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0" rupBuild="28526"/>
  <workbookPr codeName="ThisWorkbook" defaultThemeVersion="124226"/>
  <mc:AlternateContent xmlns:mc="http://schemas.openxmlformats.org/markup-compatibility/2006">
    <mc:Choice Requires="x15">
      <x15ac:absPath xmlns:x15ac="http://schemas.microsoft.com/office/spreadsheetml/2010/11/ac" url="L:\IA\POOL\www\docs\data\economics\hccis\docs\"/>
    </mc:Choice>
  </mc:AlternateContent>
  <xr:revisionPtr revIDLastSave="0" documentId="13_ncr:1_{2DC0A8E2-B340-49B2-9433-564E36773F67}" xr6:coauthVersionLast="47" xr6:coauthVersionMax="47" xr10:uidLastSave="{00000000-0000-0000-0000-000000000000}"/>
  <bookViews>
    <workbookView xWindow="-28920" yWindow="-120" windowWidth="29040" windowHeight="15720" tabRatio="793" firstSheet="1" activeTab="1" xr2:uid="{00000000-000D-0000-FFFF-FFFF00000000}"/>
  </bookViews>
  <sheets>
    <sheet name="Tip Sheet" sheetId="5" r:id="rId1"/>
    <sheet name="2025 HAR" sheetId="1" r:id="rId2"/>
    <sheet name="Service Line Data" sheetId="2" r:id="rId3"/>
    <sheet name="Capital Expend Project Specific" sheetId="13" r:id="rId4"/>
    <sheet name="Offsite Locations" sheetId="12" r:id="rId5"/>
    <sheet name="Audit Checks" sheetId="18" r:id="rId6"/>
    <sheet name="Hospital Services Check" sheetId="19" state="hidden" r:id="rId7"/>
    <sheet name="Verify_Data_MA_Surcharge" sheetId="11" r:id="rId8"/>
    <sheet name="Prior Cap Exp Report" sheetId="16" r:id="rId9"/>
    <sheet name="Reclassifications" sheetId="7" r:id="rId10"/>
    <sheet name="Definitions" sheetId="8" r:id="rId11"/>
    <sheet name="HCCIS_ID" sheetId="9" state="hidden" r:id="rId12"/>
    <sheet name="Audit_Tab_Data" sheetId="10" state="hidden" r:id="rId13"/>
    <sheet name="CapExpData" sheetId="15" state="hidden" r:id="rId14"/>
    <sheet name="CAP Data" sheetId="17" state="hidden" r:id="rId15"/>
  </sheets>
  <externalReferences>
    <externalReference r:id="rId16"/>
  </externalReferences>
  <definedNames>
    <definedName name="_xlnm._FilterDatabase" localSheetId="14" hidden="1">'CAP Data'!$A$2:$Q$184</definedName>
    <definedName name="_xlnm._FilterDatabase" localSheetId="11" hidden="1">HCCIS_ID!$A$2:$D$2</definedName>
    <definedName name="adj_contractual">#REF!</definedName>
    <definedName name="audit_check">#REF!</definedName>
    <definedName name="Cap_Expend_Name">'2025 HAR'!$E$60</definedName>
    <definedName name="Code_0200">'2025 HAR'!$L$85</definedName>
    <definedName name="Code_0201">'2025 HAR'!$L$70</definedName>
    <definedName name="Code_0202">'2025 HAR'!$L$73</definedName>
    <definedName name="Code_0203">'2025 HAR'!$L$74</definedName>
    <definedName name="Code_0204">'2025 HAR'!$L$71</definedName>
    <definedName name="Code_0207">'2025 HAR'!$L$72</definedName>
    <definedName name="Code_0208">'2025 HAR'!$L$76</definedName>
    <definedName name="Code_0210">'2025 HAR'!$L$77</definedName>
    <definedName name="Code_0215">'2025 HAR'!$L$78</definedName>
    <definedName name="Code_0216">'2025 HAR'!$L$79</definedName>
    <definedName name="Code_0219">'2025 HAR'!$L$81</definedName>
    <definedName name="Code_0220">'2025 HAR'!$L$80</definedName>
    <definedName name="Code_0240">'2025 HAR'!$L$82</definedName>
    <definedName name="Code_0250">'2025 HAR'!$L$83</definedName>
    <definedName name="Code_0260">'2025 HAR'!$L$84</definedName>
    <definedName name="Code_0300">'2025 HAR'!$L$90</definedName>
    <definedName name="Code_0320">'2025 HAR'!$L$87</definedName>
    <definedName name="Code_0330">'2025 HAR'!$L$88</definedName>
    <definedName name="Code_0333">'2025 HAR'!$L$89</definedName>
    <definedName name="Code_0340">'2025 HAR'!$L$91</definedName>
    <definedName name="Code_0600">'2025 HAR'!$L$257</definedName>
    <definedName name="Code_0601">'2025 HAR'!$L$246</definedName>
    <definedName name="Code_0602">'2025 HAR'!$L$247</definedName>
    <definedName name="Code_0604">'2025 HAR'!$L$248</definedName>
    <definedName name="Code_0608">'2025 HAR'!$L$249</definedName>
    <definedName name="Code_0615">'2025 HAR'!$L$250</definedName>
    <definedName name="Code_0616">'2025 HAR'!$L$251</definedName>
    <definedName name="Code_0618">'2025 HAR'!$L$252</definedName>
    <definedName name="Code_0619">'2025 HAR'!$L$256</definedName>
    <definedName name="Code_0622">'2025 HAR'!$L$254</definedName>
    <definedName name="Code_0623">'2025 HAR'!$L$255</definedName>
    <definedName name="Code_0625">'2025 HAR'!$L$253</definedName>
    <definedName name="Code_0630">'2025 HAR'!$L$276</definedName>
    <definedName name="Code_0632">'2025 HAR'!$L$268</definedName>
    <definedName name="Code_0634">'2025 HAR'!$L$269</definedName>
    <definedName name="Code_0635">'2025 HAR'!$L$270</definedName>
    <definedName name="Code_0636">'2025 HAR'!$L$271</definedName>
    <definedName name="Code_0637">'2025 HAR'!$L$280</definedName>
    <definedName name="Code_0639">'2025 HAR'!$L$272</definedName>
    <definedName name="Code_0641">'2025 HAR'!$L$275</definedName>
    <definedName name="Code_0647">'2025 HAR'!$L$273</definedName>
    <definedName name="Code_0648">'2025 HAR'!$L$274</definedName>
    <definedName name="Code_0650">'2025 HAR'!$L$284</definedName>
    <definedName name="Code_0655">'2025 HAR'!$L$285</definedName>
    <definedName name="Code_0700">'2025 HAR'!$L$113</definedName>
    <definedName name="Code_0711">'2025 HAR'!$L$139</definedName>
    <definedName name="Code_0715">'2025 HAR'!$L$141</definedName>
    <definedName name="Code_0717">'2025 HAR'!$L$140</definedName>
    <definedName name="Code_0730">'2025 HAR'!$L$144</definedName>
    <definedName name="Code_0738">'2025 HAR'!$L$98</definedName>
    <definedName name="Code_0739">'2025 HAR'!$L$99</definedName>
    <definedName name="Code_0740">'2025 HAR'!$L$153</definedName>
    <definedName name="Code_0741">'2025 HAR'!$J$207</definedName>
    <definedName name="Code_0742">'2025 HAR'!$J$210</definedName>
    <definedName name="Code_0743">'2025 HAR'!$J$238</definedName>
    <definedName name="Code_0744">'2025 HAR'!$J$237</definedName>
    <definedName name="Code_0750">'2025 HAR'!$L$101</definedName>
    <definedName name="Code_0751">'2025 HAR'!$L$233</definedName>
    <definedName name="Code_0752">'2025 HAR'!$L$240</definedName>
    <definedName name="Code_0754">'2025 HAR'!$L$241</definedName>
    <definedName name="Code_0760">'2025 HAR'!$L$234</definedName>
    <definedName name="Code_0762">'2025 HAR'!$L$222</definedName>
    <definedName name="Code_0770">'2025 HAR'!$L$109</definedName>
    <definedName name="Code_0772">'2025 HAR'!$L$107</definedName>
    <definedName name="Code_0773">'2025 HAR'!$L$108</definedName>
    <definedName name="Code_0775">'2025 HAR'!$L$103</definedName>
    <definedName name="Code_0776">'2025 HAR'!$J$104</definedName>
    <definedName name="Code_0777">'2025 HAR'!$J$105</definedName>
    <definedName name="Code_0778">'2025 HAR'!$L$106</definedName>
    <definedName name="Code_0780">'2025 HAR'!$L$111</definedName>
    <definedName name="Code_0790">'2025 HAR'!$L$112</definedName>
    <definedName name="Code_0800">'2025 HAR'!$L$131</definedName>
    <definedName name="Code_0801">'2025 HAR'!$L$115</definedName>
    <definedName name="Code_0806">'2025 HAR'!$L$116</definedName>
    <definedName name="Code_0811">'2025 HAR'!$L$118</definedName>
    <definedName name="Code_0813">'2025 HAR'!$L$119</definedName>
    <definedName name="Code_0815">'2025 HAR'!$L$120</definedName>
    <definedName name="Code_0819">'2025 HAR'!$L$117</definedName>
    <definedName name="Code_0820">'2025 HAR'!$L$121</definedName>
    <definedName name="Code_0821">'2025 HAR'!$L$123</definedName>
    <definedName name="Code_0823">'2025 HAR'!$L$124</definedName>
    <definedName name="Code_0825">'2025 HAR'!$L$125</definedName>
    <definedName name="Code_0830">'2025 HAR'!$L$126</definedName>
    <definedName name="Code_0831">'2025 HAR'!$L$128</definedName>
    <definedName name="Code_0834">'2025 HAR'!$L$129</definedName>
    <definedName name="Code_0837">'2025 HAR'!$L$130</definedName>
    <definedName name="Code_0840">'2025 HAR'!$L$132</definedName>
    <definedName name="Code_0841">'2025 HAR'!$J$185</definedName>
    <definedName name="Code_0842">'2025 HAR'!$J$188</definedName>
    <definedName name="Code_0843">'2025 HAR'!$J$201</definedName>
    <definedName name="Code_0847">'2025 HAR'!$L$199</definedName>
    <definedName name="Code_0850">'2025 HAR'!$L$200</definedName>
    <definedName name="Code_0851">'2025 HAR'!$L$156</definedName>
    <definedName name="Code_0852">'2025 HAR'!$L$198</definedName>
    <definedName name="Code_0853">'2025 HAR'!$L$159</definedName>
    <definedName name="Code_0854">'2025 HAR'!$J$202</definedName>
    <definedName name="Code_0860">'2025 HAR'!$L$163</definedName>
    <definedName name="Code_0871">'2025 HAR'!$L$166</definedName>
    <definedName name="Code_0872">'2025 HAR'!$L$167</definedName>
    <definedName name="Code_0873">'2025 HAR'!$L$168</definedName>
    <definedName name="Code_0876">'2025 HAR'!$L$169</definedName>
    <definedName name="Code_0880">'2025 HAR'!$L$170</definedName>
    <definedName name="Code_2021">'2025 HAR'!$F$380</definedName>
    <definedName name="Code_2022">'2025 HAR'!$F$381</definedName>
    <definedName name="Code_2023">'2025 HAR'!$F$384</definedName>
    <definedName name="Code_2024">'2025 HAR'!$F$386</definedName>
    <definedName name="Code_2026">'2025 HAR'!$F$383</definedName>
    <definedName name="Code_2027">'2025 HAR'!$F$385</definedName>
    <definedName name="Code_2028">'2025 HAR'!$F$387</definedName>
    <definedName name="Code_2030">'2025 HAR'!$F$395</definedName>
    <definedName name="Code_2031">'2025 HAR'!$I$380</definedName>
    <definedName name="Code_2032">'2025 HAR'!$I$381</definedName>
    <definedName name="Code_2033">'2025 HAR'!$I$384</definedName>
    <definedName name="Code_2034">'2025 HAR'!$I$386</definedName>
    <definedName name="Code_2036">'2025 HAR'!$I$383</definedName>
    <definedName name="Code_2037">'2025 HAR'!$I$385</definedName>
    <definedName name="Code_2038">'2025 HAR'!$I$387</definedName>
    <definedName name="Code_2040">'2025 HAR'!$I$395</definedName>
    <definedName name="Code_2050">'2025 HAR'!$I$435</definedName>
    <definedName name="Code_2060">'2025 HAR'!$F$415</definedName>
    <definedName name="Code_2070">'2025 HAR'!$I$415</definedName>
    <definedName name="Code_2071">'2025 HAR'!$L$380</definedName>
    <definedName name="Code_2072">'2025 HAR'!$L$381</definedName>
    <definedName name="Code_2073">'2025 HAR'!$L$384</definedName>
    <definedName name="Code_2074">'2025 HAR'!$L$386</definedName>
    <definedName name="Code_2076">'2025 HAR'!$L$383</definedName>
    <definedName name="Code_2077">'2025 HAR'!$L$385</definedName>
    <definedName name="Code_2078">'2025 HAR'!$L$387</definedName>
    <definedName name="Code_2080">'2025 HAR'!$L$395</definedName>
    <definedName name="Code_2104">'2025 HAR'!$F$392</definedName>
    <definedName name="Code_2114">'2025 HAR'!$I$392</definedName>
    <definedName name="Code_2121">'2025 HAR'!$F$382</definedName>
    <definedName name="Code_2122">'2025 HAR'!$F$388</definedName>
    <definedName name="Code_2123">'2025 HAR'!$F$389</definedName>
    <definedName name="Code_2125">'2025 HAR'!$F$391</definedName>
    <definedName name="Code_2128">'2025 HAR'!$F$394</definedName>
    <definedName name="Code_2131">'2025 HAR'!$I$382</definedName>
    <definedName name="Code_2132">'2025 HAR'!$I$388</definedName>
    <definedName name="Code_2133">'2025 HAR'!$I$389</definedName>
    <definedName name="Code_2135">'2025 HAR'!$I$391</definedName>
    <definedName name="Code_2138">'2025 HAR'!$I$394</definedName>
    <definedName name="Code_2148">'2025 HAR'!$I$432</definedName>
    <definedName name="Code_2158">'2025 HAR'!$F$412</definedName>
    <definedName name="Code_2168">'2025 HAR'!$I$412</definedName>
    <definedName name="Code_2171">'2025 HAR'!$L$382</definedName>
    <definedName name="Code_2172">'2025 HAR'!$L$388</definedName>
    <definedName name="Code_2173">'2025 HAR'!$L$389</definedName>
    <definedName name="Code_2175">'2025 HAR'!$L$391</definedName>
    <definedName name="Code_2176">'2025 HAR'!$L$393</definedName>
    <definedName name="Code_2177">'2025 HAR'!#REF!</definedName>
    <definedName name="Code_2178">'2025 HAR'!$F$390</definedName>
    <definedName name="Code_2188">'2025 HAR'!$I$390</definedName>
    <definedName name="Code_2194">'2025 HAR'!$L$392</definedName>
    <definedName name="Code_2198">'2025 HAR'!$L$390</definedName>
    <definedName name="Code_4020">'2025 HAR'!$L$524</definedName>
    <definedName name="Code_4022">'2025 HAR'!$J$525</definedName>
    <definedName name="Code_4025">'2025 HAR'!$J$513</definedName>
    <definedName name="Code_4026">'2025 HAR'!$L$523</definedName>
    <definedName name="Code_4030">'2025 HAR'!$L$480</definedName>
    <definedName name="Code_4033">'2025 HAR'!$L$537</definedName>
    <definedName name="Code_4034">'2025 HAR'!$L$539</definedName>
    <definedName name="Code_4035">'2025 HAR'!$L$538</definedName>
    <definedName name="Code_4037">'2025 HAR'!$L$554</definedName>
    <definedName name="Code_4041">'2025 HAR'!$L$481</definedName>
    <definedName name="Code_4320">'2025 HAR'!$L$466</definedName>
    <definedName name="Code_4322">'2025 HAR'!$L$541</definedName>
    <definedName name="Code_4323">'2025 HAR'!$L$542</definedName>
    <definedName name="Code_4324">'2025 HAR'!$L$544</definedName>
    <definedName name="Code_4326">'2025 HAR'!$L$543</definedName>
    <definedName name="Code_4327">'2025 HAR'!$L$563</definedName>
    <definedName name="Code_4329">'2025 HAR'!$L$546</definedName>
    <definedName name="Code_4331">'2025 HAR'!$L$467</definedName>
    <definedName name="Code_4333">'2025 HAR'!$L$547</definedName>
    <definedName name="Code_4335">'2025 HAR'!$L$548</definedName>
    <definedName name="Code_4336">'2025 HAR'!$L$549</definedName>
    <definedName name="Code_4337">'2025 HAR'!$L$550</definedName>
    <definedName name="Code_4339">'2025 HAR'!$L$551</definedName>
    <definedName name="Code_4340">'2025 HAR'!$L$503</definedName>
    <definedName name="Code_4341">'2025 HAR'!$J$492</definedName>
    <definedName name="Code_4342">'2025 HAR'!$J$504</definedName>
    <definedName name="Code_4344">'2025 HAR'!$L$502</definedName>
    <definedName name="Code_4352">'2025 HAR'!$L$558</definedName>
    <definedName name="Code_4353">'2025 HAR'!$L$559</definedName>
    <definedName name="Code_4355">'2025 HAR'!$L$560</definedName>
    <definedName name="Code_4356">'2025 HAR'!$L$561</definedName>
    <definedName name="Code_4357">'2025 HAR'!$L$562</definedName>
    <definedName name="Code_4363">'2025 HAR'!$L$565</definedName>
    <definedName name="Code_4364">'2025 HAR'!$L$566</definedName>
    <definedName name="Code_4365">'2025 HAR'!$L$567</definedName>
    <definedName name="Code_4366">'2025 HAR'!$L$568</definedName>
    <definedName name="Code_4367">'2025 HAR'!$L$569</definedName>
    <definedName name="Code_4369">'2025 HAR'!$L$570</definedName>
    <definedName name="Code_4370">'2025 HAR'!$L$491</definedName>
    <definedName name="Code_4373">'2025 HAR'!$L$494</definedName>
    <definedName name="Code_4376">'2025 HAR'!$L$497</definedName>
    <definedName name="Code_4379">'2025 HAR'!$L$500</definedName>
    <definedName name="Code_4380">'2025 HAR'!$L$512</definedName>
    <definedName name="Code_4383">'2025 HAR'!$L$515</definedName>
    <definedName name="Code_4386">'2025 HAR'!$L$518</definedName>
    <definedName name="Code_4389">'2025 HAR'!$L$521</definedName>
    <definedName name="Code_4501">'2025 HAR'!$L$459</definedName>
    <definedName name="Code_4502">'2025 HAR'!$L$458</definedName>
    <definedName name="Code_4503">'2025 HAR'!$L$456</definedName>
    <definedName name="Code_4504">'2025 HAR'!$L$573</definedName>
    <definedName name="Code_4505">'2025 HAR'!$L$457</definedName>
    <definedName name="Code_4520">'2025 HAR'!$L$535</definedName>
    <definedName name="Code_4530">'2025 HAR'!$L$438</definedName>
    <definedName name="Code_4531">'2025 HAR'!$L$574</definedName>
    <definedName name="Code_4550">'2025 HAR'!#REF!</definedName>
    <definedName name="Code_5501">'2025 HAR'!$L$321</definedName>
    <definedName name="Code_5502">'2025 HAR'!$J$322</definedName>
    <definedName name="Code_5503">'2025 HAR'!$L$324</definedName>
    <definedName name="Code_5504">'2025 HAR'!$J$325</definedName>
    <definedName name="Code_5506">'2025 HAR'!$J$323</definedName>
    <definedName name="Code_5507">'2025 HAR'!$J$326</definedName>
    <definedName name="Code_5512">'2025 HAR'!$J$328</definedName>
    <definedName name="Code_7050">'2025 HAR'!$I$305</definedName>
    <definedName name="Code_7051">'2025 HAR'!$L$305</definedName>
    <definedName name="Code_7052">'2025 HAR'!$I$306</definedName>
    <definedName name="Code_7053">'2025 HAR'!$L$306</definedName>
    <definedName name="Code_7054">'2025 HAR'!$I$307</definedName>
    <definedName name="Code_7055">'2025 HAR'!$L$307</definedName>
    <definedName name="Code_7056">'2025 HAR'!$I$308</definedName>
    <definedName name="Code_7057">'2025 HAR'!$L$308</definedName>
    <definedName name="Code_7061">'2025 HAR'!$L$338</definedName>
    <definedName name="Code_7062">'2025 HAR'!$J$339</definedName>
    <definedName name="Code_7063">'2025 HAR'!$J$340</definedName>
    <definedName name="Code_7064">'2025 HAR'!$L$341</definedName>
    <definedName name="Code_7065">'2025 HAR'!$J$342</definedName>
    <definedName name="Code_7066">'2025 HAR'!$J$343</definedName>
    <definedName name="Code_7068">'2025 HAR'!$L$353</definedName>
    <definedName name="Code_7069">'2025 HAR'!$J$354</definedName>
    <definedName name="Code_7070">'2025 HAR'!$J$355</definedName>
    <definedName name="Code_7071">'2025 HAR'!$L$356</definedName>
    <definedName name="Code_7072">'2025 HAR'!$J$357</definedName>
    <definedName name="Code_7073">'2025 HAR'!$J$358</definedName>
    <definedName name="Code_7075">'2025 HAR'!$L$367</definedName>
    <definedName name="Code_7076">'2025 HAR'!$J$368</definedName>
    <definedName name="Code_7077">'2025 HAR'!$J$369</definedName>
    <definedName name="Code_7078">'2025 HAR'!$L$370</definedName>
    <definedName name="Code_7079">'2025 HAR'!$J$371</definedName>
    <definedName name="Code_7080">'2025 HAR'!$J$372</definedName>
    <definedName name="Code_7082">'2025 HAR'!$G$596</definedName>
    <definedName name="Code_7085">'2025 HAR'!$L$360</definedName>
    <definedName name="Code_7086">'2025 HAR'!$L$375</definedName>
    <definedName name="Code_7087">'2025 HAR'!$L$329</definedName>
    <definedName name="Code_7088">'2025 HAR'!$L$346</definedName>
    <definedName name="Code_7089">'2025 HAR'!$L$145</definedName>
    <definedName name="Code_7090">'2025 HAR'!$L$146</definedName>
    <definedName name="Code_7091">'2025 HAR'!$J$150</definedName>
    <definedName name="Code_7092">'2025 HAR'!$J$151</definedName>
    <definedName name="Code_7094">'2025 HAR'!$J$148</definedName>
    <definedName name="Code_7095">'2025 HAR'!$J$149</definedName>
    <definedName name="Code_7096">'2025 HAR'!$J$152</definedName>
    <definedName name="Code_7097">'2025 HAR'!$L$147</definedName>
    <definedName name="Code_7098">'2025 HAR'!$H$208</definedName>
    <definedName name="Code_7099">'2025 HAR'!$H$209</definedName>
    <definedName name="Code_7100">'2025 HAR'!$H$211</definedName>
    <definedName name="Code_7101">'2025 HAR'!$H$212</definedName>
    <definedName name="Code_7102">'2025 HAR'!$J$228</definedName>
    <definedName name="Code_7103">'2025 HAR'!$J$229</definedName>
    <definedName name="Code_7104">'2025 HAR'!$H$186</definedName>
    <definedName name="Code_7105">'2025 HAR'!$H$187</definedName>
    <definedName name="Code_7106">'2025 HAR'!$H$189</definedName>
    <definedName name="Code_7107">'2025 HAR'!$H$190</definedName>
    <definedName name="Code_7108">'2025 HAR'!$J$157</definedName>
    <definedName name="Code_7109">'2025 HAR'!$J$158</definedName>
    <definedName name="Code_7110">'2025 HAR'!$J$160</definedName>
    <definedName name="Code_7111">'2025 HAR'!$J$161</definedName>
    <definedName name="Code_7113">'2025 HAR'!$L$75</definedName>
    <definedName name="Code_7117">'2025 HAR'!$J$319</definedName>
    <definedName name="Code_7118">'2025 HAR'!$J$320</definedName>
    <definedName name="Code_7119">'2025 HAR'!$J$336</definedName>
    <definedName name="Code_7120">'2025 HAR'!$J$337</definedName>
    <definedName name="Code_7121">'2025 HAR'!$J$327</definedName>
    <definedName name="Code_7122">'2025 HAR'!$J$344</definedName>
    <definedName name="Code_7123">'2025 HAR'!$J$345</definedName>
    <definedName name="Code_7124">'2025 HAR'!$J$373</definedName>
    <definedName name="Code_7125">'2025 HAR'!$J$235</definedName>
    <definedName name="Code_7126">'2025 HAR'!$J$236</definedName>
    <definedName name="Code_7127">'2025 HAR'!$L$177</definedName>
    <definedName name="Code_7128">'2025 HAR'!$L$180</definedName>
    <definedName name="Code_7130">'2025 HAR'!$J$359</definedName>
    <definedName name="Code_7131">'2025 HAR'!$J$374</definedName>
    <definedName name="Code_7133">'2025 HAR'!$L$138</definedName>
    <definedName name="Code_7134">'2025 HAR'!$L$142</definedName>
    <definedName name="Code_7135">'2025 HAR'!$L$143</definedName>
    <definedName name="Code_7136">'2025 HAR'!$J$214</definedName>
    <definedName name="Code_7138">'2025 HAR'!$J$217</definedName>
    <definedName name="Code_7139">'2025 HAR'!$J$215</definedName>
    <definedName name="Code_7141">'2025 HAR'!$J$218</definedName>
    <definedName name="Code_7142">'2025 HAR'!$J$192</definedName>
    <definedName name="Code_7144">'2025 HAR'!$J$195</definedName>
    <definedName name="Code_7145">'2025 HAR'!$J$193</definedName>
    <definedName name="Code_7147">'2025 HAR'!$J$196</definedName>
    <definedName name="Code_7148">'2025 HAR'!$L$412</definedName>
    <definedName name="Code_7150" localSheetId="12">'[1]2006 HAR'!#REF!</definedName>
    <definedName name="Code_7155">'2025 HAR'!$L$485</definedName>
    <definedName name="Code_7156">'2025 HAR'!$L$482</definedName>
    <definedName name="Code_7157">'2025 HAR'!$L$483</definedName>
    <definedName name="Code_7158">'2025 HAR'!$L$484</definedName>
    <definedName name="Code_7159">'2025 HAR'!$J$516</definedName>
    <definedName name="Code_7161">'2025 HAR'!$J$519</definedName>
    <definedName name="Code_7162">'2025 HAR'!$J$514</definedName>
    <definedName name="Code_7163">'2025 HAR'!$J$526</definedName>
    <definedName name="Code_7164">'2025 HAR'!$J$517</definedName>
    <definedName name="Code_7166">'2025 HAR'!$J$520</definedName>
    <definedName name="Code_7167">'2025 HAR'!$L$522</definedName>
    <definedName name="Code_7168">'2025 HAR'!$F$432</definedName>
    <definedName name="Code_7170" localSheetId="12">'[1]2006 HAR'!#REF!</definedName>
    <definedName name="Code_7176">'2025 HAR'!$L$472</definedName>
    <definedName name="Code_7177">'2025 HAR'!$L$468</definedName>
    <definedName name="Code_7178">'2025 HAR'!$L$469</definedName>
    <definedName name="Code_7179">'2025 HAR'!$L$470</definedName>
    <definedName name="Code_7180">'2025 HAR'!$L$471</definedName>
    <definedName name="Code_7181">'2025 HAR'!$J$495</definedName>
    <definedName name="Code_7183">'2025 HAR'!$J$498</definedName>
    <definedName name="Code_7184">'2025 HAR'!$J$493</definedName>
    <definedName name="Code_7185">'2025 HAR'!$J$505</definedName>
    <definedName name="Code_7186">'2025 HAR'!$J$496</definedName>
    <definedName name="Code_7188">'2025 HAR'!$J$499</definedName>
    <definedName name="Code_7189">'2025 HAR'!$L$501</definedName>
    <definedName name="Code_7225">'2025 HAR'!$L$174</definedName>
    <definedName name="Code_7232" localSheetId="12">'[1]2006 HAR'!$E$265</definedName>
    <definedName name="Code_7234">'2025 HAR'!$J$175</definedName>
    <definedName name="Code_7235">'2025 HAR'!$J$176</definedName>
    <definedName name="Code_7242">'2025 HAR'!$J$178</definedName>
    <definedName name="Code_7243">'2025 HAR'!$J$179</definedName>
    <definedName name="Code_7244">'2025 HAR'!$L$486</definedName>
    <definedName name="Code_7245">'Service Line Data'!$L$68</definedName>
    <definedName name="Code_7248">'Service Line Data'!$L$69</definedName>
    <definedName name="Code_7250">'2025 HAR'!$L$184</definedName>
    <definedName name="Code_7251">'Service Line Data'!$L$71</definedName>
    <definedName name="Code_7253">'2025 HAR'!$L$191</definedName>
    <definedName name="Code_7256">'2025 HAR'!$L$194</definedName>
    <definedName name="Code_7259">'2025 HAR'!$L$197</definedName>
    <definedName name="Code_7260">'2025 HAR'!$L$206</definedName>
    <definedName name="Code_7261">'Service Line Data'!$L$42</definedName>
    <definedName name="Code_7263">'2025 HAR'!$L$213</definedName>
    <definedName name="Code_7264">'Service Line Data'!$L$43</definedName>
    <definedName name="Code_7266">'2025 HAR'!$L$216</definedName>
    <definedName name="Code_7267">'Service Line Data'!$L$45</definedName>
    <definedName name="Code_7269">'2025 HAR'!$L$219</definedName>
    <definedName name="Code_7310">'2025 HAR'!$I$290</definedName>
    <definedName name="Code_7410">'2025 HAR'!$L$220</definedName>
    <definedName name="Code_7426">'2025 HAR'!$L$415</definedName>
    <definedName name="Code_7441">'2025 HAR'!$F$435</definedName>
    <definedName name="Code_7497">'2025 HAR'!$G$600</definedName>
    <definedName name="Code_7498">'2025 HAR'!$G$601</definedName>
    <definedName name="Code_7499">'2025 HAR'!$G$602</definedName>
    <definedName name="Code_7567">'2025 HAR'!$L$261</definedName>
    <definedName name="Code_7568">'2025 HAR'!$J$262</definedName>
    <definedName name="Code_7569">'2025 HAR'!$J$263</definedName>
    <definedName name="Code_7570">'2025 HAR'!$J$221</definedName>
    <definedName name="Code_7571">'2025 HAR'!$J$223</definedName>
    <definedName name="Code_7572">'2025 HAR'!$J$224</definedName>
    <definedName name="Code_7573">'2025 HAR'!$H$225</definedName>
    <definedName name="Code_7574">'2025 HAR'!$H$226</definedName>
    <definedName name="Code_7575">'2025 HAR'!$J$227</definedName>
    <definedName name="Code_7576">'2025 HAR'!$L$309</definedName>
    <definedName name="Code_7577">'2025 HAR'!$I$291</definedName>
    <definedName name="Code_7578">'2025 HAR'!$I$293</definedName>
    <definedName name="Code_7579">'2025 HAR'!$I$294</definedName>
    <definedName name="Code_7580">'2025 HAR'!$I$295</definedName>
    <definedName name="Code_7581">'2025 HAR'!$I$296</definedName>
    <definedName name="Code_7582">'2025 HAR'!$I$297</definedName>
    <definedName name="Code_7583">'2025 HAR'!$I$298</definedName>
    <definedName name="Code_7584">'2025 HAR'!$I$299</definedName>
    <definedName name="Code_7585">'2025 HAR'!$I$300</definedName>
    <definedName name="Code_7586">'2025 HAR'!$L$293</definedName>
    <definedName name="Code_7587">'2025 HAR'!$L$294</definedName>
    <definedName name="Code_7588">'2025 HAR'!$L$295</definedName>
    <definedName name="Code_7589">'2025 HAR'!$L$296</definedName>
    <definedName name="Code_7590">'2025 HAR'!$L$297</definedName>
    <definedName name="Code_7591">'2025 HAR'!$L$298</definedName>
    <definedName name="Code_7592">'2025 HAR'!$L$299</definedName>
    <definedName name="Code_7593">'2025 HAR'!$L$300</definedName>
    <definedName name="Code_7594">'2025 HAR'!$L$752</definedName>
    <definedName name="Code_7595">'2025 HAR'!$L$753</definedName>
    <definedName name="Code_7596">'2025 HAR'!$L$754</definedName>
    <definedName name="Code_7689">'Service Line Data'!$G$6</definedName>
    <definedName name="Code_7690">'Service Line Data'!$G$51</definedName>
    <definedName name="Code_7691">'Service Line Data'!$G$25</definedName>
    <definedName name="Code_8062">'2025 HAR'!$L$97</definedName>
    <definedName name="Code_8063">'2025 HAR'!$L$100</definedName>
    <definedName name="Code_8100">'2025 HAR'!$L$230</definedName>
    <definedName name="Code_8101">'2025 HAR'!$J$231</definedName>
    <definedName name="Code_8102">'2025 HAR'!$J$232</definedName>
    <definedName name="Code_9999">'2025 HAR'!$L$79</definedName>
    <definedName name="def_0630">Definitions!$A$15</definedName>
    <definedName name="def_0637">Definitions!$A$25</definedName>
    <definedName name="def_0650">Definitions!$A$27</definedName>
    <definedName name="def_0655" localSheetId="10">Definitions!$A$29</definedName>
    <definedName name="def_0655">Definitions!$A$29</definedName>
    <definedName name="def_0751">Definitions!$A$34</definedName>
    <definedName name="def_0762">Definitions!$A$11</definedName>
    <definedName name="def_0847">Definitions!$A$35</definedName>
    <definedName name="def_4026">Definitions!$A$36</definedName>
    <definedName name="def_4344">Definitions!$A$37</definedName>
    <definedName name="def_7082">Definitions!$A$4</definedName>
    <definedName name="def_7310">Definitions!$A$47</definedName>
    <definedName name="def_7410">Definitions!$A$31</definedName>
    <definedName name="def_7567">Definitions!$A$41</definedName>
    <definedName name="def_7570">Definitions!$A$43</definedName>
    <definedName name="def_7573_7574">Definitions!$A$12</definedName>
    <definedName name="def_7575">Definitions!$A$45</definedName>
    <definedName name="def_7576">Definitions!$A$65</definedName>
    <definedName name="def_7577">Definitions!$A$49</definedName>
    <definedName name="def_7578">Definitions!$A$51</definedName>
    <definedName name="def_7579">Definitions!$A$53</definedName>
    <definedName name="def_7580" localSheetId="10">Definitions!$A$55</definedName>
    <definedName name="def_7580">Definitions!$A$55</definedName>
    <definedName name="def_7581">Definitions!$A$57</definedName>
    <definedName name="def_7582" localSheetId="10">Definitions!$A$59</definedName>
    <definedName name="def_7582">Definitions!$A$59</definedName>
    <definedName name="def_7583">Definitions!$A$61</definedName>
    <definedName name="def_7584">Definitions!$A$63</definedName>
    <definedName name="def_7594">Definitions!$A$67</definedName>
    <definedName name="def_8100">Definitions!$A$6</definedName>
    <definedName name="Def_Date_Spend_Commit">Definitions!$A$69</definedName>
    <definedName name="def_exceptions">Definitions!A1</definedName>
    <definedName name="def_medical_equip">Definitions!$A$71</definedName>
    <definedName name="def_NPI">Definitions!$A$39</definedName>
    <definedName name="DRGs">'Service Line Data'!$B$76</definedName>
    <definedName name="Explanation_of_Adjustments">'2025 HAR'!$A$790</definedName>
    <definedName name="HCCIS_ID">HCCIS_ID!$A$2:$AR$142</definedName>
    <definedName name="HCCIS_ID_list">HCCIS_ID!$A$2</definedName>
    <definedName name="Hospital_Data" localSheetId="12">Audit_Tab_Data!$A$3:$AO$148</definedName>
    <definedName name="Hospital_Data">Audit_Tab_Data!$A$3:$AO$148</definedName>
    <definedName name="ID_list" localSheetId="11">HCCIS_ID!$A$2:$BA$143</definedName>
    <definedName name="ID_list">HCCIS_ID!$A$2:$BZ$157</definedName>
    <definedName name="NPI">'2025 HAR'!$D$6</definedName>
    <definedName name="Page_01" localSheetId="12">'[1]2006 HAR'!#REF!</definedName>
    <definedName name="_xlnm.Print_Area" localSheetId="1">'2025 HAR'!$A$1:$R$814</definedName>
    <definedName name="_xlnm.Print_Area" localSheetId="5">'Audit Checks'!$A$1:$P$92</definedName>
    <definedName name="_xlnm.Print_Area" localSheetId="13">CapExpData!$B$1:$J$42</definedName>
    <definedName name="_xlnm.Print_Area" localSheetId="3">'Capital Expend Project Specific'!$A$1:$R$433</definedName>
    <definedName name="_xlnm.Print_Area" localSheetId="4">'Offsite Locations'!$A$1:$N$39</definedName>
    <definedName name="_xlnm.Print_Area" localSheetId="8">'Prior Cap Exp Report'!$A$1:$M$132</definedName>
    <definedName name="_xlnm.Print_Area" localSheetId="2">'Service Line Data'!$A$1:$T$85</definedName>
    <definedName name="_xlnm.Print_Area" localSheetId="0">'Tip Sheet'!$A$1:$K$36</definedName>
    <definedName name="_xlnm.Print_Area" localSheetId="7">Verify_Data_MA_Surcharge!$A$1:$M$19</definedName>
    <definedName name="_xlnm.Print_Titles" localSheetId="9">Reclassifications!$A:$C</definedName>
    <definedName name="ValidCapacity">CapExpData!$B$15:$B$16</definedName>
    <definedName name="ValidEvidence">CapExpData!$B$31:$B$32</definedName>
    <definedName name="ValidImpact">CapExpData!$B$27:$B$28</definedName>
    <definedName name="ValidPriorCap">CapExpData!$B$19:$B$22</definedName>
    <definedName name="ValidProjType">CapExpData!$E$5:$E$9</definedName>
    <definedName name="ValidRemote">CapExpData!$B$11:$B$12</definedName>
    <definedName name="ValidSubtype1">CapExpData!$G$5:$G$10</definedName>
    <definedName name="ValidSubtype2">CapExpData!$G$16:$G$41</definedName>
    <definedName name="ValidSubtype3">CapExpData!$I$5:$I$31</definedName>
    <definedName name="ValidYN">CapExpData!$B$5:$B$6</definedName>
    <definedName name="VCapacity">CapExpData!$B$15:$C$16</definedName>
    <definedName name="VEvidence">CapExpData!$B$31:$C$32</definedName>
    <definedName name="VImpact">CapExpData!$B$27:$C$28</definedName>
    <definedName name="VPriorCap">CapExpData!$B$19:$C$22</definedName>
    <definedName name="VProjType">CapExpData!$E$5:$F$9</definedName>
    <definedName name="VRemote">CapExpData!$B$11:$C$12</definedName>
    <definedName name="VSubtype1">CapExpData!$G$5:$H$10</definedName>
    <definedName name="VSubtype2">CapExpData!$G$15:$H$41</definedName>
    <definedName name="VSubtype3">CapExpData!$I$5:$J$31</definedName>
    <definedName name="VYN">CapExpData!$B$5:$C$6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18" l="1"/>
  <c r="C27" i="18"/>
  <c r="J158" i="1"/>
  <c r="I78" i="19"/>
  <c r="I75" i="19"/>
  <c r="I74" i="19"/>
  <c r="I73" i="19"/>
  <c r="I72" i="19"/>
  <c r="I71" i="19"/>
  <c r="I68" i="19"/>
  <c r="I67" i="19"/>
  <c r="I66" i="19"/>
  <c r="I65" i="19"/>
  <c r="I62" i="19"/>
  <c r="I61" i="19"/>
  <c r="I60" i="19"/>
  <c r="I57" i="19"/>
  <c r="I56" i="19"/>
  <c r="I55" i="19"/>
  <c r="I54" i="19"/>
  <c r="I51" i="19"/>
  <c r="I50" i="19"/>
  <c r="I49" i="19"/>
  <c r="I46" i="19"/>
  <c r="I45" i="19"/>
  <c r="I44" i="19"/>
  <c r="I41" i="19"/>
  <c r="I40" i="19"/>
  <c r="I38" i="19"/>
  <c r="I37" i="19"/>
  <c r="I33" i="19"/>
  <c r="I32" i="19"/>
  <c r="I30" i="19"/>
  <c r="I29" i="19"/>
  <c r="I27" i="19"/>
  <c r="I26" i="19"/>
  <c r="I24" i="19"/>
  <c r="I23" i="19"/>
  <c r="I6" i="19"/>
  <c r="I7" i="19"/>
  <c r="I8" i="19"/>
  <c r="I9" i="19"/>
  <c r="I10" i="19"/>
  <c r="I11" i="19"/>
  <c r="I12" i="19"/>
  <c r="I13" i="19"/>
  <c r="I14" i="19"/>
  <c r="I15" i="19"/>
  <c r="I16" i="19"/>
  <c r="I17" i="19"/>
  <c r="I18" i="19"/>
  <c r="I19" i="19"/>
  <c r="I5" i="19"/>
  <c r="G78" i="19"/>
  <c r="G72" i="19"/>
  <c r="G73" i="19"/>
  <c r="G74" i="19"/>
  <c r="G75" i="19"/>
  <c r="G71" i="19"/>
  <c r="G68" i="19"/>
  <c r="G67" i="19"/>
  <c r="G66" i="19"/>
  <c r="G65" i="19"/>
  <c r="G62" i="19"/>
  <c r="G61" i="19"/>
  <c r="G60" i="19"/>
  <c r="G57" i="19"/>
  <c r="G56" i="19"/>
  <c r="G55" i="19"/>
  <c r="G54" i="19"/>
  <c r="G51" i="19"/>
  <c r="G50" i="19"/>
  <c r="G49" i="19"/>
  <c r="G46" i="19"/>
  <c r="G45" i="19"/>
  <c r="G44" i="19"/>
  <c r="G41" i="19"/>
  <c r="G40" i="19"/>
  <c r="G38" i="19"/>
  <c r="G37" i="19"/>
  <c r="G33" i="19"/>
  <c r="G32" i="19"/>
  <c r="G30" i="19"/>
  <c r="G29" i="19"/>
  <c r="G27" i="19"/>
  <c r="G26" i="19"/>
  <c r="G24" i="19"/>
  <c r="G23" i="19"/>
  <c r="G19" i="19"/>
  <c r="G18" i="19"/>
  <c r="G17" i="19"/>
  <c r="G16" i="19"/>
  <c r="G15" i="19"/>
  <c r="G14" i="19"/>
  <c r="G13" i="19"/>
  <c r="G12" i="19"/>
  <c r="G11" i="19"/>
  <c r="G10" i="19"/>
  <c r="G9" i="19"/>
  <c r="G8" i="19"/>
  <c r="G7" i="19"/>
  <c r="G6" i="19"/>
  <c r="G5" i="19"/>
  <c r="K57" i="19" l="1"/>
  <c r="K15" i="19"/>
  <c r="K32" i="19"/>
  <c r="K60" i="19"/>
  <c r="K14" i="19"/>
  <c r="K33" i="19"/>
  <c r="K61" i="19"/>
  <c r="K13" i="19"/>
  <c r="K37" i="19"/>
  <c r="K62" i="19"/>
  <c r="K12" i="19"/>
  <c r="K38" i="19"/>
  <c r="K65" i="19"/>
  <c r="K11" i="19"/>
  <c r="K40" i="19"/>
  <c r="K66" i="19"/>
  <c r="K10" i="19"/>
  <c r="K41" i="19"/>
  <c r="K67" i="19"/>
  <c r="K9" i="19"/>
  <c r="K44" i="19"/>
  <c r="K68" i="19"/>
  <c r="K8" i="19"/>
  <c r="K45" i="19"/>
  <c r="K71" i="19"/>
  <c r="K7" i="19"/>
  <c r="K46" i="19"/>
  <c r="K72" i="19"/>
  <c r="K6" i="19"/>
  <c r="K49" i="19"/>
  <c r="K73" i="19"/>
  <c r="K23" i="19"/>
  <c r="K50" i="19"/>
  <c r="K74" i="19"/>
  <c r="K5" i="19"/>
  <c r="K24" i="19"/>
  <c r="K51" i="19"/>
  <c r="K75" i="19"/>
  <c r="K19" i="19"/>
  <c r="K26" i="19"/>
  <c r="K54" i="19"/>
  <c r="K78" i="19"/>
  <c r="K18" i="19"/>
  <c r="K27" i="19"/>
  <c r="K55" i="19"/>
  <c r="K17" i="19"/>
  <c r="K29" i="19"/>
  <c r="K56" i="19"/>
  <c r="K16" i="19"/>
  <c r="K30" i="19"/>
  <c r="M4" i="19"/>
  <c r="K43" i="19"/>
  <c r="K35" i="19"/>
  <c r="K21" i="19"/>
  <c r="M35" i="19" l="1"/>
  <c r="M45" i="19"/>
  <c r="M38" i="19"/>
  <c r="M30" i="19"/>
  <c r="M5" i="19"/>
  <c r="M73" i="19"/>
  <c r="M67" i="19"/>
  <c r="M61" i="19"/>
  <c r="M55" i="19"/>
  <c r="M49" i="19"/>
  <c r="M9" i="19"/>
  <c r="M13" i="19"/>
  <c r="M17" i="19"/>
  <c r="M44" i="19"/>
  <c r="M37" i="19"/>
  <c r="M29" i="19"/>
  <c r="M23" i="19"/>
  <c r="M78" i="19"/>
  <c r="M72" i="19"/>
  <c r="M66" i="19"/>
  <c r="M60" i="19"/>
  <c r="M54" i="19"/>
  <c r="M6" i="19"/>
  <c r="M10" i="19"/>
  <c r="M14" i="19"/>
  <c r="M18" i="19"/>
  <c r="M41" i="19"/>
  <c r="M33" i="19"/>
  <c r="M27" i="19"/>
  <c r="M75" i="19"/>
  <c r="M71" i="19"/>
  <c r="M65" i="19"/>
  <c r="M57" i="19"/>
  <c r="M51" i="19"/>
  <c r="M7" i="19"/>
  <c r="M11" i="19"/>
  <c r="M15" i="19"/>
  <c r="M19" i="19"/>
  <c r="M46" i="19"/>
  <c r="M40" i="19"/>
  <c r="M32" i="19"/>
  <c r="M26" i="19"/>
  <c r="M74" i="19"/>
  <c r="M68" i="19"/>
  <c r="M62" i="19"/>
  <c r="M56" i="19"/>
  <c r="M50" i="19"/>
  <c r="M24" i="19"/>
  <c r="M8" i="19"/>
  <c r="M12" i="19"/>
  <c r="M16" i="19"/>
  <c r="M43" i="19"/>
  <c r="M53" i="19" s="1"/>
  <c r="M59" i="19" s="1"/>
  <c r="M64" i="19" s="1"/>
  <c r="M70" i="19" s="1"/>
  <c r="M77" i="19" s="1"/>
  <c r="O4" i="19"/>
  <c r="M21" i="19"/>
  <c r="I38" i="18"/>
  <c r="M48" i="19" l="1"/>
  <c r="O24" i="19"/>
  <c r="O8" i="19"/>
  <c r="O12" i="19"/>
  <c r="O16" i="19"/>
  <c r="O73" i="19"/>
  <c r="O67" i="19"/>
  <c r="O61" i="19"/>
  <c r="O55" i="19"/>
  <c r="O49" i="19"/>
  <c r="O44" i="19"/>
  <c r="O37" i="19"/>
  <c r="O29" i="19"/>
  <c r="O23" i="19"/>
  <c r="O9" i="19"/>
  <c r="O13" i="19"/>
  <c r="O17" i="19"/>
  <c r="O78" i="19"/>
  <c r="O72" i="19"/>
  <c r="O66" i="19"/>
  <c r="O60" i="19"/>
  <c r="O54" i="19"/>
  <c r="O41" i="19"/>
  <c r="O33" i="19"/>
  <c r="O27" i="19"/>
  <c r="O6" i="19"/>
  <c r="O10" i="19"/>
  <c r="O14" i="19"/>
  <c r="O18" i="19"/>
  <c r="O75" i="19"/>
  <c r="O71" i="19"/>
  <c r="O65" i="19"/>
  <c r="O57" i="19"/>
  <c r="O51" i="19"/>
  <c r="O46" i="19"/>
  <c r="O40" i="19"/>
  <c r="O32" i="19"/>
  <c r="O26" i="19"/>
  <c r="O7" i="19"/>
  <c r="O11" i="19"/>
  <c r="O15" i="19"/>
  <c r="O19" i="19"/>
  <c r="O74" i="19"/>
  <c r="O68" i="19"/>
  <c r="O62" i="19"/>
  <c r="O56" i="19"/>
  <c r="O50" i="19"/>
  <c r="O45" i="19"/>
  <c r="O38" i="19"/>
  <c r="O30" i="19"/>
  <c r="O5" i="19"/>
  <c r="Q4" i="19"/>
  <c r="O43" i="19"/>
  <c r="O35" i="19"/>
  <c r="O21" i="19"/>
  <c r="N466" i="1"/>
  <c r="N465" i="1"/>
  <c r="Q73" i="19" l="1"/>
  <c r="T73" i="19" s="1"/>
  <c r="V73" i="19" s="1"/>
  <c r="Q67" i="19"/>
  <c r="T67" i="19" s="1"/>
  <c r="V67" i="19" s="1"/>
  <c r="Q61" i="19"/>
  <c r="T61" i="19" s="1"/>
  <c r="V61" i="19" s="1"/>
  <c r="Q55" i="19"/>
  <c r="T55" i="19" s="1"/>
  <c r="V55" i="19" s="1"/>
  <c r="Q49" i="19"/>
  <c r="T49" i="19" s="1"/>
  <c r="V49" i="19" s="1"/>
  <c r="Q24" i="19"/>
  <c r="T24" i="19" s="1"/>
  <c r="V24" i="19" s="1"/>
  <c r="Q8" i="19"/>
  <c r="T8" i="19" s="1"/>
  <c r="V8" i="19" s="1"/>
  <c r="Q12" i="19"/>
  <c r="T12" i="19" s="1"/>
  <c r="V12" i="19" s="1"/>
  <c r="Q16" i="19"/>
  <c r="T16" i="19" s="1"/>
  <c r="V16" i="19" s="1"/>
  <c r="Q44" i="19"/>
  <c r="T44" i="19" s="1"/>
  <c r="V44" i="19" s="1"/>
  <c r="Q37" i="19"/>
  <c r="T37" i="19" s="1"/>
  <c r="V37" i="19" s="1"/>
  <c r="Q29" i="19"/>
  <c r="T29" i="19" s="1"/>
  <c r="V29" i="19" s="1"/>
  <c r="Q23" i="19"/>
  <c r="T23" i="19" s="1"/>
  <c r="V23" i="19" s="1"/>
  <c r="Q78" i="19"/>
  <c r="T78" i="19" s="1"/>
  <c r="V78" i="19" s="1"/>
  <c r="Q72" i="19"/>
  <c r="T72" i="19" s="1"/>
  <c r="V72" i="19" s="1"/>
  <c r="Q66" i="19"/>
  <c r="T66" i="19" s="1"/>
  <c r="V66" i="19" s="1"/>
  <c r="Q60" i="19"/>
  <c r="T60" i="19" s="1"/>
  <c r="V60" i="19" s="1"/>
  <c r="Q54" i="19"/>
  <c r="T54" i="19" s="1"/>
  <c r="V54" i="19" s="1"/>
  <c r="Q9" i="19"/>
  <c r="T9" i="19" s="1"/>
  <c r="V9" i="19" s="1"/>
  <c r="Q13" i="19"/>
  <c r="T13" i="19" s="1"/>
  <c r="V13" i="19" s="1"/>
  <c r="Q17" i="19"/>
  <c r="T17" i="19" s="1"/>
  <c r="V17" i="19" s="1"/>
  <c r="Q41" i="19"/>
  <c r="T41" i="19" s="1"/>
  <c r="V41" i="19" s="1"/>
  <c r="Q33" i="19"/>
  <c r="T33" i="19" s="1"/>
  <c r="V33" i="19" s="1"/>
  <c r="Q27" i="19"/>
  <c r="T27" i="19" s="1"/>
  <c r="V27" i="19" s="1"/>
  <c r="Q75" i="19"/>
  <c r="T75" i="19" s="1"/>
  <c r="V75" i="19" s="1"/>
  <c r="Q71" i="19"/>
  <c r="T71" i="19" s="1"/>
  <c r="V71" i="19" s="1"/>
  <c r="Q65" i="19"/>
  <c r="T65" i="19" s="1"/>
  <c r="V65" i="19" s="1"/>
  <c r="Q57" i="19"/>
  <c r="T57" i="19" s="1"/>
  <c r="V57" i="19" s="1"/>
  <c r="Q51" i="19"/>
  <c r="T51" i="19" s="1"/>
  <c r="V51" i="19" s="1"/>
  <c r="Q6" i="19"/>
  <c r="T6" i="19" s="1"/>
  <c r="V6" i="19" s="1"/>
  <c r="Q10" i="19"/>
  <c r="T10" i="19" s="1"/>
  <c r="V10" i="19" s="1"/>
  <c r="Q14" i="19"/>
  <c r="T14" i="19" s="1"/>
  <c r="V14" i="19" s="1"/>
  <c r="Q18" i="19"/>
  <c r="T18" i="19" s="1"/>
  <c r="V18" i="19" s="1"/>
  <c r="Q46" i="19"/>
  <c r="T46" i="19" s="1"/>
  <c r="V46" i="19" s="1"/>
  <c r="Q40" i="19"/>
  <c r="T40" i="19" s="1"/>
  <c r="V40" i="19" s="1"/>
  <c r="Q32" i="19"/>
  <c r="T32" i="19" s="1"/>
  <c r="V32" i="19" s="1"/>
  <c r="Q26" i="19"/>
  <c r="T26" i="19" s="1"/>
  <c r="V26" i="19" s="1"/>
  <c r="Q74" i="19"/>
  <c r="T74" i="19" s="1"/>
  <c r="V74" i="19" s="1"/>
  <c r="Q68" i="19"/>
  <c r="T68" i="19" s="1"/>
  <c r="V68" i="19" s="1"/>
  <c r="Q62" i="19"/>
  <c r="T62" i="19" s="1"/>
  <c r="V62" i="19" s="1"/>
  <c r="Q56" i="19"/>
  <c r="T56" i="19" s="1"/>
  <c r="V56" i="19" s="1"/>
  <c r="Q50" i="19"/>
  <c r="T50" i="19" s="1"/>
  <c r="V50" i="19" s="1"/>
  <c r="Q7" i="19"/>
  <c r="T7" i="19" s="1"/>
  <c r="V7" i="19" s="1"/>
  <c r="Q11" i="19"/>
  <c r="T11" i="19" s="1"/>
  <c r="V11" i="19" s="1"/>
  <c r="Q15" i="19"/>
  <c r="T15" i="19" s="1"/>
  <c r="V15" i="19" s="1"/>
  <c r="Q19" i="19"/>
  <c r="T19" i="19" s="1"/>
  <c r="V19" i="19" s="1"/>
  <c r="Q45" i="19"/>
  <c r="T45" i="19" s="1"/>
  <c r="V45" i="19" s="1"/>
  <c r="Q38" i="19"/>
  <c r="T38" i="19" s="1"/>
  <c r="V38" i="19" s="1"/>
  <c r="Q30" i="19"/>
  <c r="T30" i="19" s="1"/>
  <c r="V30" i="19" s="1"/>
  <c r="Q5" i="19"/>
  <c r="T5" i="19" s="1"/>
  <c r="V5" i="19" s="1"/>
  <c r="Q43" i="19"/>
  <c r="Q35" i="19"/>
  <c r="Q21" i="19"/>
  <c r="O53" i="19"/>
  <c r="O59" i="19" s="1"/>
  <c r="O64" i="19" s="1"/>
  <c r="O70" i="19" s="1"/>
  <c r="O77" i="19" s="1"/>
  <c r="O48" i="19"/>
  <c r="L97" i="1"/>
  <c r="Q48" i="19" l="1"/>
  <c r="Q53" i="19"/>
  <c r="Q59" i="19" s="1"/>
  <c r="Q64" i="19" s="1"/>
  <c r="Q70" i="19" s="1"/>
  <c r="Q77" i="19" s="1"/>
  <c r="A21" i="1"/>
  <c r="D6" i="1" l="1"/>
  <c r="D7" i="1"/>
  <c r="D8" i="1"/>
  <c r="D9" i="1"/>
  <c r="D10" i="1"/>
  <c r="D11" i="1"/>
  <c r="D12" i="1"/>
  <c r="D13" i="1"/>
  <c r="D14" i="1"/>
  <c r="D15" i="1"/>
  <c r="D16" i="1"/>
  <c r="D17" i="1"/>
  <c r="D18" i="1"/>
  <c r="J596" i="1" l="1"/>
  <c r="P596" i="1"/>
  <c r="N498" i="1" l="1"/>
  <c r="N495" i="1"/>
  <c r="N492" i="1"/>
  <c r="N519" i="1"/>
  <c r="N516" i="1"/>
  <c r="N513" i="1"/>
  <c r="N216" i="1"/>
  <c r="N213" i="1"/>
  <c r="N206" i="1"/>
  <c r="N311" i="1" l="1"/>
  <c r="N194" i="1"/>
  <c r="N184" i="1"/>
  <c r="N192" i="1"/>
  <c r="N195" i="1"/>
  <c r="N191" i="1"/>
  <c r="N497" i="1"/>
  <c r="N494" i="1"/>
  <c r="N491" i="1"/>
  <c r="N518" i="1"/>
  <c r="N515" i="1"/>
  <c r="N512" i="1"/>
  <c r="D87" i="18"/>
  <c r="E26" i="18" l="1"/>
  <c r="C26" i="18"/>
  <c r="O37" i="12"/>
  <c r="O36" i="12"/>
  <c r="O35" i="12"/>
  <c r="O34" i="12"/>
  <c r="O33" i="12"/>
  <c r="O32" i="12"/>
  <c r="O31" i="12"/>
  <c r="O30" i="12"/>
  <c r="O29" i="12"/>
  <c r="O28" i="12"/>
  <c r="O27" i="12"/>
  <c r="O26" i="12"/>
  <c r="O25" i="12"/>
  <c r="O24" i="12"/>
  <c r="O23" i="12"/>
  <c r="O22" i="12"/>
  <c r="O21" i="12"/>
  <c r="O20" i="12"/>
  <c r="O19" i="12"/>
  <c r="O18" i="12"/>
  <c r="O17" i="12"/>
  <c r="O7" i="12"/>
  <c r="O8" i="12"/>
  <c r="O9" i="12"/>
  <c r="O10" i="12"/>
  <c r="O11" i="12"/>
  <c r="O12" i="12"/>
  <c r="O13" i="12"/>
  <c r="O14" i="12"/>
  <c r="O15" i="12"/>
  <c r="O16" i="12"/>
  <c r="O6" i="12"/>
  <c r="F79" i="18" l="1"/>
  <c r="F75" i="18"/>
  <c r="M399" i="13"/>
  <c r="M398" i="13"/>
  <c r="M397" i="13"/>
  <c r="M396" i="13"/>
  <c r="M395" i="13"/>
  <c r="M356" i="13"/>
  <c r="M355" i="13"/>
  <c r="M354" i="13"/>
  <c r="M353" i="13"/>
  <c r="M352" i="13"/>
  <c r="M313" i="13"/>
  <c r="M312" i="13"/>
  <c r="M311" i="13"/>
  <c r="M310" i="13"/>
  <c r="M309" i="13"/>
  <c r="M270" i="13"/>
  <c r="M269" i="13"/>
  <c r="M268" i="13"/>
  <c r="M267" i="13"/>
  <c r="M266" i="13"/>
  <c r="M227" i="13"/>
  <c r="M226" i="13"/>
  <c r="M225" i="13"/>
  <c r="M224" i="13"/>
  <c r="M223" i="13"/>
  <c r="M184" i="13"/>
  <c r="M183" i="13"/>
  <c r="M182" i="13"/>
  <c r="M181" i="13"/>
  <c r="M180" i="13"/>
  <c r="M141" i="13"/>
  <c r="M140" i="13"/>
  <c r="M139" i="13"/>
  <c r="M138" i="13"/>
  <c r="M137" i="13"/>
  <c r="M98" i="13"/>
  <c r="M97" i="13"/>
  <c r="M96" i="13"/>
  <c r="M95" i="13"/>
  <c r="M94" i="13"/>
  <c r="R405" i="13"/>
  <c r="R404" i="13"/>
  <c r="R403" i="13"/>
  <c r="R362" i="13"/>
  <c r="R361" i="13"/>
  <c r="R360" i="13"/>
  <c r="R319" i="13"/>
  <c r="R318" i="13"/>
  <c r="R317" i="13"/>
  <c r="R276" i="13"/>
  <c r="R275" i="13"/>
  <c r="R274" i="13"/>
  <c r="R233" i="13"/>
  <c r="R232" i="13"/>
  <c r="R231" i="13"/>
  <c r="R190" i="13"/>
  <c r="R189" i="13"/>
  <c r="R188" i="13"/>
  <c r="R147" i="13"/>
  <c r="R146" i="13"/>
  <c r="R145" i="13"/>
  <c r="R104" i="13"/>
  <c r="R103" i="13"/>
  <c r="R102" i="13"/>
  <c r="R61" i="13"/>
  <c r="R60" i="13"/>
  <c r="R59" i="13"/>
  <c r="R402" i="13"/>
  <c r="R359" i="13"/>
  <c r="R316" i="13"/>
  <c r="R273" i="13"/>
  <c r="R230" i="13"/>
  <c r="R187" i="13"/>
  <c r="R144" i="13"/>
  <c r="R101" i="13"/>
  <c r="R58" i="13"/>
  <c r="R400" i="13"/>
  <c r="R357" i="13"/>
  <c r="R314" i="13"/>
  <c r="R271" i="13"/>
  <c r="R228" i="13"/>
  <c r="R185" i="13"/>
  <c r="R142" i="13"/>
  <c r="R99" i="13"/>
  <c r="R56" i="13"/>
  <c r="M55" i="13"/>
  <c r="M54" i="13"/>
  <c r="M53" i="13"/>
  <c r="M52" i="13"/>
  <c r="M51" i="13"/>
  <c r="R18" i="13"/>
  <c r="R17" i="13"/>
  <c r="R16" i="13"/>
  <c r="R13" i="13"/>
  <c r="R15" i="13"/>
  <c r="M8" i="13"/>
  <c r="M9" i="13"/>
  <c r="M10" i="13"/>
  <c r="M11" i="13"/>
  <c r="M12" i="13"/>
  <c r="H70" i="18"/>
  <c r="H69" i="18"/>
  <c r="H68" i="18"/>
  <c r="H67" i="18"/>
  <c r="E70" i="18"/>
  <c r="E69" i="18"/>
  <c r="E68" i="18"/>
  <c r="C69" i="18"/>
  <c r="C68" i="18"/>
  <c r="C60" i="18"/>
  <c r="F60" i="18" s="1"/>
  <c r="E55" i="18"/>
  <c r="E54" i="18"/>
  <c r="E53" i="18"/>
  <c r="E52" i="18"/>
  <c r="E51" i="18"/>
  <c r="E50" i="18"/>
  <c r="E49" i="18"/>
  <c r="E48" i="18"/>
  <c r="E47" i="18"/>
  <c r="E46" i="18"/>
  <c r="C55" i="18"/>
  <c r="C54" i="18"/>
  <c r="C53" i="18"/>
  <c r="C52" i="18"/>
  <c r="C51" i="18"/>
  <c r="C50" i="18"/>
  <c r="C49" i="18"/>
  <c r="C48" i="18"/>
  <c r="C47" i="18"/>
  <c r="C46" i="18"/>
  <c r="I40" i="18"/>
  <c r="I39" i="18"/>
  <c r="I37" i="18"/>
  <c r="I36" i="18"/>
  <c r="I35" i="18"/>
  <c r="I34" i="18"/>
  <c r="I33" i="18"/>
  <c r="I32" i="18"/>
  <c r="I31" i="18"/>
  <c r="I30" i="18"/>
  <c r="I29" i="18"/>
  <c r="I28" i="18"/>
  <c r="I27" i="18"/>
  <c r="I26" i="18"/>
  <c r="C38" i="18"/>
  <c r="C37" i="18"/>
  <c r="C36" i="18"/>
  <c r="C35" i="18"/>
  <c r="C34" i="18"/>
  <c r="C33" i="18"/>
  <c r="C32" i="18"/>
  <c r="C31" i="18"/>
  <c r="C29" i="18"/>
  <c r="C28" i="18"/>
  <c r="E40" i="18"/>
  <c r="E38" i="18"/>
  <c r="E37" i="18"/>
  <c r="E36" i="18"/>
  <c r="E35" i="18"/>
  <c r="E34" i="18"/>
  <c r="E33" i="18"/>
  <c r="E32" i="18"/>
  <c r="E31" i="18"/>
  <c r="E30" i="18"/>
  <c r="E29" i="18"/>
  <c r="E28" i="18"/>
  <c r="E27" i="18"/>
  <c r="F68" i="18" l="1"/>
  <c r="J68" i="18" s="1"/>
  <c r="F69" i="18"/>
  <c r="J69" i="18" s="1"/>
  <c r="F49" i="18"/>
  <c r="H49" i="18" s="1"/>
  <c r="F53" i="18"/>
  <c r="H53" i="18" s="1"/>
  <c r="F50" i="18"/>
  <c r="H50" i="18" s="1"/>
  <c r="F54" i="18"/>
  <c r="H54" i="18" s="1"/>
  <c r="F47" i="18"/>
  <c r="H47" i="18" s="1"/>
  <c r="F51" i="18"/>
  <c r="H51" i="18" s="1"/>
  <c r="F55" i="18"/>
  <c r="H55" i="18" s="1"/>
  <c r="F48" i="18"/>
  <c r="H48" i="18" s="1"/>
  <c r="F52" i="18"/>
  <c r="H52" i="18" s="1"/>
  <c r="F46" i="18"/>
  <c r="H46" i="18" s="1"/>
  <c r="H26" i="18"/>
  <c r="K26" i="18" s="1"/>
  <c r="H29" i="18"/>
  <c r="K29" i="18" s="1"/>
  <c r="H33" i="18"/>
  <c r="K33" i="18" s="1"/>
  <c r="H37" i="18"/>
  <c r="K37" i="18" s="1"/>
  <c r="H32" i="18"/>
  <c r="K32" i="18" s="1"/>
  <c r="H30" i="18"/>
  <c r="K30" i="18" s="1"/>
  <c r="H34" i="18"/>
  <c r="K34" i="18" s="1"/>
  <c r="H38" i="18"/>
  <c r="K38" i="18" s="1"/>
  <c r="H28" i="18"/>
  <c r="K28" i="18" s="1"/>
  <c r="H36" i="18"/>
  <c r="K36" i="18" s="1"/>
  <c r="H27" i="18"/>
  <c r="K27" i="18" s="1"/>
  <c r="H31" i="18"/>
  <c r="K31" i="18" s="1"/>
  <c r="H35" i="18"/>
  <c r="K35" i="18" s="1"/>
  <c r="N225" i="1" l="1"/>
  <c r="N222" i="1"/>
  <c r="N220" i="1"/>
  <c r="N219" i="1"/>
  <c r="N210" i="1"/>
  <c r="N207" i="1"/>
  <c r="J63" i="1"/>
  <c r="J62" i="1"/>
  <c r="J61" i="1"/>
  <c r="J60" i="1"/>
  <c r="E64" i="1"/>
  <c r="E63" i="1"/>
  <c r="E62" i="1"/>
  <c r="E61" i="1"/>
  <c r="E60" i="1"/>
  <c r="J55" i="1"/>
  <c r="J54" i="1"/>
  <c r="J53" i="1"/>
  <c r="J52" i="1"/>
  <c r="E56" i="1"/>
  <c r="E55" i="1"/>
  <c r="E54" i="1"/>
  <c r="E53" i="1"/>
  <c r="E52" i="1"/>
  <c r="J47" i="1"/>
  <c r="J46" i="1"/>
  <c r="J45" i="1"/>
  <c r="J44" i="1"/>
  <c r="E48" i="1"/>
  <c r="E47" i="1"/>
  <c r="E46" i="1"/>
  <c r="E45" i="1"/>
  <c r="E44" i="1"/>
  <c r="J39" i="1"/>
  <c r="J38" i="1"/>
  <c r="J37" i="1"/>
  <c r="J36" i="1"/>
  <c r="E41" i="1"/>
  <c r="E40" i="1"/>
  <c r="E39" i="1"/>
  <c r="E38" i="1"/>
  <c r="E37" i="1"/>
  <c r="E36" i="1"/>
  <c r="N99" i="1" l="1"/>
  <c r="N98" i="1"/>
  <c r="N104" i="1"/>
  <c r="N79" i="1"/>
  <c r="N78" i="1"/>
  <c r="N12" i="1"/>
  <c r="N11" i="1"/>
  <c r="K20" i="1"/>
  <c r="J15" i="1"/>
  <c r="L15" i="1"/>
  <c r="L20" i="1"/>
  <c r="J20" i="1"/>
  <c r="L17" i="1"/>
  <c r="L16" i="1"/>
  <c r="D20" i="1"/>
  <c r="N453" i="1"/>
  <c r="N452" i="1"/>
  <c r="N451" i="1"/>
  <c r="N15" i="1" l="1"/>
  <c r="N152" i="1"/>
  <c r="L412" i="1"/>
  <c r="G38" i="18" s="1"/>
  <c r="I394" i="1"/>
  <c r="E39" i="18" s="1"/>
  <c r="J105" i="1"/>
  <c r="I434" i="1"/>
  <c r="F434" i="1"/>
  <c r="I414" i="1"/>
  <c r="F414" i="1"/>
  <c r="L394" i="1"/>
  <c r="O1" i="16"/>
  <c r="M129" i="16" s="1"/>
  <c r="A221" i="13"/>
  <c r="U1" i="13"/>
  <c r="S54" i="13"/>
  <c r="Z755" i="1"/>
  <c r="T1" i="13"/>
  <c r="S140" i="13"/>
  <c r="S183" i="13"/>
  <c r="S398" i="13"/>
  <c r="S355" i="13"/>
  <c r="S312" i="13"/>
  <c r="S269" i="13"/>
  <c r="S226" i="13"/>
  <c r="S97" i="13"/>
  <c r="S11" i="13"/>
  <c r="P1" i="13"/>
  <c r="N227" i="1"/>
  <c r="N217" i="1"/>
  <c r="N214" i="1"/>
  <c r="J238" i="1"/>
  <c r="J237" i="1"/>
  <c r="L526" i="1"/>
  <c r="L525" i="1"/>
  <c r="L505" i="1"/>
  <c r="L504" i="1"/>
  <c r="J202" i="1"/>
  <c r="J201" i="1"/>
  <c r="N374" i="1"/>
  <c r="N359" i="1"/>
  <c r="L41" i="7"/>
  <c r="M41" i="7" s="1"/>
  <c r="L14" i="7"/>
  <c r="M14" i="7" s="1"/>
  <c r="L11" i="7"/>
  <c r="M11" i="7" s="1"/>
  <c r="L9" i="7"/>
  <c r="M9" i="7" s="1"/>
  <c r="L230" i="1"/>
  <c r="N230" i="1" s="1"/>
  <c r="L100" i="1"/>
  <c r="N100" i="1" s="1"/>
  <c r="L80" i="1"/>
  <c r="N80" i="1" s="1"/>
  <c r="N41" i="2"/>
  <c r="P22" i="2"/>
  <c r="T1" i="2"/>
  <c r="P48" i="2"/>
  <c r="W1" i="2"/>
  <c r="N67" i="2"/>
  <c r="N480" i="1"/>
  <c r="W72" i="2"/>
  <c r="L31" i="7"/>
  <c r="M31" i="7" s="1"/>
  <c r="N76" i="1"/>
  <c r="N72" i="1"/>
  <c r="I601" i="1"/>
  <c r="O682" i="1"/>
  <c r="O681" i="1"/>
  <c r="O675" i="1"/>
  <c r="O674" i="1"/>
  <c r="O664" i="1"/>
  <c r="O663" i="1"/>
  <c r="O657" i="1"/>
  <c r="O656" i="1"/>
  <c r="O650" i="1"/>
  <c r="O649" i="1"/>
  <c r="O643" i="1"/>
  <c r="O642" i="1"/>
  <c r="L338" i="1"/>
  <c r="N346" i="1" s="1"/>
  <c r="L321" i="1"/>
  <c r="J320" i="1" s="1"/>
  <c r="F395" i="1"/>
  <c r="C40" i="18" s="1"/>
  <c r="H40" i="18" s="1"/>
  <c r="K40" i="18" s="1"/>
  <c r="L170" i="1"/>
  <c r="L169" i="1" s="1"/>
  <c r="C67" i="18" s="1"/>
  <c r="S573" i="1"/>
  <c r="N268" i="1" s="1"/>
  <c r="R605" i="1"/>
  <c r="N438" i="1"/>
  <c r="N113" i="1"/>
  <c r="N65" i="1"/>
  <c r="M737" i="1"/>
  <c r="M727" i="1"/>
  <c r="M692" i="1"/>
  <c r="M683" i="1"/>
  <c r="F681" i="1" s="1"/>
  <c r="J680" i="1"/>
  <c r="M676" i="1"/>
  <c r="F674" i="1" s="1"/>
  <c r="J673" i="1"/>
  <c r="M665" i="1"/>
  <c r="F663" i="1" s="1"/>
  <c r="J662" i="1"/>
  <c r="M658" i="1"/>
  <c r="F656" i="1" s="1"/>
  <c r="J655" i="1"/>
  <c r="M651" i="1"/>
  <c r="F649" i="1" s="1"/>
  <c r="J648" i="1"/>
  <c r="M644" i="1"/>
  <c r="F642" i="1" s="1"/>
  <c r="J641" i="1"/>
  <c r="M621" i="1"/>
  <c r="J618" i="1"/>
  <c r="P38" i="2"/>
  <c r="S38" i="2"/>
  <c r="L43" i="2" s="1"/>
  <c r="N43" i="2" s="1"/>
  <c r="J38" i="2"/>
  <c r="M38" i="2"/>
  <c r="L503" i="1"/>
  <c r="G37" i="2" s="1"/>
  <c r="G25" i="2"/>
  <c r="G35" i="2" s="1"/>
  <c r="G26" i="2"/>
  <c r="G27" i="2"/>
  <c r="G28" i="2"/>
  <c r="G29" i="2"/>
  <c r="G31" i="2"/>
  <c r="G32" i="2"/>
  <c r="G33" i="2"/>
  <c r="G34" i="2"/>
  <c r="J64" i="2"/>
  <c r="M64" i="2"/>
  <c r="P64" i="2"/>
  <c r="S64" i="2"/>
  <c r="L69" i="2" s="1"/>
  <c r="N69" i="2" s="1"/>
  <c r="G63" i="2"/>
  <c r="G51" i="2"/>
  <c r="G52" i="2"/>
  <c r="G53" i="2"/>
  <c r="G61" i="2" s="1"/>
  <c r="G54" i="2"/>
  <c r="G55" i="2"/>
  <c r="G57" i="2"/>
  <c r="G58" i="2"/>
  <c r="G59" i="2"/>
  <c r="G60" i="2"/>
  <c r="L485" i="1"/>
  <c r="L486" i="1" s="1"/>
  <c r="G64" i="2" s="1"/>
  <c r="L71" i="2" s="1"/>
  <c r="L471" i="1"/>
  <c r="L472" i="1" s="1"/>
  <c r="G38" i="2" s="1"/>
  <c r="L45" i="2" s="1"/>
  <c r="N753" i="1"/>
  <c r="L261" i="1"/>
  <c r="N261" i="1" s="1"/>
  <c r="L458" i="1"/>
  <c r="E67" i="18" s="1"/>
  <c r="L367" i="1"/>
  <c r="N375" i="1" s="1"/>
  <c r="L353" i="1"/>
  <c r="N360" i="1" s="1"/>
  <c r="N128" i="1"/>
  <c r="N126" i="1"/>
  <c r="N121" i="1"/>
  <c r="N109" i="1"/>
  <c r="N112" i="1"/>
  <c r="L257" i="1"/>
  <c r="G485" i="1"/>
  <c r="G486" i="1" s="1"/>
  <c r="L308" i="1"/>
  <c r="L307" i="1" s="1"/>
  <c r="L143" i="1"/>
  <c r="L144" i="1" s="1"/>
  <c r="G19" i="2" s="1"/>
  <c r="L147" i="1"/>
  <c r="L77" i="1"/>
  <c r="L6" i="7" s="1"/>
  <c r="M6" i="7" s="1"/>
  <c r="Q38" i="2"/>
  <c r="T38" i="2"/>
  <c r="T64" i="2" s="1"/>
  <c r="S19" i="2"/>
  <c r="P56" i="2"/>
  <c r="Q19" i="2"/>
  <c r="P19" i="2"/>
  <c r="M19" i="2"/>
  <c r="J19" i="2"/>
  <c r="T19" i="2"/>
  <c r="N19" i="2"/>
  <c r="K19" i="2"/>
  <c r="H19" i="2"/>
  <c r="G18" i="2"/>
  <c r="G6" i="2"/>
  <c r="G7" i="2"/>
  <c r="G8" i="2"/>
  <c r="G9" i="2"/>
  <c r="G10" i="2"/>
  <c r="G12" i="2"/>
  <c r="G13" i="2"/>
  <c r="G14" i="2"/>
  <c r="G15" i="2"/>
  <c r="L563" i="1"/>
  <c r="L562" i="1" s="1"/>
  <c r="L554" i="1"/>
  <c r="L556" i="1" s="1"/>
  <c r="L544" i="1"/>
  <c r="L543" i="1" s="1"/>
  <c r="L539" i="1"/>
  <c r="L162" i="1"/>
  <c r="L163" i="1" s="1"/>
  <c r="D90" i="18" s="1"/>
  <c r="L524" i="1"/>
  <c r="L523" i="1" s="1"/>
  <c r="L508" i="1"/>
  <c r="M472" i="1"/>
  <c r="M486" i="1" s="1"/>
  <c r="N475" i="1"/>
  <c r="L180" i="1"/>
  <c r="J157" i="1"/>
  <c r="N135" i="1"/>
  <c r="M20" i="1"/>
  <c r="J21" i="1" s="1"/>
  <c r="E5" i="1"/>
  <c r="D8" i="7"/>
  <c r="D10" i="7" s="1"/>
  <c r="D12" i="7" s="1"/>
  <c r="E8" i="7"/>
  <c r="E10" i="7" s="1"/>
  <c r="E12" i="7"/>
  <c r="E17" i="7" s="1"/>
  <c r="F8" i="7"/>
  <c r="F10" i="7" s="1"/>
  <c r="F12" i="7" s="1"/>
  <c r="F17" i="7" s="1"/>
  <c r="G8" i="7"/>
  <c r="G10" i="7" s="1"/>
  <c r="G12" i="7"/>
  <c r="G17" i="7" s="1"/>
  <c r="H8" i="7"/>
  <c r="H10" i="7" s="1"/>
  <c r="H12" i="7" s="1"/>
  <c r="H17" i="7" s="1"/>
  <c r="I8" i="7"/>
  <c r="I10" i="7" s="1"/>
  <c r="I12" i="7" s="1"/>
  <c r="I17" i="7"/>
  <c r="J8" i="7"/>
  <c r="J10" i="7" s="1"/>
  <c r="J12" i="7" s="1"/>
  <c r="J17" i="7" s="1"/>
  <c r="K8" i="7"/>
  <c r="K10" i="7" s="1"/>
  <c r="K12" i="7" s="1"/>
  <c r="K17" i="7"/>
  <c r="M13" i="7"/>
  <c r="L15" i="7"/>
  <c r="M15" i="7" s="1"/>
  <c r="L16" i="7"/>
  <c r="M16" i="7" s="1"/>
  <c r="L19" i="7"/>
  <c r="M19" i="7" s="1"/>
  <c r="D30" i="7"/>
  <c r="D32" i="7" s="1"/>
  <c r="D34" i="7" s="1"/>
  <c r="D39" i="7" s="1"/>
  <c r="E30" i="7"/>
  <c r="E32" i="7" s="1"/>
  <c r="E34" i="7" s="1"/>
  <c r="E39" i="7" s="1"/>
  <c r="F30" i="7"/>
  <c r="F32" i="7" s="1"/>
  <c r="F34" i="7" s="1"/>
  <c r="F39" i="7" s="1"/>
  <c r="G30" i="7"/>
  <c r="G32" i="7" s="1"/>
  <c r="G34" i="7" s="1"/>
  <c r="G39" i="7" s="1"/>
  <c r="H30" i="7"/>
  <c r="H32" i="7" s="1"/>
  <c r="H34" i="7" s="1"/>
  <c r="H39" i="7" s="1"/>
  <c r="I30" i="7"/>
  <c r="I32" i="7" s="1"/>
  <c r="I34" i="7" s="1"/>
  <c r="I39" i="7" s="1"/>
  <c r="J30" i="7"/>
  <c r="J32" i="7"/>
  <c r="J34" i="7" s="1"/>
  <c r="J39" i="7" s="1"/>
  <c r="K30" i="7"/>
  <c r="K32" i="7" s="1"/>
  <c r="K34" i="7" s="1"/>
  <c r="K39" i="7" s="1"/>
  <c r="L33" i="7"/>
  <c r="M33" i="7" s="1"/>
  <c r="M35" i="7"/>
  <c r="L36" i="7"/>
  <c r="M36" i="7" s="1"/>
  <c r="L37" i="7"/>
  <c r="M37" i="7" s="1"/>
  <c r="L38" i="7"/>
  <c r="M38" i="7" s="1"/>
  <c r="I486" i="1"/>
  <c r="I472" i="1"/>
  <c r="N479" i="1"/>
  <c r="N477" i="1"/>
  <c r="N38" i="2"/>
  <c r="K38" i="2"/>
  <c r="H38" i="2"/>
  <c r="P761" i="1"/>
  <c r="P762" i="1"/>
  <c r="P763" i="1"/>
  <c r="P764" i="1"/>
  <c r="P765" i="1"/>
  <c r="P766" i="1"/>
  <c r="P767" i="1"/>
  <c r="P768" i="1"/>
  <c r="P769" i="1"/>
  <c r="P770" i="1"/>
  <c r="P771" i="1"/>
  <c r="P772" i="1"/>
  <c r="P774" i="1"/>
  <c r="P775" i="1"/>
  <c r="P776" i="1"/>
  <c r="P777" i="1"/>
  <c r="P779" i="1"/>
  <c r="P780" i="1"/>
  <c r="P781" i="1"/>
  <c r="J773" i="1"/>
  <c r="J760" i="1" s="1"/>
  <c r="J778" i="1"/>
  <c r="G773" i="1"/>
  <c r="G760" i="1" s="1"/>
  <c r="G778" i="1"/>
  <c r="R758" i="1"/>
  <c r="N752" i="1"/>
  <c r="N750" i="1"/>
  <c r="G602" i="1"/>
  <c r="I602" i="1" s="1"/>
  <c r="N599" i="1"/>
  <c r="Q596" i="1"/>
  <c r="N596" i="1"/>
  <c r="M592" i="1"/>
  <c r="M596" i="1" s="1"/>
  <c r="K596" i="1"/>
  <c r="H596" i="1"/>
  <c r="G587" i="1"/>
  <c r="G588" i="1"/>
  <c r="G589" i="1"/>
  <c r="G590" i="1"/>
  <c r="G591" i="1"/>
  <c r="G593" i="1"/>
  <c r="G595" i="1"/>
  <c r="R585" i="1"/>
  <c r="N577" i="1"/>
  <c r="N574" i="1"/>
  <c r="N573" i="1"/>
  <c r="N572" i="1"/>
  <c r="L569" i="1"/>
  <c r="N564" i="1"/>
  <c r="N557" i="1"/>
  <c r="N555" i="1"/>
  <c r="N553" i="1"/>
  <c r="L550" i="1"/>
  <c r="N545" i="1"/>
  <c r="N540" i="1"/>
  <c r="N536" i="1"/>
  <c r="N534" i="1"/>
  <c r="N531" i="1"/>
  <c r="N530" i="1"/>
  <c r="N529" i="1"/>
  <c r="N511" i="1"/>
  <c r="N490" i="1"/>
  <c r="N461" i="1"/>
  <c r="N455" i="1"/>
  <c r="H486" i="1"/>
  <c r="I466" i="1"/>
  <c r="N449" i="1"/>
  <c r="N437" i="1"/>
  <c r="N418" i="1"/>
  <c r="L415" i="1"/>
  <c r="G40" i="18" s="1"/>
  <c r="L413" i="1"/>
  <c r="L411" i="1"/>
  <c r="G37" i="18" s="1"/>
  <c r="L410" i="1"/>
  <c r="G36" i="18" s="1"/>
  <c r="L409" i="1"/>
  <c r="G35" i="18" s="1"/>
  <c r="L408" i="1"/>
  <c r="G34" i="18" s="1"/>
  <c r="L407" i="1"/>
  <c r="G33" i="18" s="1"/>
  <c r="L406" i="1"/>
  <c r="G32" i="18" s="1"/>
  <c r="L405" i="1"/>
  <c r="G31" i="18" s="1"/>
  <c r="L404" i="1"/>
  <c r="G30" i="18" s="1"/>
  <c r="L403" i="1"/>
  <c r="G29" i="18" s="1"/>
  <c r="L402" i="1"/>
  <c r="G28" i="18" s="1"/>
  <c r="L401" i="1"/>
  <c r="G27" i="18" s="1"/>
  <c r="L400" i="1"/>
  <c r="G26" i="18" s="1"/>
  <c r="N398" i="1"/>
  <c r="N378" i="1"/>
  <c r="N373" i="1"/>
  <c r="N372" i="1"/>
  <c r="N371" i="1"/>
  <c r="N370" i="1"/>
  <c r="N358" i="1"/>
  <c r="N357" i="1"/>
  <c r="N356" i="1"/>
  <c r="I307" i="1"/>
  <c r="N306" i="1"/>
  <c r="N305" i="1"/>
  <c r="L300" i="1"/>
  <c r="N285" i="1"/>
  <c r="N284" i="1"/>
  <c r="N280" i="1"/>
  <c r="L275" i="1"/>
  <c r="C59" i="18" s="1"/>
  <c r="F59" i="18" s="1"/>
  <c r="L120" i="1"/>
  <c r="J224" i="1"/>
  <c r="H226" i="1" s="1"/>
  <c r="N226" i="1" s="1"/>
  <c r="J179" i="1"/>
  <c r="N178" i="1"/>
  <c r="N177" i="1"/>
  <c r="J176" i="1"/>
  <c r="N175" i="1"/>
  <c r="N174" i="1"/>
  <c r="I136" i="1"/>
  <c r="M144" i="1"/>
  <c r="L125" i="1"/>
  <c r="N110" i="1"/>
  <c r="L108" i="1"/>
  <c r="M778" i="1"/>
  <c r="M773" i="1"/>
  <c r="M760" i="1" s="1"/>
  <c r="L29" i="7"/>
  <c r="M29" i="7" s="1"/>
  <c r="L234" i="1"/>
  <c r="N234" i="1" s="1"/>
  <c r="J337" i="1"/>
  <c r="N329" i="1"/>
  <c r="A49" i="13"/>
  <c r="N257" i="1"/>
  <c r="R649" i="1"/>
  <c r="A33" i="1"/>
  <c r="A133" i="1" s="1"/>
  <c r="L101" i="1" l="1"/>
  <c r="G596" i="1"/>
  <c r="C132" i="16"/>
  <c r="F131" i="16"/>
  <c r="C130" i="16"/>
  <c r="F130" i="16"/>
  <c r="C129" i="16"/>
  <c r="J131" i="16"/>
  <c r="C131" i="16"/>
  <c r="L535" i="1"/>
  <c r="N537" i="1"/>
  <c r="L7" i="7"/>
  <c r="M7" i="7" s="1"/>
  <c r="M782" i="1"/>
  <c r="G782" i="1"/>
  <c r="L538" i="1"/>
  <c r="L414" i="1"/>
  <c r="G39" i="18" s="1"/>
  <c r="P778" i="1"/>
  <c r="P773" i="1"/>
  <c r="P760" i="1" s="1"/>
  <c r="F394" i="1"/>
  <c r="C39" i="18" s="1"/>
  <c r="H39" i="18" s="1"/>
  <c r="K39" i="18" s="1"/>
  <c r="G62" i="2"/>
  <c r="L70" i="2" s="1"/>
  <c r="A755" i="1"/>
  <c r="F77" i="18"/>
  <c r="F67" i="18"/>
  <c r="J67" i="18" s="1"/>
  <c r="J161" i="1"/>
  <c r="J160" i="1" s="1"/>
  <c r="L240" i="1"/>
  <c r="L233" i="1"/>
  <c r="L68" i="2"/>
  <c r="N68" i="2" s="1"/>
  <c r="L42" i="2"/>
  <c r="N42" i="2" s="1"/>
  <c r="C70" i="18"/>
  <c r="F70" i="18" s="1"/>
  <c r="J70" i="18" s="1"/>
  <c r="L502" i="1"/>
  <c r="N502" i="1" s="1"/>
  <c r="L81" i="1"/>
  <c r="L83" i="1" s="1"/>
  <c r="L10" i="7" s="1"/>
  <c r="M10" i="7" s="1"/>
  <c r="L241" i="1"/>
  <c r="L507" i="1"/>
  <c r="L528" i="1"/>
  <c r="L146" i="1"/>
  <c r="L30" i="7"/>
  <c r="M30" i="7" s="1"/>
  <c r="L111" i="1"/>
  <c r="N97" i="1"/>
  <c r="D88" i="18"/>
  <c r="C61" i="18"/>
  <c r="D59" i="18" s="1"/>
  <c r="A393" i="13"/>
  <c r="A135" i="13"/>
  <c r="M123" i="16"/>
  <c r="M15" i="16"/>
  <c r="K14" i="16" s="1"/>
  <c r="A92" i="13"/>
  <c r="M21" i="16"/>
  <c r="M81" i="16"/>
  <c r="A350" i="13"/>
  <c r="A178" i="13"/>
  <c r="N755" i="1"/>
  <c r="A6" i="13"/>
  <c r="A264" i="13"/>
  <c r="A307" i="13"/>
  <c r="M111" i="16"/>
  <c r="M51" i="16"/>
  <c r="M105" i="16"/>
  <c r="M69" i="16"/>
  <c r="M99" i="16"/>
  <c r="M39" i="16"/>
  <c r="M117" i="16"/>
  <c r="M27" i="16"/>
  <c r="M33" i="16"/>
  <c r="M87" i="16"/>
  <c r="M93" i="16"/>
  <c r="A20" i="2"/>
  <c r="A1" i="16"/>
  <c r="A666" i="1"/>
  <c r="A66" i="1"/>
  <c r="A464" i="1"/>
  <c r="A748" i="1"/>
  <c r="A46" i="2"/>
  <c r="A532" i="1"/>
  <c r="A603" i="1"/>
  <c r="A286" i="1"/>
  <c r="A244" i="1"/>
  <c r="A376" i="1"/>
  <c r="A448" i="1"/>
  <c r="A416" i="1"/>
  <c r="A203" i="1"/>
  <c r="A707" i="1"/>
  <c r="A571" i="1"/>
  <c r="A347" i="1"/>
  <c r="A634" i="1"/>
  <c r="A488" i="1"/>
  <c r="A94" i="1"/>
  <c r="A509" i="1"/>
  <c r="A312" i="1"/>
  <c r="A1" i="12"/>
  <c r="D17" i="7"/>
  <c r="L256" i="1"/>
  <c r="K1" i="13"/>
  <c r="G16" i="2"/>
  <c r="G17" i="2" s="1"/>
  <c r="G36" i="2"/>
  <c r="L44" i="2" s="1"/>
  <c r="J782" i="1"/>
  <c r="A264" i="1"/>
  <c r="A181" i="1"/>
  <c r="A1" i="13"/>
  <c r="A72" i="2"/>
  <c r="A786" i="1"/>
  <c r="A552" i="1"/>
  <c r="A1" i="2"/>
  <c r="M9" i="16"/>
  <c r="K8" i="16" s="1"/>
  <c r="M75" i="16"/>
  <c r="M57" i="16"/>
  <c r="M63" i="16"/>
  <c r="M45" i="16"/>
  <c r="P782" i="1" l="1"/>
  <c r="C36" i="16"/>
  <c r="J35" i="16"/>
  <c r="F35" i="16"/>
  <c r="K32" i="16"/>
  <c r="F34" i="16"/>
  <c r="C33" i="16"/>
  <c r="C35" i="16"/>
  <c r="C34" i="16"/>
  <c r="K98" i="16"/>
  <c r="J101" i="16"/>
  <c r="C101" i="16"/>
  <c r="F101" i="16"/>
  <c r="F100" i="16"/>
  <c r="C102" i="16"/>
  <c r="C100" i="16"/>
  <c r="C99" i="16"/>
  <c r="F112" i="16"/>
  <c r="C111" i="16"/>
  <c r="C114" i="16"/>
  <c r="J113" i="16"/>
  <c r="C113" i="16"/>
  <c r="K110" i="16"/>
  <c r="F113" i="16"/>
  <c r="C112" i="16"/>
  <c r="F23" i="16"/>
  <c r="C22" i="16"/>
  <c r="F22" i="16"/>
  <c r="C24" i="16"/>
  <c r="J23" i="16"/>
  <c r="C23" i="16"/>
  <c r="K20" i="16"/>
  <c r="C21" i="16"/>
  <c r="F64" i="16"/>
  <c r="C63" i="16"/>
  <c r="K62" i="16"/>
  <c r="J65" i="16"/>
  <c r="F65" i="16"/>
  <c r="C64" i="16"/>
  <c r="C66" i="16"/>
  <c r="C65" i="16"/>
  <c r="K26" i="16"/>
  <c r="J29" i="16"/>
  <c r="C29" i="16"/>
  <c r="F29" i="16"/>
  <c r="F28" i="16"/>
  <c r="C30" i="16"/>
  <c r="C28" i="16"/>
  <c r="C27" i="16"/>
  <c r="F71" i="16"/>
  <c r="C70" i="16"/>
  <c r="C69" i="16"/>
  <c r="J71" i="16"/>
  <c r="C71" i="16"/>
  <c r="K68" i="16"/>
  <c r="F70" i="16"/>
  <c r="C72" i="16"/>
  <c r="C60" i="16"/>
  <c r="J59" i="16"/>
  <c r="F59" i="16"/>
  <c r="K56" i="16"/>
  <c r="F58" i="16"/>
  <c r="C57" i="16"/>
  <c r="C59" i="16"/>
  <c r="C58" i="16"/>
  <c r="K104" i="16"/>
  <c r="C108" i="16"/>
  <c r="F107" i="16"/>
  <c r="F106" i="16"/>
  <c r="C105" i="16"/>
  <c r="J107" i="16"/>
  <c r="C107" i="16"/>
  <c r="C106" i="16"/>
  <c r="F47" i="16"/>
  <c r="C46" i="16"/>
  <c r="C45" i="16"/>
  <c r="J47" i="16"/>
  <c r="C47" i="16"/>
  <c r="K44" i="16"/>
  <c r="F46" i="16"/>
  <c r="C48" i="16"/>
  <c r="F95" i="16"/>
  <c r="C94" i="16"/>
  <c r="F88" i="16"/>
  <c r="C87" i="16"/>
  <c r="F94" i="16"/>
  <c r="C90" i="16"/>
  <c r="C96" i="16"/>
  <c r="J95" i="16"/>
  <c r="C95" i="16"/>
  <c r="F89" i="16"/>
  <c r="C88" i="16"/>
  <c r="K92" i="16"/>
  <c r="C93" i="16"/>
  <c r="K86" i="16"/>
  <c r="J89" i="16"/>
  <c r="C89" i="16"/>
  <c r="F119" i="16"/>
  <c r="C118" i="16"/>
  <c r="K116" i="16"/>
  <c r="J119" i="16"/>
  <c r="C119" i="16"/>
  <c r="F118" i="16"/>
  <c r="C117" i="16"/>
  <c r="C120" i="16"/>
  <c r="K74" i="16"/>
  <c r="J77" i="16"/>
  <c r="C77" i="16"/>
  <c r="C76" i="16"/>
  <c r="C75" i="16"/>
  <c r="C78" i="16"/>
  <c r="F77" i="16"/>
  <c r="F76" i="16"/>
  <c r="F40" i="16"/>
  <c r="C39" i="16"/>
  <c r="K38" i="16"/>
  <c r="J41" i="16"/>
  <c r="F41" i="16"/>
  <c r="C40" i="16"/>
  <c r="C42" i="16"/>
  <c r="C41" i="16"/>
  <c r="K50" i="16"/>
  <c r="C54" i="16"/>
  <c r="F53" i="16"/>
  <c r="C53" i="16"/>
  <c r="F52" i="16"/>
  <c r="C52" i="16"/>
  <c r="C51" i="16"/>
  <c r="J53" i="16"/>
  <c r="C84" i="16"/>
  <c r="C83" i="16"/>
  <c r="F83" i="16"/>
  <c r="K80" i="16"/>
  <c r="F82" i="16"/>
  <c r="C81" i="16"/>
  <c r="J83" i="16"/>
  <c r="C82" i="16"/>
  <c r="K128" i="16"/>
  <c r="J125" i="16"/>
  <c r="C125" i="16"/>
  <c r="K122" i="16"/>
  <c r="C124" i="16"/>
  <c r="F124" i="16"/>
  <c r="C123" i="16"/>
  <c r="C126" i="16"/>
  <c r="F125" i="16"/>
  <c r="J11" i="16"/>
  <c r="C11" i="16"/>
  <c r="F11" i="16"/>
  <c r="C10" i="16"/>
  <c r="F10" i="16"/>
  <c r="C9" i="16"/>
  <c r="C12" i="16"/>
  <c r="C18" i="16"/>
  <c r="J17" i="16"/>
  <c r="C17" i="16"/>
  <c r="F17" i="16"/>
  <c r="C16" i="16"/>
  <c r="F16" i="16"/>
  <c r="C15" i="16"/>
  <c r="L8" i="7"/>
  <c r="M8" i="7" s="1"/>
  <c r="R782" i="1"/>
  <c r="F76" i="18"/>
  <c r="H76" i="18" s="1"/>
  <c r="L85" i="1"/>
  <c r="L12" i="7" s="1"/>
  <c r="M12" i="7" s="1"/>
  <c r="N523" i="1"/>
  <c r="F80" i="18"/>
  <c r="H79" i="18" s="1"/>
  <c r="N233" i="1"/>
  <c r="L153" i="1"/>
  <c r="N180" i="1"/>
  <c r="L10" i="11"/>
  <c r="L113" i="1"/>
  <c r="L32" i="7"/>
  <c r="M32" i="7" s="1"/>
  <c r="D60" i="18"/>
  <c r="A176" i="13"/>
  <c r="A219" i="13"/>
  <c r="A262" i="13"/>
  <c r="A348" i="13"/>
  <c r="A305" i="13"/>
  <c r="A90" i="13"/>
  <c r="A133" i="13"/>
  <c r="A391" i="13"/>
  <c r="A47" i="13"/>
  <c r="L90" i="1" l="1"/>
  <c r="L17" i="7" s="1"/>
  <c r="M17" i="7" s="1"/>
  <c r="J339" i="1"/>
  <c r="D89" i="18"/>
  <c r="L324" i="1"/>
  <c r="L28" i="7"/>
  <c r="M28" i="7" s="1"/>
  <c r="I290" i="1"/>
  <c r="L341" i="1"/>
  <c r="J322" i="1"/>
  <c r="N163" i="1"/>
  <c r="L200" i="1"/>
  <c r="J323" i="1"/>
  <c r="J340" i="1"/>
  <c r="I291" i="1"/>
  <c r="L129" i="1"/>
  <c r="L131" i="1" s="1"/>
  <c r="L39" i="7" s="1"/>
  <c r="M39" i="7" s="1"/>
  <c r="L34" i="7"/>
  <c r="M34" i="7" s="1"/>
  <c r="H187" i="1" l="1"/>
  <c r="H186" i="1" s="1"/>
  <c r="L11" i="11" s="1"/>
  <c r="H190" i="1"/>
  <c r="H189" i="1" s="1"/>
  <c r="L12" i="11" s="1"/>
  <c r="J326" i="1"/>
  <c r="J325" i="1"/>
  <c r="J236" i="1"/>
  <c r="J235" i="1" s="1"/>
  <c r="L14" i="11" s="1"/>
  <c r="J327" i="1"/>
  <c r="J328" i="1"/>
  <c r="J342" i="1"/>
  <c r="J344" i="1"/>
  <c r="J345" i="1"/>
  <c r="J343" i="1"/>
  <c r="L199" i="1"/>
  <c r="N199" i="1" s="1"/>
  <c r="D91" i="18"/>
  <c r="A85" i="18" s="1"/>
  <c r="I300" i="1"/>
  <c r="A27" i="1" l="1"/>
  <c r="N27" i="1" s="1"/>
  <c r="J232" i="1"/>
  <c r="J231" i="1" s="1"/>
  <c r="N231" i="1" s="1"/>
  <c r="H212" i="1"/>
  <c r="H211" i="1" s="1"/>
  <c r="L16" i="11" s="1"/>
  <c r="L13" i="11"/>
  <c r="J229" i="1"/>
  <c r="J228" i="1" s="1"/>
  <c r="N232" i="1"/>
  <c r="H209" i="1"/>
  <c r="H208" i="1" s="1"/>
  <c r="L15" i="11" s="1"/>
  <c r="L17" i="11" l="1"/>
  <c r="L18" i="11" s="1"/>
  <c r="L1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jpeters</author>
    <author>lhovila</author>
  </authors>
  <commentList>
    <comment ref="B80" authorId="0" shapeId="0" xr:uid="{00000000-0006-0000-0100-000001000000}">
      <text>
        <r>
          <rPr>
            <b/>
            <sz val="10"/>
            <color indexed="81"/>
            <rFont val="Arial"/>
            <family val="2"/>
          </rPr>
          <t>Please ensure Bad Debt is included in Adjustments.  Bad Debt rules have changed and should no longer be reported as part of Total Operating Expenses.</t>
        </r>
        <r>
          <rPr>
            <sz val="10"/>
            <color indexed="81"/>
            <rFont val="Arial"/>
            <family val="2"/>
          </rPr>
          <t xml:space="preserve">
</t>
        </r>
      </text>
    </comment>
    <comment ref="B82" authorId="0" shapeId="0" xr:uid="{00000000-0006-0000-0100-000002000000}">
      <text>
        <r>
          <rPr>
            <b/>
            <sz val="10"/>
            <color indexed="81"/>
            <rFont val="Arial"/>
            <family val="2"/>
          </rPr>
          <t xml:space="preserve">Investment Income should NOT be reported in Operating Revenue.  Please reclass any income from investments to Non-Operating Revenue
</t>
        </r>
      </text>
    </comment>
    <comment ref="B100" authorId="0" shapeId="0" xr:uid="{00000000-0006-0000-0100-000003000000}">
      <text>
        <r>
          <rPr>
            <b/>
            <sz val="10"/>
            <color indexed="81"/>
            <rFont val="Arial"/>
            <family val="2"/>
          </rPr>
          <t>Bad Debt rules have changed and should no longer be reported as part of Total Operating Expenses.</t>
        </r>
        <r>
          <rPr>
            <sz val="10"/>
            <color indexed="81"/>
            <rFont val="Arial"/>
            <family val="2"/>
          </rPr>
          <t xml:space="preserve">
</t>
        </r>
      </text>
    </comment>
    <comment ref="B109" authorId="0" shapeId="0" xr:uid="{00000000-0006-0000-0100-000004000000}">
      <text>
        <r>
          <rPr>
            <b/>
            <sz val="10"/>
            <color indexed="81"/>
            <rFont val="Arial"/>
            <family val="2"/>
          </rPr>
          <t xml:space="preserve">Investment Income should NOT be reported in Operating Revenue.  Please reclass any income from investments to Non-Operating Revenue
</t>
        </r>
      </text>
    </comment>
    <comment ref="B221" authorId="0" shapeId="0" xr:uid="{00000000-0006-0000-0100-000005000000}">
      <text>
        <r>
          <rPr>
            <sz val="10"/>
            <color indexed="81"/>
            <rFont val="Arial"/>
            <family val="2"/>
          </rPr>
          <t>Pursuant to Minnesota Statutes Section 62J.321, subdivision 5, the information provided in this account is classified as non-public.</t>
        </r>
        <r>
          <rPr>
            <sz val="8"/>
            <color indexed="81"/>
            <rFont val="Tahoma"/>
            <family val="2"/>
          </rPr>
          <t xml:space="preserve">
</t>
        </r>
      </text>
    </comment>
    <comment ref="A392" authorId="1" shapeId="0" xr:uid="{00000000-0006-0000-0100-000006000000}">
      <text>
        <r>
          <rPr>
            <b/>
            <sz val="9"/>
            <color indexed="81"/>
            <rFont val="Tahoma"/>
            <family val="2"/>
          </rPr>
          <t>This classification includes all direct patient care related specialists. For more detail, please see page 30 of the HAR Instructions.</t>
        </r>
      </text>
    </comment>
    <comment ref="A412" authorId="1" shapeId="0" xr:uid="{00000000-0006-0000-0100-000007000000}">
      <text>
        <r>
          <rPr>
            <b/>
            <sz val="9"/>
            <color indexed="81"/>
            <rFont val="Tahoma"/>
            <family val="2"/>
          </rPr>
          <t>This classification includes all direct patient care related specialists. For more detail, please see page 30 of the HAR Instructions.</t>
        </r>
      </text>
    </comment>
    <comment ref="A432" authorId="1" shapeId="0" xr:uid="{00000000-0006-0000-0100-000008000000}">
      <text>
        <r>
          <rPr>
            <b/>
            <sz val="9"/>
            <color indexed="81"/>
            <rFont val="Tahoma"/>
            <family val="2"/>
          </rPr>
          <t>This classification includes all direct patient care related specialists. For more detail, please see page 30 of the HAR Instructions.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N4" authorId="0" shapeId="0" xr:uid="{1C8848D5-B731-4F69-BC4F-A5C5B424F8C4}">
      <text>
        <r>
          <rPr>
            <b/>
            <sz val="9"/>
            <color indexed="81"/>
            <rFont val="Tahoma"/>
            <family val="2"/>
          </rPr>
          <t xml:space="preserve">MHA: 
</t>
        </r>
        <r>
          <rPr>
            <sz val="9"/>
            <color indexed="81"/>
            <rFont val="Tahoma"/>
            <family val="2"/>
          </rPr>
          <t>In the case of RHCs, please select "207 - Clinic Charges"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M25" authorId="0" shapeId="0" xr:uid="{BB6BFA70-E424-4D31-BA96-7DEC029961B7}">
      <text>
        <r>
          <rPr>
            <b/>
            <sz val="9"/>
            <color indexed="81"/>
            <rFont val="Tahoma"/>
            <family val="2"/>
          </rPr>
          <t>MHA:</t>
        </r>
        <r>
          <rPr>
            <sz val="9"/>
            <color indexed="81"/>
            <rFont val="Tahoma"/>
            <family val="2"/>
          </rPr>
          <t xml:space="preserve">
Significant means an increase or decrease of more than 15%</t>
        </r>
      </text>
    </comment>
    <comment ref="L66" authorId="0" shapeId="0" xr:uid="{7C9B7CDD-15B3-45CB-9F78-A5B26DA27FD1}">
      <text>
        <r>
          <rPr>
            <b/>
            <sz val="9"/>
            <color indexed="81"/>
            <rFont val="Tahoma"/>
            <family val="2"/>
          </rPr>
          <t>MHA:</t>
        </r>
        <r>
          <rPr>
            <sz val="9"/>
            <color indexed="81"/>
            <rFont val="Tahoma"/>
            <family val="2"/>
          </rPr>
          <t xml:space="preserve">
Significant means an increase or decrease of more than 20%</t>
        </r>
      </text>
    </comment>
  </commentList>
</comments>
</file>

<file path=xl/sharedStrings.xml><?xml version="1.0" encoding="utf-8"?>
<sst xmlns="http://schemas.openxmlformats.org/spreadsheetml/2006/main" count="81167" uniqueCount="38086">
  <si>
    <t>Items on this worksheet are for your reference and to be used as an aid in completing the formset.</t>
  </si>
  <si>
    <t>If your reported amounts do not fall within the stated ranges, you may be contacted by MHA for corrections.</t>
  </si>
  <si>
    <t>Contractual %</t>
  </si>
  <si>
    <t>A brief description of the type of care provided to patients in swing beds:  Non-Acute skilled nursing care such as, but no restricted to, IV Meds, Physical Therapy, Bandage Change, or Lab work primarily for Medicare patients.</t>
  </si>
  <si>
    <t>Average Daily Number of Swing Beds.  Calculation:  (4034/365 days)</t>
  </si>
  <si>
    <t>Medicare Reimbursed Swing Bed Patient Days</t>
  </si>
  <si>
    <t>Medicaid Reimbursed Swing Bed Patient Days</t>
  </si>
  <si>
    <t>Total Swing Bed Patient Days (ties to 7156)</t>
  </si>
  <si>
    <t>Admissions from this Hospital</t>
  </si>
  <si>
    <t>Admissions from Another Hospital</t>
  </si>
  <si>
    <t>Swing Bed Re-Admissions (within 60 days of discharge)</t>
  </si>
  <si>
    <t>Total Swing Bed Admissions (ties to 7177)</t>
  </si>
  <si>
    <t>Discharges to Another Unit in this Hospital</t>
  </si>
  <si>
    <t>Discharges to a Nursing Home</t>
  </si>
  <si>
    <t>Discharges to Home</t>
  </si>
  <si>
    <t>Deaths</t>
  </si>
  <si>
    <t>All Other Discharges</t>
  </si>
  <si>
    <t>Total Swing Bed Discharges</t>
  </si>
  <si>
    <t>Total Subacute/Transitional Care Patient Days (ties to 7157)</t>
  </si>
  <si>
    <t>Average Number of Subacute/Transitional Care Beds.  Calculation:  (4037/365 days)</t>
  </si>
  <si>
    <t>Admissions from a Nursing Home</t>
  </si>
  <si>
    <t>Admissions from Home</t>
  </si>
  <si>
    <t>All Other Sources of Admission</t>
  </si>
  <si>
    <t>Total Subacute/Transitional Care Admissions (ties to 7178)</t>
  </si>
  <si>
    <t>Discharges to a Nursing Home (Attached or Other)</t>
  </si>
  <si>
    <t>Total Subacute/Transitional Care Discharges</t>
  </si>
  <si>
    <t>If there was a permanent change in the number of licensed hospital beds or licensed bassinets during the reporting period, list the type of change (licensed bed or bassinet), the number of beds added or withdrawn (show increase by + and decrease by -), and dates of change.</t>
  </si>
  <si>
    <t>Type of Change (Bed or Bassinet)</t>
  </si>
  <si>
    <t>Change</t>
  </si>
  <si>
    <t>Date of Change</t>
  </si>
  <si>
    <t>Example:  Bed</t>
  </si>
  <si>
    <t>- 4</t>
  </si>
  <si>
    <t>Example:  Bassinet</t>
  </si>
  <si>
    <t>+3</t>
  </si>
  <si>
    <r>
      <t xml:space="preserve">This section is for Available Beds only.  Identify the categories where your facility has a </t>
    </r>
    <r>
      <rPr>
        <b/>
        <i/>
        <sz val="10"/>
        <color indexed="16"/>
        <rFont val="Arial"/>
        <family val="2"/>
      </rPr>
      <t>dedicated</t>
    </r>
    <r>
      <rPr>
        <b/>
        <sz val="10"/>
        <color indexed="16"/>
        <rFont val="Arial"/>
        <family val="2"/>
      </rPr>
      <t xml:space="preserve"> specialty unit.  Reporting this information is required by Minnesota Statutes, section 144.698, subdivision 1.</t>
    </r>
  </si>
  <si>
    <t>Category</t>
  </si>
  <si>
    <t>Total Available</t>
  </si>
  <si>
    <t>Adult ICU</t>
  </si>
  <si>
    <t>Adult Non-ICU</t>
  </si>
  <si>
    <t>Pediatric</t>
  </si>
  <si>
    <t>Med/Surg Available Beds</t>
  </si>
  <si>
    <t>Cardiac Available Beds</t>
  </si>
  <si>
    <t>Chemical Dependency Available Beds</t>
  </si>
  <si>
    <t xml:space="preserve">Mental Health (Psychiatric) Available Beds </t>
  </si>
  <si>
    <t>Neurology Available Beds</t>
  </si>
  <si>
    <t>Obstetrics Available Beds</t>
  </si>
  <si>
    <t>Orthopedic Available Beds</t>
  </si>
  <si>
    <t>Rehabilitation Available Beds</t>
  </si>
  <si>
    <t xml:space="preserve">Other Specialty Available Beds </t>
  </si>
  <si>
    <t>Total Available Beds</t>
  </si>
  <si>
    <t xml:space="preserve">This section is for Available Bassinets only. </t>
  </si>
  <si>
    <r>
      <t xml:space="preserve">Total Neonatal Acute Care Available </t>
    </r>
    <r>
      <rPr>
        <b/>
        <i/>
        <sz val="10"/>
        <rFont val="Arial"/>
        <family val="2"/>
      </rPr>
      <t>Bassinets</t>
    </r>
  </si>
  <si>
    <r>
      <t xml:space="preserve">Total Routine Nursery Non-Acute Care Available </t>
    </r>
    <r>
      <rPr>
        <b/>
        <i/>
        <sz val="10"/>
        <rFont val="Arial"/>
        <family val="2"/>
      </rPr>
      <t>Bassinets</t>
    </r>
  </si>
  <si>
    <r>
      <t xml:space="preserve">Total Available </t>
    </r>
    <r>
      <rPr>
        <b/>
        <i/>
        <sz val="10"/>
        <rFont val="Arial"/>
        <family val="2"/>
      </rPr>
      <t>Bassinets</t>
    </r>
  </si>
  <si>
    <t>GENERAL SERVICES</t>
  </si>
  <si>
    <t>Abortion Services (Inpatient)</t>
  </si>
  <si>
    <t>Abortion Services (Outpatient)</t>
  </si>
  <si>
    <t>Cardiac Catheterization Services</t>
  </si>
  <si>
    <t>Chemical Dependency Treatment (Outpatient)</t>
  </si>
  <si>
    <t>Detoxification Services</t>
  </si>
  <si>
    <t>Electroencephalography</t>
  </si>
  <si>
    <t>Extracorporeal Shock Wave Lithotripter (ESWL)</t>
  </si>
  <si>
    <t>Number of Fixed ESWL Scanners</t>
  </si>
  <si>
    <t>Number of Mobile ESWL Scanners</t>
  </si>
  <si>
    <t>Total Number of ESWL Scanners</t>
  </si>
  <si>
    <t>Number of Inpatient Treatments</t>
  </si>
  <si>
    <r>
      <t xml:space="preserve">This worksheet is </t>
    </r>
    <r>
      <rPr>
        <b/>
        <u/>
        <sz val="10"/>
        <color indexed="16"/>
        <rFont val="Arial"/>
        <family val="2"/>
      </rPr>
      <t>STRICTLY</t>
    </r>
    <r>
      <rPr>
        <b/>
        <sz val="10"/>
        <color indexed="16"/>
        <rFont val="Arial"/>
        <family val="2"/>
      </rPr>
      <t xml:space="preserve"> an estimate of the Medical Care Surcharge, and in no way explicitly or implicitly indicates the final amount that may be determined by the Minnesota Department of Human Services (DHS).  DHS is the </t>
    </r>
    <r>
      <rPr>
        <b/>
        <u/>
        <sz val="10"/>
        <color indexed="16"/>
        <rFont val="Arial"/>
        <family val="2"/>
      </rPr>
      <t>sole</t>
    </r>
    <r>
      <rPr>
        <b/>
        <sz val="10"/>
        <color indexed="16"/>
        <rFont val="Arial"/>
        <family val="2"/>
      </rPr>
      <t xml:space="preserve"> determiner of your hospital's medical care surcharge obligation, and reserves all rights regarding your hospital's surcharge obligations.  This worksheet is strictly to be used to give guidance and assistance in the ACCURATE completion of the HAR, and any other use is strictly prohibited.  Use of this estimation tool to manipulate your hospital's surcharge obligation constitutes tax fraud, and known instances of manipulation </t>
    </r>
    <r>
      <rPr>
        <b/>
        <u/>
        <sz val="10"/>
        <color indexed="16"/>
        <rFont val="Arial"/>
        <family val="2"/>
      </rPr>
      <t>will</t>
    </r>
    <r>
      <rPr>
        <b/>
        <sz val="10"/>
        <color indexed="16"/>
        <rFont val="Arial"/>
        <family val="2"/>
      </rPr>
      <t xml:space="preserve"> be prosecuted to the fullest extent of the law.  </t>
    </r>
  </si>
  <si>
    <t>Verification of the HAR Data Elements involved in the calculation of the 
Medical Care Surcharge</t>
  </si>
  <si>
    <t>·        Quality assurance and utilization management program or activity:  All costs associated with any activities or programs established for the purpose of quality of care evaluation and utilization management. Activities include quality assurance, development of practice protocols, utilization review, peer review, provider credentialing, and all other medical care evaluation activities.</t>
  </si>
  <si>
    <t>·        Community and wellness education:  All the costs related to wellness programs, health promotion, community education classes, support groups, and other outreach programs and health screening included in a specific community or wellness education cost center or reclassified from other cost centers.  Community and wellness education expenses does not include patient education programs.</t>
  </si>
  <si>
    <t>·        Promotion and marketing:  All costs related to marketing, promotion, and advertising activities such as billboards, yellow page listing, cost of materials, advertising agency fees, marketing representative wages and fringe benefits, travel, and other expenses allocated to the promotion and marketing activities.  Promotion and marketing expenses does not include costs charged to other departments within the hospital.</t>
  </si>
  <si>
    <t>·        Taxes, fees, and assessments:  The direct payments made to government agencies including property taxes; medical care surcharge; MinnesotaCare tax; unrelated business income taxes; any assessments imposed by local, state, or federal jurisdiction; all fees associated with the facility's new or renewal certification with state or federal regulatory agencies, including fees associated with joint Commission on Accreditation of Healthcare Organizations (JCAHO) accreditation; and any fees or fines paid to government agencies for examinations related to regulation.</t>
  </si>
  <si>
    <t>Financial, Utilization, and Services Data</t>
  </si>
  <si>
    <t>Complete this page, print it, and have it signed.</t>
  </si>
  <si>
    <t>Hospital Identification</t>
  </si>
  <si>
    <t>HCCIS ID</t>
  </si>
  <si>
    <t>NPI</t>
  </si>
  <si>
    <t>Please provide the National Provider Identifier for the acute care facility of the hospital</t>
  </si>
  <si>
    <t>Hospital Name</t>
  </si>
  <si>
    <t>Address</t>
  </si>
  <si>
    <t xml:space="preserve">Date Filed </t>
  </si>
  <si>
    <t>P.O. Box</t>
  </si>
  <si>
    <t>Date Revised</t>
  </si>
  <si>
    <t>City</t>
  </si>
  <si>
    <t>Fiscal Year</t>
  </si>
  <si>
    <t>Zip Code</t>
  </si>
  <si>
    <t>County</t>
  </si>
  <si>
    <t>Number of Months in Reporting Year</t>
  </si>
  <si>
    <t>Facility Phone #</t>
  </si>
  <si>
    <t>Critical Access Hospital (CAH) Status</t>
  </si>
  <si>
    <t>Facility Fax #</t>
  </si>
  <si>
    <t>Yes</t>
  </si>
  <si>
    <t>No</t>
  </si>
  <si>
    <t>Administrator's Name</t>
  </si>
  <si>
    <t>Administrator's Title</t>
  </si>
  <si>
    <t>Administrator's 
e-mail address</t>
  </si>
  <si>
    <t>CFO's Name</t>
  </si>
  <si>
    <t>Hospital's Website 
Address</t>
  </si>
  <si>
    <t>System Affiliation:  Name of system(s), e.g., Allina, Fairview,</t>
  </si>
  <si>
    <t>Check Type of Affiliation(s):</t>
  </si>
  <si>
    <t>Own</t>
  </si>
  <si>
    <t>Manage</t>
  </si>
  <si>
    <t>Lease</t>
  </si>
  <si>
    <t>N/A</t>
  </si>
  <si>
    <t>Emergency Department Physician Director (full name)</t>
  </si>
  <si>
    <t>This certification must be signed by an officer of the hospital, such as the Administrator, CEO, CFO, etc.</t>
  </si>
  <si>
    <r>
      <t xml:space="preserve">Certification Statement:  </t>
    </r>
    <r>
      <rPr>
        <sz val="10"/>
        <color indexed="16"/>
        <rFont val="Arial"/>
        <family val="2"/>
      </rPr>
      <t>I hereby certify that I have examined the accompanying Hospital Annual Report and to the best of my knowledge, the information herein is accurate.</t>
    </r>
  </si>
  <si>
    <t>Signed</t>
  </si>
  <si>
    <t>Printed Name</t>
  </si>
  <si>
    <t>Position</t>
  </si>
  <si>
    <t>Date</t>
  </si>
  <si>
    <t>Contact Information</t>
  </si>
  <si>
    <t>Preparer</t>
  </si>
  <si>
    <t>Name of person completing this form</t>
  </si>
  <si>
    <t>Title</t>
  </si>
  <si>
    <t>Steve</t>
  </si>
  <si>
    <t>President</t>
  </si>
  <si>
    <t>Mark</t>
  </si>
  <si>
    <t>Reimbursement Analyst</t>
  </si>
  <si>
    <t>Minneapolis</t>
  </si>
  <si>
    <t>Hennepin</t>
  </si>
  <si>
    <t>Trisha</t>
  </si>
  <si>
    <t>Schirmers</t>
  </si>
  <si>
    <t>trisha.schirmers@allina.com</t>
  </si>
  <si>
    <t>Mail Route 10809</t>
  </si>
  <si>
    <t>MINNEAPOLIS</t>
  </si>
  <si>
    <t>BURNSVILLE</t>
  </si>
  <si>
    <t>DAKOTA</t>
  </si>
  <si>
    <t>HENNEPIN</t>
  </si>
  <si>
    <t>www.fairview.org</t>
  </si>
  <si>
    <t>Cambridge Medical Center</t>
  </si>
  <si>
    <t>CAMBRIDGE</t>
  </si>
  <si>
    <t>ISANTI</t>
  </si>
  <si>
    <t>Laura</t>
  </si>
  <si>
    <t>CANBY</t>
  </si>
  <si>
    <t>YELLOW MEDICINE</t>
  </si>
  <si>
    <t>Allison Nelson</t>
  </si>
  <si>
    <t>Senior Accountant</t>
  </si>
  <si>
    <t>CANNON FALLS</t>
  </si>
  <si>
    <t>GOODHUE</t>
  </si>
  <si>
    <t>Jeff</t>
  </si>
  <si>
    <t>CLOQUET</t>
  </si>
  <si>
    <t>CARLTON</t>
  </si>
  <si>
    <t>Rick</t>
  </si>
  <si>
    <t>Breuer</t>
  </si>
  <si>
    <t>Director of Accounting</t>
  </si>
  <si>
    <t>COOK</t>
  </si>
  <si>
    <t>Mercy Hospital</t>
  </si>
  <si>
    <t>COON RAPIDS</t>
  </si>
  <si>
    <t>CROOKSTON</t>
  </si>
  <si>
    <t>POLK</t>
  </si>
  <si>
    <t>www.riverhealth.org</t>
  </si>
  <si>
    <t>Cuyuna Regional Medical Center</t>
  </si>
  <si>
    <t>CROSBY</t>
  </si>
  <si>
    <t>Crosby</t>
  </si>
  <si>
    <t>www.cuyunamed.org</t>
  </si>
  <si>
    <t>Johnson Memorial Health Services</t>
  </si>
  <si>
    <t>DAWSON</t>
  </si>
  <si>
    <t>LAC QUI PARLE</t>
  </si>
  <si>
    <t>Stacy</t>
  </si>
  <si>
    <t>DEER RIVER</t>
  </si>
  <si>
    <t>DULUTH</t>
  </si>
  <si>
    <t>DETROIT LAKES</t>
  </si>
  <si>
    <t>BECKER</t>
  </si>
  <si>
    <t>St. Mary's Medical Center</t>
  </si>
  <si>
    <t>MONTEVIDEO</t>
  </si>
  <si>
    <t>CHIPPEWA</t>
  </si>
  <si>
    <t>Paulson</t>
  </si>
  <si>
    <t>MONTICELLO</t>
  </si>
  <si>
    <t>Chief Financial Officer</t>
  </si>
  <si>
    <t>MOOSE LAKE</t>
  </si>
  <si>
    <t>MORA</t>
  </si>
  <si>
    <t>KANABEC</t>
  </si>
  <si>
    <t>Randy</t>
  </si>
  <si>
    <t>Ulseth</t>
  </si>
  <si>
    <t>Stevens Community Medical Center</t>
  </si>
  <si>
    <t>MORRIS</t>
  </si>
  <si>
    <t>STEVENS</t>
  </si>
  <si>
    <t>NEW PRAGUE</t>
  </si>
  <si>
    <t>SCOTT</t>
  </si>
  <si>
    <t>New Ulm Medical Center</t>
  </si>
  <si>
    <t>NEW ULM</t>
  </si>
  <si>
    <t>BROWN</t>
  </si>
  <si>
    <t>NORTHFIELD</t>
  </si>
  <si>
    <t>www.northfieldhospital.org</t>
  </si>
  <si>
    <t>OLIVIA</t>
  </si>
  <si>
    <t>RENVILLE</t>
  </si>
  <si>
    <t>Tim</t>
  </si>
  <si>
    <t>Mille Lacs Health System</t>
  </si>
  <si>
    <t>ONAMIA</t>
  </si>
  <si>
    <t>MILLE LACS</t>
  </si>
  <si>
    <t>Ortonville Area Health Services</t>
  </si>
  <si>
    <t>ORTONVILLE</t>
  </si>
  <si>
    <t>Ash</t>
  </si>
  <si>
    <t>www.oahs.us</t>
  </si>
  <si>
    <t>Owatonna Hospital</t>
  </si>
  <si>
    <t>OWATONNA</t>
  </si>
  <si>
    <t>STEELE</t>
  </si>
  <si>
    <t>Address (if different than Hospital)</t>
  </si>
  <si>
    <t>E-mail</t>
  </si>
  <si>
    <t>City (if different than Hospital)</t>
  </si>
  <si>
    <t>Direct Phone#</t>
  </si>
  <si>
    <t>State (if different than Hospital)</t>
  </si>
  <si>
    <t>Fax#</t>
  </si>
  <si>
    <t>Zip Code (If different than Hospital)</t>
  </si>
  <si>
    <t>County (if different than Hospital)</t>
  </si>
  <si>
    <t>Courtesy Contact 1(Optional)</t>
  </si>
  <si>
    <t>Courtesy Contact 1 Name</t>
  </si>
  <si>
    <t>Courtesy Contact 2(Optional)</t>
  </si>
  <si>
    <t>Courtesy Contact 2 Name</t>
  </si>
  <si>
    <t>Capital Expenditure Contact Name</t>
  </si>
  <si>
    <r>
      <t xml:space="preserve">Complete Lines 0201 - 0340 if you do </t>
    </r>
    <r>
      <rPr>
        <b/>
        <i/>
        <sz val="10"/>
        <color indexed="16"/>
        <rFont val="Arial"/>
        <family val="2"/>
      </rPr>
      <t>not</t>
    </r>
    <r>
      <rPr>
        <b/>
        <sz val="10"/>
        <color indexed="16"/>
        <rFont val="Arial"/>
        <family val="2"/>
      </rPr>
      <t xml:space="preserve"> have a hospital specific Certified Audit Statement.</t>
    </r>
  </si>
  <si>
    <t>Section 1:  Revenue and Expense Summary</t>
  </si>
  <si>
    <t>FY 2007</t>
  </si>
  <si>
    <t>0201</t>
  </si>
  <si>
    <r>
      <t xml:space="preserve">Gross </t>
    </r>
    <r>
      <rPr>
        <b/>
        <sz val="10"/>
        <color indexed="12"/>
        <rFont val="Arial"/>
        <family val="2"/>
      </rPr>
      <t>Hospital</t>
    </r>
    <r>
      <rPr>
        <sz val="10"/>
        <color indexed="8"/>
        <rFont val="Arial"/>
        <family val="2"/>
      </rPr>
      <t xml:space="preserve"> Charges from Patient Care (ties to 0740)</t>
    </r>
  </si>
  <si>
    <r>
      <t xml:space="preserve">Gross </t>
    </r>
    <r>
      <rPr>
        <b/>
        <sz val="10"/>
        <color indexed="12"/>
        <rFont val="Arial"/>
        <family val="2"/>
      </rPr>
      <t>Nursing Home</t>
    </r>
    <r>
      <rPr>
        <sz val="10"/>
        <color indexed="8"/>
        <rFont val="Arial"/>
        <family val="2"/>
      </rPr>
      <t xml:space="preserve"> Charges from Patient Care</t>
    </r>
  </si>
  <si>
    <r>
      <t xml:space="preserve">Gross </t>
    </r>
    <r>
      <rPr>
        <b/>
        <sz val="10"/>
        <color indexed="12"/>
        <rFont val="Arial"/>
        <family val="2"/>
      </rPr>
      <t>Clinic</t>
    </r>
    <r>
      <rPr>
        <sz val="10"/>
        <color indexed="8"/>
        <rFont val="Arial"/>
        <family val="2"/>
      </rPr>
      <t xml:space="preserve"> Charges from Patient Care</t>
    </r>
  </si>
  <si>
    <r>
      <t xml:space="preserve">Gross </t>
    </r>
    <r>
      <rPr>
        <b/>
        <sz val="10"/>
        <color indexed="12"/>
        <rFont val="Arial"/>
        <family val="2"/>
      </rPr>
      <t>Home Health</t>
    </r>
    <r>
      <rPr>
        <sz val="10"/>
        <color indexed="8"/>
        <rFont val="Arial"/>
        <family val="2"/>
      </rPr>
      <t xml:space="preserve"> Charges from Patient Care</t>
    </r>
  </si>
  <si>
    <r>
      <t xml:space="preserve">Gross </t>
    </r>
    <r>
      <rPr>
        <b/>
        <sz val="10"/>
        <color indexed="12"/>
        <rFont val="Arial"/>
        <family val="2"/>
      </rPr>
      <t>Hospice</t>
    </r>
    <r>
      <rPr>
        <sz val="10"/>
        <color indexed="8"/>
        <rFont val="Arial"/>
        <family val="2"/>
      </rPr>
      <t xml:space="preserve"> Charges from Patient Care</t>
    </r>
  </si>
  <si>
    <r>
      <t xml:space="preserve">Gross </t>
    </r>
    <r>
      <rPr>
        <b/>
        <sz val="10"/>
        <color indexed="12"/>
        <rFont val="Arial"/>
        <family val="2"/>
      </rPr>
      <t xml:space="preserve">Ambulance Services </t>
    </r>
    <r>
      <rPr>
        <sz val="10"/>
        <color indexed="8"/>
        <rFont val="Arial"/>
        <family val="2"/>
      </rPr>
      <t>Charges from Patient Care</t>
    </r>
  </si>
  <si>
    <t>Other Institution Charges from Patient Care (specify)</t>
  </si>
  <si>
    <t>Gross Charges from Patient Care</t>
  </si>
  <si>
    <t>Total Adjustments and Uncollectibles</t>
  </si>
  <si>
    <t>Net Revenue from Patient Care (0210+0220)</t>
  </si>
  <si>
    <t>ROBBINSDALE</t>
  </si>
  <si>
    <t>PARK RAPIDS</t>
  </si>
  <si>
    <t>HUBBARD</t>
  </si>
  <si>
    <t>PAYNESVILLE</t>
  </si>
  <si>
    <t>PERHAM</t>
  </si>
  <si>
    <t>Chuck</t>
  </si>
  <si>
    <t>Hofius</t>
  </si>
  <si>
    <t>Brad</t>
  </si>
  <si>
    <t>PINE</t>
  </si>
  <si>
    <t>Pipestone County Medical Center</t>
  </si>
  <si>
    <t>PIPESTONE</t>
  </si>
  <si>
    <t>Burris</t>
  </si>
  <si>
    <t>bradley.burris@pcmchealth.org</t>
  </si>
  <si>
    <t>PRINCETON</t>
  </si>
  <si>
    <t>SHERBURNE</t>
  </si>
  <si>
    <t>Kevin</t>
  </si>
  <si>
    <t>RED WING</t>
  </si>
  <si>
    <t>REDWOOD FALLS</t>
  </si>
  <si>
    <t>REDWOOD</t>
  </si>
  <si>
    <t>Redwood Falls</t>
  </si>
  <si>
    <t>STEARNS</t>
  </si>
  <si>
    <t>Koppelman</t>
  </si>
  <si>
    <t>Administrator</t>
  </si>
  <si>
    <t>Gross Medicare Other Billable Professional Managed Care Charges included in Account 0842. Calculation: (0842/0740)*7061</t>
  </si>
  <si>
    <t>Other Billable Professional Adjustments &amp; Uncollectibles included in Account 0760. 
Calculation: (0760/0740)*7061</t>
  </si>
  <si>
    <t xml:space="preserve">Medicare Other Billable Professional Adjustments &amp; Uncollectibles included in Account 0741.  Calculation:  (0741/0760)*7064 </t>
  </si>
  <si>
    <t>Medicare Other Billable Professional Managed Care Adjustments &amp; Uncollectibles included in Account 0742.  Calculation: (0742/0760)*7064</t>
  </si>
  <si>
    <t xml:space="preserve">Other Billable Professional Charity Care Adjustments included
in Account 0762. Calculation: (0762/0760)*7064 </t>
  </si>
  <si>
    <t>Other Billable Professional Expense (related to billable professional (non-physician) services only)</t>
  </si>
  <si>
    <t>Gross Reference Lab/Reference Radiology Charges included in Account 0740 (ties to 7091)</t>
  </si>
  <si>
    <t>Gross Medicare Reference Lab/Reference Radiology Charges included in Account 0841</t>
  </si>
  <si>
    <t>Gross Medicare Reference Lab/Reference Radiology Managed Care Charges included in Account 0842</t>
  </si>
  <si>
    <t>Reference Lab/Reference Radiology Adjustments &amp; Uncollectibles included Account 0760</t>
  </si>
  <si>
    <t>Medicare Reference Lab/Reference Radiology Adjustments &amp; Uncollectibles included in Account 0741</t>
  </si>
  <si>
    <t>Medicare Reference Lab/Reference Radiology Managed Care Adjustments &amp; Uncollectibles included in Account 0742</t>
  </si>
  <si>
    <t>Reference Lab/Reference Radiology Expense</t>
  </si>
  <si>
    <t>Gross DME/Retail Pharmacy Supplies Charges included in Account 0740 (ties to 7092)</t>
  </si>
  <si>
    <t>Gross Medicare DME/Retail Pharmacy Supplies Charges included in Account 0841</t>
  </si>
  <si>
    <t>Gross Medicare DME/Retail Pharmacy Managed Care Charges included in Account 0842</t>
  </si>
  <si>
    <t>DME/Retail Pharmacy Supplies Adjustments &amp; Uncollectibles included in Account 0760</t>
  </si>
  <si>
    <t>Medicare DME/Retail Pharmacy Supplies Adjustments &amp; Uncollectibles included in Account 0741</t>
  </si>
  <si>
    <t>Medicare DME/Retail Pharmacy Supplies Managed Care Adjustments &amp; Uncollectibles included in Account 0742</t>
  </si>
  <si>
    <t>DME/Retail Pharmacy Charity Care Adjustments included in Account 0762</t>
  </si>
  <si>
    <t>DME/Retail Pharmacy Expense</t>
  </si>
  <si>
    <t>Salaries and Wages</t>
  </si>
  <si>
    <t>FTEs included in Salaries and Wages</t>
  </si>
  <si>
    <t>Acct#</t>
  </si>
  <si>
    <t>FTE Vacancies</t>
  </si>
  <si>
    <t>RN</t>
  </si>
  <si>
    <t>LPN</t>
  </si>
  <si>
    <t>Nurse Anesthetist</t>
  </si>
  <si>
    <t>Nursing Practitioner</t>
  </si>
  <si>
    <t>Nursing Assistant/Aide</t>
  </si>
  <si>
    <t>Pharmacist</t>
  </si>
  <si>
    <t>Physician</t>
  </si>
  <si>
    <t>Physician Assistant</t>
  </si>
  <si>
    <t>Occupational Therapist</t>
  </si>
  <si>
    <t>Physical Therapist</t>
  </si>
  <si>
    <t>Lab Technologist/Technician</t>
  </si>
  <si>
    <t>Administrator/CEO</t>
  </si>
  <si>
    <t>All Other Personnel</t>
  </si>
  <si>
    <t>Total (2030 ties to 0601)</t>
  </si>
  <si>
    <r>
      <t>Full Time
Employed Staff
(</t>
    </r>
    <r>
      <rPr>
        <b/>
        <sz val="10"/>
        <color indexed="16"/>
        <rFont val="Arial"/>
        <family val="2"/>
      </rPr>
      <t>≥</t>
    </r>
    <r>
      <rPr>
        <b/>
        <sz val="10"/>
        <color indexed="16"/>
        <rFont val="Arial"/>
        <family val="2"/>
      </rPr>
      <t>32 hours/wk)</t>
    </r>
  </si>
  <si>
    <t>Part-Time
Employed Staff
(&lt;32 hours/wk)</t>
  </si>
  <si>
    <t>Total Hospital
Employed Staff</t>
  </si>
  <si>
    <t>This section is for consultants or contracting employed staff only.  Hospital employees are to be reported in the previous section.</t>
  </si>
  <si>
    <t>Contract Amounts
(report whole dollars)</t>
  </si>
  <si>
    <t>FTEs included in Contracted Amounts</t>
  </si>
  <si>
    <t>Number of Physicians with Admitting Privileges</t>
  </si>
  <si>
    <t>This section is to be completed by teaching and research hospitals only.</t>
  </si>
  <si>
    <t>Number of Full-Time Equivalent Residents</t>
  </si>
  <si>
    <t>Emergency Department Physician Director</t>
  </si>
  <si>
    <t>Courtesy Contact Person First Name</t>
  </si>
  <si>
    <t>Courtesy Contact Person Last Name</t>
  </si>
  <si>
    <t>Courtesy Contact Person Title</t>
  </si>
  <si>
    <t>Courtesy Contact Person Phone</t>
  </si>
  <si>
    <t>Courtesy Contact Person Extension</t>
  </si>
  <si>
    <t>Courtesy Contact Person Fax</t>
  </si>
  <si>
    <t>Courtesy Contact Person e-mail</t>
  </si>
  <si>
    <t>Courtesy Contact Address</t>
  </si>
  <si>
    <t>Courtesy Contact Multiple Unit</t>
  </si>
  <si>
    <t>Courtesy Contact City</t>
  </si>
  <si>
    <t>Courtesy Contact State</t>
  </si>
  <si>
    <t>Courtesy Contact Zip5</t>
  </si>
  <si>
    <t>Coutesy Contact Zip4</t>
  </si>
  <si>
    <t>ADA</t>
  </si>
  <si>
    <t>NORMAN</t>
  </si>
  <si>
    <t>MN</t>
  </si>
  <si>
    <t>CEO/Administrator</t>
  </si>
  <si>
    <t>Ryan</t>
  </si>
  <si>
    <t>Hill</t>
  </si>
  <si>
    <t>CFO</t>
  </si>
  <si>
    <t>Leased</t>
  </si>
  <si>
    <t>Riverwood HealthCare Center</t>
  </si>
  <si>
    <t>AITKIN</t>
  </si>
  <si>
    <t>CEO</t>
  </si>
  <si>
    <t>Judy</t>
  </si>
  <si>
    <t>Turner</t>
  </si>
  <si>
    <t>Finance Manager</t>
  </si>
  <si>
    <t>Aitkin</t>
  </si>
  <si>
    <t>No Affiliation</t>
  </si>
  <si>
    <t>MANKATO</t>
  </si>
  <si>
    <t>Financial Analyst</t>
  </si>
  <si>
    <t>PO Box 8673</t>
  </si>
  <si>
    <t>MAPLEWOOD</t>
  </si>
  <si>
    <t>ST. PAUL</t>
  </si>
  <si>
    <t>Johnson</t>
  </si>
  <si>
    <t>Avera Marshall Regional Medical Center</t>
  </si>
  <si>
    <t>State (governmental, nonfederal)</t>
  </si>
  <si>
    <t>County (governmental, nonfederal)</t>
  </si>
  <si>
    <t>City (governmental, nonfederal)</t>
  </si>
  <si>
    <t>City - County (governmental, nonfederal)</t>
  </si>
  <si>
    <t>Hospital District or Authority (governmental, nonfederal)</t>
  </si>
  <si>
    <t>Church Related (nongovernmental, nonprofit)</t>
  </si>
  <si>
    <t>Nonprofit Corporation (nongovernmental, nonprofit)</t>
  </si>
  <si>
    <t>Other Nonprofit Ownership (nongovernmental, nonprofit)</t>
  </si>
  <si>
    <t>Individual (nongovernmental, FOR PROFIT)</t>
  </si>
  <si>
    <t>Partnership (nongovernmental, FOR PROFIT)</t>
  </si>
  <si>
    <t>Corporation (nongovernmental, FOR PROFIT)</t>
  </si>
  <si>
    <t>The National Provider Identifier (NPI) is being collected on the first page of the Hospital Annual Report formset.  Please note to enter the NPI assigned to the acute care facility, and not one assigned to a different facility of the hospital (e.g. mental health unit, clinic, nursing home, etc.)    See http://www.cms.hhs.gov/NationalProvIdentStand/ for more information.</t>
  </si>
  <si>
    <t>Questions concerning Medical Education Expenses should be directed to the Division of Health Policy in MDH at (651) 201-3566.</t>
  </si>
  <si>
    <r>
      <t xml:space="preserve"> Enter the NPI number assigned by CMS for the Acute Care hospital.
See </t>
    </r>
    <r>
      <rPr>
        <sz val="10"/>
        <color indexed="8"/>
        <rFont val="Arial"/>
        <family val="2"/>
      </rPr>
      <t>http://www.cms.hhs.gov/NationalProvIdentStand/</t>
    </r>
    <r>
      <rPr>
        <sz val="10"/>
        <rFont val="Arial"/>
        <family val="2"/>
      </rPr>
      <t xml:space="preserve"> for more information.</t>
    </r>
  </si>
  <si>
    <t>Record all direct and indirect expenses related to each of the following categories.  Include portions of 0637, 0650 and 0655 where applicable.</t>
  </si>
  <si>
    <t>Admitting, Patient Billing &amp; Collection Expenses</t>
  </si>
  <si>
    <t>Accounting and Financial Reporting Expenses</t>
  </si>
  <si>
    <t>Quality Assurance and Utilization Management Program/Activity Expenses</t>
  </si>
  <si>
    <t>Community/Wellness Educations Expenses</t>
  </si>
  <si>
    <t>Promotion and Marketing Expenses</t>
  </si>
  <si>
    <t>Taxes, Fees, and Assessments</t>
  </si>
  <si>
    <t>Malpractice Expenses (ties to 0625)</t>
  </si>
  <si>
    <t>Other Administrative Expenses</t>
  </si>
  <si>
    <t>Total Administrative Expenses</t>
  </si>
  <si>
    <t>Total Cost of Regulatory and Compliance Reporting</t>
  </si>
  <si>
    <t>Total Management Information Systems Expenses</t>
  </si>
  <si>
    <t>Total Plant, Equipment, and Occupancy Expenses</t>
  </si>
  <si>
    <t>Reporting of this information is required by Minnesota Statutes 144.699, subd. 5.</t>
  </si>
  <si>
    <t>Community Benefit Expenses</t>
  </si>
  <si>
    <t>Offsetting Revenues</t>
  </si>
  <si>
    <t>Cost of Operating Subsidized Services</t>
  </si>
  <si>
    <t>Education Cost</t>
  </si>
  <si>
    <t>Research Cost</t>
  </si>
  <si>
    <t>Community Health Services Cost</t>
  </si>
  <si>
    <t>Financial and In-Kind Contributions</t>
  </si>
  <si>
    <t>Cost of Community Building Activities</t>
  </si>
  <si>
    <t>Cost of Community Benefit Operations</t>
  </si>
  <si>
    <t>Total Community Benefits</t>
  </si>
  <si>
    <t>Charity Care Contacts should be counted as 1 contact per outpatient visit and 1 contact per inpatient stay.</t>
  </si>
  <si>
    <t>Charity Care Contacts should be counted as 1 contact per Outpatient visit and 1 contact per Inpatient stay.</t>
  </si>
  <si>
    <t># of Contacts</t>
  </si>
  <si>
    <t>Amount of Charity Care Provided</t>
  </si>
  <si>
    <t>Family income is above 275% FPG</t>
  </si>
  <si>
    <t>Family income is below 275% FPG</t>
  </si>
  <si>
    <t>EDINA</t>
  </si>
  <si>
    <t>Davis</t>
  </si>
  <si>
    <t>ELBOW LAKE</t>
  </si>
  <si>
    <t>GRANT</t>
  </si>
  <si>
    <t>ELY</t>
  </si>
  <si>
    <t>FAIRMONT</t>
  </si>
  <si>
    <t>MARTIN</t>
  </si>
  <si>
    <t>FOSSTON</t>
  </si>
  <si>
    <t>Kim Bodensteiner</t>
  </si>
  <si>
    <t>Bodensteiner</t>
  </si>
  <si>
    <t>Fosston</t>
  </si>
  <si>
    <t>GLENCOE</t>
  </si>
  <si>
    <t>MCLEOD</t>
  </si>
  <si>
    <t>Finance Director</t>
  </si>
  <si>
    <t>Glencoe</t>
  </si>
  <si>
    <t>Park Nicollet Health Services</t>
  </si>
  <si>
    <t>Glacial Ridge Health System</t>
  </si>
  <si>
    <t>GLENWOOD</t>
  </si>
  <si>
    <t>POPE</t>
  </si>
  <si>
    <t>Kirk</t>
  </si>
  <si>
    <t>Stensrud</t>
  </si>
  <si>
    <t>Administrator and CEO</t>
  </si>
  <si>
    <t>Casey Johnson</t>
  </si>
  <si>
    <t>www.glacialridge.org</t>
  </si>
  <si>
    <t>Regency Hospital of Minneapolis</t>
  </si>
  <si>
    <t>GOLDEN VALLEY</t>
  </si>
  <si>
    <t>GRACEVILLE</t>
  </si>
  <si>
    <t>BIG STONE</t>
  </si>
  <si>
    <t>ND</t>
  </si>
  <si>
    <t>GRAND MARAIS</t>
  </si>
  <si>
    <t>GRAND RAPIDS</t>
  </si>
  <si>
    <t>GRANITE FALLS</t>
  </si>
  <si>
    <t>Kittson Memorial Healthcare Center</t>
  </si>
  <si>
    <t>HALLOCK</t>
  </si>
  <si>
    <t>KITTSON</t>
  </si>
  <si>
    <t>Jason</t>
  </si>
  <si>
    <t>Hendricks Community Hospital Association</t>
  </si>
  <si>
    <t>HENDRICKS</t>
  </si>
  <si>
    <t>LINCOLN</t>
  </si>
  <si>
    <t>HIBBING</t>
  </si>
  <si>
    <t>Chief Operating Officer</t>
  </si>
  <si>
    <t>HUTCHINSON</t>
  </si>
  <si>
    <t>LAKE CITY</t>
  </si>
  <si>
    <t>Kramer</t>
  </si>
  <si>
    <t>LITCHFIELD</t>
  </si>
  <si>
    <t>MEEKER</t>
  </si>
  <si>
    <t>Michael</t>
  </si>
  <si>
    <t>LITTLE FALLS</t>
  </si>
  <si>
    <t>MORRISON</t>
  </si>
  <si>
    <t>Vaagenes</t>
  </si>
  <si>
    <t>LONG PRAIRIE</t>
  </si>
  <si>
    <t>TODD</t>
  </si>
  <si>
    <t>www.centracare.com</t>
  </si>
  <si>
    <t>LUVERNE</t>
  </si>
  <si>
    <t>ROCK</t>
  </si>
  <si>
    <t>MADELIA</t>
  </si>
  <si>
    <t>WATONWAN</t>
  </si>
  <si>
    <t>MADISON</t>
  </si>
  <si>
    <t>Madison</t>
  </si>
  <si>
    <t>Number of Outpatient Treatments</t>
  </si>
  <si>
    <t>Total Number of ESWL Treatments</t>
  </si>
  <si>
    <t>Geriatric Day Care Services</t>
  </si>
  <si>
    <t>Home Health Care Services</t>
  </si>
  <si>
    <t>Number of Visits</t>
  </si>
  <si>
    <t>Laboratory Services</t>
  </si>
  <si>
    <t>Inpatient Adjustments &amp; Uncollectibles.  Calculation:  (0851/0860)*0760</t>
  </si>
  <si>
    <t>Outpatient Adjustments &amp; Uncollectibles  Calculation:  (0853/0860)*0760</t>
  </si>
  <si>
    <t>Salaries and Wages (ties to 2030)</t>
  </si>
  <si>
    <t>Employee Benefits</t>
  </si>
  <si>
    <t>Purchased Services</t>
  </si>
  <si>
    <t>Supplies</t>
  </si>
  <si>
    <t>Interest Expense</t>
  </si>
  <si>
    <t>Depreciation</t>
  </si>
  <si>
    <t>Property Taxes</t>
  </si>
  <si>
    <t>Provision for Bad Debts</t>
  </si>
  <si>
    <t>Provision for Bad Debts - Hospital Patient Care Services</t>
  </si>
  <si>
    <t>Provision for Bad Debts - Other Patient Care Services</t>
  </si>
  <si>
    <t>Malpractice Expenses</t>
  </si>
  <si>
    <t>Medical Care Surcharge</t>
  </si>
  <si>
    <t>MinnesotaCare Tax</t>
  </si>
  <si>
    <t>Other Expenses</t>
  </si>
  <si>
    <t>Total Operating Expenses (ties to 0790)</t>
  </si>
  <si>
    <t>This is a balance sheet item.</t>
  </si>
  <si>
    <t>Bad Debt Write Offs</t>
  </si>
  <si>
    <t>Bad Debt Write Offs for Insured Patients</t>
  </si>
  <si>
    <t>Bad Debt Write Offs for Uninsured Patients</t>
  </si>
  <si>
    <t>Pursuant to Minnesota Statutes Section 62J.321, subdivision 5, the information provided in this section is classified as non-public.</t>
  </si>
  <si>
    <t>This INCLUDES Room and Board and Ancillary Charges.</t>
  </si>
  <si>
    <t>Total Adult Care Charges (18+) included in Account 7090</t>
  </si>
  <si>
    <t>Inpatient Adult Care Charges (18+) included in Account 7090</t>
  </si>
  <si>
    <t>Outpatient Adult Care Charges (18+) included in Account 7090</t>
  </si>
  <si>
    <t>Total Pediatric and Adolescent Care Charges (including neonatal) included in Account 7090</t>
  </si>
  <si>
    <t>Inpatient Pediatric and Adolescent Care Charges (including neonatal) included in Account 7090</t>
  </si>
  <si>
    <t>Outpatient Pediatric and Adolescent Care Charges (including neonatal) included in Account 7090</t>
  </si>
  <si>
    <t>Hospital Patient Care Services Charges (ties to 7090).  Calculation:  (7225+7127)</t>
  </si>
  <si>
    <t>This INCLUDES Nursery, Swing Bed, and Subacute/Transitional Care Charges.</t>
  </si>
  <si>
    <t>Medicare Patient Charges (Non-Managed Care)</t>
  </si>
  <si>
    <t>Medicare Patient Charges (Non-Managed Care)
Hospital Patient Care Services</t>
  </si>
  <si>
    <t>Medicare Patient Charges (Non-Managed Care)
Other Patient Care Services</t>
  </si>
  <si>
    <t>MA Patient Charges (Non-Managed Care)</t>
  </si>
  <si>
    <t>MinnesotaCare Patient Charges (Non-Managed Care)</t>
  </si>
  <si>
    <t>Medicare Managed Care Patient Charges</t>
  </si>
  <si>
    <t>Medicare Managed Care Patient Charges
Hospital Patient Care Services</t>
  </si>
  <si>
    <t>Medicare Managed Care Patient Charges
Other Patient Care Services</t>
  </si>
  <si>
    <t>PMAP Managed Care Patient Charges</t>
  </si>
  <si>
    <t>MinnesotaCare Managed Care Patient Charges</t>
  </si>
  <si>
    <t>Individual (Self-Pay) Patient Charges</t>
  </si>
  <si>
    <t>Other Payers: Patient Charges (Champus, Workers' Comp, Auto, etc.)</t>
  </si>
  <si>
    <t xml:space="preserve">Total Patient Charges (ties to 0740) </t>
  </si>
  <si>
    <t>This INCLUDES Nursery, Swing Bed, and Subacute/Transitional Care Adjustments.</t>
  </si>
  <si>
    <t>Medicare Adjustments (Non-Managed Care)</t>
  </si>
  <si>
    <t>Medicare Adjustments (Non-Managed Care)
Hospital Patient Care Services</t>
  </si>
  <si>
    <t>Medicare Adjustments (Non-Managed Care)
Other Patient Care Services</t>
  </si>
  <si>
    <t>MA Adjustments (Non-Managed Care)</t>
  </si>
  <si>
    <t>MinnesotaCare Adjustments (Non-Managed Care)</t>
  </si>
  <si>
    <t>Medicare Managed Care Adjustments</t>
  </si>
  <si>
    <t>Medicare Managed Care Adjustments
Hospital Patient Care Services</t>
  </si>
  <si>
    <t>Medicare Managed Care Adjustments
Other Patient Care Services</t>
  </si>
  <si>
    <t>PMAP Managed Care Adjustments</t>
  </si>
  <si>
    <t>MinnesotaCare Managed Care Adjustments</t>
  </si>
  <si>
    <t>Self Pay Discounts</t>
  </si>
  <si>
    <t>Charity Care Adjustments</t>
  </si>
  <si>
    <t>Insured Patients Charity Care Adjustments</t>
  </si>
  <si>
    <t>Charity Care</t>
  </si>
  <si>
    <t>Uninsured Patients Charity Care Adjustments</t>
  </si>
  <si>
    <t>Average Partial Charity Care Discount (percent)</t>
  </si>
  <si>
    <t>Charity Care Adjustments - Hospital Patient Care Services</t>
  </si>
  <si>
    <t>RICE</t>
  </si>
  <si>
    <t>FERGUS FALLS</t>
  </si>
  <si>
    <t>Charity Care Adjustments - Other Patient Care Services</t>
  </si>
  <si>
    <t>Other Payers: Adjustments and Uncollectibles (Champus, Workers' Comp, Auto, and includes small balance write offs)</t>
  </si>
  <si>
    <t>Total Adjustments &amp; Uncollectibles - Hospital Patient Care Services</t>
  </si>
  <si>
    <t>Total Adjustments &amp; Uncollectibles - Other Patient Care Services</t>
  </si>
  <si>
    <t xml:space="preserve">HAR Formset Code </t>
  </si>
  <si>
    <t>Account Name</t>
  </si>
  <si>
    <t xml:space="preserve">Audited Financial Statement </t>
  </si>
  <si>
    <t>Bad Debt</t>
  </si>
  <si>
    <t>Unrealized Gains/Losses</t>
  </si>
  <si>
    <t>Gain on Sale of Properties</t>
  </si>
  <si>
    <t>Loss on Sale of Properties</t>
  </si>
  <si>
    <t>Other             (Please Specify)</t>
  </si>
  <si>
    <t>Reported on HAR</t>
  </si>
  <si>
    <t>Difference</t>
  </si>
  <si>
    <t>Explanation                                                                         (Provide if cell in Difference Column is highlighted)</t>
  </si>
  <si>
    <t>Net Revenue from Patient Care</t>
  </si>
  <si>
    <t>Total Operating Revenue</t>
  </si>
  <si>
    <t>Income/(Loss) from Operations</t>
  </si>
  <si>
    <t>Other Changes to Unrestricted Net Assets</t>
  </si>
  <si>
    <t xml:space="preserve">HAR Line Number </t>
  </si>
  <si>
    <t>Internal Financial Statements</t>
  </si>
  <si>
    <t>Loss of Sale of Properties</t>
  </si>
  <si>
    <t>Explanation                                                                                       (Provide if cell in Difference Column is highlighted)</t>
  </si>
  <si>
    <t>Income/(Loss) from Hosp. Operations</t>
  </si>
  <si>
    <t>If any cells are highlighted in yellow, please re-check numbers</t>
  </si>
  <si>
    <t>and calculations.</t>
  </si>
  <si>
    <t>If any cells in the difference column are purple, please provide</t>
  </si>
  <si>
    <t xml:space="preserve">Please break out Charity Care amounts from insured (7571) and uninsured patients (7572). For the uninsured patients, also breakout the amounts where the hospital has forgiven the entire bill (7573) from where the hospital has applied a partial discount (7574) to the bill. If an uninsured patient is eligible for a self pay discount and full charity care under the hospital’s charity care policy, record the entire charge in (7573) Full Charity Care. If an uninsured patient is eligible for a self pay discount and a partial charity care discount under the hospital’s charity care policy, record the total amount of the self pay discount and partial charity care discount in (7574) Partial Charity Care. </t>
  </si>
  <si>
    <t>·        Admitting, patient billing, and collections:  All of the costs related to inpatient and outpatient admission or registration, whether scheduled or non-scheduled; the scheduling of admission times; insurance verification, including coordination of benefits; preparing and submitting claim forms; and cashiering, credit, and collection functions.</t>
  </si>
  <si>
    <t xml:space="preserve">“Major spending commitment” means an expenditure in excess of $1,000,000 for:
     (1) acquisition of a unit of medical equipment;
     (2) a capital expenditure for a single project for the
     purposes of providing health care services, other 
     than for the acquisition of medical equipment;
     (3) offering a new specialized service not 
     offered before;
     (4) planning for an activity that would qualify as a 
     major spending commitment under this 
     paragraph; or
     (5) a project involving a combination of two or 
     more of the activities in clauses (1) to (4).
The cost of acquisition of medical equipment, and the 
amount of a capital expenditure, is the total cost to the
provider regardless of whether the cost is distributed over
time through a lease arrangement or other financing or 
payment mechanism.
</t>
  </si>
  <si>
    <t>Multiple unit</t>
  </si>
  <si>
    <t>State</t>
  </si>
  <si>
    <t>Zip</t>
  </si>
  <si>
    <t>Zip4</t>
  </si>
  <si>
    <t>Phone</t>
  </si>
  <si>
    <t>Fax</t>
  </si>
  <si>
    <t>Administrator First Name</t>
  </si>
  <si>
    <t>Administrator Last Name</t>
  </si>
  <si>
    <t>Administrator Title</t>
  </si>
  <si>
    <t>Administrator e-mail</t>
  </si>
  <si>
    <t>CFO Name</t>
  </si>
  <si>
    <t>Contact Person First Name</t>
  </si>
  <si>
    <t>Contact Person Last Name</t>
  </si>
  <si>
    <t>Contact Person Title</t>
  </si>
  <si>
    <t>Contact Person Phone</t>
  </si>
  <si>
    <t>Contact Person Extension</t>
  </si>
  <si>
    <t>Contact Person Fax</t>
  </si>
  <si>
    <t>Contact Person e-mail</t>
  </si>
  <si>
    <t>Contact Address</t>
  </si>
  <si>
    <t>Contact Multiple Unit</t>
  </si>
  <si>
    <t xml:space="preserve">Zip 4 </t>
  </si>
  <si>
    <t>Hospital Website Address</t>
  </si>
  <si>
    <t>System Affiliation</t>
  </si>
  <si>
    <t>Affiliation Type</t>
  </si>
  <si>
    <t>CAH</t>
  </si>
  <si>
    <t>Total Charges from Patient Care (ties to 0201).  Calc:  (7090+7097)</t>
  </si>
  <si>
    <t>Total Non-Acute Care and Nursery Charges</t>
  </si>
  <si>
    <t>Section 3:  Patient Revenue</t>
  </si>
  <si>
    <t>Section 4:  Other Operating Revenue</t>
  </si>
  <si>
    <t>Section: 5:  Operating Income</t>
  </si>
  <si>
    <t>Section 6:  Non-Operating Revenue</t>
  </si>
  <si>
    <t>Section 7:  Non-Operating Expense</t>
  </si>
  <si>
    <t>Section 8:  Revenue in Excess of Expense</t>
  </si>
  <si>
    <t>Section 9:  Patient Care Charge Summary</t>
  </si>
  <si>
    <t>Section 10:  Inpatient/Outpatient/Other Charges Summary</t>
  </si>
  <si>
    <t>Section 11:  Outpatient Charges Summary</t>
  </si>
  <si>
    <t>Section 12:  Patient Care Charge Summary by Age</t>
  </si>
  <si>
    <t>Section 13:  Primary Payer Charges Summary</t>
  </si>
  <si>
    <t>Section 14:  Primary Payer Adjustments &amp; Uncollectibles</t>
  </si>
  <si>
    <t>Section 16:  Natural Expense Summary</t>
  </si>
  <si>
    <t>SLAYTON</t>
  </si>
  <si>
    <t>MURRAY</t>
  </si>
  <si>
    <t>Slayton</t>
  </si>
  <si>
    <t>www.murraycountymed.org</t>
  </si>
  <si>
    <t>Sleepy Eye Medical Center</t>
  </si>
  <si>
    <t>SLEEPY EYE</t>
  </si>
  <si>
    <t>www.semedicalcenter.org</t>
  </si>
  <si>
    <t>ST. CLOUD</t>
  </si>
  <si>
    <t>Craig</t>
  </si>
  <si>
    <t>St. Cloud</t>
  </si>
  <si>
    <r>
      <t xml:space="preserve">All costs related to plant, equipment, and occupancy expenses, including maintenance, repairs, and engineering expenses, building rent and leases, equipment rent and leases, and utilities.  Plant, equipment, and occupancy expenses include interest expenses and depreciation. .  The portion of Account 0655 that is administrative expenses is to be reported in Account 0630 </t>
    </r>
    <r>
      <rPr>
        <b/>
        <i/>
        <sz val="10"/>
        <rFont val="Arial"/>
        <family val="2"/>
      </rPr>
      <t>and</t>
    </r>
    <r>
      <rPr>
        <sz val="10"/>
        <rFont val="Arial"/>
        <family val="2"/>
      </rPr>
      <t xml:space="preserve"> included in the total of Account 0655.</t>
    </r>
  </si>
  <si>
    <t>Use this space, or any additional sheet if more space is required, to elaborate on any information supplied on this formset</t>
  </si>
  <si>
    <t>Total Charges</t>
  </si>
  <si>
    <t>Med/Surg Charges</t>
  </si>
  <si>
    <t>Cardiac Charges</t>
  </si>
  <si>
    <t>Chemical Dependency Charges</t>
  </si>
  <si>
    <t>Mental Health (Psychiatric) Charges</t>
  </si>
  <si>
    <t>Neurology Charges</t>
  </si>
  <si>
    <t>Neonatal Care (exclude routine nursery) Charges</t>
  </si>
  <si>
    <t>Obstetrics Charges</t>
  </si>
  <si>
    <t>Orthopedic Charges</t>
  </si>
  <si>
    <t>Rehabilitation Charges</t>
  </si>
  <si>
    <t>Other Specialty Charges</t>
  </si>
  <si>
    <t>Total Patient Days</t>
  </si>
  <si>
    <t>Total Admissions</t>
  </si>
  <si>
    <t>Balancing Admissions Account</t>
  </si>
  <si>
    <t>Balancing Charges Account</t>
  </si>
  <si>
    <t xml:space="preserve">Total Billing Acute Care Charges </t>
  </si>
  <si>
    <t>Total Financials Acute Care Charges (from 7133)</t>
  </si>
  <si>
    <t>DRG Number</t>
  </si>
  <si>
    <t>DRG Description
List in descending order of Number of Discharges</t>
  </si>
  <si>
    <t>NOTE:  Reporting this data is mandatory either through the UB data project as identified in the check box below or by completing this form.</t>
  </si>
  <si>
    <t>Do you want MHA to report your hospital's Top 10 DRG information?</t>
  </si>
  <si>
    <t>Capital Expenditure Detail by Project</t>
  </si>
  <si>
    <t>Project 1</t>
  </si>
  <si>
    <t>Financial, Utilization, and Services Data - Tip Sheet</t>
  </si>
  <si>
    <t>Additional Formatting within the formset:</t>
  </si>
  <si>
    <t>a</t>
  </si>
  <si>
    <t>b</t>
  </si>
  <si>
    <t>c</t>
  </si>
  <si>
    <t>d</t>
  </si>
  <si>
    <t>e</t>
  </si>
  <si>
    <t>All items in the formset are REQUIRED unless otherwise noted.</t>
  </si>
  <si>
    <t>If you have any questions or have never completed this form, please contact Minnesota Hospital Association (MHA) before you begin.</t>
  </si>
  <si>
    <t>e-mail MHA</t>
  </si>
  <si>
    <r>
      <t xml:space="preserve">Audits have been added and will show as </t>
    </r>
    <r>
      <rPr>
        <b/>
        <sz val="10"/>
        <color indexed="10"/>
        <rFont val="Arial"/>
        <family val="2"/>
      </rPr>
      <t>RED</t>
    </r>
    <r>
      <rPr>
        <sz val="10"/>
        <rFont val="Arial"/>
        <family val="2"/>
      </rPr>
      <t xml:space="preserve"> text to the right of the potential error.</t>
    </r>
  </si>
  <si>
    <r>
      <t xml:space="preserve">Tips throughout the formset are highlighted in </t>
    </r>
    <r>
      <rPr>
        <sz val="10"/>
        <color indexed="10"/>
        <rFont val="Arial"/>
        <family val="2"/>
      </rPr>
      <t>YELLOW</t>
    </r>
    <r>
      <rPr>
        <sz val="10"/>
        <rFont val="Arial"/>
        <family val="2"/>
      </rPr>
      <t>.</t>
    </r>
  </si>
  <si>
    <r>
      <t xml:space="preserve">Specific instructions for Psychiatric and Specialty hospitals are highlighted in </t>
    </r>
    <r>
      <rPr>
        <sz val="10"/>
        <color indexed="12"/>
        <rFont val="Arial"/>
        <family val="2"/>
      </rPr>
      <t>GREEN</t>
    </r>
    <r>
      <rPr>
        <sz val="10"/>
        <rFont val="Arial"/>
        <family val="2"/>
      </rPr>
      <t>.</t>
    </r>
  </si>
  <si>
    <t>The HAR contains audit hyperlinks to an audit check worksheet that can assist the preparer in evaluating the appropriateness and validity of several sections.  Links to this worksheet are located on pages 5, 6, 7, 9, 13, and 25 or it can be viewed directly by clicking on the Audit Checks tab at the bottom of the HAR formset worksheet.</t>
  </si>
  <si>
    <r>
      <t xml:space="preserve">Total Outpatient Registrations on page 15 should count one person, one registration.  Please </t>
    </r>
    <r>
      <rPr>
        <b/>
        <i/>
        <sz val="10"/>
        <rFont val="Arial"/>
        <family val="2"/>
      </rPr>
      <t>exclude</t>
    </r>
    <r>
      <rPr>
        <sz val="10"/>
        <rFont val="Arial"/>
        <family val="2"/>
      </rPr>
      <t xml:space="preserve"> physician clinic, home health, and hospice visits and remain consistent with previous years.</t>
    </r>
  </si>
  <si>
    <t>Gillette Children's Specialty Healthcare</t>
  </si>
  <si>
    <t>United Hospital</t>
  </si>
  <si>
    <t>Regions Hospital</t>
  </si>
  <si>
    <t>HealthPartners, Inc.</t>
  </si>
  <si>
    <t>NICOLLET</t>
  </si>
  <si>
    <t>Colleen</t>
  </si>
  <si>
    <t>Lakewood Health System</t>
  </si>
  <si>
    <t>STAPLES</t>
  </si>
  <si>
    <t>WADENA</t>
  </si>
  <si>
    <t>timrice@lakewoodhealthsystem.com</t>
  </si>
  <si>
    <t>www.lakewoodsystem.com</t>
  </si>
  <si>
    <t>STILLWATER</t>
  </si>
  <si>
    <t>WASHINGTON</t>
  </si>
  <si>
    <t>Stillwater</t>
  </si>
  <si>
    <t>ST. JAMES</t>
  </si>
  <si>
    <t>ST. LOUIS PARK</t>
  </si>
  <si>
    <t>Outpatient Psychiatric Services</t>
  </si>
  <si>
    <t>Outpatient Hospice Services</t>
  </si>
  <si>
    <t>Social Services</t>
  </si>
  <si>
    <t>Urgent Care/Fast Track Services</t>
  </si>
  <si>
    <t>Volunteer Services Dept.</t>
  </si>
  <si>
    <t>Number of Volunteers</t>
  </si>
  <si>
    <t>Computerized Tomography Scanning Services</t>
  </si>
  <si>
    <t>Total Number of CT Scanners</t>
  </si>
  <si>
    <t>Number of Inpatient CT Procedures</t>
  </si>
  <si>
    <t>Number of Outpatient CT Procedures</t>
  </si>
  <si>
    <t>Total Number of CT Procedures</t>
  </si>
  <si>
    <t xml:space="preserve">Diagnostic Ultrasounds </t>
  </si>
  <si>
    <t>Number of Diagnostic Ultrasounds</t>
  </si>
  <si>
    <t>Diagnostic X-Ray Services</t>
  </si>
  <si>
    <t>Mammography Services</t>
  </si>
  <si>
    <t>Number of Inpatient Mammograms</t>
  </si>
  <si>
    <t>Number of Outpatient Mammograms</t>
  </si>
  <si>
    <t>Total Number of Mammograms</t>
  </si>
  <si>
    <t>Total Number of MRI Scanners</t>
  </si>
  <si>
    <t>Number of Inpatient MRI Procedures</t>
  </si>
  <si>
    <t>Number of Outpatient MRI Procedures</t>
  </si>
  <si>
    <t>Total Number of MRI Procedures</t>
  </si>
  <si>
    <t>Positron Emission Tomography (PET) Services</t>
  </si>
  <si>
    <t>Number of Inpatient PET Procedures</t>
  </si>
  <si>
    <t>Number of Outpatient PET Procedures</t>
  </si>
  <si>
    <t>Total Number of PET Procedures</t>
  </si>
  <si>
    <t>PET/CT Combination Services</t>
  </si>
  <si>
    <t>Single Photon Emission Computerized Tomography (SPECT) Services</t>
  </si>
  <si>
    <t>Total Number of SPECT Scanners</t>
  </si>
  <si>
    <t>Number of Inpatient SPECT Procedures</t>
  </si>
  <si>
    <t>Number of Outpatient SPECT Procedures</t>
  </si>
  <si>
    <t>Total Number of SPECT Procedures</t>
  </si>
  <si>
    <t>SPECT/CT Combination Services</t>
  </si>
  <si>
    <t>RADIATION THERAPY SERVICES</t>
  </si>
  <si>
    <t>Radiation Therapy/Cobalt-60 Device</t>
  </si>
  <si>
    <t>Number of Devices</t>
  </si>
  <si>
    <t>Total Number of Treatments</t>
  </si>
  <si>
    <t>Number of Cancer Cases Treated</t>
  </si>
  <si>
    <t>Radiation Therapy/Linear Accelerators</t>
  </si>
  <si>
    <t>Radiation Therapy/Other Devices (&gt;1 MEV)</t>
  </si>
  <si>
    <t>RADIATION THERAPY SERVICES (continued)</t>
  </si>
  <si>
    <t>Radioisotope Diagnostic Services</t>
  </si>
  <si>
    <t>Radioisotope Therapeutic Services</t>
  </si>
  <si>
    <t>Radium/Cesium or Iridium Therapy Services</t>
  </si>
  <si>
    <t>Renal Dialysis Services</t>
  </si>
  <si>
    <t>REPRODUCTIVE HEALTH SERVICES</t>
  </si>
  <si>
    <t>Genetic Counseling</t>
  </si>
  <si>
    <t>Obstetrics Services</t>
  </si>
  <si>
    <t>Total Acute Care Admissions (ties to 4340)</t>
  </si>
  <si>
    <t>Total Acute Care Patient Days (ties to 4020)</t>
  </si>
  <si>
    <t>This Excludes Swing Bed, Subacute/Transitional Care and Births.</t>
  </si>
  <si>
    <t>This EXCLUDES Swing Bed, Subacute/Transitional Care and Routine Nursery Days.</t>
  </si>
  <si>
    <t>Nursery</t>
  </si>
  <si>
    <t>Routine Care Charges (ties to account 730)</t>
  </si>
  <si>
    <t>Project 2</t>
  </si>
  <si>
    <t>Project 3</t>
  </si>
  <si>
    <t>Project 4</t>
  </si>
  <si>
    <t>Gastric Scopes should be included in 0873 Outpatient Surgery Charges.</t>
  </si>
  <si>
    <t>Number of Liver Transplants</t>
  </si>
  <si>
    <t>Number of Lung Transplants</t>
  </si>
  <si>
    <t>Number of Other Transplants</t>
  </si>
  <si>
    <t>Total Transplants</t>
  </si>
  <si>
    <t>THERAPY SERVICES</t>
  </si>
  <si>
    <t>Inhalation Therapy Services</t>
  </si>
  <si>
    <t>Outpatient Medical Rehabilitation Services</t>
  </si>
  <si>
    <t>Occupational Therapy Services</t>
  </si>
  <si>
    <t>Physical Therapy Services</t>
  </si>
  <si>
    <t>Speech Therapy Services</t>
  </si>
  <si>
    <t>TRANSPORTATION SERVICES</t>
  </si>
  <si>
    <t>Transportation Services (non-ambulance)</t>
  </si>
  <si>
    <t>Separate attachments for EACH project over 1 million need to be submitted along with this formset. Reporting this information is required by Minnesota Statutes, section 62J.17, subdivision 2 and 144.698, subdivision 1.</t>
  </si>
  <si>
    <r>
      <t xml:space="preserve">Total number of Capital Expenditure </t>
    </r>
    <r>
      <rPr>
        <b/>
        <i/>
        <sz val="10"/>
        <rFont val="Arial"/>
        <family val="2"/>
      </rPr>
      <t>projects</t>
    </r>
    <r>
      <rPr>
        <sz val="10"/>
        <rFont val="Arial"/>
        <family val="2"/>
      </rPr>
      <t xml:space="preserve"> over $1 million dollars each</t>
    </r>
  </si>
  <si>
    <t>Total Major Capital Expenditure Commitments (for projects listed in code 7595 above)</t>
  </si>
  <si>
    <r>
      <t xml:space="preserve">For all projects that are over 1 million, report the detail in this section.  Note that the parts of any project </t>
    </r>
    <r>
      <rPr>
        <i/>
        <sz val="10"/>
        <color indexed="16"/>
        <rFont val="Arial"/>
        <family val="2"/>
      </rPr>
      <t>can</t>
    </r>
    <r>
      <rPr>
        <sz val="10"/>
        <color indexed="16"/>
        <rFont val="Arial"/>
        <family val="2"/>
      </rPr>
      <t xml:space="preserve"> be reported in more than one category, but should </t>
    </r>
    <r>
      <rPr>
        <i/>
        <sz val="10"/>
        <color indexed="16"/>
        <rFont val="Arial"/>
        <family val="2"/>
      </rPr>
      <t>not</t>
    </r>
    <r>
      <rPr>
        <sz val="10"/>
        <color indexed="16"/>
        <rFont val="Arial"/>
        <family val="2"/>
      </rPr>
      <t xml:space="preserve"> be double counted. Reporting this information is required by Minnesota Statutes, section 62J.17, subdivision 2 and 144.698, subdivision 1.</t>
    </r>
  </si>
  <si>
    <t>Medical Equipment</t>
  </si>
  <si>
    <t>Building and Space</t>
  </si>
  <si>
    <t>Other Capital Expenditures</t>
  </si>
  <si>
    <t>Total Capital Expenditures</t>
  </si>
  <si>
    <t>Patient Care Services</t>
  </si>
  <si>
    <t>Cardiac Care</t>
  </si>
  <si>
    <t>Chemical Dependency</t>
  </si>
  <si>
    <t>Emergency Care</t>
  </si>
  <si>
    <t>Intensive Care (ICU or NICU)</t>
  </si>
  <si>
    <t>Mental Health</t>
  </si>
  <si>
    <t>Neurology</t>
  </si>
  <si>
    <t>Obstetrics</t>
  </si>
  <si>
    <t>Orthopedics</t>
  </si>
  <si>
    <t>Radiation Therapy</t>
  </si>
  <si>
    <t>Rehabilitation</t>
  </si>
  <si>
    <t>Surgery</t>
  </si>
  <si>
    <t>Other Patient Care Services</t>
  </si>
  <si>
    <r>
      <t xml:space="preserve">Diagnostic Imaging (includes new </t>
    </r>
    <r>
      <rPr>
        <b/>
        <i/>
        <sz val="10"/>
        <rFont val="Arial"/>
        <family val="2"/>
      </rPr>
      <t>and</t>
    </r>
    <r>
      <rPr>
        <b/>
        <sz val="10"/>
        <rFont val="Arial"/>
        <family val="2"/>
      </rPr>
      <t xml:space="preserve"> replacement equipment)</t>
    </r>
  </si>
  <si>
    <t>MRI</t>
  </si>
  <si>
    <t>CT</t>
  </si>
  <si>
    <t>PET</t>
  </si>
  <si>
    <t>Other Imaging</t>
  </si>
  <si>
    <t>General Infrastructure</t>
  </si>
  <si>
    <t>Building, Renovation, Non-Patient</t>
  </si>
  <si>
    <t>Computer, Laboratory, Phone, or Monitoring</t>
  </si>
  <si>
    <t>Electronic Medical Records</t>
  </si>
  <si>
    <t>Total Major Capital Expenditure Commitment Expense</t>
  </si>
  <si>
    <t>start of formset</t>
  </si>
  <si>
    <t>Please go back to the start of the formset and review any comments in the columns N-S and review the preliminary audit check for potential errors in the data prior to submitting your formset to MHA.</t>
  </si>
  <si>
    <t>EXPLANATION OF ADJUSTMENTS</t>
  </si>
  <si>
    <t>REFERENCE</t>
  </si>
  <si>
    <t>EXPLANATION AND COMPUTATION</t>
  </si>
  <si>
    <t>Adjusted Amount</t>
  </si>
  <si>
    <t>PAGE #</t>
  </si>
  <si>
    <t>ACCT. #</t>
  </si>
  <si>
    <t>HCCIS_ID</t>
  </si>
  <si>
    <t>OP Reg Charges 871</t>
  </si>
  <si>
    <t>ER Reg Charges 872</t>
  </si>
  <si>
    <t>OP Surg Charges 873</t>
  </si>
  <si>
    <t>OP Ancill Charges 876</t>
  </si>
  <si>
    <t>Total OP Charges 880</t>
  </si>
  <si>
    <t>Other OP Reg 4502</t>
  </si>
  <si>
    <t>ER OP Reg 4503</t>
  </si>
  <si>
    <t>Surg OP Reg 4505</t>
  </si>
  <si>
    <t>Total OP Reg 4501</t>
  </si>
  <si>
    <t>WESTBROOK</t>
  </si>
  <si>
    <t>COTTONWOOD</t>
  </si>
  <si>
    <t>www.westbrookhealth.com</t>
  </si>
  <si>
    <t>WHEATON</t>
  </si>
  <si>
    <t>TRAVERSE</t>
  </si>
  <si>
    <t>Shane</t>
  </si>
  <si>
    <t>Ayres</t>
  </si>
  <si>
    <t>WILLMAR</t>
  </si>
  <si>
    <t>KANDIYOHI</t>
  </si>
  <si>
    <t>Willmar</t>
  </si>
  <si>
    <t>WINDOM</t>
  </si>
  <si>
    <t>WINONA</t>
  </si>
  <si>
    <t>Rachelle</t>
  </si>
  <si>
    <t>Schultz</t>
  </si>
  <si>
    <t>rschultz@winonahealth.org</t>
  </si>
  <si>
    <t>Theresa</t>
  </si>
  <si>
    <t>Brendel</t>
  </si>
  <si>
    <t>tbrendel@winonahealth.org</t>
  </si>
  <si>
    <t>Winona</t>
  </si>
  <si>
    <t>www.winonahealth.org</t>
  </si>
  <si>
    <t>Woodwinds Health Campus</t>
  </si>
  <si>
    <t>WOODBURY</t>
  </si>
  <si>
    <t>WORTHINGTON</t>
  </si>
  <si>
    <t>NOBLES</t>
  </si>
  <si>
    <t>WYOMING</t>
  </si>
  <si>
    <t>CHISAGO</t>
  </si>
  <si>
    <t xml:space="preserve">This category includes discounts for persons who qualify for partial-bill or sliding scale discounts under a provider’s policy that provides discounts to the uninsured. This includes discounts applied to those that qualify for a discount under the Fair Price for the Uninsured agreement with the Minnesota Attorney General’s office. Do not include prompt pay discounts or staff courtesy discounts; these should be recorded under Other Payers Adjustments and Uncollectibles (#0751).
Self Pay discounts should be reported under (#0762) Charity Care Adjustments if the discount is specifically included in your hospital’s Charity Care policy. If a self pay discount is included in (#0762) Charity Care, do not report the amount in (#7410) Self Pay Discounts.
</t>
  </si>
  <si>
    <t>This category is for the payers that are not already identified in the breakouts for Non-Managed Care, Managed Care, and Individual (Self Pay). This would include Champus, Workman's Comp., Auto, etc. for each of the respective sections:  Adjustments, Charges, Days, and Admissions. Please note that Commercial and Private payers are not reported on the Other Payers lines. This category also includes small balance write offs, staff courtesy discounts, and prompt pay discounts.</t>
  </si>
  <si>
    <t>Family income is unknown</t>
  </si>
  <si>
    <t>Total</t>
  </si>
  <si>
    <t>Purchased Charity Care Services</t>
  </si>
  <si>
    <t>0887</t>
  </si>
  <si>
    <t>Inpatient Gross Physician Charges included in Account 5501</t>
  </si>
  <si>
    <t xml:space="preserve">Gross Physician Charges should be broken into I/P &amp; O/P Charges as appropriate. They will be totaled automatically into Account 5501. </t>
  </si>
  <si>
    <t>Outpatient Gross Physician Charges included in Account 5501</t>
  </si>
  <si>
    <t>Gross Physician Charges included in Account 0740 (ties to 7094).
Calculation:  (7117+7118)</t>
  </si>
  <si>
    <t>Gross Medicare Physician Charges included in Account 0841.
Calculation:  (0841/0740)*5501</t>
  </si>
  <si>
    <t>Gross Medicare Physician Managed Care Charges included in Account 0842. Calculation: (0842/0740)*5501</t>
  </si>
  <si>
    <t>Physician Adjustments &amp; Uncollectibles included in Account 0760. 
Calculation: (0760/0740)*5501</t>
  </si>
  <si>
    <t>Medicare Physician Adjustments &amp; Uncollectibles included in Account 0741. 
Calculation: (0741/0760)*5503</t>
  </si>
  <si>
    <t xml:space="preserve">Medicare Physician Managed Care Adjustments &amp; Uncollectibles included in Account 0742.  Calculation:  (0742/0760)*5503 </t>
  </si>
  <si>
    <t>Physician Charity Care Adjustments that are included in Account 0762. 
Calculation: (0762/0760)*5503</t>
  </si>
  <si>
    <t>Physician Expense (related to billable professional physician services only)</t>
  </si>
  <si>
    <t xml:space="preserve">Inpatient Gross Other Billable Professional Charges included in Account 7061 </t>
  </si>
  <si>
    <t xml:space="preserve">Gross Other Billable Professional Charges should be broken into I/P &amp; O/P Charges as appropriate. They will be totaled automatically into Account 7061. </t>
  </si>
  <si>
    <t xml:space="preserve">Outpatient Gross Other Billable Professional Charges included in Account 7061 </t>
  </si>
  <si>
    <t>Gross Other Billable Professional Charges included in Account 0740 (ties to 7095). 
Calculation: (7119+7120)</t>
  </si>
  <si>
    <t>Gross Medicare Other Billable Professional Charges included in Account 0841. Calculation: (0841/0740)*7061</t>
  </si>
  <si>
    <t>ROSEAU</t>
  </si>
  <si>
    <t>Keith</t>
  </si>
  <si>
    <t>Okeson</t>
  </si>
  <si>
    <t>Catherine Huss</t>
  </si>
  <si>
    <t>Cathy</t>
  </si>
  <si>
    <t>Huss</t>
  </si>
  <si>
    <t>SANDSTONE</t>
  </si>
  <si>
    <t>SAUK CENTRE</t>
  </si>
  <si>
    <t>St. Francis Regional Medical Center</t>
  </si>
  <si>
    <t>SHAKOPEE</t>
  </si>
  <si>
    <t>Brian</t>
  </si>
  <si>
    <t>Gynecology Services</t>
  </si>
  <si>
    <t>SURGICAL SERVICES</t>
  </si>
  <si>
    <t>Inpatient Surgery Services</t>
  </si>
  <si>
    <t>Number of Surgical Admissions</t>
  </si>
  <si>
    <t>Outpatient Surgery Services</t>
  </si>
  <si>
    <t>Number of Outpatient Surgery Registrations (ties to 4505)</t>
  </si>
  <si>
    <t>Open-Heart Surgery Services</t>
  </si>
  <si>
    <t>Number of Procedures</t>
  </si>
  <si>
    <t>Organ Transplant Services</t>
  </si>
  <si>
    <t>Number of Kidney Transplants</t>
  </si>
  <si>
    <t>Number of Bone Marrow Transplants</t>
  </si>
  <si>
    <t>Number of Heart Transplants</t>
  </si>
  <si>
    <t>Resident Salaries and Benefits</t>
  </si>
  <si>
    <t>Total Research Expenses</t>
  </si>
  <si>
    <t>Does the hospital provide organized emergency room services for conditions considered to require immediate care?</t>
  </si>
  <si>
    <t>Is the hospital's emergency department open on a part-time basis only?</t>
  </si>
  <si>
    <t>What is the number of hours per week that the emergency department or emergency room is staffed with contracted physicians rather than hospital employed physicians?</t>
  </si>
  <si>
    <t>Routine Nursery Admissions (Births)</t>
  </si>
  <si>
    <t>Swing Bed Admissions (ties to 4324)</t>
  </si>
  <si>
    <t>Sub-Acute and Transitional Care Admissions (ties to 4327)</t>
  </si>
  <si>
    <t>Other Non-Acute Admissions</t>
  </si>
  <si>
    <t>Total Non-Acute and Nursery Care Admissions</t>
  </si>
  <si>
    <t>Routine Nursery Patient Days</t>
  </si>
  <si>
    <t>Swing Bed Patient Days (ties to 4034)</t>
  </si>
  <si>
    <t>Sub-Acute and Transitional Care Patient Days (ties to 4037)</t>
  </si>
  <si>
    <t>Other Non-Acute Patient Days</t>
  </si>
  <si>
    <t>Total Non-Acute Care Patient Days</t>
  </si>
  <si>
    <t>Total Acute and Non-Acute Care Hospital Patient Days (4030+7155)</t>
  </si>
  <si>
    <t>Total Number of Emergency Room Registrations (does not include those patients that leave before seeing a physician)</t>
  </si>
  <si>
    <t>Outpatient Surgery Registrations (ties to 6258)</t>
  </si>
  <si>
    <t>Gastric Scopes should be included in 4505 Outpatient Surgery Registrations.</t>
  </si>
  <si>
    <t>Robbinsdale</t>
  </si>
  <si>
    <t>North Memorial Health Care</t>
  </si>
  <si>
    <t>ROCHESTER</t>
  </si>
  <si>
    <t>OLMSTED</t>
  </si>
  <si>
    <t>Rochester</t>
  </si>
  <si>
    <t>Hospital Patient Care Services Charges</t>
  </si>
  <si>
    <t xml:space="preserve">Medicare Patient Charges - Hospital Patient Care Services  </t>
  </si>
  <si>
    <t xml:space="preserve">Medicare Managed Care Organizations Patient Charges - Hospital Patient Care Services  </t>
  </si>
  <si>
    <t>Medicare Adjustments - Hospital Patient Care Services</t>
  </si>
  <si>
    <t>Medicare Managed Care Organizations Adjustments - Hospital Patient Care Services</t>
  </si>
  <si>
    <t>Hospital Patient Care Charges Excluding Medicare (Non-Managed and Managed)</t>
  </si>
  <si>
    <t>Hospital Patient Care Adjustments Excluding Medicare (Non-Managed and Managed)</t>
  </si>
  <si>
    <t>Total Medical Assistance Surcharge Base</t>
  </si>
  <si>
    <t>Medical Assistance Surcharge Calculation Estimate</t>
  </si>
  <si>
    <t>Estimated Medical Assistance Surcharge Obligation</t>
  </si>
  <si>
    <t>Owned</t>
  </si>
  <si>
    <t>ALBERT LEA</t>
  </si>
  <si>
    <t>FREEBORN</t>
  </si>
  <si>
    <t>Chief Administrative Officer</t>
  </si>
  <si>
    <t>Amy</t>
  </si>
  <si>
    <t>Mayo Clinic</t>
  </si>
  <si>
    <t>ALEXANDRIA</t>
  </si>
  <si>
    <t>DOUGLAS</t>
  </si>
  <si>
    <t>Director of Finance</t>
  </si>
  <si>
    <t>www.dchospital.com</t>
  </si>
  <si>
    <t>Anoka Metro Regional Treatment Center</t>
  </si>
  <si>
    <t>ANOKA</t>
  </si>
  <si>
    <t>Lori</t>
  </si>
  <si>
    <t>Controller</t>
  </si>
  <si>
    <t>St. Paul</t>
  </si>
  <si>
    <t>Dept of Human Services, State of MN</t>
  </si>
  <si>
    <t>APPLETON</t>
  </si>
  <si>
    <t>SWIFT</t>
  </si>
  <si>
    <t>Swenson</t>
  </si>
  <si>
    <t>Todd</t>
  </si>
  <si>
    <t>ARLINGTON</t>
  </si>
  <si>
    <t>AURORA</t>
  </si>
  <si>
    <t>ST. LOUIS</t>
  </si>
  <si>
    <t>Accountant</t>
  </si>
  <si>
    <t>www.mayohealthsystem.org</t>
  </si>
  <si>
    <t>Total Charges from Patient Care (ties to 0201)</t>
  </si>
  <si>
    <t>Total Adjustments &amp; Uncollectibles (ties to 8063)</t>
  </si>
  <si>
    <t>Bad Debt Write Offs (this should be different than Provision for Bad Debts)</t>
  </si>
  <si>
    <t>Med/Surg Admissions</t>
  </si>
  <si>
    <t>Cardiac Admissions</t>
  </si>
  <si>
    <t>Chemical Dependency Admissions</t>
  </si>
  <si>
    <t xml:space="preserve">Mental Health (Psychiatric) Admissions </t>
  </si>
  <si>
    <t>Neurology Admissions</t>
  </si>
  <si>
    <t>Neonatal (exclude routine nursery) 
Admissions</t>
  </si>
  <si>
    <t>Obstetrics Admissions</t>
  </si>
  <si>
    <t>Orthopedic Admissions</t>
  </si>
  <si>
    <t>Rehabilitation Admissions</t>
  </si>
  <si>
    <t xml:space="preserve">Other Specialty Admissions </t>
  </si>
  <si>
    <t>Total Billing Acute Care Admissions</t>
  </si>
  <si>
    <t>Total Acute and Non-Acute Care Admissions (ties to account 7176)</t>
  </si>
  <si>
    <t>Med/Surg  Patient Days</t>
  </si>
  <si>
    <t>Cardiac  Patient Days</t>
  </si>
  <si>
    <t>Chemical Dependency  Patient Days</t>
  </si>
  <si>
    <t xml:space="preserve">Mental Health (Psychiatric)  Patient Days </t>
  </si>
  <si>
    <t>Neurology  Patient Days</t>
  </si>
  <si>
    <t>Neonatal (exclude routine nursery) 
 Patient Days</t>
  </si>
  <si>
    <t>Obstetrics  Patient Days</t>
  </si>
  <si>
    <t>Orthopedic  Patient Days</t>
  </si>
  <si>
    <t>Rehabilitation  Patient Days</t>
  </si>
  <si>
    <t xml:space="preserve">Other Specialty  Patient Days </t>
  </si>
  <si>
    <t xml:space="preserve">Total Billing Acute Care Patient Days </t>
  </si>
  <si>
    <t>Balancing Patient Days Account</t>
  </si>
  <si>
    <t>Total Acute and Non-Acute Care Hospital Patient Days (ties to account 7244)</t>
  </si>
  <si>
    <t>Total Acute Care Patient Days
(ties to 4030)</t>
  </si>
  <si>
    <t>Total Acute Care Admissions 
(ties to 4320)</t>
  </si>
  <si>
    <t>Total Acute and Non-Acute Care Hospital Admissions (4320+7180)</t>
  </si>
  <si>
    <t>For availability of service, choose apporopriate item from drop down menu.</t>
  </si>
  <si>
    <t>Availability of Service</t>
  </si>
  <si>
    <t>Number of Scanners</t>
  </si>
  <si>
    <t>Utilization Counts</t>
  </si>
  <si>
    <t>Number of Cardiac Catheterizations</t>
  </si>
  <si>
    <t>Only report # of procedures where the hospital does the billing or where the procedures are billed on behalf of the hospital using the hosital's medicare provider number.</t>
  </si>
  <si>
    <t>DIAGNOSTIC IMAGING (DI) SERVICES</t>
  </si>
  <si>
    <t>Owner of DI equipment</t>
  </si>
  <si>
    <t>Fixed CT Scanners</t>
  </si>
  <si>
    <t>Mobile CT Scanners</t>
  </si>
  <si>
    <t>Magnetic Resonance Imaging (MRI) Services</t>
  </si>
  <si>
    <t>Fixed MRI Scanners</t>
  </si>
  <si>
    <t>Mobile MRI Scanners</t>
  </si>
  <si>
    <t>Drop Down descriptions</t>
  </si>
  <si>
    <t>1=On site by hospital staff</t>
  </si>
  <si>
    <t>2=Not available</t>
  </si>
  <si>
    <t>3=On site - contracted services</t>
  </si>
  <si>
    <t>4=Off site - shared services agreement</t>
  </si>
  <si>
    <t>Fixed PET Scanners</t>
  </si>
  <si>
    <t>Mobile PET Scanners</t>
  </si>
  <si>
    <t>Total Number of PET Scanners</t>
  </si>
  <si>
    <t>Other - please enter owner of equipment below</t>
  </si>
  <si>
    <t>Fixed PET/CT Scanners</t>
  </si>
  <si>
    <t>Mobile PET/CT Scanners</t>
  </si>
  <si>
    <t>Other Changes to Unrestricted Net Assets (FASB's, Changes in Accounting Principles, Transfers, etc.)</t>
  </si>
  <si>
    <t>Total Acute Care Charges (Exclude routine Nursery)</t>
  </si>
  <si>
    <t>Routine Nursery Charges (Births)</t>
  </si>
  <si>
    <t>Swing Bed Charges</t>
  </si>
  <si>
    <t>Sub-Acute and Transitional Care Charges</t>
  </si>
  <si>
    <t>Other Non-Acute Charges</t>
  </si>
  <si>
    <t>Routine Care Charges (7133+7135)</t>
  </si>
  <si>
    <t>Ancillary Services Charges
(Inpatient and Outpatient)</t>
  </si>
  <si>
    <t>Hospital Patient Care Services Charges (0730+7089)</t>
  </si>
  <si>
    <t>Accounting Manager</t>
  </si>
  <si>
    <t>BAGLEY</t>
  </si>
  <si>
    <t>CLEARWATER</t>
  </si>
  <si>
    <t>Anderson</t>
  </si>
  <si>
    <t>RAMSEY</t>
  </si>
  <si>
    <t>BAUDETTE</t>
  </si>
  <si>
    <t>LAKE OF THE WOODS</t>
  </si>
  <si>
    <t>President/CEO</t>
  </si>
  <si>
    <t>BEMIDJI</t>
  </si>
  <si>
    <t>BELTRAMI</t>
  </si>
  <si>
    <t>President &amp; CEO</t>
  </si>
  <si>
    <t>Bemidji</t>
  </si>
  <si>
    <t>Jane</t>
  </si>
  <si>
    <t>Miller</t>
  </si>
  <si>
    <t>Managed</t>
  </si>
  <si>
    <t>Bigfork Valley Hospital</t>
  </si>
  <si>
    <t>BIGFORK</t>
  </si>
  <si>
    <t>ITASCA</t>
  </si>
  <si>
    <t>Bigfork</t>
  </si>
  <si>
    <t>www.bigforkvalley.org</t>
  </si>
  <si>
    <t>United Hospital District</t>
  </si>
  <si>
    <t>BLUE EARTH</t>
  </si>
  <si>
    <t>FARIBAULT</t>
  </si>
  <si>
    <t>Chief Executive Officer</t>
  </si>
  <si>
    <t>www.uhd.org</t>
  </si>
  <si>
    <t>Kyle</t>
  </si>
  <si>
    <t>PO Box 160</t>
  </si>
  <si>
    <t>BRAINERD</t>
  </si>
  <si>
    <t>CROW WING</t>
  </si>
  <si>
    <t>Kim</t>
  </si>
  <si>
    <t>BRECKENRIDGE</t>
  </si>
  <si>
    <t>WILKIN</t>
  </si>
  <si>
    <t>David</t>
  </si>
  <si>
    <t>Nelson</t>
  </si>
  <si>
    <t>Kristin</t>
  </si>
  <si>
    <t>www.sfcare.org</t>
  </si>
  <si>
    <t>Buffalo Hospital</t>
  </si>
  <si>
    <t>BUFFALO</t>
  </si>
  <si>
    <t>WRIGHT</t>
  </si>
  <si>
    <t>All Other Outpatient Registrations (exclude hospice and home health care visits)</t>
  </si>
  <si>
    <t>Total Outpatient Registrations (exclude hospice and home health care visits)</t>
  </si>
  <si>
    <t>Total Number of Patients Admitted to Hospital through the Emergency Department</t>
  </si>
  <si>
    <r>
      <t xml:space="preserve">Total Number of Emergency Room Registrations that leave before seeing a physician (these are </t>
    </r>
    <r>
      <rPr>
        <b/>
        <i/>
        <sz val="10"/>
        <rFont val="Arial"/>
        <family val="2"/>
      </rPr>
      <t>not</t>
    </r>
    <r>
      <rPr>
        <sz val="10"/>
        <rFont val="Arial"/>
        <family val="2"/>
      </rPr>
      <t xml:space="preserve"> included in 4503).  This is OPTIONAL.</t>
    </r>
  </si>
  <si>
    <t>Reporting of this item is optional</t>
  </si>
  <si>
    <t>Medicare Admissions (Non-Managed Care)</t>
  </si>
  <si>
    <t>MA Admissions (Non-Managed Care)</t>
  </si>
  <si>
    <t>MinnesotaCare Admissions (Non-Managed Care)</t>
  </si>
  <si>
    <t>Medicare Managed Care Admissions</t>
  </si>
  <si>
    <t>PMAP Managed Care Admissions</t>
  </si>
  <si>
    <t>MinnesotaCare Managed Care Admissions</t>
  </si>
  <si>
    <t>Individual (Self-Pay) Admissions</t>
  </si>
  <si>
    <t>Other Payers: Admissions (Champus, Workers' Comp, Auto, etc.)</t>
  </si>
  <si>
    <t>Total Acute Care Admissions (ties to 4320)</t>
  </si>
  <si>
    <t>Acute Adjusted Patient Admissions.  Calculation:  (0860/0851)*4340</t>
  </si>
  <si>
    <t>Average Length of Stay.  Calculation:  (4030/4320)</t>
  </si>
  <si>
    <t>Medicare Patient Days (Non-Managed Care)</t>
  </si>
  <si>
    <t>MA Patient Days (Non-Managed Care)</t>
  </si>
  <si>
    <t>MinnesotaCare Patient Days (Non-Managed Care)</t>
  </si>
  <si>
    <t>Medicare Managed Care Patient Days</t>
  </si>
  <si>
    <t>PMAP Managed Care Patient Days</t>
  </si>
  <si>
    <t>MinnesotaCare Managed Care Patient Days</t>
  </si>
  <si>
    <t>Individual (Self-Pay) Patient Days</t>
  </si>
  <si>
    <t>Other Payers: Patient Days (Champus, Workers' Comp, Auto, etc.)</t>
  </si>
  <si>
    <t>Total Acute Care Patient Days (ties to 4030)</t>
  </si>
  <si>
    <t>Acute Adjusted Patient Days. Calculation:  (0860/0851)*4030</t>
  </si>
  <si>
    <t>Maximum daily census for the reporting period</t>
  </si>
  <si>
    <t>Minimum daily census for the reporting period</t>
  </si>
  <si>
    <t>Total Other Operating Revenue</t>
  </si>
  <si>
    <t>Total Operating Revenue (0219+0240)</t>
  </si>
  <si>
    <t>Total Operating Expenses</t>
  </si>
  <si>
    <t>Income/(Loss) from Operations (0250-0260)</t>
  </si>
  <si>
    <t>Section 2:  Non-Operating Revenue and Expense</t>
  </si>
  <si>
    <t>Total Non-Operating Revenue</t>
  </si>
  <si>
    <t>Total Non-Operating Expense</t>
  </si>
  <si>
    <t>Extraordinary Items; Gain/(Loss)</t>
  </si>
  <si>
    <t>Revenue in Excess of Expenses</t>
  </si>
  <si>
    <t>Please tie to Certified Audit</t>
  </si>
  <si>
    <t>Other Changes to Unrestricted Net Assets (FASB'S, Changes in Accounting Principles, Transfers, etc.)</t>
  </si>
  <si>
    <t>Donations/Grants for Charity Care</t>
  </si>
  <si>
    <r>
      <t>Percentage</t>
    </r>
    <r>
      <rPr>
        <sz val="10"/>
        <rFont val="Arial"/>
        <family val="2"/>
      </rPr>
      <t xml:space="preserve"> Estimate of Donations/Grants for Charity Care :  Public</t>
    </r>
  </si>
  <si>
    <r>
      <t>Percentage</t>
    </r>
    <r>
      <rPr>
        <sz val="10"/>
        <rFont val="Arial"/>
        <family val="2"/>
      </rPr>
      <t xml:space="preserve"> Estimate of Donations/Grants for Charity Care :  Private</t>
    </r>
  </si>
  <si>
    <t>Private Donations and Grants for Operations</t>
  </si>
  <si>
    <t>Public Funding for Operations</t>
  </si>
  <si>
    <t>This includes monies from the MERC grant fund and rural hospital grant programs.</t>
  </si>
  <si>
    <t>Total Operating Revenue (0750+0770)</t>
  </si>
  <si>
    <t>Total Operating Expense (ties to 0600)</t>
  </si>
  <si>
    <t>Income/(Loss) from Hospital Operations (0780-0790)</t>
  </si>
  <si>
    <t>Interest Income</t>
  </si>
  <si>
    <t>Non-Operating Donations and Grants</t>
  </si>
  <si>
    <t>Non-Operating Public Funding</t>
  </si>
  <si>
    <t>Gain on Disposal of Assets</t>
  </si>
  <si>
    <t>Gain on Sale of Investments</t>
  </si>
  <si>
    <t>Loss on Disposal of Assets</t>
  </si>
  <si>
    <t>Loss on Sale of Investments</t>
  </si>
  <si>
    <t>Net Income Before Income Tax (0700+0820-0830+0831)</t>
  </si>
  <si>
    <t>Tax Returns should be reported as a positive number.  Tax Liabilities should be reported as a negative number</t>
  </si>
  <si>
    <t>Income Tax</t>
  </si>
  <si>
    <t>Revenue in Excess of Expense</t>
  </si>
  <si>
    <t>MARSHALL</t>
  </si>
  <si>
    <t>LYON</t>
  </si>
  <si>
    <t>Marshall</t>
  </si>
  <si>
    <t>MELROSE</t>
  </si>
  <si>
    <t>www.childrensmn.org</t>
  </si>
  <si>
    <t>Hennepin County Medical Center</t>
  </si>
  <si>
    <t>Abbott Northwestern Hospital</t>
  </si>
  <si>
    <t>Senior Reimbursement Analyst</t>
  </si>
  <si>
    <t>Nate R. Meyer</t>
  </si>
  <si>
    <t>Nate R</t>
  </si>
  <si>
    <t>Meyer</t>
  </si>
  <si>
    <t>Ackman</t>
  </si>
  <si>
    <t>Community Behavioral Health Hospital - Bemidji</t>
  </si>
  <si>
    <t>Jennifer</t>
  </si>
  <si>
    <t>www.hendrickshosp.org</t>
  </si>
  <si>
    <t>Hoof</t>
  </si>
  <si>
    <t>Janet</t>
  </si>
  <si>
    <t>McCarthy</t>
  </si>
  <si>
    <t>Group (nongovernmental, FOR PROFIT)</t>
  </si>
  <si>
    <t>Center for Diagnsotic Imaging (CDI)  (ALEXANDRIA)</t>
  </si>
  <si>
    <t>Alliance Imaging - Central Region (CHICAGO, IL)</t>
  </si>
  <si>
    <t>Avera Worthington Joint Venture @ Avera Hospital (WORTHINGTON)</t>
  </si>
  <si>
    <t>Central Minnesota Diagnostic, Inc (CMDI) (MILACA)</t>
  </si>
  <si>
    <t>DMS Imaging (FARGO, ND)</t>
  </si>
  <si>
    <t>Imaging Solutions, Inc  (FARGO, ND)</t>
  </si>
  <si>
    <t>Sanford USD Medical Center (SIOUX FALLS, SD)</t>
  </si>
  <si>
    <t>Shared Health Services, LLC (OWATONNA)</t>
  </si>
  <si>
    <t>Shared Medical Services (COTTAGE GROVE, WI)</t>
  </si>
  <si>
    <t>Shared Medical Technology, Inc.  (BEMIDJI)</t>
  </si>
  <si>
    <t>St. Paul Heart Clinic - United Hospital (ST. PAUL)</t>
  </si>
  <si>
    <t>St. Paul Radiology (ST. PAUL)</t>
  </si>
  <si>
    <t xml:space="preserve">Provide the names and addresses of all outpatient departments, clinics, and components not located on the hospital's premise. Please indicate which locations are billed under the hospital's Medicare and Medicaid provider numbers. Please note that all revenues and expenses for services billed under the hospital's Medicare and Medicaid provider numbers are required to be included with the hospital reporting in the HAR report.
In addition, please provide a short description of the services provided* at the offsite component, i.e. physical therapy, speech therapy, occupational therapy, ambulatory surgery, outpatient medical services, etc.
</t>
  </si>
  <si>
    <t>Total Number of PET/CT Scanners</t>
  </si>
  <si>
    <t>Number of Inpatient PET/CT Procedures</t>
  </si>
  <si>
    <t>Number of Outpatient PET/CT Procedures</t>
  </si>
  <si>
    <t>Total Number of PET/CT Procedures</t>
  </si>
  <si>
    <t>Fixed SPECT Scanners</t>
  </si>
  <si>
    <t>Mobile SPECT Scanners</t>
  </si>
  <si>
    <t>Fixed SPECT/CT Scanners</t>
  </si>
  <si>
    <t>Mobile SPECT/CT Scanners</t>
  </si>
  <si>
    <t>Total Number of SPECT/CT Scanners</t>
  </si>
  <si>
    <t>Number of Inpatient SPECT/CT Procedures</t>
  </si>
  <si>
    <t>Number of Outpatient SPECT/CT Procedures</t>
  </si>
  <si>
    <t>Total Number of SPECT/CT Procedures</t>
  </si>
  <si>
    <t>These are the totals from Ref Lab/Radiology and/or DME/Retail Pharmacy from Sections 26 &amp; 27.</t>
  </si>
  <si>
    <t>Courtesy Contact 2 Person Fax</t>
  </si>
  <si>
    <t>Courtesy Contact 2 Person e-mail</t>
  </si>
  <si>
    <t>Courtesy Contact 2 Address</t>
  </si>
  <si>
    <t>Courtesy Contact 2 Multiple Unit</t>
  </si>
  <si>
    <t>Courtesy Contact 2 City</t>
  </si>
  <si>
    <t>Courtesy Contact 2 State</t>
  </si>
  <si>
    <t>Courtesy Contact 2 Zip5</t>
  </si>
  <si>
    <t>Capital Expenditure Person First Name</t>
  </si>
  <si>
    <t>Capital Expenditure Person Last Name</t>
  </si>
  <si>
    <t>Capital Expenditure Person Title</t>
  </si>
  <si>
    <t>Capital Expenditure Person Phone</t>
  </si>
  <si>
    <t>Capital Expenditure Person Extension</t>
  </si>
  <si>
    <t>Capital Expenditure Person Fax</t>
  </si>
  <si>
    <t>Capital Expenditure Person e-mail</t>
  </si>
  <si>
    <t>Capital Expenditure Address</t>
  </si>
  <si>
    <t>Capital Expenditure Multiple Unit</t>
  </si>
  <si>
    <t>Capital Expenditure City</t>
  </si>
  <si>
    <t>Capital Expenditure State</t>
  </si>
  <si>
    <t>Capital Expenditure Zip5</t>
  </si>
  <si>
    <t>Total Acute and Non-Acute Care Hospital Admissions (ties to 8072)</t>
  </si>
  <si>
    <t>Total Acute and Non-Acute Care Hospital Patient Days (ties to 8069)</t>
  </si>
  <si>
    <t>Date of Spending Commitment</t>
  </si>
  <si>
    <t>The date the project was authorized by an Executive or Board of Directors</t>
  </si>
  <si>
    <t>Hospital Only Income Statement. Nursing Home, Clinic, Home Health, Ambulance and Other Institutions that have been listed separately in section 1 should NOT be included from this point forward in the HAR.</t>
  </si>
  <si>
    <t>Sections 18 - 20 are Non-Public.</t>
  </si>
  <si>
    <t>Total Adult Care (18+) Admissions included in Account 8069</t>
  </si>
  <si>
    <t>Total Pediatric and Adolescent Admissions (including neonatal) included in Account 8069</t>
  </si>
  <si>
    <t>Total Adult Care Patient Days included in Account 8072</t>
  </si>
  <si>
    <t>Total Pediatric and Adolescent Patient Days (including neonatal) included in Account 8072</t>
  </si>
  <si>
    <t>Marie</t>
  </si>
  <si>
    <t>marie.davis@hcmed.org</t>
  </si>
  <si>
    <t>Bill</t>
  </si>
  <si>
    <t>Wanda</t>
  </si>
  <si>
    <t>Fjerstad</t>
  </si>
  <si>
    <t>fjerstad.wanda@mayo.edu</t>
  </si>
  <si>
    <t>River's Edge Hospital &amp; Clinic</t>
  </si>
  <si>
    <t>Barstad</t>
  </si>
  <si>
    <t>Beiswenger</t>
  </si>
  <si>
    <t>Debbie</t>
  </si>
  <si>
    <t>Sly</t>
  </si>
  <si>
    <t>Vicki</t>
  </si>
  <si>
    <t>Maleski</t>
  </si>
  <si>
    <t>Community Behavioral Health Hospital-Alexandria</t>
  </si>
  <si>
    <t>Community Behavioral Health Hospital - Annandale</t>
  </si>
  <si>
    <t>ANNANDALE</t>
  </si>
  <si>
    <t>Darla</t>
  </si>
  <si>
    <t>Dr. Christopher Whiting</t>
  </si>
  <si>
    <t>Adam</t>
  </si>
  <si>
    <t>Community Behavioral Health Hospital - Baxter</t>
  </si>
  <si>
    <t>BAXTER</t>
  </si>
  <si>
    <t>Fried</t>
  </si>
  <si>
    <t>Kris</t>
  </si>
  <si>
    <t>Linda</t>
  </si>
  <si>
    <t>Sanford Canby Medical Center</t>
  </si>
  <si>
    <t>Sanford Health</t>
  </si>
  <si>
    <t>Allison</t>
  </si>
  <si>
    <t>www.cloquethospital.com</t>
  </si>
  <si>
    <t>Reimbursement Manager</t>
  </si>
  <si>
    <t>OTTER TAIL</t>
  </si>
  <si>
    <t>www.lrhc.org</t>
  </si>
  <si>
    <t>Capital Expenditure Contact (for Sections 61 and 62)</t>
  </si>
  <si>
    <t>Click here to go to the Capital Expenditure Section.</t>
  </si>
  <si>
    <t>Click here to go the the Capital Expenditure Project Specific Tab</t>
  </si>
  <si>
    <t>This is page is INSTITUTIONAL LEVEL Data.</t>
  </si>
  <si>
    <t>Net Patient Revenue (8062 + 8063)</t>
  </si>
  <si>
    <t>Do you want MHA to report your hospital's service line details (Charges, Days, Admissions) from the UB Data Project?</t>
  </si>
  <si>
    <t>Service Line Data</t>
  </si>
  <si>
    <t>Capital Exenditure Detail</t>
  </si>
  <si>
    <r>
      <t xml:space="preserve">This section is for reporting </t>
    </r>
    <r>
      <rPr>
        <b/>
        <i/>
        <u/>
        <sz val="10"/>
        <color indexed="10"/>
        <rFont val="Arial"/>
        <family val="2"/>
      </rPr>
      <t>Hospital Only</t>
    </r>
    <r>
      <rPr>
        <sz val="10"/>
        <color indexed="10"/>
        <rFont val="Arial"/>
        <family val="2"/>
      </rPr>
      <t xml:space="preserve"> </t>
    </r>
    <r>
      <rPr>
        <b/>
        <sz val="10"/>
        <color indexed="10"/>
        <rFont val="Arial"/>
        <family val="2"/>
      </rPr>
      <t>Community Benefit Expenses and Offsetting Revenues
If you choose to report institution or corporate level Community Benefit information, please use the space provided on page 26 of the formset.</t>
    </r>
  </si>
  <si>
    <t>If your hospital does not report to the UB data project, you must complete this section yourself.</t>
  </si>
  <si>
    <t xml:space="preserve">Balancing Admissions Account </t>
  </si>
  <si>
    <t xml:space="preserve">Balancing Days Account </t>
  </si>
  <si>
    <t>THIS IS A NON-PUBLIC ACCOUNT</t>
  </si>
  <si>
    <r>
      <t>Self Pay Discount Applied (percentage) [</t>
    </r>
    <r>
      <rPr>
        <i/>
        <sz val="10"/>
        <rFont val="Arial"/>
        <family val="2"/>
      </rPr>
      <t>Non-Public Data Element</t>
    </r>
    <r>
      <rPr>
        <sz val="10"/>
        <rFont val="Arial"/>
        <family val="2"/>
      </rPr>
      <t>]</t>
    </r>
  </si>
  <si>
    <t>Section 28:  Hospital Employed Staffing by Employee Classification</t>
  </si>
  <si>
    <t>Duluth</t>
  </si>
  <si>
    <t>St. Luke's Hospital</t>
  </si>
  <si>
    <t>John</t>
  </si>
  <si>
    <t>What is the average partial discount applied to Uninsured Patients who qualify for a partial charity care discount under your hospital’s Charity Care Policy. Include self pay discounts in this calculation that are included in your hospital’s Charity Care Policy.</t>
  </si>
  <si>
    <t>Community Behavioral Health Hospital - Fergus Falls</t>
  </si>
  <si>
    <t>www.gracevillehealth.com</t>
  </si>
  <si>
    <t>www.granditasca.org</t>
  </si>
  <si>
    <t>CentraCare Health System</t>
  </si>
  <si>
    <t>Carol</t>
  </si>
  <si>
    <t>Deb</t>
  </si>
  <si>
    <t>Jill</t>
  </si>
  <si>
    <t>Ben</t>
  </si>
  <si>
    <t>Kelly</t>
  </si>
  <si>
    <t>Staff Accountant</t>
  </si>
  <si>
    <t>Community Behavioral Health Hospital - Rochester</t>
  </si>
  <si>
    <t>kokeson@lifecaremc.com</t>
  </si>
  <si>
    <t>chuss@lifecaremc.com</t>
  </si>
  <si>
    <t>Park Nicollet Methodist Hospital</t>
  </si>
  <si>
    <t>Jessica</t>
  </si>
  <si>
    <t>Joel</t>
  </si>
  <si>
    <t>www.sanfordregionalworthington.org</t>
  </si>
  <si>
    <t>Riley</t>
  </si>
  <si>
    <t>Courtesy Contact 2 Person First Name</t>
  </si>
  <si>
    <t>Courtesy Contact 2 Person Last Name</t>
  </si>
  <si>
    <t>Courtesy Contact 2 Person Title</t>
  </si>
  <si>
    <t>Courtesy Contact 2 Person Phone</t>
  </si>
  <si>
    <t>Courtesy Contact 2 Person Extension</t>
  </si>
  <si>
    <t>Project Location or Facility Name</t>
  </si>
  <si>
    <t>Total value of Projects Reported</t>
  </si>
  <si>
    <t>Projects Reported</t>
  </si>
  <si>
    <t>Retrospective Review Reporting Exceptions</t>
  </si>
  <si>
    <t>New Specialized Service</t>
  </si>
  <si>
    <t>New Specialized Service means a specialized health care procedure or treatment regimen offered by a provider that was not previously offered by the provider.</t>
  </si>
  <si>
    <t>Specialty Care</t>
  </si>
  <si>
    <t>Specialty Care includes but is not limited to cardiac, neurology, orthopedic, obstetrics, mental health, chemical dependency, and emergency services.</t>
  </si>
  <si>
    <t>Return to Project Specific tab</t>
  </si>
  <si>
    <t>Exceptions</t>
  </si>
  <si>
    <r>
      <t xml:space="preserve">Capital Expenditure Retrospective Review reporting requirements </t>
    </r>
    <r>
      <rPr>
        <b/>
        <sz val="10"/>
        <rFont val="Arial"/>
        <family val="2"/>
      </rPr>
      <t>do not apply</t>
    </r>
    <r>
      <rPr>
        <sz val="10"/>
        <rFont val="Arial"/>
        <family val="2"/>
      </rPr>
      <t xml:space="preserve"> to the following capital activities:
  1) a major spending commitment made by a research and teaching institution for purposes of conducting medical education, medical research supported or sponsored by a medical school, or by a federal or foundation grant or clinical trials;
  2) a major spending commitment for building maintenance including heating, water, electricity, and other maintenance-related expenditures; and
  3) a major spending commitment for activities, not directly related to the delivery of patient care services, including food service, laundry, housekeeping, and other service-related activities.
  4) mergers, acquisitions, and other changes in ownership or control that, in the judgment of the commissioner, do not involve a substantial expansion of service capacity or a substantial change in the nature of health care services provided.</t>
    </r>
  </si>
  <si>
    <t>return to formset</t>
  </si>
  <si>
    <t xml:space="preserve">Medical Equipment means fixed and movable equipment that is used by a provider in the provision of a health care service. </t>
  </si>
  <si>
    <t>Total Number of Projects on Capital Expend Project Specifc Tab</t>
  </si>
  <si>
    <t>Larson</t>
  </si>
  <si>
    <t>Hutchinson</t>
  </si>
  <si>
    <t>INTERNATIONAL FALLS</t>
  </si>
  <si>
    <t>International Falls</t>
  </si>
  <si>
    <t>Avera Health</t>
  </si>
  <si>
    <t>Other Patient Care Services Charges (7094+7095+7091+7092+7096)</t>
  </si>
  <si>
    <t>Physician Professional Fees</t>
  </si>
  <si>
    <t>Other Billable Professional Fees</t>
  </si>
  <si>
    <t>Reference Lab/Reference Radiology Services Charges</t>
  </si>
  <si>
    <t>DME/Retail Pharmacy Supplies Charges</t>
  </si>
  <si>
    <t>Other (Specify)</t>
  </si>
  <si>
    <t xml:space="preserve">This is service line data (e.g. administrative billing data).  </t>
  </si>
  <si>
    <t xml:space="preserve">Inpatient Charges from 7090 (hosp patient care svcs code) and 7094 and 7095 (prof svcs codes)    </t>
  </si>
  <si>
    <t xml:space="preserve"> Inpatient Charges – Hospital Patient Care Services  </t>
  </si>
  <si>
    <t xml:space="preserve"> Inpatient Charges – Professional Patient Care Services  </t>
  </si>
  <si>
    <t>Outpatient Charges from 7090 (hosp patient care svcs code) and 7094 and 7095 (prof svcs codes)</t>
  </si>
  <si>
    <t xml:space="preserve"> Outpatient Charges – Hospital Patient Care Services  </t>
  </si>
  <si>
    <t xml:space="preserve"> Outpatient Charges – Professional Patient Care Services  </t>
  </si>
  <si>
    <t>Other Patient Charges (7091+7092+7096)</t>
  </si>
  <si>
    <t>Total Patient Charges (ties to 0740).  Calculation:  (0851+0853+7112)</t>
  </si>
  <si>
    <t>Outpatient Registrations Charges</t>
  </si>
  <si>
    <t>Audit Check</t>
  </si>
  <si>
    <t>Emergency Room Registrations Charges</t>
  </si>
  <si>
    <t>Outpatient Surgery Registration Charges</t>
  </si>
  <si>
    <t>All Other Ancillary Outpatient Charges</t>
  </si>
  <si>
    <t>Total Hospital Outpatient Charges (ties to 0853)</t>
  </si>
  <si>
    <t>Project 5</t>
  </si>
  <si>
    <t>Project 6</t>
  </si>
  <si>
    <t>Project 7</t>
  </si>
  <si>
    <t>Project 8</t>
  </si>
  <si>
    <t>Project 9</t>
  </si>
  <si>
    <t>Project 10</t>
  </si>
  <si>
    <t>Hospital Ownership Type</t>
  </si>
  <si>
    <t>For each offsite location, are the services billed under the hospital's Medicare and Medicaid provider number?</t>
  </si>
  <si>
    <t>Offsite Name</t>
  </si>
  <si>
    <t>Street Address</t>
  </si>
  <si>
    <t>Multiple Unit</t>
  </si>
  <si>
    <t>*Services Provided</t>
  </si>
  <si>
    <t>If there there are offsite locations operating under the hospital's license, please click here and provide more information on the sites</t>
  </si>
  <si>
    <t xml:space="preserve">The total dollar amount that would have been charged by a facility for rendering health care services for which the facility did not expect payment. Charity care results from a provider’s policy to provide health care services to individuals who meet the providers established criteria of inability to pay.
Self Pay discounts should be reported under (#0762) Charity Care Adjustments if the discount is specifically included in your hospital’s Charity Care policy. If a self pay discount is included in (#0762) Charity Care, do not report the amount in (#7410) Self Pay Discounts. 
</t>
  </si>
  <si>
    <t>The cost of operating professional education and training programs and providing financial assistance to physicians, medical students, nurses, nursing students, and other health professionals.  Only include Medicare Indirect Medical Education (IME) payments if the Medicare IME reimbursements are included as offsets.  Do not include costs associated with providing continuing medical education (CME), financial assistance or tuition reimbursements that are offered as employee benefits, or the as cost of required education or employee orientation programs.</t>
  </si>
  <si>
    <t xml:space="preserve">The total cost of activities to improve community health in the following areas:
1) Providing community health education, including classes, support groups and self-help programs.
2) Offering community-based clinic services and mobile units that are outside of the primary business activities of the facility.
3) Providing health care support services in the form of enrollment assistance, information and referral.
 Do not include the cost of activities whose primary purpose is marketing or directly associated with hospital patient care or discharge planning. </t>
  </si>
  <si>
    <t>The total of value of cash and in-kind contributions made by the facility to health care organization and community groups to improve the health of the community.  In-kind contributions include goods and services donated or provided for an activity without compensation.  Do not count volunteer contributions by employees or emergency funds provided to employees.  Also, do not include the cost of promotional and marketing activities.</t>
  </si>
  <si>
    <t>The value of programs and activities that, while not directly related to health care, are designed to address root causes of health problems in the community.  Programs and activities may include physical improvements to the neighborhood and housing stock, investments in economic development, support of the operational structure of communities and community networks, environmental improvements, and advocacy for health improvements.  Do not include the value of activities that are undertaken primarily for marketing purposes.  Also, do not include investments in facility construction and improvement and the cost of routine financial investments.</t>
  </si>
  <si>
    <t>The overhead cost associated with operating a community benefit program.  This may include the cost associated with maintaining dedicated community benefit staff, conducting community benefit and community asset assessments, and designing a community benefit strategy.  Do not count the cost of staff to coordinate in-house volunteer programs, including outpatient volunteer programs.  Do not count the cost of conducting market share and marketing analyses.</t>
  </si>
  <si>
    <t>Purchased Charity Care Services consist of medical services from physicians, home health agencies, pharmacies, nursing homes, etc. purchased by a hospital to help charity care patients avoid additional, more expensive inpatient hospital services related to chronic disease management for diagnosis such as chronic heart failure, diabetes, chronic obstructive pulmonary disease, etc. Purchased charity care is also used for completion of episodic treatment such as orthopedic implant patient follow on care involving nursing home stays for therapy or home health agency services for home therapy needed for complete care.</t>
  </si>
  <si>
    <t xml:space="preserve">Reclassification Worksheet </t>
  </si>
  <si>
    <t>Total Institution Reclassifications (Page 3)</t>
  </si>
  <si>
    <t>Reclasses</t>
  </si>
  <si>
    <t>Essentia Community Hospitals and Clinics (ECHC)</t>
  </si>
  <si>
    <t>Olmsted Medical Center</t>
  </si>
  <si>
    <t>LifeCare Medical Center</t>
  </si>
  <si>
    <t>jkramer@semedicalcenter.org</t>
  </si>
  <si>
    <t>North Valley Health Center</t>
  </si>
  <si>
    <t>WARREN</t>
  </si>
  <si>
    <t>Mitch Kotrba</t>
  </si>
  <si>
    <t>Erickson</t>
  </si>
  <si>
    <t>Fargo</t>
  </si>
  <si>
    <t>Mitch</t>
  </si>
  <si>
    <t>Kotrba</t>
  </si>
  <si>
    <t>Warren</t>
  </si>
  <si>
    <t>Daniel</t>
  </si>
  <si>
    <r>
      <t xml:space="preserve">Many </t>
    </r>
    <r>
      <rPr>
        <u/>
        <sz val="10"/>
        <color indexed="12"/>
        <rFont val="Arial"/>
        <family val="2"/>
      </rPr>
      <t>hyperlinks</t>
    </r>
    <r>
      <rPr>
        <sz val="10"/>
        <rFont val="Arial"/>
        <family val="2"/>
      </rPr>
      <t xml:space="preserve"> also appear throughout the formset for ease of navigation.</t>
    </r>
  </si>
  <si>
    <r>
      <t xml:space="preserve">Minnesota Rules, chapter 4650.0115, require that you report all charity care provided.  Charity care </t>
    </r>
    <r>
      <rPr>
        <b/>
        <i/>
        <sz val="10"/>
        <rFont val="Arial"/>
        <family val="2"/>
      </rPr>
      <t>contacts</t>
    </r>
    <r>
      <rPr>
        <sz val="10"/>
        <rFont val="Arial"/>
        <family val="2"/>
      </rPr>
      <t xml:space="preserve"> should be counted as 1 contact per Outpatient visit and 1 contact per Inpatient stay.</t>
    </r>
  </si>
  <si>
    <t xml:space="preserve">The Name Box feature in Excel (a drop-down list in the lower left corner of the Tool Bar) has been utilized to provide easy access to key accounts and pages in the formset.  This should eliminate time-consuming searching within the formset for specific accounts.  </t>
  </si>
  <si>
    <t>an explanation in the explanation column or elsewhere on this sheet.</t>
  </si>
  <si>
    <t>code</t>
  </si>
  <si>
    <t>label</t>
  </si>
  <si>
    <t>definition</t>
  </si>
  <si>
    <t>7573
7574</t>
  </si>
  <si>
    <t>The sum of the following expenses:</t>
  </si>
  <si>
    <t>·        Accounting and financial reporting:  All costs related to fiscal services, such as general accounting, budgeting, cost accounting, payroll accounting, accounts payable, and plant, equipment, and inventory accounting.</t>
  </si>
  <si>
    <t>·        Malpractice:  All costs of malpractice including malpractice insurance, self-insurance expenses including program administration, and malpractice losses not covered by insurance, including deductibles and malpractice attorney fees.</t>
  </si>
  <si>
    <t>Total Plant, Equipment and Occupancy Expenses</t>
  </si>
  <si>
    <t xml:space="preserve">Other Payers: </t>
  </si>
  <si>
    <t>Other Payers: Adjustments and Uncollectibles</t>
  </si>
  <si>
    <t>Other Payers: Patient Charges</t>
  </si>
  <si>
    <t>Other Payers: Patient Days</t>
  </si>
  <si>
    <t>Other Payers: Admissions</t>
  </si>
  <si>
    <t>National Provider Identifier</t>
  </si>
  <si>
    <t>Self Pay Discount Percentage Applied</t>
  </si>
  <si>
    <t>This is a non-public item. The percentage applied to self pay patient charges based on AG agreement to apply discount of most favored payer.</t>
  </si>
  <si>
    <t>Average Partial Charity Care Discount Applied</t>
  </si>
  <si>
    <t>Community Care</t>
  </si>
  <si>
    <t>Underpayment for Services Provided under State Health Care Programs</t>
  </si>
  <si>
    <t>The cost of conducting research that is intended for the public domain and falls in one of the following three areas: clinical research, community health research, and research on innovative health care delivery.</t>
  </si>
  <si>
    <t>Major Capital Expenditure Commitments</t>
  </si>
  <si>
    <t>The number of acute care beds that are immediately available for use or could be brought online within a short period of time.  Available beds should not include:  labor rooms, bassinets, post-anesthesia beds, post-operative beds, or other non-routine beds.</t>
  </si>
  <si>
    <t>Cost of Operating Subsidized Services: The cost associated with providing hospital patient services that are operated at a significant financial loss.  Only include such services that meet all of the following criteria: a) exhibit negative margins even after the effects of charity or community care (7310) and Medicaid shortfalls (7577) have been removed; b) represent an actual community benefit; c) if discontinued at the facility, would be unavailable in the area or fall to the responsibility of other providers or government agencies.  Do not include potential payment shortfalls associated with care for Medicare patients.</t>
  </si>
  <si>
    <t>Average salaries per FTE classification</t>
  </si>
  <si>
    <t>Hospital</t>
  </si>
  <si>
    <t>% Change</t>
  </si>
  <si>
    <t>Total Operating Expense</t>
  </si>
  <si>
    <t>Average Charge per Outpatient Registration</t>
  </si>
  <si>
    <t>·        Other administrative expenses:  All costs for the overall operation of the facility associated with management, administration, and legal staff functions, including the costs of governing boards, executive wages and benefits, auxiliary and other volunteer groups, purchasing, telecommunications, printing and duplicating, receiving and storing, and personnel management.  Other administrative expenses includes all wages and benefits, donations and support, direct and in-kind, for the purpose of lobbying and influencing policy makers and legislators, including membership dues, and all expenses associated with public policy development, such as response to rulemaking and interaction with government agency personnel including attorney fees for reviewing and analyzing governmental policies.  Other administrative expenses does not include the costs of public relations included in promotion and marketing expenses, the costs of legal staff already allocated to other functions, or the costs of medical records, social services, and nursing administration.</t>
  </si>
  <si>
    <r>
      <t xml:space="preserve">All costs of the facility associated with, or directly incurred in the preparation and submission of financial, statistical, or other utilization, satisfaction, or quality reports, or summary plan descriptions that are required by federal, state, and local agencies.  This would include Federal Ambulatory Surgery Association (FASA) and Accreditation Association for Ambulatory Health Care, Inc. (AAAHC). The portion of Account 0637 that is administrative expenses is to be reported in Account 0630 </t>
    </r>
    <r>
      <rPr>
        <b/>
        <i/>
        <sz val="10"/>
        <rFont val="Arial"/>
        <family val="2"/>
      </rPr>
      <t>and</t>
    </r>
    <r>
      <rPr>
        <sz val="10"/>
        <rFont val="Arial"/>
        <family val="2"/>
      </rPr>
      <t xml:space="preserve"> included in the total of Account 0637.</t>
    </r>
  </si>
  <si>
    <r>
      <t xml:space="preserve">All costs related to maintaining and operating the data processing system of the facility, including such functions as admissions, medical records, patient charges, decision support systems, and fiscal services.  The portion of Account 0650 that is administrative expenses is to be reported in Account 0630 </t>
    </r>
    <r>
      <rPr>
        <b/>
        <i/>
        <sz val="10"/>
        <rFont val="Arial"/>
        <family val="2"/>
      </rPr>
      <t>and</t>
    </r>
    <r>
      <rPr>
        <sz val="10"/>
        <rFont val="Arial"/>
        <family val="2"/>
      </rPr>
      <t xml:space="preserve"> included in the total of Account 0650.</t>
    </r>
  </si>
  <si>
    <t>THIEF RIVER FALLS</t>
  </si>
  <si>
    <t>PENNINGTON</t>
  </si>
  <si>
    <t>TRACY</t>
  </si>
  <si>
    <t>TWO HARBORS</t>
  </si>
  <si>
    <t>LAKE</t>
  </si>
  <si>
    <t>www.lvmhospital.com</t>
  </si>
  <si>
    <t>St. Luke's Hospital, Duluth</t>
  </si>
  <si>
    <t>TYLER</t>
  </si>
  <si>
    <t>VIRGINIA</t>
  </si>
  <si>
    <t>WABASHA</t>
  </si>
  <si>
    <t>John Wolfe</t>
  </si>
  <si>
    <t>Wolfe</t>
  </si>
  <si>
    <t>Wabasha</t>
  </si>
  <si>
    <t>Ridgeview Medical Center</t>
  </si>
  <si>
    <t>WACONIA</t>
  </si>
  <si>
    <t>Andrew</t>
  </si>
  <si>
    <t>Waconia</t>
  </si>
  <si>
    <t>Smith</t>
  </si>
  <si>
    <t>WASECA</t>
  </si>
  <si>
    <t>www.sanfordhealth.org</t>
  </si>
  <si>
    <t>Carrie</t>
  </si>
  <si>
    <t>Michalski</t>
  </si>
  <si>
    <t>Deanna</t>
  </si>
  <si>
    <t>Kolanczyk</t>
  </si>
  <si>
    <t>Kyle Chase</t>
  </si>
  <si>
    <t>Chase</t>
  </si>
  <si>
    <t>Rainy Lake Medical Center</t>
  </si>
  <si>
    <t>Borgerson</t>
  </si>
  <si>
    <t>www.sanfordtracy.org</t>
  </si>
  <si>
    <t>Tracy</t>
  </si>
  <si>
    <t>Winona Health Services</t>
  </si>
  <si>
    <t>Jonelle</t>
  </si>
  <si>
    <t>Duellman</t>
  </si>
  <si>
    <t>joduellman@winonahealth.org</t>
  </si>
  <si>
    <t>Section 17: Bad Debt Write Offs</t>
  </si>
  <si>
    <t>Section 18:  Administrative Expenses (Hospital Only)</t>
  </si>
  <si>
    <t>Section 19:  Cost of Regulatory and Compliance Reporting</t>
  </si>
  <si>
    <t>Section 20:  MIS and Occupancy Expenses</t>
  </si>
  <si>
    <t>Section 21: Community Benefit Summary</t>
  </si>
  <si>
    <t>Section 22: Charity Care Summary</t>
  </si>
  <si>
    <t>Section 23:  Physician Services Schedule</t>
  </si>
  <si>
    <t>Section 24:  Other Billable Professional Services Schedule</t>
  </si>
  <si>
    <t>Section 25:  Reference Lab/Reference Radiology Services Schedule</t>
  </si>
  <si>
    <t>Section 26: DME/Retail Pharmacy Supplies Services Schedule</t>
  </si>
  <si>
    <t>Hospital Sections 23 - 26 should be filled out as applicable to each specific hospital.</t>
  </si>
  <si>
    <t>Section 26: If Account 0740: "Total Hospital Charges from Patient Care" includes revenues received by the hospital for DME/Retail Pharmacy supplies services provided by the hospital for patients that are neither admitted inpatients or registered outpatients of the hospital, you may itemize the amounts on this schedule.  See the instructions or call MHA staff for further information.</t>
  </si>
  <si>
    <t>Section 25:  If Account 0740: "Total Hospital Charges from Patient Care" includes revenues received by the hospital for reference lab/reference radiology services provided by the hospital's lab for patients that are neither admitted inpatients or registered outpatients of the hospital, you may itemize the amounts on this schedule.  See the instructions or call MHA staff for further information.</t>
  </si>
  <si>
    <t>Section 24:  If Account 0740: "Total Hospital Charges From Patient Care" includes revenues received by the hospital for professional services provided by other billable professionals employed by the hospital, you may itemize the amounts on this schedule.  See the instructions or call MHA staff for further information.</t>
  </si>
  <si>
    <t>Section 23:  If Account 0740:  "Total Hospital Charges From Patient Care" includes revenues received by the hospital for professional services provided by physicians employed by the hospital and billed on the HCFA 1500 or billed under the option 2 billing on the UB, you may itemize the amounts on this schedule.  The information provided on this schedule may be used by the Department of Human Services in calculating the Medical Care Surcharge.  See the instructions or call MHA staff for further information.</t>
  </si>
  <si>
    <t>Section 27:  Hospital Employed Staffing by Employee Classification</t>
  </si>
  <si>
    <t>Section 29:  Consultant/Contract Staffing by Employee Classification</t>
  </si>
  <si>
    <t>Section 30:  Physicians with Admitting Privileges</t>
  </si>
  <si>
    <t>Section 31: Teaching Hospital Medical Education Expenses</t>
  </si>
  <si>
    <t>Section 32:  Research Hospital Research Expenses</t>
  </si>
  <si>
    <t>This section is for hospital employed staff only.  Consultants or contracting employees are to be reported in Section 29.</t>
  </si>
  <si>
    <t>Section 33:  Emergency Services/Department</t>
  </si>
  <si>
    <t>Section 34:  Summary of Outpatient Registrations</t>
  </si>
  <si>
    <t>Section 35:  Total Admissions by Hospital Service</t>
  </si>
  <si>
    <t>Section 36:  Top Ten Hospital DRGs by Total Discharges</t>
  </si>
  <si>
    <t>Section 37: Patient Days by Hospital Service</t>
  </si>
  <si>
    <t>Section 38:  Acute Admissions by Primary Payer</t>
  </si>
  <si>
    <t>Section 39:  Calculations based on Acute Care Admissions</t>
  </si>
  <si>
    <t>Section 40:  Acute Patient Days by Primary Payer</t>
  </si>
  <si>
    <t>Section 41:  Calculations Based on Acute Patient Days</t>
  </si>
  <si>
    <t>Section 42:  Daily Census</t>
  </si>
  <si>
    <t>Section 43:  Number of Swing Beds</t>
  </si>
  <si>
    <t>Section 44:  Swing Bed Patient Days</t>
  </si>
  <si>
    <t>Section 45:  Swing Bed Admissions by Origin</t>
  </si>
  <si>
    <t>Section 46:  Swing Bed Discharges by Destination</t>
  </si>
  <si>
    <t>Section 47: Total Subacute/Transitional Care Patient Days-(Exclude care provided in an approved swing bed.)</t>
  </si>
  <si>
    <t>Section 48:  Subacute/Transitional Care Beds</t>
  </si>
  <si>
    <t>Section 49:  Subacute/Transitional Care Admissions by Origin</t>
  </si>
  <si>
    <t>Section 50:  Subacute/Transitional Care Discharges by Destination</t>
  </si>
  <si>
    <t>Section 51: Licensed Beds and Bassinets</t>
  </si>
  <si>
    <t>Section 52: Change in Licensed Beds or Bassinets</t>
  </si>
  <si>
    <t>Section 53: Available Beds in Dedicated Specialty Units</t>
  </si>
  <si>
    <t>Section 54: Available Bassinets</t>
  </si>
  <si>
    <t>Section 55:  Facilities and Services Within the Hospital</t>
  </si>
  <si>
    <t>Section 56: Capital Expenditure Commitment Summary</t>
  </si>
  <si>
    <t>Section 57: Capital Expenditure Commitment Detail</t>
  </si>
  <si>
    <t>Section 58:  Charges by Hospital Service</t>
  </si>
  <si>
    <t>Section 59: Admissions by Hospital Service</t>
  </si>
  <si>
    <t>Section 60:  Admissions by Age</t>
  </si>
  <si>
    <t>Section 61:  Total Patient Days by Hospital Service</t>
  </si>
  <si>
    <t>Section 62: Patient Days by Age</t>
  </si>
  <si>
    <t>Section 63:  Top Ten Hospital DRGs by Total Discharges</t>
  </si>
  <si>
    <t>MA/MinnesotaCare Adjustments (Non-Managed Care)</t>
  </si>
  <si>
    <t>PMAP/MinnesotaCare Managed Care Adjustments</t>
  </si>
  <si>
    <t>Full Charity Care Discount Applied (Uninsured)</t>
  </si>
  <si>
    <t>Partial Charity Care Discount Applied (Uninsured)</t>
  </si>
  <si>
    <t>Portions of sections 19 and 20 should be allocated in section 18.</t>
  </si>
  <si>
    <t>This is the portion of Physician and/or Other Billable Professional services classified as inpatient from Sections 23 &amp; 24.</t>
  </si>
  <si>
    <t>This is the portion of Physician and/or Other Billable Professional services classified as outpatient from Sections 23 &amp; 24.</t>
  </si>
  <si>
    <t>Underpayments for Services Provided under State Health Care Programs:  Estimates of payment shortfalls for services provided under the following State Health Care Programs, where state government directly sets payment rates: Medicaid, PMAP, and MinnesotaCare.  
For the purposes of reporting under section 21, “underpayments for services provided under State Health Care Programs” are calculated by subtracting payments for State Health Care Programs (the sum of patient charges and contractual adjustments) from the product of patient charges for State Health Care Programs and the cost-to-charge ratio.  This field is a calculated field, no user input is necessary.</t>
  </si>
  <si>
    <t>The cost for medical care that a hospital has determined is charity care as defined under Minnesota Rules, part 4650.0115, or for which the hospital determines after billing for the services that there is a demonstrated inability to pay. Any costs forgiven under a hospital's community care or charity care plan or under Minnesota Statutes, section 62J.83 may be counted in the hospital's calculation of “community care.”  “Community care” does not include bad debt expenses and discounted charges available to the uninsured.  
For the purposes of reporting under section 21, “community care” will be charity care (0762) adjusted by a cost to charge ratio.  This field is a calculated field, no user input is necessary.</t>
  </si>
  <si>
    <t>return to section 57</t>
  </si>
  <si>
    <t>MA/MinnesotaCare Admissions (Non-Managed Care)</t>
  </si>
  <si>
    <t>PMAP/MinnesotaCare Managed Care Admissions</t>
  </si>
  <si>
    <t>MA/MinnesotaCare Patient Days (Non-Managed Care)</t>
  </si>
  <si>
    <t>PMAP/MinnesotaCare Managed Care Patient Days</t>
  </si>
  <si>
    <t>Section 64: Offsite Location List</t>
  </si>
  <si>
    <t>Limited Liability Company (nongovernmental, FOR PROFIT)</t>
  </si>
  <si>
    <t>Contractual Adjustments</t>
  </si>
  <si>
    <t>Provision for Bad Debts (Ties to 0739)</t>
  </si>
  <si>
    <t>Provision for Bad Debts (ties to 8100)</t>
  </si>
  <si>
    <t>Total Adjustments and Uncollectibles (ties to 0760)</t>
  </si>
  <si>
    <t>The figures in accounts 5502, 5506, 5503, 5504, 5507, 7121, and 5512 are calculated based on Hospital percentages.  The formulas used are shown in each cell.  These cells are not locked and you are able to overwrite them if you have more accurate data.</t>
  </si>
  <si>
    <t>The figures in accounts 7062, 7063, 7064, 7065, 7066, and 7123 are calculated based on Hospital percentages.  The formulas used are shown in each cell.  These cells are not locked and you are able to overwrite them if you have more accurate data.</t>
  </si>
  <si>
    <t>DME/Retail Pharmacy Supplies Bad Debts included in Account 8100</t>
  </si>
  <si>
    <t>Reference Lab/Reference Radiology Bad Debts included in Account 8100</t>
  </si>
  <si>
    <t>Charity care is a required field in the HAR and cannot be reported in 8100 Bad Debt Expense.</t>
  </si>
  <si>
    <t>The amount of actual write offs for bad debt. Please break out actual bad debt write offs from insured (7568) and uninsured (7569) patients. Amounts in these categories will be used to estimate the insured and uninsured portions of (#8100) Provision for Bad Debts.</t>
  </si>
  <si>
    <r>
      <t xml:space="preserve">All Net Revenues, Expenses, Other Operating and Non-Operating Revenues, and Revenue in Excess of Expense listed on page 3 should tie to the hospital’s Audited Financial Statement. </t>
    </r>
    <r>
      <rPr>
        <b/>
        <sz val="10"/>
        <rFont val="Arial"/>
        <family val="2"/>
      </rPr>
      <t xml:space="preserve"> </t>
    </r>
    <r>
      <rPr>
        <b/>
        <u/>
        <sz val="10"/>
        <rFont val="Arial"/>
        <family val="2"/>
      </rPr>
      <t>Nursing Home, Free-Standing Clinic, Home Health, Hospice, and Ambulance revenues and expenses must then be excluded from the remaining portion of the report.</t>
    </r>
    <r>
      <rPr>
        <sz val="10"/>
        <rFont val="Arial"/>
        <family val="2"/>
      </rPr>
      <t xml:space="preserve">  Patient care services that are not considered to be hospital-related for reporting purposes are listed on page 3.  This includes patient charges, discounts, direct and indirect expenses, other operating revenues, salaries, FTEs, bad debts, charity care, etc.  </t>
    </r>
  </si>
  <si>
    <t>www.essentiahealth.org</t>
  </si>
  <si>
    <t>Zhang</t>
  </si>
  <si>
    <t>allison.nelson@sanfordhealth.org</t>
  </si>
  <si>
    <t>Sanford Bagley Medical Center</t>
  </si>
  <si>
    <t>Andre Spence, MD</t>
  </si>
  <si>
    <t>Tammy</t>
  </si>
  <si>
    <t>Loosbrock</t>
  </si>
  <si>
    <t>tammy.loosbrock@sanfordhealth.org</t>
  </si>
  <si>
    <t>www.sanfordluverne.org</t>
  </si>
  <si>
    <t>Dianne Kennedy, MD</t>
  </si>
  <si>
    <t>www.riversedgehealth.org</t>
  </si>
  <si>
    <t>Dr Arden Virnig MD</t>
  </si>
  <si>
    <t>Kimber</t>
  </si>
  <si>
    <t>Wraalstad</t>
  </si>
  <si>
    <t>Carl P.</t>
  </si>
  <si>
    <t>cvaagenes@dchospital.com</t>
  </si>
  <si>
    <t>David J. Odland M.D.</t>
  </si>
  <si>
    <t>Sanford Westbrook Medical Center</t>
  </si>
  <si>
    <t>Andrew Kopperud, MD</t>
  </si>
  <si>
    <t>Site Administrator</t>
  </si>
  <si>
    <t>www.mayoclinichealthsystem.org</t>
  </si>
  <si>
    <t>Mankato</t>
  </si>
  <si>
    <t>Sr. Government Reimbursement Analyst</t>
  </si>
  <si>
    <t>kyle.chase@glacialridge.org</t>
  </si>
  <si>
    <t>Associate</t>
  </si>
  <si>
    <t>Jay Schmidt, MD</t>
  </si>
  <si>
    <t>cnelson@hutchhealth.com</t>
  </si>
  <si>
    <t>Beau</t>
  </si>
  <si>
    <t>Hultquist</t>
  </si>
  <si>
    <t>hultquist.beau@mayo.edu</t>
  </si>
  <si>
    <t>Grand Itasca Clinic and Hospital</t>
  </si>
  <si>
    <t>jmhsdawson.com</t>
  </si>
  <si>
    <t>CentraCare Health System - Long Prairie</t>
  </si>
  <si>
    <t>Carol Borgerson</t>
  </si>
  <si>
    <t>cborgerson@mlhmn.org</t>
  </si>
  <si>
    <t>Bryan</t>
  </si>
  <si>
    <t>Sanford Bemidji Medical Center</t>
  </si>
  <si>
    <t>sanfordhealth.org</t>
  </si>
  <si>
    <t>http://www.northmemorial.com</t>
  </si>
  <si>
    <t>Northfield Hospital &amp; Clinics</t>
  </si>
  <si>
    <t>http://www.sanfordhealth.org/</t>
  </si>
  <si>
    <t>Jawad Khan, MD</t>
  </si>
  <si>
    <t>Lawrence Strate</t>
  </si>
  <si>
    <t>Holtz</t>
  </si>
  <si>
    <t>Perham Health</t>
  </si>
  <si>
    <t>www.perhamhealth.org</t>
  </si>
  <si>
    <t>Pipestone</t>
  </si>
  <si>
    <t>mayoclinichealthsystem.org</t>
  </si>
  <si>
    <t>CMichalski@riverviewhealth.org</t>
  </si>
  <si>
    <t>Betty Arvidson</t>
  </si>
  <si>
    <t>Eric</t>
  </si>
  <si>
    <t>Dr. Fashoro</t>
  </si>
  <si>
    <t>www.lifecaremedicalcenter.org</t>
  </si>
  <si>
    <t>Erika Miles, MD</t>
  </si>
  <si>
    <t>Dr. Brian Clarkowski</t>
  </si>
  <si>
    <t>stgabriels.com</t>
  </si>
  <si>
    <t>wwww.mayoclinichealthsystem.org</t>
  </si>
  <si>
    <t>Jay</t>
  </si>
  <si>
    <t>Ross</t>
  </si>
  <si>
    <t>http://www.mayoclinic.org/saintmaryshospital/</t>
  </si>
  <si>
    <t>Reimbursement Director</t>
  </si>
  <si>
    <t>Sanford Tracy Medical Center</t>
  </si>
  <si>
    <t>Abdul Khan, MD</t>
  </si>
  <si>
    <t>www.sanfordwheaton.org</t>
  </si>
  <si>
    <t>Anthony</t>
  </si>
  <si>
    <t>Hoffarth</t>
  </si>
  <si>
    <t>Sanford Worthington Medical Center</t>
  </si>
  <si>
    <t>www.selectmedical.com</t>
  </si>
  <si>
    <t>Select Medical Corporation</t>
  </si>
  <si>
    <t>No ER Department</t>
  </si>
  <si>
    <t>Maple Grove Hospital</t>
  </si>
  <si>
    <t>MAPLE GROVE</t>
  </si>
  <si>
    <t>www.maplegrovehospital.com</t>
  </si>
  <si>
    <t>PrairieCare</t>
  </si>
  <si>
    <t>Physician Bad Debts included in Account 8100. 
Calculation: (8100/0760)*5503</t>
  </si>
  <si>
    <t>Other Billable Professional Bad Debts included in Account 8100. Calculation: (8100/0760)*7064</t>
  </si>
  <si>
    <t>915 East 1st Street</t>
  </si>
  <si>
    <t>Total Medicare Patient Charges</t>
  </si>
  <si>
    <t>Medicare</t>
  </si>
  <si>
    <t>Total MA/PMAP Patient Charges</t>
  </si>
  <si>
    <t>MA
PMAP</t>
  </si>
  <si>
    <t>MNCare</t>
  </si>
  <si>
    <t>Total MinnesotaCare Patient Charges</t>
  </si>
  <si>
    <t>Total Commerical Insurers, Nonprofit Health Plans, and Private (Non-Public Programs) Patient Charges</t>
  </si>
  <si>
    <t>Total Medicare Adjustments</t>
  </si>
  <si>
    <t>Total MA/PMAP Adjustments</t>
  </si>
  <si>
    <t>Total MinnesotaCare Adjustments</t>
  </si>
  <si>
    <t>Total Commerical Insurers, Nonprofit Health Plans, and Private (Non-Public Programs) Patient Adjustments</t>
  </si>
  <si>
    <t>Total Medicare Admissions</t>
  </si>
  <si>
    <t>Total MA/PMAP Admissions</t>
  </si>
  <si>
    <t>Total MinnesotaCare Admissions</t>
  </si>
  <si>
    <t>Commercial Insurers, Nonprofit Health Plans, Private (Non-Public Prog) Admissions</t>
  </si>
  <si>
    <t>Total Medicare Patient Days</t>
  </si>
  <si>
    <t>Commercial Insurers, Nonprofit Health Plans, Private (Non-Public Prog) Days</t>
  </si>
  <si>
    <t>Total MA/PMAP Days</t>
  </si>
  <si>
    <t>Total MinnesotaCare Days</t>
  </si>
  <si>
    <t>Imaging Technician</t>
  </si>
  <si>
    <t>PMAP/MinnesotaCare Managed Care Patient Charges</t>
  </si>
  <si>
    <t>This information is required by Minnesota Statutes, section 62J.17, subdivision 5a in order for the Minnesota Department of Health (MDH) to complete a retrospective review of commitments made for each project totaling over $1 million. If you have questions about completing this information, please contact health.hccis@state.mn.us.</t>
  </si>
  <si>
    <t>CER</t>
  </si>
  <si>
    <t>For MDH Staff</t>
  </si>
  <si>
    <t xml:space="preserve"> Project Address</t>
  </si>
  <si>
    <t>Project City</t>
  </si>
  <si>
    <t>Actual Commitment Date</t>
  </si>
  <si>
    <t>Definition of Spending Commitment Date</t>
  </si>
  <si>
    <t>Project Cost</t>
  </si>
  <si>
    <t>Distance to the location of the nearest equivalent service or technology</t>
  </si>
  <si>
    <t>Miles</t>
  </si>
  <si>
    <t>Title and General Description of the Project</t>
  </si>
  <si>
    <r>
      <t>Retrospective Review Exceptions
(please indicate if this project falls</t>
    </r>
    <r>
      <rPr>
        <b/>
        <i/>
        <sz val="10"/>
        <color indexed="16"/>
        <rFont val="Arial"/>
        <family val="2"/>
      </rPr>
      <t xml:space="preserve">
</t>
    </r>
    <r>
      <rPr>
        <b/>
        <sz val="10"/>
        <color indexed="16"/>
        <rFont val="Arial"/>
        <family val="2"/>
      </rPr>
      <t>in any of the following categories)</t>
    </r>
  </si>
  <si>
    <t>Exceptions Definitions</t>
  </si>
  <si>
    <t>Medical Education</t>
  </si>
  <si>
    <t>What is the General Purpose of the Project?</t>
  </si>
  <si>
    <t>Building Maintenance</t>
  </si>
  <si>
    <t>Non-Patient Care Services</t>
  </si>
  <si>
    <t>Change in Ownership Resulting in
Non-Expansion in Service Capacity</t>
  </si>
  <si>
    <t>Please select elements of your project from as many drop down menus as apply.</t>
  </si>
  <si>
    <t>Project Type</t>
  </si>
  <si>
    <t>Project Subtype 1</t>
  </si>
  <si>
    <t>Project Subtype 2</t>
  </si>
  <si>
    <t>Project Subtype 3</t>
  </si>
  <si>
    <t>Please provide details regarding improved access to care.</t>
  </si>
  <si>
    <t>Are equivalent services available within 30 miles for your patient population?</t>
  </si>
  <si>
    <t>Does the project involve new or increased capacity?</t>
  </si>
  <si>
    <t>What was the capacity level prior to expansion or added equipment?</t>
  </si>
  <si>
    <t>Please provide any additional information regarding how this project improves access to care.</t>
  </si>
  <si>
    <t>Please list the closest providers (name and town/city) of equivalent services or technology currently available within 10 miles.</t>
  </si>
  <si>
    <t>Please provide details regarding improved patient quality and/or clinical effectiveness of care.</t>
  </si>
  <si>
    <t>Does the project result in improved patient quality and/or more effective clinical care than prior to the expenditure?</t>
  </si>
  <si>
    <t>Are any improvements in quality or clinical effectiveness supported by evidence?</t>
  </si>
  <si>
    <t>Please provide any additional information describing how the project improves patient quality or clinical effectiveness of care.</t>
  </si>
  <si>
    <t>Please list the source(s) of evidence for improved quality and/or clinical effectiveness.</t>
  </si>
  <si>
    <t>Please provide a description of alternatives considered and why more or less cost effective options were discarded.</t>
  </si>
  <si>
    <t>Please describe any lawful collaborative arrangements, including the type of collaboration, the partnership name, the names of the partners, a description of their involvement and any other information that will facilitate a complete review of this project.</t>
  </si>
  <si>
    <r>
      <rPr>
        <sz val="10"/>
        <color indexed="10"/>
        <rFont val="Arial"/>
        <family val="2"/>
      </rPr>
      <t>Valid Repsonses and VLOOKUP Valid Values for</t>
    </r>
    <r>
      <rPr>
        <b/>
        <sz val="10"/>
        <color indexed="10"/>
        <rFont val="Arial"/>
        <family val="2"/>
      </rPr>
      <t xml:space="preserve"> </t>
    </r>
  </si>
  <si>
    <t>HCCIS.HOSPITAL_CAP_EXP_RR_TYPE_TBL.PROJECT_TYPE_ID</t>
  </si>
  <si>
    <t>ProjType</t>
  </si>
  <si>
    <t>Subtype1</t>
  </si>
  <si>
    <t>Subtype3</t>
  </si>
  <si>
    <t>Diagnostic Imaging Center</t>
  </si>
  <si>
    <t>Anesthesia</t>
  </si>
  <si>
    <t>Inpatient Hospital</t>
  </si>
  <si>
    <t>Angiography or Arteriography</t>
  </si>
  <si>
    <t>Building and Space &amp; Medical Equipment</t>
  </si>
  <si>
    <t>Outpatient Hospital or Hospital-Based Clinic(s)</t>
  </si>
  <si>
    <t>Clinical Practice Space</t>
  </si>
  <si>
    <t>Health Information Technology</t>
  </si>
  <si>
    <t>Inpatient &amp; Outpatient Hosptial</t>
  </si>
  <si>
    <t>Computed Tomography (CT) - Additional</t>
  </si>
  <si>
    <t>Non-Patient Care</t>
  </si>
  <si>
    <t>Outpatient Surgery Center</t>
  </si>
  <si>
    <t>Computed Tomography (CT) - Replacement</t>
  </si>
  <si>
    <t>Remote Access</t>
  </si>
  <si>
    <t>Physician Clinic(s)</t>
  </si>
  <si>
    <t>Computer, Phone, or Monitoring</t>
  </si>
  <si>
    <t>Yes, services are available within 30 miles</t>
  </si>
  <si>
    <t>Dialysis</t>
  </si>
  <si>
    <t>No, services are not available within 30 miles</t>
  </si>
  <si>
    <t>Infusion</t>
  </si>
  <si>
    <t>Capacity</t>
  </si>
  <si>
    <t>Subtype2</t>
  </si>
  <si>
    <t>Inpatient Bed Expansion (double occupancy)</t>
  </si>
  <si>
    <t>Yes, Capacity will be Increased</t>
  </si>
  <si>
    <t>Ambulatory Care</t>
  </si>
  <si>
    <t>Inpatient Bed Expansion (single occupancy)</t>
  </si>
  <si>
    <t>No Increase in Capacity</t>
  </si>
  <si>
    <t>Magnetic Resonance Imaging (MRI) - Additional</t>
  </si>
  <si>
    <t>Chemical Dependency/Detoxification</t>
  </si>
  <si>
    <t>Magnetic Resonance Imaging (MRI) - Replacement</t>
  </si>
  <si>
    <t>Prior Capacity (PriorCap)</t>
  </si>
  <si>
    <t>Critical Care (ICU or NICU)</t>
  </si>
  <si>
    <t>Operating Room</t>
  </si>
  <si>
    <t>0-20% occupied or used</t>
  </si>
  <si>
    <t>Emergency Services</t>
  </si>
  <si>
    <t>Other Health Information Technology</t>
  </si>
  <si>
    <t>20-50% occupied or used</t>
  </si>
  <si>
    <t>Geriatrics</t>
  </si>
  <si>
    <t>50-80% occupied or used</t>
  </si>
  <si>
    <t>Indirect Patient Care</t>
  </si>
  <si>
    <t>Other Surgical Equipment</t>
  </si>
  <si>
    <t>Over 80% occupied or used</t>
  </si>
  <si>
    <t>Laboratory</t>
  </si>
  <si>
    <t>PET/CT - New</t>
  </si>
  <si>
    <t>PET/CT - Replacement</t>
  </si>
  <si>
    <t>Multiple Specialty Areas</t>
  </si>
  <si>
    <t>Positron Emission Tomography (PET) - Additional</t>
  </si>
  <si>
    <t>Positron Emission Tomography (PET) - Replacement</t>
  </si>
  <si>
    <t>Impact</t>
  </si>
  <si>
    <t>Yes, project will improve patient quality and/or clinical effectiveness</t>
  </si>
  <si>
    <t>Robotic Surgery</t>
  </si>
  <si>
    <t>No, project will not improve patient quality and/or clinical effectiveness</t>
  </si>
  <si>
    <t>Oncology</t>
  </si>
  <si>
    <t>Single-Photon Emission CT (SPECT) - Additional</t>
  </si>
  <si>
    <t>Single-Photon Emission CT (SPECT) - Replacement</t>
  </si>
  <si>
    <t>Evidence</t>
  </si>
  <si>
    <t>Other Medical/Surgical Care</t>
  </si>
  <si>
    <t>SPECT/CT - Additional</t>
  </si>
  <si>
    <t>Yes, quality and/or effectiveness is supported by evidence</t>
  </si>
  <si>
    <t>Other Patient Care</t>
  </si>
  <si>
    <t>SPECT/CT - Replacement</t>
  </si>
  <si>
    <t>No, quality and/or effectiveness is not supported by evidence</t>
  </si>
  <si>
    <t>Other Specialty Care</t>
  </si>
  <si>
    <t>Other Women's &amp; Children's Patient Care</t>
  </si>
  <si>
    <t>Pediatrics</t>
  </si>
  <si>
    <t>Peri-Operative Care</t>
  </si>
  <si>
    <t>Pharmacy</t>
  </si>
  <si>
    <t>Primary Care/Family Medicine</t>
  </si>
  <si>
    <t>Radiology</t>
  </si>
  <si>
    <t>Urgent Care</t>
  </si>
  <si>
    <t>Executive Director</t>
  </si>
  <si>
    <t>Kevin Boren</t>
  </si>
  <si>
    <t>Principal</t>
  </si>
  <si>
    <t>Dr. Justin Quo</t>
  </si>
  <si>
    <t>Brainerd</t>
  </si>
  <si>
    <t>Division Accountant</t>
  </si>
  <si>
    <t>Taha</t>
  </si>
  <si>
    <t>Valibhai</t>
  </si>
  <si>
    <t>taha.valibhai@allina.com</t>
  </si>
  <si>
    <t>Sisk</t>
  </si>
  <si>
    <t>Lori.Sisk@sanfordhealth.org</t>
  </si>
  <si>
    <t>Roger</t>
  </si>
  <si>
    <t>Newcome</t>
  </si>
  <si>
    <t>Manager of Reimbursement</t>
  </si>
  <si>
    <t>Roger.Newcome@allina.com</t>
  </si>
  <si>
    <t>Crystal M Bothun</t>
  </si>
  <si>
    <t>Crystal M</t>
  </si>
  <si>
    <t>Bothun</t>
  </si>
  <si>
    <t>cmbothun@jmhsmn.org</t>
  </si>
  <si>
    <t>Nathan J.</t>
  </si>
  <si>
    <t>Cavallin</t>
  </si>
  <si>
    <t>Chris</t>
  </si>
  <si>
    <t>Kim.Bodensteiner@essentiahealth.org</t>
  </si>
  <si>
    <t>Angela</t>
  </si>
  <si>
    <t>Mechanicsburg</t>
  </si>
  <si>
    <t>PA</t>
  </si>
  <si>
    <t>Hutchinson Health</t>
  </si>
  <si>
    <t>Dr. Brant Hacker</t>
  </si>
  <si>
    <t>Jane.Zhang@allina.com</t>
  </si>
  <si>
    <t>Rosendahl</t>
  </si>
  <si>
    <t>andrew.rosendahl@childrensmn.org</t>
  </si>
  <si>
    <t>Sr Government Reimbursement Analyst</t>
  </si>
  <si>
    <t>President / CEO</t>
  </si>
  <si>
    <t>Nathan</t>
  </si>
  <si>
    <t>jennifer.holtz@centracare.com</t>
  </si>
  <si>
    <t>chuck.hofius@perhamhealth.org</t>
  </si>
  <si>
    <t>Timothy Studer, D.O.</t>
  </si>
  <si>
    <t>Essentia Health - Sandstone</t>
  </si>
  <si>
    <t>Robyn Van</t>
  </si>
  <si>
    <t>Heuvelen</t>
  </si>
  <si>
    <t>6500 Excelsior Blvd</t>
  </si>
  <si>
    <t>Kim Aagard</t>
  </si>
  <si>
    <t>mitchell.kotrba@northvalleyhealth.org</t>
  </si>
  <si>
    <t>RN Salary 2021</t>
  </si>
  <si>
    <t>RN FTE 2031</t>
  </si>
  <si>
    <t>LPN Salary 2022</t>
  </si>
  <si>
    <t>LPN FTE 2032</t>
  </si>
  <si>
    <t>Nurse Anest Salary 2121</t>
  </si>
  <si>
    <t>Nruse Anest FTE 2131</t>
  </si>
  <si>
    <t>NP Salary 2026</t>
  </si>
  <si>
    <t>NP FTE 2036</t>
  </si>
  <si>
    <t>NA Salary 2023</t>
  </si>
  <si>
    <t>NA FTE 2033</t>
  </si>
  <si>
    <t>Pharmacist Salary 2027</t>
  </si>
  <si>
    <t>Pharmacist FTE 2037</t>
  </si>
  <si>
    <t>Physician Salary 2024</t>
  </si>
  <si>
    <t>Physician FTE 2034</t>
  </si>
  <si>
    <t>Phys Assist Salary 2028</t>
  </si>
  <si>
    <t>Phys Assist FTE 2038</t>
  </si>
  <si>
    <t>Occup Therapist Salary 2122</t>
  </si>
  <si>
    <t>Occup Therapist FTE 2132</t>
  </si>
  <si>
    <t>Phys Therapist Salary 2123</t>
  </si>
  <si>
    <t>Phys Therapist FTE 2133</t>
  </si>
  <si>
    <t>Lab Tech Salary 2125</t>
  </si>
  <si>
    <t>Lab Tech FTE 2135</t>
  </si>
  <si>
    <t>Other Salary 2128</t>
  </si>
  <si>
    <t>Other FTE 2138</t>
  </si>
  <si>
    <t>Total Salary 2030</t>
  </si>
  <si>
    <t>Total FTE 2040</t>
  </si>
  <si>
    <t>Licensed Beds 4504</t>
  </si>
  <si>
    <t>Previous Project MDH Reference ID</t>
  </si>
  <si>
    <t>Report Year</t>
  </si>
  <si>
    <t>Project Location</t>
  </si>
  <si>
    <t>Commitment Date</t>
  </si>
  <si>
    <t>Commitment Dollars</t>
  </si>
  <si>
    <t>Brief Description</t>
  </si>
  <si>
    <t>Reference MDH System Name</t>
  </si>
  <si>
    <t>Reference MDH System ID</t>
  </si>
  <si>
    <t>Reference MDH Project ID</t>
  </si>
  <si>
    <t>Reporting Entity</t>
  </si>
  <si>
    <t>Reporting Entity City</t>
  </si>
  <si>
    <t>Original Reporting Form</t>
  </si>
  <si>
    <t>Original Project Number</t>
  </si>
  <si>
    <t>Reported Commitment Date</t>
  </si>
  <si>
    <t>Reported Commitment Dollars</t>
  </si>
  <si>
    <t>Project Location Name</t>
  </si>
  <si>
    <t>Project Location Address</t>
  </si>
  <si>
    <t>Project Location City</t>
  </si>
  <si>
    <t>Project Description</t>
  </si>
  <si>
    <t>Allina Health System</t>
  </si>
  <si>
    <t>800 E. 28th Street</t>
  </si>
  <si>
    <t>4050 Coon Rapids Blvd</t>
  </si>
  <si>
    <t>333 North Smith Avenue</t>
  </si>
  <si>
    <t>1406 6th Ave N</t>
  </si>
  <si>
    <t>2450 Riverside Avenue</t>
  </si>
  <si>
    <t>Gillette Children's Hospital</t>
  </si>
  <si>
    <t>HealthPartners</t>
  </si>
  <si>
    <t>715 Delmore Drive</t>
  </si>
  <si>
    <t>ST. PETER</t>
  </si>
  <si>
    <t>200 Bunker Hill Drive</t>
  </si>
  <si>
    <t>1300 Anne Street NW</t>
  </si>
  <si>
    <t>Project Number</t>
  </si>
  <si>
    <t>Unique ID</t>
  </si>
  <si>
    <t>Project</t>
  </si>
  <si>
    <t>Please check here to ensure this project has not be reported in a previous year.</t>
  </si>
  <si>
    <t>Return to Capital Expend Project Specific tab</t>
  </si>
  <si>
    <t>Hospital Specific Reclassifications (Pages 4-7)</t>
  </si>
  <si>
    <r>
      <t>Underpayment for Services Provided under State Health Care Programs.</t>
    </r>
    <r>
      <rPr>
        <sz val="10"/>
        <color indexed="8"/>
        <rFont val="Arial"/>
        <family val="2"/>
      </rPr>
      <t xml:space="preserve">  Calculation: (((7253+7256)*(600/(740+770))-(7253+7256+7263+7266))</t>
    </r>
  </si>
  <si>
    <t>MA/MinnesotaCare Patient Charges (Non-Managed Care)</t>
  </si>
  <si>
    <t>320 East Main Street</t>
  </si>
  <si>
    <t>502 East Second Street</t>
  </si>
  <si>
    <t>Mayo Clinic Hospital - Rochester</t>
  </si>
  <si>
    <t>Jon</t>
  </si>
  <si>
    <t>Kuhnau</t>
  </si>
  <si>
    <t xml:space="preserve">  </t>
  </si>
  <si>
    <t>Ridgeview Sibley Medical Center</t>
  </si>
  <si>
    <t>Sigelman</t>
  </si>
  <si>
    <t>Aaron</t>
  </si>
  <si>
    <t>Saude</t>
  </si>
  <si>
    <t>ASaude@bigforkvalley.org</t>
  </si>
  <si>
    <t>www.allinahealth.org/Mercy-Hospital/</t>
  </si>
  <si>
    <t>Gunderson</t>
  </si>
  <si>
    <t>Ely-Bloomenson Community Hospital</t>
  </si>
  <si>
    <t>Dr. Darren Swanson</t>
  </si>
  <si>
    <t>Sybil</t>
  </si>
  <si>
    <t>Ona</t>
  </si>
  <si>
    <t>sybil.ona@allina.com</t>
  </si>
  <si>
    <t>Mitchell N. Palmer, M.D.</t>
  </si>
  <si>
    <t>Glenwood</t>
  </si>
  <si>
    <t>Tabb McCluskey, DO</t>
  </si>
  <si>
    <t>www.allinahealth.org/New-Ulm-Medical-Center/</t>
  </si>
  <si>
    <t>www.mlhealth.org</t>
  </si>
  <si>
    <t>Mark Gillen</t>
  </si>
  <si>
    <t>ryan.hill@pcmchealth.org</t>
  </si>
  <si>
    <t>916 Fourth Ave SW</t>
  </si>
  <si>
    <t>Assoc - Administrator Hospital</t>
  </si>
  <si>
    <t>http://www.stfrancis-shakopee.com/</t>
  </si>
  <si>
    <t>www.allinahealth.org/United-Hospital/</t>
  </si>
  <si>
    <t>stacy.barstad@sanfordhealth.org</t>
  </si>
  <si>
    <t>Greg</t>
  </si>
  <si>
    <t>Ruberg</t>
  </si>
  <si>
    <t>Greg.Ruberg@slhduluth.com</t>
  </si>
  <si>
    <t>Community Adolescent Behavioral Health Services</t>
  </si>
  <si>
    <t>Imaging Tech Salary 2178</t>
  </si>
  <si>
    <t>Imaging Tech FTE 2188</t>
  </si>
  <si>
    <t>All Other Patient Specialists</t>
  </si>
  <si>
    <t>BROOKLYN PARK</t>
  </si>
  <si>
    <t>Riverwood Healthcare Center</t>
  </si>
  <si>
    <t>North Shore Health</t>
  </si>
  <si>
    <t>Mayo Clinic Health System - Albert Lea and Austin</t>
  </si>
  <si>
    <t>3300 Oakdale Avenue North</t>
  </si>
  <si>
    <t>Essentia Health</t>
  </si>
  <si>
    <t>1027 Washington Ave</t>
  </si>
  <si>
    <t>1900 N Sunrise Dr</t>
  </si>
  <si>
    <t>Accounting Analyst II</t>
  </si>
  <si>
    <t>Joseph Corser, MD</t>
  </si>
  <si>
    <t>rickash@uhd.org</t>
  </si>
  <si>
    <t>Justin</t>
  </si>
  <si>
    <t>9400 Zane Ave</t>
  </si>
  <si>
    <t>www.prairie-care.com</t>
  </si>
  <si>
    <t>www.allinahealth.org/buffalo-hospital</t>
  </si>
  <si>
    <t>Redepenning</t>
  </si>
  <si>
    <t>Adamich</t>
  </si>
  <si>
    <t>Steven Pitschka, MD</t>
  </si>
  <si>
    <t>Deanna.Kolanczyk@essentiahealth.org</t>
  </si>
  <si>
    <t>Lake Region Healthcare - Fergus Falls</t>
  </si>
  <si>
    <t>kirk.stensrud@glacialridge.org</t>
  </si>
  <si>
    <t>kimber.wraalstad@northshorehealthgm.org</t>
  </si>
  <si>
    <t>Kooiman</t>
  </si>
  <si>
    <t>Erik</t>
  </si>
  <si>
    <t>Bjerke</t>
  </si>
  <si>
    <t>ebjerke@mlhmn.org</t>
  </si>
  <si>
    <t>300 South Bruce Street</t>
  </si>
  <si>
    <t>CentraCare Health - Melrose</t>
  </si>
  <si>
    <t>Kari van der</t>
  </si>
  <si>
    <t>Hagen</t>
  </si>
  <si>
    <t>kari.vanderhagen@centracare.com</t>
  </si>
  <si>
    <t>Edina</t>
  </si>
  <si>
    <t>Mgr, Reimbursement/Enrollment</t>
  </si>
  <si>
    <t>Paynesville</t>
  </si>
  <si>
    <t>Velleux</t>
  </si>
  <si>
    <t>Shelby</t>
  </si>
  <si>
    <t>Medina</t>
  </si>
  <si>
    <t>shelby.medina@sanfordhealth.org</t>
  </si>
  <si>
    <t>Mgr of Financial Operations</t>
  </si>
  <si>
    <t>Other Operating Revenue</t>
  </si>
  <si>
    <t>Other Non-Operating Revenue</t>
  </si>
  <si>
    <t>Other Non-Operating Expense</t>
  </si>
  <si>
    <t>Erin</t>
  </si>
  <si>
    <t>Stoltman</t>
  </si>
  <si>
    <t>erin.stoltman@essentiahealth.org</t>
  </si>
  <si>
    <t/>
  </si>
  <si>
    <t>SE MN Region Administrator</t>
  </si>
  <si>
    <t>111 E. 17th Avenue</t>
  </si>
  <si>
    <t>Nate</t>
  </si>
  <si>
    <t>Marshall E.</t>
  </si>
  <si>
    <t>marshall.e.smith@state.mn.us</t>
  </si>
  <si>
    <t>St Paul</t>
  </si>
  <si>
    <t>30 S Behl St.</t>
  </si>
  <si>
    <t>Laura.Ackman@EssentiaHealth.org</t>
  </si>
  <si>
    <t>532 E. First Street</t>
  </si>
  <si>
    <t>EssentiaHealth.org</t>
  </si>
  <si>
    <t>Ruth</t>
  </si>
  <si>
    <t>Martin</t>
  </si>
  <si>
    <t>ruth.martin@essentiahealth.org</t>
  </si>
  <si>
    <t>Senior Business Analyst</t>
  </si>
  <si>
    <t>Park Rapids</t>
  </si>
  <si>
    <t>220 South 6th Street Ste 300</t>
  </si>
  <si>
    <t>523 N Third St</t>
  </si>
  <si>
    <t>eric.velleux@allina.com</t>
  </si>
  <si>
    <t>Sr Business Consultant</t>
  </si>
  <si>
    <t>Jared</t>
  </si>
  <si>
    <t>Paquin</t>
  </si>
  <si>
    <t>Katie</t>
  </si>
  <si>
    <t>Berg</t>
  </si>
  <si>
    <t>katie.berg@cuyunamed.org</t>
  </si>
  <si>
    <t>1282 Walnut Street</t>
  </si>
  <si>
    <t>timothy.adamich@essentiahealth.org</t>
  </si>
  <si>
    <t>915 E 1ST ST</t>
  </si>
  <si>
    <t>Jim</t>
  </si>
  <si>
    <t>Dr. Dustin Sperr</t>
  </si>
  <si>
    <t>Long</t>
  </si>
  <si>
    <t>long.Amy1@mayo.edu</t>
  </si>
  <si>
    <t>Director</t>
  </si>
  <si>
    <t>900 Hilligoss Blvd SE</t>
  </si>
  <si>
    <t>1805 Hennepin Ave. N.</t>
  </si>
  <si>
    <t>Robert Montenegro, MD</t>
  </si>
  <si>
    <t>Bennett</t>
  </si>
  <si>
    <t>jelbennett@selectmedical.com</t>
  </si>
  <si>
    <t>4714 Gettysburg Road</t>
  </si>
  <si>
    <t>www.kmhc.net</t>
  </si>
  <si>
    <t>1095 Highway 15 South</t>
  </si>
  <si>
    <t>Dr. Davis Sand</t>
  </si>
  <si>
    <t>1400 HWY 71</t>
  </si>
  <si>
    <t>612 South Sibley Avenue</t>
  </si>
  <si>
    <t>900 2ND AVE</t>
  </si>
  <si>
    <t>220 South Sixth Street, Suite 300</t>
  </si>
  <si>
    <t>Terry</t>
  </si>
  <si>
    <t>Brandt</t>
  </si>
  <si>
    <t>Regional Chair</t>
  </si>
  <si>
    <t>tbrandt@mayo.edu</t>
  </si>
  <si>
    <t>9875 Hospital Drive</t>
  </si>
  <si>
    <t>Janet.Mccarthy@childrensmn.org</t>
  </si>
  <si>
    <t>5901 Lincoln Drive</t>
  </si>
  <si>
    <t>1013 Hart Boulevard</t>
  </si>
  <si>
    <t>Joshua</t>
  </si>
  <si>
    <t>2000 North Avenue</t>
  </si>
  <si>
    <t>200 West 1st Street</t>
  </si>
  <si>
    <t>100 Fallwood Road</t>
  </si>
  <si>
    <t>200 1st St SW</t>
  </si>
  <si>
    <t>425 North Elm Street</t>
  </si>
  <si>
    <t>2042 Juniper Avenue</t>
  </si>
  <si>
    <t>Baquero</t>
  </si>
  <si>
    <t>kristin.baquero@claconnect.com</t>
  </si>
  <si>
    <t>vanheuvelenr@murraycountymed.org</t>
  </si>
  <si>
    <t>2042 JUNIPER AVE</t>
  </si>
  <si>
    <t>CPA</t>
  </si>
  <si>
    <t>Joe</t>
  </si>
  <si>
    <t>Reycraft</t>
  </si>
  <si>
    <t>joereycraft@lakewoodhealthsystem.com</t>
  </si>
  <si>
    <t>Nick</t>
  </si>
  <si>
    <t>Roeder</t>
  </si>
  <si>
    <t>nicholasroeder@lakewoodhealthsystem.com</t>
  </si>
  <si>
    <t>Saint Paul</t>
  </si>
  <si>
    <t>251 5th St. E</t>
  </si>
  <si>
    <t>325 11th Avenue</t>
  </si>
  <si>
    <t>Director-Finance</t>
  </si>
  <si>
    <t>Avera Tyler</t>
  </si>
  <si>
    <t>WWW.Avera.Org</t>
  </si>
  <si>
    <t>Samuel</t>
  </si>
  <si>
    <t>Stone</t>
  </si>
  <si>
    <t>samuel.stone@essentiahealth.org</t>
  </si>
  <si>
    <t>1200 Fifth Grant Boulevard West</t>
  </si>
  <si>
    <t>300 West Good Samaritan Drive</t>
  </si>
  <si>
    <t>4310 17th Ave S</t>
  </si>
  <si>
    <t>301 Becker Avenue Southwest</t>
  </si>
  <si>
    <t>PO Box 5600</t>
  </si>
  <si>
    <t>Christopher Watras, DO</t>
  </si>
  <si>
    <t>Alomere Health</t>
  </si>
  <si>
    <t>525 Main Street West</t>
  </si>
  <si>
    <t>Methodist Hospital</t>
  </si>
  <si>
    <t>St Francis Regional Medical Center</t>
  </si>
  <si>
    <t>1455 St Francis Avenue</t>
  </si>
  <si>
    <t>640 N Jackson Street</t>
  </si>
  <si>
    <t>200 University Avenue East</t>
  </si>
  <si>
    <t>Coon Rapids</t>
  </si>
  <si>
    <t>St Louis Park</t>
  </si>
  <si>
    <t>600 Pleasant Avenue</t>
  </si>
  <si>
    <t>Maple Grove</t>
  </si>
  <si>
    <t>Jill.Nelson@rsmus.com</t>
  </si>
  <si>
    <t>Hospital ownership type</t>
  </si>
  <si>
    <t>FTEs Included</t>
  </si>
  <si>
    <t>Total Hospital Employed</t>
  </si>
  <si>
    <t xml:space="preserve">Imaging Technician </t>
  </si>
  <si>
    <t>Lab Technologist</t>
  </si>
  <si>
    <t>Sections 27 &amp; 28</t>
  </si>
  <si>
    <t>Ratio Checks</t>
  </si>
  <si>
    <t>Medicare Managed Care</t>
  </si>
  <si>
    <t>MNCare Managed Care</t>
  </si>
  <si>
    <t xml:space="preserve">Commercial </t>
  </si>
  <si>
    <t>MNCare (Non-Managed)</t>
  </si>
  <si>
    <t>Medicare (Non-Managed)</t>
  </si>
  <si>
    <t>Charges</t>
  </si>
  <si>
    <t>Adjustments</t>
  </si>
  <si>
    <t>MA (Non-Managed)</t>
  </si>
  <si>
    <t>PMAP Managed Care</t>
  </si>
  <si>
    <t>Sections 13 &amp; 14</t>
  </si>
  <si>
    <t>Total Medicare</t>
  </si>
  <si>
    <t>Total MA/PMAP</t>
  </si>
  <si>
    <t>Total MNCare</t>
  </si>
  <si>
    <t>Sections 16 &amp; 18</t>
  </si>
  <si>
    <t>Account</t>
  </si>
  <si>
    <t>Value</t>
  </si>
  <si>
    <t>% of Total Op Exp</t>
  </si>
  <si>
    <t>Sections 11 &amp; 34</t>
  </si>
  <si>
    <t>Registrations</t>
  </si>
  <si>
    <t>Emergency Room</t>
  </si>
  <si>
    <t>Outpatient Surgery</t>
  </si>
  <si>
    <t>Total Outpatient</t>
  </si>
  <si>
    <t>Outpatient Registrations plus Other Ancillary Charges</t>
  </si>
  <si>
    <t>871 &amp; 876</t>
  </si>
  <si>
    <t>Misc Questions and Checks</t>
  </si>
  <si>
    <t>Total Value of Projects on Capital Expend Project Specifc Tab</t>
  </si>
  <si>
    <t>Total Major Capital Expenditure Commitment Expense (section 57)</t>
  </si>
  <si>
    <t>Total Major Capital Expenditure Commitments (section 56)</t>
  </si>
  <si>
    <t>Total Number of Capital Expenditure Projects (section 56)</t>
  </si>
  <si>
    <t>201 - Hospital Charges</t>
  </si>
  <si>
    <t>204 - Nursing Home Charges</t>
  </si>
  <si>
    <t>207 - Clinic Charges</t>
  </si>
  <si>
    <t>202 - Home Health Charges</t>
  </si>
  <si>
    <t>203 - Hospice Charges</t>
  </si>
  <si>
    <t>7113 - Ambulance Service Charges</t>
  </si>
  <si>
    <t>208 - Other Institution Charges</t>
  </si>
  <si>
    <t>Acct</t>
  </si>
  <si>
    <t>Section</t>
  </si>
  <si>
    <t>Please specify which, if any, services were available, but not utilized during the fiscal year:</t>
  </si>
  <si>
    <t>Please specify which, if any, calculated accounts were overridden:</t>
  </si>
  <si>
    <t>How are these revenues reported in section 1?</t>
  </si>
  <si>
    <t>[Answer box]</t>
  </si>
  <si>
    <t>Total Charges from Patient Care Check</t>
  </si>
  <si>
    <t>Please verify highlighted boxes</t>
  </si>
  <si>
    <t>Please explain any significant* changes in highlighed boxes below</t>
  </si>
  <si>
    <t>Please explain any significant* changes in highlighted boxes below</t>
  </si>
  <si>
    <t xml:space="preserve">Feedback: Notice any bugs while completing the HAR? Suggestions to make completing the HAR more user friendly? Any checks you would like to see added to this tab? Etc. </t>
  </si>
  <si>
    <t>Capital Expenditure Checks</t>
  </si>
  <si>
    <t>If MNCare is not reported please explain why below (I.E. the hospital does not separately track MNCare stats, there is no MNCare to report, etc.):</t>
  </si>
  <si>
    <t>6401 France Ave S.</t>
  </si>
  <si>
    <t>701 Park Ave S</t>
  </si>
  <si>
    <t>Lake Region Healthcare</t>
  </si>
  <si>
    <t>Albert Lea</t>
  </si>
  <si>
    <t>Austin</t>
  </si>
  <si>
    <t>1000 First Drive NW</t>
  </si>
  <si>
    <t>Little Falls</t>
  </si>
  <si>
    <t>300 S Bruce St</t>
  </si>
  <si>
    <t>1575 Beam Avenue</t>
  </si>
  <si>
    <t>Christy Coudron</t>
  </si>
  <si>
    <t>Victoria</t>
  </si>
  <si>
    <t>Schueller</t>
  </si>
  <si>
    <t>Decision Support Analyst</t>
  </si>
  <si>
    <t>victoria.schueller@avera.org</t>
  </si>
  <si>
    <t>Dr. Daniel Florey</t>
  </si>
  <si>
    <t>Christy</t>
  </si>
  <si>
    <t>Coudron</t>
  </si>
  <si>
    <t>Christy.Coudron@avera.org</t>
  </si>
  <si>
    <t>800 East 28th Street</t>
  </si>
  <si>
    <t>jturner@rwhealth.org</t>
  </si>
  <si>
    <t>http://www.appletonareahealth.com/</t>
  </si>
  <si>
    <t>M Health Fairview Bethesda Hospital</t>
  </si>
  <si>
    <t>Joseph</t>
  </si>
  <si>
    <t>Government Reimbursement Manager</t>
  </si>
  <si>
    <t>701 Dellwood Street South</t>
  </si>
  <si>
    <t>Mayo Clinic Health System in Cannon Falls</t>
  </si>
  <si>
    <t>https://mayoclinichealthsystem.org/</t>
  </si>
  <si>
    <t>CCM Health</t>
  </si>
  <si>
    <t>Lovdahl</t>
  </si>
  <si>
    <t>Sanford Luverne Medical Center</t>
  </si>
  <si>
    <t>Allison Nelson, Director of Finance</t>
  </si>
  <si>
    <t>Community Memorial Hospital</t>
  </si>
  <si>
    <t>Katie Berg</t>
  </si>
  <si>
    <t>Christopher Kaczmarczyk</t>
  </si>
  <si>
    <t>nmeyer@alomerehealth.com</t>
  </si>
  <si>
    <t>111 17th Ave</t>
  </si>
  <si>
    <t>jlkuhnau@alomerehealth.com</t>
  </si>
  <si>
    <t>Mayo Clinic Health System in Fairmont</t>
  </si>
  <si>
    <t>M Health Fairview Northland Medical Center</t>
  </si>
  <si>
    <t>Dr. Brendan Meyer</t>
  </si>
  <si>
    <t>M Health Fairview Ridges Hospital</t>
  </si>
  <si>
    <t>COO, Acute Care Hospitals</t>
  </si>
  <si>
    <t>M Health Fairview Southdale Hospital</t>
  </si>
  <si>
    <t>Sather</t>
  </si>
  <si>
    <t>801 Nicollet Mall, Suite 1100</t>
  </si>
  <si>
    <t>Glencoe Regional Health</t>
  </si>
  <si>
    <t>Angela Erickson</t>
  </si>
  <si>
    <t>Lickfelt</t>
  </si>
  <si>
    <t>Prairie Ridge Hospital and Health Services</t>
  </si>
  <si>
    <t>Krista</t>
  </si>
  <si>
    <t>Gerber</t>
  </si>
  <si>
    <t>Hennepin Healthcare</t>
  </si>
  <si>
    <t>701 Park Avenue</t>
  </si>
  <si>
    <t>www.hennepinhealthcare.org</t>
  </si>
  <si>
    <t>Robin</t>
  </si>
  <si>
    <t>McAnulty</t>
  </si>
  <si>
    <t>robin.mcanulty@hcmed.org</t>
  </si>
  <si>
    <t>Mayo Clinic Health System in Mankato</t>
  </si>
  <si>
    <t>Cleveland</t>
  </si>
  <si>
    <t>Welia Health</t>
  </si>
  <si>
    <t>Dr. James Surdy</t>
  </si>
  <si>
    <t>Mayo Clinic Health System in Lake City</t>
  </si>
  <si>
    <t>http://mayoclinichealthsystem.org</t>
  </si>
  <si>
    <t>Lakeview Hospital</t>
  </si>
  <si>
    <t>Steichen</t>
  </si>
  <si>
    <t>Government Reimbursement Director</t>
  </si>
  <si>
    <t>kevin.steichen@centracare.com</t>
  </si>
  <si>
    <t>Children's Minnesota</t>
  </si>
  <si>
    <t>2525 Chicago Avenue South</t>
  </si>
  <si>
    <t>Marc H</t>
  </si>
  <si>
    <t>Gorelick</t>
  </si>
  <si>
    <t>President and CEO</t>
  </si>
  <si>
    <t>marc.gorelick@childrensmn.org</t>
  </si>
  <si>
    <t>Vice President</t>
  </si>
  <si>
    <t>Carris Health - Redwood</t>
  </si>
  <si>
    <t>Maurer</t>
  </si>
  <si>
    <t>Murray County Medical Center</t>
  </si>
  <si>
    <t>Robyn Van Heuvelen</t>
  </si>
  <si>
    <t>johnson.kris2@mayo.edu</t>
  </si>
  <si>
    <t>North Memorial Health Hospital</t>
  </si>
  <si>
    <t>Richter</t>
  </si>
  <si>
    <t>Regulatory Reimbursement Manager</t>
  </si>
  <si>
    <t>jeff.richter@northmemorial.com</t>
  </si>
  <si>
    <t>3366 Oakdale Avenue N, Suite 500</t>
  </si>
  <si>
    <t>Dr. Christopher Palmer</t>
  </si>
  <si>
    <t>VP Finance</t>
  </si>
  <si>
    <t>258 Pinetree Drive</t>
  </si>
  <si>
    <t>Sanford Thief River Falls Medical Center</t>
  </si>
  <si>
    <t>shane.ayres@oahs.us</t>
  </si>
  <si>
    <t>Brandon</t>
  </si>
  <si>
    <t>Mayo Clinic Health System in New Prague</t>
  </si>
  <si>
    <t>Carris Health - Rice Memorial Hospital</t>
  </si>
  <si>
    <t>RiverView Health</t>
  </si>
  <si>
    <t>705 Lundorff Drive</t>
  </si>
  <si>
    <t>1324 Fifth Street N</t>
  </si>
  <si>
    <t>Sheila</t>
  </si>
  <si>
    <t>Frank</t>
  </si>
  <si>
    <t>FrankSh@centracare.com</t>
  </si>
  <si>
    <t>CHI St. Francis Health</t>
  </si>
  <si>
    <t>815 SE 2nd Street</t>
  </si>
  <si>
    <t>Jerdee</t>
  </si>
  <si>
    <t>Amy.Jerdee@allina.com</t>
  </si>
  <si>
    <t>Mayo Clinic Health System in Red Wing</t>
  </si>
  <si>
    <t>CHI St. Joseph's Health</t>
  </si>
  <si>
    <t>600 Main Ave. South</t>
  </si>
  <si>
    <t>M Health Fairview</t>
  </si>
  <si>
    <t>Reg. &amp; Reimb. Process Manager</t>
  </si>
  <si>
    <t>kmcevilly@scmcinc.org</t>
  </si>
  <si>
    <t>CHI LakeWood Health</t>
  </si>
  <si>
    <t>Stampohar</t>
  </si>
  <si>
    <t>https://lakewoodhealthcenter.org</t>
  </si>
  <si>
    <t>Dr. Brian Junnila</t>
  </si>
  <si>
    <t>Dr. Frances LeBlanc</t>
  </si>
  <si>
    <t>Mayo Clinic Health System in Waseca</t>
  </si>
  <si>
    <t>Mayo Clinic Health System in St. James</t>
  </si>
  <si>
    <t>www.avera.org</t>
  </si>
  <si>
    <t>Sanford Wheaton Medical Center</t>
  </si>
  <si>
    <t>Windom Area Health</t>
  </si>
  <si>
    <t>Weg</t>
  </si>
  <si>
    <t>Jennifer.Weg@SanfordHealth.org</t>
  </si>
  <si>
    <t>James Cleveland, Director of Finance</t>
  </si>
  <si>
    <t>Dr. Justin Kane</t>
  </si>
  <si>
    <t>James</t>
  </si>
  <si>
    <t>Director of Finanace</t>
  </si>
  <si>
    <t>James.Cleveland@sanfordhealth.org</t>
  </si>
  <si>
    <t>M Health Fairview St. John's Hospital</t>
  </si>
  <si>
    <t>Sean</t>
  </si>
  <si>
    <t>Stricker</t>
  </si>
  <si>
    <t>SStricker@selectmedical.com</t>
  </si>
  <si>
    <t>Sstricker@selectmedical.com</t>
  </si>
  <si>
    <t>M Health Fairview University of Minnesota Medical Center</t>
  </si>
  <si>
    <t>M Health Fairview Lakes Medical Center</t>
  </si>
  <si>
    <t>Sanford Behavioral Health Center</t>
  </si>
  <si>
    <t>All Other Patient Specialists Salary 2104</t>
  </si>
  <si>
    <t>All Other Patient Specialists FTE 2114</t>
  </si>
  <si>
    <t>240 Willow Street</t>
  </si>
  <si>
    <t>Essentia Health Ada</t>
  </si>
  <si>
    <t>201 9th Street West</t>
  </si>
  <si>
    <t>Kelly.Sather@EssentiaHealth.org</t>
  </si>
  <si>
    <t>Dr Sandra Martsching</t>
  </si>
  <si>
    <t>Kimberly.Bodensteiner@Essentiahealth.org</t>
  </si>
  <si>
    <t>Tyler</t>
  </si>
  <si>
    <t>Appleton Area Health</t>
  </si>
  <si>
    <t>30 South Behl Street</t>
  </si>
  <si>
    <t>Jeoff.Will@fairview.org</t>
  </si>
  <si>
    <t>1700 Univerity Avenue West</t>
  </si>
  <si>
    <t>Barb</t>
  </si>
  <si>
    <t>Tellers</t>
  </si>
  <si>
    <t>Barbara.Tellers@fairview.org</t>
  </si>
  <si>
    <t>1700 University Ave W</t>
  </si>
  <si>
    <t>303 Catlin Street</t>
  </si>
  <si>
    <t>112 Saint Olaf Avenue South</t>
  </si>
  <si>
    <t>Beth</t>
  </si>
  <si>
    <t>Flattum</t>
  </si>
  <si>
    <t>Flattum.Bethanie@mayo.edu</t>
  </si>
  <si>
    <t>Christopherson</t>
  </si>
  <si>
    <t>Christopherson.Mark1@mayo.edu</t>
  </si>
  <si>
    <t>brian.lovdahl@ccmhealthmn.com</t>
  </si>
  <si>
    <t>Desi Anspach</t>
  </si>
  <si>
    <t>desi.anspach@ccmhealthmn.com</t>
  </si>
  <si>
    <t>Desi</t>
  </si>
  <si>
    <t>Anspach</t>
  </si>
  <si>
    <t>Lisa Miller</t>
  </si>
  <si>
    <t>Reimbursement Principal</t>
  </si>
  <si>
    <t>justin.wallin@sanfordhealth.org</t>
  </si>
  <si>
    <t>Wallin</t>
  </si>
  <si>
    <t>1900 N. Sunrise Drive</t>
  </si>
  <si>
    <t>Paula</t>
  </si>
  <si>
    <t>Meskan</t>
  </si>
  <si>
    <t>pmeskan@rehc.org</t>
  </si>
  <si>
    <t>Paula Meskan (acting)</t>
  </si>
  <si>
    <t>Samantha</t>
  </si>
  <si>
    <t>Pherson</t>
  </si>
  <si>
    <t>Executive Assistant</t>
  </si>
  <si>
    <t>spherson@rehc.org</t>
  </si>
  <si>
    <t>512 Skyline Boulevard</t>
  </si>
  <si>
    <t>rbreuer@CMHMN.org</t>
  </si>
  <si>
    <t>Khoury</t>
  </si>
  <si>
    <t>skhoury@cmhmn.org</t>
  </si>
  <si>
    <t>Essentia Health - Deer River</t>
  </si>
  <si>
    <t>115 10th Ave NE</t>
  </si>
  <si>
    <t>Finance Supervisor</t>
  </si>
  <si>
    <t>855 Mankato Ave.</t>
  </si>
  <si>
    <t>200 North Elm Street</t>
  </si>
  <si>
    <t>northshorehealthgm.org</t>
  </si>
  <si>
    <t>Crow Wing</t>
  </si>
  <si>
    <t>Varney</t>
  </si>
  <si>
    <t>Kennedy</t>
  </si>
  <si>
    <t>Government Reimbursement Analyst II</t>
  </si>
  <si>
    <t>vkenned1@fairview.org</t>
  </si>
  <si>
    <t>Ramsey</t>
  </si>
  <si>
    <t>Tim.Fried@fairview.org</t>
  </si>
  <si>
    <t>1700 University Ave W.</t>
  </si>
  <si>
    <t>Essentia Health - Fosston</t>
  </si>
  <si>
    <t>10 4th Ave. SE</t>
  </si>
  <si>
    <t>Avera Granite Falls</t>
  </si>
  <si>
    <t>345 Tenth Ave</t>
  </si>
  <si>
    <t>Thomas</t>
  </si>
  <si>
    <t>thomas.kooiman@avera.org</t>
  </si>
  <si>
    <t>Arthur Rillo</t>
  </si>
  <si>
    <t>1411 HIGHWAY 79 E</t>
  </si>
  <si>
    <t>2250 NW 26th Street</t>
  </si>
  <si>
    <t>Johnston</t>
  </si>
  <si>
    <t>michael.e.johnston@allina.com</t>
  </si>
  <si>
    <t>503 East Lincoln Street</t>
  </si>
  <si>
    <t>Travis</t>
  </si>
  <si>
    <t>Olsen</t>
  </si>
  <si>
    <t>travis.olsen@hendrickshosp.org</t>
  </si>
  <si>
    <t>Essentia Health - Graceville</t>
  </si>
  <si>
    <t>115 West 2nd Street</t>
  </si>
  <si>
    <t>Pamela J Larson</t>
  </si>
  <si>
    <t>Lhoof@hutchhealth.com</t>
  </si>
  <si>
    <t>Pamela J</t>
  </si>
  <si>
    <t>plarson@hutchhealth.com</t>
  </si>
  <si>
    <t>Jean</t>
  </si>
  <si>
    <t>MacDonell</t>
  </si>
  <si>
    <t>Jean.MacDonell@fairview.org</t>
  </si>
  <si>
    <t>301 South Hwy 65</t>
  </si>
  <si>
    <t>1010 South Birch Avenue</t>
  </si>
  <si>
    <t>Kent</t>
  </si>
  <si>
    <t>Mattson</t>
  </si>
  <si>
    <t>kmattson@lrhc.org</t>
  </si>
  <si>
    <t>Crummy</t>
  </si>
  <si>
    <t>AKCrummy@lrhc.org</t>
  </si>
  <si>
    <t>712 S Cascade St</t>
  </si>
  <si>
    <t>Sr. Govt Reimbursement Analyst</t>
  </si>
  <si>
    <t>121 Drew Avenue Southeast</t>
  </si>
  <si>
    <t>Madison Hospital</t>
  </si>
  <si>
    <t>900 Second Avenue</t>
  </si>
  <si>
    <t>Meeker Memorial Hospital</t>
  </si>
  <si>
    <t>Nicole Siegner</t>
  </si>
  <si>
    <t>www.meekermemorial.org</t>
  </si>
  <si>
    <t>4572 County Road 61</t>
  </si>
  <si>
    <t>Gran</t>
  </si>
  <si>
    <t>angela.gran@essentiahealth.org</t>
  </si>
  <si>
    <t>4572 County Rd. 61</t>
  </si>
  <si>
    <t>Moose Lake</t>
  </si>
  <si>
    <t>4050 Coon Rapids Blvd. NW</t>
  </si>
  <si>
    <t>Beard</t>
  </si>
  <si>
    <t>brad.beard@EssentiaHealth.org</t>
  </si>
  <si>
    <t>Brenda McCormick</t>
  </si>
  <si>
    <t>Carnie</t>
  </si>
  <si>
    <t>Allex</t>
  </si>
  <si>
    <t>carnie.allex@carrishealth.com</t>
  </si>
  <si>
    <t>www.carrishealth.com</t>
  </si>
  <si>
    <t>Dr Cynthia Gronau</t>
  </si>
  <si>
    <t>Kimberly</t>
  </si>
  <si>
    <t>kimberly.maurer@centracare.com</t>
  </si>
  <si>
    <t>Luke</t>
  </si>
  <si>
    <t>Schryvers</t>
  </si>
  <si>
    <t>schryversl@murraycountymed.org</t>
  </si>
  <si>
    <t>Darla Anderson</t>
  </si>
  <si>
    <t>Kristin Baquero,</t>
  </si>
  <si>
    <t>Kristin.baquero@claconnect.com</t>
  </si>
  <si>
    <t xml:space="preserve">Minneapolis </t>
  </si>
  <si>
    <t>Edwin Anderson, MD</t>
  </si>
  <si>
    <t>258 PINETREE DR, PO Box 258, PO Box 258, PO Box 258, PO Box 258, PO Box 258, PO Box 258</t>
  </si>
  <si>
    <t>danderson@bigforkvalley.org</t>
  </si>
  <si>
    <t>Jennifer Fischer, MD</t>
  </si>
  <si>
    <t>450 Eastvold Avenue</t>
  </si>
  <si>
    <t>Shane Ayres</t>
  </si>
  <si>
    <t>200 West First Street</t>
  </si>
  <si>
    <t>Stearns</t>
  </si>
  <si>
    <t>Alicia</t>
  </si>
  <si>
    <t>Amundson</t>
  </si>
  <si>
    <t>aamundson@eidebailly.com</t>
  </si>
  <si>
    <t>Cass</t>
  </si>
  <si>
    <t>916 Fourth Ave S.W.</t>
  </si>
  <si>
    <t>Sandra Schlechter</t>
  </si>
  <si>
    <t>Sandra</t>
  </si>
  <si>
    <t>Schlechter</t>
  </si>
  <si>
    <t>Mackenzie</t>
  </si>
  <si>
    <t>Miller.Mackenzie@mayo.edu</t>
  </si>
  <si>
    <t>Olivia Hospital &amp; Clinic</t>
  </si>
  <si>
    <t>www.oliviahospital.com</t>
  </si>
  <si>
    <t>200 State Avenue</t>
  </si>
  <si>
    <t>301 Becker Ave SW</t>
  </si>
  <si>
    <t>323 South Minnesota Street</t>
  </si>
  <si>
    <t>Scheper</t>
  </si>
  <si>
    <t>randy.scheper@allina.com</t>
  </si>
  <si>
    <t>400 Fourth Avenue Northwest</t>
  </si>
  <si>
    <t>Dr. John Pelzel</t>
  </si>
  <si>
    <t>1406 6th Avenue North</t>
  </si>
  <si>
    <t>Joy</t>
  </si>
  <si>
    <t>Plamann</t>
  </si>
  <si>
    <t>Dr. Dennis Spano</t>
  </si>
  <si>
    <t>2400 St. Francis Drive</t>
  </si>
  <si>
    <t>1455 St. Francis Avenue</t>
  </si>
  <si>
    <t>815 2nd Street Southeast</t>
  </si>
  <si>
    <t>600 Pleasant Ave</t>
  </si>
  <si>
    <t>523 North Third Street</t>
  </si>
  <si>
    <t>Jeffrey Porter, MD</t>
  </si>
  <si>
    <t>Whitney</t>
  </si>
  <si>
    <t>Sundquist</t>
  </si>
  <si>
    <t>Denise</t>
  </si>
  <si>
    <t>Melchior</t>
  </si>
  <si>
    <t>Financial Data Integrity Administrator</t>
  </si>
  <si>
    <t>Adam M. Horst</t>
  </si>
  <si>
    <t>St. Mary's Regional Health Center</t>
  </si>
  <si>
    <t>407 East Third Street</t>
  </si>
  <si>
    <t>Bradley.Beard@EssentiaHealth.org</t>
  </si>
  <si>
    <t>Dr. Adam Riutta</t>
  </si>
  <si>
    <t>Kerrie</t>
  </si>
  <si>
    <t>McEvilly</t>
  </si>
  <si>
    <t>www.scmcinc.org</t>
  </si>
  <si>
    <t>515 S. Moore St.</t>
  </si>
  <si>
    <t>Jeaneatte</t>
  </si>
  <si>
    <t>Kruckeberg</t>
  </si>
  <si>
    <t>jkruckeberg@uhd.org</t>
  </si>
  <si>
    <t>Essentia Health Virginia</t>
  </si>
  <si>
    <t>901 9th St. N.</t>
  </si>
  <si>
    <t>Linnell</t>
  </si>
  <si>
    <t>jon.linnell@northvalleyhealth.org</t>
  </si>
  <si>
    <t>www.northvalleyhealth.org</t>
  </si>
  <si>
    <t>Long.Amy1@mayo.edu</t>
  </si>
  <si>
    <t>Streier</t>
  </si>
  <si>
    <t>Regional President &amp; CEO</t>
  </si>
  <si>
    <t>debbie.streier@avera.org</t>
  </si>
  <si>
    <t>averamarshall.org</t>
  </si>
  <si>
    <t>Chelsie</t>
  </si>
  <si>
    <t>Falk</t>
  </si>
  <si>
    <t>chelsie.falk@sanfordhealth.org</t>
  </si>
  <si>
    <t>Dr. Patrick Emery</t>
  </si>
  <si>
    <t>Essentia Health Northern Pines</t>
  </si>
  <si>
    <t>5211 Highway 110</t>
  </si>
  <si>
    <t>2150 Hospital Drive</t>
  </si>
  <si>
    <t>John Peyerl</t>
  </si>
  <si>
    <t>Peyerl</t>
  </si>
  <si>
    <t>1300 Hidden Lakes Parkway</t>
  </si>
  <si>
    <t>Cumberland</t>
  </si>
  <si>
    <t>Mike.Riley@fairview.org</t>
  </si>
  <si>
    <t>www.mhealthfairview.org</t>
  </si>
  <si>
    <t>David Warren, MD</t>
  </si>
  <si>
    <t>3301 7th Avenue North</t>
  </si>
  <si>
    <t>1701 Technology Drive NE</t>
  </si>
  <si>
    <t>1610 8th Ave. E.</t>
  </si>
  <si>
    <t>400 Annandale Blvd</t>
  </si>
  <si>
    <t>1801 West Aicott Avenue</t>
  </si>
  <si>
    <t>251 Wood Lake Drive SE</t>
  </si>
  <si>
    <t>14241 Grand Oaks Drive</t>
  </si>
  <si>
    <t>800 Bemidji Avenue North, Suite 200</t>
  </si>
  <si>
    <t>Archbold</t>
  </si>
  <si>
    <t>tarchbold@prairie-care.com</t>
  </si>
  <si>
    <t>Chippewa County-Montevideo Hospital</t>
  </si>
  <si>
    <t>Montevideo</t>
  </si>
  <si>
    <t>201 E. Nicollet Blvd</t>
  </si>
  <si>
    <t>Burnsville, MN</t>
  </si>
  <si>
    <t>Linear Accelerator</t>
  </si>
  <si>
    <t>Shakopee MN</t>
  </si>
  <si>
    <t>Ambulatory Surgery Center (ASC)</t>
  </si>
  <si>
    <t>Morris</t>
  </si>
  <si>
    <t>Wadena</t>
  </si>
  <si>
    <t>Waseca, MN</t>
  </si>
  <si>
    <t>1575 Beam Ave</t>
  </si>
  <si>
    <t>500 Harvard St SE</t>
  </si>
  <si>
    <t>500 Harvard Str SE</t>
  </si>
  <si>
    <t>M Health Fairview Woodwinds Hospital</t>
  </si>
  <si>
    <t>Woodbury, MN</t>
  </si>
  <si>
    <t>Woodbury</t>
  </si>
  <si>
    <t>Madelia Health</t>
  </si>
  <si>
    <t>Essentia Health Moose Lake</t>
  </si>
  <si>
    <t>Essentia Health Duluth</t>
  </si>
  <si>
    <t>CentraCare - Monticello</t>
  </si>
  <si>
    <t>CentraCare - Paynesville</t>
  </si>
  <si>
    <t>Allina Health Faribault Medical Center</t>
  </si>
  <si>
    <t>CentraCare - St. Cloud Hospital</t>
  </si>
  <si>
    <t>CHI St. Gabriel's Health</t>
  </si>
  <si>
    <t>Essentia Health-St. Joseph's Medical Center</t>
  </si>
  <si>
    <t>Essentia Health St. Mary's Medical Center</t>
  </si>
  <si>
    <t>CentraCare - Sauk Centre</t>
  </si>
  <si>
    <t>Joos</t>
  </si>
  <si>
    <t>Miner</t>
  </si>
  <si>
    <t>gminer@aah-mn,org</t>
  </si>
  <si>
    <t>Shepherd</t>
  </si>
  <si>
    <t>Joshua.Shepherd@allina.com</t>
  </si>
  <si>
    <t>www.allinahealth.org/Cambridge-Medical-Center</t>
  </si>
  <si>
    <t>Dr. Luke Dandelet</t>
  </si>
  <si>
    <t>Dr. Lindsey Hanson</t>
  </si>
  <si>
    <t>James E. Colletti, M.D.</t>
  </si>
  <si>
    <t>Jeffrey Rapp, M.D.</t>
  </si>
  <si>
    <t>Kevin.Boren@essentiahealth.org</t>
  </si>
  <si>
    <t>Hart</t>
  </si>
  <si>
    <t>amy.hart@cuyunamed.org</t>
  </si>
  <si>
    <t>www.allinahealth.org/Owatonna-Hospital/</t>
  </si>
  <si>
    <t>Dr. Luke Helland</t>
  </si>
  <si>
    <t>rulseth@welia.org</t>
  </si>
  <si>
    <t>Joshua Asp</t>
  </si>
  <si>
    <t>www.weliahealth.org</t>
  </si>
  <si>
    <t>Pulscher</t>
  </si>
  <si>
    <t>50 CentraCare Drive</t>
  </si>
  <si>
    <t>Dr. Sarah Dryden</t>
  </si>
  <si>
    <t>www.mhsmn.org</t>
  </si>
  <si>
    <t>Davis Sand, MD</t>
  </si>
  <si>
    <t>Dr. Adam Ruitta</t>
  </si>
  <si>
    <t>Ostrem</t>
  </si>
  <si>
    <t>Dr. Robert Sicoli</t>
  </si>
  <si>
    <t>103 Caring Way</t>
  </si>
  <si>
    <t>Kristin Hermann</t>
  </si>
  <si>
    <t>www.pipestonehealth.org</t>
  </si>
  <si>
    <t>Mike.Blair@Centracare.com</t>
  </si>
  <si>
    <t>Dr. Alan Grillo</t>
  </si>
  <si>
    <t>PlamannJ@Centracare.com</t>
  </si>
  <si>
    <t>Dr. Kurt Belk</t>
  </si>
  <si>
    <t>Root</t>
  </si>
  <si>
    <t>jdroot@gundersenhealth.org</t>
  </si>
  <si>
    <t>https://www.gundersenhealth.org/st-elizabeths/hospital/</t>
  </si>
  <si>
    <t>Angela Gutzmer</t>
  </si>
  <si>
    <t>www.chisjh.org</t>
  </si>
  <si>
    <t>Tanner</t>
  </si>
  <si>
    <t>Goodrich</t>
  </si>
  <si>
    <t>Senior Vice President, Operations - West Market</t>
  </si>
  <si>
    <t>Tanner.Goodrich@essentiahealth.org</t>
  </si>
  <si>
    <t>Dr Bud Belk</t>
  </si>
  <si>
    <t>Dr. Christine Albrecht</t>
  </si>
  <si>
    <t>Aaron Johnson, MD</t>
  </si>
  <si>
    <t>Jill.Ostrem@allina.com</t>
  </si>
  <si>
    <t>Dr. Michael Gerber</t>
  </si>
  <si>
    <t>www.windomareahealth.org</t>
  </si>
  <si>
    <t>P.O. Box 43, Mail Route 10835</t>
  </si>
  <si>
    <t>PO Box 43, MR 10835</t>
  </si>
  <si>
    <t>Alissa</t>
  </si>
  <si>
    <t>Jackson</t>
  </si>
  <si>
    <t>ajackson@rwhealth.org</t>
  </si>
  <si>
    <t>PO Box 2010 - Route 2154</t>
  </si>
  <si>
    <t>Senior Financial Analyst</t>
  </si>
  <si>
    <t>Senior Advisor - Finance</t>
  </si>
  <si>
    <t>Buse</t>
  </si>
  <si>
    <t>Senior Accounting Analyst</t>
  </si>
  <si>
    <t>amy.buse@essentiahealth.org</t>
  </si>
  <si>
    <t>Corporate Controller</t>
  </si>
  <si>
    <t>1700 University Ave. W</t>
  </si>
  <si>
    <t>Muckler</t>
  </si>
  <si>
    <t>Manager</t>
  </si>
  <si>
    <t>Adam.Muckler@rsmus.com</t>
  </si>
  <si>
    <t>1406 6th Ave No</t>
  </si>
  <si>
    <t>St</t>
  </si>
  <si>
    <t>sandra.schlechter@pcmchealth.org</t>
  </si>
  <si>
    <t>916 4th Ave SW</t>
  </si>
  <si>
    <t>421 N. 6th Avenue East</t>
  </si>
  <si>
    <t>St. Louis</t>
  </si>
  <si>
    <t>jkwolfe@gundersenhealth.org</t>
  </si>
  <si>
    <t>Common Spirit Health</t>
  </si>
  <si>
    <t>P.O.Box 43, MR 10835</t>
  </si>
  <si>
    <t>jay.ross@commonspirit.org</t>
  </si>
  <si>
    <t>Senior Business Partner</t>
  </si>
  <si>
    <t>Deb.gunderson@essentiahealth.org</t>
  </si>
  <si>
    <t>515 S Moore Street</t>
  </si>
  <si>
    <t>john.peyerl@windomareahealth.org</t>
  </si>
  <si>
    <t>SIBLEY</t>
  </si>
  <si>
    <t>Aaron Bloomquist</t>
  </si>
  <si>
    <t>www.sibleymedical.org</t>
  </si>
  <si>
    <t>Dr. Matthew Herold</t>
  </si>
  <si>
    <t>www.healtheast.org</t>
  </si>
  <si>
    <t>Cook Hospital &amp; Care Center</t>
  </si>
  <si>
    <t>Teresa</t>
  </si>
  <si>
    <t>Debevec</t>
  </si>
  <si>
    <t>tdebevec@cookhospital.org</t>
  </si>
  <si>
    <t>Kaylee Hoard</t>
  </si>
  <si>
    <t>www.cookhospital.org</t>
  </si>
  <si>
    <t>Mathew Holmes, MD</t>
  </si>
  <si>
    <t>COO Acute Care Hospitals</t>
  </si>
  <si>
    <t>John Houghland, MD</t>
  </si>
  <si>
    <t>Brandon Trigger, M.D.</t>
  </si>
  <si>
    <t>KOOCHICHING</t>
  </si>
  <si>
    <t>Robert Pastor</t>
  </si>
  <si>
    <t>II</t>
  </si>
  <si>
    <t>rpastor@rainylakemedical.com</t>
  </si>
  <si>
    <t>www.rainylakemedical.com</t>
  </si>
  <si>
    <t>Barbara</t>
  </si>
  <si>
    <t>Joers</t>
  </si>
  <si>
    <t>CEO and President</t>
  </si>
  <si>
    <t>bjoers@gillettechildrens.com</t>
  </si>
  <si>
    <t>Patrick Nolan</t>
  </si>
  <si>
    <t>www.gillettechildrens.org</t>
  </si>
  <si>
    <t>Mahnomen Health Center</t>
  </si>
  <si>
    <t>MAHNOMEN</t>
  </si>
  <si>
    <t>Dale</t>
  </si>
  <si>
    <t>Kruger</t>
  </si>
  <si>
    <t>dale.kruger@sanfordhealth.org</t>
  </si>
  <si>
    <t>Lori Guenther</t>
  </si>
  <si>
    <t>Jon Larson, MD</t>
  </si>
  <si>
    <t xml:space="preserve">Fairview Range </t>
  </si>
  <si>
    <t>President -Grand Itasca/Range</t>
  </si>
  <si>
    <t>Ridgeview Le Sueur Medical Center</t>
  </si>
  <si>
    <t>LE SUEUR</t>
  </si>
  <si>
    <t>Lee</t>
  </si>
  <si>
    <t>www.ridgeviewlesueur.org</t>
  </si>
  <si>
    <t>BENSON</t>
  </si>
  <si>
    <t>Josie Syverson, MD</t>
  </si>
  <si>
    <t>CARVER</t>
  </si>
  <si>
    <t>Phelps</t>
  </si>
  <si>
    <t>Michael.Phelps@ridgeviewmedical.org</t>
  </si>
  <si>
    <t>www.ridgeviewmedical.org</t>
  </si>
  <si>
    <t>Dr. Anthony Nardi</t>
  </si>
  <si>
    <t>Dr. Scott Nicholls</t>
  </si>
  <si>
    <t>Brent</t>
  </si>
  <si>
    <t>Wordelman</t>
  </si>
  <si>
    <t>Executive Director of Accounting and Finance</t>
  </si>
  <si>
    <t>brent.wordelman@ridgeviewmedical.org</t>
  </si>
  <si>
    <t>Knowlan</t>
  </si>
  <si>
    <t>David.Knowlan@fairview.org</t>
  </si>
  <si>
    <t>Kaylee</t>
  </si>
  <si>
    <t>Hoard</t>
  </si>
  <si>
    <t>khoard@cookhospital.org</t>
  </si>
  <si>
    <t>10 5th St SE</t>
  </si>
  <si>
    <t>Lisa</t>
  </si>
  <si>
    <t>Everson</t>
  </si>
  <si>
    <t>leverson@rainylakemedical.com</t>
  </si>
  <si>
    <t>Eidem</t>
  </si>
  <si>
    <t>KyleAEidem@gillettechildrens.com</t>
  </si>
  <si>
    <t>Drummond</t>
  </si>
  <si>
    <t>jdrummo1@fairview.org</t>
  </si>
  <si>
    <t>Melissa</t>
  </si>
  <si>
    <t>tfried1@fairview.org</t>
  </si>
  <si>
    <t>Kne</t>
  </si>
  <si>
    <t>Finance Lead</t>
  </si>
  <si>
    <t>AaronJKne@gillettechildrens.com</t>
  </si>
  <si>
    <t>Schneider</t>
  </si>
  <si>
    <t>lschnei1@range.fairview.org</t>
  </si>
  <si>
    <t>750 East 34th Street</t>
  </si>
  <si>
    <t>Hibbing</t>
  </si>
  <si>
    <t>Cassie</t>
  </si>
  <si>
    <t>Storms</t>
  </si>
  <si>
    <t>Manager of System Accounting &amp; Financial Reporting</t>
  </si>
  <si>
    <t>cassie.storms@ridgeviewmedical.org</t>
  </si>
  <si>
    <t>Sarah</t>
  </si>
  <si>
    <t>Sr. Business Consultant</t>
  </si>
  <si>
    <t>21</t>
  </si>
  <si>
    <t>22</t>
  </si>
  <si>
    <t>23</t>
  </si>
  <si>
    <t>24</t>
  </si>
  <si>
    <t>25</t>
  </si>
  <si>
    <t>26</t>
  </si>
  <si>
    <t>27</t>
  </si>
  <si>
    <t>28</t>
  </si>
  <si>
    <t>41</t>
  </si>
  <si>
    <t>Cambridge</t>
  </si>
  <si>
    <t>171</t>
  </si>
  <si>
    <t>341</t>
  </si>
  <si>
    <t>421</t>
  </si>
  <si>
    <t>Burnsville</t>
  </si>
  <si>
    <t>422</t>
  </si>
  <si>
    <t>423</t>
  </si>
  <si>
    <t>441</t>
  </si>
  <si>
    <t>Anesthesia Machine Replacement - this is the replacement of the anesthesia machines for they have reached their useful life.</t>
  </si>
  <si>
    <t>442</t>
  </si>
  <si>
    <t>443</t>
  </si>
  <si>
    <t>444</t>
  </si>
  <si>
    <t>445</t>
  </si>
  <si>
    <t>491</t>
  </si>
  <si>
    <t>492</t>
  </si>
  <si>
    <t>591</t>
  </si>
  <si>
    <t>592</t>
  </si>
  <si>
    <t>593</t>
  </si>
  <si>
    <t>701 Park Ave</t>
  </si>
  <si>
    <t>594</t>
  </si>
  <si>
    <t>595</t>
  </si>
  <si>
    <t>596</t>
  </si>
  <si>
    <t>597</t>
  </si>
  <si>
    <t>598</t>
  </si>
  <si>
    <t>599</t>
  </si>
  <si>
    <t>5910</t>
  </si>
  <si>
    <t>5911</t>
  </si>
  <si>
    <t>5912</t>
  </si>
  <si>
    <t>631</t>
  </si>
  <si>
    <t>632</t>
  </si>
  <si>
    <t>633</t>
  </si>
  <si>
    <t>634</t>
  </si>
  <si>
    <t>741</t>
  </si>
  <si>
    <t>841</t>
  </si>
  <si>
    <t>842</t>
  </si>
  <si>
    <t>843</t>
  </si>
  <si>
    <t>844</t>
  </si>
  <si>
    <t>845</t>
  </si>
  <si>
    <t>846</t>
  </si>
  <si>
    <t>847</t>
  </si>
  <si>
    <t>848</t>
  </si>
  <si>
    <t>861</t>
  </si>
  <si>
    <t>862</t>
  </si>
  <si>
    <t>863</t>
  </si>
  <si>
    <t>864</t>
  </si>
  <si>
    <t>865</t>
  </si>
  <si>
    <t>866</t>
  </si>
  <si>
    <t>901</t>
  </si>
  <si>
    <t>1600 Miller Trunk Hwy, Suite 1500</t>
  </si>
  <si>
    <t>902</t>
  </si>
  <si>
    <t>903</t>
  </si>
  <si>
    <t>904</t>
  </si>
  <si>
    <t>905</t>
  </si>
  <si>
    <t>906</t>
  </si>
  <si>
    <t>941</t>
  </si>
  <si>
    <t>942</t>
  </si>
  <si>
    <t>1001</t>
  </si>
  <si>
    <t>1021</t>
  </si>
  <si>
    <t>1022</t>
  </si>
  <si>
    <t>1023</t>
  </si>
  <si>
    <t>1024</t>
  </si>
  <si>
    <t>1031</t>
  </si>
  <si>
    <t>1032</t>
  </si>
  <si>
    <t>1033</t>
  </si>
  <si>
    <t>1034</t>
  </si>
  <si>
    <t>1035</t>
  </si>
  <si>
    <t>1036</t>
  </si>
  <si>
    <t>1037</t>
  </si>
  <si>
    <t>1038</t>
  </si>
  <si>
    <t>1039</t>
  </si>
  <si>
    <t>1071</t>
  </si>
  <si>
    <t>1072</t>
  </si>
  <si>
    <t>1181</t>
  </si>
  <si>
    <t>1182</t>
  </si>
  <si>
    <t>1321</t>
  </si>
  <si>
    <t>1322</t>
  </si>
  <si>
    <t>1323</t>
  </si>
  <si>
    <t>1324</t>
  </si>
  <si>
    <t>1325</t>
  </si>
  <si>
    <t>1326</t>
  </si>
  <si>
    <t>1327</t>
  </si>
  <si>
    <t>1328</t>
  </si>
  <si>
    <t>1329</t>
  </si>
  <si>
    <t>13210</t>
  </si>
  <si>
    <t>13211</t>
  </si>
  <si>
    <t>13212</t>
  </si>
  <si>
    <t>13213</t>
  </si>
  <si>
    <t>1351</t>
  </si>
  <si>
    <t>1352</t>
  </si>
  <si>
    <t>1421</t>
  </si>
  <si>
    <t>1422</t>
  </si>
  <si>
    <t>1431</t>
  </si>
  <si>
    <t>1432</t>
  </si>
  <si>
    <t>1433</t>
  </si>
  <si>
    <t>1434</t>
  </si>
  <si>
    <t>1435</t>
  </si>
  <si>
    <t>1436</t>
  </si>
  <si>
    <t>1451</t>
  </si>
  <si>
    <t>1452</t>
  </si>
  <si>
    <t>1453</t>
  </si>
  <si>
    <t>1454</t>
  </si>
  <si>
    <t>1455</t>
  </si>
  <si>
    <t>1456</t>
  </si>
  <si>
    <t>1457</t>
  </si>
  <si>
    <t>1458</t>
  </si>
  <si>
    <t>1459</t>
  </si>
  <si>
    <t>14510</t>
  </si>
  <si>
    <t>14511</t>
  </si>
  <si>
    <t>14512</t>
  </si>
  <si>
    <t>14513</t>
  </si>
  <si>
    <t>14514</t>
  </si>
  <si>
    <t>14515</t>
  </si>
  <si>
    <t>14516</t>
  </si>
  <si>
    <t>14517</t>
  </si>
  <si>
    <t>14518</t>
  </si>
  <si>
    <t>14519</t>
  </si>
  <si>
    <t>14520</t>
  </si>
  <si>
    <t>14521</t>
  </si>
  <si>
    <t>1481</t>
  </si>
  <si>
    <t>1482</t>
  </si>
  <si>
    <t>1483</t>
  </si>
  <si>
    <t>1484</t>
  </si>
  <si>
    <t>1511</t>
  </si>
  <si>
    <t>1512</t>
  </si>
  <si>
    <t>1513</t>
  </si>
  <si>
    <t>1514</t>
  </si>
  <si>
    <t>1515</t>
  </si>
  <si>
    <t>1516</t>
  </si>
  <si>
    <t>1517</t>
  </si>
  <si>
    <t>1518</t>
  </si>
  <si>
    <t>1521</t>
  </si>
  <si>
    <t>1571</t>
  </si>
  <si>
    <t>1631</t>
  </si>
  <si>
    <t>1632</t>
  </si>
  <si>
    <t>1633</t>
  </si>
  <si>
    <t>1634</t>
  </si>
  <si>
    <t>1671</t>
  </si>
  <si>
    <t>1681</t>
  </si>
  <si>
    <t>1682</t>
  </si>
  <si>
    <t>1683</t>
  </si>
  <si>
    <t>1684</t>
  </si>
  <si>
    <t>1685</t>
  </si>
  <si>
    <t>1701</t>
  </si>
  <si>
    <t>1721</t>
  </si>
  <si>
    <t>1722</t>
  </si>
  <si>
    <t>1801</t>
  </si>
  <si>
    <t>Maplewood</t>
  </si>
  <si>
    <t>1802</t>
  </si>
  <si>
    <t>1803</t>
  </si>
  <si>
    <t>1804</t>
  </si>
  <si>
    <t>1805</t>
  </si>
  <si>
    <t>1806</t>
  </si>
  <si>
    <t>1851</t>
  </si>
  <si>
    <t>1852</t>
  </si>
  <si>
    <t>1853</t>
  </si>
  <si>
    <t>1854</t>
  </si>
  <si>
    <t>1855</t>
  </si>
  <si>
    <t>1856</t>
  </si>
  <si>
    <t>1857</t>
  </si>
  <si>
    <t>1858</t>
  </si>
  <si>
    <t>1859</t>
  </si>
  <si>
    <t>18510</t>
  </si>
  <si>
    <t>18511</t>
  </si>
  <si>
    <t>18512</t>
  </si>
  <si>
    <t>18513</t>
  </si>
  <si>
    <t>18514</t>
  </si>
  <si>
    <t>18515</t>
  </si>
  <si>
    <t>18516</t>
  </si>
  <si>
    <t>18517</t>
  </si>
  <si>
    <t>18518</t>
  </si>
  <si>
    <t>1871</t>
  </si>
  <si>
    <t>1872</t>
  </si>
  <si>
    <t>1911</t>
  </si>
  <si>
    <t>1912</t>
  </si>
  <si>
    <t>1913</t>
  </si>
  <si>
    <t>Please click here to return to the 2023 HAR tab</t>
  </si>
  <si>
    <t>Answers</t>
  </si>
  <si>
    <t>Service 2018</t>
  </si>
  <si>
    <t>Service 2019</t>
  </si>
  <si>
    <t>Service 2020</t>
  </si>
  <si>
    <t>Service 2021</t>
  </si>
  <si>
    <t>value</t>
  </si>
  <si>
    <t>1 = On Site by Staff</t>
  </si>
  <si>
    <t>2 = Not Offered</t>
  </si>
  <si>
    <t>3 = Contract on Site</t>
  </si>
  <si>
    <t>4 = Shared Service</t>
  </si>
  <si>
    <t>Service 2022</t>
  </si>
  <si>
    <t>CODE</t>
  </si>
  <si>
    <t>VALUE</t>
  </si>
  <si>
    <t>1-2022-6010</t>
  </si>
  <si>
    <t>1-2022-6020</t>
  </si>
  <si>
    <t>1-2022-6030</t>
  </si>
  <si>
    <t>1-2022-6040</t>
  </si>
  <si>
    <t>1-2022-6070</t>
  </si>
  <si>
    <t>1-2022-6080</t>
  </si>
  <si>
    <t>1-2022-6090</t>
  </si>
  <si>
    <t>1-2022-6100</t>
  </si>
  <si>
    <t>1-2022-6101</t>
  </si>
  <si>
    <t>1-2022-6110</t>
  </si>
  <si>
    <t>1-2022-6130</t>
  </si>
  <si>
    <t>1-2022-6131</t>
  </si>
  <si>
    <t>1-2022-6140</t>
  </si>
  <si>
    <t>1-2022-6150</t>
  </si>
  <si>
    <t>1-2022-6160</t>
  </si>
  <si>
    <t>1-2022-6170</t>
  </si>
  <si>
    <t>1-2022-6180</t>
  </si>
  <si>
    <t>1-2022-6190</t>
  </si>
  <si>
    <t>1-2022-6200</t>
  </si>
  <si>
    <t>1-2022-6210</t>
  </si>
  <si>
    <t>1-2022-6240</t>
  </si>
  <si>
    <t>1-2022-6250</t>
  </si>
  <si>
    <t>1-2022-6256</t>
  </si>
  <si>
    <t>1-2022-6260</t>
  </si>
  <si>
    <t>1-2022-6270</t>
  </si>
  <si>
    <t>1-2022-6280</t>
  </si>
  <si>
    <t>1-2022-6290</t>
  </si>
  <si>
    <t>1-2022-6300</t>
  </si>
  <si>
    <t>1-2022-6310</t>
  </si>
  <si>
    <t>1-2022-6320</t>
  </si>
  <si>
    <t>1-2022-6330</t>
  </si>
  <si>
    <t>1-2022-6340</t>
  </si>
  <si>
    <t>1-2022-6350</t>
  </si>
  <si>
    <t>1-2022-6360</t>
  </si>
  <si>
    <t>1-2022-7205</t>
  </si>
  <si>
    <t>1-2022-7206</t>
  </si>
  <si>
    <t>1-2022-7207</t>
  </si>
  <si>
    <t>1-2022-7210</t>
  </si>
  <si>
    <t>1-2022-8073</t>
  </si>
  <si>
    <t>1-2022-8074</t>
  </si>
  <si>
    <t>1-2022-8075</t>
  </si>
  <si>
    <t>1-2022-8076</t>
  </si>
  <si>
    <t>1-2022-8077</t>
  </si>
  <si>
    <t>1-2022-8078</t>
  </si>
  <si>
    <t>1-2022-8079</t>
  </si>
  <si>
    <t>1-2022-8080</t>
  </si>
  <si>
    <t>1-2022-8081</t>
  </si>
  <si>
    <t>1-2022-8082</t>
  </si>
  <si>
    <t>1-2022-8083</t>
  </si>
  <si>
    <t>1-2022-8084</t>
  </si>
  <si>
    <t>2-2022-6010</t>
  </si>
  <si>
    <t>2-2022-6020</t>
  </si>
  <si>
    <t>2-2022-6030</t>
  </si>
  <si>
    <t>2-2022-6040</t>
  </si>
  <si>
    <t>2-2022-6070</t>
  </si>
  <si>
    <t>2-2022-6080</t>
  </si>
  <si>
    <t>2-2022-6090</t>
  </si>
  <si>
    <t>2-2022-6100</t>
  </si>
  <si>
    <t>2-2022-6101</t>
  </si>
  <si>
    <t>2-2022-6110</t>
  </si>
  <si>
    <t>2-2022-6130</t>
  </si>
  <si>
    <t>2-2022-6131</t>
  </si>
  <si>
    <t>2-2022-6140</t>
  </si>
  <si>
    <t>2-2022-6150</t>
  </si>
  <si>
    <t>2-2022-6160</t>
  </si>
  <si>
    <t>2-2022-6170</t>
  </si>
  <si>
    <t>2-2022-6180</t>
  </si>
  <si>
    <t>2-2022-6190</t>
  </si>
  <si>
    <t>2-2022-6200</t>
  </si>
  <si>
    <t>2-2022-6210</t>
  </si>
  <si>
    <t>2-2022-6240</t>
  </si>
  <si>
    <t>2-2022-6250</t>
  </si>
  <si>
    <t>2-2022-6256</t>
  </si>
  <si>
    <t>2-2022-6260</t>
  </si>
  <si>
    <t>2-2022-6270</t>
  </si>
  <si>
    <t>2-2022-6280</t>
  </si>
  <si>
    <t>2-2022-6290</t>
  </si>
  <si>
    <t>2-2022-6300</t>
  </si>
  <si>
    <t>2-2022-6310</t>
  </si>
  <si>
    <t>2-2022-6320</t>
  </si>
  <si>
    <t>2-2022-6330</t>
  </si>
  <si>
    <t>2-2022-6340</t>
  </si>
  <si>
    <t>2-2022-6350</t>
  </si>
  <si>
    <t>2-2022-6360</t>
  </si>
  <si>
    <t>2-2022-7205</t>
  </si>
  <si>
    <t>2-2022-7206</t>
  </si>
  <si>
    <t>2-2022-7207</t>
  </si>
  <si>
    <t>2-2022-7210</t>
  </si>
  <si>
    <t>2-2022-8073</t>
  </si>
  <si>
    <t>2-2022-8074</t>
  </si>
  <si>
    <t>2-2022-8075</t>
  </si>
  <si>
    <t>2-2022-8076</t>
  </si>
  <si>
    <t>2-2022-8077</t>
  </si>
  <si>
    <t>2-2022-8078</t>
  </si>
  <si>
    <t>2-2022-8079</t>
  </si>
  <si>
    <t>2-2022-8080</t>
  </si>
  <si>
    <t>2-2022-8081</t>
  </si>
  <si>
    <t>2-2022-8082</t>
  </si>
  <si>
    <t>2-2022-8083</t>
  </si>
  <si>
    <t>2-2022-8084</t>
  </si>
  <si>
    <t>3-2022-6010</t>
  </si>
  <si>
    <t>3-2022-6020</t>
  </si>
  <si>
    <t>3-2022-6030</t>
  </si>
  <si>
    <t>3-2022-6040</t>
  </si>
  <si>
    <t>3-2022-6070</t>
  </si>
  <si>
    <t>3-2022-6080</t>
  </si>
  <si>
    <t>3-2022-6090</t>
  </si>
  <si>
    <t>3-2022-6100</t>
  </si>
  <si>
    <t>3-2022-6101</t>
  </si>
  <si>
    <t>3-2022-6110</t>
  </si>
  <si>
    <t>3-2022-6130</t>
  </si>
  <si>
    <t>3-2022-6131</t>
  </si>
  <si>
    <t>3-2022-6140</t>
  </si>
  <si>
    <t>3-2022-6150</t>
  </si>
  <si>
    <t>3-2022-6160</t>
  </si>
  <si>
    <t>3-2022-6170</t>
  </si>
  <si>
    <t>3-2022-6180</t>
  </si>
  <si>
    <t>3-2022-6190</t>
  </si>
  <si>
    <t>3-2022-6200</t>
  </si>
  <si>
    <t>3-2022-6210</t>
  </si>
  <si>
    <t>3-2022-6240</t>
  </si>
  <si>
    <t>3-2022-6250</t>
  </si>
  <si>
    <t>3-2022-6256</t>
  </si>
  <si>
    <t>3-2022-6260</t>
  </si>
  <si>
    <t>3-2022-6270</t>
  </si>
  <si>
    <t>3-2022-6280</t>
  </si>
  <si>
    <t>3-2022-6290</t>
  </si>
  <si>
    <t>3-2022-6300</t>
  </si>
  <si>
    <t>3-2022-6310</t>
  </si>
  <si>
    <t>3-2022-6320</t>
  </si>
  <si>
    <t>3-2022-6330</t>
  </si>
  <si>
    <t>3-2022-6340</t>
  </si>
  <si>
    <t>3-2022-6350</t>
  </si>
  <si>
    <t>3-2022-7206</t>
  </si>
  <si>
    <t>3-2022-7207</t>
  </si>
  <si>
    <t>3-2022-7210</t>
  </si>
  <si>
    <t>3-2022-8073</t>
  </si>
  <si>
    <t>3-2022-8074</t>
  </si>
  <si>
    <t>3-2022-8075</t>
  </si>
  <si>
    <t>3-2022-8076</t>
  </si>
  <si>
    <t>3-2022-8077</t>
  </si>
  <si>
    <t>3-2022-8078</t>
  </si>
  <si>
    <t>3-2022-8079</t>
  </si>
  <si>
    <t>3-2022-8080</t>
  </si>
  <si>
    <t>3-2022-8081</t>
  </si>
  <si>
    <t>3-2022-8082</t>
  </si>
  <si>
    <t>3-2022-8083</t>
  </si>
  <si>
    <t>3-2022-8084</t>
  </si>
  <si>
    <t>4-2022-6010</t>
  </si>
  <si>
    <t>4-2022-6020</t>
  </si>
  <si>
    <t>4-2022-6030</t>
  </si>
  <si>
    <t>4-2022-6040</t>
  </si>
  <si>
    <t>4-2022-6070</t>
  </si>
  <si>
    <t>4-2022-6080</t>
  </si>
  <si>
    <t>4-2022-6090</t>
  </si>
  <si>
    <t>4-2022-6100</t>
  </si>
  <si>
    <t>4-2022-6101</t>
  </si>
  <si>
    <t>4-2022-6110</t>
  </si>
  <si>
    <t>4-2022-6130</t>
  </si>
  <si>
    <t>4-2022-6131</t>
  </si>
  <si>
    <t>4-2022-6140</t>
  </si>
  <si>
    <t>4-2022-6150</t>
  </si>
  <si>
    <t>4-2022-6160</t>
  </si>
  <si>
    <t>4-2022-6170</t>
  </si>
  <si>
    <t>4-2022-6180</t>
  </si>
  <si>
    <t>4-2022-6190</t>
  </si>
  <si>
    <t>4-2022-6200</t>
  </si>
  <si>
    <t>4-2022-6210</t>
  </si>
  <si>
    <t>4-2022-6240</t>
  </si>
  <si>
    <t>4-2022-6250</t>
  </si>
  <si>
    <t>4-2022-6256</t>
  </si>
  <si>
    <t>4-2022-6260</t>
  </si>
  <si>
    <t>4-2022-6270</t>
  </si>
  <si>
    <t>4-2022-6280</t>
  </si>
  <si>
    <t>4-2022-6290</t>
  </si>
  <si>
    <t>4-2022-6300</t>
  </si>
  <si>
    <t>4-2022-6310</t>
  </si>
  <si>
    <t>4-2022-6320</t>
  </si>
  <si>
    <t>4-2022-6330</t>
  </si>
  <si>
    <t>4-2022-6340</t>
  </si>
  <si>
    <t>4-2022-6350</t>
  </si>
  <si>
    <t>4-2022-6360</t>
  </si>
  <si>
    <t>4-2022-7205</t>
  </si>
  <si>
    <t>4-2022-7206</t>
  </si>
  <si>
    <t>4-2022-7207</t>
  </si>
  <si>
    <t>4-2022-7210</t>
  </si>
  <si>
    <t>4-2022-8073</t>
  </si>
  <si>
    <t>4-2022-8074</t>
  </si>
  <si>
    <t>4-2022-8075</t>
  </si>
  <si>
    <t>4-2022-8076</t>
  </si>
  <si>
    <t>4-2022-8077</t>
  </si>
  <si>
    <t>4-2022-8078</t>
  </si>
  <si>
    <t>4-2022-8079</t>
  </si>
  <si>
    <t>4-2022-8080</t>
  </si>
  <si>
    <t>4-2022-8081</t>
  </si>
  <si>
    <t>4-2022-8082</t>
  </si>
  <si>
    <t>4-2022-8083</t>
  </si>
  <si>
    <t>4-2022-8084</t>
  </si>
  <si>
    <t>6-2022-6010</t>
  </si>
  <si>
    <t>6-2022-6020</t>
  </si>
  <si>
    <t>6-2022-6030</t>
  </si>
  <si>
    <t>6-2022-6040</t>
  </si>
  <si>
    <t>6-2022-6070</t>
  </si>
  <si>
    <t>6-2022-6080</t>
  </si>
  <si>
    <t>6-2022-6090</t>
  </si>
  <si>
    <t>6-2022-6100</t>
  </si>
  <si>
    <t>6-2022-6101</t>
  </si>
  <si>
    <t>6-2022-6110</t>
  </si>
  <si>
    <t>6-2022-6130</t>
  </si>
  <si>
    <t>6-2022-6131</t>
  </si>
  <si>
    <t>6-2022-6140</t>
  </si>
  <si>
    <t>6-2022-6150</t>
  </si>
  <si>
    <t>6-2022-6160</t>
  </si>
  <si>
    <t>6-2022-6170</t>
  </si>
  <si>
    <t>6-2022-6180</t>
  </si>
  <si>
    <t>6-2022-6190</t>
  </si>
  <si>
    <t>6-2022-6200</t>
  </si>
  <si>
    <t>6-2022-6210</t>
  </si>
  <si>
    <t>6-2022-6240</t>
  </si>
  <si>
    <t>6-2022-6250</t>
  </si>
  <si>
    <t>6-2022-6256</t>
  </si>
  <si>
    <t>6-2022-6260</t>
  </si>
  <si>
    <t>6-2022-6270</t>
  </si>
  <si>
    <t>6-2022-6280</t>
  </si>
  <si>
    <t>6-2022-6290</t>
  </si>
  <si>
    <t>6-2022-6300</t>
  </si>
  <si>
    <t>6-2022-6310</t>
  </si>
  <si>
    <t>6-2022-6320</t>
  </si>
  <si>
    <t>6-2022-6330</t>
  </si>
  <si>
    <t>6-2022-6340</t>
  </si>
  <si>
    <t>6-2022-6350</t>
  </si>
  <si>
    <t>6-2022-6360</t>
  </si>
  <si>
    <t>6-2022-7205</t>
  </si>
  <si>
    <t>6-2022-7206</t>
  </si>
  <si>
    <t>6-2022-7207</t>
  </si>
  <si>
    <t>6-2022-7210</t>
  </si>
  <si>
    <t>6-2022-8073</t>
  </si>
  <si>
    <t>6-2022-8074</t>
  </si>
  <si>
    <t>6-2022-8075</t>
  </si>
  <si>
    <t>6-2022-8076</t>
  </si>
  <si>
    <t>6-2022-8077</t>
  </si>
  <si>
    <t>6-2022-8078</t>
  </si>
  <si>
    <t>6-2022-8079</t>
  </si>
  <si>
    <t>6-2022-8080</t>
  </si>
  <si>
    <t>6-2022-8081</t>
  </si>
  <si>
    <t>6-2022-8082</t>
  </si>
  <si>
    <t>6-2022-8083</t>
  </si>
  <si>
    <t>6-2022-8084</t>
  </si>
  <si>
    <t>7-2022-6010</t>
  </si>
  <si>
    <t>7-2022-6020</t>
  </si>
  <si>
    <t>7-2022-6030</t>
  </si>
  <si>
    <t>7-2022-6040</t>
  </si>
  <si>
    <t>7-2022-6070</t>
  </si>
  <si>
    <t>7-2022-6080</t>
  </si>
  <si>
    <t>7-2022-6090</t>
  </si>
  <si>
    <t>7-2022-6100</t>
  </si>
  <si>
    <t>7-2022-6101</t>
  </si>
  <si>
    <t>7-2022-6110</t>
  </si>
  <si>
    <t>7-2022-6130</t>
  </si>
  <si>
    <t>7-2022-6131</t>
  </si>
  <si>
    <t>7-2022-6140</t>
  </si>
  <si>
    <t>7-2022-6150</t>
  </si>
  <si>
    <t>7-2022-6160</t>
  </si>
  <si>
    <t>7-2022-6170</t>
  </si>
  <si>
    <t>7-2022-6180</t>
  </si>
  <si>
    <t>7-2022-6190</t>
  </si>
  <si>
    <t>7-2022-6200</t>
  </si>
  <si>
    <t>7-2022-6210</t>
  </si>
  <si>
    <t>7-2022-6240</t>
  </si>
  <si>
    <t>7-2022-6250</t>
  </si>
  <si>
    <t>7-2022-6256</t>
  </si>
  <si>
    <t>7-2022-6260</t>
  </si>
  <si>
    <t>7-2022-6270</t>
  </si>
  <si>
    <t>7-2022-6280</t>
  </si>
  <si>
    <t>7-2022-6290</t>
  </si>
  <si>
    <t>7-2022-6300</t>
  </si>
  <si>
    <t>7-2022-6310</t>
  </si>
  <si>
    <t>7-2022-6320</t>
  </si>
  <si>
    <t>7-2022-6330</t>
  </si>
  <si>
    <t>7-2022-6340</t>
  </si>
  <si>
    <t>7-2022-6350</t>
  </si>
  <si>
    <t>7-2022-6360</t>
  </si>
  <si>
    <t>7-2022-7205</t>
  </si>
  <si>
    <t>7-2022-7206</t>
  </si>
  <si>
    <t>7-2022-7207</t>
  </si>
  <si>
    <t>7-2022-7210</t>
  </si>
  <si>
    <t>7-2022-8073</t>
  </si>
  <si>
    <t>7-2022-8074</t>
  </si>
  <si>
    <t>7-2022-8075</t>
  </si>
  <si>
    <t>7-2022-8076</t>
  </si>
  <si>
    <t>7-2022-8077</t>
  </si>
  <si>
    <t>7-2022-8078</t>
  </si>
  <si>
    <t>7-2022-8079</t>
  </si>
  <si>
    <t>7-2022-8080</t>
  </si>
  <si>
    <t>7-2022-8081</t>
  </si>
  <si>
    <t>7-2022-8082</t>
  </si>
  <si>
    <t>7-2022-8083</t>
  </si>
  <si>
    <t>7-2022-8084</t>
  </si>
  <si>
    <t>10-2022-6010</t>
  </si>
  <si>
    <t>10-2022-6020</t>
  </si>
  <si>
    <t>10-2022-6030</t>
  </si>
  <si>
    <t>10-2022-6040</t>
  </si>
  <si>
    <t>10-2022-6070</t>
  </si>
  <si>
    <t>10-2022-6080</t>
  </si>
  <si>
    <t>10-2022-6090</t>
  </si>
  <si>
    <t>10-2022-6100</t>
  </si>
  <si>
    <t>10-2022-6101</t>
  </si>
  <si>
    <t>10-2022-6110</t>
  </si>
  <si>
    <t>10-2022-6130</t>
  </si>
  <si>
    <t>10-2022-6131</t>
  </si>
  <si>
    <t>10-2022-6140</t>
  </si>
  <si>
    <t>10-2022-6150</t>
  </si>
  <si>
    <t>10-2022-6160</t>
  </si>
  <si>
    <t>10-2022-6170</t>
  </si>
  <si>
    <t>10-2022-6180</t>
  </si>
  <si>
    <t>10-2022-6190</t>
  </si>
  <si>
    <t>10-2022-6200</t>
  </si>
  <si>
    <t>10-2022-6210</t>
  </si>
  <si>
    <t>10-2022-6240</t>
  </si>
  <si>
    <t>10-2022-6250</t>
  </si>
  <si>
    <t>10-2022-6256</t>
  </si>
  <si>
    <t>10-2022-6260</t>
  </si>
  <si>
    <t>10-2022-6270</t>
  </si>
  <si>
    <t>10-2022-6280</t>
  </si>
  <si>
    <t>10-2022-6290</t>
  </si>
  <si>
    <t>10-2022-6300</t>
  </si>
  <si>
    <t>10-2022-6310</t>
  </si>
  <si>
    <t>10-2022-6320</t>
  </si>
  <si>
    <t>10-2022-6330</t>
  </si>
  <si>
    <t>10-2022-6340</t>
  </si>
  <si>
    <t>10-2022-6350</t>
  </si>
  <si>
    <t>10-2022-6360</t>
  </si>
  <si>
    <t>10-2022-7205</t>
  </si>
  <si>
    <t>10-2022-7206</t>
  </si>
  <si>
    <t>10-2022-7207</t>
  </si>
  <si>
    <t>10-2022-7210</t>
  </si>
  <si>
    <t>10-2022-8073</t>
  </si>
  <si>
    <t>10-2022-8074</t>
  </si>
  <si>
    <t>10-2022-8075</t>
  </si>
  <si>
    <t>10-2022-8076</t>
  </si>
  <si>
    <t>10-2022-8077</t>
  </si>
  <si>
    <t>10-2022-8078</t>
  </si>
  <si>
    <t>10-2022-8079</t>
  </si>
  <si>
    <t>10-2022-8080</t>
  </si>
  <si>
    <t>10-2022-8081</t>
  </si>
  <si>
    <t>10-2022-8082</t>
  </si>
  <si>
    <t>10-2022-8083</t>
  </si>
  <si>
    <t>10-2022-8084</t>
  </si>
  <si>
    <t>11-2022-6010</t>
  </si>
  <si>
    <t>11-2022-6020</t>
  </si>
  <si>
    <t>11-2022-6030</t>
  </si>
  <si>
    <t>11-2022-6040</t>
  </si>
  <si>
    <t>11-2022-6070</t>
  </si>
  <si>
    <t>11-2022-6080</t>
  </si>
  <si>
    <t>11-2022-6090</t>
  </si>
  <si>
    <t>11-2022-6100</t>
  </si>
  <si>
    <t>11-2022-6101</t>
  </si>
  <si>
    <t>11-2022-6110</t>
  </si>
  <si>
    <t>11-2022-6130</t>
  </si>
  <si>
    <t>11-2022-6131</t>
  </si>
  <si>
    <t>11-2022-6140</t>
  </si>
  <si>
    <t>11-2022-6150</t>
  </si>
  <si>
    <t>11-2022-6160</t>
  </si>
  <si>
    <t>11-2022-6170</t>
  </si>
  <si>
    <t>11-2022-6180</t>
  </si>
  <si>
    <t>11-2022-6190</t>
  </si>
  <si>
    <t>11-2022-6200</t>
  </si>
  <si>
    <t>11-2022-6210</t>
  </si>
  <si>
    <t>11-2022-6240</t>
  </si>
  <si>
    <t>11-2022-6250</t>
  </si>
  <si>
    <t>11-2022-6256</t>
  </si>
  <si>
    <t>11-2022-6260</t>
  </si>
  <si>
    <t>11-2022-6270</t>
  </si>
  <si>
    <t>11-2022-6280</t>
  </si>
  <si>
    <t>11-2022-6290</t>
  </si>
  <si>
    <t>11-2022-6300</t>
  </si>
  <si>
    <t>11-2022-6310</t>
  </si>
  <si>
    <t>11-2022-6320</t>
  </si>
  <si>
    <t>11-2022-6330</t>
  </si>
  <si>
    <t>11-2022-6340</t>
  </si>
  <si>
    <t>11-2022-6350</t>
  </si>
  <si>
    <t>11-2022-6360</t>
  </si>
  <si>
    <t>11-2022-7205</t>
  </si>
  <si>
    <t>11-2022-7206</t>
  </si>
  <si>
    <t>11-2022-7207</t>
  </si>
  <si>
    <t>11-2022-7210</t>
  </si>
  <si>
    <t>11-2022-8073</t>
  </si>
  <si>
    <t>11-2022-8074</t>
  </si>
  <si>
    <t>11-2022-8075</t>
  </si>
  <si>
    <t>11-2022-8076</t>
  </si>
  <si>
    <t>11-2022-8077</t>
  </si>
  <si>
    <t>11-2022-8078</t>
  </si>
  <si>
    <t>11-2022-8079</t>
  </si>
  <si>
    <t>11-2022-8080</t>
  </si>
  <si>
    <t>11-2022-8081</t>
  </si>
  <si>
    <t>11-2022-8082</t>
  </si>
  <si>
    <t>11-2022-8083</t>
  </si>
  <si>
    <t>11-2022-8084</t>
  </si>
  <si>
    <t>13-2022-6010</t>
  </si>
  <si>
    <t>13-2022-6020</t>
  </si>
  <si>
    <t>13-2022-6030</t>
  </si>
  <si>
    <t>13-2022-6040</t>
  </si>
  <si>
    <t>13-2022-6070</t>
  </si>
  <si>
    <t>13-2022-6080</t>
  </si>
  <si>
    <t>13-2022-6090</t>
  </si>
  <si>
    <t>13-2022-6100</t>
  </si>
  <si>
    <t>13-2022-6101</t>
  </si>
  <si>
    <t>13-2022-6110</t>
  </si>
  <si>
    <t>13-2022-6130</t>
  </si>
  <si>
    <t>13-2022-6131</t>
  </si>
  <si>
    <t>13-2022-6140</t>
  </si>
  <si>
    <t>13-2022-6150</t>
  </si>
  <si>
    <t>13-2022-6160</t>
  </si>
  <si>
    <t>13-2022-6170</t>
  </si>
  <si>
    <t>13-2022-6180</t>
  </si>
  <si>
    <t>13-2022-6190</t>
  </si>
  <si>
    <t>13-2022-6200</t>
  </si>
  <si>
    <t>13-2022-6210</t>
  </si>
  <si>
    <t>13-2022-6240</t>
  </si>
  <si>
    <t>13-2022-6250</t>
  </si>
  <si>
    <t>13-2022-6256</t>
  </si>
  <si>
    <t>13-2022-6260</t>
  </si>
  <si>
    <t>13-2022-6270</t>
  </si>
  <si>
    <t>13-2022-6280</t>
  </si>
  <si>
    <t>13-2022-6290</t>
  </si>
  <si>
    <t>13-2022-6300</t>
  </si>
  <si>
    <t>13-2022-6310</t>
  </si>
  <si>
    <t>13-2022-6320</t>
  </si>
  <si>
    <t>13-2022-6330</t>
  </si>
  <si>
    <t>13-2022-6340</t>
  </si>
  <si>
    <t>13-2022-6350</t>
  </si>
  <si>
    <t>13-2022-6360</t>
  </si>
  <si>
    <t>13-2022-7205</t>
  </si>
  <si>
    <t>13-2022-7206</t>
  </si>
  <si>
    <t>13-2022-7207</t>
  </si>
  <si>
    <t>13-2022-7210</t>
  </si>
  <si>
    <t>13-2022-8073</t>
  </si>
  <si>
    <t>13-2022-8074</t>
  </si>
  <si>
    <t>13-2022-8075</t>
  </si>
  <si>
    <t>13-2022-8076</t>
  </si>
  <si>
    <t>13-2022-8077</t>
  </si>
  <si>
    <t>13-2022-8078</t>
  </si>
  <si>
    <t>13-2022-8079</t>
  </si>
  <si>
    <t>13-2022-8080</t>
  </si>
  <si>
    <t>13-2022-8081</t>
  </si>
  <si>
    <t>13-2022-8082</t>
  </si>
  <si>
    <t>13-2022-8083</t>
  </si>
  <si>
    <t>13-2022-8084</t>
  </si>
  <si>
    <t>14-2022-6010</t>
  </si>
  <si>
    <t>14-2022-6020</t>
  </si>
  <si>
    <t>14-2022-6030</t>
  </si>
  <si>
    <t>14-2022-6040</t>
  </si>
  <si>
    <t>14-2022-6070</t>
  </si>
  <si>
    <t>14-2022-6080</t>
  </si>
  <si>
    <t>14-2022-6090</t>
  </si>
  <si>
    <t>14-2022-6100</t>
  </si>
  <si>
    <t>14-2022-6101</t>
  </si>
  <si>
    <t>14-2022-6110</t>
  </si>
  <si>
    <t>14-2022-6130</t>
  </si>
  <si>
    <t>14-2022-6131</t>
  </si>
  <si>
    <t>14-2022-6140</t>
  </si>
  <si>
    <t>14-2022-6150</t>
  </si>
  <si>
    <t>14-2022-6160</t>
  </si>
  <si>
    <t>14-2022-6170</t>
  </si>
  <si>
    <t>14-2022-6180</t>
  </si>
  <si>
    <t>14-2022-6190</t>
  </si>
  <si>
    <t>14-2022-6200</t>
  </si>
  <si>
    <t>14-2022-6210</t>
  </si>
  <si>
    <t>14-2022-6240</t>
  </si>
  <si>
    <t>14-2022-6250</t>
  </si>
  <si>
    <t>14-2022-6256</t>
  </si>
  <si>
    <t>14-2022-6260</t>
  </si>
  <si>
    <t>14-2022-6270</t>
  </si>
  <si>
    <t>14-2022-6280</t>
  </si>
  <si>
    <t>14-2022-6290</t>
  </si>
  <si>
    <t>14-2022-6300</t>
  </si>
  <si>
    <t>14-2022-6310</t>
  </si>
  <si>
    <t>14-2022-6320</t>
  </si>
  <si>
    <t>14-2022-6330</t>
  </si>
  <si>
    <t>14-2022-6340</t>
  </si>
  <si>
    <t>14-2022-6350</t>
  </si>
  <si>
    <t>14-2022-6360</t>
  </si>
  <si>
    <t>14-2022-7205</t>
  </si>
  <si>
    <t>14-2022-7206</t>
  </si>
  <si>
    <t>14-2022-7207</t>
  </si>
  <si>
    <t>14-2022-7210</t>
  </si>
  <si>
    <t>14-2022-8073</t>
  </si>
  <si>
    <t>14-2022-8074</t>
  </si>
  <si>
    <t>14-2022-8075</t>
  </si>
  <si>
    <t>14-2022-8076</t>
  </si>
  <si>
    <t>14-2022-8077</t>
  </si>
  <si>
    <t>14-2022-8078</t>
  </si>
  <si>
    <t>14-2022-8079</t>
  </si>
  <si>
    <t>14-2022-8080</t>
  </si>
  <si>
    <t>14-2022-8081</t>
  </si>
  <si>
    <t>14-2022-8082</t>
  </si>
  <si>
    <t>14-2022-8083</t>
  </si>
  <si>
    <t>14-2022-8084</t>
  </si>
  <si>
    <t>15-2022-6010</t>
  </si>
  <si>
    <t>15-2022-6020</t>
  </si>
  <si>
    <t>15-2022-6030</t>
  </si>
  <si>
    <t>15-2022-6040</t>
  </si>
  <si>
    <t>15-2022-6070</t>
  </si>
  <si>
    <t>15-2022-6080</t>
  </si>
  <si>
    <t>15-2022-6090</t>
  </si>
  <si>
    <t>15-2022-6100</t>
  </si>
  <si>
    <t>15-2022-6101</t>
  </si>
  <si>
    <t>15-2022-6110</t>
  </si>
  <si>
    <t>15-2022-6130</t>
  </si>
  <si>
    <t>15-2022-6131</t>
  </si>
  <si>
    <t>15-2022-6140</t>
  </si>
  <si>
    <t>15-2022-6150</t>
  </si>
  <si>
    <t>15-2022-6160</t>
  </si>
  <si>
    <t>15-2022-6170</t>
  </si>
  <si>
    <t>15-2022-6180</t>
  </si>
  <si>
    <t>15-2022-6190</t>
  </si>
  <si>
    <t>15-2022-6200</t>
  </si>
  <si>
    <t>15-2022-6210</t>
  </si>
  <si>
    <t>15-2022-6240</t>
  </si>
  <si>
    <t>15-2022-6250</t>
  </si>
  <si>
    <t>15-2022-6256</t>
  </si>
  <si>
    <t>15-2022-6260</t>
  </si>
  <si>
    <t>15-2022-6270</t>
  </si>
  <si>
    <t>15-2022-6280</t>
  </si>
  <si>
    <t>15-2022-6290</t>
  </si>
  <si>
    <t>15-2022-6300</t>
  </si>
  <si>
    <t>15-2022-6310</t>
  </si>
  <si>
    <t>15-2022-6320</t>
  </si>
  <si>
    <t>15-2022-6330</t>
  </si>
  <si>
    <t>15-2022-6340</t>
  </si>
  <si>
    <t>15-2022-6350</t>
  </si>
  <si>
    <t>15-2022-6360</t>
  </si>
  <si>
    <t>15-2022-7205</t>
  </si>
  <si>
    <t>15-2022-7206</t>
  </si>
  <si>
    <t>15-2022-7207</t>
  </si>
  <si>
    <t>15-2022-7210</t>
  </si>
  <si>
    <t>15-2022-8073</t>
  </si>
  <si>
    <t>15-2022-8074</t>
  </si>
  <si>
    <t>15-2022-8075</t>
  </si>
  <si>
    <t>15-2022-8076</t>
  </si>
  <si>
    <t>15-2022-8077</t>
  </si>
  <si>
    <t>15-2022-8078</t>
  </si>
  <si>
    <t>15-2022-8079</t>
  </si>
  <si>
    <t>15-2022-8080</t>
  </si>
  <si>
    <t>15-2022-8081</t>
  </si>
  <si>
    <t>15-2022-8082</t>
  </si>
  <si>
    <t>15-2022-8083</t>
  </si>
  <si>
    <t>15-2022-8084</t>
  </si>
  <si>
    <t>17-2022-6010</t>
  </si>
  <si>
    <t>17-2022-6020</t>
  </si>
  <si>
    <t>17-2022-6030</t>
  </si>
  <si>
    <t>17-2022-6040</t>
  </si>
  <si>
    <t>17-2022-6070</t>
  </si>
  <si>
    <t>17-2022-6080</t>
  </si>
  <si>
    <t>17-2022-6090</t>
  </si>
  <si>
    <t>17-2022-6100</t>
  </si>
  <si>
    <t>17-2022-6101</t>
  </si>
  <si>
    <t>17-2022-6110</t>
  </si>
  <si>
    <t>17-2022-6130</t>
  </si>
  <si>
    <t>17-2022-6131</t>
  </si>
  <si>
    <t>17-2022-6140</t>
  </si>
  <si>
    <t>17-2022-6150</t>
  </si>
  <si>
    <t>17-2022-6160</t>
  </si>
  <si>
    <t>17-2022-6170</t>
  </si>
  <si>
    <t>17-2022-6180</t>
  </si>
  <si>
    <t>17-2022-6190</t>
  </si>
  <si>
    <t>17-2022-6200</t>
  </si>
  <si>
    <t>17-2022-6210</t>
  </si>
  <si>
    <t>17-2022-6240</t>
  </si>
  <si>
    <t>17-2022-6250</t>
  </si>
  <si>
    <t>17-2022-6256</t>
  </si>
  <si>
    <t>17-2022-6260</t>
  </si>
  <si>
    <t>17-2022-6270</t>
  </si>
  <si>
    <t>17-2022-6280</t>
  </si>
  <si>
    <t>17-2022-6290</t>
  </si>
  <si>
    <t>17-2022-6300</t>
  </si>
  <si>
    <t>17-2022-6310</t>
  </si>
  <si>
    <t>17-2022-6320</t>
  </si>
  <si>
    <t>17-2022-6330</t>
  </si>
  <si>
    <t>17-2022-6340</t>
  </si>
  <si>
    <t>17-2022-6350</t>
  </si>
  <si>
    <t>17-2022-6360</t>
  </si>
  <si>
    <t>17-2022-7205</t>
  </si>
  <si>
    <t>17-2022-7206</t>
  </si>
  <si>
    <t>17-2022-7207</t>
  </si>
  <si>
    <t>17-2022-7210</t>
  </si>
  <si>
    <t>17-2022-8073</t>
  </si>
  <si>
    <t>17-2022-8074</t>
  </si>
  <si>
    <t>17-2022-8075</t>
  </si>
  <si>
    <t>17-2022-8076</t>
  </si>
  <si>
    <t>17-2022-8077</t>
  </si>
  <si>
    <t>17-2022-8078</t>
  </si>
  <si>
    <t>17-2022-8079</t>
  </si>
  <si>
    <t>17-2022-8080</t>
  </si>
  <si>
    <t>17-2022-8081</t>
  </si>
  <si>
    <t>17-2022-8082</t>
  </si>
  <si>
    <t>17-2022-8083</t>
  </si>
  <si>
    <t>17-2022-8084</t>
  </si>
  <si>
    <t>19-2022-6010</t>
  </si>
  <si>
    <t>19-2022-6020</t>
  </si>
  <si>
    <t>19-2022-6030</t>
  </si>
  <si>
    <t>19-2022-6040</t>
  </si>
  <si>
    <t>19-2022-6070</t>
  </si>
  <si>
    <t>19-2022-6080</t>
  </si>
  <si>
    <t>19-2022-6090</t>
  </si>
  <si>
    <t>19-2022-6100</t>
  </si>
  <si>
    <t>19-2022-6101</t>
  </si>
  <si>
    <t>19-2022-6110</t>
  </si>
  <si>
    <t>19-2022-6130</t>
  </si>
  <si>
    <t>19-2022-6131</t>
  </si>
  <si>
    <t>19-2022-6140</t>
  </si>
  <si>
    <t>19-2022-6150</t>
  </si>
  <si>
    <t>19-2022-6160</t>
  </si>
  <si>
    <t>19-2022-6170</t>
  </si>
  <si>
    <t>19-2022-6180</t>
  </si>
  <si>
    <t>19-2022-6190</t>
  </si>
  <si>
    <t>19-2022-6200</t>
  </si>
  <si>
    <t>19-2022-6210</t>
  </si>
  <si>
    <t>19-2022-6240</t>
  </si>
  <si>
    <t>19-2022-6250</t>
  </si>
  <si>
    <t>19-2022-6256</t>
  </si>
  <si>
    <t>19-2022-6260</t>
  </si>
  <si>
    <t>19-2022-6270</t>
  </si>
  <si>
    <t>19-2022-6280</t>
  </si>
  <si>
    <t>19-2022-6290</t>
  </si>
  <si>
    <t>19-2022-6300</t>
  </si>
  <si>
    <t>19-2022-6310</t>
  </si>
  <si>
    <t>19-2022-6320</t>
  </si>
  <si>
    <t>19-2022-6330</t>
  </si>
  <si>
    <t>19-2022-6340</t>
  </si>
  <si>
    <t>19-2022-6350</t>
  </si>
  <si>
    <t>19-2022-6360</t>
  </si>
  <si>
    <t>19-2022-7205</t>
  </si>
  <si>
    <t>19-2022-7206</t>
  </si>
  <si>
    <t>19-2022-7207</t>
  </si>
  <si>
    <t>19-2022-7210</t>
  </si>
  <si>
    <t>19-2022-8073</t>
  </si>
  <si>
    <t>19-2022-8074</t>
  </si>
  <si>
    <t>19-2022-8075</t>
  </si>
  <si>
    <t>19-2022-8076</t>
  </si>
  <si>
    <t>19-2022-8077</t>
  </si>
  <si>
    <t>19-2022-8078</t>
  </si>
  <si>
    <t>19-2022-8079</t>
  </si>
  <si>
    <t>19-2022-8080</t>
  </si>
  <si>
    <t>19-2022-8081</t>
  </si>
  <si>
    <t>19-2022-8082</t>
  </si>
  <si>
    <t>19-2022-8083</t>
  </si>
  <si>
    <t>19-2022-8084</t>
  </si>
  <si>
    <t>21-2022-6010</t>
  </si>
  <si>
    <t>21-2022-6020</t>
  </si>
  <si>
    <t>21-2022-6030</t>
  </si>
  <si>
    <t>21-2022-6040</t>
  </si>
  <si>
    <t>21-2022-6070</t>
  </si>
  <si>
    <t>21-2022-6080</t>
  </si>
  <si>
    <t>21-2022-6090</t>
  </si>
  <si>
    <t>21-2022-6100</t>
  </si>
  <si>
    <t>21-2022-6101</t>
  </si>
  <si>
    <t>21-2022-6110</t>
  </si>
  <si>
    <t>21-2022-6130</t>
  </si>
  <si>
    <t>21-2022-6131</t>
  </si>
  <si>
    <t>21-2022-6140</t>
  </si>
  <si>
    <t>21-2022-6150</t>
  </si>
  <si>
    <t>21-2022-6160</t>
  </si>
  <si>
    <t>21-2022-6170</t>
  </si>
  <si>
    <t>21-2022-6180</t>
  </si>
  <si>
    <t>21-2022-6190</t>
  </si>
  <si>
    <t>21-2022-6200</t>
  </si>
  <si>
    <t>21-2022-6210</t>
  </si>
  <si>
    <t>21-2022-6240</t>
  </si>
  <si>
    <t>21-2022-6250</t>
  </si>
  <si>
    <t>21-2022-6256</t>
  </si>
  <si>
    <t>21-2022-6260</t>
  </si>
  <si>
    <t>21-2022-6270</t>
  </si>
  <si>
    <t>21-2022-6280</t>
  </si>
  <si>
    <t>21-2022-6290</t>
  </si>
  <si>
    <t>21-2022-6300</t>
  </si>
  <si>
    <t>21-2022-6310</t>
  </si>
  <si>
    <t>21-2022-6320</t>
  </si>
  <si>
    <t>21-2022-6330</t>
  </si>
  <si>
    <t>21-2022-6340</t>
  </si>
  <si>
    <t>21-2022-6350</t>
  </si>
  <si>
    <t>21-2022-6360</t>
  </si>
  <si>
    <t>21-2022-7205</t>
  </si>
  <si>
    <t>21-2022-7206</t>
  </si>
  <si>
    <t>21-2022-7207</t>
  </si>
  <si>
    <t>21-2022-7210</t>
  </si>
  <si>
    <t>21-2022-8073</t>
  </si>
  <si>
    <t>21-2022-8074</t>
  </si>
  <si>
    <t>21-2022-8075</t>
  </si>
  <si>
    <t>21-2022-8076</t>
  </si>
  <si>
    <t>21-2022-8077</t>
  </si>
  <si>
    <t>21-2022-8078</t>
  </si>
  <si>
    <t>21-2022-8079</t>
  </si>
  <si>
    <t>21-2022-8080</t>
  </si>
  <si>
    <t>21-2022-8081</t>
  </si>
  <si>
    <t>21-2022-8082</t>
  </si>
  <si>
    <t>21-2022-8083</t>
  </si>
  <si>
    <t>21-2022-8084</t>
  </si>
  <si>
    <t>22-2022-6010</t>
  </si>
  <si>
    <t>22-2022-6020</t>
  </si>
  <si>
    <t>22-2022-6030</t>
  </si>
  <si>
    <t>22-2022-6040</t>
  </si>
  <si>
    <t>22-2022-6070</t>
  </si>
  <si>
    <t>22-2022-6080</t>
  </si>
  <si>
    <t>22-2022-6090</t>
  </si>
  <si>
    <t>22-2022-6100</t>
  </si>
  <si>
    <t>22-2022-6101</t>
  </si>
  <si>
    <t>22-2022-6110</t>
  </si>
  <si>
    <t>22-2022-6130</t>
  </si>
  <si>
    <t>22-2022-6131</t>
  </si>
  <si>
    <t>22-2022-6140</t>
  </si>
  <si>
    <t>22-2022-6150</t>
  </si>
  <si>
    <t>22-2022-6160</t>
  </si>
  <si>
    <t>22-2022-6170</t>
  </si>
  <si>
    <t>22-2022-6180</t>
  </si>
  <si>
    <t>22-2022-6190</t>
  </si>
  <si>
    <t>22-2022-6200</t>
  </si>
  <si>
    <t>22-2022-6210</t>
  </si>
  <si>
    <t>22-2022-6240</t>
  </si>
  <si>
    <t>22-2022-6250</t>
  </si>
  <si>
    <t>22-2022-6256</t>
  </si>
  <si>
    <t>22-2022-6260</t>
  </si>
  <si>
    <t>22-2022-6270</t>
  </si>
  <si>
    <t>22-2022-6280</t>
  </si>
  <si>
    <t>22-2022-6290</t>
  </si>
  <si>
    <t>22-2022-6300</t>
  </si>
  <si>
    <t>22-2022-6310</t>
  </si>
  <si>
    <t>22-2022-6320</t>
  </si>
  <si>
    <t>22-2022-6330</t>
  </si>
  <si>
    <t>22-2022-6340</t>
  </si>
  <si>
    <t>22-2022-6350</t>
  </si>
  <si>
    <t>22-2022-6360</t>
  </si>
  <si>
    <t>22-2022-7205</t>
  </si>
  <si>
    <t>22-2022-7206</t>
  </si>
  <si>
    <t>22-2022-7207</t>
  </si>
  <si>
    <t>22-2022-7210</t>
  </si>
  <si>
    <t>22-2022-8073</t>
  </si>
  <si>
    <t>22-2022-8074</t>
  </si>
  <si>
    <t>22-2022-8075</t>
  </si>
  <si>
    <t>22-2022-8076</t>
  </si>
  <si>
    <t>22-2022-8077</t>
  </si>
  <si>
    <t>22-2022-8078</t>
  </si>
  <si>
    <t>22-2022-8079</t>
  </si>
  <si>
    <t>22-2022-8080</t>
  </si>
  <si>
    <t>22-2022-8081</t>
  </si>
  <si>
    <t>22-2022-8082</t>
  </si>
  <si>
    <t>22-2022-8083</t>
  </si>
  <si>
    <t>22-2022-8084</t>
  </si>
  <si>
    <t>24-2022-6010</t>
  </si>
  <si>
    <t>24-2022-6020</t>
  </si>
  <si>
    <t>24-2022-6030</t>
  </si>
  <si>
    <t>24-2022-6040</t>
  </si>
  <si>
    <t>24-2022-6070</t>
  </si>
  <si>
    <t>24-2022-6080</t>
  </si>
  <si>
    <t>24-2022-6090</t>
  </si>
  <si>
    <t>24-2022-6100</t>
  </si>
  <si>
    <t>24-2022-6101</t>
  </si>
  <si>
    <t>24-2022-6110</t>
  </si>
  <si>
    <t>24-2022-6130</t>
  </si>
  <si>
    <t>24-2022-6131</t>
  </si>
  <si>
    <t>24-2022-6140</t>
  </si>
  <si>
    <t>24-2022-6150</t>
  </si>
  <si>
    <t>24-2022-6160</t>
  </si>
  <si>
    <t>24-2022-6170</t>
  </si>
  <si>
    <t>24-2022-6180</t>
  </si>
  <si>
    <t>24-2022-6190</t>
  </si>
  <si>
    <t>24-2022-6200</t>
  </si>
  <si>
    <t>24-2022-6210</t>
  </si>
  <si>
    <t>24-2022-6240</t>
  </si>
  <si>
    <t>24-2022-6250</t>
  </si>
  <si>
    <t>24-2022-6256</t>
  </si>
  <si>
    <t>24-2022-6260</t>
  </si>
  <si>
    <t>24-2022-6270</t>
  </si>
  <si>
    <t>24-2022-6280</t>
  </si>
  <si>
    <t>24-2022-6290</t>
  </si>
  <si>
    <t>24-2022-6300</t>
  </si>
  <si>
    <t>24-2022-6310</t>
  </si>
  <si>
    <t>24-2022-6320</t>
  </si>
  <si>
    <t>24-2022-6330</t>
  </si>
  <si>
    <t>24-2022-6340</t>
  </si>
  <si>
    <t>24-2022-6350</t>
  </si>
  <si>
    <t>24-2022-6360</t>
  </si>
  <si>
    <t>24-2022-7205</t>
  </si>
  <si>
    <t>24-2022-7206</t>
  </si>
  <si>
    <t>24-2022-7207</t>
  </si>
  <si>
    <t>24-2022-7210</t>
  </si>
  <si>
    <t>24-2022-8073</t>
  </si>
  <si>
    <t>24-2022-8074</t>
  </si>
  <si>
    <t>24-2022-8075</t>
  </si>
  <si>
    <t>24-2022-8076</t>
  </si>
  <si>
    <t>24-2022-8077</t>
  </si>
  <si>
    <t>24-2022-8078</t>
  </si>
  <si>
    <t>24-2022-8079</t>
  </si>
  <si>
    <t>24-2022-8080</t>
  </si>
  <si>
    <t>24-2022-8081</t>
  </si>
  <si>
    <t>24-2022-8082</t>
  </si>
  <si>
    <t>24-2022-8083</t>
  </si>
  <si>
    <t>24-2022-8084</t>
  </si>
  <si>
    <t>25-2022-6010</t>
  </si>
  <si>
    <t>25-2022-6020</t>
  </si>
  <si>
    <t>25-2022-6030</t>
  </si>
  <si>
    <t>25-2022-6040</t>
  </si>
  <si>
    <t>25-2022-6070</t>
  </si>
  <si>
    <t>25-2022-6080</t>
  </si>
  <si>
    <t>25-2022-6090</t>
  </si>
  <si>
    <t>25-2022-6100</t>
  </si>
  <si>
    <t>25-2022-6101</t>
  </si>
  <si>
    <t>25-2022-6110</t>
  </si>
  <si>
    <t>25-2022-6130</t>
  </si>
  <si>
    <t>25-2022-6131</t>
  </si>
  <si>
    <t>25-2022-6140</t>
  </si>
  <si>
    <t>25-2022-6150</t>
  </si>
  <si>
    <t>25-2022-6160</t>
  </si>
  <si>
    <t>25-2022-6170</t>
  </si>
  <si>
    <t>25-2022-6180</t>
  </si>
  <si>
    <t>25-2022-6190</t>
  </si>
  <si>
    <t>25-2022-6200</t>
  </si>
  <si>
    <t>25-2022-6210</t>
  </si>
  <si>
    <t>25-2022-6240</t>
  </si>
  <si>
    <t>25-2022-6250</t>
  </si>
  <si>
    <t>25-2022-6256</t>
  </si>
  <si>
    <t>25-2022-6260</t>
  </si>
  <si>
    <t>25-2022-6270</t>
  </si>
  <si>
    <t>25-2022-6280</t>
  </si>
  <si>
    <t>25-2022-6290</t>
  </si>
  <si>
    <t>25-2022-6300</t>
  </si>
  <si>
    <t>25-2022-6310</t>
  </si>
  <si>
    <t>25-2022-6320</t>
  </si>
  <si>
    <t>25-2022-6330</t>
  </si>
  <si>
    <t>25-2022-6340</t>
  </si>
  <si>
    <t>25-2022-6350</t>
  </si>
  <si>
    <t>25-2022-6360</t>
  </si>
  <si>
    <t>25-2022-7205</t>
  </si>
  <si>
    <t>25-2022-7206</t>
  </si>
  <si>
    <t>25-2022-7207</t>
  </si>
  <si>
    <t>25-2022-7210</t>
  </si>
  <si>
    <t>25-2022-8073</t>
  </si>
  <si>
    <t>25-2022-8074</t>
  </si>
  <si>
    <t>25-2022-8075</t>
  </si>
  <si>
    <t>25-2022-8076</t>
  </si>
  <si>
    <t>25-2022-8077</t>
  </si>
  <si>
    <t>25-2022-8078</t>
  </si>
  <si>
    <t>25-2022-8079</t>
  </si>
  <si>
    <t>25-2022-8080</t>
  </si>
  <si>
    <t>25-2022-8081</t>
  </si>
  <si>
    <t>25-2022-8082</t>
  </si>
  <si>
    <t>25-2022-8083</t>
  </si>
  <si>
    <t>25-2022-8084</t>
  </si>
  <si>
    <t>27-2022-6010</t>
  </si>
  <si>
    <t>27-2022-6020</t>
  </si>
  <si>
    <t>27-2022-6030</t>
  </si>
  <si>
    <t>27-2022-6040</t>
  </si>
  <si>
    <t>27-2022-6070</t>
  </si>
  <si>
    <t>27-2022-6080</t>
  </si>
  <si>
    <t>27-2022-6090</t>
  </si>
  <si>
    <t>27-2022-6100</t>
  </si>
  <si>
    <t>27-2022-6101</t>
  </si>
  <si>
    <t>27-2022-6110</t>
  </si>
  <si>
    <t>27-2022-6130</t>
  </si>
  <si>
    <t>27-2022-6131</t>
  </si>
  <si>
    <t>27-2022-6140</t>
  </si>
  <si>
    <t>27-2022-6150</t>
  </si>
  <si>
    <t>27-2022-6160</t>
  </si>
  <si>
    <t>27-2022-6170</t>
  </si>
  <si>
    <t>27-2022-6180</t>
  </si>
  <si>
    <t>27-2022-6190</t>
  </si>
  <si>
    <t>27-2022-6200</t>
  </si>
  <si>
    <t>27-2022-6210</t>
  </si>
  <si>
    <t>27-2022-6240</t>
  </si>
  <si>
    <t>27-2022-6250</t>
  </si>
  <si>
    <t>27-2022-6256</t>
  </si>
  <si>
    <t>27-2022-6260</t>
  </si>
  <si>
    <t>27-2022-6270</t>
  </si>
  <si>
    <t>27-2022-6280</t>
  </si>
  <si>
    <t>27-2022-6290</t>
  </si>
  <si>
    <t>27-2022-6300</t>
  </si>
  <si>
    <t>27-2022-6310</t>
  </si>
  <si>
    <t>27-2022-6320</t>
  </si>
  <si>
    <t>27-2022-6330</t>
  </si>
  <si>
    <t>27-2022-6340</t>
  </si>
  <si>
    <t>27-2022-6350</t>
  </si>
  <si>
    <t>27-2022-6360</t>
  </si>
  <si>
    <t>27-2022-7205</t>
  </si>
  <si>
    <t>27-2022-7206</t>
  </si>
  <si>
    <t>27-2022-7207</t>
  </si>
  <si>
    <t>27-2022-7210</t>
  </si>
  <si>
    <t>27-2022-8073</t>
  </si>
  <si>
    <t>27-2022-8074</t>
  </si>
  <si>
    <t>27-2022-8075</t>
  </si>
  <si>
    <t>27-2022-8076</t>
  </si>
  <si>
    <t>27-2022-8077</t>
  </si>
  <si>
    <t>27-2022-8078</t>
  </si>
  <si>
    <t>27-2022-8079</t>
  </si>
  <si>
    <t>27-2022-8080</t>
  </si>
  <si>
    <t>27-2022-8081</t>
  </si>
  <si>
    <t>27-2022-8082</t>
  </si>
  <si>
    <t>27-2022-8083</t>
  </si>
  <si>
    <t>27-2022-8084</t>
  </si>
  <si>
    <t>28-2022-6010</t>
  </si>
  <si>
    <t>28-2022-6020</t>
  </si>
  <si>
    <t>28-2022-6030</t>
  </si>
  <si>
    <t>28-2022-6040</t>
  </si>
  <si>
    <t>28-2022-6070</t>
  </si>
  <si>
    <t>28-2022-6080</t>
  </si>
  <si>
    <t>28-2022-6090</t>
  </si>
  <si>
    <t>28-2022-6100</t>
  </si>
  <si>
    <t>28-2022-6101</t>
  </si>
  <si>
    <t>28-2022-6110</t>
  </si>
  <si>
    <t>28-2022-6130</t>
  </si>
  <si>
    <t>28-2022-6131</t>
  </si>
  <si>
    <t>28-2022-6140</t>
  </si>
  <si>
    <t>28-2022-6150</t>
  </si>
  <si>
    <t>28-2022-6160</t>
  </si>
  <si>
    <t>28-2022-6170</t>
  </si>
  <si>
    <t>28-2022-6180</t>
  </si>
  <si>
    <t>28-2022-6190</t>
  </si>
  <si>
    <t>28-2022-6200</t>
  </si>
  <si>
    <t>28-2022-6210</t>
  </si>
  <si>
    <t>28-2022-6240</t>
  </si>
  <si>
    <t>28-2022-6250</t>
  </si>
  <si>
    <t>28-2022-6256</t>
  </si>
  <si>
    <t>28-2022-6260</t>
  </si>
  <si>
    <t>28-2022-6270</t>
  </si>
  <si>
    <t>28-2022-6280</t>
  </si>
  <si>
    <t>28-2022-6290</t>
  </si>
  <si>
    <t>28-2022-6300</t>
  </si>
  <si>
    <t>28-2022-6310</t>
  </si>
  <si>
    <t>28-2022-6320</t>
  </si>
  <si>
    <t>28-2022-6330</t>
  </si>
  <si>
    <t>28-2022-6340</t>
  </si>
  <si>
    <t>28-2022-6350</t>
  </si>
  <si>
    <t>28-2022-6360</t>
  </si>
  <si>
    <t>28-2022-7205</t>
  </si>
  <si>
    <t>28-2022-7206</t>
  </si>
  <si>
    <t>28-2022-7207</t>
  </si>
  <si>
    <t>28-2022-7210</t>
  </si>
  <si>
    <t>28-2022-8073</t>
  </si>
  <si>
    <t>28-2022-8074</t>
  </si>
  <si>
    <t>28-2022-8075</t>
  </si>
  <si>
    <t>28-2022-8076</t>
  </si>
  <si>
    <t>28-2022-8077</t>
  </si>
  <si>
    <t>28-2022-8078</t>
  </si>
  <si>
    <t>28-2022-8079</t>
  </si>
  <si>
    <t>28-2022-8080</t>
  </si>
  <si>
    <t>28-2022-8081</t>
  </si>
  <si>
    <t>28-2022-8082</t>
  </si>
  <si>
    <t>28-2022-8083</t>
  </si>
  <si>
    <t>28-2022-8084</t>
  </si>
  <si>
    <t>29-2022-6010</t>
  </si>
  <si>
    <t>29-2022-6020</t>
  </si>
  <si>
    <t>29-2022-6030</t>
  </si>
  <si>
    <t>29-2022-6040</t>
  </si>
  <si>
    <t>29-2022-6070</t>
  </si>
  <si>
    <t>29-2022-6080</t>
  </si>
  <si>
    <t>29-2022-6090</t>
  </si>
  <si>
    <t>29-2022-6100</t>
  </si>
  <si>
    <t>29-2022-6101</t>
  </si>
  <si>
    <t>29-2022-6110</t>
  </si>
  <si>
    <t>29-2022-6130</t>
  </si>
  <si>
    <t>29-2022-6131</t>
  </si>
  <si>
    <t>29-2022-6140</t>
  </si>
  <si>
    <t>29-2022-6150</t>
  </si>
  <si>
    <t>29-2022-6160</t>
  </si>
  <si>
    <t>29-2022-6170</t>
  </si>
  <si>
    <t>29-2022-6180</t>
  </si>
  <si>
    <t>29-2022-6190</t>
  </si>
  <si>
    <t>29-2022-6200</t>
  </si>
  <si>
    <t>29-2022-6210</t>
  </si>
  <si>
    <t>29-2022-6240</t>
  </si>
  <si>
    <t>29-2022-6250</t>
  </si>
  <si>
    <t>29-2022-6256</t>
  </si>
  <si>
    <t>29-2022-6260</t>
  </si>
  <si>
    <t>29-2022-6270</t>
  </si>
  <si>
    <t>29-2022-6280</t>
  </si>
  <si>
    <t>29-2022-6290</t>
  </si>
  <si>
    <t>29-2022-6300</t>
  </si>
  <si>
    <t>29-2022-6310</t>
  </si>
  <si>
    <t>29-2022-6320</t>
  </si>
  <si>
    <t>29-2022-6330</t>
  </si>
  <si>
    <t>29-2022-6340</t>
  </si>
  <si>
    <t>29-2022-6350</t>
  </si>
  <si>
    <t>29-2022-6360</t>
  </si>
  <si>
    <t>29-2022-7205</t>
  </si>
  <si>
    <t>29-2022-7206</t>
  </si>
  <si>
    <t>29-2022-7207</t>
  </si>
  <si>
    <t>29-2022-7210</t>
  </si>
  <si>
    <t>29-2022-8073</t>
  </si>
  <si>
    <t>29-2022-8074</t>
  </si>
  <si>
    <t>29-2022-8075</t>
  </si>
  <si>
    <t>29-2022-8076</t>
  </si>
  <si>
    <t>29-2022-8077</t>
  </si>
  <si>
    <t>29-2022-8078</t>
  </si>
  <si>
    <t>29-2022-8079</t>
  </si>
  <si>
    <t>29-2022-8080</t>
  </si>
  <si>
    <t>29-2022-8081</t>
  </si>
  <si>
    <t>29-2022-8082</t>
  </si>
  <si>
    <t>29-2022-8083</t>
  </si>
  <si>
    <t>29-2022-8084</t>
  </si>
  <si>
    <t>30-2022-6010</t>
  </si>
  <si>
    <t>30-2022-6020</t>
  </si>
  <si>
    <t>30-2022-6030</t>
  </si>
  <si>
    <t>30-2022-6040</t>
  </si>
  <si>
    <t>30-2022-6070</t>
  </si>
  <si>
    <t>30-2022-6080</t>
  </si>
  <si>
    <t>30-2022-6090</t>
  </si>
  <si>
    <t>30-2022-6100</t>
  </si>
  <si>
    <t>30-2022-6101</t>
  </si>
  <si>
    <t>30-2022-6110</t>
  </si>
  <si>
    <t>30-2022-6130</t>
  </si>
  <si>
    <t>30-2022-6131</t>
  </si>
  <si>
    <t>30-2022-6140</t>
  </si>
  <si>
    <t>30-2022-6150</t>
  </si>
  <si>
    <t>30-2022-6160</t>
  </si>
  <si>
    <t>30-2022-6170</t>
  </si>
  <si>
    <t>30-2022-6180</t>
  </si>
  <si>
    <t>30-2022-6190</t>
  </si>
  <si>
    <t>30-2022-6200</t>
  </si>
  <si>
    <t>30-2022-6210</t>
  </si>
  <si>
    <t>30-2022-6240</t>
  </si>
  <si>
    <t>30-2022-6250</t>
  </si>
  <si>
    <t>30-2022-6256</t>
  </si>
  <si>
    <t>30-2022-6260</t>
  </si>
  <si>
    <t>30-2022-6270</t>
  </si>
  <si>
    <t>30-2022-6280</t>
  </si>
  <si>
    <t>30-2022-6290</t>
  </si>
  <si>
    <t>30-2022-6300</t>
  </si>
  <si>
    <t>30-2022-6310</t>
  </si>
  <si>
    <t>30-2022-6320</t>
  </si>
  <si>
    <t>30-2022-6330</t>
  </si>
  <si>
    <t>30-2022-6340</t>
  </si>
  <si>
    <t>30-2022-6350</t>
  </si>
  <si>
    <t>30-2022-6360</t>
  </si>
  <si>
    <t>30-2022-7205</t>
  </si>
  <si>
    <t>30-2022-7206</t>
  </si>
  <si>
    <t>30-2022-7207</t>
  </si>
  <si>
    <t>30-2022-7210</t>
  </si>
  <si>
    <t>30-2022-8073</t>
  </si>
  <si>
    <t>30-2022-8074</t>
  </si>
  <si>
    <t>30-2022-8075</t>
  </si>
  <si>
    <t>30-2022-8076</t>
  </si>
  <si>
    <t>30-2022-8077</t>
  </si>
  <si>
    <t>30-2022-8078</t>
  </si>
  <si>
    <t>30-2022-8079</t>
  </si>
  <si>
    <t>30-2022-8080</t>
  </si>
  <si>
    <t>30-2022-8081</t>
  </si>
  <si>
    <t>30-2022-8082</t>
  </si>
  <si>
    <t>30-2022-8083</t>
  </si>
  <si>
    <t>30-2022-8084</t>
  </si>
  <si>
    <t>31-2022-6010</t>
  </si>
  <si>
    <t>31-2022-6020</t>
  </si>
  <si>
    <t>31-2022-6030</t>
  </si>
  <si>
    <t>31-2022-6040</t>
  </si>
  <si>
    <t>31-2022-6070</t>
  </si>
  <si>
    <t>31-2022-6080</t>
  </si>
  <si>
    <t>31-2022-6090</t>
  </si>
  <si>
    <t>31-2022-6100</t>
  </si>
  <si>
    <t>31-2022-6101</t>
  </si>
  <si>
    <t>31-2022-6110</t>
  </si>
  <si>
    <t>31-2022-6130</t>
  </si>
  <si>
    <t>31-2022-6131</t>
  </si>
  <si>
    <t>31-2022-6140</t>
  </si>
  <si>
    <t>31-2022-6150</t>
  </si>
  <si>
    <t>31-2022-6160</t>
  </si>
  <si>
    <t>31-2022-6170</t>
  </si>
  <si>
    <t>31-2022-6180</t>
  </si>
  <si>
    <t>31-2022-6190</t>
  </si>
  <si>
    <t>31-2022-6200</t>
  </si>
  <si>
    <t>31-2022-6210</t>
  </si>
  <si>
    <t>31-2022-6240</t>
  </si>
  <si>
    <t>31-2022-6250</t>
  </si>
  <si>
    <t>31-2022-6256</t>
  </si>
  <si>
    <t>31-2022-6260</t>
  </si>
  <si>
    <t>31-2022-6270</t>
  </si>
  <si>
    <t>31-2022-6280</t>
  </si>
  <si>
    <t>31-2022-6290</t>
  </si>
  <si>
    <t>31-2022-6300</t>
  </si>
  <si>
    <t>31-2022-6310</t>
  </si>
  <si>
    <t>31-2022-6320</t>
  </si>
  <si>
    <t>31-2022-6330</t>
  </si>
  <si>
    <t>31-2022-6340</t>
  </si>
  <si>
    <t>31-2022-6350</t>
  </si>
  <si>
    <t>31-2022-6360</t>
  </si>
  <si>
    <t>31-2022-7205</t>
  </si>
  <si>
    <t>31-2022-7206</t>
  </si>
  <si>
    <t>31-2022-7207</t>
  </si>
  <si>
    <t>31-2022-7210</t>
  </si>
  <si>
    <t>31-2022-8073</t>
  </si>
  <si>
    <t>31-2022-8074</t>
  </si>
  <si>
    <t>31-2022-8075</t>
  </si>
  <si>
    <t>31-2022-8076</t>
  </si>
  <si>
    <t>31-2022-8077</t>
  </si>
  <si>
    <t>31-2022-8078</t>
  </si>
  <si>
    <t>31-2022-8079</t>
  </si>
  <si>
    <t>31-2022-8080</t>
  </si>
  <si>
    <t>31-2022-8081</t>
  </si>
  <si>
    <t>31-2022-8082</t>
  </si>
  <si>
    <t>31-2022-8083</t>
  </si>
  <si>
    <t>31-2022-8084</t>
  </si>
  <si>
    <t>34-2022-6010</t>
  </si>
  <si>
    <t>34-2022-6020</t>
  </si>
  <si>
    <t>34-2022-6030</t>
  </si>
  <si>
    <t>34-2022-6040</t>
  </si>
  <si>
    <t>34-2022-6070</t>
  </si>
  <si>
    <t>34-2022-6080</t>
  </si>
  <si>
    <t>34-2022-6090</t>
  </si>
  <si>
    <t>34-2022-6100</t>
  </si>
  <si>
    <t>34-2022-6101</t>
  </si>
  <si>
    <t>34-2022-6110</t>
  </si>
  <si>
    <t>34-2022-6130</t>
  </si>
  <si>
    <t>34-2022-6131</t>
  </si>
  <si>
    <t>34-2022-6140</t>
  </si>
  <si>
    <t>34-2022-6150</t>
  </si>
  <si>
    <t>34-2022-6160</t>
  </si>
  <si>
    <t>34-2022-6170</t>
  </si>
  <si>
    <t>34-2022-6180</t>
  </si>
  <si>
    <t>34-2022-6190</t>
  </si>
  <si>
    <t>34-2022-6200</t>
  </si>
  <si>
    <t>34-2022-6210</t>
  </si>
  <si>
    <t>34-2022-6240</t>
  </si>
  <si>
    <t>34-2022-6250</t>
  </si>
  <si>
    <t>34-2022-6256</t>
  </si>
  <si>
    <t>34-2022-6260</t>
  </si>
  <si>
    <t>34-2022-6270</t>
  </si>
  <si>
    <t>34-2022-6280</t>
  </si>
  <si>
    <t>34-2022-6290</t>
  </si>
  <si>
    <t>34-2022-6300</t>
  </si>
  <si>
    <t>34-2022-6310</t>
  </si>
  <si>
    <t>34-2022-6320</t>
  </si>
  <si>
    <t>34-2022-6330</t>
  </si>
  <si>
    <t>34-2022-6340</t>
  </si>
  <si>
    <t>34-2022-6350</t>
  </si>
  <si>
    <t>34-2022-6360</t>
  </si>
  <si>
    <t>34-2022-7205</t>
  </si>
  <si>
    <t>34-2022-7206</t>
  </si>
  <si>
    <t>34-2022-7207</t>
  </si>
  <si>
    <t>34-2022-7210</t>
  </si>
  <si>
    <t>34-2022-8073</t>
  </si>
  <si>
    <t>34-2022-8074</t>
  </si>
  <si>
    <t>34-2022-8075</t>
  </si>
  <si>
    <t>34-2022-8076</t>
  </si>
  <si>
    <t>34-2022-8077</t>
  </si>
  <si>
    <t>34-2022-8078</t>
  </si>
  <si>
    <t>34-2022-8079</t>
  </si>
  <si>
    <t>34-2022-8080</t>
  </si>
  <si>
    <t>34-2022-8081</t>
  </si>
  <si>
    <t>34-2022-8082</t>
  </si>
  <si>
    <t>34-2022-8083</t>
  </si>
  <si>
    <t>34-2022-8084</t>
  </si>
  <si>
    <t>35-2022-6010</t>
  </si>
  <si>
    <t>35-2022-6020</t>
  </si>
  <si>
    <t>35-2022-6030</t>
  </si>
  <si>
    <t>35-2022-6040</t>
  </si>
  <si>
    <t>35-2022-6070</t>
  </si>
  <si>
    <t>35-2022-6080</t>
  </si>
  <si>
    <t>35-2022-6090</t>
  </si>
  <si>
    <t>35-2022-6100</t>
  </si>
  <si>
    <t>35-2022-6101</t>
  </si>
  <si>
    <t>35-2022-6110</t>
  </si>
  <si>
    <t>35-2022-6130</t>
  </si>
  <si>
    <t>35-2022-6131</t>
  </si>
  <si>
    <t>35-2022-6140</t>
  </si>
  <si>
    <t>35-2022-6150</t>
  </si>
  <si>
    <t>35-2022-6160</t>
  </si>
  <si>
    <t>35-2022-6170</t>
  </si>
  <si>
    <t>35-2022-6180</t>
  </si>
  <si>
    <t>35-2022-6190</t>
  </si>
  <si>
    <t>35-2022-6200</t>
  </si>
  <si>
    <t>35-2022-6210</t>
  </si>
  <si>
    <t>35-2022-6240</t>
  </si>
  <si>
    <t>35-2022-6250</t>
  </si>
  <si>
    <t>35-2022-6256</t>
  </si>
  <si>
    <t>35-2022-6260</t>
  </si>
  <si>
    <t>35-2022-6270</t>
  </si>
  <si>
    <t>35-2022-6280</t>
  </si>
  <si>
    <t>35-2022-6290</t>
  </si>
  <si>
    <t>35-2022-6300</t>
  </si>
  <si>
    <t>35-2022-6310</t>
  </si>
  <si>
    <t>35-2022-6320</t>
  </si>
  <si>
    <t>35-2022-6330</t>
  </si>
  <si>
    <t>35-2022-6340</t>
  </si>
  <si>
    <t>35-2022-6350</t>
  </si>
  <si>
    <t>35-2022-6360</t>
  </si>
  <si>
    <t>35-2022-7205</t>
  </si>
  <si>
    <t>35-2022-7206</t>
  </si>
  <si>
    <t>35-2022-7207</t>
  </si>
  <si>
    <t>35-2022-7210</t>
  </si>
  <si>
    <t>35-2022-8073</t>
  </si>
  <si>
    <t>35-2022-8074</t>
  </si>
  <si>
    <t>35-2022-8075</t>
  </si>
  <si>
    <t>35-2022-8076</t>
  </si>
  <si>
    <t>35-2022-8077</t>
  </si>
  <si>
    <t>35-2022-8078</t>
  </si>
  <si>
    <t>35-2022-8079</t>
  </si>
  <si>
    <t>35-2022-8080</t>
  </si>
  <si>
    <t>35-2022-8081</t>
  </si>
  <si>
    <t>35-2022-8082</t>
  </si>
  <si>
    <t>35-2022-8083</t>
  </si>
  <si>
    <t>35-2022-8084</t>
  </si>
  <si>
    <t>37-2022-6010</t>
  </si>
  <si>
    <t>37-2022-6020</t>
  </si>
  <si>
    <t>37-2022-6030</t>
  </si>
  <si>
    <t>37-2022-6040</t>
  </si>
  <si>
    <t>37-2022-6070</t>
  </si>
  <si>
    <t>37-2022-6080</t>
  </si>
  <si>
    <t>37-2022-6090</t>
  </si>
  <si>
    <t>37-2022-6100</t>
  </si>
  <si>
    <t>37-2022-6101</t>
  </si>
  <si>
    <t>37-2022-6110</t>
  </si>
  <si>
    <t>37-2022-6130</t>
  </si>
  <si>
    <t>37-2022-6131</t>
  </si>
  <si>
    <t>37-2022-6140</t>
  </si>
  <si>
    <t>37-2022-6150</t>
  </si>
  <si>
    <t>37-2022-6160</t>
  </si>
  <si>
    <t>37-2022-6170</t>
  </si>
  <si>
    <t>37-2022-6180</t>
  </si>
  <si>
    <t>37-2022-6190</t>
  </si>
  <si>
    <t>37-2022-6200</t>
  </si>
  <si>
    <t>37-2022-6210</t>
  </si>
  <si>
    <t>37-2022-6240</t>
  </si>
  <si>
    <t>37-2022-6250</t>
  </si>
  <si>
    <t>37-2022-6256</t>
  </si>
  <si>
    <t>37-2022-6260</t>
  </si>
  <si>
    <t>37-2022-6270</t>
  </si>
  <si>
    <t>37-2022-6280</t>
  </si>
  <si>
    <t>37-2022-6290</t>
  </si>
  <si>
    <t>37-2022-6300</t>
  </si>
  <si>
    <t>37-2022-6310</t>
  </si>
  <si>
    <t>37-2022-6320</t>
  </si>
  <si>
    <t>37-2022-6330</t>
  </si>
  <si>
    <t>37-2022-6340</t>
  </si>
  <si>
    <t>37-2022-6350</t>
  </si>
  <si>
    <t>37-2022-6360</t>
  </si>
  <si>
    <t>37-2022-7205</t>
  </si>
  <si>
    <t>37-2022-7206</t>
  </si>
  <si>
    <t>37-2022-7207</t>
  </si>
  <si>
    <t>37-2022-7210</t>
  </si>
  <si>
    <t>37-2022-8073</t>
  </si>
  <si>
    <t>37-2022-8074</t>
  </si>
  <si>
    <t>37-2022-8075</t>
  </si>
  <si>
    <t>37-2022-8076</t>
  </si>
  <si>
    <t>37-2022-8077</t>
  </si>
  <si>
    <t>37-2022-8078</t>
  </si>
  <si>
    <t>37-2022-8079</t>
  </si>
  <si>
    <t>37-2022-8080</t>
  </si>
  <si>
    <t>37-2022-8081</t>
  </si>
  <si>
    <t>37-2022-8082</t>
  </si>
  <si>
    <t>37-2022-8083</t>
  </si>
  <si>
    <t>37-2022-8084</t>
  </si>
  <si>
    <t>39-2022-6010</t>
  </si>
  <si>
    <t>39-2022-6020</t>
  </si>
  <si>
    <t>39-2022-6030</t>
  </si>
  <si>
    <t>39-2022-6040</t>
  </si>
  <si>
    <t>39-2022-6070</t>
  </si>
  <si>
    <t>39-2022-6080</t>
  </si>
  <si>
    <t>39-2022-6090</t>
  </si>
  <si>
    <t>39-2022-6100</t>
  </si>
  <si>
    <t>39-2022-6101</t>
  </si>
  <si>
    <t>39-2022-6110</t>
  </si>
  <si>
    <t>39-2022-6130</t>
  </si>
  <si>
    <t>39-2022-6131</t>
  </si>
  <si>
    <t>39-2022-6140</t>
  </si>
  <si>
    <t>39-2022-6150</t>
  </si>
  <si>
    <t>39-2022-6160</t>
  </si>
  <si>
    <t>39-2022-6170</t>
  </si>
  <si>
    <t>39-2022-6180</t>
  </si>
  <si>
    <t>39-2022-6190</t>
  </si>
  <si>
    <t>39-2022-6200</t>
  </si>
  <si>
    <t>39-2022-6210</t>
  </si>
  <si>
    <t>39-2022-6240</t>
  </si>
  <si>
    <t>39-2022-6250</t>
  </si>
  <si>
    <t>39-2022-6256</t>
  </si>
  <si>
    <t>39-2022-6260</t>
  </si>
  <si>
    <t>39-2022-6270</t>
  </si>
  <si>
    <t>39-2022-6280</t>
  </si>
  <si>
    <t>39-2022-6290</t>
  </si>
  <si>
    <t>39-2022-6300</t>
  </si>
  <si>
    <t>39-2022-6310</t>
  </si>
  <si>
    <t>39-2022-6320</t>
  </si>
  <si>
    <t>39-2022-6330</t>
  </si>
  <si>
    <t>39-2022-6340</t>
  </si>
  <si>
    <t>39-2022-6350</t>
  </si>
  <si>
    <t>39-2022-6360</t>
  </si>
  <si>
    <t>39-2022-7205</t>
  </si>
  <si>
    <t>39-2022-7206</t>
  </si>
  <si>
    <t>39-2022-7207</t>
  </si>
  <si>
    <t>39-2022-7210</t>
  </si>
  <si>
    <t>39-2022-8073</t>
  </si>
  <si>
    <t>39-2022-8074</t>
  </si>
  <si>
    <t>39-2022-8075</t>
  </si>
  <si>
    <t>39-2022-8076</t>
  </si>
  <si>
    <t>39-2022-8077</t>
  </si>
  <si>
    <t>39-2022-8078</t>
  </si>
  <si>
    <t>39-2022-8079</t>
  </si>
  <si>
    <t>39-2022-8080</t>
  </si>
  <si>
    <t>39-2022-8081</t>
  </si>
  <si>
    <t>39-2022-8082</t>
  </si>
  <si>
    <t>39-2022-8083</t>
  </si>
  <si>
    <t>39-2022-8084</t>
  </si>
  <si>
    <t>41-2022-6010</t>
  </si>
  <si>
    <t>41-2022-6020</t>
  </si>
  <si>
    <t>41-2022-6030</t>
  </si>
  <si>
    <t>41-2022-6040</t>
  </si>
  <si>
    <t>41-2022-6070</t>
  </si>
  <si>
    <t>41-2022-6080</t>
  </si>
  <si>
    <t>41-2022-6090</t>
  </si>
  <si>
    <t>41-2022-6100</t>
  </si>
  <si>
    <t>41-2022-6101</t>
  </si>
  <si>
    <t>41-2022-6110</t>
  </si>
  <si>
    <t>41-2022-6130</t>
  </si>
  <si>
    <t>41-2022-6131</t>
  </si>
  <si>
    <t>41-2022-6140</t>
  </si>
  <si>
    <t>41-2022-6150</t>
  </si>
  <si>
    <t>41-2022-6160</t>
  </si>
  <si>
    <t>41-2022-6170</t>
  </si>
  <si>
    <t>41-2022-6180</t>
  </si>
  <si>
    <t>41-2022-6190</t>
  </si>
  <si>
    <t>41-2022-6200</t>
  </si>
  <si>
    <t>41-2022-6210</t>
  </si>
  <si>
    <t>41-2022-6240</t>
  </si>
  <si>
    <t>41-2022-6250</t>
  </si>
  <si>
    <t>41-2022-6256</t>
  </si>
  <si>
    <t>41-2022-6260</t>
  </si>
  <si>
    <t>41-2022-6270</t>
  </si>
  <si>
    <t>41-2022-6280</t>
  </si>
  <si>
    <t>41-2022-6290</t>
  </si>
  <si>
    <t>41-2022-6300</t>
  </si>
  <si>
    <t>41-2022-6310</t>
  </si>
  <si>
    <t>41-2022-6320</t>
  </si>
  <si>
    <t>41-2022-6330</t>
  </si>
  <si>
    <t>41-2022-6340</t>
  </si>
  <si>
    <t>41-2022-6350</t>
  </si>
  <si>
    <t>41-2022-6360</t>
  </si>
  <si>
    <t>41-2022-7205</t>
  </si>
  <si>
    <t>41-2022-7206</t>
  </si>
  <si>
    <t>41-2022-7207</t>
  </si>
  <si>
    <t>41-2022-7210</t>
  </si>
  <si>
    <t>41-2022-8073</t>
  </si>
  <si>
    <t>41-2022-8074</t>
  </si>
  <si>
    <t>41-2022-8075</t>
  </si>
  <si>
    <t>41-2022-8076</t>
  </si>
  <si>
    <t>41-2022-8077</t>
  </si>
  <si>
    <t>41-2022-8078</t>
  </si>
  <si>
    <t>41-2022-8079</t>
  </si>
  <si>
    <t>41-2022-8080</t>
  </si>
  <si>
    <t>41-2022-8081</t>
  </si>
  <si>
    <t>41-2022-8082</t>
  </si>
  <si>
    <t>41-2022-8083</t>
  </si>
  <si>
    <t>41-2022-8084</t>
  </si>
  <si>
    <t>42-2022-6010</t>
  </si>
  <si>
    <t>42-2022-6020</t>
  </si>
  <si>
    <t>42-2022-6030</t>
  </si>
  <si>
    <t>42-2022-6040</t>
  </si>
  <si>
    <t>42-2022-6070</t>
  </si>
  <si>
    <t>42-2022-6080</t>
  </si>
  <si>
    <t>42-2022-6090</t>
  </si>
  <si>
    <t>42-2022-6100</t>
  </si>
  <si>
    <t>42-2022-6101</t>
  </si>
  <si>
    <t>42-2022-6110</t>
  </si>
  <si>
    <t>42-2022-6130</t>
  </si>
  <si>
    <t>42-2022-6131</t>
  </si>
  <si>
    <t>42-2022-6140</t>
  </si>
  <si>
    <t>42-2022-6150</t>
  </si>
  <si>
    <t>42-2022-6160</t>
  </si>
  <si>
    <t>42-2022-6170</t>
  </si>
  <si>
    <t>42-2022-6180</t>
  </si>
  <si>
    <t>42-2022-6190</t>
  </si>
  <si>
    <t>42-2022-6200</t>
  </si>
  <si>
    <t>42-2022-6210</t>
  </si>
  <si>
    <t>42-2022-6240</t>
  </si>
  <si>
    <t>42-2022-6250</t>
  </si>
  <si>
    <t>42-2022-6256</t>
  </si>
  <si>
    <t>42-2022-6260</t>
  </si>
  <si>
    <t>42-2022-6270</t>
  </si>
  <si>
    <t>42-2022-6280</t>
  </si>
  <si>
    <t>42-2022-6290</t>
  </si>
  <si>
    <t>42-2022-6300</t>
  </si>
  <si>
    <t>42-2022-6310</t>
  </si>
  <si>
    <t>42-2022-6320</t>
  </si>
  <si>
    <t>42-2022-6330</t>
  </si>
  <si>
    <t>42-2022-6340</t>
  </si>
  <si>
    <t>42-2022-6350</t>
  </si>
  <si>
    <t>42-2022-6360</t>
  </si>
  <si>
    <t>42-2022-7205</t>
  </si>
  <si>
    <t>42-2022-7206</t>
  </si>
  <si>
    <t>42-2022-7207</t>
  </si>
  <si>
    <t>42-2022-7210</t>
  </si>
  <si>
    <t>42-2022-8073</t>
  </si>
  <si>
    <t>42-2022-8074</t>
  </si>
  <si>
    <t>42-2022-8075</t>
  </si>
  <si>
    <t>42-2022-8076</t>
  </si>
  <si>
    <t>42-2022-8077</t>
  </si>
  <si>
    <t>42-2022-8078</t>
  </si>
  <si>
    <t>42-2022-8079</t>
  </si>
  <si>
    <t>42-2022-8080</t>
  </si>
  <si>
    <t>42-2022-8081</t>
  </si>
  <si>
    <t>42-2022-8082</t>
  </si>
  <si>
    <t>42-2022-8083</t>
  </si>
  <si>
    <t>42-2022-8084</t>
  </si>
  <si>
    <t>44-2022-6010</t>
  </si>
  <si>
    <t>44-2022-6020</t>
  </si>
  <si>
    <t>44-2022-6030</t>
  </si>
  <si>
    <t>44-2022-6040</t>
  </si>
  <si>
    <t>44-2022-6070</t>
  </si>
  <si>
    <t>44-2022-6080</t>
  </si>
  <si>
    <t>44-2022-6090</t>
  </si>
  <si>
    <t>44-2022-6100</t>
  </si>
  <si>
    <t>44-2022-6101</t>
  </si>
  <si>
    <t>44-2022-6110</t>
  </si>
  <si>
    <t>44-2022-6130</t>
  </si>
  <si>
    <t>44-2022-6131</t>
  </si>
  <si>
    <t>44-2022-6140</t>
  </si>
  <si>
    <t>44-2022-6150</t>
  </si>
  <si>
    <t>44-2022-6160</t>
  </si>
  <si>
    <t>44-2022-6170</t>
  </si>
  <si>
    <t>44-2022-6180</t>
  </si>
  <si>
    <t>44-2022-6190</t>
  </si>
  <si>
    <t>44-2022-6200</t>
  </si>
  <si>
    <t>44-2022-6210</t>
  </si>
  <si>
    <t>44-2022-6240</t>
  </si>
  <si>
    <t>44-2022-6250</t>
  </si>
  <si>
    <t>44-2022-6256</t>
  </si>
  <si>
    <t>44-2022-6260</t>
  </si>
  <si>
    <t>44-2022-6270</t>
  </si>
  <si>
    <t>44-2022-6280</t>
  </si>
  <si>
    <t>44-2022-6290</t>
  </si>
  <si>
    <t>44-2022-6300</t>
  </si>
  <si>
    <t>44-2022-6310</t>
  </si>
  <si>
    <t>44-2022-6320</t>
  </si>
  <si>
    <t>44-2022-6330</t>
  </si>
  <si>
    <t>44-2022-6340</t>
  </si>
  <si>
    <t>44-2022-6350</t>
  </si>
  <si>
    <t>44-2022-6360</t>
  </si>
  <si>
    <t>44-2022-7205</t>
  </si>
  <si>
    <t>44-2022-7206</t>
  </si>
  <si>
    <t>44-2022-7207</t>
  </si>
  <si>
    <t>44-2022-7210</t>
  </si>
  <si>
    <t>44-2022-8073</t>
  </si>
  <si>
    <t>44-2022-8074</t>
  </si>
  <si>
    <t>44-2022-8075</t>
  </si>
  <si>
    <t>44-2022-8076</t>
  </si>
  <si>
    <t>44-2022-8077</t>
  </si>
  <si>
    <t>44-2022-8078</t>
  </si>
  <si>
    <t>44-2022-8079</t>
  </si>
  <si>
    <t>44-2022-8080</t>
  </si>
  <si>
    <t>44-2022-8081</t>
  </si>
  <si>
    <t>44-2022-8082</t>
  </si>
  <si>
    <t>44-2022-8083</t>
  </si>
  <si>
    <t>44-2022-8084</t>
  </si>
  <si>
    <t>45-2022-6010</t>
  </si>
  <si>
    <t>45-2022-6020</t>
  </si>
  <si>
    <t>45-2022-6030</t>
  </si>
  <si>
    <t>45-2022-6040</t>
  </si>
  <si>
    <t>45-2022-6070</t>
  </si>
  <si>
    <t>45-2022-6080</t>
  </si>
  <si>
    <t>45-2022-6090</t>
  </si>
  <si>
    <t>45-2022-6100</t>
  </si>
  <si>
    <t>45-2022-6101</t>
  </si>
  <si>
    <t>45-2022-6110</t>
  </si>
  <si>
    <t>45-2022-6130</t>
  </si>
  <si>
    <t>45-2022-6131</t>
  </si>
  <si>
    <t>45-2022-6140</t>
  </si>
  <si>
    <t>45-2022-6150</t>
  </si>
  <si>
    <t>45-2022-6160</t>
  </si>
  <si>
    <t>45-2022-6170</t>
  </si>
  <si>
    <t>45-2022-6180</t>
  </si>
  <si>
    <t>45-2022-6190</t>
  </si>
  <si>
    <t>45-2022-6200</t>
  </si>
  <si>
    <t>45-2022-6210</t>
  </si>
  <si>
    <t>45-2022-6240</t>
  </si>
  <si>
    <t>45-2022-6250</t>
  </si>
  <si>
    <t>45-2022-6256</t>
  </si>
  <si>
    <t>45-2022-6260</t>
  </si>
  <si>
    <t>45-2022-6270</t>
  </si>
  <si>
    <t>45-2022-6280</t>
  </si>
  <si>
    <t>45-2022-6290</t>
  </si>
  <si>
    <t>45-2022-6300</t>
  </si>
  <si>
    <t>45-2022-6310</t>
  </si>
  <si>
    <t>45-2022-6320</t>
  </si>
  <si>
    <t>45-2022-6330</t>
  </si>
  <si>
    <t>45-2022-6340</t>
  </si>
  <si>
    <t>45-2022-6350</t>
  </si>
  <si>
    <t>45-2022-6360</t>
  </si>
  <si>
    <t>45-2022-7205</t>
  </si>
  <si>
    <t>45-2022-7206</t>
  </si>
  <si>
    <t>45-2022-7207</t>
  </si>
  <si>
    <t>45-2022-7210</t>
  </si>
  <si>
    <t>45-2022-8073</t>
  </si>
  <si>
    <t>45-2022-8074</t>
  </si>
  <si>
    <t>45-2022-8075</t>
  </si>
  <si>
    <t>45-2022-8076</t>
  </si>
  <si>
    <t>45-2022-8077</t>
  </si>
  <si>
    <t>45-2022-8078</t>
  </si>
  <si>
    <t>45-2022-8079</t>
  </si>
  <si>
    <t>45-2022-8080</t>
  </si>
  <si>
    <t>45-2022-8081</t>
  </si>
  <si>
    <t>45-2022-8082</t>
  </si>
  <si>
    <t>45-2022-8083</t>
  </si>
  <si>
    <t>45-2022-8084</t>
  </si>
  <si>
    <t>46-2022-6010</t>
  </si>
  <si>
    <t>46-2022-6020</t>
  </si>
  <si>
    <t>46-2022-6030</t>
  </si>
  <si>
    <t>46-2022-6040</t>
  </si>
  <si>
    <t>46-2022-6070</t>
  </si>
  <si>
    <t>46-2022-6080</t>
  </si>
  <si>
    <t>46-2022-6090</t>
  </si>
  <si>
    <t>46-2022-6100</t>
  </si>
  <si>
    <t>46-2022-6101</t>
  </si>
  <si>
    <t>46-2022-6110</t>
  </si>
  <si>
    <t>46-2022-6130</t>
  </si>
  <si>
    <t>46-2022-6131</t>
  </si>
  <si>
    <t>46-2022-6140</t>
  </si>
  <si>
    <t>46-2022-6150</t>
  </si>
  <si>
    <t>46-2022-6160</t>
  </si>
  <si>
    <t>46-2022-6170</t>
  </si>
  <si>
    <t>46-2022-6180</t>
  </si>
  <si>
    <t>46-2022-6190</t>
  </si>
  <si>
    <t>46-2022-6200</t>
  </si>
  <si>
    <t>46-2022-6210</t>
  </si>
  <si>
    <t>46-2022-6240</t>
  </si>
  <si>
    <t>46-2022-6250</t>
  </si>
  <si>
    <t>46-2022-6256</t>
  </si>
  <si>
    <t>46-2022-6260</t>
  </si>
  <si>
    <t>46-2022-6270</t>
  </si>
  <si>
    <t>46-2022-6280</t>
  </si>
  <si>
    <t>46-2022-6290</t>
  </si>
  <si>
    <t>46-2022-6300</t>
  </si>
  <si>
    <t>46-2022-6310</t>
  </si>
  <si>
    <t>46-2022-6320</t>
  </si>
  <si>
    <t>46-2022-6330</t>
  </si>
  <si>
    <t>46-2022-6340</t>
  </si>
  <si>
    <t>46-2022-6350</t>
  </si>
  <si>
    <t>46-2022-6360</t>
  </si>
  <si>
    <t>46-2022-7205</t>
  </si>
  <si>
    <t>46-2022-7206</t>
  </si>
  <si>
    <t>46-2022-7207</t>
  </si>
  <si>
    <t>46-2022-7210</t>
  </si>
  <si>
    <t>46-2022-8073</t>
  </si>
  <si>
    <t>46-2022-8074</t>
  </si>
  <si>
    <t>46-2022-8075</t>
  </si>
  <si>
    <t>46-2022-8076</t>
  </si>
  <si>
    <t>46-2022-8077</t>
  </si>
  <si>
    <t>46-2022-8078</t>
  </si>
  <si>
    <t>46-2022-8079</t>
  </si>
  <si>
    <t>46-2022-8080</t>
  </si>
  <si>
    <t>46-2022-8081</t>
  </si>
  <si>
    <t>46-2022-8082</t>
  </si>
  <si>
    <t>46-2022-8083</t>
  </si>
  <si>
    <t>46-2022-8084</t>
  </si>
  <si>
    <t>49-2022-6010</t>
  </si>
  <si>
    <t>49-2022-6020</t>
  </si>
  <si>
    <t>49-2022-6030</t>
  </si>
  <si>
    <t>49-2022-6040</t>
  </si>
  <si>
    <t>49-2022-6070</t>
  </si>
  <si>
    <t>49-2022-6080</t>
  </si>
  <si>
    <t>49-2022-6090</t>
  </si>
  <si>
    <t>49-2022-6100</t>
  </si>
  <si>
    <t>49-2022-6101</t>
  </si>
  <si>
    <t>49-2022-6110</t>
  </si>
  <si>
    <t>49-2022-6130</t>
  </si>
  <si>
    <t>49-2022-6131</t>
  </si>
  <si>
    <t>49-2022-6140</t>
  </si>
  <si>
    <t>49-2022-6150</t>
  </si>
  <si>
    <t>49-2022-6160</t>
  </si>
  <si>
    <t>49-2022-6170</t>
  </si>
  <si>
    <t>49-2022-6180</t>
  </si>
  <si>
    <t>49-2022-6190</t>
  </si>
  <si>
    <t>49-2022-6200</t>
  </si>
  <si>
    <t>49-2022-6210</t>
  </si>
  <si>
    <t>49-2022-6240</t>
  </si>
  <si>
    <t>49-2022-6250</t>
  </si>
  <si>
    <t>49-2022-6256</t>
  </si>
  <si>
    <t>49-2022-6260</t>
  </si>
  <si>
    <t>49-2022-6270</t>
  </si>
  <si>
    <t>49-2022-6280</t>
  </si>
  <si>
    <t>49-2022-6290</t>
  </si>
  <si>
    <t>49-2022-6300</t>
  </si>
  <si>
    <t>49-2022-6310</t>
  </si>
  <si>
    <t>49-2022-6320</t>
  </si>
  <si>
    <t>49-2022-6330</t>
  </si>
  <si>
    <t>49-2022-6340</t>
  </si>
  <si>
    <t>49-2022-6350</t>
  </si>
  <si>
    <t>49-2022-6360</t>
  </si>
  <si>
    <t>49-2022-7205</t>
  </si>
  <si>
    <t>49-2022-7206</t>
  </si>
  <si>
    <t>49-2022-7207</t>
  </si>
  <si>
    <t>49-2022-7210</t>
  </si>
  <si>
    <t>49-2022-8073</t>
  </si>
  <si>
    <t>49-2022-8074</t>
  </si>
  <si>
    <t>49-2022-8075</t>
  </si>
  <si>
    <t>49-2022-8076</t>
  </si>
  <si>
    <t>49-2022-8077</t>
  </si>
  <si>
    <t>49-2022-8078</t>
  </si>
  <si>
    <t>49-2022-8079</t>
  </si>
  <si>
    <t>49-2022-8080</t>
  </si>
  <si>
    <t>49-2022-8081</t>
  </si>
  <si>
    <t>49-2022-8082</t>
  </si>
  <si>
    <t>49-2022-8083</t>
  </si>
  <si>
    <t>49-2022-8084</t>
  </si>
  <si>
    <t>50-2022-6010</t>
  </si>
  <si>
    <t>50-2022-6020</t>
  </si>
  <si>
    <t>50-2022-6030</t>
  </si>
  <si>
    <t>50-2022-6040</t>
  </si>
  <si>
    <t>50-2022-6070</t>
  </si>
  <si>
    <t>50-2022-6080</t>
  </si>
  <si>
    <t>50-2022-6090</t>
  </si>
  <si>
    <t>50-2022-6100</t>
  </si>
  <si>
    <t>50-2022-6101</t>
  </si>
  <si>
    <t>50-2022-6110</t>
  </si>
  <si>
    <t>50-2022-6130</t>
  </si>
  <si>
    <t>50-2022-6131</t>
  </si>
  <si>
    <t>50-2022-6140</t>
  </si>
  <si>
    <t>50-2022-6150</t>
  </si>
  <si>
    <t>50-2022-6160</t>
  </si>
  <si>
    <t>50-2022-6170</t>
  </si>
  <si>
    <t>50-2022-6180</t>
  </si>
  <si>
    <t>50-2022-6190</t>
  </si>
  <si>
    <t>50-2022-6200</t>
  </si>
  <si>
    <t>50-2022-6210</t>
  </si>
  <si>
    <t>50-2022-6240</t>
  </si>
  <si>
    <t>50-2022-6250</t>
  </si>
  <si>
    <t>50-2022-6256</t>
  </si>
  <si>
    <t>50-2022-6260</t>
  </si>
  <si>
    <t>50-2022-6270</t>
  </si>
  <si>
    <t>50-2022-6280</t>
  </si>
  <si>
    <t>50-2022-6290</t>
  </si>
  <si>
    <t>50-2022-6300</t>
  </si>
  <si>
    <t>50-2022-6310</t>
  </si>
  <si>
    <t>50-2022-6320</t>
  </si>
  <si>
    <t>50-2022-6330</t>
  </si>
  <si>
    <t>50-2022-6340</t>
  </si>
  <si>
    <t>50-2022-6350</t>
  </si>
  <si>
    <t>50-2022-6360</t>
  </si>
  <si>
    <t>50-2022-7205</t>
  </si>
  <si>
    <t>50-2022-7206</t>
  </si>
  <si>
    <t>50-2022-7207</t>
  </si>
  <si>
    <t>50-2022-7210</t>
  </si>
  <si>
    <t>50-2022-8073</t>
  </si>
  <si>
    <t>50-2022-8074</t>
  </si>
  <si>
    <t>50-2022-8075</t>
  </si>
  <si>
    <t>50-2022-8076</t>
  </si>
  <si>
    <t>50-2022-8077</t>
  </si>
  <si>
    <t>50-2022-8078</t>
  </si>
  <si>
    <t>50-2022-8079</t>
  </si>
  <si>
    <t>50-2022-8080</t>
  </si>
  <si>
    <t>50-2022-8081</t>
  </si>
  <si>
    <t>50-2022-8082</t>
  </si>
  <si>
    <t>50-2022-8083</t>
  </si>
  <si>
    <t>50-2022-8084</t>
  </si>
  <si>
    <t>51-2022-6010</t>
  </si>
  <si>
    <t>51-2022-6020</t>
  </si>
  <si>
    <t>51-2022-6030</t>
  </si>
  <si>
    <t>51-2022-6040</t>
  </si>
  <si>
    <t>51-2022-6070</t>
  </si>
  <si>
    <t>51-2022-6080</t>
  </si>
  <si>
    <t>51-2022-6090</t>
  </si>
  <si>
    <t>51-2022-6100</t>
  </si>
  <si>
    <t>51-2022-6101</t>
  </si>
  <si>
    <t>51-2022-6110</t>
  </si>
  <si>
    <t>51-2022-6130</t>
  </si>
  <si>
    <t>51-2022-6131</t>
  </si>
  <si>
    <t>51-2022-6140</t>
  </si>
  <si>
    <t>51-2022-6150</t>
  </si>
  <si>
    <t>51-2022-6160</t>
  </si>
  <si>
    <t>51-2022-6170</t>
  </si>
  <si>
    <t>51-2022-6180</t>
  </si>
  <si>
    <t>51-2022-6190</t>
  </si>
  <si>
    <t>51-2022-6200</t>
  </si>
  <si>
    <t>51-2022-6210</t>
  </si>
  <si>
    <t>51-2022-6240</t>
  </si>
  <si>
    <t>51-2022-6250</t>
  </si>
  <si>
    <t>51-2022-6256</t>
  </si>
  <si>
    <t>51-2022-6260</t>
  </si>
  <si>
    <t>51-2022-6270</t>
  </si>
  <si>
    <t>51-2022-6280</t>
  </si>
  <si>
    <t>51-2022-6290</t>
  </si>
  <si>
    <t>51-2022-6300</t>
  </si>
  <si>
    <t>51-2022-6310</t>
  </si>
  <si>
    <t>51-2022-6320</t>
  </si>
  <si>
    <t>51-2022-6330</t>
  </si>
  <si>
    <t>51-2022-6340</t>
  </si>
  <si>
    <t>51-2022-6350</t>
  </si>
  <si>
    <t>51-2022-6360</t>
  </si>
  <si>
    <t>51-2022-7205</t>
  </si>
  <si>
    <t>51-2022-7206</t>
  </si>
  <si>
    <t>51-2022-7207</t>
  </si>
  <si>
    <t>51-2022-7210</t>
  </si>
  <si>
    <t>51-2022-8073</t>
  </si>
  <si>
    <t>51-2022-8074</t>
  </si>
  <si>
    <t>51-2022-8075</t>
  </si>
  <si>
    <t>51-2022-8076</t>
  </si>
  <si>
    <t>51-2022-8077</t>
  </si>
  <si>
    <t>51-2022-8078</t>
  </si>
  <si>
    <t>51-2022-8079</t>
  </si>
  <si>
    <t>51-2022-8080</t>
  </si>
  <si>
    <t>51-2022-8081</t>
  </si>
  <si>
    <t>51-2022-8082</t>
  </si>
  <si>
    <t>51-2022-8083</t>
  </si>
  <si>
    <t>51-2022-8084</t>
  </si>
  <si>
    <t>53-2022-6010</t>
  </si>
  <si>
    <t>53-2022-6020</t>
  </si>
  <si>
    <t>53-2022-6030</t>
  </si>
  <si>
    <t>53-2022-6040</t>
  </si>
  <si>
    <t>53-2022-6070</t>
  </si>
  <si>
    <t>53-2022-6080</t>
  </si>
  <si>
    <t>53-2022-6090</t>
  </si>
  <si>
    <t>53-2022-6100</t>
  </si>
  <si>
    <t>53-2022-6101</t>
  </si>
  <si>
    <t>53-2022-6110</t>
  </si>
  <si>
    <t>53-2022-6130</t>
  </si>
  <si>
    <t>53-2022-6131</t>
  </si>
  <si>
    <t>53-2022-6140</t>
  </si>
  <si>
    <t>53-2022-6150</t>
  </si>
  <si>
    <t>53-2022-6160</t>
  </si>
  <si>
    <t>53-2022-6170</t>
  </si>
  <si>
    <t>53-2022-6180</t>
  </si>
  <si>
    <t>53-2022-6190</t>
  </si>
  <si>
    <t>53-2022-6200</t>
  </si>
  <si>
    <t>53-2022-6210</t>
  </si>
  <si>
    <t>53-2022-6240</t>
  </si>
  <si>
    <t>53-2022-6250</t>
  </si>
  <si>
    <t>53-2022-6256</t>
  </si>
  <si>
    <t>53-2022-6260</t>
  </si>
  <si>
    <t>53-2022-6270</t>
  </si>
  <si>
    <t>53-2022-6280</t>
  </si>
  <si>
    <t>53-2022-6290</t>
  </si>
  <si>
    <t>53-2022-6300</t>
  </si>
  <si>
    <t>53-2022-6310</t>
  </si>
  <si>
    <t>53-2022-6320</t>
  </si>
  <si>
    <t>53-2022-6330</t>
  </si>
  <si>
    <t>53-2022-6340</t>
  </si>
  <si>
    <t>53-2022-6350</t>
  </si>
  <si>
    <t>53-2022-6360</t>
  </si>
  <si>
    <t>53-2022-7205</t>
  </si>
  <si>
    <t>53-2022-7206</t>
  </si>
  <si>
    <t>53-2022-7207</t>
  </si>
  <si>
    <t>53-2022-7210</t>
  </si>
  <si>
    <t>53-2022-8073</t>
  </si>
  <si>
    <t>53-2022-8074</t>
  </si>
  <si>
    <t>53-2022-8075</t>
  </si>
  <si>
    <t>53-2022-8076</t>
  </si>
  <si>
    <t>53-2022-8077</t>
  </si>
  <si>
    <t>53-2022-8078</t>
  </si>
  <si>
    <t>53-2022-8079</t>
  </si>
  <si>
    <t>53-2022-8080</t>
  </si>
  <si>
    <t>53-2022-8081</t>
  </si>
  <si>
    <t>53-2022-8082</t>
  </si>
  <si>
    <t>53-2022-8083</t>
  </si>
  <si>
    <t>53-2022-8084</t>
  </si>
  <si>
    <t>54-2022-6010</t>
  </si>
  <si>
    <t>54-2022-6020</t>
  </si>
  <si>
    <t>54-2022-6030</t>
  </si>
  <si>
    <t>54-2022-6040</t>
  </si>
  <si>
    <t>54-2022-6070</t>
  </si>
  <si>
    <t>54-2022-6080</t>
  </si>
  <si>
    <t>54-2022-6090</t>
  </si>
  <si>
    <t>54-2022-6100</t>
  </si>
  <si>
    <t>54-2022-6101</t>
  </si>
  <si>
    <t>54-2022-6110</t>
  </si>
  <si>
    <t>54-2022-6130</t>
  </si>
  <si>
    <t>54-2022-6131</t>
  </si>
  <si>
    <t>54-2022-6140</t>
  </si>
  <si>
    <t>54-2022-6150</t>
  </si>
  <si>
    <t>54-2022-6160</t>
  </si>
  <si>
    <t>54-2022-6170</t>
  </si>
  <si>
    <t>54-2022-6180</t>
  </si>
  <si>
    <t>54-2022-6190</t>
  </si>
  <si>
    <t>54-2022-6200</t>
  </si>
  <si>
    <t>54-2022-6210</t>
  </si>
  <si>
    <t>54-2022-6240</t>
  </si>
  <si>
    <t>54-2022-6250</t>
  </si>
  <si>
    <t>54-2022-6256</t>
  </si>
  <si>
    <t>54-2022-6260</t>
  </si>
  <si>
    <t>54-2022-6270</t>
  </si>
  <si>
    <t>54-2022-6280</t>
  </si>
  <si>
    <t>54-2022-6290</t>
  </si>
  <si>
    <t>54-2022-6300</t>
  </si>
  <si>
    <t>54-2022-6310</t>
  </si>
  <si>
    <t>54-2022-6320</t>
  </si>
  <si>
    <t>54-2022-6330</t>
  </si>
  <si>
    <t>54-2022-6340</t>
  </si>
  <si>
    <t>54-2022-6350</t>
  </si>
  <si>
    <t>54-2022-6360</t>
  </si>
  <si>
    <t>54-2022-7205</t>
  </si>
  <si>
    <t>54-2022-7206</t>
  </si>
  <si>
    <t>54-2022-7207</t>
  </si>
  <si>
    <t>54-2022-7210</t>
  </si>
  <si>
    <t>54-2022-8073</t>
  </si>
  <si>
    <t>54-2022-8074</t>
  </si>
  <si>
    <t>54-2022-8075</t>
  </si>
  <si>
    <t>54-2022-8076</t>
  </si>
  <si>
    <t>54-2022-8077</t>
  </si>
  <si>
    <t>54-2022-8078</t>
  </si>
  <si>
    <t>54-2022-8079</t>
  </si>
  <si>
    <t>54-2022-8080</t>
  </si>
  <si>
    <t>54-2022-8081</t>
  </si>
  <si>
    <t>54-2022-8082</t>
  </si>
  <si>
    <t>54-2022-8083</t>
  </si>
  <si>
    <t>54-2022-8084</t>
  </si>
  <si>
    <t>57-2022-6010</t>
  </si>
  <si>
    <t>57-2022-6020</t>
  </si>
  <si>
    <t>57-2022-6030</t>
  </si>
  <si>
    <t>57-2022-6040</t>
  </si>
  <si>
    <t>57-2022-6070</t>
  </si>
  <si>
    <t>57-2022-6080</t>
  </si>
  <si>
    <t>57-2022-6090</t>
  </si>
  <si>
    <t>57-2022-6100</t>
  </si>
  <si>
    <t>57-2022-6101</t>
  </si>
  <si>
    <t>57-2022-6110</t>
  </si>
  <si>
    <t>57-2022-6130</t>
  </si>
  <si>
    <t>57-2022-6131</t>
  </si>
  <si>
    <t>57-2022-6140</t>
  </si>
  <si>
    <t>57-2022-6150</t>
  </si>
  <si>
    <t>57-2022-6160</t>
  </si>
  <si>
    <t>57-2022-6170</t>
  </si>
  <si>
    <t>57-2022-6180</t>
  </si>
  <si>
    <t>57-2022-6190</t>
  </si>
  <si>
    <t>57-2022-6200</t>
  </si>
  <si>
    <t>57-2022-6210</t>
  </si>
  <si>
    <t>57-2022-6240</t>
  </si>
  <si>
    <t>57-2022-6250</t>
  </si>
  <si>
    <t>57-2022-6256</t>
  </si>
  <si>
    <t>57-2022-6260</t>
  </si>
  <si>
    <t>57-2022-6270</t>
  </si>
  <si>
    <t>57-2022-6280</t>
  </si>
  <si>
    <t>57-2022-6290</t>
  </si>
  <si>
    <t>57-2022-6300</t>
  </si>
  <si>
    <t>57-2022-6310</t>
  </si>
  <si>
    <t>57-2022-6320</t>
  </si>
  <si>
    <t>57-2022-6330</t>
  </si>
  <si>
    <t>57-2022-6340</t>
  </si>
  <si>
    <t>57-2022-6350</t>
  </si>
  <si>
    <t>57-2022-6360</t>
  </si>
  <si>
    <t>57-2022-7205</t>
  </si>
  <si>
    <t>57-2022-7206</t>
  </si>
  <si>
    <t>57-2022-7207</t>
  </si>
  <si>
    <t>57-2022-7210</t>
  </si>
  <si>
    <t>57-2022-8073</t>
  </si>
  <si>
    <t>57-2022-8074</t>
  </si>
  <si>
    <t>57-2022-8075</t>
  </si>
  <si>
    <t>57-2022-8076</t>
  </si>
  <si>
    <t>57-2022-8077</t>
  </si>
  <si>
    <t>57-2022-8078</t>
  </si>
  <si>
    <t>57-2022-8079</t>
  </si>
  <si>
    <t>57-2022-8080</t>
  </si>
  <si>
    <t>57-2022-8081</t>
  </si>
  <si>
    <t>57-2022-8082</t>
  </si>
  <si>
    <t>57-2022-8083</t>
  </si>
  <si>
    <t>57-2022-8084</t>
  </si>
  <si>
    <t>58-2022-6010</t>
  </si>
  <si>
    <t>58-2022-6020</t>
  </si>
  <si>
    <t>58-2022-6030</t>
  </si>
  <si>
    <t>58-2022-6040</t>
  </si>
  <si>
    <t>58-2022-6070</t>
  </si>
  <si>
    <t>58-2022-6080</t>
  </si>
  <si>
    <t>58-2022-6090</t>
  </si>
  <si>
    <t>58-2022-6100</t>
  </si>
  <si>
    <t>58-2022-6101</t>
  </si>
  <si>
    <t>58-2022-6110</t>
  </si>
  <si>
    <t>58-2022-6130</t>
  </si>
  <si>
    <t>58-2022-6131</t>
  </si>
  <si>
    <t>58-2022-6140</t>
  </si>
  <si>
    <t>58-2022-6150</t>
  </si>
  <si>
    <t>58-2022-6160</t>
  </si>
  <si>
    <t>58-2022-6170</t>
  </si>
  <si>
    <t>58-2022-6180</t>
  </si>
  <si>
    <t>58-2022-6190</t>
  </si>
  <si>
    <t>58-2022-6200</t>
  </si>
  <si>
    <t>58-2022-6210</t>
  </si>
  <si>
    <t>58-2022-6240</t>
  </si>
  <si>
    <t>58-2022-6250</t>
  </si>
  <si>
    <t>58-2022-6256</t>
  </si>
  <si>
    <t>58-2022-6260</t>
  </si>
  <si>
    <t>58-2022-6270</t>
  </si>
  <si>
    <t>58-2022-6280</t>
  </si>
  <si>
    <t>58-2022-6290</t>
  </si>
  <si>
    <t>58-2022-6300</t>
  </si>
  <si>
    <t>58-2022-6310</t>
  </si>
  <si>
    <t>58-2022-6320</t>
  </si>
  <si>
    <t>58-2022-6330</t>
  </si>
  <si>
    <t>58-2022-6340</t>
  </si>
  <si>
    <t>58-2022-6350</t>
  </si>
  <si>
    <t>58-2022-6360</t>
  </si>
  <si>
    <t>58-2022-7205</t>
  </si>
  <si>
    <t>58-2022-7206</t>
  </si>
  <si>
    <t>58-2022-7207</t>
  </si>
  <si>
    <t>58-2022-7210</t>
  </si>
  <si>
    <t>58-2022-8073</t>
  </si>
  <si>
    <t>58-2022-8074</t>
  </si>
  <si>
    <t>58-2022-8075</t>
  </si>
  <si>
    <t>58-2022-8076</t>
  </si>
  <si>
    <t>58-2022-8077</t>
  </si>
  <si>
    <t>58-2022-8078</t>
  </si>
  <si>
    <t>58-2022-8079</t>
  </si>
  <si>
    <t>58-2022-8080</t>
  </si>
  <si>
    <t>58-2022-8081</t>
  </si>
  <si>
    <t>58-2022-8082</t>
  </si>
  <si>
    <t>58-2022-8083</t>
  </si>
  <si>
    <t>58-2022-8084</t>
  </si>
  <si>
    <t>59-2022-6010</t>
  </si>
  <si>
    <t>59-2022-6020</t>
  </si>
  <si>
    <t>59-2022-6030</t>
  </si>
  <si>
    <t>59-2022-6040</t>
  </si>
  <si>
    <t>59-2022-6070</t>
  </si>
  <si>
    <t>59-2022-6080</t>
  </si>
  <si>
    <t>59-2022-6090</t>
  </si>
  <si>
    <t>59-2022-6100</t>
  </si>
  <si>
    <t>59-2022-6101</t>
  </si>
  <si>
    <t>59-2022-6110</t>
  </si>
  <si>
    <t>59-2022-6130</t>
  </si>
  <si>
    <t>59-2022-6131</t>
  </si>
  <si>
    <t>59-2022-6140</t>
  </si>
  <si>
    <t>59-2022-6150</t>
  </si>
  <si>
    <t>59-2022-6160</t>
  </si>
  <si>
    <t>59-2022-6170</t>
  </si>
  <si>
    <t>59-2022-6180</t>
  </si>
  <si>
    <t>59-2022-6190</t>
  </si>
  <si>
    <t>59-2022-6200</t>
  </si>
  <si>
    <t>59-2022-6210</t>
  </si>
  <si>
    <t>59-2022-6240</t>
  </si>
  <si>
    <t>59-2022-6250</t>
  </si>
  <si>
    <t>59-2022-6256</t>
  </si>
  <si>
    <t>59-2022-6260</t>
  </si>
  <si>
    <t>59-2022-6270</t>
  </si>
  <si>
    <t>59-2022-6280</t>
  </si>
  <si>
    <t>59-2022-6290</t>
  </si>
  <si>
    <t>59-2022-6300</t>
  </si>
  <si>
    <t>59-2022-6310</t>
  </si>
  <si>
    <t>59-2022-6320</t>
  </si>
  <si>
    <t>59-2022-6330</t>
  </si>
  <si>
    <t>59-2022-6340</t>
  </si>
  <si>
    <t>59-2022-6350</t>
  </si>
  <si>
    <t>59-2022-6360</t>
  </si>
  <si>
    <t>59-2022-7205</t>
  </si>
  <si>
    <t>59-2022-7206</t>
  </si>
  <si>
    <t>59-2022-7207</t>
  </si>
  <si>
    <t>59-2022-7210</t>
  </si>
  <si>
    <t>59-2022-8073</t>
  </si>
  <si>
    <t>59-2022-8074</t>
  </si>
  <si>
    <t>59-2022-8075</t>
  </si>
  <si>
    <t>59-2022-8076</t>
  </si>
  <si>
    <t>59-2022-8077</t>
  </si>
  <si>
    <t>59-2022-8078</t>
  </si>
  <si>
    <t>59-2022-8079</t>
  </si>
  <si>
    <t>59-2022-8080</t>
  </si>
  <si>
    <t>59-2022-8081</t>
  </si>
  <si>
    <t>59-2022-8082</t>
  </si>
  <si>
    <t>59-2022-8083</t>
  </si>
  <si>
    <t>59-2022-8084</t>
  </si>
  <si>
    <t>61-2022-6010</t>
  </si>
  <si>
    <t>61-2022-6020</t>
  </si>
  <si>
    <t>61-2022-6030</t>
  </si>
  <si>
    <t>61-2022-6040</t>
  </si>
  <si>
    <t>61-2022-6070</t>
  </si>
  <si>
    <t>61-2022-6080</t>
  </si>
  <si>
    <t>61-2022-6090</t>
  </si>
  <si>
    <t>61-2022-6100</t>
  </si>
  <si>
    <t>61-2022-6101</t>
  </si>
  <si>
    <t>61-2022-6110</t>
  </si>
  <si>
    <t>61-2022-6130</t>
  </si>
  <si>
    <t>61-2022-6131</t>
  </si>
  <si>
    <t>61-2022-6140</t>
  </si>
  <si>
    <t>61-2022-6150</t>
  </si>
  <si>
    <t>61-2022-6160</t>
  </si>
  <si>
    <t>61-2022-6170</t>
  </si>
  <si>
    <t>61-2022-6180</t>
  </si>
  <si>
    <t>61-2022-6190</t>
  </si>
  <si>
    <t>61-2022-6200</t>
  </si>
  <si>
    <t>61-2022-6210</t>
  </si>
  <si>
    <t>61-2022-6240</t>
  </si>
  <si>
    <t>61-2022-6250</t>
  </si>
  <si>
    <t>61-2022-6256</t>
  </si>
  <si>
    <t>61-2022-6260</t>
  </si>
  <si>
    <t>61-2022-6270</t>
  </si>
  <si>
    <t>61-2022-6280</t>
  </si>
  <si>
    <t>61-2022-6290</t>
  </si>
  <si>
    <t>61-2022-6300</t>
  </si>
  <si>
    <t>61-2022-6310</t>
  </si>
  <si>
    <t>61-2022-6320</t>
  </si>
  <si>
    <t>61-2022-6330</t>
  </si>
  <si>
    <t>61-2022-6340</t>
  </si>
  <si>
    <t>61-2022-6350</t>
  </si>
  <si>
    <t>61-2022-6360</t>
  </si>
  <si>
    <t>61-2022-7205</t>
  </si>
  <si>
    <t>61-2022-7206</t>
  </si>
  <si>
    <t>61-2022-7207</t>
  </si>
  <si>
    <t>61-2022-7210</t>
  </si>
  <si>
    <t>61-2022-8073</t>
  </si>
  <si>
    <t>61-2022-8074</t>
  </si>
  <si>
    <t>61-2022-8075</t>
  </si>
  <si>
    <t>61-2022-8076</t>
  </si>
  <si>
    <t>61-2022-8077</t>
  </si>
  <si>
    <t>61-2022-8078</t>
  </si>
  <si>
    <t>61-2022-8079</t>
  </si>
  <si>
    <t>61-2022-8080</t>
  </si>
  <si>
    <t>61-2022-8081</t>
  </si>
  <si>
    <t>61-2022-8082</t>
  </si>
  <si>
    <t>61-2022-8083</t>
  </si>
  <si>
    <t>61-2022-8084</t>
  </si>
  <si>
    <t>62-2022-6010</t>
  </si>
  <si>
    <t>62-2022-6020</t>
  </si>
  <si>
    <t>62-2022-6030</t>
  </si>
  <si>
    <t>62-2022-6040</t>
  </si>
  <si>
    <t>62-2022-6070</t>
  </si>
  <si>
    <t>62-2022-6080</t>
  </si>
  <si>
    <t>62-2022-6090</t>
  </si>
  <si>
    <t>62-2022-6100</t>
  </si>
  <si>
    <t>62-2022-6101</t>
  </si>
  <si>
    <t>62-2022-6110</t>
  </si>
  <si>
    <t>62-2022-6130</t>
  </si>
  <si>
    <t>62-2022-6131</t>
  </si>
  <si>
    <t>62-2022-6140</t>
  </si>
  <si>
    <t>62-2022-6150</t>
  </si>
  <si>
    <t>62-2022-6160</t>
  </si>
  <si>
    <t>62-2022-6170</t>
  </si>
  <si>
    <t>62-2022-6180</t>
  </si>
  <si>
    <t>62-2022-6190</t>
  </si>
  <si>
    <t>62-2022-6200</t>
  </si>
  <si>
    <t>62-2022-6210</t>
  </si>
  <si>
    <t>62-2022-6240</t>
  </si>
  <si>
    <t>62-2022-6250</t>
  </si>
  <si>
    <t>62-2022-6256</t>
  </si>
  <si>
    <t>62-2022-6260</t>
  </si>
  <si>
    <t>62-2022-6270</t>
  </si>
  <si>
    <t>62-2022-6280</t>
  </si>
  <si>
    <t>62-2022-6290</t>
  </si>
  <si>
    <t>62-2022-6300</t>
  </si>
  <si>
    <t>62-2022-6310</t>
  </si>
  <si>
    <t>62-2022-6320</t>
  </si>
  <si>
    <t>62-2022-6330</t>
  </si>
  <si>
    <t>62-2022-6340</t>
  </si>
  <si>
    <t>62-2022-6350</t>
  </si>
  <si>
    <t>62-2022-6360</t>
  </si>
  <si>
    <t>62-2022-7205</t>
  </si>
  <si>
    <t>62-2022-7206</t>
  </si>
  <si>
    <t>62-2022-7207</t>
  </si>
  <si>
    <t>62-2022-7210</t>
  </si>
  <si>
    <t>62-2022-8073</t>
  </si>
  <si>
    <t>62-2022-8074</t>
  </si>
  <si>
    <t>62-2022-8075</t>
  </si>
  <si>
    <t>62-2022-8076</t>
  </si>
  <si>
    <t>62-2022-8077</t>
  </si>
  <si>
    <t>62-2022-8078</t>
  </si>
  <si>
    <t>62-2022-8079</t>
  </si>
  <si>
    <t>62-2022-8080</t>
  </si>
  <si>
    <t>62-2022-8081</t>
  </si>
  <si>
    <t>62-2022-8082</t>
  </si>
  <si>
    <t>62-2022-8083</t>
  </si>
  <si>
    <t>62-2022-8084</t>
  </si>
  <si>
    <t>63-2022-6010</t>
  </si>
  <si>
    <t>63-2022-6020</t>
  </si>
  <si>
    <t>63-2022-6030</t>
  </si>
  <si>
    <t>63-2022-6040</t>
  </si>
  <si>
    <t>63-2022-6070</t>
  </si>
  <si>
    <t>63-2022-6080</t>
  </si>
  <si>
    <t>63-2022-6090</t>
  </si>
  <si>
    <t>63-2022-6100</t>
  </si>
  <si>
    <t>63-2022-6101</t>
  </si>
  <si>
    <t>63-2022-6110</t>
  </si>
  <si>
    <t>63-2022-6130</t>
  </si>
  <si>
    <t>63-2022-6131</t>
  </si>
  <si>
    <t>63-2022-6140</t>
  </si>
  <si>
    <t>63-2022-6150</t>
  </si>
  <si>
    <t>63-2022-6160</t>
  </si>
  <si>
    <t>63-2022-6170</t>
  </si>
  <si>
    <t>63-2022-6180</t>
  </si>
  <si>
    <t>63-2022-6190</t>
  </si>
  <si>
    <t>63-2022-6200</t>
  </si>
  <si>
    <t>63-2022-6210</t>
  </si>
  <si>
    <t>63-2022-6240</t>
  </si>
  <si>
    <t>63-2022-6250</t>
  </si>
  <si>
    <t>63-2022-6256</t>
  </si>
  <si>
    <t>63-2022-6260</t>
  </si>
  <si>
    <t>63-2022-6270</t>
  </si>
  <si>
    <t>63-2022-6280</t>
  </si>
  <si>
    <t>63-2022-6290</t>
  </si>
  <si>
    <t>63-2022-6300</t>
  </si>
  <si>
    <t>63-2022-6310</t>
  </si>
  <si>
    <t>63-2022-6320</t>
  </si>
  <si>
    <t>63-2022-6330</t>
  </si>
  <si>
    <t>63-2022-6340</t>
  </si>
  <si>
    <t>63-2022-6350</t>
  </si>
  <si>
    <t>63-2022-6360</t>
  </si>
  <si>
    <t>63-2022-7205</t>
  </si>
  <si>
    <t>63-2022-7206</t>
  </si>
  <si>
    <t>63-2022-7207</t>
  </si>
  <si>
    <t>63-2022-7210</t>
  </si>
  <si>
    <t>63-2022-8073</t>
  </si>
  <si>
    <t>63-2022-8074</t>
  </si>
  <si>
    <t>63-2022-8075</t>
  </si>
  <si>
    <t>63-2022-8076</t>
  </si>
  <si>
    <t>63-2022-8077</t>
  </si>
  <si>
    <t>63-2022-8078</t>
  </si>
  <si>
    <t>63-2022-8079</t>
  </si>
  <si>
    <t>63-2022-8080</t>
  </si>
  <si>
    <t>63-2022-8081</t>
  </si>
  <si>
    <t>63-2022-8082</t>
  </si>
  <si>
    <t>63-2022-8083</t>
  </si>
  <si>
    <t>63-2022-8084</t>
  </si>
  <si>
    <t>64-2022-6010</t>
  </si>
  <si>
    <t>64-2022-6020</t>
  </si>
  <si>
    <t>64-2022-6030</t>
  </si>
  <si>
    <t>64-2022-6040</t>
  </si>
  <si>
    <t>64-2022-6070</t>
  </si>
  <si>
    <t>64-2022-6080</t>
  </si>
  <si>
    <t>64-2022-6090</t>
  </si>
  <si>
    <t>64-2022-6100</t>
  </si>
  <si>
    <t>64-2022-6101</t>
  </si>
  <si>
    <t>64-2022-6110</t>
  </si>
  <si>
    <t>64-2022-6130</t>
  </si>
  <si>
    <t>64-2022-6131</t>
  </si>
  <si>
    <t>64-2022-6140</t>
  </si>
  <si>
    <t>64-2022-6150</t>
  </si>
  <si>
    <t>64-2022-6160</t>
  </si>
  <si>
    <t>64-2022-6170</t>
  </si>
  <si>
    <t>64-2022-6180</t>
  </si>
  <si>
    <t>64-2022-6190</t>
  </si>
  <si>
    <t>64-2022-6200</t>
  </si>
  <si>
    <t>64-2022-6210</t>
  </si>
  <si>
    <t>64-2022-6240</t>
  </si>
  <si>
    <t>64-2022-6250</t>
  </si>
  <si>
    <t>64-2022-6256</t>
  </si>
  <si>
    <t>64-2022-6260</t>
  </si>
  <si>
    <t>64-2022-6270</t>
  </si>
  <si>
    <t>64-2022-6280</t>
  </si>
  <si>
    <t>64-2022-6290</t>
  </si>
  <si>
    <t>64-2022-6300</t>
  </si>
  <si>
    <t>64-2022-6310</t>
  </si>
  <si>
    <t>64-2022-6320</t>
  </si>
  <si>
    <t>64-2022-6330</t>
  </si>
  <si>
    <t>64-2022-6340</t>
  </si>
  <si>
    <t>64-2022-6350</t>
  </si>
  <si>
    <t>64-2022-6360</t>
  </si>
  <si>
    <t>64-2022-7205</t>
  </si>
  <si>
    <t>64-2022-7206</t>
  </si>
  <si>
    <t>64-2022-7207</t>
  </si>
  <si>
    <t>64-2022-7210</t>
  </si>
  <si>
    <t>64-2022-8073</t>
  </si>
  <si>
    <t>64-2022-8074</t>
  </si>
  <si>
    <t>64-2022-8075</t>
  </si>
  <si>
    <t>64-2022-8076</t>
  </si>
  <si>
    <t>64-2022-8077</t>
  </si>
  <si>
    <t>64-2022-8078</t>
  </si>
  <si>
    <t>64-2022-8079</t>
  </si>
  <si>
    <t>64-2022-8080</t>
  </si>
  <si>
    <t>64-2022-8081</t>
  </si>
  <si>
    <t>64-2022-8082</t>
  </si>
  <si>
    <t>64-2022-8083</t>
  </si>
  <si>
    <t>64-2022-8084</t>
  </si>
  <si>
    <t>65-2022-6010</t>
  </si>
  <si>
    <t>65-2022-6020</t>
  </si>
  <si>
    <t>65-2022-6030</t>
  </si>
  <si>
    <t>65-2022-6040</t>
  </si>
  <si>
    <t>65-2022-6070</t>
  </si>
  <si>
    <t>65-2022-6080</t>
  </si>
  <si>
    <t>65-2022-6090</t>
  </si>
  <si>
    <t>65-2022-6100</t>
  </si>
  <si>
    <t>65-2022-6101</t>
  </si>
  <si>
    <t>65-2022-6110</t>
  </si>
  <si>
    <t>65-2022-6130</t>
  </si>
  <si>
    <t>65-2022-6131</t>
  </si>
  <si>
    <t>65-2022-6140</t>
  </si>
  <si>
    <t>65-2022-6150</t>
  </si>
  <si>
    <t>65-2022-6160</t>
  </si>
  <si>
    <t>65-2022-6170</t>
  </si>
  <si>
    <t>65-2022-6180</t>
  </si>
  <si>
    <t>65-2022-6190</t>
  </si>
  <si>
    <t>65-2022-6200</t>
  </si>
  <si>
    <t>65-2022-6210</t>
  </si>
  <si>
    <t>65-2022-6240</t>
  </si>
  <si>
    <t>65-2022-6250</t>
  </si>
  <si>
    <t>65-2022-6256</t>
  </si>
  <si>
    <t>65-2022-6260</t>
  </si>
  <si>
    <t>65-2022-6270</t>
  </si>
  <si>
    <t>65-2022-6280</t>
  </si>
  <si>
    <t>65-2022-6290</t>
  </si>
  <si>
    <t>65-2022-6300</t>
  </si>
  <si>
    <t>65-2022-6310</t>
  </si>
  <si>
    <t>65-2022-6320</t>
  </si>
  <si>
    <t>65-2022-6330</t>
  </si>
  <si>
    <t>65-2022-6340</t>
  </si>
  <si>
    <t>65-2022-6350</t>
  </si>
  <si>
    <t>65-2022-6360</t>
  </si>
  <si>
    <t>65-2022-7205</t>
  </si>
  <si>
    <t>65-2022-7206</t>
  </si>
  <si>
    <t>65-2022-7207</t>
  </si>
  <si>
    <t>65-2022-7210</t>
  </si>
  <si>
    <t>65-2022-8073</t>
  </si>
  <si>
    <t>65-2022-8074</t>
  </si>
  <si>
    <t>65-2022-8075</t>
  </si>
  <si>
    <t>65-2022-8076</t>
  </si>
  <si>
    <t>65-2022-8077</t>
  </si>
  <si>
    <t>65-2022-8078</t>
  </si>
  <si>
    <t>65-2022-8079</t>
  </si>
  <si>
    <t>65-2022-8080</t>
  </si>
  <si>
    <t>65-2022-8081</t>
  </si>
  <si>
    <t>65-2022-8082</t>
  </si>
  <si>
    <t>65-2022-8083</t>
  </si>
  <si>
    <t>65-2022-8084</t>
  </si>
  <si>
    <t>66-2022-6010</t>
  </si>
  <si>
    <t>66-2022-6020</t>
  </si>
  <si>
    <t>66-2022-6030</t>
  </si>
  <si>
    <t>66-2022-6040</t>
  </si>
  <si>
    <t>66-2022-6070</t>
  </si>
  <si>
    <t>66-2022-6080</t>
  </si>
  <si>
    <t>66-2022-6090</t>
  </si>
  <si>
    <t>66-2022-6100</t>
  </si>
  <si>
    <t>66-2022-6101</t>
  </si>
  <si>
    <t>66-2022-6110</t>
  </si>
  <si>
    <t>66-2022-6130</t>
  </si>
  <si>
    <t>66-2022-6131</t>
  </si>
  <si>
    <t>66-2022-6140</t>
  </si>
  <si>
    <t>66-2022-6150</t>
  </si>
  <si>
    <t>66-2022-6160</t>
  </si>
  <si>
    <t>66-2022-6170</t>
  </si>
  <si>
    <t>66-2022-6180</t>
  </si>
  <si>
    <t>66-2022-6190</t>
  </si>
  <si>
    <t>66-2022-6200</t>
  </si>
  <si>
    <t>66-2022-6210</t>
  </si>
  <si>
    <t>66-2022-6240</t>
  </si>
  <si>
    <t>66-2022-6250</t>
  </si>
  <si>
    <t>66-2022-6256</t>
  </si>
  <si>
    <t>66-2022-6260</t>
  </si>
  <si>
    <t>66-2022-6270</t>
  </si>
  <si>
    <t>66-2022-6280</t>
  </si>
  <si>
    <t>66-2022-6290</t>
  </si>
  <si>
    <t>66-2022-6300</t>
  </si>
  <si>
    <t>66-2022-6310</t>
  </si>
  <si>
    <t>66-2022-6320</t>
  </si>
  <si>
    <t>66-2022-6330</t>
  </si>
  <si>
    <t>66-2022-6340</t>
  </si>
  <si>
    <t>66-2022-6350</t>
  </si>
  <si>
    <t>66-2022-6360</t>
  </si>
  <si>
    <t>66-2022-7205</t>
  </si>
  <si>
    <t>66-2022-7206</t>
  </si>
  <si>
    <t>66-2022-7207</t>
  </si>
  <si>
    <t>66-2022-7210</t>
  </si>
  <si>
    <t>66-2022-8073</t>
  </si>
  <si>
    <t>66-2022-8074</t>
  </si>
  <si>
    <t>66-2022-8075</t>
  </si>
  <si>
    <t>66-2022-8076</t>
  </si>
  <si>
    <t>66-2022-8077</t>
  </si>
  <si>
    <t>66-2022-8078</t>
  </si>
  <si>
    <t>66-2022-8079</t>
  </si>
  <si>
    <t>66-2022-8080</t>
  </si>
  <si>
    <t>66-2022-8081</t>
  </si>
  <si>
    <t>66-2022-8082</t>
  </si>
  <si>
    <t>66-2022-8083</t>
  </si>
  <si>
    <t>66-2022-8084</t>
  </si>
  <si>
    <t>67-2022-6010</t>
  </si>
  <si>
    <t>67-2022-6020</t>
  </si>
  <si>
    <t>67-2022-6030</t>
  </si>
  <si>
    <t>67-2022-6040</t>
  </si>
  <si>
    <t>67-2022-6070</t>
  </si>
  <si>
    <t>67-2022-6080</t>
  </si>
  <si>
    <t>67-2022-6090</t>
  </si>
  <si>
    <t>67-2022-6100</t>
  </si>
  <si>
    <t>67-2022-6101</t>
  </si>
  <si>
    <t>67-2022-6110</t>
  </si>
  <si>
    <t>67-2022-6130</t>
  </si>
  <si>
    <t>67-2022-6131</t>
  </si>
  <si>
    <t>67-2022-6140</t>
  </si>
  <si>
    <t>67-2022-6150</t>
  </si>
  <si>
    <t>67-2022-6160</t>
  </si>
  <si>
    <t>67-2022-6170</t>
  </si>
  <si>
    <t>67-2022-6180</t>
  </si>
  <si>
    <t>67-2022-6190</t>
  </si>
  <si>
    <t>67-2022-6200</t>
  </si>
  <si>
    <t>67-2022-6210</t>
  </si>
  <si>
    <t>67-2022-6240</t>
  </si>
  <si>
    <t>67-2022-6250</t>
  </si>
  <si>
    <t>67-2022-6256</t>
  </si>
  <si>
    <t>67-2022-6260</t>
  </si>
  <si>
    <t>67-2022-6270</t>
  </si>
  <si>
    <t>67-2022-6280</t>
  </si>
  <si>
    <t>67-2022-6290</t>
  </si>
  <si>
    <t>67-2022-6300</t>
  </si>
  <si>
    <t>67-2022-6310</t>
  </si>
  <si>
    <t>67-2022-6320</t>
  </si>
  <si>
    <t>67-2022-6330</t>
  </si>
  <si>
    <t>67-2022-6340</t>
  </si>
  <si>
    <t>67-2022-6350</t>
  </si>
  <si>
    <t>67-2022-6360</t>
  </si>
  <si>
    <t>67-2022-7205</t>
  </si>
  <si>
    <t>67-2022-7206</t>
  </si>
  <si>
    <t>67-2022-7207</t>
  </si>
  <si>
    <t>67-2022-7210</t>
  </si>
  <si>
    <t>67-2022-8073</t>
  </si>
  <si>
    <t>67-2022-8074</t>
  </si>
  <si>
    <t>67-2022-8075</t>
  </si>
  <si>
    <t>67-2022-8076</t>
  </si>
  <si>
    <t>67-2022-8077</t>
  </si>
  <si>
    <t>67-2022-8078</t>
  </si>
  <si>
    <t>67-2022-8079</t>
  </si>
  <si>
    <t>67-2022-8080</t>
  </si>
  <si>
    <t>67-2022-8081</t>
  </si>
  <si>
    <t>67-2022-8082</t>
  </si>
  <si>
    <t>67-2022-8083</t>
  </si>
  <si>
    <t>67-2022-8084</t>
  </si>
  <si>
    <t>70-2022-6010</t>
  </si>
  <si>
    <t>70-2022-6020</t>
  </si>
  <si>
    <t>70-2022-6030</t>
  </si>
  <si>
    <t>70-2022-6040</t>
  </si>
  <si>
    <t>70-2022-6070</t>
  </si>
  <si>
    <t>70-2022-6080</t>
  </si>
  <si>
    <t>70-2022-6090</t>
  </si>
  <si>
    <t>70-2022-6100</t>
  </si>
  <si>
    <t>70-2022-6101</t>
  </si>
  <si>
    <t>70-2022-6110</t>
  </si>
  <si>
    <t>70-2022-6130</t>
  </si>
  <si>
    <t>70-2022-6131</t>
  </si>
  <si>
    <t>70-2022-6140</t>
  </si>
  <si>
    <t>70-2022-6150</t>
  </si>
  <si>
    <t>70-2022-6160</t>
  </si>
  <si>
    <t>70-2022-6170</t>
  </si>
  <si>
    <t>70-2022-6180</t>
  </si>
  <si>
    <t>70-2022-6190</t>
  </si>
  <si>
    <t>70-2022-6200</t>
  </si>
  <si>
    <t>70-2022-6210</t>
  </si>
  <si>
    <t>70-2022-6240</t>
  </si>
  <si>
    <t>70-2022-6250</t>
  </si>
  <si>
    <t>70-2022-6256</t>
  </si>
  <si>
    <t>70-2022-6260</t>
  </si>
  <si>
    <t>70-2022-6270</t>
  </si>
  <si>
    <t>70-2022-6280</t>
  </si>
  <si>
    <t>70-2022-6290</t>
  </si>
  <si>
    <t>70-2022-6300</t>
  </si>
  <si>
    <t>70-2022-6310</t>
  </si>
  <si>
    <t>70-2022-6320</t>
  </si>
  <si>
    <t>70-2022-6330</t>
  </si>
  <si>
    <t>70-2022-6340</t>
  </si>
  <si>
    <t>70-2022-6350</t>
  </si>
  <si>
    <t>70-2022-6360</t>
  </si>
  <si>
    <t>70-2022-7205</t>
  </si>
  <si>
    <t>70-2022-7206</t>
  </si>
  <si>
    <t>70-2022-7207</t>
  </si>
  <si>
    <t>70-2022-7210</t>
  </si>
  <si>
    <t>70-2022-8073</t>
  </si>
  <si>
    <t>70-2022-8074</t>
  </si>
  <si>
    <t>70-2022-8075</t>
  </si>
  <si>
    <t>70-2022-8076</t>
  </si>
  <si>
    <t>70-2022-8077</t>
  </si>
  <si>
    <t>70-2022-8078</t>
  </si>
  <si>
    <t>70-2022-8079</t>
  </si>
  <si>
    <t>70-2022-8080</t>
  </si>
  <si>
    <t>70-2022-8081</t>
  </si>
  <si>
    <t>70-2022-8082</t>
  </si>
  <si>
    <t>70-2022-8083</t>
  </si>
  <si>
    <t>70-2022-8084</t>
  </si>
  <si>
    <t>71-2022-6010</t>
  </si>
  <si>
    <t>71-2022-6020</t>
  </si>
  <si>
    <t>71-2022-6030</t>
  </si>
  <si>
    <t>71-2022-6040</t>
  </si>
  <si>
    <t>71-2022-6070</t>
  </si>
  <si>
    <t>71-2022-6080</t>
  </si>
  <si>
    <t>71-2022-6090</t>
  </si>
  <si>
    <t>71-2022-6100</t>
  </si>
  <si>
    <t>71-2022-6101</t>
  </si>
  <si>
    <t>71-2022-6110</t>
  </si>
  <si>
    <t>71-2022-6130</t>
  </si>
  <si>
    <t>71-2022-6131</t>
  </si>
  <si>
    <t>71-2022-6140</t>
  </si>
  <si>
    <t>71-2022-6150</t>
  </si>
  <si>
    <t>71-2022-6160</t>
  </si>
  <si>
    <t>71-2022-6170</t>
  </si>
  <si>
    <t>71-2022-6180</t>
  </si>
  <si>
    <t>71-2022-6190</t>
  </si>
  <si>
    <t>71-2022-6200</t>
  </si>
  <si>
    <t>71-2022-6210</t>
  </si>
  <si>
    <t>71-2022-6240</t>
  </si>
  <si>
    <t>71-2022-6250</t>
  </si>
  <si>
    <t>71-2022-6256</t>
  </si>
  <si>
    <t>71-2022-6260</t>
  </si>
  <si>
    <t>71-2022-6270</t>
  </si>
  <si>
    <t>71-2022-6280</t>
  </si>
  <si>
    <t>71-2022-6290</t>
  </si>
  <si>
    <t>71-2022-6300</t>
  </si>
  <si>
    <t>71-2022-6310</t>
  </si>
  <si>
    <t>71-2022-6320</t>
  </si>
  <si>
    <t>71-2022-6330</t>
  </si>
  <si>
    <t>71-2022-6340</t>
  </si>
  <si>
    <t>71-2022-6350</t>
  </si>
  <si>
    <t>71-2022-6360</t>
  </si>
  <si>
    <t>71-2022-7205</t>
  </si>
  <si>
    <t>71-2022-7206</t>
  </si>
  <si>
    <t>71-2022-7207</t>
  </si>
  <si>
    <t>71-2022-7210</t>
  </si>
  <si>
    <t>71-2022-8073</t>
  </si>
  <si>
    <t>71-2022-8074</t>
  </si>
  <si>
    <t>71-2022-8075</t>
  </si>
  <si>
    <t>71-2022-8076</t>
  </si>
  <si>
    <t>71-2022-8077</t>
  </si>
  <si>
    <t>71-2022-8078</t>
  </si>
  <si>
    <t>71-2022-8079</t>
  </si>
  <si>
    <t>71-2022-8080</t>
  </si>
  <si>
    <t>71-2022-8081</t>
  </si>
  <si>
    <t>71-2022-8082</t>
  </si>
  <si>
    <t>71-2022-8083</t>
  </si>
  <si>
    <t>71-2022-8084</t>
  </si>
  <si>
    <t>72-2022-6010</t>
  </si>
  <si>
    <t>72-2022-6020</t>
  </si>
  <si>
    <t>72-2022-6030</t>
  </si>
  <si>
    <t>72-2022-6040</t>
  </si>
  <si>
    <t>72-2022-6070</t>
  </si>
  <si>
    <t>72-2022-6080</t>
  </si>
  <si>
    <t>72-2022-6090</t>
  </si>
  <si>
    <t>72-2022-6100</t>
  </si>
  <si>
    <t>72-2022-6101</t>
  </si>
  <si>
    <t>72-2022-6110</t>
  </si>
  <si>
    <t>72-2022-6130</t>
  </si>
  <si>
    <t>72-2022-6131</t>
  </si>
  <si>
    <t>72-2022-6140</t>
  </si>
  <si>
    <t>72-2022-6150</t>
  </si>
  <si>
    <t>72-2022-6160</t>
  </si>
  <si>
    <t>72-2022-6170</t>
  </si>
  <si>
    <t>72-2022-6180</t>
  </si>
  <si>
    <t>72-2022-6190</t>
  </si>
  <si>
    <t>72-2022-6200</t>
  </si>
  <si>
    <t>72-2022-6210</t>
  </si>
  <si>
    <t>72-2022-6240</t>
  </si>
  <si>
    <t>72-2022-6250</t>
  </si>
  <si>
    <t>72-2022-6256</t>
  </si>
  <si>
    <t>72-2022-6260</t>
  </si>
  <si>
    <t>72-2022-6270</t>
  </si>
  <si>
    <t>72-2022-6280</t>
  </si>
  <si>
    <t>72-2022-6290</t>
  </si>
  <si>
    <t>72-2022-6300</t>
  </si>
  <si>
    <t>72-2022-6310</t>
  </si>
  <si>
    <t>72-2022-6320</t>
  </si>
  <si>
    <t>72-2022-6330</t>
  </si>
  <si>
    <t>72-2022-6340</t>
  </si>
  <si>
    <t>72-2022-6350</t>
  </si>
  <si>
    <t>72-2022-6360</t>
  </si>
  <si>
    <t>72-2022-7205</t>
  </si>
  <si>
    <t>72-2022-7206</t>
  </si>
  <si>
    <t>72-2022-7207</t>
  </si>
  <si>
    <t>72-2022-7210</t>
  </si>
  <si>
    <t>72-2022-8073</t>
  </si>
  <si>
    <t>72-2022-8074</t>
  </si>
  <si>
    <t>72-2022-8075</t>
  </si>
  <si>
    <t>72-2022-8076</t>
  </si>
  <si>
    <t>72-2022-8077</t>
  </si>
  <si>
    <t>72-2022-8078</t>
  </si>
  <si>
    <t>72-2022-8079</t>
  </si>
  <si>
    <t>72-2022-8080</t>
  </si>
  <si>
    <t>72-2022-8081</t>
  </si>
  <si>
    <t>72-2022-8082</t>
  </si>
  <si>
    <t>72-2022-8083</t>
  </si>
  <si>
    <t>72-2022-8084</t>
  </si>
  <si>
    <t>74-2022-6010</t>
  </si>
  <si>
    <t>74-2022-6020</t>
  </si>
  <si>
    <t>74-2022-6030</t>
  </si>
  <si>
    <t>74-2022-6040</t>
  </si>
  <si>
    <t>74-2022-6070</t>
  </si>
  <si>
    <t>74-2022-6080</t>
  </si>
  <si>
    <t>74-2022-6090</t>
  </si>
  <si>
    <t>74-2022-6100</t>
  </si>
  <si>
    <t>74-2022-6101</t>
  </si>
  <si>
    <t>74-2022-6110</t>
  </si>
  <si>
    <t>74-2022-6130</t>
  </si>
  <si>
    <t>74-2022-6131</t>
  </si>
  <si>
    <t>74-2022-6140</t>
  </si>
  <si>
    <t>74-2022-6150</t>
  </si>
  <si>
    <t>74-2022-6160</t>
  </si>
  <si>
    <t>74-2022-6170</t>
  </si>
  <si>
    <t>74-2022-6180</t>
  </si>
  <si>
    <t>74-2022-6190</t>
  </si>
  <si>
    <t>74-2022-6200</t>
  </si>
  <si>
    <t>74-2022-6210</t>
  </si>
  <si>
    <t>74-2022-6240</t>
  </si>
  <si>
    <t>74-2022-6250</t>
  </si>
  <si>
    <t>74-2022-6256</t>
  </si>
  <si>
    <t>74-2022-6260</t>
  </si>
  <si>
    <t>74-2022-6270</t>
  </si>
  <si>
    <t>74-2022-6280</t>
  </si>
  <si>
    <t>74-2022-6290</t>
  </si>
  <si>
    <t>74-2022-6300</t>
  </si>
  <si>
    <t>74-2022-6310</t>
  </si>
  <si>
    <t>74-2022-6320</t>
  </si>
  <si>
    <t>74-2022-6330</t>
  </si>
  <si>
    <t>74-2022-6340</t>
  </si>
  <si>
    <t>74-2022-6350</t>
  </si>
  <si>
    <t>74-2022-6360</t>
  </si>
  <si>
    <t>74-2022-7205</t>
  </si>
  <si>
    <t>74-2022-7206</t>
  </si>
  <si>
    <t>74-2022-7207</t>
  </si>
  <si>
    <t>74-2022-7210</t>
  </si>
  <si>
    <t>74-2022-8073</t>
  </si>
  <si>
    <t>74-2022-8074</t>
  </si>
  <si>
    <t>74-2022-8075</t>
  </si>
  <si>
    <t>74-2022-8076</t>
  </si>
  <si>
    <t>74-2022-8077</t>
  </si>
  <si>
    <t>74-2022-8078</t>
  </si>
  <si>
    <t>74-2022-8079</t>
  </si>
  <si>
    <t>74-2022-8080</t>
  </si>
  <si>
    <t>74-2022-8081</t>
  </si>
  <si>
    <t>74-2022-8082</t>
  </si>
  <si>
    <t>74-2022-8083</t>
  </si>
  <si>
    <t>74-2022-8084</t>
  </si>
  <si>
    <t>76-2022-6010</t>
  </si>
  <si>
    <t>76-2022-6020</t>
  </si>
  <si>
    <t>76-2022-6030</t>
  </si>
  <si>
    <t>76-2022-6040</t>
  </si>
  <si>
    <t>76-2022-6070</t>
  </si>
  <si>
    <t>76-2022-6080</t>
  </si>
  <si>
    <t>76-2022-6090</t>
  </si>
  <si>
    <t>76-2022-6100</t>
  </si>
  <si>
    <t>76-2022-6101</t>
  </si>
  <si>
    <t>76-2022-6110</t>
  </si>
  <si>
    <t>76-2022-6130</t>
  </si>
  <si>
    <t>76-2022-6131</t>
  </si>
  <si>
    <t>76-2022-6140</t>
  </si>
  <si>
    <t>76-2022-6150</t>
  </si>
  <si>
    <t>76-2022-6160</t>
  </si>
  <si>
    <t>76-2022-6170</t>
  </si>
  <si>
    <t>76-2022-6180</t>
  </si>
  <si>
    <t>76-2022-6190</t>
  </si>
  <si>
    <t>76-2022-6200</t>
  </si>
  <si>
    <t>76-2022-6210</t>
  </si>
  <si>
    <t>76-2022-6240</t>
  </si>
  <si>
    <t>76-2022-6250</t>
  </si>
  <si>
    <t>76-2022-6256</t>
  </si>
  <si>
    <t>76-2022-6260</t>
  </si>
  <si>
    <t>76-2022-6270</t>
  </si>
  <si>
    <t>76-2022-6280</t>
  </si>
  <si>
    <t>76-2022-6290</t>
  </si>
  <si>
    <t>76-2022-6300</t>
  </si>
  <si>
    <t>76-2022-6310</t>
  </si>
  <si>
    <t>76-2022-6320</t>
  </si>
  <si>
    <t>76-2022-6330</t>
  </si>
  <si>
    <t>76-2022-6340</t>
  </si>
  <si>
    <t>76-2022-6350</t>
  </si>
  <si>
    <t>76-2022-6360</t>
  </si>
  <si>
    <t>76-2022-7205</t>
  </si>
  <si>
    <t>76-2022-7206</t>
  </si>
  <si>
    <t>76-2022-7207</t>
  </si>
  <si>
    <t>76-2022-7210</t>
  </si>
  <si>
    <t>76-2022-8073</t>
  </si>
  <si>
    <t>76-2022-8074</t>
  </si>
  <si>
    <t>76-2022-8075</t>
  </si>
  <si>
    <t>76-2022-8076</t>
  </si>
  <si>
    <t>76-2022-8077</t>
  </si>
  <si>
    <t>76-2022-8078</t>
  </si>
  <si>
    <t>76-2022-8079</t>
  </si>
  <si>
    <t>76-2022-8080</t>
  </si>
  <si>
    <t>76-2022-8081</t>
  </si>
  <si>
    <t>76-2022-8082</t>
  </si>
  <si>
    <t>76-2022-8083</t>
  </si>
  <si>
    <t>76-2022-8084</t>
  </si>
  <si>
    <t>77-2022-6010</t>
  </si>
  <si>
    <t>77-2022-6020</t>
  </si>
  <si>
    <t>77-2022-6030</t>
  </si>
  <si>
    <t>77-2022-6040</t>
  </si>
  <si>
    <t>77-2022-6070</t>
  </si>
  <si>
    <t>77-2022-6080</t>
  </si>
  <si>
    <t>77-2022-6090</t>
  </si>
  <si>
    <t>77-2022-6100</t>
  </si>
  <si>
    <t>77-2022-6101</t>
  </si>
  <si>
    <t>77-2022-6110</t>
  </si>
  <si>
    <t>77-2022-6130</t>
  </si>
  <si>
    <t>77-2022-6131</t>
  </si>
  <si>
    <t>77-2022-6140</t>
  </si>
  <si>
    <t>77-2022-6150</t>
  </si>
  <si>
    <t>77-2022-6160</t>
  </si>
  <si>
    <t>77-2022-6170</t>
  </si>
  <si>
    <t>77-2022-6180</t>
  </si>
  <si>
    <t>77-2022-6190</t>
  </si>
  <si>
    <t>77-2022-6200</t>
  </si>
  <si>
    <t>77-2022-6210</t>
  </si>
  <si>
    <t>77-2022-6240</t>
  </si>
  <si>
    <t>77-2022-6250</t>
  </si>
  <si>
    <t>77-2022-6256</t>
  </si>
  <si>
    <t>77-2022-6260</t>
  </si>
  <si>
    <t>77-2022-6270</t>
  </si>
  <si>
    <t>77-2022-6280</t>
  </si>
  <si>
    <t>77-2022-6290</t>
  </si>
  <si>
    <t>77-2022-6300</t>
  </si>
  <si>
    <t>77-2022-6310</t>
  </si>
  <si>
    <t>77-2022-6320</t>
  </si>
  <si>
    <t>77-2022-6330</t>
  </si>
  <si>
    <t>77-2022-6340</t>
  </si>
  <si>
    <t>77-2022-6350</t>
  </si>
  <si>
    <t>77-2022-6360</t>
  </si>
  <si>
    <t>77-2022-7205</t>
  </si>
  <si>
    <t>77-2022-7206</t>
  </si>
  <si>
    <t>77-2022-7207</t>
  </si>
  <si>
    <t>77-2022-7210</t>
  </si>
  <si>
    <t>77-2022-8073</t>
  </si>
  <si>
    <t>77-2022-8074</t>
  </si>
  <si>
    <t>77-2022-8075</t>
  </si>
  <si>
    <t>77-2022-8076</t>
  </si>
  <si>
    <t>77-2022-8077</t>
  </si>
  <si>
    <t>77-2022-8078</t>
  </si>
  <si>
    <t>77-2022-8079</t>
  </si>
  <si>
    <t>77-2022-8080</t>
  </si>
  <si>
    <t>77-2022-8081</t>
  </si>
  <si>
    <t>77-2022-8082</t>
  </si>
  <si>
    <t>77-2022-8083</t>
  </si>
  <si>
    <t>77-2022-8084</t>
  </si>
  <si>
    <t>78-2022-6010</t>
  </si>
  <si>
    <t>78-2022-6020</t>
  </si>
  <si>
    <t>78-2022-6030</t>
  </si>
  <si>
    <t>78-2022-6040</t>
  </si>
  <si>
    <t>78-2022-6070</t>
  </si>
  <si>
    <t>78-2022-6080</t>
  </si>
  <si>
    <t>78-2022-6090</t>
  </si>
  <si>
    <t>78-2022-6100</t>
  </si>
  <si>
    <t>78-2022-6101</t>
  </si>
  <si>
    <t>78-2022-6110</t>
  </si>
  <si>
    <t>78-2022-6130</t>
  </si>
  <si>
    <t>78-2022-6131</t>
  </si>
  <si>
    <t>78-2022-6140</t>
  </si>
  <si>
    <t>78-2022-6150</t>
  </si>
  <si>
    <t>78-2022-6160</t>
  </si>
  <si>
    <t>78-2022-6170</t>
  </si>
  <si>
    <t>78-2022-6180</t>
  </si>
  <si>
    <t>78-2022-6190</t>
  </si>
  <si>
    <t>78-2022-6200</t>
  </si>
  <si>
    <t>78-2022-6210</t>
  </si>
  <si>
    <t>78-2022-6240</t>
  </si>
  <si>
    <t>78-2022-6250</t>
  </si>
  <si>
    <t>78-2022-6256</t>
  </si>
  <si>
    <t>78-2022-6260</t>
  </si>
  <si>
    <t>78-2022-6270</t>
  </si>
  <si>
    <t>78-2022-6280</t>
  </si>
  <si>
    <t>78-2022-6290</t>
  </si>
  <si>
    <t>78-2022-6300</t>
  </si>
  <si>
    <t>78-2022-6310</t>
  </si>
  <si>
    <t>78-2022-6320</t>
  </si>
  <si>
    <t>78-2022-6330</t>
  </si>
  <si>
    <t>78-2022-6340</t>
  </si>
  <si>
    <t>78-2022-6350</t>
  </si>
  <si>
    <t>78-2022-6360</t>
  </si>
  <si>
    <t>78-2022-7205</t>
  </si>
  <si>
    <t>78-2022-7206</t>
  </si>
  <si>
    <t>78-2022-7207</t>
  </si>
  <si>
    <t>78-2022-7210</t>
  </si>
  <si>
    <t>78-2022-8073</t>
  </si>
  <si>
    <t>78-2022-8074</t>
  </si>
  <si>
    <t>78-2022-8075</t>
  </si>
  <si>
    <t>78-2022-8076</t>
  </si>
  <si>
    <t>78-2022-8077</t>
  </si>
  <si>
    <t>78-2022-8078</t>
  </si>
  <si>
    <t>78-2022-8079</t>
  </si>
  <si>
    <t>78-2022-8080</t>
  </si>
  <si>
    <t>78-2022-8081</t>
  </si>
  <si>
    <t>78-2022-8082</t>
  </si>
  <si>
    <t>78-2022-8083</t>
  </si>
  <si>
    <t>78-2022-8084</t>
  </si>
  <si>
    <t>79-2022-6010</t>
  </si>
  <si>
    <t>79-2022-6020</t>
  </si>
  <si>
    <t>79-2022-6030</t>
  </si>
  <si>
    <t>79-2022-6040</t>
  </si>
  <si>
    <t>79-2022-6070</t>
  </si>
  <si>
    <t>79-2022-6080</t>
  </si>
  <si>
    <t>79-2022-6090</t>
  </si>
  <si>
    <t>79-2022-6100</t>
  </si>
  <si>
    <t>79-2022-6101</t>
  </si>
  <si>
    <t>79-2022-6110</t>
  </si>
  <si>
    <t>79-2022-6130</t>
  </si>
  <si>
    <t>79-2022-6131</t>
  </si>
  <si>
    <t>79-2022-6140</t>
  </si>
  <si>
    <t>79-2022-6150</t>
  </si>
  <si>
    <t>79-2022-6160</t>
  </si>
  <si>
    <t>79-2022-6170</t>
  </si>
  <si>
    <t>79-2022-6180</t>
  </si>
  <si>
    <t>79-2022-6190</t>
  </si>
  <si>
    <t>79-2022-6200</t>
  </si>
  <si>
    <t>79-2022-6210</t>
  </si>
  <si>
    <t>79-2022-6240</t>
  </si>
  <si>
    <t>79-2022-6250</t>
  </si>
  <si>
    <t>79-2022-6256</t>
  </si>
  <si>
    <t>79-2022-6260</t>
  </si>
  <si>
    <t>79-2022-6270</t>
  </si>
  <si>
    <t>79-2022-6280</t>
  </si>
  <si>
    <t>79-2022-6290</t>
  </si>
  <si>
    <t>79-2022-6300</t>
  </si>
  <si>
    <t>79-2022-6310</t>
  </si>
  <si>
    <t>79-2022-6320</t>
  </si>
  <si>
    <t>79-2022-6330</t>
  </si>
  <si>
    <t>79-2022-6340</t>
  </si>
  <si>
    <t>79-2022-6350</t>
  </si>
  <si>
    <t>79-2022-6360</t>
  </si>
  <si>
    <t>79-2022-7205</t>
  </si>
  <si>
    <t>79-2022-7206</t>
  </si>
  <si>
    <t>79-2022-7207</t>
  </si>
  <si>
    <t>79-2022-7210</t>
  </si>
  <si>
    <t>79-2022-8073</t>
  </si>
  <si>
    <t>79-2022-8074</t>
  </si>
  <si>
    <t>79-2022-8075</t>
  </si>
  <si>
    <t>79-2022-8076</t>
  </si>
  <si>
    <t>79-2022-8077</t>
  </si>
  <si>
    <t>79-2022-8078</t>
  </si>
  <si>
    <t>79-2022-8079</t>
  </si>
  <si>
    <t>79-2022-8080</t>
  </si>
  <si>
    <t>79-2022-8081</t>
  </si>
  <si>
    <t>79-2022-8082</t>
  </si>
  <si>
    <t>79-2022-8083</t>
  </si>
  <si>
    <t>79-2022-8084</t>
  </si>
  <si>
    <t>81-2022-6010</t>
  </si>
  <si>
    <t>81-2022-6020</t>
  </si>
  <si>
    <t>81-2022-6030</t>
  </si>
  <si>
    <t>81-2022-6040</t>
  </si>
  <si>
    <t>81-2022-6070</t>
  </si>
  <si>
    <t>81-2022-6080</t>
  </si>
  <si>
    <t>81-2022-6090</t>
  </si>
  <si>
    <t>81-2022-6100</t>
  </si>
  <si>
    <t>81-2022-6101</t>
  </si>
  <si>
    <t>81-2022-6110</t>
  </si>
  <si>
    <t>81-2022-6130</t>
  </si>
  <si>
    <t>81-2022-6131</t>
  </si>
  <si>
    <t>81-2022-6140</t>
  </si>
  <si>
    <t>81-2022-6150</t>
  </si>
  <si>
    <t>81-2022-6160</t>
  </si>
  <si>
    <t>81-2022-6170</t>
  </si>
  <si>
    <t>81-2022-6180</t>
  </si>
  <si>
    <t>81-2022-6190</t>
  </si>
  <si>
    <t>81-2022-6200</t>
  </si>
  <si>
    <t>81-2022-6210</t>
  </si>
  <si>
    <t>81-2022-6240</t>
  </si>
  <si>
    <t>81-2022-6250</t>
  </si>
  <si>
    <t>81-2022-6256</t>
  </si>
  <si>
    <t>81-2022-6260</t>
  </si>
  <si>
    <t>81-2022-6270</t>
  </si>
  <si>
    <t>81-2022-6280</t>
  </si>
  <si>
    <t>81-2022-6290</t>
  </si>
  <si>
    <t>81-2022-6300</t>
  </si>
  <si>
    <t>81-2022-6310</t>
  </si>
  <si>
    <t>81-2022-6320</t>
  </si>
  <si>
    <t>81-2022-6330</t>
  </si>
  <si>
    <t>81-2022-6340</t>
  </si>
  <si>
    <t>81-2022-6350</t>
  </si>
  <si>
    <t>81-2022-6360</t>
  </si>
  <si>
    <t>81-2022-7205</t>
  </si>
  <si>
    <t>81-2022-7206</t>
  </si>
  <si>
    <t>81-2022-7207</t>
  </si>
  <si>
    <t>81-2022-7210</t>
  </si>
  <si>
    <t>81-2022-8073</t>
  </si>
  <si>
    <t>81-2022-8074</t>
  </si>
  <si>
    <t>81-2022-8075</t>
  </si>
  <si>
    <t>81-2022-8076</t>
  </si>
  <si>
    <t>81-2022-8077</t>
  </si>
  <si>
    <t>81-2022-8078</t>
  </si>
  <si>
    <t>81-2022-8079</t>
  </si>
  <si>
    <t>81-2022-8080</t>
  </si>
  <si>
    <t>81-2022-8081</t>
  </si>
  <si>
    <t>81-2022-8082</t>
  </si>
  <si>
    <t>81-2022-8083</t>
  </si>
  <si>
    <t>81-2022-8084</t>
  </si>
  <si>
    <t>83-2022-6010</t>
  </si>
  <si>
    <t>83-2022-6020</t>
  </si>
  <si>
    <t>83-2022-6030</t>
  </si>
  <si>
    <t>83-2022-6040</t>
  </si>
  <si>
    <t>83-2022-6070</t>
  </si>
  <si>
    <t>83-2022-6080</t>
  </si>
  <si>
    <t>83-2022-6090</t>
  </si>
  <si>
    <t>83-2022-6100</t>
  </si>
  <si>
    <t>83-2022-6101</t>
  </si>
  <si>
    <t>83-2022-6110</t>
  </si>
  <si>
    <t>83-2022-6130</t>
  </si>
  <si>
    <t>83-2022-6131</t>
  </si>
  <si>
    <t>83-2022-6140</t>
  </si>
  <si>
    <t>83-2022-6150</t>
  </si>
  <si>
    <t>83-2022-6160</t>
  </si>
  <si>
    <t>83-2022-6170</t>
  </si>
  <si>
    <t>83-2022-6180</t>
  </si>
  <si>
    <t>83-2022-6190</t>
  </si>
  <si>
    <t>83-2022-6200</t>
  </si>
  <si>
    <t>83-2022-6210</t>
  </si>
  <si>
    <t>83-2022-6240</t>
  </si>
  <si>
    <t>83-2022-6250</t>
  </si>
  <si>
    <t>83-2022-6256</t>
  </si>
  <si>
    <t>83-2022-6260</t>
  </si>
  <si>
    <t>83-2022-6270</t>
  </si>
  <si>
    <t>83-2022-6280</t>
  </si>
  <si>
    <t>83-2022-6290</t>
  </si>
  <si>
    <t>83-2022-6300</t>
  </si>
  <si>
    <t>83-2022-6310</t>
  </si>
  <si>
    <t>83-2022-6320</t>
  </si>
  <si>
    <t>83-2022-6330</t>
  </si>
  <si>
    <t>83-2022-6340</t>
  </si>
  <si>
    <t>83-2022-6350</t>
  </si>
  <si>
    <t>83-2022-6360</t>
  </si>
  <si>
    <t>83-2022-7205</t>
  </si>
  <si>
    <t>83-2022-7206</t>
  </si>
  <si>
    <t>83-2022-7207</t>
  </si>
  <si>
    <t>83-2022-7210</t>
  </si>
  <si>
    <t>83-2022-8073</t>
  </si>
  <si>
    <t>83-2022-8074</t>
  </si>
  <si>
    <t>83-2022-8075</t>
  </si>
  <si>
    <t>83-2022-8076</t>
  </si>
  <si>
    <t>83-2022-8077</t>
  </si>
  <si>
    <t>83-2022-8078</t>
  </si>
  <si>
    <t>83-2022-8079</t>
  </si>
  <si>
    <t>83-2022-8080</t>
  </si>
  <si>
    <t>83-2022-8081</t>
  </si>
  <si>
    <t>83-2022-8082</t>
  </si>
  <si>
    <t>83-2022-8083</t>
  </si>
  <si>
    <t>83-2022-8084</t>
  </si>
  <si>
    <t>84-2022-6010</t>
  </si>
  <si>
    <t>84-2022-6020</t>
  </si>
  <si>
    <t>84-2022-6030</t>
  </si>
  <si>
    <t>84-2022-6040</t>
  </si>
  <si>
    <t>84-2022-6070</t>
  </si>
  <si>
    <t>84-2022-6080</t>
  </si>
  <si>
    <t>84-2022-6090</t>
  </si>
  <si>
    <t>84-2022-6100</t>
  </si>
  <si>
    <t>84-2022-6101</t>
  </si>
  <si>
    <t>84-2022-6110</t>
  </si>
  <si>
    <t>84-2022-6130</t>
  </si>
  <si>
    <t>84-2022-6131</t>
  </si>
  <si>
    <t>84-2022-6140</t>
  </si>
  <si>
    <t>84-2022-6150</t>
  </si>
  <si>
    <t>84-2022-6160</t>
  </si>
  <si>
    <t>84-2022-6170</t>
  </si>
  <si>
    <t>84-2022-6180</t>
  </si>
  <si>
    <t>84-2022-6190</t>
  </si>
  <si>
    <t>84-2022-6200</t>
  </si>
  <si>
    <t>84-2022-6210</t>
  </si>
  <si>
    <t>84-2022-6240</t>
  </si>
  <si>
    <t>84-2022-6250</t>
  </si>
  <si>
    <t>84-2022-6256</t>
  </si>
  <si>
    <t>84-2022-6260</t>
  </si>
  <si>
    <t>84-2022-6270</t>
  </si>
  <si>
    <t>84-2022-6280</t>
  </si>
  <si>
    <t>84-2022-6290</t>
  </si>
  <si>
    <t>84-2022-6300</t>
  </si>
  <si>
    <t>84-2022-6310</t>
  </si>
  <si>
    <t>84-2022-6320</t>
  </si>
  <si>
    <t>84-2022-6330</t>
  </si>
  <si>
    <t>84-2022-6340</t>
  </si>
  <si>
    <t>84-2022-6350</t>
  </si>
  <si>
    <t>84-2022-6360</t>
  </si>
  <si>
    <t>84-2022-7205</t>
  </si>
  <si>
    <t>84-2022-7206</t>
  </si>
  <si>
    <t>84-2022-7207</t>
  </si>
  <si>
    <t>84-2022-7210</t>
  </si>
  <si>
    <t>84-2022-8073</t>
  </si>
  <si>
    <t>84-2022-8074</t>
  </si>
  <si>
    <t>84-2022-8075</t>
  </si>
  <si>
    <t>84-2022-8076</t>
  </si>
  <si>
    <t>84-2022-8077</t>
  </si>
  <si>
    <t>84-2022-8078</t>
  </si>
  <si>
    <t>84-2022-8079</t>
  </si>
  <si>
    <t>84-2022-8080</t>
  </si>
  <si>
    <t>84-2022-8081</t>
  </si>
  <si>
    <t>84-2022-8082</t>
  </si>
  <si>
    <t>84-2022-8083</t>
  </si>
  <si>
    <t>84-2022-8084</t>
  </si>
  <si>
    <t>85-2022-6010</t>
  </si>
  <si>
    <t>85-2022-6020</t>
  </si>
  <si>
    <t>85-2022-6030</t>
  </si>
  <si>
    <t>85-2022-6040</t>
  </si>
  <si>
    <t>85-2022-6070</t>
  </si>
  <si>
    <t>85-2022-6080</t>
  </si>
  <si>
    <t>85-2022-6090</t>
  </si>
  <si>
    <t>85-2022-6100</t>
  </si>
  <si>
    <t>85-2022-6101</t>
  </si>
  <si>
    <t>85-2022-6110</t>
  </si>
  <si>
    <t>85-2022-6130</t>
  </si>
  <si>
    <t>85-2022-6131</t>
  </si>
  <si>
    <t>85-2022-6140</t>
  </si>
  <si>
    <t>85-2022-6150</t>
  </si>
  <si>
    <t>85-2022-6160</t>
  </si>
  <si>
    <t>85-2022-6170</t>
  </si>
  <si>
    <t>85-2022-6180</t>
  </si>
  <si>
    <t>85-2022-6190</t>
  </si>
  <si>
    <t>85-2022-6200</t>
  </si>
  <si>
    <t>85-2022-6210</t>
  </si>
  <si>
    <t>85-2022-6240</t>
  </si>
  <si>
    <t>85-2022-6250</t>
  </si>
  <si>
    <t>85-2022-6256</t>
  </si>
  <si>
    <t>85-2022-6260</t>
  </si>
  <si>
    <t>85-2022-6270</t>
  </si>
  <si>
    <t>85-2022-6280</t>
  </si>
  <si>
    <t>85-2022-6290</t>
  </si>
  <si>
    <t>85-2022-6300</t>
  </si>
  <si>
    <t>85-2022-6310</t>
  </si>
  <si>
    <t>85-2022-6320</t>
  </si>
  <si>
    <t>85-2022-6330</t>
  </si>
  <si>
    <t>85-2022-6340</t>
  </si>
  <si>
    <t>85-2022-6350</t>
  </si>
  <si>
    <t>85-2022-6360</t>
  </si>
  <si>
    <t>85-2022-7205</t>
  </si>
  <si>
    <t>85-2022-7206</t>
  </si>
  <si>
    <t>85-2022-7207</t>
  </si>
  <si>
    <t>85-2022-7210</t>
  </si>
  <si>
    <t>85-2022-8073</t>
  </si>
  <si>
    <t>85-2022-8074</t>
  </si>
  <si>
    <t>85-2022-8075</t>
  </si>
  <si>
    <t>85-2022-8076</t>
  </si>
  <si>
    <t>85-2022-8077</t>
  </si>
  <si>
    <t>85-2022-8078</t>
  </si>
  <si>
    <t>85-2022-8079</t>
  </si>
  <si>
    <t>85-2022-8080</t>
  </si>
  <si>
    <t>85-2022-8081</t>
  </si>
  <si>
    <t>85-2022-8082</t>
  </si>
  <si>
    <t>85-2022-8083</t>
  </si>
  <si>
    <t>85-2022-8084</t>
  </si>
  <si>
    <t>86-2022-6010</t>
  </si>
  <si>
    <t>86-2022-6020</t>
  </si>
  <si>
    <t>86-2022-6030</t>
  </si>
  <si>
    <t>86-2022-6040</t>
  </si>
  <si>
    <t>86-2022-6070</t>
  </si>
  <si>
    <t>86-2022-6080</t>
  </si>
  <si>
    <t>86-2022-6090</t>
  </si>
  <si>
    <t>86-2022-6100</t>
  </si>
  <si>
    <t>86-2022-6101</t>
  </si>
  <si>
    <t>86-2022-6110</t>
  </si>
  <si>
    <t>86-2022-6130</t>
  </si>
  <si>
    <t>86-2022-6131</t>
  </si>
  <si>
    <t>86-2022-6140</t>
  </si>
  <si>
    <t>86-2022-6150</t>
  </si>
  <si>
    <t>86-2022-6160</t>
  </si>
  <si>
    <t>86-2022-6170</t>
  </si>
  <si>
    <t>86-2022-6180</t>
  </si>
  <si>
    <t>86-2022-6190</t>
  </si>
  <si>
    <t>86-2022-6200</t>
  </si>
  <si>
    <t>86-2022-6210</t>
  </si>
  <si>
    <t>86-2022-6240</t>
  </si>
  <si>
    <t>86-2022-6250</t>
  </si>
  <si>
    <t>86-2022-6256</t>
  </si>
  <si>
    <t>86-2022-6260</t>
  </si>
  <si>
    <t>86-2022-6270</t>
  </si>
  <si>
    <t>86-2022-6280</t>
  </si>
  <si>
    <t>86-2022-6290</t>
  </si>
  <si>
    <t>86-2022-6300</t>
  </si>
  <si>
    <t>86-2022-6310</t>
  </si>
  <si>
    <t>86-2022-6320</t>
  </si>
  <si>
    <t>86-2022-6330</t>
  </si>
  <si>
    <t>86-2022-6340</t>
  </si>
  <si>
    <t>86-2022-6350</t>
  </si>
  <si>
    <t>86-2022-6360</t>
  </si>
  <si>
    <t>86-2022-7205</t>
  </si>
  <si>
    <t>86-2022-7206</t>
  </si>
  <si>
    <t>86-2022-7207</t>
  </si>
  <si>
    <t>86-2022-7210</t>
  </si>
  <si>
    <t>86-2022-8073</t>
  </si>
  <si>
    <t>86-2022-8074</t>
  </si>
  <si>
    <t>86-2022-8075</t>
  </si>
  <si>
    <t>86-2022-8076</t>
  </si>
  <si>
    <t>86-2022-8077</t>
  </si>
  <si>
    <t>86-2022-8078</t>
  </si>
  <si>
    <t>86-2022-8079</t>
  </si>
  <si>
    <t>86-2022-8080</t>
  </si>
  <si>
    <t>86-2022-8081</t>
  </si>
  <si>
    <t>86-2022-8082</t>
  </si>
  <si>
    <t>86-2022-8083</t>
  </si>
  <si>
    <t>86-2022-8084</t>
  </si>
  <si>
    <t>90-2022-6010</t>
  </si>
  <si>
    <t>90-2022-6020</t>
  </si>
  <si>
    <t>90-2022-6030</t>
  </si>
  <si>
    <t>90-2022-6040</t>
  </si>
  <si>
    <t>90-2022-6070</t>
  </si>
  <si>
    <t>90-2022-6080</t>
  </si>
  <si>
    <t>90-2022-6090</t>
  </si>
  <si>
    <t>90-2022-6100</t>
  </si>
  <si>
    <t>90-2022-6101</t>
  </si>
  <si>
    <t>90-2022-6110</t>
  </si>
  <si>
    <t>90-2022-6130</t>
  </si>
  <si>
    <t>90-2022-6131</t>
  </si>
  <si>
    <t>90-2022-6140</t>
  </si>
  <si>
    <t>90-2022-6150</t>
  </si>
  <si>
    <t>90-2022-6160</t>
  </si>
  <si>
    <t>90-2022-6170</t>
  </si>
  <si>
    <t>90-2022-6180</t>
  </si>
  <si>
    <t>90-2022-6190</t>
  </si>
  <si>
    <t>90-2022-6200</t>
  </si>
  <si>
    <t>90-2022-6210</t>
  </si>
  <si>
    <t>90-2022-6240</t>
  </si>
  <si>
    <t>90-2022-6250</t>
  </si>
  <si>
    <t>90-2022-6256</t>
  </si>
  <si>
    <t>90-2022-6260</t>
  </si>
  <si>
    <t>90-2022-6270</t>
  </si>
  <si>
    <t>90-2022-6280</t>
  </si>
  <si>
    <t>90-2022-6290</t>
  </si>
  <si>
    <t>90-2022-6300</t>
  </si>
  <si>
    <t>90-2022-6310</t>
  </si>
  <si>
    <t>90-2022-6320</t>
  </si>
  <si>
    <t>90-2022-6330</t>
  </si>
  <si>
    <t>90-2022-6340</t>
  </si>
  <si>
    <t>90-2022-6350</t>
  </si>
  <si>
    <t>90-2022-6360</t>
  </si>
  <si>
    <t>90-2022-7205</t>
  </si>
  <si>
    <t>90-2022-7206</t>
  </si>
  <si>
    <t>90-2022-7207</t>
  </si>
  <si>
    <t>90-2022-7210</t>
  </si>
  <si>
    <t>90-2022-8073</t>
  </si>
  <si>
    <t>90-2022-8074</t>
  </si>
  <si>
    <t>90-2022-8075</t>
  </si>
  <si>
    <t>90-2022-8076</t>
  </si>
  <si>
    <t>90-2022-8077</t>
  </si>
  <si>
    <t>90-2022-8078</t>
  </si>
  <si>
    <t>90-2022-8079</t>
  </si>
  <si>
    <t>90-2022-8080</t>
  </si>
  <si>
    <t>90-2022-8081</t>
  </si>
  <si>
    <t>90-2022-8082</t>
  </si>
  <si>
    <t>90-2022-8083</t>
  </si>
  <si>
    <t>90-2022-8084</t>
  </si>
  <si>
    <t>91-2022-6010</t>
  </si>
  <si>
    <t>91-2022-6020</t>
  </si>
  <si>
    <t>91-2022-6030</t>
  </si>
  <si>
    <t>91-2022-6040</t>
  </si>
  <si>
    <t>91-2022-6070</t>
  </si>
  <si>
    <t>91-2022-6080</t>
  </si>
  <si>
    <t>91-2022-6090</t>
  </si>
  <si>
    <t>91-2022-6100</t>
  </si>
  <si>
    <t>91-2022-6101</t>
  </si>
  <si>
    <t>91-2022-6110</t>
  </si>
  <si>
    <t>91-2022-6130</t>
  </si>
  <si>
    <t>91-2022-6131</t>
  </si>
  <si>
    <t>91-2022-6140</t>
  </si>
  <si>
    <t>91-2022-6150</t>
  </si>
  <si>
    <t>91-2022-6160</t>
  </si>
  <si>
    <t>91-2022-6170</t>
  </si>
  <si>
    <t>91-2022-6180</t>
  </si>
  <si>
    <t>91-2022-6190</t>
  </si>
  <si>
    <t>91-2022-6200</t>
  </si>
  <si>
    <t>91-2022-6210</t>
  </si>
  <si>
    <t>91-2022-6240</t>
  </si>
  <si>
    <t>91-2022-6250</t>
  </si>
  <si>
    <t>91-2022-6256</t>
  </si>
  <si>
    <t>91-2022-6260</t>
  </si>
  <si>
    <t>91-2022-6270</t>
  </si>
  <si>
    <t>91-2022-6280</t>
  </si>
  <si>
    <t>91-2022-6290</t>
  </si>
  <si>
    <t>91-2022-6300</t>
  </si>
  <si>
    <t>91-2022-6310</t>
  </si>
  <si>
    <t>91-2022-6320</t>
  </si>
  <si>
    <t>91-2022-6330</t>
  </si>
  <si>
    <t>91-2022-6340</t>
  </si>
  <si>
    <t>91-2022-6350</t>
  </si>
  <si>
    <t>91-2022-6360</t>
  </si>
  <si>
    <t>91-2022-7205</t>
  </si>
  <si>
    <t>91-2022-7206</t>
  </si>
  <si>
    <t>91-2022-7207</t>
  </si>
  <si>
    <t>91-2022-7210</t>
  </si>
  <si>
    <t>91-2022-8073</t>
  </si>
  <si>
    <t>91-2022-8074</t>
  </si>
  <si>
    <t>91-2022-8075</t>
  </si>
  <si>
    <t>91-2022-8076</t>
  </si>
  <si>
    <t>91-2022-8077</t>
  </si>
  <si>
    <t>91-2022-8078</t>
  </si>
  <si>
    <t>91-2022-8079</t>
  </si>
  <si>
    <t>91-2022-8080</t>
  </si>
  <si>
    <t>91-2022-8081</t>
  </si>
  <si>
    <t>91-2022-8082</t>
  </si>
  <si>
    <t>91-2022-8083</t>
  </si>
  <si>
    <t>91-2022-8084</t>
  </si>
  <si>
    <t>92-2022-6010</t>
  </si>
  <si>
    <t>92-2022-6020</t>
  </si>
  <si>
    <t>92-2022-6030</t>
  </si>
  <si>
    <t>92-2022-6040</t>
  </si>
  <si>
    <t>92-2022-6070</t>
  </si>
  <si>
    <t>92-2022-6080</t>
  </si>
  <si>
    <t>92-2022-6090</t>
  </si>
  <si>
    <t>92-2022-6100</t>
  </si>
  <si>
    <t>92-2022-6101</t>
  </si>
  <si>
    <t>92-2022-6110</t>
  </si>
  <si>
    <t>92-2022-6130</t>
  </si>
  <si>
    <t>92-2022-6131</t>
  </si>
  <si>
    <t>92-2022-6140</t>
  </si>
  <si>
    <t>92-2022-6150</t>
  </si>
  <si>
    <t>92-2022-6160</t>
  </si>
  <si>
    <t>92-2022-6170</t>
  </si>
  <si>
    <t>92-2022-6180</t>
  </si>
  <si>
    <t>92-2022-6190</t>
  </si>
  <si>
    <t>92-2022-6200</t>
  </si>
  <si>
    <t>92-2022-6210</t>
  </si>
  <si>
    <t>92-2022-6240</t>
  </si>
  <si>
    <t>92-2022-6250</t>
  </si>
  <si>
    <t>92-2022-6256</t>
  </si>
  <si>
    <t>92-2022-6260</t>
  </si>
  <si>
    <t>92-2022-6270</t>
  </si>
  <si>
    <t>92-2022-6280</t>
  </si>
  <si>
    <t>92-2022-6290</t>
  </si>
  <si>
    <t>92-2022-6300</t>
  </si>
  <si>
    <t>92-2022-6310</t>
  </si>
  <si>
    <t>92-2022-6320</t>
  </si>
  <si>
    <t>92-2022-6330</t>
  </si>
  <si>
    <t>92-2022-6340</t>
  </si>
  <si>
    <t>92-2022-6350</t>
  </si>
  <si>
    <t>92-2022-6360</t>
  </si>
  <si>
    <t>92-2022-7205</t>
  </si>
  <si>
    <t>92-2022-7206</t>
  </si>
  <si>
    <t>92-2022-7207</t>
  </si>
  <si>
    <t>92-2022-7210</t>
  </si>
  <si>
    <t>92-2022-8073</t>
  </si>
  <si>
    <t>92-2022-8074</t>
  </si>
  <si>
    <t>92-2022-8075</t>
  </si>
  <si>
    <t>92-2022-8076</t>
  </si>
  <si>
    <t>92-2022-8077</t>
  </si>
  <si>
    <t>92-2022-8078</t>
  </si>
  <si>
    <t>92-2022-8079</t>
  </si>
  <si>
    <t>92-2022-8080</t>
  </si>
  <si>
    <t>92-2022-8081</t>
  </si>
  <si>
    <t>92-2022-8082</t>
  </si>
  <si>
    <t>92-2022-8083</t>
  </si>
  <si>
    <t>92-2022-8084</t>
  </si>
  <si>
    <t>94-2022-6010</t>
  </si>
  <si>
    <t>94-2022-6020</t>
  </si>
  <si>
    <t>94-2022-6030</t>
  </si>
  <si>
    <t>94-2022-6040</t>
  </si>
  <si>
    <t>94-2022-6070</t>
  </si>
  <si>
    <t>94-2022-6080</t>
  </si>
  <si>
    <t>94-2022-6090</t>
  </si>
  <si>
    <t>94-2022-6100</t>
  </si>
  <si>
    <t>94-2022-6101</t>
  </si>
  <si>
    <t>94-2022-6110</t>
  </si>
  <si>
    <t>94-2022-6130</t>
  </si>
  <si>
    <t>94-2022-6131</t>
  </si>
  <si>
    <t>94-2022-6140</t>
  </si>
  <si>
    <t>94-2022-6150</t>
  </si>
  <si>
    <t>94-2022-6160</t>
  </si>
  <si>
    <t>94-2022-6170</t>
  </si>
  <si>
    <t>94-2022-6180</t>
  </si>
  <si>
    <t>94-2022-6190</t>
  </si>
  <si>
    <t>94-2022-6200</t>
  </si>
  <si>
    <t>94-2022-6210</t>
  </si>
  <si>
    <t>94-2022-6240</t>
  </si>
  <si>
    <t>94-2022-6250</t>
  </si>
  <si>
    <t>94-2022-6256</t>
  </si>
  <si>
    <t>94-2022-6260</t>
  </si>
  <si>
    <t>94-2022-6270</t>
  </si>
  <si>
    <t>94-2022-6280</t>
  </si>
  <si>
    <t>94-2022-6290</t>
  </si>
  <si>
    <t>94-2022-6300</t>
  </si>
  <si>
    <t>94-2022-6310</t>
  </si>
  <si>
    <t>94-2022-6320</t>
  </si>
  <si>
    <t>94-2022-6330</t>
  </si>
  <si>
    <t>94-2022-6340</t>
  </si>
  <si>
    <t>94-2022-6350</t>
  </si>
  <si>
    <t>94-2022-6360</t>
  </si>
  <si>
    <t>94-2022-7205</t>
  </si>
  <si>
    <t>94-2022-7206</t>
  </si>
  <si>
    <t>94-2022-7207</t>
  </si>
  <si>
    <t>94-2022-7210</t>
  </si>
  <si>
    <t>94-2022-8073</t>
  </si>
  <si>
    <t>94-2022-8074</t>
  </si>
  <si>
    <t>94-2022-8075</t>
  </si>
  <si>
    <t>94-2022-8076</t>
  </si>
  <si>
    <t>94-2022-8077</t>
  </si>
  <si>
    <t>94-2022-8078</t>
  </si>
  <si>
    <t>94-2022-8079</t>
  </si>
  <si>
    <t>94-2022-8080</t>
  </si>
  <si>
    <t>94-2022-8081</t>
  </si>
  <si>
    <t>94-2022-8082</t>
  </si>
  <si>
    <t>94-2022-8083</t>
  </si>
  <si>
    <t>94-2022-8084</t>
  </si>
  <si>
    <t>98-2022-6010</t>
  </si>
  <si>
    <t>98-2022-6020</t>
  </si>
  <si>
    <t>98-2022-6030</t>
  </si>
  <si>
    <t>98-2022-6040</t>
  </si>
  <si>
    <t>98-2022-6070</t>
  </si>
  <si>
    <t>98-2022-6080</t>
  </si>
  <si>
    <t>98-2022-6090</t>
  </si>
  <si>
    <t>98-2022-6100</t>
  </si>
  <si>
    <t>98-2022-6101</t>
  </si>
  <si>
    <t>98-2022-6110</t>
  </si>
  <si>
    <t>98-2022-6130</t>
  </si>
  <si>
    <t>98-2022-6131</t>
  </si>
  <si>
    <t>98-2022-6140</t>
  </si>
  <si>
    <t>98-2022-6150</t>
  </si>
  <si>
    <t>98-2022-6160</t>
  </si>
  <si>
    <t>98-2022-6170</t>
  </si>
  <si>
    <t>98-2022-6180</t>
  </si>
  <si>
    <t>98-2022-6190</t>
  </si>
  <si>
    <t>98-2022-6200</t>
  </si>
  <si>
    <t>98-2022-6210</t>
  </si>
  <si>
    <t>98-2022-6240</t>
  </si>
  <si>
    <t>98-2022-6250</t>
  </si>
  <si>
    <t>98-2022-6256</t>
  </si>
  <si>
    <t>98-2022-6260</t>
  </si>
  <si>
    <t>98-2022-6270</t>
  </si>
  <si>
    <t>98-2022-6280</t>
  </si>
  <si>
    <t>98-2022-6290</t>
  </si>
  <si>
    <t>98-2022-6300</t>
  </si>
  <si>
    <t>98-2022-6310</t>
  </si>
  <si>
    <t>98-2022-6320</t>
  </si>
  <si>
    <t>98-2022-6330</t>
  </si>
  <si>
    <t>98-2022-6340</t>
  </si>
  <si>
    <t>98-2022-6350</t>
  </si>
  <si>
    <t>98-2022-6360</t>
  </si>
  <si>
    <t>98-2022-7205</t>
  </si>
  <si>
    <t>98-2022-7206</t>
  </si>
  <si>
    <t>98-2022-7207</t>
  </si>
  <si>
    <t>98-2022-7210</t>
  </si>
  <si>
    <t>98-2022-8073</t>
  </si>
  <si>
    <t>98-2022-8074</t>
  </si>
  <si>
    <t>98-2022-8075</t>
  </si>
  <si>
    <t>98-2022-8076</t>
  </si>
  <si>
    <t>98-2022-8077</t>
  </si>
  <si>
    <t>98-2022-8078</t>
  </si>
  <si>
    <t>98-2022-8079</t>
  </si>
  <si>
    <t>98-2022-8080</t>
  </si>
  <si>
    <t>98-2022-8081</t>
  </si>
  <si>
    <t>98-2022-8082</t>
  </si>
  <si>
    <t>98-2022-8083</t>
  </si>
  <si>
    <t>98-2022-8084</t>
  </si>
  <si>
    <t>99-2022-6010</t>
  </si>
  <si>
    <t>99-2022-6020</t>
  </si>
  <si>
    <t>99-2022-6030</t>
  </si>
  <si>
    <t>99-2022-6040</t>
  </si>
  <si>
    <t>99-2022-6070</t>
  </si>
  <si>
    <t>99-2022-6080</t>
  </si>
  <si>
    <t>99-2022-6090</t>
  </si>
  <si>
    <t>99-2022-6100</t>
  </si>
  <si>
    <t>99-2022-6101</t>
  </si>
  <si>
    <t>99-2022-6110</t>
  </si>
  <si>
    <t>99-2022-6130</t>
  </si>
  <si>
    <t>99-2022-6131</t>
  </si>
  <si>
    <t>99-2022-6140</t>
  </si>
  <si>
    <t>99-2022-6150</t>
  </si>
  <si>
    <t>99-2022-6160</t>
  </si>
  <si>
    <t>99-2022-6170</t>
  </si>
  <si>
    <t>99-2022-6180</t>
  </si>
  <si>
    <t>99-2022-6190</t>
  </si>
  <si>
    <t>99-2022-6200</t>
  </si>
  <si>
    <t>99-2022-6210</t>
  </si>
  <si>
    <t>99-2022-6240</t>
  </si>
  <si>
    <t>99-2022-6250</t>
  </si>
  <si>
    <t>99-2022-6256</t>
  </si>
  <si>
    <t>99-2022-6260</t>
  </si>
  <si>
    <t>99-2022-6270</t>
  </si>
  <si>
    <t>99-2022-6280</t>
  </si>
  <si>
    <t>99-2022-6290</t>
  </si>
  <si>
    <t>99-2022-6300</t>
  </si>
  <si>
    <t>99-2022-6310</t>
  </si>
  <si>
    <t>99-2022-6320</t>
  </si>
  <si>
    <t>99-2022-6330</t>
  </si>
  <si>
    <t>99-2022-6340</t>
  </si>
  <si>
    <t>99-2022-6350</t>
  </si>
  <si>
    <t>99-2022-6360</t>
  </si>
  <si>
    <t>99-2022-7205</t>
  </si>
  <si>
    <t>99-2022-7206</t>
  </si>
  <si>
    <t>99-2022-7207</t>
  </si>
  <si>
    <t>99-2022-7210</t>
  </si>
  <si>
    <t>99-2022-8073</t>
  </si>
  <si>
    <t>99-2022-8074</t>
  </si>
  <si>
    <t>99-2022-8075</t>
  </si>
  <si>
    <t>99-2022-8076</t>
  </si>
  <si>
    <t>99-2022-8077</t>
  </si>
  <si>
    <t>99-2022-8078</t>
  </si>
  <si>
    <t>99-2022-8079</t>
  </si>
  <si>
    <t>99-2022-8080</t>
  </si>
  <si>
    <t>99-2022-8081</t>
  </si>
  <si>
    <t>99-2022-8082</t>
  </si>
  <si>
    <t>99-2022-8083</t>
  </si>
  <si>
    <t>99-2022-8084</t>
  </si>
  <si>
    <t>100-2022-6010</t>
  </si>
  <si>
    <t>100-2022-6020</t>
  </si>
  <si>
    <t>100-2022-6030</t>
  </si>
  <si>
    <t>100-2022-6040</t>
  </si>
  <si>
    <t>100-2022-6070</t>
  </si>
  <si>
    <t>100-2022-6080</t>
  </si>
  <si>
    <t>100-2022-6090</t>
  </si>
  <si>
    <t>100-2022-6100</t>
  </si>
  <si>
    <t>100-2022-6101</t>
  </si>
  <si>
    <t>100-2022-6110</t>
  </si>
  <si>
    <t>100-2022-6130</t>
  </si>
  <si>
    <t>100-2022-6131</t>
  </si>
  <si>
    <t>100-2022-6140</t>
  </si>
  <si>
    <t>100-2022-6150</t>
  </si>
  <si>
    <t>100-2022-6160</t>
  </si>
  <si>
    <t>100-2022-6170</t>
  </si>
  <si>
    <t>100-2022-6180</t>
  </si>
  <si>
    <t>100-2022-6190</t>
  </si>
  <si>
    <t>100-2022-6200</t>
  </si>
  <si>
    <t>100-2022-6210</t>
  </si>
  <si>
    <t>100-2022-6240</t>
  </si>
  <si>
    <t>100-2022-6250</t>
  </si>
  <si>
    <t>100-2022-6256</t>
  </si>
  <si>
    <t>100-2022-6260</t>
  </si>
  <si>
    <t>100-2022-6270</t>
  </si>
  <si>
    <t>100-2022-6280</t>
  </si>
  <si>
    <t>100-2022-6290</t>
  </si>
  <si>
    <t>100-2022-6300</t>
  </si>
  <si>
    <t>100-2022-6310</t>
  </si>
  <si>
    <t>100-2022-6320</t>
  </si>
  <si>
    <t>100-2022-6330</t>
  </si>
  <si>
    <t>100-2022-6340</t>
  </si>
  <si>
    <t>100-2022-6350</t>
  </si>
  <si>
    <t>100-2022-6360</t>
  </si>
  <si>
    <t>100-2022-7205</t>
  </si>
  <si>
    <t>100-2022-7206</t>
  </si>
  <si>
    <t>100-2022-7207</t>
  </si>
  <si>
    <t>100-2022-7210</t>
  </si>
  <si>
    <t>100-2022-8073</t>
  </si>
  <si>
    <t>100-2022-8074</t>
  </si>
  <si>
    <t>100-2022-8075</t>
  </si>
  <si>
    <t>100-2022-8076</t>
  </si>
  <si>
    <t>100-2022-8077</t>
  </si>
  <si>
    <t>100-2022-8078</t>
  </si>
  <si>
    <t>100-2022-8079</t>
  </si>
  <si>
    <t>100-2022-8080</t>
  </si>
  <si>
    <t>100-2022-8081</t>
  </si>
  <si>
    <t>100-2022-8082</t>
  </si>
  <si>
    <t>100-2022-8083</t>
  </si>
  <si>
    <t>100-2022-8084</t>
  </si>
  <si>
    <t>102-2022-6010</t>
  </si>
  <si>
    <t>102-2022-6020</t>
  </si>
  <si>
    <t>102-2022-6030</t>
  </si>
  <si>
    <t>102-2022-6040</t>
  </si>
  <si>
    <t>102-2022-6070</t>
  </si>
  <si>
    <t>102-2022-6080</t>
  </si>
  <si>
    <t>102-2022-6090</t>
  </si>
  <si>
    <t>102-2022-6100</t>
  </si>
  <si>
    <t>102-2022-6101</t>
  </si>
  <si>
    <t>102-2022-6110</t>
  </si>
  <si>
    <t>102-2022-6130</t>
  </si>
  <si>
    <t>102-2022-6131</t>
  </si>
  <si>
    <t>102-2022-6140</t>
  </si>
  <si>
    <t>102-2022-6150</t>
  </si>
  <si>
    <t>102-2022-6160</t>
  </si>
  <si>
    <t>102-2022-6170</t>
  </si>
  <si>
    <t>102-2022-6180</t>
  </si>
  <si>
    <t>102-2022-6190</t>
  </si>
  <si>
    <t>102-2022-6200</t>
  </si>
  <si>
    <t>102-2022-6210</t>
  </si>
  <si>
    <t>102-2022-6240</t>
  </si>
  <si>
    <t>102-2022-6250</t>
  </si>
  <si>
    <t>102-2022-6256</t>
  </si>
  <si>
    <t>102-2022-6260</t>
  </si>
  <si>
    <t>102-2022-6270</t>
  </si>
  <si>
    <t>102-2022-6280</t>
  </si>
  <si>
    <t>102-2022-6290</t>
  </si>
  <si>
    <t>102-2022-6300</t>
  </si>
  <si>
    <t>102-2022-6310</t>
  </si>
  <si>
    <t>102-2022-6320</t>
  </si>
  <si>
    <t>102-2022-6330</t>
  </si>
  <si>
    <t>102-2022-6340</t>
  </si>
  <si>
    <t>102-2022-6350</t>
  </si>
  <si>
    <t>102-2022-6360</t>
  </si>
  <si>
    <t>102-2022-7205</t>
  </si>
  <si>
    <t>102-2022-7206</t>
  </si>
  <si>
    <t>102-2022-7207</t>
  </si>
  <si>
    <t>102-2022-7210</t>
  </si>
  <si>
    <t>102-2022-8073</t>
  </si>
  <si>
    <t>102-2022-8074</t>
  </si>
  <si>
    <t>102-2022-8075</t>
  </si>
  <si>
    <t>102-2022-8076</t>
  </si>
  <si>
    <t>102-2022-8077</t>
  </si>
  <si>
    <t>102-2022-8078</t>
  </si>
  <si>
    <t>102-2022-8079</t>
  </si>
  <si>
    <t>102-2022-8080</t>
  </si>
  <si>
    <t>102-2022-8081</t>
  </si>
  <si>
    <t>102-2022-8082</t>
  </si>
  <si>
    <t>102-2022-8083</t>
  </si>
  <si>
    <t>102-2022-8084</t>
  </si>
  <si>
    <t>103-2022-6010</t>
  </si>
  <si>
    <t>103-2022-6020</t>
  </si>
  <si>
    <t>103-2022-6030</t>
  </si>
  <si>
    <t>103-2022-6040</t>
  </si>
  <si>
    <t>103-2022-6070</t>
  </si>
  <si>
    <t>103-2022-6080</t>
  </si>
  <si>
    <t>103-2022-6090</t>
  </si>
  <si>
    <t>103-2022-6100</t>
  </si>
  <si>
    <t>103-2022-6101</t>
  </si>
  <si>
    <t>103-2022-6110</t>
  </si>
  <si>
    <t>103-2022-6130</t>
  </si>
  <si>
    <t>103-2022-6131</t>
  </si>
  <si>
    <t>103-2022-6140</t>
  </si>
  <si>
    <t>103-2022-6150</t>
  </si>
  <si>
    <t>103-2022-6160</t>
  </si>
  <si>
    <t>103-2022-6170</t>
  </si>
  <si>
    <t>103-2022-6180</t>
  </si>
  <si>
    <t>103-2022-6190</t>
  </si>
  <si>
    <t>103-2022-6200</t>
  </si>
  <si>
    <t>103-2022-6210</t>
  </si>
  <si>
    <t>103-2022-6240</t>
  </si>
  <si>
    <t>103-2022-6250</t>
  </si>
  <si>
    <t>103-2022-6256</t>
  </si>
  <si>
    <t>103-2022-6260</t>
  </si>
  <si>
    <t>103-2022-6270</t>
  </si>
  <si>
    <t>103-2022-6280</t>
  </si>
  <si>
    <t>103-2022-6290</t>
  </si>
  <si>
    <t>103-2022-6300</t>
  </si>
  <si>
    <t>103-2022-6310</t>
  </si>
  <si>
    <t>103-2022-6320</t>
  </si>
  <si>
    <t>103-2022-6330</t>
  </si>
  <si>
    <t>103-2022-6340</t>
  </si>
  <si>
    <t>103-2022-6350</t>
  </si>
  <si>
    <t>103-2022-6360</t>
  </si>
  <si>
    <t>103-2022-7205</t>
  </si>
  <si>
    <t>103-2022-7206</t>
  </si>
  <si>
    <t>103-2022-7207</t>
  </si>
  <si>
    <t>103-2022-7210</t>
  </si>
  <si>
    <t>103-2022-8073</t>
  </si>
  <si>
    <t>103-2022-8074</t>
  </si>
  <si>
    <t>103-2022-8075</t>
  </si>
  <si>
    <t>103-2022-8076</t>
  </si>
  <si>
    <t>103-2022-8077</t>
  </si>
  <si>
    <t>103-2022-8078</t>
  </si>
  <si>
    <t>103-2022-8079</t>
  </si>
  <si>
    <t>103-2022-8080</t>
  </si>
  <si>
    <t>103-2022-8081</t>
  </si>
  <si>
    <t>103-2022-8082</t>
  </si>
  <si>
    <t>103-2022-8083</t>
  </si>
  <si>
    <t>103-2022-8084</t>
  </si>
  <si>
    <t>104-2022-6010</t>
  </si>
  <si>
    <t>104-2022-6020</t>
  </si>
  <si>
    <t>104-2022-6030</t>
  </si>
  <si>
    <t>104-2022-6040</t>
  </si>
  <si>
    <t>104-2022-6070</t>
  </si>
  <si>
    <t>104-2022-6080</t>
  </si>
  <si>
    <t>104-2022-6090</t>
  </si>
  <si>
    <t>104-2022-6100</t>
  </si>
  <si>
    <t>104-2022-6101</t>
  </si>
  <si>
    <t>104-2022-6110</t>
  </si>
  <si>
    <t>104-2022-6130</t>
  </si>
  <si>
    <t>104-2022-6131</t>
  </si>
  <si>
    <t>104-2022-6140</t>
  </si>
  <si>
    <t>104-2022-6150</t>
  </si>
  <si>
    <t>104-2022-6160</t>
  </si>
  <si>
    <t>104-2022-6170</t>
  </si>
  <si>
    <t>104-2022-6180</t>
  </si>
  <si>
    <t>104-2022-6190</t>
  </si>
  <si>
    <t>104-2022-6200</t>
  </si>
  <si>
    <t>104-2022-6210</t>
  </si>
  <si>
    <t>104-2022-6240</t>
  </si>
  <si>
    <t>104-2022-6250</t>
  </si>
  <si>
    <t>104-2022-6256</t>
  </si>
  <si>
    <t>104-2022-6260</t>
  </si>
  <si>
    <t>104-2022-6270</t>
  </si>
  <si>
    <t>104-2022-6280</t>
  </si>
  <si>
    <t>104-2022-6290</t>
  </si>
  <si>
    <t>104-2022-6300</t>
  </si>
  <si>
    <t>104-2022-6310</t>
  </si>
  <si>
    <t>104-2022-6320</t>
  </si>
  <si>
    <t>104-2022-6330</t>
  </si>
  <si>
    <t>104-2022-6340</t>
  </si>
  <si>
    <t>104-2022-6350</t>
  </si>
  <si>
    <t>104-2022-6360</t>
  </si>
  <si>
    <t>104-2022-7205</t>
  </si>
  <si>
    <t>104-2022-7206</t>
  </si>
  <si>
    <t>104-2022-7207</t>
  </si>
  <si>
    <t>104-2022-7210</t>
  </si>
  <si>
    <t>104-2022-8073</t>
  </si>
  <si>
    <t>104-2022-8074</t>
  </si>
  <si>
    <t>104-2022-8075</t>
  </si>
  <si>
    <t>104-2022-8076</t>
  </si>
  <si>
    <t>104-2022-8077</t>
  </si>
  <si>
    <t>104-2022-8078</t>
  </si>
  <si>
    <t>104-2022-8079</t>
  </si>
  <si>
    <t>104-2022-8080</t>
  </si>
  <si>
    <t>104-2022-8081</t>
  </si>
  <si>
    <t>104-2022-8082</t>
  </si>
  <si>
    <t>104-2022-8083</t>
  </si>
  <si>
    <t>104-2022-8084</t>
  </si>
  <si>
    <t>105-2022-6010</t>
  </si>
  <si>
    <t>105-2022-6020</t>
  </si>
  <si>
    <t>105-2022-6030</t>
  </si>
  <si>
    <t>105-2022-6040</t>
  </si>
  <si>
    <t>105-2022-6070</t>
  </si>
  <si>
    <t>105-2022-6080</t>
  </si>
  <si>
    <t>105-2022-6090</t>
  </si>
  <si>
    <t>105-2022-6100</t>
  </si>
  <si>
    <t>105-2022-6101</t>
  </si>
  <si>
    <t>105-2022-6110</t>
  </si>
  <si>
    <t>105-2022-6130</t>
  </si>
  <si>
    <t>105-2022-6131</t>
  </si>
  <si>
    <t>105-2022-6140</t>
  </si>
  <si>
    <t>105-2022-6150</t>
  </si>
  <si>
    <t>105-2022-6160</t>
  </si>
  <si>
    <t>105-2022-6170</t>
  </si>
  <si>
    <t>105-2022-6180</t>
  </si>
  <si>
    <t>105-2022-6190</t>
  </si>
  <si>
    <t>105-2022-6200</t>
  </si>
  <si>
    <t>105-2022-6210</t>
  </si>
  <si>
    <t>105-2022-6240</t>
  </si>
  <si>
    <t>105-2022-6250</t>
  </si>
  <si>
    <t>105-2022-6256</t>
  </si>
  <si>
    <t>105-2022-6260</t>
  </si>
  <si>
    <t>105-2022-6270</t>
  </si>
  <si>
    <t>105-2022-6280</t>
  </si>
  <si>
    <t>105-2022-6290</t>
  </si>
  <si>
    <t>105-2022-6300</t>
  </si>
  <si>
    <t>105-2022-6310</t>
  </si>
  <si>
    <t>105-2022-6320</t>
  </si>
  <si>
    <t>105-2022-6330</t>
  </si>
  <si>
    <t>105-2022-6340</t>
  </si>
  <si>
    <t>105-2022-6350</t>
  </si>
  <si>
    <t>105-2022-6360</t>
  </si>
  <si>
    <t>105-2022-7205</t>
  </si>
  <si>
    <t>105-2022-7206</t>
  </si>
  <si>
    <t>105-2022-7207</t>
  </si>
  <si>
    <t>105-2022-7210</t>
  </si>
  <si>
    <t>105-2022-8073</t>
  </si>
  <si>
    <t>105-2022-8074</t>
  </si>
  <si>
    <t>105-2022-8075</t>
  </si>
  <si>
    <t>105-2022-8076</t>
  </si>
  <si>
    <t>105-2022-8077</t>
  </si>
  <si>
    <t>105-2022-8078</t>
  </si>
  <si>
    <t>105-2022-8079</t>
  </si>
  <si>
    <t>105-2022-8080</t>
  </si>
  <si>
    <t>105-2022-8081</t>
  </si>
  <si>
    <t>105-2022-8082</t>
  </si>
  <si>
    <t>105-2022-8083</t>
  </si>
  <si>
    <t>105-2022-8084</t>
  </si>
  <si>
    <t>106-2022-6010</t>
  </si>
  <si>
    <t>106-2022-6020</t>
  </si>
  <si>
    <t>106-2022-6030</t>
  </si>
  <si>
    <t>106-2022-6040</t>
  </si>
  <si>
    <t>106-2022-6070</t>
  </si>
  <si>
    <t>106-2022-6080</t>
  </si>
  <si>
    <t>106-2022-6090</t>
  </si>
  <si>
    <t>106-2022-6100</t>
  </si>
  <si>
    <t>106-2022-6101</t>
  </si>
  <si>
    <t>106-2022-6110</t>
  </si>
  <si>
    <t>106-2022-6130</t>
  </si>
  <si>
    <t>106-2022-6131</t>
  </si>
  <si>
    <t>106-2022-6140</t>
  </si>
  <si>
    <t>106-2022-6150</t>
  </si>
  <si>
    <t>106-2022-6160</t>
  </si>
  <si>
    <t>106-2022-6170</t>
  </si>
  <si>
    <t>106-2022-6180</t>
  </si>
  <si>
    <t>106-2022-6190</t>
  </si>
  <si>
    <t>106-2022-6200</t>
  </si>
  <si>
    <t>106-2022-6210</t>
  </si>
  <si>
    <t>106-2022-6240</t>
  </si>
  <si>
    <t>106-2022-6250</t>
  </si>
  <si>
    <t>106-2022-6256</t>
  </si>
  <si>
    <t>106-2022-6260</t>
  </si>
  <si>
    <t>106-2022-6270</t>
  </si>
  <si>
    <t>106-2022-6280</t>
  </si>
  <si>
    <t>106-2022-6290</t>
  </si>
  <si>
    <t>106-2022-6300</t>
  </si>
  <si>
    <t>106-2022-6310</t>
  </si>
  <si>
    <t>106-2022-6320</t>
  </si>
  <si>
    <t>106-2022-6330</t>
  </si>
  <si>
    <t>106-2022-6340</t>
  </si>
  <si>
    <t>106-2022-6350</t>
  </si>
  <si>
    <t>106-2022-6360</t>
  </si>
  <si>
    <t>106-2022-7205</t>
  </si>
  <si>
    <t>106-2022-7206</t>
  </si>
  <si>
    <t>106-2022-7207</t>
  </si>
  <si>
    <t>106-2022-7210</t>
  </si>
  <si>
    <t>106-2022-8073</t>
  </si>
  <si>
    <t>106-2022-8074</t>
  </si>
  <si>
    <t>106-2022-8075</t>
  </si>
  <si>
    <t>106-2022-8076</t>
  </si>
  <si>
    <t>106-2022-8077</t>
  </si>
  <si>
    <t>106-2022-8078</t>
  </si>
  <si>
    <t>106-2022-8079</t>
  </si>
  <si>
    <t>106-2022-8080</t>
  </si>
  <si>
    <t>106-2022-8081</t>
  </si>
  <si>
    <t>106-2022-8082</t>
  </si>
  <si>
    <t>106-2022-8083</t>
  </si>
  <si>
    <t>106-2022-8084</t>
  </si>
  <si>
    <t>107-2022-6010</t>
  </si>
  <si>
    <t>107-2022-6020</t>
  </si>
  <si>
    <t>107-2022-6030</t>
  </si>
  <si>
    <t>107-2022-6040</t>
  </si>
  <si>
    <t>107-2022-6070</t>
  </si>
  <si>
    <t>107-2022-6080</t>
  </si>
  <si>
    <t>107-2022-6090</t>
  </si>
  <si>
    <t>107-2022-6100</t>
  </si>
  <si>
    <t>107-2022-6101</t>
  </si>
  <si>
    <t>107-2022-6110</t>
  </si>
  <si>
    <t>107-2022-6130</t>
  </si>
  <si>
    <t>107-2022-6131</t>
  </si>
  <si>
    <t>107-2022-6140</t>
  </si>
  <si>
    <t>107-2022-6150</t>
  </si>
  <si>
    <t>107-2022-6160</t>
  </si>
  <si>
    <t>107-2022-6170</t>
  </si>
  <si>
    <t>107-2022-6180</t>
  </si>
  <si>
    <t>107-2022-6190</t>
  </si>
  <si>
    <t>107-2022-6200</t>
  </si>
  <si>
    <t>107-2022-6210</t>
  </si>
  <si>
    <t>107-2022-6240</t>
  </si>
  <si>
    <t>107-2022-6250</t>
  </si>
  <si>
    <t>107-2022-6256</t>
  </si>
  <si>
    <t>107-2022-6260</t>
  </si>
  <si>
    <t>107-2022-6270</t>
  </si>
  <si>
    <t>107-2022-6280</t>
  </si>
  <si>
    <t>107-2022-6290</t>
  </si>
  <si>
    <t>107-2022-6300</t>
  </si>
  <si>
    <t>107-2022-6310</t>
  </si>
  <si>
    <t>107-2022-6320</t>
  </si>
  <si>
    <t>107-2022-6330</t>
  </si>
  <si>
    <t>107-2022-6340</t>
  </si>
  <si>
    <t>107-2022-6350</t>
  </si>
  <si>
    <t>107-2022-6360</t>
  </si>
  <si>
    <t>107-2022-7205</t>
  </si>
  <si>
    <t>107-2022-7206</t>
  </si>
  <si>
    <t>107-2022-7207</t>
  </si>
  <si>
    <t>107-2022-7210</t>
  </si>
  <si>
    <t>107-2022-8073</t>
  </si>
  <si>
    <t>107-2022-8074</t>
  </si>
  <si>
    <t>107-2022-8075</t>
  </si>
  <si>
    <t>107-2022-8076</t>
  </si>
  <si>
    <t>107-2022-8077</t>
  </si>
  <si>
    <t>107-2022-8078</t>
  </si>
  <si>
    <t>107-2022-8079</t>
  </si>
  <si>
    <t>107-2022-8080</t>
  </si>
  <si>
    <t>107-2022-8081</t>
  </si>
  <si>
    <t>107-2022-8082</t>
  </si>
  <si>
    <t>107-2022-8083</t>
  </si>
  <si>
    <t>107-2022-8084</t>
  </si>
  <si>
    <t>108-2022-6010</t>
  </si>
  <si>
    <t>108-2022-6020</t>
  </si>
  <si>
    <t>108-2022-6030</t>
  </si>
  <si>
    <t>108-2022-6040</t>
  </si>
  <si>
    <t>108-2022-6070</t>
  </si>
  <si>
    <t>108-2022-6080</t>
  </si>
  <si>
    <t>108-2022-6090</t>
  </si>
  <si>
    <t>108-2022-6100</t>
  </si>
  <si>
    <t>108-2022-6101</t>
  </si>
  <si>
    <t>108-2022-6110</t>
  </si>
  <si>
    <t>108-2022-6130</t>
  </si>
  <si>
    <t>108-2022-6131</t>
  </si>
  <si>
    <t>108-2022-6140</t>
  </si>
  <si>
    <t>108-2022-6150</t>
  </si>
  <si>
    <t>108-2022-6160</t>
  </si>
  <si>
    <t>108-2022-6170</t>
  </si>
  <si>
    <t>108-2022-6180</t>
  </si>
  <si>
    <t>108-2022-6190</t>
  </si>
  <si>
    <t>108-2022-6200</t>
  </si>
  <si>
    <t>108-2022-6210</t>
  </si>
  <si>
    <t>108-2022-6240</t>
  </si>
  <si>
    <t>108-2022-6250</t>
  </si>
  <si>
    <t>108-2022-6256</t>
  </si>
  <si>
    <t>108-2022-6260</t>
  </si>
  <si>
    <t>108-2022-6270</t>
  </si>
  <si>
    <t>108-2022-6280</t>
  </si>
  <si>
    <t>108-2022-6290</t>
  </si>
  <si>
    <t>108-2022-6300</t>
  </si>
  <si>
    <t>108-2022-6310</t>
  </si>
  <si>
    <t>108-2022-6320</t>
  </si>
  <si>
    <t>108-2022-6330</t>
  </si>
  <si>
    <t>108-2022-6340</t>
  </si>
  <si>
    <t>108-2022-6350</t>
  </si>
  <si>
    <t>108-2022-6360</t>
  </si>
  <si>
    <t>108-2022-7205</t>
  </si>
  <si>
    <t>108-2022-7206</t>
  </si>
  <si>
    <t>108-2022-7207</t>
  </si>
  <si>
    <t>108-2022-7210</t>
  </si>
  <si>
    <t>108-2022-8073</t>
  </si>
  <si>
    <t>108-2022-8074</t>
  </si>
  <si>
    <t>108-2022-8075</t>
  </si>
  <si>
    <t>108-2022-8076</t>
  </si>
  <si>
    <t>108-2022-8077</t>
  </si>
  <si>
    <t>108-2022-8078</t>
  </si>
  <si>
    <t>108-2022-8079</t>
  </si>
  <si>
    <t>108-2022-8080</t>
  </si>
  <si>
    <t>108-2022-8081</t>
  </si>
  <si>
    <t>108-2022-8082</t>
  </si>
  <si>
    <t>108-2022-8083</t>
  </si>
  <si>
    <t>108-2022-8084</t>
  </si>
  <si>
    <t>110-2022-6010</t>
  </si>
  <si>
    <t>110-2022-6020</t>
  </si>
  <si>
    <t>110-2022-6030</t>
  </si>
  <si>
    <t>110-2022-6040</t>
  </si>
  <si>
    <t>110-2022-6070</t>
  </si>
  <si>
    <t>110-2022-6080</t>
  </si>
  <si>
    <t>110-2022-6090</t>
  </si>
  <si>
    <t>110-2022-6100</t>
  </si>
  <si>
    <t>110-2022-6101</t>
  </si>
  <si>
    <t>110-2022-6110</t>
  </si>
  <si>
    <t>110-2022-6130</t>
  </si>
  <si>
    <t>110-2022-6131</t>
  </si>
  <si>
    <t>110-2022-6140</t>
  </si>
  <si>
    <t>110-2022-6150</t>
  </si>
  <si>
    <t>110-2022-6160</t>
  </si>
  <si>
    <t>110-2022-6170</t>
  </si>
  <si>
    <t>110-2022-6180</t>
  </si>
  <si>
    <t>110-2022-6190</t>
  </si>
  <si>
    <t>110-2022-6200</t>
  </si>
  <si>
    <t>110-2022-6210</t>
  </si>
  <si>
    <t>110-2022-6240</t>
  </si>
  <si>
    <t>110-2022-6250</t>
  </si>
  <si>
    <t>110-2022-6256</t>
  </si>
  <si>
    <t>110-2022-6260</t>
  </si>
  <si>
    <t>110-2022-6270</t>
  </si>
  <si>
    <t>110-2022-6280</t>
  </si>
  <si>
    <t>110-2022-6290</t>
  </si>
  <si>
    <t>110-2022-6300</t>
  </si>
  <si>
    <t>110-2022-6310</t>
  </si>
  <si>
    <t>110-2022-6320</t>
  </si>
  <si>
    <t>110-2022-6330</t>
  </si>
  <si>
    <t>110-2022-6340</t>
  </si>
  <si>
    <t>110-2022-6350</t>
  </si>
  <si>
    <t>110-2022-6360</t>
  </si>
  <si>
    <t>110-2022-7205</t>
  </si>
  <si>
    <t>110-2022-7206</t>
  </si>
  <si>
    <t>110-2022-7207</t>
  </si>
  <si>
    <t>110-2022-7210</t>
  </si>
  <si>
    <t>110-2022-8073</t>
  </si>
  <si>
    <t>110-2022-8074</t>
  </si>
  <si>
    <t>110-2022-8075</t>
  </si>
  <si>
    <t>110-2022-8076</t>
  </si>
  <si>
    <t>110-2022-8077</t>
  </si>
  <si>
    <t>110-2022-8078</t>
  </si>
  <si>
    <t>110-2022-8079</t>
  </si>
  <si>
    <t>110-2022-8080</t>
  </si>
  <si>
    <t>110-2022-8081</t>
  </si>
  <si>
    <t>110-2022-8082</t>
  </si>
  <si>
    <t>110-2022-8083</t>
  </si>
  <si>
    <t>110-2022-8084</t>
  </si>
  <si>
    <t>112-2022-6010</t>
  </si>
  <si>
    <t>112-2022-6020</t>
  </si>
  <si>
    <t>112-2022-6030</t>
  </si>
  <si>
    <t>112-2022-6040</t>
  </si>
  <si>
    <t>112-2022-6070</t>
  </si>
  <si>
    <t>112-2022-6080</t>
  </si>
  <si>
    <t>112-2022-6090</t>
  </si>
  <si>
    <t>112-2022-6100</t>
  </si>
  <si>
    <t>112-2022-6101</t>
  </si>
  <si>
    <t>112-2022-6110</t>
  </si>
  <si>
    <t>112-2022-6130</t>
  </si>
  <si>
    <t>112-2022-6131</t>
  </si>
  <si>
    <t>112-2022-6140</t>
  </si>
  <si>
    <t>112-2022-6150</t>
  </si>
  <si>
    <t>112-2022-6160</t>
  </si>
  <si>
    <t>112-2022-6170</t>
  </si>
  <si>
    <t>112-2022-6180</t>
  </si>
  <si>
    <t>112-2022-6190</t>
  </si>
  <si>
    <t>112-2022-6200</t>
  </si>
  <si>
    <t>112-2022-6210</t>
  </si>
  <si>
    <t>112-2022-6240</t>
  </si>
  <si>
    <t>112-2022-6250</t>
  </si>
  <si>
    <t>112-2022-6256</t>
  </si>
  <si>
    <t>112-2022-6260</t>
  </si>
  <si>
    <t>112-2022-6270</t>
  </si>
  <si>
    <t>112-2022-6280</t>
  </si>
  <si>
    <t>112-2022-6290</t>
  </si>
  <si>
    <t>112-2022-6300</t>
  </si>
  <si>
    <t>112-2022-6310</t>
  </si>
  <si>
    <t>112-2022-6320</t>
  </si>
  <si>
    <t>112-2022-6330</t>
  </si>
  <si>
    <t>112-2022-6340</t>
  </si>
  <si>
    <t>112-2022-6350</t>
  </si>
  <si>
    <t>112-2022-6360</t>
  </si>
  <si>
    <t>112-2022-7205</t>
  </si>
  <si>
    <t>112-2022-7206</t>
  </si>
  <si>
    <t>112-2022-7207</t>
  </si>
  <si>
    <t>112-2022-7210</t>
  </si>
  <si>
    <t>112-2022-8073</t>
  </si>
  <si>
    <t>112-2022-8074</t>
  </si>
  <si>
    <t>112-2022-8075</t>
  </si>
  <si>
    <t>112-2022-8076</t>
  </si>
  <si>
    <t>112-2022-8077</t>
  </si>
  <si>
    <t>112-2022-8078</t>
  </si>
  <si>
    <t>112-2022-8079</t>
  </si>
  <si>
    <t>112-2022-8080</t>
  </si>
  <si>
    <t>112-2022-8081</t>
  </si>
  <si>
    <t>112-2022-8082</t>
  </si>
  <si>
    <t>112-2022-8083</t>
  </si>
  <si>
    <t>112-2022-8084</t>
  </si>
  <si>
    <t>113-2022-6010</t>
  </si>
  <si>
    <t>113-2022-6020</t>
  </si>
  <si>
    <t>113-2022-6030</t>
  </si>
  <si>
    <t>113-2022-6040</t>
  </si>
  <si>
    <t>113-2022-6070</t>
  </si>
  <si>
    <t>113-2022-6080</t>
  </si>
  <si>
    <t>113-2022-6090</t>
  </si>
  <si>
    <t>113-2022-6100</t>
  </si>
  <si>
    <t>113-2022-6101</t>
  </si>
  <si>
    <t>113-2022-6110</t>
  </si>
  <si>
    <t>113-2022-6130</t>
  </si>
  <si>
    <t>113-2022-6131</t>
  </si>
  <si>
    <t>113-2022-6140</t>
  </si>
  <si>
    <t>113-2022-6150</t>
  </si>
  <si>
    <t>113-2022-6160</t>
  </si>
  <si>
    <t>113-2022-6170</t>
  </si>
  <si>
    <t>113-2022-6180</t>
  </si>
  <si>
    <t>113-2022-6190</t>
  </si>
  <si>
    <t>113-2022-6200</t>
  </si>
  <si>
    <t>113-2022-6210</t>
  </si>
  <si>
    <t>113-2022-6240</t>
  </si>
  <si>
    <t>113-2022-6250</t>
  </si>
  <si>
    <t>113-2022-6256</t>
  </si>
  <si>
    <t>113-2022-6260</t>
  </si>
  <si>
    <t>113-2022-6270</t>
  </si>
  <si>
    <t>113-2022-6280</t>
  </si>
  <si>
    <t>113-2022-6290</t>
  </si>
  <si>
    <t>113-2022-6300</t>
  </si>
  <si>
    <t>113-2022-6310</t>
  </si>
  <si>
    <t>113-2022-6320</t>
  </si>
  <si>
    <t>113-2022-6330</t>
  </si>
  <si>
    <t>113-2022-6340</t>
  </si>
  <si>
    <t>113-2022-6350</t>
  </si>
  <si>
    <t>113-2022-6360</t>
  </si>
  <si>
    <t>113-2022-7205</t>
  </si>
  <si>
    <t>113-2022-7206</t>
  </si>
  <si>
    <t>113-2022-7207</t>
  </si>
  <si>
    <t>113-2022-7210</t>
  </si>
  <si>
    <t>113-2022-8073</t>
  </si>
  <si>
    <t>113-2022-8074</t>
  </si>
  <si>
    <t>113-2022-8075</t>
  </si>
  <si>
    <t>113-2022-8076</t>
  </si>
  <si>
    <t>113-2022-8077</t>
  </si>
  <si>
    <t>113-2022-8078</t>
  </si>
  <si>
    <t>113-2022-8079</t>
  </si>
  <si>
    <t>113-2022-8080</t>
  </si>
  <si>
    <t>113-2022-8081</t>
  </si>
  <si>
    <t>113-2022-8082</t>
  </si>
  <si>
    <t>113-2022-8083</t>
  </si>
  <si>
    <t>113-2022-8084</t>
  </si>
  <si>
    <t>114-2022-6010</t>
  </si>
  <si>
    <t>114-2022-6020</t>
  </si>
  <si>
    <t>114-2022-6030</t>
  </si>
  <si>
    <t>114-2022-6040</t>
  </si>
  <si>
    <t>114-2022-6070</t>
  </si>
  <si>
    <t>114-2022-6080</t>
  </si>
  <si>
    <t>114-2022-6090</t>
  </si>
  <si>
    <t>114-2022-6100</t>
  </si>
  <si>
    <t>114-2022-6101</t>
  </si>
  <si>
    <t>114-2022-6110</t>
  </si>
  <si>
    <t>114-2022-6130</t>
  </si>
  <si>
    <t>114-2022-6131</t>
  </si>
  <si>
    <t>114-2022-6140</t>
  </si>
  <si>
    <t>114-2022-6150</t>
  </si>
  <si>
    <t>114-2022-6160</t>
  </si>
  <si>
    <t>114-2022-6170</t>
  </si>
  <si>
    <t>114-2022-6180</t>
  </si>
  <si>
    <t>114-2022-6190</t>
  </si>
  <si>
    <t>114-2022-6200</t>
  </si>
  <si>
    <t>114-2022-6210</t>
  </si>
  <si>
    <t>114-2022-6240</t>
  </si>
  <si>
    <t>114-2022-6250</t>
  </si>
  <si>
    <t>114-2022-6256</t>
  </si>
  <si>
    <t>114-2022-6260</t>
  </si>
  <si>
    <t>114-2022-6270</t>
  </si>
  <si>
    <t>114-2022-6280</t>
  </si>
  <si>
    <t>114-2022-6290</t>
  </si>
  <si>
    <t>114-2022-6300</t>
  </si>
  <si>
    <t>114-2022-6310</t>
  </si>
  <si>
    <t>114-2022-6320</t>
  </si>
  <si>
    <t>114-2022-6330</t>
  </si>
  <si>
    <t>114-2022-6340</t>
  </si>
  <si>
    <t>114-2022-6350</t>
  </si>
  <si>
    <t>114-2022-6360</t>
  </si>
  <si>
    <t>114-2022-7205</t>
  </si>
  <si>
    <t>114-2022-7206</t>
  </si>
  <si>
    <t>114-2022-7207</t>
  </si>
  <si>
    <t>114-2022-7210</t>
  </si>
  <si>
    <t>114-2022-8073</t>
  </si>
  <si>
    <t>114-2022-8074</t>
  </si>
  <si>
    <t>114-2022-8075</t>
  </si>
  <si>
    <t>114-2022-8076</t>
  </si>
  <si>
    <t>114-2022-8077</t>
  </si>
  <si>
    <t>114-2022-8078</t>
  </si>
  <si>
    <t>114-2022-8079</t>
  </si>
  <si>
    <t>114-2022-8080</t>
  </si>
  <si>
    <t>114-2022-8081</t>
  </si>
  <si>
    <t>114-2022-8082</t>
  </si>
  <si>
    <t>114-2022-8083</t>
  </si>
  <si>
    <t>114-2022-8084</t>
  </si>
  <si>
    <t>116-2022-6010</t>
  </si>
  <si>
    <t>116-2022-6020</t>
  </si>
  <si>
    <t>116-2022-6030</t>
  </si>
  <si>
    <t>116-2022-6040</t>
  </si>
  <si>
    <t>116-2022-6070</t>
  </si>
  <si>
    <t>116-2022-6080</t>
  </si>
  <si>
    <t>116-2022-6090</t>
  </si>
  <si>
    <t>116-2022-6100</t>
  </si>
  <si>
    <t>116-2022-6101</t>
  </si>
  <si>
    <t>116-2022-6110</t>
  </si>
  <si>
    <t>116-2022-6130</t>
  </si>
  <si>
    <t>116-2022-6131</t>
  </si>
  <si>
    <t>116-2022-6140</t>
  </si>
  <si>
    <t>116-2022-6150</t>
  </si>
  <si>
    <t>116-2022-6160</t>
  </si>
  <si>
    <t>116-2022-6170</t>
  </si>
  <si>
    <t>116-2022-6180</t>
  </si>
  <si>
    <t>116-2022-6190</t>
  </si>
  <si>
    <t>116-2022-6200</t>
  </si>
  <si>
    <t>116-2022-6210</t>
  </si>
  <si>
    <t>116-2022-6240</t>
  </si>
  <si>
    <t>116-2022-6250</t>
  </si>
  <si>
    <t>116-2022-6256</t>
  </si>
  <si>
    <t>116-2022-6260</t>
  </si>
  <si>
    <t>116-2022-6270</t>
  </si>
  <si>
    <t>116-2022-6280</t>
  </si>
  <si>
    <t>116-2022-6290</t>
  </si>
  <si>
    <t>116-2022-6300</t>
  </si>
  <si>
    <t>116-2022-6310</t>
  </si>
  <si>
    <t>116-2022-6320</t>
  </si>
  <si>
    <t>116-2022-6330</t>
  </si>
  <si>
    <t>116-2022-6340</t>
  </si>
  <si>
    <t>116-2022-6350</t>
  </si>
  <si>
    <t>116-2022-6360</t>
  </si>
  <si>
    <t>116-2022-7205</t>
  </si>
  <si>
    <t>116-2022-7206</t>
  </si>
  <si>
    <t>116-2022-7207</t>
  </si>
  <si>
    <t>116-2022-7210</t>
  </si>
  <si>
    <t>116-2022-8073</t>
  </si>
  <si>
    <t>116-2022-8074</t>
  </si>
  <si>
    <t>116-2022-8075</t>
  </si>
  <si>
    <t>116-2022-8076</t>
  </si>
  <si>
    <t>116-2022-8077</t>
  </si>
  <si>
    <t>116-2022-8078</t>
  </si>
  <si>
    <t>116-2022-8079</t>
  </si>
  <si>
    <t>116-2022-8080</t>
  </si>
  <si>
    <t>116-2022-8081</t>
  </si>
  <si>
    <t>116-2022-8082</t>
  </si>
  <si>
    <t>116-2022-8083</t>
  </si>
  <si>
    <t>116-2022-8084</t>
  </si>
  <si>
    <t>117-2022-6010</t>
  </si>
  <si>
    <t>117-2022-6020</t>
  </si>
  <si>
    <t>117-2022-6030</t>
  </si>
  <si>
    <t>117-2022-6040</t>
  </si>
  <si>
    <t>117-2022-6070</t>
  </si>
  <si>
    <t>117-2022-6080</t>
  </si>
  <si>
    <t>117-2022-6090</t>
  </si>
  <si>
    <t>117-2022-6100</t>
  </si>
  <si>
    <t>117-2022-6101</t>
  </si>
  <si>
    <t>117-2022-6110</t>
  </si>
  <si>
    <t>117-2022-6130</t>
  </si>
  <si>
    <t>117-2022-6131</t>
  </si>
  <si>
    <t>117-2022-6140</t>
  </si>
  <si>
    <t>117-2022-6150</t>
  </si>
  <si>
    <t>117-2022-6160</t>
  </si>
  <si>
    <t>117-2022-6170</t>
  </si>
  <si>
    <t>117-2022-6180</t>
  </si>
  <si>
    <t>117-2022-6190</t>
  </si>
  <si>
    <t>117-2022-6200</t>
  </si>
  <si>
    <t>117-2022-6210</t>
  </si>
  <si>
    <t>117-2022-6240</t>
  </si>
  <si>
    <t>117-2022-6250</t>
  </si>
  <si>
    <t>117-2022-6256</t>
  </si>
  <si>
    <t>117-2022-6260</t>
  </si>
  <si>
    <t>117-2022-6270</t>
  </si>
  <si>
    <t>117-2022-6280</t>
  </si>
  <si>
    <t>117-2022-6290</t>
  </si>
  <si>
    <t>117-2022-6300</t>
  </si>
  <si>
    <t>117-2022-6310</t>
  </si>
  <si>
    <t>117-2022-6320</t>
  </si>
  <si>
    <t>117-2022-6330</t>
  </si>
  <si>
    <t>117-2022-6340</t>
  </si>
  <si>
    <t>117-2022-6350</t>
  </si>
  <si>
    <t>117-2022-6360</t>
  </si>
  <si>
    <t>117-2022-7205</t>
  </si>
  <si>
    <t>117-2022-7206</t>
  </si>
  <si>
    <t>117-2022-7207</t>
  </si>
  <si>
    <t>117-2022-7210</t>
  </si>
  <si>
    <t>117-2022-8073</t>
  </si>
  <si>
    <t>117-2022-8074</t>
  </si>
  <si>
    <t>117-2022-8075</t>
  </si>
  <si>
    <t>117-2022-8076</t>
  </si>
  <si>
    <t>117-2022-8077</t>
  </si>
  <si>
    <t>117-2022-8078</t>
  </si>
  <si>
    <t>117-2022-8079</t>
  </si>
  <si>
    <t>117-2022-8080</t>
  </si>
  <si>
    <t>117-2022-8081</t>
  </si>
  <si>
    <t>117-2022-8082</t>
  </si>
  <si>
    <t>117-2022-8083</t>
  </si>
  <si>
    <t>117-2022-8084</t>
  </si>
  <si>
    <t>118-2022-6010</t>
  </si>
  <si>
    <t>118-2022-6020</t>
  </si>
  <si>
    <t>118-2022-6030</t>
  </si>
  <si>
    <t>118-2022-6040</t>
  </si>
  <si>
    <t>118-2022-6070</t>
  </si>
  <si>
    <t>118-2022-6080</t>
  </si>
  <si>
    <t>118-2022-6090</t>
  </si>
  <si>
    <t>118-2022-6100</t>
  </si>
  <si>
    <t>118-2022-6101</t>
  </si>
  <si>
    <t>118-2022-6110</t>
  </si>
  <si>
    <t>118-2022-6130</t>
  </si>
  <si>
    <t>118-2022-6131</t>
  </si>
  <si>
    <t>118-2022-6140</t>
  </si>
  <si>
    <t>118-2022-6150</t>
  </si>
  <si>
    <t>118-2022-6160</t>
  </si>
  <si>
    <t>118-2022-6170</t>
  </si>
  <si>
    <t>118-2022-6180</t>
  </si>
  <si>
    <t>118-2022-6190</t>
  </si>
  <si>
    <t>118-2022-6200</t>
  </si>
  <si>
    <t>118-2022-6210</t>
  </si>
  <si>
    <t>118-2022-6240</t>
  </si>
  <si>
    <t>118-2022-6250</t>
  </si>
  <si>
    <t>118-2022-6256</t>
  </si>
  <si>
    <t>118-2022-6260</t>
  </si>
  <si>
    <t>118-2022-6270</t>
  </si>
  <si>
    <t>118-2022-6280</t>
  </si>
  <si>
    <t>118-2022-6290</t>
  </si>
  <si>
    <t>118-2022-6300</t>
  </si>
  <si>
    <t>118-2022-6310</t>
  </si>
  <si>
    <t>118-2022-6320</t>
  </si>
  <si>
    <t>118-2022-6330</t>
  </si>
  <si>
    <t>118-2022-6340</t>
  </si>
  <si>
    <t>118-2022-6350</t>
  </si>
  <si>
    <t>118-2022-6360</t>
  </si>
  <si>
    <t>118-2022-7205</t>
  </si>
  <si>
    <t>118-2022-7206</t>
  </si>
  <si>
    <t>118-2022-7207</t>
  </si>
  <si>
    <t>118-2022-7210</t>
  </si>
  <si>
    <t>118-2022-8073</t>
  </si>
  <si>
    <t>118-2022-8074</t>
  </si>
  <si>
    <t>118-2022-8075</t>
  </si>
  <si>
    <t>118-2022-8076</t>
  </si>
  <si>
    <t>118-2022-8077</t>
  </si>
  <si>
    <t>118-2022-8078</t>
  </si>
  <si>
    <t>118-2022-8079</t>
  </si>
  <si>
    <t>118-2022-8080</t>
  </si>
  <si>
    <t>118-2022-8081</t>
  </si>
  <si>
    <t>118-2022-8082</t>
  </si>
  <si>
    <t>118-2022-8083</t>
  </si>
  <si>
    <t>118-2022-8084</t>
  </si>
  <si>
    <t>119-2022-6010</t>
  </si>
  <si>
    <t>119-2022-6020</t>
  </si>
  <si>
    <t>119-2022-6030</t>
  </si>
  <si>
    <t>119-2022-6040</t>
  </si>
  <si>
    <t>119-2022-6070</t>
  </si>
  <si>
    <t>119-2022-6080</t>
  </si>
  <si>
    <t>119-2022-6090</t>
  </si>
  <si>
    <t>119-2022-6100</t>
  </si>
  <si>
    <t>119-2022-6101</t>
  </si>
  <si>
    <t>119-2022-6110</t>
  </si>
  <si>
    <t>119-2022-6130</t>
  </si>
  <si>
    <t>119-2022-6131</t>
  </si>
  <si>
    <t>119-2022-6140</t>
  </si>
  <si>
    <t>119-2022-6150</t>
  </si>
  <si>
    <t>119-2022-6160</t>
  </si>
  <si>
    <t>119-2022-6170</t>
  </si>
  <si>
    <t>119-2022-6180</t>
  </si>
  <si>
    <t>119-2022-6190</t>
  </si>
  <si>
    <t>119-2022-6200</t>
  </si>
  <si>
    <t>119-2022-6210</t>
  </si>
  <si>
    <t>119-2022-6240</t>
  </si>
  <si>
    <t>119-2022-6250</t>
  </si>
  <si>
    <t>119-2022-6256</t>
  </si>
  <si>
    <t>119-2022-6260</t>
  </si>
  <si>
    <t>119-2022-6270</t>
  </si>
  <si>
    <t>119-2022-6280</t>
  </si>
  <si>
    <t>119-2022-6290</t>
  </si>
  <si>
    <t>119-2022-6300</t>
  </si>
  <si>
    <t>119-2022-6310</t>
  </si>
  <si>
    <t>119-2022-6320</t>
  </si>
  <si>
    <t>119-2022-6330</t>
  </si>
  <si>
    <t>119-2022-6340</t>
  </si>
  <si>
    <t>119-2022-6350</t>
  </si>
  <si>
    <t>119-2022-6360</t>
  </si>
  <si>
    <t>119-2022-7205</t>
  </si>
  <si>
    <t>119-2022-7206</t>
  </si>
  <si>
    <t>119-2022-7207</t>
  </si>
  <si>
    <t>119-2022-7210</t>
  </si>
  <si>
    <t>119-2022-8073</t>
  </si>
  <si>
    <t>119-2022-8074</t>
  </si>
  <si>
    <t>119-2022-8075</t>
  </si>
  <si>
    <t>119-2022-8076</t>
  </si>
  <si>
    <t>119-2022-8077</t>
  </si>
  <si>
    <t>119-2022-8078</t>
  </si>
  <si>
    <t>119-2022-8079</t>
  </si>
  <si>
    <t>119-2022-8080</t>
  </si>
  <si>
    <t>119-2022-8081</t>
  </si>
  <si>
    <t>119-2022-8082</t>
  </si>
  <si>
    <t>119-2022-8083</t>
  </si>
  <si>
    <t>119-2022-8084</t>
  </si>
  <si>
    <t>121-2022-6010</t>
  </si>
  <si>
    <t>121-2022-6020</t>
  </si>
  <si>
    <t>121-2022-6030</t>
  </si>
  <si>
    <t>121-2022-6040</t>
  </si>
  <si>
    <t>121-2022-6070</t>
  </si>
  <si>
    <t>121-2022-6080</t>
  </si>
  <si>
    <t>121-2022-6090</t>
  </si>
  <si>
    <t>121-2022-6100</t>
  </si>
  <si>
    <t>121-2022-6101</t>
  </si>
  <si>
    <t>121-2022-6110</t>
  </si>
  <si>
    <t>121-2022-6130</t>
  </si>
  <si>
    <t>121-2022-6131</t>
  </si>
  <si>
    <t>121-2022-6140</t>
  </si>
  <si>
    <t>121-2022-6150</t>
  </si>
  <si>
    <t>121-2022-6160</t>
  </si>
  <si>
    <t>121-2022-6170</t>
  </si>
  <si>
    <t>121-2022-6180</t>
  </si>
  <si>
    <t>121-2022-6190</t>
  </si>
  <si>
    <t>121-2022-6200</t>
  </si>
  <si>
    <t>121-2022-6210</t>
  </si>
  <si>
    <t>121-2022-6240</t>
  </si>
  <si>
    <t>121-2022-6250</t>
  </si>
  <si>
    <t>121-2022-6256</t>
  </si>
  <si>
    <t>121-2022-6260</t>
  </si>
  <si>
    <t>121-2022-6270</t>
  </si>
  <si>
    <t>121-2022-6280</t>
  </si>
  <si>
    <t>121-2022-6290</t>
  </si>
  <si>
    <t>121-2022-6300</t>
  </si>
  <si>
    <t>121-2022-6310</t>
  </si>
  <si>
    <t>121-2022-6320</t>
  </si>
  <si>
    <t>121-2022-6330</t>
  </si>
  <si>
    <t>121-2022-6340</t>
  </si>
  <si>
    <t>121-2022-6350</t>
  </si>
  <si>
    <t>121-2022-6360</t>
  </si>
  <si>
    <t>121-2022-7205</t>
  </si>
  <si>
    <t>121-2022-7206</t>
  </si>
  <si>
    <t>121-2022-7207</t>
  </si>
  <si>
    <t>121-2022-7210</t>
  </si>
  <si>
    <t>121-2022-8073</t>
  </si>
  <si>
    <t>121-2022-8074</t>
  </si>
  <si>
    <t>121-2022-8075</t>
  </si>
  <si>
    <t>121-2022-8076</t>
  </si>
  <si>
    <t>121-2022-8077</t>
  </si>
  <si>
    <t>121-2022-8078</t>
  </si>
  <si>
    <t>121-2022-8079</t>
  </si>
  <si>
    <t>121-2022-8080</t>
  </si>
  <si>
    <t>121-2022-8081</t>
  </si>
  <si>
    <t>121-2022-8082</t>
  </si>
  <si>
    <t>121-2022-8083</t>
  </si>
  <si>
    <t>121-2022-8084</t>
  </si>
  <si>
    <t>124-2022-6010</t>
  </si>
  <si>
    <t>124-2022-6020</t>
  </si>
  <si>
    <t>124-2022-6030</t>
  </si>
  <si>
    <t>124-2022-6040</t>
  </si>
  <si>
    <t>124-2022-6070</t>
  </si>
  <si>
    <t>124-2022-6080</t>
  </si>
  <si>
    <t>124-2022-6090</t>
  </si>
  <si>
    <t>124-2022-6100</t>
  </si>
  <si>
    <t>124-2022-6101</t>
  </si>
  <si>
    <t>124-2022-6110</t>
  </si>
  <si>
    <t>124-2022-6130</t>
  </si>
  <si>
    <t>124-2022-6131</t>
  </si>
  <si>
    <t>124-2022-6140</t>
  </si>
  <si>
    <t>124-2022-6150</t>
  </si>
  <si>
    <t>124-2022-6160</t>
  </si>
  <si>
    <t>124-2022-6170</t>
  </si>
  <si>
    <t>124-2022-6180</t>
  </si>
  <si>
    <t>124-2022-6190</t>
  </si>
  <si>
    <t>124-2022-6200</t>
  </si>
  <si>
    <t>124-2022-6210</t>
  </si>
  <si>
    <t>124-2022-6240</t>
  </si>
  <si>
    <t>124-2022-6250</t>
  </si>
  <si>
    <t>124-2022-6256</t>
  </si>
  <si>
    <t>124-2022-6260</t>
  </si>
  <si>
    <t>124-2022-6270</t>
  </si>
  <si>
    <t>124-2022-6280</t>
  </si>
  <si>
    <t>124-2022-6290</t>
  </si>
  <si>
    <t>124-2022-6300</t>
  </si>
  <si>
    <t>124-2022-6310</t>
  </si>
  <si>
    <t>124-2022-6320</t>
  </si>
  <si>
    <t>124-2022-6330</t>
  </si>
  <si>
    <t>124-2022-6340</t>
  </si>
  <si>
    <t>124-2022-6350</t>
  </si>
  <si>
    <t>124-2022-6360</t>
  </si>
  <si>
    <t>124-2022-7205</t>
  </si>
  <si>
    <t>124-2022-7206</t>
  </si>
  <si>
    <t>124-2022-7207</t>
  </si>
  <si>
    <t>124-2022-7210</t>
  </si>
  <si>
    <t>124-2022-8073</t>
  </si>
  <si>
    <t>124-2022-8074</t>
  </si>
  <si>
    <t>124-2022-8075</t>
  </si>
  <si>
    <t>124-2022-8076</t>
  </si>
  <si>
    <t>124-2022-8077</t>
  </si>
  <si>
    <t>124-2022-8078</t>
  </si>
  <si>
    <t>124-2022-8079</t>
  </si>
  <si>
    <t>124-2022-8080</t>
  </si>
  <si>
    <t>124-2022-8081</t>
  </si>
  <si>
    <t>124-2022-8082</t>
  </si>
  <si>
    <t>124-2022-8083</t>
  </si>
  <si>
    <t>124-2022-8084</t>
  </si>
  <si>
    <t>127-2022-6010</t>
  </si>
  <si>
    <t>127-2022-6020</t>
  </si>
  <si>
    <t>127-2022-6030</t>
  </si>
  <si>
    <t>127-2022-6040</t>
  </si>
  <si>
    <t>127-2022-6070</t>
  </si>
  <si>
    <t>127-2022-6080</t>
  </si>
  <si>
    <t>127-2022-6090</t>
  </si>
  <si>
    <t>127-2022-6100</t>
  </si>
  <si>
    <t>127-2022-6101</t>
  </si>
  <si>
    <t>127-2022-6110</t>
  </si>
  <si>
    <t>127-2022-6130</t>
  </si>
  <si>
    <t>127-2022-6131</t>
  </si>
  <si>
    <t>127-2022-6140</t>
  </si>
  <si>
    <t>127-2022-6150</t>
  </si>
  <si>
    <t>127-2022-6160</t>
  </si>
  <si>
    <t>127-2022-6170</t>
  </si>
  <si>
    <t>127-2022-6180</t>
  </si>
  <si>
    <t>127-2022-6190</t>
  </si>
  <si>
    <t>127-2022-6200</t>
  </si>
  <si>
    <t>127-2022-6210</t>
  </si>
  <si>
    <t>127-2022-6240</t>
  </si>
  <si>
    <t>127-2022-6250</t>
  </si>
  <si>
    <t>127-2022-6256</t>
  </si>
  <si>
    <t>127-2022-6260</t>
  </si>
  <si>
    <t>127-2022-6270</t>
  </si>
  <si>
    <t>127-2022-6280</t>
  </si>
  <si>
    <t>127-2022-6290</t>
  </si>
  <si>
    <t>127-2022-6300</t>
  </si>
  <si>
    <t>127-2022-6310</t>
  </si>
  <si>
    <t>127-2022-6320</t>
  </si>
  <si>
    <t>127-2022-6330</t>
  </si>
  <si>
    <t>127-2022-6340</t>
  </si>
  <si>
    <t>127-2022-6350</t>
  </si>
  <si>
    <t>127-2022-6360</t>
  </si>
  <si>
    <t>127-2022-7205</t>
  </si>
  <si>
    <t>127-2022-7206</t>
  </si>
  <si>
    <t>127-2022-7207</t>
  </si>
  <si>
    <t>127-2022-7210</t>
  </si>
  <si>
    <t>127-2022-8073</t>
  </si>
  <si>
    <t>127-2022-8074</t>
  </si>
  <si>
    <t>127-2022-8075</t>
  </si>
  <si>
    <t>127-2022-8076</t>
  </si>
  <si>
    <t>127-2022-8077</t>
  </si>
  <si>
    <t>127-2022-8078</t>
  </si>
  <si>
    <t>127-2022-8079</t>
  </si>
  <si>
    <t>127-2022-8080</t>
  </si>
  <si>
    <t>127-2022-8081</t>
  </si>
  <si>
    <t>127-2022-8082</t>
  </si>
  <si>
    <t>127-2022-8083</t>
  </si>
  <si>
    <t>127-2022-8084</t>
  </si>
  <si>
    <t>129-2022-6010</t>
  </si>
  <si>
    <t>129-2022-6020</t>
  </si>
  <si>
    <t>129-2022-6030</t>
  </si>
  <si>
    <t>129-2022-6040</t>
  </si>
  <si>
    <t>129-2022-6070</t>
  </si>
  <si>
    <t>129-2022-6080</t>
  </si>
  <si>
    <t>129-2022-6090</t>
  </si>
  <si>
    <t>129-2022-6100</t>
  </si>
  <si>
    <t>129-2022-6101</t>
  </si>
  <si>
    <t>129-2022-6110</t>
  </si>
  <si>
    <t>129-2022-6130</t>
  </si>
  <si>
    <t>129-2022-6131</t>
  </si>
  <si>
    <t>129-2022-6140</t>
  </si>
  <si>
    <t>129-2022-6150</t>
  </si>
  <si>
    <t>129-2022-6160</t>
  </si>
  <si>
    <t>129-2022-6170</t>
  </si>
  <si>
    <t>129-2022-6180</t>
  </si>
  <si>
    <t>129-2022-6190</t>
  </si>
  <si>
    <t>129-2022-6200</t>
  </si>
  <si>
    <t>129-2022-6210</t>
  </si>
  <si>
    <t>129-2022-6240</t>
  </si>
  <si>
    <t>129-2022-6250</t>
  </si>
  <si>
    <t>129-2022-6256</t>
  </si>
  <si>
    <t>129-2022-6260</t>
  </si>
  <si>
    <t>129-2022-6270</t>
  </si>
  <si>
    <t>129-2022-6280</t>
  </si>
  <si>
    <t>129-2022-6290</t>
  </si>
  <si>
    <t>129-2022-6300</t>
  </si>
  <si>
    <t>129-2022-6310</t>
  </si>
  <si>
    <t>129-2022-6320</t>
  </si>
  <si>
    <t>129-2022-6330</t>
  </si>
  <si>
    <t>129-2022-6340</t>
  </si>
  <si>
    <t>129-2022-6350</t>
  </si>
  <si>
    <t>129-2022-6360</t>
  </si>
  <si>
    <t>129-2022-7205</t>
  </si>
  <si>
    <t>129-2022-7206</t>
  </si>
  <si>
    <t>129-2022-7207</t>
  </si>
  <si>
    <t>129-2022-7210</t>
  </si>
  <si>
    <t>129-2022-8073</t>
  </si>
  <si>
    <t>129-2022-8074</t>
  </si>
  <si>
    <t>129-2022-8075</t>
  </si>
  <si>
    <t>129-2022-8076</t>
  </si>
  <si>
    <t>129-2022-8077</t>
  </si>
  <si>
    <t>129-2022-8078</t>
  </si>
  <si>
    <t>129-2022-8079</t>
  </si>
  <si>
    <t>129-2022-8080</t>
  </si>
  <si>
    <t>129-2022-8081</t>
  </si>
  <si>
    <t>129-2022-8082</t>
  </si>
  <si>
    <t>129-2022-8083</t>
  </si>
  <si>
    <t>129-2022-8084</t>
  </si>
  <si>
    <t>132-2022-6010</t>
  </si>
  <si>
    <t>132-2022-6020</t>
  </si>
  <si>
    <t>132-2022-6030</t>
  </si>
  <si>
    <t>132-2022-6040</t>
  </si>
  <si>
    <t>132-2022-6070</t>
  </si>
  <si>
    <t>132-2022-6080</t>
  </si>
  <si>
    <t>132-2022-6090</t>
  </si>
  <si>
    <t>132-2022-6100</t>
  </si>
  <si>
    <t>132-2022-6101</t>
  </si>
  <si>
    <t>132-2022-6110</t>
  </si>
  <si>
    <t>132-2022-6130</t>
  </si>
  <si>
    <t>132-2022-6131</t>
  </si>
  <si>
    <t>132-2022-6140</t>
  </si>
  <si>
    <t>132-2022-6150</t>
  </si>
  <si>
    <t>132-2022-6160</t>
  </si>
  <si>
    <t>132-2022-6170</t>
  </si>
  <si>
    <t>132-2022-6180</t>
  </si>
  <si>
    <t>132-2022-6190</t>
  </si>
  <si>
    <t>132-2022-6200</t>
  </si>
  <si>
    <t>132-2022-6210</t>
  </si>
  <si>
    <t>132-2022-6240</t>
  </si>
  <si>
    <t>132-2022-6250</t>
  </si>
  <si>
    <t>132-2022-6256</t>
  </si>
  <si>
    <t>132-2022-6260</t>
  </si>
  <si>
    <t>132-2022-6270</t>
  </si>
  <si>
    <t>132-2022-6280</t>
  </si>
  <si>
    <t>132-2022-6290</t>
  </si>
  <si>
    <t>132-2022-6300</t>
  </si>
  <si>
    <t>132-2022-6310</t>
  </si>
  <si>
    <t>132-2022-6320</t>
  </si>
  <si>
    <t>132-2022-6330</t>
  </si>
  <si>
    <t>132-2022-6340</t>
  </si>
  <si>
    <t>132-2022-6350</t>
  </si>
  <si>
    <t>132-2022-6360</t>
  </si>
  <si>
    <t>132-2022-7205</t>
  </si>
  <si>
    <t>132-2022-7206</t>
  </si>
  <si>
    <t>132-2022-7207</t>
  </si>
  <si>
    <t>132-2022-7210</t>
  </si>
  <si>
    <t>132-2022-8073</t>
  </si>
  <si>
    <t>132-2022-8074</t>
  </si>
  <si>
    <t>132-2022-8075</t>
  </si>
  <si>
    <t>132-2022-8076</t>
  </si>
  <si>
    <t>132-2022-8077</t>
  </si>
  <si>
    <t>132-2022-8078</t>
  </si>
  <si>
    <t>132-2022-8079</t>
  </si>
  <si>
    <t>132-2022-8080</t>
  </si>
  <si>
    <t>132-2022-8081</t>
  </si>
  <si>
    <t>132-2022-8082</t>
  </si>
  <si>
    <t>132-2022-8083</t>
  </si>
  <si>
    <t>132-2022-8084</t>
  </si>
  <si>
    <t>133-2022-6010</t>
  </si>
  <si>
    <t>133-2022-6020</t>
  </si>
  <si>
    <t>133-2022-6030</t>
  </si>
  <si>
    <t>133-2022-6040</t>
  </si>
  <si>
    <t>133-2022-6070</t>
  </si>
  <si>
    <t>133-2022-6080</t>
  </si>
  <si>
    <t>133-2022-6090</t>
  </si>
  <si>
    <t>133-2022-6100</t>
  </si>
  <si>
    <t>133-2022-6101</t>
  </si>
  <si>
    <t>133-2022-6110</t>
  </si>
  <si>
    <t>133-2022-6130</t>
  </si>
  <si>
    <t>133-2022-6131</t>
  </si>
  <si>
    <t>133-2022-6140</t>
  </si>
  <si>
    <t>133-2022-6150</t>
  </si>
  <si>
    <t>133-2022-6160</t>
  </si>
  <si>
    <t>133-2022-6170</t>
  </si>
  <si>
    <t>133-2022-6180</t>
  </si>
  <si>
    <t>133-2022-6190</t>
  </si>
  <si>
    <t>133-2022-6200</t>
  </si>
  <si>
    <t>133-2022-6210</t>
  </si>
  <si>
    <t>133-2022-6240</t>
  </si>
  <si>
    <t>133-2022-6250</t>
  </si>
  <si>
    <t>133-2022-6256</t>
  </si>
  <si>
    <t>133-2022-6260</t>
  </si>
  <si>
    <t>133-2022-6270</t>
  </si>
  <si>
    <t>133-2022-6280</t>
  </si>
  <si>
    <t>133-2022-6290</t>
  </si>
  <si>
    <t>133-2022-6300</t>
  </si>
  <si>
    <t>133-2022-6310</t>
  </si>
  <si>
    <t>133-2022-6320</t>
  </si>
  <si>
    <t>133-2022-6330</t>
  </si>
  <si>
    <t>133-2022-6340</t>
  </si>
  <si>
    <t>133-2022-6350</t>
  </si>
  <si>
    <t>133-2022-6360</t>
  </si>
  <si>
    <t>133-2022-7205</t>
  </si>
  <si>
    <t>133-2022-7206</t>
  </si>
  <si>
    <t>133-2022-7207</t>
  </si>
  <si>
    <t>133-2022-7210</t>
  </si>
  <si>
    <t>133-2022-8073</t>
  </si>
  <si>
    <t>133-2022-8074</t>
  </si>
  <si>
    <t>133-2022-8075</t>
  </si>
  <si>
    <t>133-2022-8076</t>
  </si>
  <si>
    <t>133-2022-8077</t>
  </si>
  <si>
    <t>133-2022-8078</t>
  </si>
  <si>
    <t>133-2022-8079</t>
  </si>
  <si>
    <t>133-2022-8080</t>
  </si>
  <si>
    <t>133-2022-8081</t>
  </si>
  <si>
    <t>133-2022-8082</t>
  </si>
  <si>
    <t>133-2022-8083</t>
  </si>
  <si>
    <t>133-2022-8084</t>
  </si>
  <si>
    <t>134-2022-6010</t>
  </si>
  <si>
    <t>134-2022-6020</t>
  </si>
  <si>
    <t>134-2022-6030</t>
  </si>
  <si>
    <t>134-2022-6040</t>
  </si>
  <si>
    <t>134-2022-6070</t>
  </si>
  <si>
    <t>134-2022-6080</t>
  </si>
  <si>
    <t>134-2022-6090</t>
  </si>
  <si>
    <t>134-2022-6100</t>
  </si>
  <si>
    <t>134-2022-6101</t>
  </si>
  <si>
    <t>134-2022-6110</t>
  </si>
  <si>
    <t>134-2022-6130</t>
  </si>
  <si>
    <t>134-2022-6131</t>
  </si>
  <si>
    <t>134-2022-6140</t>
  </si>
  <si>
    <t>134-2022-6150</t>
  </si>
  <si>
    <t>134-2022-6160</t>
  </si>
  <si>
    <t>134-2022-6170</t>
  </si>
  <si>
    <t>134-2022-6180</t>
  </si>
  <si>
    <t>134-2022-6190</t>
  </si>
  <si>
    <t>134-2022-6200</t>
  </si>
  <si>
    <t>134-2022-6210</t>
  </si>
  <si>
    <t>134-2022-6240</t>
  </si>
  <si>
    <t>134-2022-6250</t>
  </si>
  <si>
    <t>134-2022-6256</t>
  </si>
  <si>
    <t>134-2022-6260</t>
  </si>
  <si>
    <t>134-2022-6270</t>
  </si>
  <si>
    <t>134-2022-6280</t>
  </si>
  <si>
    <t>134-2022-6290</t>
  </si>
  <si>
    <t>134-2022-6300</t>
  </si>
  <si>
    <t>134-2022-6310</t>
  </si>
  <si>
    <t>134-2022-6320</t>
  </si>
  <si>
    <t>134-2022-6330</t>
  </si>
  <si>
    <t>134-2022-6340</t>
  </si>
  <si>
    <t>134-2022-6350</t>
  </si>
  <si>
    <t>134-2022-6360</t>
  </si>
  <si>
    <t>134-2022-7205</t>
  </si>
  <si>
    <t>134-2022-7206</t>
  </si>
  <si>
    <t>134-2022-7207</t>
  </si>
  <si>
    <t>134-2022-7210</t>
  </si>
  <si>
    <t>134-2022-8073</t>
  </si>
  <si>
    <t>134-2022-8074</t>
  </si>
  <si>
    <t>134-2022-8075</t>
  </si>
  <si>
    <t>134-2022-8076</t>
  </si>
  <si>
    <t>134-2022-8077</t>
  </si>
  <si>
    <t>134-2022-8078</t>
  </si>
  <si>
    <t>134-2022-8079</t>
  </si>
  <si>
    <t>134-2022-8080</t>
  </si>
  <si>
    <t>134-2022-8081</t>
  </si>
  <si>
    <t>134-2022-8082</t>
  </si>
  <si>
    <t>134-2022-8083</t>
  </si>
  <si>
    <t>134-2022-8084</t>
  </si>
  <si>
    <t>135-2022-6010</t>
  </si>
  <si>
    <t>135-2022-6020</t>
  </si>
  <si>
    <t>135-2022-6030</t>
  </si>
  <si>
    <t>135-2022-6040</t>
  </si>
  <si>
    <t>135-2022-6070</t>
  </si>
  <si>
    <t>135-2022-6080</t>
  </si>
  <si>
    <t>135-2022-6090</t>
  </si>
  <si>
    <t>135-2022-6100</t>
  </si>
  <si>
    <t>135-2022-6101</t>
  </si>
  <si>
    <t>135-2022-6110</t>
  </si>
  <si>
    <t>135-2022-6130</t>
  </si>
  <si>
    <t>135-2022-6131</t>
  </si>
  <si>
    <t>135-2022-6140</t>
  </si>
  <si>
    <t>135-2022-6150</t>
  </si>
  <si>
    <t>135-2022-6160</t>
  </si>
  <si>
    <t>135-2022-6170</t>
  </si>
  <si>
    <t>135-2022-6180</t>
  </si>
  <si>
    <t>135-2022-6190</t>
  </si>
  <si>
    <t>135-2022-6200</t>
  </si>
  <si>
    <t>135-2022-6210</t>
  </si>
  <si>
    <t>135-2022-6240</t>
  </si>
  <si>
    <t>135-2022-6250</t>
  </si>
  <si>
    <t>135-2022-6256</t>
  </si>
  <si>
    <t>135-2022-6260</t>
  </si>
  <si>
    <t>135-2022-6270</t>
  </si>
  <si>
    <t>135-2022-6280</t>
  </si>
  <si>
    <t>135-2022-6290</t>
  </si>
  <si>
    <t>135-2022-6300</t>
  </si>
  <si>
    <t>135-2022-6310</t>
  </si>
  <si>
    <t>135-2022-6320</t>
  </si>
  <si>
    <t>135-2022-6330</t>
  </si>
  <si>
    <t>135-2022-6340</t>
  </si>
  <si>
    <t>135-2022-6350</t>
  </si>
  <si>
    <t>135-2022-6360</t>
  </si>
  <si>
    <t>135-2022-7205</t>
  </si>
  <si>
    <t>135-2022-7206</t>
  </si>
  <si>
    <t>135-2022-7207</t>
  </si>
  <si>
    <t>135-2022-7210</t>
  </si>
  <si>
    <t>135-2022-8073</t>
  </si>
  <si>
    <t>135-2022-8074</t>
  </si>
  <si>
    <t>135-2022-8075</t>
  </si>
  <si>
    <t>135-2022-8076</t>
  </si>
  <si>
    <t>135-2022-8077</t>
  </si>
  <si>
    <t>135-2022-8078</t>
  </si>
  <si>
    <t>135-2022-8079</t>
  </si>
  <si>
    <t>135-2022-8080</t>
  </si>
  <si>
    <t>135-2022-8081</t>
  </si>
  <si>
    <t>135-2022-8082</t>
  </si>
  <si>
    <t>135-2022-8083</t>
  </si>
  <si>
    <t>135-2022-8084</t>
  </si>
  <si>
    <t>136-2022-6010</t>
  </si>
  <si>
    <t>136-2022-6020</t>
  </si>
  <si>
    <t>136-2022-6030</t>
  </si>
  <si>
    <t>136-2022-6040</t>
  </si>
  <si>
    <t>136-2022-6070</t>
  </si>
  <si>
    <t>136-2022-6080</t>
  </si>
  <si>
    <t>136-2022-6090</t>
  </si>
  <si>
    <t>136-2022-6100</t>
  </si>
  <si>
    <t>136-2022-6101</t>
  </si>
  <si>
    <t>136-2022-6110</t>
  </si>
  <si>
    <t>136-2022-6130</t>
  </si>
  <si>
    <t>136-2022-6131</t>
  </si>
  <si>
    <t>136-2022-6140</t>
  </si>
  <si>
    <t>136-2022-6150</t>
  </si>
  <si>
    <t>136-2022-6160</t>
  </si>
  <si>
    <t>136-2022-6170</t>
  </si>
  <si>
    <t>136-2022-6180</t>
  </si>
  <si>
    <t>136-2022-6190</t>
  </si>
  <si>
    <t>136-2022-6200</t>
  </si>
  <si>
    <t>136-2022-6210</t>
  </si>
  <si>
    <t>136-2022-6240</t>
  </si>
  <si>
    <t>136-2022-6250</t>
  </si>
  <si>
    <t>136-2022-6256</t>
  </si>
  <si>
    <t>136-2022-6260</t>
  </si>
  <si>
    <t>136-2022-6270</t>
  </si>
  <si>
    <t>136-2022-6280</t>
  </si>
  <si>
    <t>136-2022-6290</t>
  </si>
  <si>
    <t>136-2022-6300</t>
  </si>
  <si>
    <t>136-2022-6310</t>
  </si>
  <si>
    <t>136-2022-6320</t>
  </si>
  <si>
    <t>136-2022-6330</t>
  </si>
  <si>
    <t>136-2022-6340</t>
  </si>
  <si>
    <t>136-2022-6350</t>
  </si>
  <si>
    <t>136-2022-6360</t>
  </si>
  <si>
    <t>136-2022-7205</t>
  </si>
  <si>
    <t>136-2022-7206</t>
  </si>
  <si>
    <t>136-2022-7207</t>
  </si>
  <si>
    <t>136-2022-7210</t>
  </si>
  <si>
    <t>136-2022-8073</t>
  </si>
  <si>
    <t>136-2022-8074</t>
  </si>
  <si>
    <t>136-2022-8075</t>
  </si>
  <si>
    <t>136-2022-8076</t>
  </si>
  <si>
    <t>136-2022-8077</t>
  </si>
  <si>
    <t>136-2022-8078</t>
  </si>
  <si>
    <t>136-2022-8079</t>
  </si>
  <si>
    <t>136-2022-8080</t>
  </si>
  <si>
    <t>136-2022-8081</t>
  </si>
  <si>
    <t>136-2022-8082</t>
  </si>
  <si>
    <t>136-2022-8083</t>
  </si>
  <si>
    <t>136-2022-8084</t>
  </si>
  <si>
    <t>138-2022-6010</t>
  </si>
  <si>
    <t>138-2022-6020</t>
  </si>
  <si>
    <t>138-2022-6030</t>
  </si>
  <si>
    <t>138-2022-6040</t>
  </si>
  <si>
    <t>138-2022-6070</t>
  </si>
  <si>
    <t>138-2022-6080</t>
  </si>
  <si>
    <t>138-2022-6090</t>
  </si>
  <si>
    <t>138-2022-6100</t>
  </si>
  <si>
    <t>138-2022-6101</t>
  </si>
  <si>
    <t>138-2022-6110</t>
  </si>
  <si>
    <t>138-2022-6130</t>
  </si>
  <si>
    <t>138-2022-6131</t>
  </si>
  <si>
    <t>138-2022-6140</t>
  </si>
  <si>
    <t>138-2022-6150</t>
  </si>
  <si>
    <t>138-2022-6160</t>
  </si>
  <si>
    <t>138-2022-6170</t>
  </si>
  <si>
    <t>138-2022-6180</t>
  </si>
  <si>
    <t>138-2022-6190</t>
  </si>
  <si>
    <t>138-2022-6200</t>
  </si>
  <si>
    <t>138-2022-6210</t>
  </si>
  <si>
    <t>138-2022-6240</t>
  </si>
  <si>
    <t>138-2022-6250</t>
  </si>
  <si>
    <t>138-2022-6256</t>
  </si>
  <si>
    <t>138-2022-6260</t>
  </si>
  <si>
    <t>138-2022-6270</t>
  </si>
  <si>
    <t>138-2022-6280</t>
  </si>
  <si>
    <t>138-2022-6290</t>
  </si>
  <si>
    <t>138-2022-6300</t>
  </si>
  <si>
    <t>138-2022-6310</t>
  </si>
  <si>
    <t>138-2022-6320</t>
  </si>
  <si>
    <t>138-2022-6330</t>
  </si>
  <si>
    <t>138-2022-6340</t>
  </si>
  <si>
    <t>138-2022-6350</t>
  </si>
  <si>
    <t>138-2022-6360</t>
  </si>
  <si>
    <t>138-2022-7205</t>
  </si>
  <si>
    <t>138-2022-7206</t>
  </si>
  <si>
    <t>138-2022-7207</t>
  </si>
  <si>
    <t>138-2022-7210</t>
  </si>
  <si>
    <t>138-2022-8073</t>
  </si>
  <si>
    <t>138-2022-8074</t>
  </si>
  <si>
    <t>138-2022-8075</t>
  </si>
  <si>
    <t>138-2022-8076</t>
  </si>
  <si>
    <t>138-2022-8077</t>
  </si>
  <si>
    <t>138-2022-8078</t>
  </si>
  <si>
    <t>138-2022-8079</t>
  </si>
  <si>
    <t>138-2022-8080</t>
  </si>
  <si>
    <t>138-2022-8081</t>
  </si>
  <si>
    <t>138-2022-8082</t>
  </si>
  <si>
    <t>138-2022-8083</t>
  </si>
  <si>
    <t>138-2022-8084</t>
  </si>
  <si>
    <t>140-2022-6010</t>
  </si>
  <si>
    <t>140-2022-6020</t>
  </si>
  <si>
    <t>140-2022-6030</t>
  </si>
  <si>
    <t>140-2022-6040</t>
  </si>
  <si>
    <t>140-2022-6070</t>
  </si>
  <si>
    <t>140-2022-6080</t>
  </si>
  <si>
    <t>140-2022-6090</t>
  </si>
  <si>
    <t>140-2022-6100</t>
  </si>
  <si>
    <t>140-2022-6101</t>
  </si>
  <si>
    <t>140-2022-6110</t>
  </si>
  <si>
    <t>140-2022-6130</t>
  </si>
  <si>
    <t>140-2022-6131</t>
  </si>
  <si>
    <t>140-2022-6140</t>
  </si>
  <si>
    <t>140-2022-6150</t>
  </si>
  <si>
    <t>140-2022-6160</t>
  </si>
  <si>
    <t>140-2022-6170</t>
  </si>
  <si>
    <t>140-2022-6180</t>
  </si>
  <si>
    <t>140-2022-6190</t>
  </si>
  <si>
    <t>140-2022-6200</t>
  </si>
  <si>
    <t>140-2022-6210</t>
  </si>
  <si>
    <t>140-2022-6240</t>
  </si>
  <si>
    <t>140-2022-6250</t>
  </si>
  <si>
    <t>140-2022-6256</t>
  </si>
  <si>
    <t>140-2022-6260</t>
  </si>
  <si>
    <t>140-2022-6270</t>
  </si>
  <si>
    <t>140-2022-6280</t>
  </si>
  <si>
    <t>140-2022-6290</t>
  </si>
  <si>
    <t>140-2022-6300</t>
  </si>
  <si>
    <t>140-2022-6310</t>
  </si>
  <si>
    <t>140-2022-6320</t>
  </si>
  <si>
    <t>140-2022-6330</t>
  </si>
  <si>
    <t>140-2022-6340</t>
  </si>
  <si>
    <t>140-2022-6350</t>
  </si>
  <si>
    <t>140-2022-6360</t>
  </si>
  <si>
    <t>140-2022-7205</t>
  </si>
  <si>
    <t>140-2022-7206</t>
  </si>
  <si>
    <t>140-2022-7207</t>
  </si>
  <si>
    <t>140-2022-7210</t>
  </si>
  <si>
    <t>140-2022-8073</t>
  </si>
  <si>
    <t>140-2022-8074</t>
  </si>
  <si>
    <t>140-2022-8075</t>
  </si>
  <si>
    <t>140-2022-8076</t>
  </si>
  <si>
    <t>140-2022-8077</t>
  </si>
  <si>
    <t>140-2022-8078</t>
  </si>
  <si>
    <t>140-2022-8079</t>
  </si>
  <si>
    <t>140-2022-8080</t>
  </si>
  <si>
    <t>140-2022-8081</t>
  </si>
  <si>
    <t>140-2022-8082</t>
  </si>
  <si>
    <t>140-2022-8083</t>
  </si>
  <si>
    <t>140-2022-8084</t>
  </si>
  <si>
    <t>141-2022-6010</t>
  </si>
  <si>
    <t>141-2022-6020</t>
  </si>
  <si>
    <t>141-2022-6030</t>
  </si>
  <si>
    <t>141-2022-6040</t>
  </si>
  <si>
    <t>141-2022-6070</t>
  </si>
  <si>
    <t>141-2022-6080</t>
  </si>
  <si>
    <t>141-2022-6090</t>
  </si>
  <si>
    <t>141-2022-6100</t>
  </si>
  <si>
    <t>141-2022-6101</t>
  </si>
  <si>
    <t>141-2022-6110</t>
  </si>
  <si>
    <t>141-2022-6130</t>
  </si>
  <si>
    <t>141-2022-6131</t>
  </si>
  <si>
    <t>141-2022-6140</t>
  </si>
  <si>
    <t>141-2022-6150</t>
  </si>
  <si>
    <t>141-2022-6160</t>
  </si>
  <si>
    <t>141-2022-6170</t>
  </si>
  <si>
    <t>141-2022-6180</t>
  </si>
  <si>
    <t>141-2022-6190</t>
  </si>
  <si>
    <t>141-2022-6200</t>
  </si>
  <si>
    <t>141-2022-6210</t>
  </si>
  <si>
    <t>141-2022-6240</t>
  </si>
  <si>
    <t>141-2022-6250</t>
  </si>
  <si>
    <t>141-2022-6256</t>
  </si>
  <si>
    <t>141-2022-6260</t>
  </si>
  <si>
    <t>141-2022-6270</t>
  </si>
  <si>
    <t>141-2022-6280</t>
  </si>
  <si>
    <t>141-2022-6290</t>
  </si>
  <si>
    <t>141-2022-6300</t>
  </si>
  <si>
    <t>141-2022-6310</t>
  </si>
  <si>
    <t>141-2022-6320</t>
  </si>
  <si>
    <t>141-2022-6330</t>
  </si>
  <si>
    <t>141-2022-6340</t>
  </si>
  <si>
    <t>141-2022-6350</t>
  </si>
  <si>
    <t>141-2022-6360</t>
  </si>
  <si>
    <t>141-2022-7205</t>
  </si>
  <si>
    <t>141-2022-7206</t>
  </si>
  <si>
    <t>141-2022-7207</t>
  </si>
  <si>
    <t>141-2022-7210</t>
  </si>
  <si>
    <t>141-2022-8073</t>
  </si>
  <si>
    <t>141-2022-8074</t>
  </si>
  <si>
    <t>141-2022-8075</t>
  </si>
  <si>
    <t>141-2022-8076</t>
  </si>
  <si>
    <t>141-2022-8077</t>
  </si>
  <si>
    <t>141-2022-8078</t>
  </si>
  <si>
    <t>141-2022-8079</t>
  </si>
  <si>
    <t>141-2022-8080</t>
  </si>
  <si>
    <t>141-2022-8081</t>
  </si>
  <si>
    <t>141-2022-8082</t>
  </si>
  <si>
    <t>141-2022-8083</t>
  </si>
  <si>
    <t>141-2022-8084</t>
  </si>
  <si>
    <t>142-2022-6010</t>
  </si>
  <si>
    <t>142-2022-6020</t>
  </si>
  <si>
    <t>142-2022-6030</t>
  </si>
  <si>
    <t>142-2022-6040</t>
  </si>
  <si>
    <t>142-2022-6070</t>
  </si>
  <si>
    <t>142-2022-6080</t>
  </si>
  <si>
    <t>142-2022-6090</t>
  </si>
  <si>
    <t>142-2022-6100</t>
  </si>
  <si>
    <t>142-2022-6101</t>
  </si>
  <si>
    <t>142-2022-6110</t>
  </si>
  <si>
    <t>142-2022-6130</t>
  </si>
  <si>
    <t>142-2022-6131</t>
  </si>
  <si>
    <t>142-2022-6140</t>
  </si>
  <si>
    <t>142-2022-6150</t>
  </si>
  <si>
    <t>142-2022-6160</t>
  </si>
  <si>
    <t>142-2022-6170</t>
  </si>
  <si>
    <t>142-2022-6180</t>
  </si>
  <si>
    <t>142-2022-6190</t>
  </si>
  <si>
    <t>142-2022-6200</t>
  </si>
  <si>
    <t>142-2022-6210</t>
  </si>
  <si>
    <t>142-2022-6240</t>
  </si>
  <si>
    <t>142-2022-6250</t>
  </si>
  <si>
    <t>142-2022-6256</t>
  </si>
  <si>
    <t>142-2022-6260</t>
  </si>
  <si>
    <t>142-2022-6270</t>
  </si>
  <si>
    <t>142-2022-6280</t>
  </si>
  <si>
    <t>142-2022-6290</t>
  </si>
  <si>
    <t>142-2022-6300</t>
  </si>
  <si>
    <t>142-2022-6310</t>
  </si>
  <si>
    <t>142-2022-6320</t>
  </si>
  <si>
    <t>142-2022-6330</t>
  </si>
  <si>
    <t>142-2022-6340</t>
  </si>
  <si>
    <t>142-2022-6350</t>
  </si>
  <si>
    <t>142-2022-6360</t>
  </si>
  <si>
    <t>142-2022-7205</t>
  </si>
  <si>
    <t>142-2022-7206</t>
  </si>
  <si>
    <t>142-2022-7207</t>
  </si>
  <si>
    <t>142-2022-7210</t>
  </si>
  <si>
    <t>142-2022-8073</t>
  </si>
  <si>
    <t>142-2022-8074</t>
  </si>
  <si>
    <t>142-2022-8075</t>
  </si>
  <si>
    <t>142-2022-8076</t>
  </si>
  <si>
    <t>142-2022-8077</t>
  </si>
  <si>
    <t>142-2022-8078</t>
  </si>
  <si>
    <t>142-2022-8079</t>
  </si>
  <si>
    <t>142-2022-8080</t>
  </si>
  <si>
    <t>142-2022-8081</t>
  </si>
  <si>
    <t>142-2022-8082</t>
  </si>
  <si>
    <t>142-2022-8083</t>
  </si>
  <si>
    <t>142-2022-8084</t>
  </si>
  <si>
    <t>143-2022-6010</t>
  </si>
  <si>
    <t>143-2022-6020</t>
  </si>
  <si>
    <t>143-2022-6030</t>
  </si>
  <si>
    <t>143-2022-6040</t>
  </si>
  <si>
    <t>143-2022-6070</t>
  </si>
  <si>
    <t>143-2022-6080</t>
  </si>
  <si>
    <t>143-2022-6090</t>
  </si>
  <si>
    <t>143-2022-6100</t>
  </si>
  <si>
    <t>143-2022-6101</t>
  </si>
  <si>
    <t>143-2022-6110</t>
  </si>
  <si>
    <t>143-2022-6130</t>
  </si>
  <si>
    <t>143-2022-6131</t>
  </si>
  <si>
    <t>143-2022-6140</t>
  </si>
  <si>
    <t>143-2022-6150</t>
  </si>
  <si>
    <t>143-2022-6160</t>
  </si>
  <si>
    <t>143-2022-6170</t>
  </si>
  <si>
    <t>143-2022-6180</t>
  </si>
  <si>
    <t>143-2022-6190</t>
  </si>
  <si>
    <t>143-2022-6200</t>
  </si>
  <si>
    <t>143-2022-6210</t>
  </si>
  <si>
    <t>143-2022-6240</t>
  </si>
  <si>
    <t>143-2022-6250</t>
  </si>
  <si>
    <t>143-2022-6256</t>
  </si>
  <si>
    <t>143-2022-6260</t>
  </si>
  <si>
    <t>143-2022-6270</t>
  </si>
  <si>
    <t>143-2022-6280</t>
  </si>
  <si>
    <t>143-2022-6290</t>
  </si>
  <si>
    <t>143-2022-6300</t>
  </si>
  <si>
    <t>143-2022-6310</t>
  </si>
  <si>
    <t>143-2022-6320</t>
  </si>
  <si>
    <t>143-2022-6330</t>
  </si>
  <si>
    <t>143-2022-6340</t>
  </si>
  <si>
    <t>143-2022-6350</t>
  </si>
  <si>
    <t>143-2022-6360</t>
  </si>
  <si>
    <t>143-2022-7205</t>
  </si>
  <si>
    <t>143-2022-7206</t>
  </si>
  <si>
    <t>143-2022-7207</t>
  </si>
  <si>
    <t>143-2022-7210</t>
  </si>
  <si>
    <t>143-2022-8073</t>
  </si>
  <si>
    <t>143-2022-8074</t>
  </si>
  <si>
    <t>143-2022-8075</t>
  </si>
  <si>
    <t>143-2022-8076</t>
  </si>
  <si>
    <t>143-2022-8077</t>
  </si>
  <si>
    <t>143-2022-8078</t>
  </si>
  <si>
    <t>143-2022-8079</t>
  </si>
  <si>
    <t>143-2022-8080</t>
  </si>
  <si>
    <t>143-2022-8081</t>
  </si>
  <si>
    <t>143-2022-8082</t>
  </si>
  <si>
    <t>143-2022-8083</t>
  </si>
  <si>
    <t>143-2022-8084</t>
  </si>
  <si>
    <t>145-2022-6010</t>
  </si>
  <si>
    <t>145-2022-6020</t>
  </si>
  <si>
    <t>145-2022-6030</t>
  </si>
  <si>
    <t>145-2022-6040</t>
  </si>
  <si>
    <t>145-2022-6070</t>
  </si>
  <si>
    <t>145-2022-6080</t>
  </si>
  <si>
    <t>145-2022-6090</t>
  </si>
  <si>
    <t>145-2022-6100</t>
  </si>
  <si>
    <t>145-2022-6101</t>
  </si>
  <si>
    <t>145-2022-6110</t>
  </si>
  <si>
    <t>145-2022-6130</t>
  </si>
  <si>
    <t>145-2022-6131</t>
  </si>
  <si>
    <t>145-2022-6140</t>
  </si>
  <si>
    <t>145-2022-6150</t>
  </si>
  <si>
    <t>145-2022-6160</t>
  </si>
  <si>
    <t>145-2022-6170</t>
  </si>
  <si>
    <t>145-2022-6180</t>
  </si>
  <si>
    <t>145-2022-6190</t>
  </si>
  <si>
    <t>145-2022-6200</t>
  </si>
  <si>
    <t>145-2022-6210</t>
  </si>
  <si>
    <t>145-2022-6240</t>
  </si>
  <si>
    <t>145-2022-6250</t>
  </si>
  <si>
    <t>145-2022-6256</t>
  </si>
  <si>
    <t>145-2022-6260</t>
  </si>
  <si>
    <t>145-2022-6270</t>
  </si>
  <si>
    <t>145-2022-6280</t>
  </si>
  <si>
    <t>145-2022-6290</t>
  </si>
  <si>
    <t>145-2022-6300</t>
  </si>
  <si>
    <t>145-2022-6310</t>
  </si>
  <si>
    <t>145-2022-6320</t>
  </si>
  <si>
    <t>145-2022-6330</t>
  </si>
  <si>
    <t>145-2022-6340</t>
  </si>
  <si>
    <t>145-2022-6350</t>
  </si>
  <si>
    <t>145-2022-6360</t>
  </si>
  <si>
    <t>145-2022-7205</t>
  </si>
  <si>
    <t>145-2022-7206</t>
  </si>
  <si>
    <t>145-2022-7207</t>
  </si>
  <si>
    <t>145-2022-7210</t>
  </si>
  <si>
    <t>145-2022-8073</t>
  </si>
  <si>
    <t>145-2022-8074</t>
  </si>
  <si>
    <t>145-2022-8075</t>
  </si>
  <si>
    <t>145-2022-8076</t>
  </si>
  <si>
    <t>145-2022-8077</t>
  </si>
  <si>
    <t>145-2022-8078</t>
  </si>
  <si>
    <t>145-2022-8079</t>
  </si>
  <si>
    <t>145-2022-8080</t>
  </si>
  <si>
    <t>145-2022-8081</t>
  </si>
  <si>
    <t>145-2022-8082</t>
  </si>
  <si>
    <t>145-2022-8083</t>
  </si>
  <si>
    <t>145-2022-8084</t>
  </si>
  <si>
    <t>147-2022-6010</t>
  </si>
  <si>
    <t>147-2022-6020</t>
  </si>
  <si>
    <t>147-2022-6030</t>
  </si>
  <si>
    <t>147-2022-6040</t>
  </si>
  <si>
    <t>147-2022-6070</t>
  </si>
  <si>
    <t>147-2022-6080</t>
  </si>
  <si>
    <t>147-2022-6090</t>
  </si>
  <si>
    <t>147-2022-6100</t>
  </si>
  <si>
    <t>147-2022-6101</t>
  </si>
  <si>
    <t>147-2022-6110</t>
  </si>
  <si>
    <t>147-2022-6130</t>
  </si>
  <si>
    <t>147-2022-6131</t>
  </si>
  <si>
    <t>147-2022-6140</t>
  </si>
  <si>
    <t>147-2022-6150</t>
  </si>
  <si>
    <t>147-2022-6160</t>
  </si>
  <si>
    <t>147-2022-6170</t>
  </si>
  <si>
    <t>147-2022-6180</t>
  </si>
  <si>
    <t>147-2022-6190</t>
  </si>
  <si>
    <t>147-2022-6200</t>
  </si>
  <si>
    <t>147-2022-6210</t>
  </si>
  <si>
    <t>147-2022-6240</t>
  </si>
  <si>
    <t>147-2022-6250</t>
  </si>
  <si>
    <t>147-2022-6256</t>
  </si>
  <si>
    <t>147-2022-6260</t>
  </si>
  <si>
    <t>147-2022-6270</t>
  </si>
  <si>
    <t>147-2022-6280</t>
  </si>
  <si>
    <t>147-2022-6290</t>
  </si>
  <si>
    <t>147-2022-6300</t>
  </si>
  <si>
    <t>147-2022-6310</t>
  </si>
  <si>
    <t>147-2022-6320</t>
  </si>
  <si>
    <t>147-2022-6330</t>
  </si>
  <si>
    <t>147-2022-6340</t>
  </si>
  <si>
    <t>147-2022-6350</t>
  </si>
  <si>
    <t>147-2022-6360</t>
  </si>
  <si>
    <t>147-2022-7205</t>
  </si>
  <si>
    <t>147-2022-7206</t>
  </si>
  <si>
    <t>147-2022-7207</t>
  </si>
  <si>
    <t>147-2022-7210</t>
  </si>
  <si>
    <t>147-2022-8073</t>
  </si>
  <si>
    <t>147-2022-8074</t>
  </si>
  <si>
    <t>147-2022-8075</t>
  </si>
  <si>
    <t>147-2022-8076</t>
  </si>
  <si>
    <t>147-2022-8077</t>
  </si>
  <si>
    <t>147-2022-8078</t>
  </si>
  <si>
    <t>147-2022-8079</t>
  </si>
  <si>
    <t>147-2022-8080</t>
  </si>
  <si>
    <t>147-2022-8081</t>
  </si>
  <si>
    <t>147-2022-8082</t>
  </si>
  <si>
    <t>147-2022-8083</t>
  </si>
  <si>
    <t>147-2022-8084</t>
  </si>
  <si>
    <t>148-2022-6010</t>
  </si>
  <si>
    <t>148-2022-6020</t>
  </si>
  <si>
    <t>148-2022-6030</t>
  </si>
  <si>
    <t>148-2022-6040</t>
  </si>
  <si>
    <t>148-2022-6070</t>
  </si>
  <si>
    <t>148-2022-6080</t>
  </si>
  <si>
    <t>148-2022-6090</t>
  </si>
  <si>
    <t>148-2022-6100</t>
  </si>
  <si>
    <t>148-2022-6101</t>
  </si>
  <si>
    <t>148-2022-6110</t>
  </si>
  <si>
    <t>148-2022-6130</t>
  </si>
  <si>
    <t>148-2022-6131</t>
  </si>
  <si>
    <t>148-2022-6140</t>
  </si>
  <si>
    <t>148-2022-6150</t>
  </si>
  <si>
    <t>148-2022-6160</t>
  </si>
  <si>
    <t>148-2022-6170</t>
  </si>
  <si>
    <t>148-2022-6180</t>
  </si>
  <si>
    <t>148-2022-6190</t>
  </si>
  <si>
    <t>148-2022-6200</t>
  </si>
  <si>
    <t>148-2022-6210</t>
  </si>
  <si>
    <t>148-2022-6240</t>
  </si>
  <si>
    <t>148-2022-6250</t>
  </si>
  <si>
    <t>148-2022-6256</t>
  </si>
  <si>
    <t>148-2022-6260</t>
  </si>
  <si>
    <t>148-2022-6270</t>
  </si>
  <si>
    <t>148-2022-6280</t>
  </si>
  <si>
    <t>148-2022-6290</t>
  </si>
  <si>
    <t>148-2022-6300</t>
  </si>
  <si>
    <t>148-2022-6310</t>
  </si>
  <si>
    <t>148-2022-6320</t>
  </si>
  <si>
    <t>148-2022-6330</t>
  </si>
  <si>
    <t>148-2022-6340</t>
  </si>
  <si>
    <t>148-2022-6350</t>
  </si>
  <si>
    <t>148-2022-6360</t>
  </si>
  <si>
    <t>148-2022-7205</t>
  </si>
  <si>
    <t>148-2022-7206</t>
  </si>
  <si>
    <t>148-2022-7207</t>
  </si>
  <si>
    <t>148-2022-7210</t>
  </si>
  <si>
    <t>148-2022-8073</t>
  </si>
  <si>
    <t>148-2022-8074</t>
  </si>
  <si>
    <t>148-2022-8075</t>
  </si>
  <si>
    <t>148-2022-8076</t>
  </si>
  <si>
    <t>148-2022-8077</t>
  </si>
  <si>
    <t>148-2022-8078</t>
  </si>
  <si>
    <t>148-2022-8079</t>
  </si>
  <si>
    <t>148-2022-8080</t>
  </si>
  <si>
    <t>148-2022-8081</t>
  </si>
  <si>
    <t>148-2022-8082</t>
  </si>
  <si>
    <t>148-2022-8083</t>
  </si>
  <si>
    <t>148-2022-8084</t>
  </si>
  <si>
    <t>149-2022-6010</t>
  </si>
  <si>
    <t>149-2022-6020</t>
  </si>
  <si>
    <t>149-2022-6030</t>
  </si>
  <si>
    <t>149-2022-6040</t>
  </si>
  <si>
    <t>149-2022-6070</t>
  </si>
  <si>
    <t>149-2022-6080</t>
  </si>
  <si>
    <t>149-2022-6090</t>
  </si>
  <si>
    <t>149-2022-6100</t>
  </si>
  <si>
    <t>149-2022-6101</t>
  </si>
  <si>
    <t>149-2022-6110</t>
  </si>
  <si>
    <t>149-2022-6130</t>
  </si>
  <si>
    <t>149-2022-6131</t>
  </si>
  <si>
    <t>149-2022-6140</t>
  </si>
  <si>
    <t>149-2022-6150</t>
  </si>
  <si>
    <t>149-2022-6160</t>
  </si>
  <si>
    <t>149-2022-6170</t>
  </si>
  <si>
    <t>149-2022-6180</t>
  </si>
  <si>
    <t>149-2022-6190</t>
  </si>
  <si>
    <t>149-2022-6200</t>
  </si>
  <si>
    <t>149-2022-6210</t>
  </si>
  <si>
    <t>149-2022-6240</t>
  </si>
  <si>
    <t>149-2022-6250</t>
  </si>
  <si>
    <t>149-2022-6256</t>
  </si>
  <si>
    <t>149-2022-6260</t>
  </si>
  <si>
    <t>149-2022-6270</t>
  </si>
  <si>
    <t>149-2022-6280</t>
  </si>
  <si>
    <t>149-2022-6290</t>
  </si>
  <si>
    <t>149-2022-6300</t>
  </si>
  <si>
    <t>149-2022-6310</t>
  </si>
  <si>
    <t>149-2022-6320</t>
  </si>
  <si>
    <t>149-2022-6330</t>
  </si>
  <si>
    <t>149-2022-6340</t>
  </si>
  <si>
    <t>149-2022-6350</t>
  </si>
  <si>
    <t>149-2022-6360</t>
  </si>
  <si>
    <t>149-2022-7205</t>
  </si>
  <si>
    <t>149-2022-7206</t>
  </si>
  <si>
    <t>149-2022-7207</t>
  </si>
  <si>
    <t>149-2022-7210</t>
  </si>
  <si>
    <t>149-2022-8073</t>
  </si>
  <si>
    <t>149-2022-8074</t>
  </si>
  <si>
    <t>149-2022-8075</t>
  </si>
  <si>
    <t>149-2022-8076</t>
  </si>
  <si>
    <t>149-2022-8077</t>
  </si>
  <si>
    <t>149-2022-8078</t>
  </si>
  <si>
    <t>149-2022-8079</t>
  </si>
  <si>
    <t>149-2022-8080</t>
  </si>
  <si>
    <t>149-2022-8081</t>
  </si>
  <si>
    <t>149-2022-8082</t>
  </si>
  <si>
    <t>149-2022-8083</t>
  </si>
  <si>
    <t>149-2022-8084</t>
  </si>
  <si>
    <t>151-2022-6010</t>
  </si>
  <si>
    <t>151-2022-6020</t>
  </si>
  <si>
    <t>151-2022-6030</t>
  </si>
  <si>
    <t>151-2022-6040</t>
  </si>
  <si>
    <t>151-2022-6070</t>
  </si>
  <si>
    <t>151-2022-6080</t>
  </si>
  <si>
    <t>151-2022-6090</t>
  </si>
  <si>
    <t>151-2022-6100</t>
  </si>
  <si>
    <t>151-2022-6101</t>
  </si>
  <si>
    <t>151-2022-6110</t>
  </si>
  <si>
    <t>151-2022-6130</t>
  </si>
  <si>
    <t>151-2022-6131</t>
  </si>
  <si>
    <t>151-2022-6140</t>
  </si>
  <si>
    <t>151-2022-6150</t>
  </si>
  <si>
    <t>151-2022-6160</t>
  </si>
  <si>
    <t>151-2022-6170</t>
  </si>
  <si>
    <t>151-2022-6180</t>
  </si>
  <si>
    <t>151-2022-6190</t>
  </si>
  <si>
    <t>151-2022-6200</t>
  </si>
  <si>
    <t>151-2022-6210</t>
  </si>
  <si>
    <t>151-2022-6240</t>
  </si>
  <si>
    <t>151-2022-6250</t>
  </si>
  <si>
    <t>151-2022-6256</t>
  </si>
  <si>
    <t>151-2022-6260</t>
  </si>
  <si>
    <t>151-2022-6270</t>
  </si>
  <si>
    <t>151-2022-6280</t>
  </si>
  <si>
    <t>151-2022-6290</t>
  </si>
  <si>
    <t>151-2022-6300</t>
  </si>
  <si>
    <t>151-2022-6310</t>
  </si>
  <si>
    <t>151-2022-6320</t>
  </si>
  <si>
    <t>151-2022-6330</t>
  </si>
  <si>
    <t>151-2022-6340</t>
  </si>
  <si>
    <t>151-2022-6350</t>
  </si>
  <si>
    <t>151-2022-6360</t>
  </si>
  <si>
    <t>151-2022-7205</t>
  </si>
  <si>
    <t>151-2022-7206</t>
  </si>
  <si>
    <t>151-2022-7207</t>
  </si>
  <si>
    <t>151-2022-7210</t>
  </si>
  <si>
    <t>151-2022-8073</t>
  </si>
  <si>
    <t>151-2022-8074</t>
  </si>
  <si>
    <t>151-2022-8075</t>
  </si>
  <si>
    <t>151-2022-8076</t>
  </si>
  <si>
    <t>151-2022-8077</t>
  </si>
  <si>
    <t>151-2022-8078</t>
  </si>
  <si>
    <t>151-2022-8079</t>
  </si>
  <si>
    <t>151-2022-8080</t>
  </si>
  <si>
    <t>151-2022-8081</t>
  </si>
  <si>
    <t>151-2022-8082</t>
  </si>
  <si>
    <t>151-2022-8083</t>
  </si>
  <si>
    <t>151-2022-8084</t>
  </si>
  <si>
    <t>152-2022-6010</t>
  </si>
  <si>
    <t>152-2022-6020</t>
  </si>
  <si>
    <t>152-2022-6030</t>
  </si>
  <si>
    <t>152-2022-6040</t>
  </si>
  <si>
    <t>152-2022-6070</t>
  </si>
  <si>
    <t>152-2022-6080</t>
  </si>
  <si>
    <t>152-2022-6090</t>
  </si>
  <si>
    <t>152-2022-6100</t>
  </si>
  <si>
    <t>152-2022-6101</t>
  </si>
  <si>
    <t>152-2022-6110</t>
  </si>
  <si>
    <t>152-2022-6130</t>
  </si>
  <si>
    <t>152-2022-6131</t>
  </si>
  <si>
    <t>152-2022-6140</t>
  </si>
  <si>
    <t>152-2022-6150</t>
  </si>
  <si>
    <t>152-2022-6160</t>
  </si>
  <si>
    <t>152-2022-6170</t>
  </si>
  <si>
    <t>152-2022-6180</t>
  </si>
  <si>
    <t>152-2022-6190</t>
  </si>
  <si>
    <t>152-2022-6200</t>
  </si>
  <si>
    <t>152-2022-6210</t>
  </si>
  <si>
    <t>152-2022-6240</t>
  </si>
  <si>
    <t>152-2022-6250</t>
  </si>
  <si>
    <t>152-2022-6256</t>
  </si>
  <si>
    <t>152-2022-6260</t>
  </si>
  <si>
    <t>152-2022-6270</t>
  </si>
  <si>
    <t>152-2022-6280</t>
  </si>
  <si>
    <t>152-2022-6290</t>
  </si>
  <si>
    <t>152-2022-6300</t>
  </si>
  <si>
    <t>152-2022-6310</t>
  </si>
  <si>
    <t>152-2022-6320</t>
  </si>
  <si>
    <t>152-2022-6330</t>
  </si>
  <si>
    <t>152-2022-6340</t>
  </si>
  <si>
    <t>152-2022-6350</t>
  </si>
  <si>
    <t>152-2022-6360</t>
  </si>
  <si>
    <t>152-2022-7205</t>
  </si>
  <si>
    <t>152-2022-7206</t>
  </si>
  <si>
    <t>152-2022-7207</t>
  </si>
  <si>
    <t>152-2022-7210</t>
  </si>
  <si>
    <t>152-2022-8073</t>
  </si>
  <si>
    <t>152-2022-8074</t>
  </si>
  <si>
    <t>152-2022-8075</t>
  </si>
  <si>
    <t>152-2022-8076</t>
  </si>
  <si>
    <t>152-2022-8077</t>
  </si>
  <si>
    <t>152-2022-8078</t>
  </si>
  <si>
    <t>152-2022-8079</t>
  </si>
  <si>
    <t>152-2022-8080</t>
  </si>
  <si>
    <t>152-2022-8081</t>
  </si>
  <si>
    <t>152-2022-8082</t>
  </si>
  <si>
    <t>152-2022-8083</t>
  </si>
  <si>
    <t>152-2022-8084</t>
  </si>
  <si>
    <t>153-2022-6010</t>
  </si>
  <si>
    <t>153-2022-6020</t>
  </si>
  <si>
    <t>153-2022-6030</t>
  </si>
  <si>
    <t>153-2022-6040</t>
  </si>
  <si>
    <t>153-2022-6070</t>
  </si>
  <si>
    <t>153-2022-6080</t>
  </si>
  <si>
    <t>153-2022-6090</t>
  </si>
  <si>
    <t>153-2022-6100</t>
  </si>
  <si>
    <t>153-2022-6101</t>
  </si>
  <si>
    <t>153-2022-6110</t>
  </si>
  <si>
    <t>153-2022-6130</t>
  </si>
  <si>
    <t>153-2022-6131</t>
  </si>
  <si>
    <t>153-2022-6140</t>
  </si>
  <si>
    <t>153-2022-6150</t>
  </si>
  <si>
    <t>153-2022-6160</t>
  </si>
  <si>
    <t>153-2022-6170</t>
  </si>
  <si>
    <t>153-2022-6180</t>
  </si>
  <si>
    <t>153-2022-6190</t>
  </si>
  <si>
    <t>153-2022-6200</t>
  </si>
  <si>
    <t>153-2022-6210</t>
  </si>
  <si>
    <t>153-2022-6240</t>
  </si>
  <si>
    <t>153-2022-6250</t>
  </si>
  <si>
    <t>153-2022-6256</t>
  </si>
  <si>
    <t>153-2022-6260</t>
  </si>
  <si>
    <t>153-2022-6270</t>
  </si>
  <si>
    <t>153-2022-6280</t>
  </si>
  <si>
    <t>153-2022-6290</t>
  </si>
  <si>
    <t>153-2022-6300</t>
  </si>
  <si>
    <t>153-2022-6310</t>
  </si>
  <si>
    <t>153-2022-6320</t>
  </si>
  <si>
    <t>153-2022-6330</t>
  </si>
  <si>
    <t>153-2022-6340</t>
  </si>
  <si>
    <t>153-2022-6350</t>
  </si>
  <si>
    <t>153-2022-6360</t>
  </si>
  <si>
    <t>153-2022-7205</t>
  </si>
  <si>
    <t>153-2022-7206</t>
  </si>
  <si>
    <t>153-2022-7207</t>
  </si>
  <si>
    <t>153-2022-7210</t>
  </si>
  <si>
    <t>153-2022-8073</t>
  </si>
  <si>
    <t>153-2022-8074</t>
  </si>
  <si>
    <t>153-2022-8075</t>
  </si>
  <si>
    <t>153-2022-8076</t>
  </si>
  <si>
    <t>153-2022-8077</t>
  </si>
  <si>
    <t>153-2022-8078</t>
  </si>
  <si>
    <t>153-2022-8079</t>
  </si>
  <si>
    <t>153-2022-8080</t>
  </si>
  <si>
    <t>153-2022-8081</t>
  </si>
  <si>
    <t>153-2022-8082</t>
  </si>
  <si>
    <t>153-2022-8083</t>
  </si>
  <si>
    <t>153-2022-8084</t>
  </si>
  <si>
    <t>156-2022-6010</t>
  </si>
  <si>
    <t>156-2022-6020</t>
  </si>
  <si>
    <t>156-2022-6030</t>
  </si>
  <si>
    <t>156-2022-6040</t>
  </si>
  <si>
    <t>156-2022-6070</t>
  </si>
  <si>
    <t>156-2022-6080</t>
  </si>
  <si>
    <t>156-2022-6090</t>
  </si>
  <si>
    <t>156-2022-6100</t>
  </si>
  <si>
    <t>156-2022-6101</t>
  </si>
  <si>
    <t>156-2022-6110</t>
  </si>
  <si>
    <t>156-2022-6130</t>
  </si>
  <si>
    <t>156-2022-6131</t>
  </si>
  <si>
    <t>156-2022-6140</t>
  </si>
  <si>
    <t>156-2022-6150</t>
  </si>
  <si>
    <t>156-2022-6160</t>
  </si>
  <si>
    <t>156-2022-6170</t>
  </si>
  <si>
    <t>156-2022-6180</t>
  </si>
  <si>
    <t>156-2022-6190</t>
  </si>
  <si>
    <t>156-2022-6200</t>
  </si>
  <si>
    <t>156-2022-6210</t>
  </si>
  <si>
    <t>156-2022-6240</t>
  </si>
  <si>
    <t>156-2022-6250</t>
  </si>
  <si>
    <t>156-2022-6256</t>
  </si>
  <si>
    <t>156-2022-6260</t>
  </si>
  <si>
    <t>156-2022-6270</t>
  </si>
  <si>
    <t>156-2022-6280</t>
  </si>
  <si>
    <t>156-2022-6290</t>
  </si>
  <si>
    <t>156-2022-6300</t>
  </si>
  <si>
    <t>156-2022-6310</t>
  </si>
  <si>
    <t>156-2022-6320</t>
  </si>
  <si>
    <t>156-2022-6330</t>
  </si>
  <si>
    <t>156-2022-6340</t>
  </si>
  <si>
    <t>156-2022-6350</t>
  </si>
  <si>
    <t>156-2022-6360</t>
  </si>
  <si>
    <t>156-2022-7205</t>
  </si>
  <si>
    <t>156-2022-7206</t>
  </si>
  <si>
    <t>156-2022-7207</t>
  </si>
  <si>
    <t>156-2022-7210</t>
  </si>
  <si>
    <t>156-2022-8073</t>
  </si>
  <si>
    <t>156-2022-8074</t>
  </si>
  <si>
    <t>156-2022-8075</t>
  </si>
  <si>
    <t>156-2022-8076</t>
  </si>
  <si>
    <t>156-2022-8077</t>
  </si>
  <si>
    <t>156-2022-8078</t>
  </si>
  <si>
    <t>156-2022-8079</t>
  </si>
  <si>
    <t>156-2022-8080</t>
  </si>
  <si>
    <t>156-2022-8081</t>
  </si>
  <si>
    <t>156-2022-8082</t>
  </si>
  <si>
    <t>156-2022-8083</t>
  </si>
  <si>
    <t>156-2022-8084</t>
  </si>
  <si>
    <t>157-2022-6010</t>
  </si>
  <si>
    <t>157-2022-6020</t>
  </si>
  <si>
    <t>157-2022-6030</t>
  </si>
  <si>
    <t>157-2022-6040</t>
  </si>
  <si>
    <t>157-2022-6070</t>
  </si>
  <si>
    <t>157-2022-6080</t>
  </si>
  <si>
    <t>157-2022-6090</t>
  </si>
  <si>
    <t>157-2022-6100</t>
  </si>
  <si>
    <t>157-2022-6101</t>
  </si>
  <si>
    <t>157-2022-6110</t>
  </si>
  <si>
    <t>157-2022-6130</t>
  </si>
  <si>
    <t>157-2022-6131</t>
  </si>
  <si>
    <t>157-2022-6140</t>
  </si>
  <si>
    <t>157-2022-6150</t>
  </si>
  <si>
    <t>157-2022-6160</t>
  </si>
  <si>
    <t>157-2022-6170</t>
  </si>
  <si>
    <t>157-2022-6180</t>
  </si>
  <si>
    <t>157-2022-6190</t>
  </si>
  <si>
    <t>157-2022-6200</t>
  </si>
  <si>
    <t>157-2022-6210</t>
  </si>
  <si>
    <t>157-2022-6240</t>
  </si>
  <si>
    <t>157-2022-6250</t>
  </si>
  <si>
    <t>157-2022-6256</t>
  </si>
  <si>
    <t>157-2022-6260</t>
  </si>
  <si>
    <t>157-2022-6270</t>
  </si>
  <si>
    <t>157-2022-6280</t>
  </si>
  <si>
    <t>157-2022-6290</t>
  </si>
  <si>
    <t>157-2022-6300</t>
  </si>
  <si>
    <t>157-2022-6310</t>
  </si>
  <si>
    <t>157-2022-6320</t>
  </si>
  <si>
    <t>157-2022-6330</t>
  </si>
  <si>
    <t>157-2022-6340</t>
  </si>
  <si>
    <t>157-2022-6350</t>
  </si>
  <si>
    <t>157-2022-6360</t>
  </si>
  <si>
    <t>157-2022-7205</t>
  </si>
  <si>
    <t>157-2022-7206</t>
  </si>
  <si>
    <t>157-2022-7207</t>
  </si>
  <si>
    <t>157-2022-7210</t>
  </si>
  <si>
    <t>157-2022-8073</t>
  </si>
  <si>
    <t>157-2022-8074</t>
  </si>
  <si>
    <t>157-2022-8075</t>
  </si>
  <si>
    <t>157-2022-8076</t>
  </si>
  <si>
    <t>157-2022-8077</t>
  </si>
  <si>
    <t>157-2022-8078</t>
  </si>
  <si>
    <t>157-2022-8079</t>
  </si>
  <si>
    <t>157-2022-8080</t>
  </si>
  <si>
    <t>157-2022-8081</t>
  </si>
  <si>
    <t>157-2022-8082</t>
  </si>
  <si>
    <t>157-2022-8083</t>
  </si>
  <si>
    <t>157-2022-8084</t>
  </si>
  <si>
    <t>159-2022-6010</t>
  </si>
  <si>
    <t>159-2022-6020</t>
  </si>
  <si>
    <t>159-2022-6030</t>
  </si>
  <si>
    <t>159-2022-6040</t>
  </si>
  <si>
    <t>159-2022-6070</t>
  </si>
  <si>
    <t>159-2022-6080</t>
  </si>
  <si>
    <t>159-2022-6090</t>
  </si>
  <si>
    <t>159-2022-6100</t>
  </si>
  <si>
    <t>159-2022-6101</t>
  </si>
  <si>
    <t>159-2022-6110</t>
  </si>
  <si>
    <t>159-2022-6130</t>
  </si>
  <si>
    <t>159-2022-6131</t>
  </si>
  <si>
    <t>159-2022-6140</t>
  </si>
  <si>
    <t>159-2022-6150</t>
  </si>
  <si>
    <t>159-2022-6160</t>
  </si>
  <si>
    <t>159-2022-6170</t>
  </si>
  <si>
    <t>159-2022-6180</t>
  </si>
  <si>
    <t>159-2022-6190</t>
  </si>
  <si>
    <t>159-2022-6200</t>
  </si>
  <si>
    <t>159-2022-6210</t>
  </si>
  <si>
    <t>159-2022-6240</t>
  </si>
  <si>
    <t>159-2022-6250</t>
  </si>
  <si>
    <t>159-2022-6256</t>
  </si>
  <si>
    <t>159-2022-6260</t>
  </si>
  <si>
    <t>159-2022-6270</t>
  </si>
  <si>
    <t>159-2022-6280</t>
  </si>
  <si>
    <t>159-2022-6290</t>
  </si>
  <si>
    <t>159-2022-6300</t>
  </si>
  <si>
    <t>159-2022-6310</t>
  </si>
  <si>
    <t>159-2022-6320</t>
  </si>
  <si>
    <t>159-2022-6330</t>
  </si>
  <si>
    <t>159-2022-6340</t>
  </si>
  <si>
    <t>159-2022-6350</t>
  </si>
  <si>
    <t>159-2022-6360</t>
  </si>
  <si>
    <t>159-2022-7205</t>
  </si>
  <si>
    <t>159-2022-7206</t>
  </si>
  <si>
    <t>159-2022-7207</t>
  </si>
  <si>
    <t>159-2022-7210</t>
  </si>
  <si>
    <t>159-2022-8073</t>
  </si>
  <si>
    <t>159-2022-8074</t>
  </si>
  <si>
    <t>159-2022-8075</t>
  </si>
  <si>
    <t>159-2022-8076</t>
  </si>
  <si>
    <t>159-2022-8077</t>
  </si>
  <si>
    <t>159-2022-8078</t>
  </si>
  <si>
    <t>159-2022-8079</t>
  </si>
  <si>
    <t>159-2022-8080</t>
  </si>
  <si>
    <t>159-2022-8081</t>
  </si>
  <si>
    <t>159-2022-8082</t>
  </si>
  <si>
    <t>159-2022-8083</t>
  </si>
  <si>
    <t>159-2022-8084</t>
  </si>
  <si>
    <t>161-2022-6010</t>
  </si>
  <si>
    <t>161-2022-6020</t>
  </si>
  <si>
    <t>161-2022-6030</t>
  </si>
  <si>
    <t>161-2022-6040</t>
  </si>
  <si>
    <t>161-2022-6070</t>
  </si>
  <si>
    <t>161-2022-6080</t>
  </si>
  <si>
    <t>161-2022-6090</t>
  </si>
  <si>
    <t>161-2022-6100</t>
  </si>
  <si>
    <t>161-2022-6101</t>
  </si>
  <si>
    <t>161-2022-6110</t>
  </si>
  <si>
    <t>161-2022-6130</t>
  </si>
  <si>
    <t>161-2022-6131</t>
  </si>
  <si>
    <t>161-2022-6140</t>
  </si>
  <si>
    <t>161-2022-6150</t>
  </si>
  <si>
    <t>161-2022-6160</t>
  </si>
  <si>
    <t>161-2022-6170</t>
  </si>
  <si>
    <t>161-2022-6180</t>
  </si>
  <si>
    <t>161-2022-6190</t>
  </si>
  <si>
    <t>161-2022-6200</t>
  </si>
  <si>
    <t>161-2022-6210</t>
  </si>
  <si>
    <t>161-2022-6240</t>
  </si>
  <si>
    <t>161-2022-6250</t>
  </si>
  <si>
    <t>161-2022-6256</t>
  </si>
  <si>
    <t>161-2022-6260</t>
  </si>
  <si>
    <t>161-2022-6270</t>
  </si>
  <si>
    <t>161-2022-6280</t>
  </si>
  <si>
    <t>161-2022-6290</t>
  </si>
  <si>
    <t>161-2022-6300</t>
  </si>
  <si>
    <t>161-2022-6310</t>
  </si>
  <si>
    <t>161-2022-6320</t>
  </si>
  <si>
    <t>161-2022-6330</t>
  </si>
  <si>
    <t>161-2022-6340</t>
  </si>
  <si>
    <t>161-2022-6350</t>
  </si>
  <si>
    <t>161-2022-6360</t>
  </si>
  <si>
    <t>161-2022-7205</t>
  </si>
  <si>
    <t>161-2022-7206</t>
  </si>
  <si>
    <t>161-2022-7207</t>
  </si>
  <si>
    <t>161-2022-7210</t>
  </si>
  <si>
    <t>161-2022-8073</t>
  </si>
  <si>
    <t>161-2022-8074</t>
  </si>
  <si>
    <t>161-2022-8075</t>
  </si>
  <si>
    <t>161-2022-8076</t>
  </si>
  <si>
    <t>161-2022-8077</t>
  </si>
  <si>
    <t>161-2022-8078</t>
  </si>
  <si>
    <t>161-2022-8079</t>
  </si>
  <si>
    <t>161-2022-8080</t>
  </si>
  <si>
    <t>161-2022-8081</t>
  </si>
  <si>
    <t>161-2022-8082</t>
  </si>
  <si>
    <t>161-2022-8083</t>
  </si>
  <si>
    <t>161-2022-8084</t>
  </si>
  <si>
    <t>162-2022-6010</t>
  </si>
  <si>
    <t>162-2022-6020</t>
  </si>
  <si>
    <t>162-2022-6030</t>
  </si>
  <si>
    <t>162-2022-6040</t>
  </si>
  <si>
    <t>162-2022-6070</t>
  </si>
  <si>
    <t>162-2022-6080</t>
  </si>
  <si>
    <t>162-2022-6090</t>
  </si>
  <si>
    <t>162-2022-6100</t>
  </si>
  <si>
    <t>162-2022-6101</t>
  </si>
  <si>
    <t>162-2022-6110</t>
  </si>
  <si>
    <t>162-2022-6130</t>
  </si>
  <si>
    <t>162-2022-6131</t>
  </si>
  <si>
    <t>162-2022-6140</t>
  </si>
  <si>
    <t>162-2022-6150</t>
  </si>
  <si>
    <t>162-2022-6160</t>
  </si>
  <si>
    <t>162-2022-6170</t>
  </si>
  <si>
    <t>162-2022-6180</t>
  </si>
  <si>
    <t>162-2022-6190</t>
  </si>
  <si>
    <t>162-2022-6200</t>
  </si>
  <si>
    <t>162-2022-6210</t>
  </si>
  <si>
    <t>162-2022-6240</t>
  </si>
  <si>
    <t>162-2022-6250</t>
  </si>
  <si>
    <t>162-2022-6256</t>
  </si>
  <si>
    <t>162-2022-6260</t>
  </si>
  <si>
    <t>162-2022-6270</t>
  </si>
  <si>
    <t>162-2022-6280</t>
  </si>
  <si>
    <t>162-2022-6290</t>
  </si>
  <si>
    <t>162-2022-6300</t>
  </si>
  <si>
    <t>162-2022-6310</t>
  </si>
  <si>
    <t>162-2022-6320</t>
  </si>
  <si>
    <t>162-2022-6330</t>
  </si>
  <si>
    <t>162-2022-6340</t>
  </si>
  <si>
    <t>162-2022-6350</t>
  </si>
  <si>
    <t>162-2022-6360</t>
  </si>
  <si>
    <t>162-2022-7205</t>
  </si>
  <si>
    <t>162-2022-7206</t>
  </si>
  <si>
    <t>162-2022-7207</t>
  </si>
  <si>
    <t>162-2022-7210</t>
  </si>
  <si>
    <t>162-2022-8073</t>
  </si>
  <si>
    <t>162-2022-8074</t>
  </si>
  <si>
    <t>162-2022-8075</t>
  </si>
  <si>
    <t>162-2022-8076</t>
  </si>
  <si>
    <t>162-2022-8077</t>
  </si>
  <si>
    <t>162-2022-8078</t>
  </si>
  <si>
    <t>162-2022-8079</t>
  </si>
  <si>
    <t>162-2022-8080</t>
  </si>
  <si>
    <t>162-2022-8081</t>
  </si>
  <si>
    <t>162-2022-8082</t>
  </si>
  <si>
    <t>162-2022-8083</t>
  </si>
  <si>
    <t>162-2022-8084</t>
  </si>
  <si>
    <t>163-2022-6010</t>
  </si>
  <si>
    <t>163-2022-6020</t>
  </si>
  <si>
    <t>163-2022-6030</t>
  </si>
  <si>
    <t>163-2022-6040</t>
  </si>
  <si>
    <t>163-2022-6070</t>
  </si>
  <si>
    <t>163-2022-6080</t>
  </si>
  <si>
    <t>163-2022-6090</t>
  </si>
  <si>
    <t>163-2022-6100</t>
  </si>
  <si>
    <t>163-2022-6101</t>
  </si>
  <si>
    <t>163-2022-6110</t>
  </si>
  <si>
    <t>163-2022-6130</t>
  </si>
  <si>
    <t>163-2022-6131</t>
  </si>
  <si>
    <t>163-2022-6140</t>
  </si>
  <si>
    <t>163-2022-6150</t>
  </si>
  <si>
    <t>163-2022-6160</t>
  </si>
  <si>
    <t>163-2022-6170</t>
  </si>
  <si>
    <t>163-2022-6180</t>
  </si>
  <si>
    <t>163-2022-6190</t>
  </si>
  <si>
    <t>163-2022-6200</t>
  </si>
  <si>
    <t>163-2022-6210</t>
  </si>
  <si>
    <t>163-2022-6240</t>
  </si>
  <si>
    <t>163-2022-6250</t>
  </si>
  <si>
    <t>163-2022-6256</t>
  </si>
  <si>
    <t>163-2022-6260</t>
  </si>
  <si>
    <t>163-2022-6270</t>
  </si>
  <si>
    <t>163-2022-6280</t>
  </si>
  <si>
    <t>163-2022-6290</t>
  </si>
  <si>
    <t>163-2022-6300</t>
  </si>
  <si>
    <t>163-2022-6310</t>
  </si>
  <si>
    <t>163-2022-6320</t>
  </si>
  <si>
    <t>163-2022-6330</t>
  </si>
  <si>
    <t>163-2022-6340</t>
  </si>
  <si>
    <t>163-2022-6350</t>
  </si>
  <si>
    <t>163-2022-6360</t>
  </si>
  <si>
    <t>163-2022-7205</t>
  </si>
  <si>
    <t>163-2022-7206</t>
  </si>
  <si>
    <t>163-2022-7207</t>
  </si>
  <si>
    <t>163-2022-7210</t>
  </si>
  <si>
    <t>163-2022-8073</t>
  </si>
  <si>
    <t>163-2022-8074</t>
  </si>
  <si>
    <t>163-2022-8075</t>
  </si>
  <si>
    <t>163-2022-8076</t>
  </si>
  <si>
    <t>163-2022-8077</t>
  </si>
  <si>
    <t>163-2022-8078</t>
  </si>
  <si>
    <t>163-2022-8079</t>
  </si>
  <si>
    <t>163-2022-8080</t>
  </si>
  <si>
    <t>163-2022-8081</t>
  </si>
  <si>
    <t>163-2022-8082</t>
  </si>
  <si>
    <t>163-2022-8083</t>
  </si>
  <si>
    <t>163-2022-8084</t>
  </si>
  <si>
    <t>167-2022-6010</t>
  </si>
  <si>
    <t>167-2022-6020</t>
  </si>
  <si>
    <t>167-2022-6030</t>
  </si>
  <si>
    <t>167-2022-6040</t>
  </si>
  <si>
    <t>167-2022-6070</t>
  </si>
  <si>
    <t>167-2022-6080</t>
  </si>
  <si>
    <t>167-2022-6090</t>
  </si>
  <si>
    <t>167-2022-6100</t>
  </si>
  <si>
    <t>167-2022-6101</t>
  </si>
  <si>
    <t>167-2022-6110</t>
  </si>
  <si>
    <t>167-2022-6130</t>
  </si>
  <si>
    <t>167-2022-6131</t>
  </si>
  <si>
    <t>167-2022-6140</t>
  </si>
  <si>
    <t>167-2022-6150</t>
  </si>
  <si>
    <t>167-2022-6160</t>
  </si>
  <si>
    <t>167-2022-6170</t>
  </si>
  <si>
    <t>167-2022-6180</t>
  </si>
  <si>
    <t>167-2022-6190</t>
  </si>
  <si>
    <t>167-2022-6200</t>
  </si>
  <si>
    <t>167-2022-6210</t>
  </si>
  <si>
    <t>167-2022-6240</t>
  </si>
  <si>
    <t>167-2022-6250</t>
  </si>
  <si>
    <t>167-2022-6256</t>
  </si>
  <si>
    <t>167-2022-6260</t>
  </si>
  <si>
    <t>167-2022-6270</t>
  </si>
  <si>
    <t>167-2022-6280</t>
  </si>
  <si>
    <t>167-2022-6290</t>
  </si>
  <si>
    <t>167-2022-6300</t>
  </si>
  <si>
    <t>167-2022-6310</t>
  </si>
  <si>
    <t>167-2022-6320</t>
  </si>
  <si>
    <t>167-2022-6330</t>
  </si>
  <si>
    <t>167-2022-6340</t>
  </si>
  <si>
    <t>167-2022-6350</t>
  </si>
  <si>
    <t>167-2022-6360</t>
  </si>
  <si>
    <t>167-2022-7205</t>
  </si>
  <si>
    <t>167-2022-7206</t>
  </si>
  <si>
    <t>167-2022-7207</t>
  </si>
  <si>
    <t>167-2022-7210</t>
  </si>
  <si>
    <t>167-2022-8073</t>
  </si>
  <si>
    <t>167-2022-8074</t>
  </si>
  <si>
    <t>167-2022-8075</t>
  </si>
  <si>
    <t>167-2022-8076</t>
  </si>
  <si>
    <t>167-2022-8077</t>
  </si>
  <si>
    <t>167-2022-8078</t>
  </si>
  <si>
    <t>167-2022-8079</t>
  </si>
  <si>
    <t>167-2022-8080</t>
  </si>
  <si>
    <t>167-2022-8081</t>
  </si>
  <si>
    <t>167-2022-8082</t>
  </si>
  <si>
    <t>167-2022-8083</t>
  </si>
  <si>
    <t>167-2022-8084</t>
  </si>
  <si>
    <t>168-2022-6010</t>
  </si>
  <si>
    <t>168-2022-6020</t>
  </si>
  <si>
    <t>168-2022-6030</t>
  </si>
  <si>
    <t>168-2022-6040</t>
  </si>
  <si>
    <t>168-2022-6070</t>
  </si>
  <si>
    <t>168-2022-6080</t>
  </si>
  <si>
    <t>168-2022-6090</t>
  </si>
  <si>
    <t>168-2022-6100</t>
  </si>
  <si>
    <t>168-2022-6101</t>
  </si>
  <si>
    <t>168-2022-6110</t>
  </si>
  <si>
    <t>168-2022-6130</t>
  </si>
  <si>
    <t>168-2022-6131</t>
  </si>
  <si>
    <t>168-2022-6140</t>
  </si>
  <si>
    <t>168-2022-6150</t>
  </si>
  <si>
    <t>168-2022-6160</t>
  </si>
  <si>
    <t>168-2022-6170</t>
  </si>
  <si>
    <t>168-2022-6180</t>
  </si>
  <si>
    <t>168-2022-6190</t>
  </si>
  <si>
    <t>168-2022-6200</t>
  </si>
  <si>
    <t>168-2022-6210</t>
  </si>
  <si>
    <t>168-2022-6240</t>
  </si>
  <si>
    <t>168-2022-6250</t>
  </si>
  <si>
    <t>168-2022-6256</t>
  </si>
  <si>
    <t>168-2022-6260</t>
  </si>
  <si>
    <t>168-2022-6270</t>
  </si>
  <si>
    <t>168-2022-6280</t>
  </si>
  <si>
    <t>168-2022-6290</t>
  </si>
  <si>
    <t>168-2022-6300</t>
  </si>
  <si>
    <t>168-2022-6310</t>
  </si>
  <si>
    <t>168-2022-6320</t>
  </si>
  <si>
    <t>168-2022-6330</t>
  </si>
  <si>
    <t>168-2022-6340</t>
  </si>
  <si>
    <t>168-2022-6350</t>
  </si>
  <si>
    <t>168-2022-6360</t>
  </si>
  <si>
    <t>168-2022-7205</t>
  </si>
  <si>
    <t>168-2022-7206</t>
  </si>
  <si>
    <t>168-2022-7207</t>
  </si>
  <si>
    <t>168-2022-7210</t>
  </si>
  <si>
    <t>168-2022-8073</t>
  </si>
  <si>
    <t>168-2022-8074</t>
  </si>
  <si>
    <t>168-2022-8075</t>
  </si>
  <si>
    <t>168-2022-8076</t>
  </si>
  <si>
    <t>168-2022-8077</t>
  </si>
  <si>
    <t>168-2022-8078</t>
  </si>
  <si>
    <t>168-2022-8079</t>
  </si>
  <si>
    <t>168-2022-8080</t>
  </si>
  <si>
    <t>168-2022-8081</t>
  </si>
  <si>
    <t>168-2022-8082</t>
  </si>
  <si>
    <t>168-2022-8083</t>
  </si>
  <si>
    <t>168-2022-8084</t>
  </si>
  <si>
    <t>169-2022-6010</t>
  </si>
  <si>
    <t>169-2022-6020</t>
  </si>
  <si>
    <t>169-2022-6030</t>
  </si>
  <si>
    <t>169-2022-6040</t>
  </si>
  <si>
    <t>169-2022-6070</t>
  </si>
  <si>
    <t>169-2022-6080</t>
  </si>
  <si>
    <t>169-2022-6090</t>
  </si>
  <si>
    <t>169-2022-6100</t>
  </si>
  <si>
    <t>169-2022-6101</t>
  </si>
  <si>
    <t>169-2022-6110</t>
  </si>
  <si>
    <t>169-2022-6130</t>
  </si>
  <si>
    <t>169-2022-6131</t>
  </si>
  <si>
    <t>169-2022-6140</t>
  </si>
  <si>
    <t>169-2022-6150</t>
  </si>
  <si>
    <t>169-2022-6160</t>
  </si>
  <si>
    <t>169-2022-6170</t>
  </si>
  <si>
    <t>169-2022-6180</t>
  </si>
  <si>
    <t>169-2022-6190</t>
  </si>
  <si>
    <t>169-2022-6200</t>
  </si>
  <si>
    <t>169-2022-6210</t>
  </si>
  <si>
    <t>169-2022-6240</t>
  </si>
  <si>
    <t>169-2022-6250</t>
  </si>
  <si>
    <t>169-2022-6256</t>
  </si>
  <si>
    <t>169-2022-6260</t>
  </si>
  <si>
    <t>169-2022-6270</t>
  </si>
  <si>
    <t>169-2022-6280</t>
  </si>
  <si>
    <t>169-2022-6290</t>
  </si>
  <si>
    <t>169-2022-6300</t>
  </si>
  <si>
    <t>169-2022-6310</t>
  </si>
  <si>
    <t>169-2022-6320</t>
  </si>
  <si>
    <t>169-2022-6330</t>
  </si>
  <si>
    <t>169-2022-6340</t>
  </si>
  <si>
    <t>169-2022-6350</t>
  </si>
  <si>
    <t>169-2022-6360</t>
  </si>
  <si>
    <t>169-2022-7205</t>
  </si>
  <si>
    <t>169-2022-7206</t>
  </si>
  <si>
    <t>169-2022-7207</t>
  </si>
  <si>
    <t>169-2022-7210</t>
  </si>
  <si>
    <t>169-2022-8073</t>
  </si>
  <si>
    <t>169-2022-8074</t>
  </si>
  <si>
    <t>169-2022-8075</t>
  </si>
  <si>
    <t>169-2022-8076</t>
  </si>
  <si>
    <t>169-2022-8077</t>
  </si>
  <si>
    <t>169-2022-8078</t>
  </si>
  <si>
    <t>169-2022-8079</t>
  </si>
  <si>
    <t>169-2022-8080</t>
  </si>
  <si>
    <t>169-2022-8081</t>
  </si>
  <si>
    <t>169-2022-8082</t>
  </si>
  <si>
    <t>169-2022-8083</t>
  </si>
  <si>
    <t>169-2022-8084</t>
  </si>
  <si>
    <t>170-2022-6010</t>
  </si>
  <si>
    <t>170-2022-6020</t>
  </si>
  <si>
    <t>170-2022-6030</t>
  </si>
  <si>
    <t>170-2022-6040</t>
  </si>
  <si>
    <t>170-2022-6070</t>
  </si>
  <si>
    <t>170-2022-6080</t>
  </si>
  <si>
    <t>170-2022-6090</t>
  </si>
  <si>
    <t>170-2022-6100</t>
  </si>
  <si>
    <t>170-2022-6101</t>
  </si>
  <si>
    <t>170-2022-6110</t>
  </si>
  <si>
    <t>170-2022-6130</t>
  </si>
  <si>
    <t>170-2022-6131</t>
  </si>
  <si>
    <t>170-2022-6140</t>
  </si>
  <si>
    <t>170-2022-6150</t>
  </si>
  <si>
    <t>170-2022-6160</t>
  </si>
  <si>
    <t>170-2022-6170</t>
  </si>
  <si>
    <t>170-2022-6180</t>
  </si>
  <si>
    <t>170-2022-6190</t>
  </si>
  <si>
    <t>170-2022-6200</t>
  </si>
  <si>
    <t>170-2022-6210</t>
  </si>
  <si>
    <t>170-2022-6240</t>
  </si>
  <si>
    <t>170-2022-6250</t>
  </si>
  <si>
    <t>170-2022-6256</t>
  </si>
  <si>
    <t>170-2022-6260</t>
  </si>
  <si>
    <t>170-2022-6270</t>
  </si>
  <si>
    <t>170-2022-6280</t>
  </si>
  <si>
    <t>170-2022-6290</t>
  </si>
  <si>
    <t>170-2022-6300</t>
  </si>
  <si>
    <t>170-2022-6310</t>
  </si>
  <si>
    <t>170-2022-6320</t>
  </si>
  <si>
    <t>170-2022-6330</t>
  </si>
  <si>
    <t>170-2022-6340</t>
  </si>
  <si>
    <t>170-2022-6350</t>
  </si>
  <si>
    <t>170-2022-6360</t>
  </si>
  <si>
    <t>170-2022-7205</t>
  </si>
  <si>
    <t>170-2022-7206</t>
  </si>
  <si>
    <t>170-2022-7207</t>
  </si>
  <si>
    <t>170-2022-7210</t>
  </si>
  <si>
    <t>170-2022-8073</t>
  </si>
  <si>
    <t>170-2022-8074</t>
  </si>
  <si>
    <t>170-2022-8075</t>
  </si>
  <si>
    <t>170-2022-8076</t>
  </si>
  <si>
    <t>170-2022-8077</t>
  </si>
  <si>
    <t>170-2022-8078</t>
  </si>
  <si>
    <t>170-2022-8079</t>
  </si>
  <si>
    <t>170-2022-8080</t>
  </si>
  <si>
    <t>170-2022-8081</t>
  </si>
  <si>
    <t>170-2022-8082</t>
  </si>
  <si>
    <t>170-2022-8083</t>
  </si>
  <si>
    <t>170-2022-8084</t>
  </si>
  <si>
    <t>171-2022-6010</t>
  </si>
  <si>
    <t>171-2022-6020</t>
  </si>
  <si>
    <t>171-2022-6030</t>
  </si>
  <si>
    <t>171-2022-6040</t>
  </si>
  <si>
    <t>171-2022-6070</t>
  </si>
  <si>
    <t>171-2022-6080</t>
  </si>
  <si>
    <t>171-2022-6090</t>
  </si>
  <si>
    <t>171-2022-6100</t>
  </si>
  <si>
    <t>171-2022-6101</t>
  </si>
  <si>
    <t>171-2022-6110</t>
  </si>
  <si>
    <t>171-2022-6130</t>
  </si>
  <si>
    <t>171-2022-6131</t>
  </si>
  <si>
    <t>171-2022-6140</t>
  </si>
  <si>
    <t>171-2022-6150</t>
  </si>
  <si>
    <t>171-2022-6160</t>
  </si>
  <si>
    <t>171-2022-6170</t>
  </si>
  <si>
    <t>171-2022-6180</t>
  </si>
  <si>
    <t>171-2022-6190</t>
  </si>
  <si>
    <t>171-2022-6200</t>
  </si>
  <si>
    <t>171-2022-6210</t>
  </si>
  <si>
    <t>171-2022-6240</t>
  </si>
  <si>
    <t>171-2022-6250</t>
  </si>
  <si>
    <t>171-2022-6256</t>
  </si>
  <si>
    <t>171-2022-6260</t>
  </si>
  <si>
    <t>171-2022-6270</t>
  </si>
  <si>
    <t>171-2022-6280</t>
  </si>
  <si>
    <t>171-2022-6290</t>
  </si>
  <si>
    <t>171-2022-6300</t>
  </si>
  <si>
    <t>171-2022-6310</t>
  </si>
  <si>
    <t>171-2022-6320</t>
  </si>
  <si>
    <t>171-2022-6330</t>
  </si>
  <si>
    <t>171-2022-6340</t>
  </si>
  <si>
    <t>171-2022-6350</t>
  </si>
  <si>
    <t>171-2022-6360</t>
  </si>
  <si>
    <t>171-2022-7205</t>
  </si>
  <si>
    <t>171-2022-7206</t>
  </si>
  <si>
    <t>171-2022-7207</t>
  </si>
  <si>
    <t>171-2022-7210</t>
  </si>
  <si>
    <t>171-2022-8073</t>
  </si>
  <si>
    <t>171-2022-8074</t>
  </si>
  <si>
    <t>171-2022-8075</t>
  </si>
  <si>
    <t>171-2022-8076</t>
  </si>
  <si>
    <t>171-2022-8077</t>
  </si>
  <si>
    <t>171-2022-8078</t>
  </si>
  <si>
    <t>171-2022-8079</t>
  </si>
  <si>
    <t>171-2022-8080</t>
  </si>
  <si>
    <t>171-2022-8081</t>
  </si>
  <si>
    <t>171-2022-8082</t>
  </si>
  <si>
    <t>171-2022-8083</t>
  </si>
  <si>
    <t>171-2022-8084</t>
  </si>
  <si>
    <t>172-2022-6010</t>
  </si>
  <si>
    <t>172-2022-6020</t>
  </si>
  <si>
    <t>172-2022-6030</t>
  </si>
  <si>
    <t>172-2022-6040</t>
  </si>
  <si>
    <t>172-2022-6070</t>
  </si>
  <si>
    <t>172-2022-6080</t>
  </si>
  <si>
    <t>172-2022-6090</t>
  </si>
  <si>
    <t>172-2022-6100</t>
  </si>
  <si>
    <t>172-2022-6101</t>
  </si>
  <si>
    <t>172-2022-6110</t>
  </si>
  <si>
    <t>172-2022-6130</t>
  </si>
  <si>
    <t>172-2022-6131</t>
  </si>
  <si>
    <t>172-2022-6140</t>
  </si>
  <si>
    <t>172-2022-6150</t>
  </si>
  <si>
    <t>172-2022-6160</t>
  </si>
  <si>
    <t>172-2022-6170</t>
  </si>
  <si>
    <t>172-2022-6180</t>
  </si>
  <si>
    <t>172-2022-6190</t>
  </si>
  <si>
    <t>172-2022-6200</t>
  </si>
  <si>
    <t>172-2022-6210</t>
  </si>
  <si>
    <t>172-2022-6240</t>
  </si>
  <si>
    <t>172-2022-6250</t>
  </si>
  <si>
    <t>172-2022-6256</t>
  </si>
  <si>
    <t>172-2022-6260</t>
  </si>
  <si>
    <t>172-2022-6270</t>
  </si>
  <si>
    <t>172-2022-6280</t>
  </si>
  <si>
    <t>172-2022-6290</t>
  </si>
  <si>
    <t>172-2022-6300</t>
  </si>
  <si>
    <t>172-2022-6310</t>
  </si>
  <si>
    <t>172-2022-6320</t>
  </si>
  <si>
    <t>172-2022-6330</t>
  </si>
  <si>
    <t>172-2022-6340</t>
  </si>
  <si>
    <t>172-2022-6350</t>
  </si>
  <si>
    <t>172-2022-6360</t>
  </si>
  <si>
    <t>172-2022-7205</t>
  </si>
  <si>
    <t>172-2022-7206</t>
  </si>
  <si>
    <t>172-2022-7207</t>
  </si>
  <si>
    <t>172-2022-7210</t>
  </si>
  <si>
    <t>172-2022-8073</t>
  </si>
  <si>
    <t>172-2022-8074</t>
  </si>
  <si>
    <t>172-2022-8075</t>
  </si>
  <si>
    <t>172-2022-8076</t>
  </si>
  <si>
    <t>172-2022-8077</t>
  </si>
  <si>
    <t>172-2022-8078</t>
  </si>
  <si>
    <t>172-2022-8079</t>
  </si>
  <si>
    <t>172-2022-8080</t>
  </si>
  <si>
    <t>172-2022-8081</t>
  </si>
  <si>
    <t>172-2022-8082</t>
  </si>
  <si>
    <t>172-2022-8083</t>
  </si>
  <si>
    <t>172-2022-8084</t>
  </si>
  <si>
    <t>174-2022-6010</t>
  </si>
  <si>
    <t>174-2022-6020</t>
  </si>
  <si>
    <t>174-2022-6030</t>
  </si>
  <si>
    <t>174-2022-6040</t>
  </si>
  <si>
    <t>174-2022-6070</t>
  </si>
  <si>
    <t>174-2022-6080</t>
  </si>
  <si>
    <t>174-2022-6090</t>
  </si>
  <si>
    <t>174-2022-6100</t>
  </si>
  <si>
    <t>174-2022-6101</t>
  </si>
  <si>
    <t>174-2022-6110</t>
  </si>
  <si>
    <t>174-2022-6130</t>
  </si>
  <si>
    <t>174-2022-6131</t>
  </si>
  <si>
    <t>174-2022-6140</t>
  </si>
  <si>
    <t>174-2022-6150</t>
  </si>
  <si>
    <t>174-2022-6160</t>
  </si>
  <si>
    <t>174-2022-6170</t>
  </si>
  <si>
    <t>174-2022-6180</t>
  </si>
  <si>
    <t>174-2022-6190</t>
  </si>
  <si>
    <t>174-2022-6200</t>
  </si>
  <si>
    <t>174-2022-6210</t>
  </si>
  <si>
    <t>174-2022-6240</t>
  </si>
  <si>
    <t>174-2022-6250</t>
  </si>
  <si>
    <t>174-2022-6256</t>
  </si>
  <si>
    <t>174-2022-6260</t>
  </si>
  <si>
    <t>174-2022-6270</t>
  </si>
  <si>
    <t>174-2022-6280</t>
  </si>
  <si>
    <t>174-2022-6290</t>
  </si>
  <si>
    <t>174-2022-6300</t>
  </si>
  <si>
    <t>174-2022-6310</t>
  </si>
  <si>
    <t>174-2022-6320</t>
  </si>
  <si>
    <t>174-2022-6330</t>
  </si>
  <si>
    <t>174-2022-6340</t>
  </si>
  <si>
    <t>174-2022-6350</t>
  </si>
  <si>
    <t>174-2022-6360</t>
  </si>
  <si>
    <t>174-2022-7205</t>
  </si>
  <si>
    <t>174-2022-7206</t>
  </si>
  <si>
    <t>174-2022-7207</t>
  </si>
  <si>
    <t>174-2022-7210</t>
  </si>
  <si>
    <t>174-2022-8073</t>
  </si>
  <si>
    <t>174-2022-8074</t>
  </si>
  <si>
    <t>174-2022-8075</t>
  </si>
  <si>
    <t>174-2022-8076</t>
  </si>
  <si>
    <t>174-2022-8077</t>
  </si>
  <si>
    <t>174-2022-8078</t>
  </si>
  <si>
    <t>174-2022-8079</t>
  </si>
  <si>
    <t>174-2022-8080</t>
  </si>
  <si>
    <t>174-2022-8081</t>
  </si>
  <si>
    <t>174-2022-8082</t>
  </si>
  <si>
    <t>174-2022-8083</t>
  </si>
  <si>
    <t>174-2022-8084</t>
  </si>
  <si>
    <t>175-2022-6010</t>
  </si>
  <si>
    <t>175-2022-6020</t>
  </si>
  <si>
    <t>175-2022-6030</t>
  </si>
  <si>
    <t>175-2022-6040</t>
  </si>
  <si>
    <t>175-2022-6070</t>
  </si>
  <si>
    <t>175-2022-6080</t>
  </si>
  <si>
    <t>175-2022-6090</t>
  </si>
  <si>
    <t>175-2022-6100</t>
  </si>
  <si>
    <t>175-2022-6101</t>
  </si>
  <si>
    <t>175-2022-6110</t>
  </si>
  <si>
    <t>175-2022-6130</t>
  </si>
  <si>
    <t>175-2022-6131</t>
  </si>
  <si>
    <t>175-2022-6140</t>
  </si>
  <si>
    <t>175-2022-6150</t>
  </si>
  <si>
    <t>175-2022-6160</t>
  </si>
  <si>
    <t>175-2022-6170</t>
  </si>
  <si>
    <t>175-2022-6180</t>
  </si>
  <si>
    <t>175-2022-6190</t>
  </si>
  <si>
    <t>175-2022-6200</t>
  </si>
  <si>
    <t>175-2022-6210</t>
  </si>
  <si>
    <t>175-2022-6240</t>
  </si>
  <si>
    <t>175-2022-6250</t>
  </si>
  <si>
    <t>175-2022-6256</t>
  </si>
  <si>
    <t>175-2022-6260</t>
  </si>
  <si>
    <t>175-2022-6270</t>
  </si>
  <si>
    <t>175-2022-6280</t>
  </si>
  <si>
    <t>175-2022-6290</t>
  </si>
  <si>
    <t>175-2022-6300</t>
  </si>
  <si>
    <t>175-2022-6310</t>
  </si>
  <si>
    <t>175-2022-6320</t>
  </si>
  <si>
    <t>175-2022-6330</t>
  </si>
  <si>
    <t>175-2022-6340</t>
  </si>
  <si>
    <t>175-2022-6350</t>
  </si>
  <si>
    <t>175-2022-6360</t>
  </si>
  <si>
    <t>175-2022-7205</t>
  </si>
  <si>
    <t>175-2022-7206</t>
  </si>
  <si>
    <t>175-2022-7207</t>
  </si>
  <si>
    <t>175-2022-7210</t>
  </si>
  <si>
    <t>175-2022-8073</t>
  </si>
  <si>
    <t>175-2022-8074</t>
  </si>
  <si>
    <t>175-2022-8075</t>
  </si>
  <si>
    <t>175-2022-8076</t>
  </si>
  <si>
    <t>175-2022-8077</t>
  </si>
  <si>
    <t>175-2022-8078</t>
  </si>
  <si>
    <t>175-2022-8079</t>
  </si>
  <si>
    <t>175-2022-8080</t>
  </si>
  <si>
    <t>175-2022-8081</t>
  </si>
  <si>
    <t>175-2022-8082</t>
  </si>
  <si>
    <t>175-2022-8083</t>
  </si>
  <si>
    <t>175-2022-8084</t>
  </si>
  <si>
    <t>176-2022-6010</t>
  </si>
  <si>
    <t>176-2022-6020</t>
  </si>
  <si>
    <t>176-2022-6030</t>
  </si>
  <si>
    <t>176-2022-6040</t>
  </si>
  <si>
    <t>176-2022-6070</t>
  </si>
  <si>
    <t>176-2022-6080</t>
  </si>
  <si>
    <t>176-2022-6090</t>
  </si>
  <si>
    <t>176-2022-6100</t>
  </si>
  <si>
    <t>176-2022-6101</t>
  </si>
  <si>
    <t>176-2022-6110</t>
  </si>
  <si>
    <t>176-2022-6130</t>
  </si>
  <si>
    <t>176-2022-6131</t>
  </si>
  <si>
    <t>176-2022-6140</t>
  </si>
  <si>
    <t>176-2022-6150</t>
  </si>
  <si>
    <t>176-2022-6160</t>
  </si>
  <si>
    <t>176-2022-6170</t>
  </si>
  <si>
    <t>176-2022-6180</t>
  </si>
  <si>
    <t>176-2022-6190</t>
  </si>
  <si>
    <t>176-2022-6200</t>
  </si>
  <si>
    <t>176-2022-6210</t>
  </si>
  <si>
    <t>176-2022-6240</t>
  </si>
  <si>
    <t>176-2022-6250</t>
  </si>
  <si>
    <t>176-2022-6256</t>
  </si>
  <si>
    <t>176-2022-6260</t>
  </si>
  <si>
    <t>176-2022-6270</t>
  </si>
  <si>
    <t>176-2022-6280</t>
  </si>
  <si>
    <t>176-2022-6290</t>
  </si>
  <si>
    <t>176-2022-6300</t>
  </si>
  <si>
    <t>176-2022-6310</t>
  </si>
  <si>
    <t>176-2022-6320</t>
  </si>
  <si>
    <t>176-2022-6330</t>
  </si>
  <si>
    <t>176-2022-6340</t>
  </si>
  <si>
    <t>176-2022-6350</t>
  </si>
  <si>
    <t>176-2022-6360</t>
  </si>
  <si>
    <t>176-2022-7205</t>
  </si>
  <si>
    <t>176-2022-7206</t>
  </si>
  <si>
    <t>176-2022-7207</t>
  </si>
  <si>
    <t>176-2022-7210</t>
  </si>
  <si>
    <t>176-2022-8073</t>
  </si>
  <si>
    <t>176-2022-8074</t>
  </si>
  <si>
    <t>176-2022-8075</t>
  </si>
  <si>
    <t>176-2022-8076</t>
  </si>
  <si>
    <t>176-2022-8077</t>
  </si>
  <si>
    <t>176-2022-8078</t>
  </si>
  <si>
    <t>176-2022-8079</t>
  </si>
  <si>
    <t>176-2022-8080</t>
  </si>
  <si>
    <t>176-2022-8081</t>
  </si>
  <si>
    <t>176-2022-8082</t>
  </si>
  <si>
    <t>176-2022-8083</t>
  </si>
  <si>
    <t>176-2022-8084</t>
  </si>
  <si>
    <t>177-2022-6010</t>
  </si>
  <si>
    <t>177-2022-6020</t>
  </si>
  <si>
    <t>177-2022-6030</t>
  </si>
  <si>
    <t>177-2022-6040</t>
  </si>
  <si>
    <t>177-2022-6070</t>
  </si>
  <si>
    <t>177-2022-6080</t>
  </si>
  <si>
    <t>177-2022-6090</t>
  </si>
  <si>
    <t>177-2022-6100</t>
  </si>
  <si>
    <t>177-2022-6101</t>
  </si>
  <si>
    <t>177-2022-6110</t>
  </si>
  <si>
    <t>177-2022-6130</t>
  </si>
  <si>
    <t>177-2022-6131</t>
  </si>
  <si>
    <t>177-2022-6140</t>
  </si>
  <si>
    <t>177-2022-6150</t>
  </si>
  <si>
    <t>177-2022-6160</t>
  </si>
  <si>
    <t>177-2022-6170</t>
  </si>
  <si>
    <t>177-2022-6180</t>
  </si>
  <si>
    <t>177-2022-6190</t>
  </si>
  <si>
    <t>177-2022-6200</t>
  </si>
  <si>
    <t>177-2022-6210</t>
  </si>
  <si>
    <t>177-2022-6240</t>
  </si>
  <si>
    <t>177-2022-6250</t>
  </si>
  <si>
    <t>177-2022-6256</t>
  </si>
  <si>
    <t>177-2022-6260</t>
  </si>
  <si>
    <t>177-2022-6270</t>
  </si>
  <si>
    <t>177-2022-6280</t>
  </si>
  <si>
    <t>177-2022-6290</t>
  </si>
  <si>
    <t>177-2022-6300</t>
  </si>
  <si>
    <t>177-2022-6310</t>
  </si>
  <si>
    <t>177-2022-6320</t>
  </si>
  <si>
    <t>177-2022-6330</t>
  </si>
  <si>
    <t>177-2022-6340</t>
  </si>
  <si>
    <t>177-2022-6350</t>
  </si>
  <si>
    <t>177-2022-6360</t>
  </si>
  <si>
    <t>177-2022-7205</t>
  </si>
  <si>
    <t>177-2022-7206</t>
  </si>
  <si>
    <t>177-2022-7207</t>
  </si>
  <si>
    <t>177-2022-7210</t>
  </si>
  <si>
    <t>177-2022-8073</t>
  </si>
  <si>
    <t>177-2022-8074</t>
  </si>
  <si>
    <t>177-2022-8075</t>
  </si>
  <si>
    <t>177-2022-8076</t>
  </si>
  <si>
    <t>177-2022-8077</t>
  </si>
  <si>
    <t>177-2022-8078</t>
  </si>
  <si>
    <t>177-2022-8079</t>
  </si>
  <si>
    <t>177-2022-8080</t>
  </si>
  <si>
    <t>177-2022-8081</t>
  </si>
  <si>
    <t>177-2022-8082</t>
  </si>
  <si>
    <t>177-2022-8083</t>
  </si>
  <si>
    <t>177-2022-8084</t>
  </si>
  <si>
    <t>180-2022-6010</t>
  </si>
  <si>
    <t>180-2022-6020</t>
  </si>
  <si>
    <t>180-2022-6030</t>
  </si>
  <si>
    <t>180-2022-6040</t>
  </si>
  <si>
    <t>180-2022-6070</t>
  </si>
  <si>
    <t>180-2022-6080</t>
  </si>
  <si>
    <t>180-2022-6090</t>
  </si>
  <si>
    <t>180-2022-6100</t>
  </si>
  <si>
    <t>180-2022-6101</t>
  </si>
  <si>
    <t>180-2022-6110</t>
  </si>
  <si>
    <t>180-2022-6130</t>
  </si>
  <si>
    <t>180-2022-6131</t>
  </si>
  <si>
    <t>180-2022-6140</t>
  </si>
  <si>
    <t>180-2022-6150</t>
  </si>
  <si>
    <t>180-2022-6160</t>
  </si>
  <si>
    <t>180-2022-6170</t>
  </si>
  <si>
    <t>180-2022-6180</t>
  </si>
  <si>
    <t>180-2022-6190</t>
  </si>
  <si>
    <t>180-2022-6200</t>
  </si>
  <si>
    <t>180-2022-6210</t>
  </si>
  <si>
    <t>180-2022-6240</t>
  </si>
  <si>
    <t>180-2022-6250</t>
  </si>
  <si>
    <t>180-2022-6256</t>
  </si>
  <si>
    <t>180-2022-6260</t>
  </si>
  <si>
    <t>180-2022-6270</t>
  </si>
  <si>
    <t>180-2022-6280</t>
  </si>
  <si>
    <t>180-2022-6290</t>
  </si>
  <si>
    <t>180-2022-6300</t>
  </si>
  <si>
    <t>180-2022-6310</t>
  </si>
  <si>
    <t>180-2022-6320</t>
  </si>
  <si>
    <t>180-2022-6330</t>
  </si>
  <si>
    <t>180-2022-6340</t>
  </si>
  <si>
    <t>180-2022-6350</t>
  </si>
  <si>
    <t>180-2022-6360</t>
  </si>
  <si>
    <t>180-2022-7205</t>
  </si>
  <si>
    <t>180-2022-7206</t>
  </si>
  <si>
    <t>180-2022-7207</t>
  </si>
  <si>
    <t>180-2022-7210</t>
  </si>
  <si>
    <t>180-2022-8073</t>
  </si>
  <si>
    <t>180-2022-8074</t>
  </si>
  <si>
    <t>180-2022-8075</t>
  </si>
  <si>
    <t>180-2022-8076</t>
  </si>
  <si>
    <t>180-2022-8077</t>
  </si>
  <si>
    <t>180-2022-8078</t>
  </si>
  <si>
    <t>180-2022-8079</t>
  </si>
  <si>
    <t>180-2022-8080</t>
  </si>
  <si>
    <t>180-2022-8081</t>
  </si>
  <si>
    <t>180-2022-8082</t>
  </si>
  <si>
    <t>180-2022-8083</t>
  </si>
  <si>
    <t>180-2022-8084</t>
  </si>
  <si>
    <t>183-2022-6010</t>
  </si>
  <si>
    <t>183-2022-6020</t>
  </si>
  <si>
    <t>183-2022-6030</t>
  </si>
  <si>
    <t>183-2022-6040</t>
  </si>
  <si>
    <t>183-2022-6070</t>
  </si>
  <si>
    <t>183-2022-6080</t>
  </si>
  <si>
    <t>183-2022-6090</t>
  </si>
  <si>
    <t>183-2022-6100</t>
  </si>
  <si>
    <t>183-2022-6101</t>
  </si>
  <si>
    <t>183-2022-6110</t>
  </si>
  <si>
    <t>183-2022-6130</t>
  </si>
  <si>
    <t>183-2022-6131</t>
  </si>
  <si>
    <t>183-2022-6140</t>
  </si>
  <si>
    <t>183-2022-6150</t>
  </si>
  <si>
    <t>183-2022-6160</t>
  </si>
  <si>
    <t>183-2022-6170</t>
  </si>
  <si>
    <t>183-2022-6180</t>
  </si>
  <si>
    <t>183-2022-6190</t>
  </si>
  <si>
    <t>183-2022-6200</t>
  </si>
  <si>
    <t>183-2022-6210</t>
  </si>
  <si>
    <t>183-2022-6240</t>
  </si>
  <si>
    <t>183-2022-6250</t>
  </si>
  <si>
    <t>183-2022-6256</t>
  </si>
  <si>
    <t>183-2022-6260</t>
  </si>
  <si>
    <t>183-2022-6270</t>
  </si>
  <si>
    <t>183-2022-6280</t>
  </si>
  <si>
    <t>183-2022-6290</t>
  </si>
  <si>
    <t>183-2022-6300</t>
  </si>
  <si>
    <t>183-2022-6310</t>
  </si>
  <si>
    <t>183-2022-6320</t>
  </si>
  <si>
    <t>183-2022-6330</t>
  </si>
  <si>
    <t>183-2022-6340</t>
  </si>
  <si>
    <t>183-2022-6350</t>
  </si>
  <si>
    <t>183-2022-6360</t>
  </si>
  <si>
    <t>183-2022-7205</t>
  </si>
  <si>
    <t>183-2022-7206</t>
  </si>
  <si>
    <t>183-2022-7207</t>
  </si>
  <si>
    <t>183-2022-7210</t>
  </si>
  <si>
    <t>183-2022-8073</t>
  </si>
  <si>
    <t>183-2022-8074</t>
  </si>
  <si>
    <t>183-2022-8075</t>
  </si>
  <si>
    <t>183-2022-8076</t>
  </si>
  <si>
    <t>183-2022-8077</t>
  </si>
  <si>
    <t>183-2022-8078</t>
  </si>
  <si>
    <t>183-2022-8079</t>
  </si>
  <si>
    <t>183-2022-8080</t>
  </si>
  <si>
    <t>183-2022-8081</t>
  </si>
  <si>
    <t>183-2022-8082</t>
  </si>
  <si>
    <t>183-2022-8083</t>
  </si>
  <si>
    <t>183-2022-8084</t>
  </si>
  <si>
    <t>185-2022-6010</t>
  </si>
  <si>
    <t>185-2022-6020</t>
  </si>
  <si>
    <t>185-2022-6030</t>
  </si>
  <si>
    <t>185-2022-6040</t>
  </si>
  <si>
    <t>185-2022-6070</t>
  </si>
  <si>
    <t>185-2022-6080</t>
  </si>
  <si>
    <t>185-2022-6090</t>
  </si>
  <si>
    <t>185-2022-6100</t>
  </si>
  <si>
    <t>185-2022-6101</t>
  </si>
  <si>
    <t>185-2022-6110</t>
  </si>
  <si>
    <t>185-2022-6130</t>
  </si>
  <si>
    <t>185-2022-6131</t>
  </si>
  <si>
    <t>185-2022-6140</t>
  </si>
  <si>
    <t>185-2022-6150</t>
  </si>
  <si>
    <t>185-2022-6160</t>
  </si>
  <si>
    <t>185-2022-6170</t>
  </si>
  <si>
    <t>185-2022-6180</t>
  </si>
  <si>
    <t>185-2022-6190</t>
  </si>
  <si>
    <t>185-2022-6200</t>
  </si>
  <si>
    <t>185-2022-6210</t>
  </si>
  <si>
    <t>185-2022-6240</t>
  </si>
  <si>
    <t>185-2022-6250</t>
  </si>
  <si>
    <t>185-2022-6256</t>
  </si>
  <si>
    <t>185-2022-6260</t>
  </si>
  <si>
    <t>185-2022-6270</t>
  </si>
  <si>
    <t>185-2022-6280</t>
  </si>
  <si>
    <t>185-2022-6290</t>
  </si>
  <si>
    <t>185-2022-6300</t>
  </si>
  <si>
    <t>185-2022-6310</t>
  </si>
  <si>
    <t>185-2022-6320</t>
  </si>
  <si>
    <t>185-2022-6330</t>
  </si>
  <si>
    <t>185-2022-6340</t>
  </si>
  <si>
    <t>185-2022-6350</t>
  </si>
  <si>
    <t>185-2022-6360</t>
  </si>
  <si>
    <t>185-2022-7205</t>
  </si>
  <si>
    <t>185-2022-7206</t>
  </si>
  <si>
    <t>185-2022-7207</t>
  </si>
  <si>
    <t>185-2022-7210</t>
  </si>
  <si>
    <t>185-2022-8073</t>
  </si>
  <si>
    <t>185-2022-8074</t>
  </si>
  <si>
    <t>185-2022-8075</t>
  </si>
  <si>
    <t>185-2022-8076</t>
  </si>
  <si>
    <t>185-2022-8077</t>
  </si>
  <si>
    <t>185-2022-8078</t>
  </si>
  <si>
    <t>185-2022-8079</t>
  </si>
  <si>
    <t>185-2022-8080</t>
  </si>
  <si>
    <t>185-2022-8081</t>
  </si>
  <si>
    <t>185-2022-8082</t>
  </si>
  <si>
    <t>185-2022-8083</t>
  </si>
  <si>
    <t>185-2022-8084</t>
  </si>
  <si>
    <t>186-2022-6010</t>
  </si>
  <si>
    <t>186-2022-6020</t>
  </si>
  <si>
    <t>186-2022-6030</t>
  </si>
  <si>
    <t>186-2022-6040</t>
  </si>
  <si>
    <t>186-2022-6070</t>
  </si>
  <si>
    <t>186-2022-6080</t>
  </si>
  <si>
    <t>186-2022-6090</t>
  </si>
  <si>
    <t>186-2022-6100</t>
  </si>
  <si>
    <t>186-2022-6101</t>
  </si>
  <si>
    <t>186-2022-6110</t>
  </si>
  <si>
    <t>186-2022-6130</t>
  </si>
  <si>
    <t>186-2022-6131</t>
  </si>
  <si>
    <t>186-2022-6140</t>
  </si>
  <si>
    <t>186-2022-6150</t>
  </si>
  <si>
    <t>186-2022-6160</t>
  </si>
  <si>
    <t>186-2022-6170</t>
  </si>
  <si>
    <t>186-2022-6180</t>
  </si>
  <si>
    <t>186-2022-6190</t>
  </si>
  <si>
    <t>186-2022-6200</t>
  </si>
  <si>
    <t>186-2022-6210</t>
  </si>
  <si>
    <t>186-2022-6240</t>
  </si>
  <si>
    <t>186-2022-6250</t>
  </si>
  <si>
    <t>186-2022-6256</t>
  </si>
  <si>
    <t>186-2022-6260</t>
  </si>
  <si>
    <t>186-2022-6270</t>
  </si>
  <si>
    <t>186-2022-6280</t>
  </si>
  <si>
    <t>186-2022-6290</t>
  </si>
  <si>
    <t>186-2022-6300</t>
  </si>
  <si>
    <t>186-2022-6310</t>
  </si>
  <si>
    <t>186-2022-6320</t>
  </si>
  <si>
    <t>186-2022-6330</t>
  </si>
  <si>
    <t>186-2022-6340</t>
  </si>
  <si>
    <t>186-2022-6350</t>
  </si>
  <si>
    <t>186-2022-6360</t>
  </si>
  <si>
    <t>186-2022-7205</t>
  </si>
  <si>
    <t>186-2022-7206</t>
  </si>
  <si>
    <t>186-2022-7207</t>
  </si>
  <si>
    <t>186-2022-7210</t>
  </si>
  <si>
    <t>186-2022-8073</t>
  </si>
  <si>
    <t>186-2022-8074</t>
  </si>
  <si>
    <t>186-2022-8075</t>
  </si>
  <si>
    <t>186-2022-8076</t>
  </si>
  <si>
    <t>186-2022-8077</t>
  </si>
  <si>
    <t>186-2022-8078</t>
  </si>
  <si>
    <t>186-2022-8079</t>
  </si>
  <si>
    <t>186-2022-8080</t>
  </si>
  <si>
    <t>186-2022-8081</t>
  </si>
  <si>
    <t>186-2022-8082</t>
  </si>
  <si>
    <t>186-2022-8083</t>
  </si>
  <si>
    <t>186-2022-8084</t>
  </si>
  <si>
    <t>187-2022-6010</t>
  </si>
  <si>
    <t>187-2022-6020</t>
  </si>
  <si>
    <t>187-2022-6030</t>
  </si>
  <si>
    <t>187-2022-6040</t>
  </si>
  <si>
    <t>187-2022-6070</t>
  </si>
  <si>
    <t>187-2022-6080</t>
  </si>
  <si>
    <t>187-2022-6090</t>
  </si>
  <si>
    <t>187-2022-6100</t>
  </si>
  <si>
    <t>187-2022-6101</t>
  </si>
  <si>
    <t>187-2022-6110</t>
  </si>
  <si>
    <t>187-2022-6130</t>
  </si>
  <si>
    <t>187-2022-6131</t>
  </si>
  <si>
    <t>187-2022-6140</t>
  </si>
  <si>
    <t>187-2022-6150</t>
  </si>
  <si>
    <t>187-2022-6160</t>
  </si>
  <si>
    <t>187-2022-6170</t>
  </si>
  <si>
    <t>187-2022-6180</t>
  </si>
  <si>
    <t>187-2022-6190</t>
  </si>
  <si>
    <t>187-2022-6200</t>
  </si>
  <si>
    <t>187-2022-6210</t>
  </si>
  <si>
    <t>187-2022-6240</t>
  </si>
  <si>
    <t>187-2022-6250</t>
  </si>
  <si>
    <t>187-2022-6256</t>
  </si>
  <si>
    <t>187-2022-6260</t>
  </si>
  <si>
    <t>187-2022-6270</t>
  </si>
  <si>
    <t>187-2022-6280</t>
  </si>
  <si>
    <t>187-2022-6290</t>
  </si>
  <si>
    <t>187-2022-6300</t>
  </si>
  <si>
    <t>187-2022-6310</t>
  </si>
  <si>
    <t>187-2022-6320</t>
  </si>
  <si>
    <t>187-2022-6330</t>
  </si>
  <si>
    <t>187-2022-6340</t>
  </si>
  <si>
    <t>187-2022-6350</t>
  </si>
  <si>
    <t>187-2022-6360</t>
  </si>
  <si>
    <t>187-2022-7205</t>
  </si>
  <si>
    <t>187-2022-7206</t>
  </si>
  <si>
    <t>187-2022-7207</t>
  </si>
  <si>
    <t>187-2022-7210</t>
  </si>
  <si>
    <t>187-2022-8073</t>
  </si>
  <si>
    <t>187-2022-8074</t>
  </si>
  <si>
    <t>187-2022-8075</t>
  </si>
  <si>
    <t>187-2022-8076</t>
  </si>
  <si>
    <t>187-2022-8077</t>
  </si>
  <si>
    <t>187-2022-8078</t>
  </si>
  <si>
    <t>187-2022-8079</t>
  </si>
  <si>
    <t>187-2022-8080</t>
  </si>
  <si>
    <t>187-2022-8081</t>
  </si>
  <si>
    <t>187-2022-8082</t>
  </si>
  <si>
    <t>187-2022-8083</t>
  </si>
  <si>
    <t>187-2022-8084</t>
  </si>
  <si>
    <t>191-2022-6010</t>
  </si>
  <si>
    <t>191-2022-6020</t>
  </si>
  <si>
    <t>191-2022-6030</t>
  </si>
  <si>
    <t>191-2022-6040</t>
  </si>
  <si>
    <t>191-2022-6070</t>
  </si>
  <si>
    <t>191-2022-6080</t>
  </si>
  <si>
    <t>191-2022-6090</t>
  </si>
  <si>
    <t>191-2022-6100</t>
  </si>
  <si>
    <t>191-2022-6101</t>
  </si>
  <si>
    <t>191-2022-6110</t>
  </si>
  <si>
    <t>191-2022-6130</t>
  </si>
  <si>
    <t>191-2022-6131</t>
  </si>
  <si>
    <t>191-2022-6140</t>
  </si>
  <si>
    <t>191-2022-6150</t>
  </si>
  <si>
    <t>191-2022-6160</t>
  </si>
  <si>
    <t>191-2022-6170</t>
  </si>
  <si>
    <t>191-2022-6180</t>
  </si>
  <si>
    <t>191-2022-6190</t>
  </si>
  <si>
    <t>191-2022-6200</t>
  </si>
  <si>
    <t>191-2022-6210</t>
  </si>
  <si>
    <t>191-2022-6240</t>
  </si>
  <si>
    <t>191-2022-6250</t>
  </si>
  <si>
    <t>191-2022-6256</t>
  </si>
  <si>
    <t>191-2022-6260</t>
  </si>
  <si>
    <t>191-2022-6270</t>
  </si>
  <si>
    <t>191-2022-6280</t>
  </si>
  <si>
    <t>191-2022-6290</t>
  </si>
  <si>
    <t>191-2022-6300</t>
  </si>
  <si>
    <t>191-2022-6310</t>
  </si>
  <si>
    <t>191-2022-6320</t>
  </si>
  <si>
    <t>191-2022-6330</t>
  </si>
  <si>
    <t>191-2022-6340</t>
  </si>
  <si>
    <t>191-2022-6350</t>
  </si>
  <si>
    <t>191-2022-6360</t>
  </si>
  <si>
    <t>191-2022-7205</t>
  </si>
  <si>
    <t>191-2022-7206</t>
  </si>
  <si>
    <t>191-2022-7207</t>
  </si>
  <si>
    <t>191-2022-7210</t>
  </si>
  <si>
    <t>191-2022-8073</t>
  </si>
  <si>
    <t>191-2022-8074</t>
  </si>
  <si>
    <t>191-2022-8075</t>
  </si>
  <si>
    <t>191-2022-8076</t>
  </si>
  <si>
    <t>191-2022-8077</t>
  </si>
  <si>
    <t>191-2022-8078</t>
  </si>
  <si>
    <t>191-2022-8079</t>
  </si>
  <si>
    <t>191-2022-8080</t>
  </si>
  <si>
    <t>191-2022-8081</t>
  </si>
  <si>
    <t>191-2022-8082</t>
  </si>
  <si>
    <t>191-2022-8083</t>
  </si>
  <si>
    <t>191-2022-8084</t>
  </si>
  <si>
    <t>200-2022-6010</t>
  </si>
  <si>
    <t>200-2022-6020</t>
  </si>
  <si>
    <t>200-2022-6030</t>
  </si>
  <si>
    <t>200-2022-6040</t>
  </si>
  <si>
    <t>200-2022-6070</t>
  </si>
  <si>
    <t>200-2022-6080</t>
  </si>
  <si>
    <t>200-2022-6090</t>
  </si>
  <si>
    <t>200-2022-6100</t>
  </si>
  <si>
    <t>200-2022-6101</t>
  </si>
  <si>
    <t>200-2022-6110</t>
  </si>
  <si>
    <t>200-2022-6130</t>
  </si>
  <si>
    <t>200-2022-6131</t>
  </si>
  <si>
    <t>200-2022-6140</t>
  </si>
  <si>
    <t>200-2022-6150</t>
  </si>
  <si>
    <t>200-2022-6160</t>
  </si>
  <si>
    <t>200-2022-6170</t>
  </si>
  <si>
    <t>200-2022-6180</t>
  </si>
  <si>
    <t>200-2022-6190</t>
  </si>
  <si>
    <t>200-2022-6200</t>
  </si>
  <si>
    <t>200-2022-6210</t>
  </si>
  <si>
    <t>200-2022-6240</t>
  </si>
  <si>
    <t>200-2022-6250</t>
  </si>
  <si>
    <t>200-2022-6256</t>
  </si>
  <si>
    <t>200-2022-6260</t>
  </si>
  <si>
    <t>200-2022-6270</t>
  </si>
  <si>
    <t>200-2022-6280</t>
  </si>
  <si>
    <t>200-2022-6290</t>
  </si>
  <si>
    <t>200-2022-6300</t>
  </si>
  <si>
    <t>200-2022-6310</t>
  </si>
  <si>
    <t>200-2022-6320</t>
  </si>
  <si>
    <t>200-2022-6330</t>
  </si>
  <si>
    <t>200-2022-6340</t>
  </si>
  <si>
    <t>200-2022-6350</t>
  </si>
  <si>
    <t>200-2022-6360</t>
  </si>
  <si>
    <t>200-2022-7205</t>
  </si>
  <si>
    <t>200-2022-7206</t>
  </si>
  <si>
    <t>200-2022-7207</t>
  </si>
  <si>
    <t>200-2022-7210</t>
  </si>
  <si>
    <t>200-2022-8073</t>
  </si>
  <si>
    <t>200-2022-8074</t>
  </si>
  <si>
    <t>200-2022-8075</t>
  </si>
  <si>
    <t>200-2022-8076</t>
  </si>
  <si>
    <t>200-2022-8077</t>
  </si>
  <si>
    <t>200-2022-8078</t>
  </si>
  <si>
    <t>200-2022-8079</t>
  </si>
  <si>
    <t>200-2022-8080</t>
  </si>
  <si>
    <t>200-2022-8081</t>
  </si>
  <si>
    <t>200-2022-8082</t>
  </si>
  <si>
    <t>200-2022-8083</t>
  </si>
  <si>
    <t>200-2022-8084</t>
  </si>
  <si>
    <t>209-2022-6010</t>
  </si>
  <si>
    <t>209-2022-6020</t>
  </si>
  <si>
    <t>209-2022-6030</t>
  </si>
  <si>
    <t>209-2022-6040</t>
  </si>
  <si>
    <t>209-2022-6070</t>
  </si>
  <si>
    <t>209-2022-6080</t>
  </si>
  <si>
    <t>209-2022-6090</t>
  </si>
  <si>
    <t>209-2022-6100</t>
  </si>
  <si>
    <t>209-2022-6101</t>
  </si>
  <si>
    <t>209-2022-6110</t>
  </si>
  <si>
    <t>209-2022-6130</t>
  </si>
  <si>
    <t>209-2022-6131</t>
  </si>
  <si>
    <t>209-2022-6140</t>
  </si>
  <si>
    <t>209-2022-6150</t>
  </si>
  <si>
    <t>209-2022-6160</t>
  </si>
  <si>
    <t>209-2022-6170</t>
  </si>
  <si>
    <t>209-2022-6180</t>
  </si>
  <si>
    <t>209-2022-6190</t>
  </si>
  <si>
    <t>209-2022-6200</t>
  </si>
  <si>
    <t>209-2022-6210</t>
  </si>
  <si>
    <t>209-2022-6240</t>
  </si>
  <si>
    <t>209-2022-6250</t>
  </si>
  <si>
    <t>209-2022-6256</t>
  </si>
  <si>
    <t>209-2022-6260</t>
  </si>
  <si>
    <t>209-2022-6270</t>
  </si>
  <si>
    <t>209-2022-6280</t>
  </si>
  <si>
    <t>209-2022-6290</t>
  </si>
  <si>
    <t>209-2022-6300</t>
  </si>
  <si>
    <t>209-2022-6310</t>
  </si>
  <si>
    <t>209-2022-6320</t>
  </si>
  <si>
    <t>209-2022-6330</t>
  </si>
  <si>
    <t>209-2022-6340</t>
  </si>
  <si>
    <t>209-2022-6350</t>
  </si>
  <si>
    <t>209-2022-6360</t>
  </si>
  <si>
    <t>209-2022-7205</t>
  </si>
  <si>
    <t>209-2022-7206</t>
  </si>
  <si>
    <t>209-2022-7207</t>
  </si>
  <si>
    <t>209-2022-7210</t>
  </si>
  <si>
    <t>209-2022-8073</t>
  </si>
  <si>
    <t>209-2022-8074</t>
  </si>
  <si>
    <t>209-2022-8075</t>
  </si>
  <si>
    <t>209-2022-8076</t>
  </si>
  <si>
    <t>209-2022-8077</t>
  </si>
  <si>
    <t>209-2022-8078</t>
  </si>
  <si>
    <t>209-2022-8079</t>
  </si>
  <si>
    <t>209-2022-8080</t>
  </si>
  <si>
    <t>209-2022-8081</t>
  </si>
  <si>
    <t>209-2022-8082</t>
  </si>
  <si>
    <t>209-2022-8083</t>
  </si>
  <si>
    <t>209-2022-8084</t>
  </si>
  <si>
    <t>248-2022-6010</t>
  </si>
  <si>
    <t>248-2022-6020</t>
  </si>
  <si>
    <t>248-2022-6030</t>
  </si>
  <si>
    <t>248-2022-6040</t>
  </si>
  <si>
    <t>248-2022-6070</t>
  </si>
  <si>
    <t>248-2022-6080</t>
  </si>
  <si>
    <t>248-2022-6090</t>
  </si>
  <si>
    <t>248-2022-6100</t>
  </si>
  <si>
    <t>248-2022-6101</t>
  </si>
  <si>
    <t>248-2022-6110</t>
  </si>
  <si>
    <t>248-2022-6130</t>
  </si>
  <si>
    <t>248-2022-6131</t>
  </si>
  <si>
    <t>248-2022-6140</t>
  </si>
  <si>
    <t>248-2022-6150</t>
  </si>
  <si>
    <t>248-2022-6160</t>
  </si>
  <si>
    <t>248-2022-6170</t>
  </si>
  <si>
    <t>248-2022-6180</t>
  </si>
  <si>
    <t>248-2022-6190</t>
  </si>
  <si>
    <t>248-2022-6200</t>
  </si>
  <si>
    <t>248-2022-6210</t>
  </si>
  <si>
    <t>248-2022-6240</t>
  </si>
  <si>
    <t>248-2022-6250</t>
  </si>
  <si>
    <t>248-2022-6256</t>
  </si>
  <si>
    <t>248-2022-6260</t>
  </si>
  <si>
    <t>248-2022-6270</t>
  </si>
  <si>
    <t>248-2022-6280</t>
  </si>
  <si>
    <t>248-2022-6290</t>
  </si>
  <si>
    <t>248-2022-6300</t>
  </si>
  <si>
    <t>248-2022-6310</t>
  </si>
  <si>
    <t>248-2022-6320</t>
  </si>
  <si>
    <t>248-2022-6330</t>
  </si>
  <si>
    <t>248-2022-6340</t>
  </si>
  <si>
    <t>248-2022-6350</t>
  </si>
  <si>
    <t>248-2022-6360</t>
  </si>
  <si>
    <t>248-2022-7205</t>
  </si>
  <si>
    <t>248-2022-7206</t>
  </si>
  <si>
    <t>248-2022-7207</t>
  </si>
  <si>
    <t>248-2022-7210</t>
  </si>
  <si>
    <t>248-2022-8073</t>
  </si>
  <si>
    <t>248-2022-8074</t>
  </si>
  <si>
    <t>248-2022-8075</t>
  </si>
  <si>
    <t>248-2022-8076</t>
  </si>
  <si>
    <t>248-2022-8077</t>
  </si>
  <si>
    <t>248-2022-8078</t>
  </si>
  <si>
    <t>248-2022-8079</t>
  </si>
  <si>
    <t>248-2022-8080</t>
  </si>
  <si>
    <t>248-2022-8081</t>
  </si>
  <si>
    <t>248-2022-8082</t>
  </si>
  <si>
    <t>248-2022-8083</t>
  </si>
  <si>
    <t>248-2022-8084</t>
  </si>
  <si>
    <t>249-2022-6010</t>
  </si>
  <si>
    <t>249-2022-6020</t>
  </si>
  <si>
    <t>249-2022-6030</t>
  </si>
  <si>
    <t>249-2022-6040</t>
  </si>
  <si>
    <t>249-2022-6070</t>
  </si>
  <si>
    <t>249-2022-6080</t>
  </si>
  <si>
    <t>249-2022-6090</t>
  </si>
  <si>
    <t>249-2022-6100</t>
  </si>
  <si>
    <t>249-2022-6101</t>
  </si>
  <si>
    <t>249-2022-6110</t>
  </si>
  <si>
    <t>249-2022-6130</t>
  </si>
  <si>
    <t>249-2022-6131</t>
  </si>
  <si>
    <t>249-2022-6140</t>
  </si>
  <si>
    <t>249-2022-6150</t>
  </si>
  <si>
    <t>249-2022-6160</t>
  </si>
  <si>
    <t>249-2022-6170</t>
  </si>
  <si>
    <t>249-2022-6180</t>
  </si>
  <si>
    <t>249-2022-6190</t>
  </si>
  <si>
    <t>249-2022-6200</t>
  </si>
  <si>
    <t>249-2022-6210</t>
  </si>
  <si>
    <t>249-2022-6240</t>
  </si>
  <si>
    <t>249-2022-6250</t>
  </si>
  <si>
    <t>249-2022-6256</t>
  </si>
  <si>
    <t>249-2022-6260</t>
  </si>
  <si>
    <t>249-2022-6270</t>
  </si>
  <si>
    <t>249-2022-6280</t>
  </si>
  <si>
    <t>249-2022-6290</t>
  </si>
  <si>
    <t>249-2022-6300</t>
  </si>
  <si>
    <t>249-2022-6310</t>
  </si>
  <si>
    <t>249-2022-6320</t>
  </si>
  <si>
    <t>249-2022-6330</t>
  </si>
  <si>
    <t>249-2022-6340</t>
  </si>
  <si>
    <t>249-2022-6350</t>
  </si>
  <si>
    <t>249-2022-6360</t>
  </si>
  <si>
    <t>249-2022-7205</t>
  </si>
  <si>
    <t>249-2022-7206</t>
  </si>
  <si>
    <t>249-2022-7207</t>
  </si>
  <si>
    <t>249-2022-7210</t>
  </si>
  <si>
    <t>249-2022-8073</t>
  </si>
  <si>
    <t>249-2022-8074</t>
  </si>
  <si>
    <t>249-2022-8075</t>
  </si>
  <si>
    <t>249-2022-8076</t>
  </si>
  <si>
    <t>249-2022-8077</t>
  </si>
  <si>
    <t>249-2022-8078</t>
  </si>
  <si>
    <t>249-2022-8079</t>
  </si>
  <si>
    <t>249-2022-8080</t>
  </si>
  <si>
    <t>249-2022-8081</t>
  </si>
  <si>
    <t>249-2022-8082</t>
  </si>
  <si>
    <t>249-2022-8083</t>
  </si>
  <si>
    <t>249-2022-8084</t>
  </si>
  <si>
    <t>250-2022-6010</t>
  </si>
  <si>
    <t>250-2022-6020</t>
  </si>
  <si>
    <t>250-2022-6030</t>
  </si>
  <si>
    <t>250-2022-6040</t>
  </si>
  <si>
    <t>250-2022-6070</t>
  </si>
  <si>
    <t>250-2022-6080</t>
  </si>
  <si>
    <t>250-2022-6090</t>
  </si>
  <si>
    <t>250-2022-6100</t>
  </si>
  <si>
    <t>250-2022-6101</t>
  </si>
  <si>
    <t>250-2022-6110</t>
  </si>
  <si>
    <t>250-2022-6130</t>
  </si>
  <si>
    <t>250-2022-6131</t>
  </si>
  <si>
    <t>250-2022-6140</t>
  </si>
  <si>
    <t>250-2022-6150</t>
  </si>
  <si>
    <t>250-2022-6160</t>
  </si>
  <si>
    <t>250-2022-6170</t>
  </si>
  <si>
    <t>250-2022-6180</t>
  </si>
  <si>
    <t>250-2022-6190</t>
  </si>
  <si>
    <t>250-2022-6200</t>
  </si>
  <si>
    <t>250-2022-6210</t>
  </si>
  <si>
    <t>250-2022-6240</t>
  </si>
  <si>
    <t>250-2022-6250</t>
  </si>
  <si>
    <t>250-2022-6256</t>
  </si>
  <si>
    <t>250-2022-6260</t>
  </si>
  <si>
    <t>250-2022-6270</t>
  </si>
  <si>
    <t>250-2022-6280</t>
  </si>
  <si>
    <t>250-2022-6290</t>
  </si>
  <si>
    <t>250-2022-6300</t>
  </si>
  <si>
    <t>250-2022-6310</t>
  </si>
  <si>
    <t>250-2022-6320</t>
  </si>
  <si>
    <t>250-2022-6330</t>
  </si>
  <si>
    <t>250-2022-6340</t>
  </si>
  <si>
    <t>250-2022-6350</t>
  </si>
  <si>
    <t>250-2022-6360</t>
  </si>
  <si>
    <t>250-2022-7205</t>
  </si>
  <si>
    <t>250-2022-7206</t>
  </si>
  <si>
    <t>250-2022-7207</t>
  </si>
  <si>
    <t>250-2022-7210</t>
  </si>
  <si>
    <t>250-2022-8073</t>
  </si>
  <si>
    <t>250-2022-8074</t>
  </si>
  <si>
    <t>250-2022-8075</t>
  </si>
  <si>
    <t>250-2022-8076</t>
  </si>
  <si>
    <t>250-2022-8077</t>
  </si>
  <si>
    <t>250-2022-8078</t>
  </si>
  <si>
    <t>250-2022-8079</t>
  </si>
  <si>
    <t>250-2022-8080</t>
  </si>
  <si>
    <t>250-2022-8081</t>
  </si>
  <si>
    <t>250-2022-8082</t>
  </si>
  <si>
    <t>250-2022-8083</t>
  </si>
  <si>
    <t>250-2022-8084</t>
  </si>
  <si>
    <t>251-2022-6010</t>
  </si>
  <si>
    <t>251-2022-6020</t>
  </si>
  <si>
    <t>251-2022-6030</t>
  </si>
  <si>
    <t>251-2022-6040</t>
  </si>
  <si>
    <t>251-2022-6070</t>
  </si>
  <si>
    <t>251-2022-6080</t>
  </si>
  <si>
    <t>251-2022-6090</t>
  </si>
  <si>
    <t>251-2022-6100</t>
  </si>
  <si>
    <t>251-2022-6101</t>
  </si>
  <si>
    <t>251-2022-6110</t>
  </si>
  <si>
    <t>251-2022-6130</t>
  </si>
  <si>
    <t>251-2022-6131</t>
  </si>
  <si>
    <t>251-2022-6140</t>
  </si>
  <si>
    <t>251-2022-6150</t>
  </si>
  <si>
    <t>251-2022-6160</t>
  </si>
  <si>
    <t>251-2022-6170</t>
  </si>
  <si>
    <t>251-2022-6180</t>
  </si>
  <si>
    <t>251-2022-6190</t>
  </si>
  <si>
    <t>251-2022-6200</t>
  </si>
  <si>
    <t>251-2022-6210</t>
  </si>
  <si>
    <t>251-2022-6240</t>
  </si>
  <si>
    <t>251-2022-6250</t>
  </si>
  <si>
    <t>251-2022-6256</t>
  </si>
  <si>
    <t>251-2022-6260</t>
  </si>
  <si>
    <t>251-2022-6270</t>
  </si>
  <si>
    <t>251-2022-6280</t>
  </si>
  <si>
    <t>251-2022-6290</t>
  </si>
  <si>
    <t>251-2022-6300</t>
  </si>
  <si>
    <t>251-2022-6310</t>
  </si>
  <si>
    <t>251-2022-6320</t>
  </si>
  <si>
    <t>251-2022-6330</t>
  </si>
  <si>
    <t>251-2022-6340</t>
  </si>
  <si>
    <t>251-2022-6350</t>
  </si>
  <si>
    <t>251-2022-6360</t>
  </si>
  <si>
    <t>251-2022-7205</t>
  </si>
  <si>
    <t>251-2022-7206</t>
  </si>
  <si>
    <t>251-2022-7207</t>
  </si>
  <si>
    <t>251-2022-7210</t>
  </si>
  <si>
    <t>251-2022-8073</t>
  </si>
  <si>
    <t>251-2022-8074</t>
  </si>
  <si>
    <t>251-2022-8075</t>
  </si>
  <si>
    <t>251-2022-8076</t>
  </si>
  <si>
    <t>251-2022-8077</t>
  </si>
  <si>
    <t>251-2022-8078</t>
  </si>
  <si>
    <t>251-2022-8079</t>
  </si>
  <si>
    <t>251-2022-8080</t>
  </si>
  <si>
    <t>251-2022-8081</t>
  </si>
  <si>
    <t>251-2022-8082</t>
  </si>
  <si>
    <t>251-2022-8083</t>
  </si>
  <si>
    <t>251-2022-8084</t>
  </si>
  <si>
    <t>254-2022-6010</t>
  </si>
  <si>
    <t>254-2022-6020</t>
  </si>
  <si>
    <t>254-2022-6030</t>
  </si>
  <si>
    <t>254-2022-6040</t>
  </si>
  <si>
    <t>254-2022-6070</t>
  </si>
  <si>
    <t>254-2022-6080</t>
  </si>
  <si>
    <t>254-2022-6090</t>
  </si>
  <si>
    <t>254-2022-6100</t>
  </si>
  <si>
    <t>254-2022-6101</t>
  </si>
  <si>
    <t>254-2022-6110</t>
  </si>
  <si>
    <t>254-2022-6130</t>
  </si>
  <si>
    <t>254-2022-6131</t>
  </si>
  <si>
    <t>254-2022-6140</t>
  </si>
  <si>
    <t>254-2022-6150</t>
  </si>
  <si>
    <t>254-2022-6160</t>
  </si>
  <si>
    <t>254-2022-6170</t>
  </si>
  <si>
    <t>254-2022-6180</t>
  </si>
  <si>
    <t>254-2022-6190</t>
  </si>
  <si>
    <t>254-2022-6200</t>
  </si>
  <si>
    <t>254-2022-6210</t>
  </si>
  <si>
    <t>254-2022-6240</t>
  </si>
  <si>
    <t>254-2022-6250</t>
  </si>
  <si>
    <t>254-2022-6256</t>
  </si>
  <si>
    <t>254-2022-6260</t>
  </si>
  <si>
    <t>254-2022-6270</t>
  </si>
  <si>
    <t>254-2022-6280</t>
  </si>
  <si>
    <t>254-2022-6290</t>
  </si>
  <si>
    <t>254-2022-6300</t>
  </si>
  <si>
    <t>254-2022-6310</t>
  </si>
  <si>
    <t>254-2022-6320</t>
  </si>
  <si>
    <t>254-2022-6330</t>
  </si>
  <si>
    <t>254-2022-6340</t>
  </si>
  <si>
    <t>254-2022-6350</t>
  </si>
  <si>
    <t>254-2022-6360</t>
  </si>
  <si>
    <t>254-2022-7205</t>
  </si>
  <si>
    <t>254-2022-7206</t>
  </si>
  <si>
    <t>254-2022-7207</t>
  </si>
  <si>
    <t>254-2022-7210</t>
  </si>
  <si>
    <t>254-2022-8073</t>
  </si>
  <si>
    <t>254-2022-8074</t>
  </si>
  <si>
    <t>254-2022-8075</t>
  </si>
  <si>
    <t>254-2022-8076</t>
  </si>
  <si>
    <t>254-2022-8077</t>
  </si>
  <si>
    <t>254-2022-8078</t>
  </si>
  <si>
    <t>254-2022-8079</t>
  </si>
  <si>
    <t>254-2022-8080</t>
  </si>
  <si>
    <t>254-2022-8081</t>
  </si>
  <si>
    <t>254-2022-8082</t>
  </si>
  <si>
    <t>254-2022-8083</t>
  </si>
  <si>
    <t>254-2022-8084</t>
  </si>
  <si>
    <t>256-2022-6010</t>
  </si>
  <si>
    <t>256-2022-6020</t>
  </si>
  <si>
    <t>256-2022-6030</t>
  </si>
  <si>
    <t>256-2022-6040</t>
  </si>
  <si>
    <t>256-2022-6070</t>
  </si>
  <si>
    <t>256-2022-6080</t>
  </si>
  <si>
    <t>256-2022-6090</t>
  </si>
  <si>
    <t>256-2022-6100</t>
  </si>
  <si>
    <t>256-2022-6101</t>
  </si>
  <si>
    <t>256-2022-6110</t>
  </si>
  <si>
    <t>256-2022-6130</t>
  </si>
  <si>
    <t>256-2022-6131</t>
  </si>
  <si>
    <t>256-2022-6140</t>
  </si>
  <si>
    <t>256-2022-6150</t>
  </si>
  <si>
    <t>256-2022-6160</t>
  </si>
  <si>
    <t>256-2022-6170</t>
  </si>
  <si>
    <t>256-2022-6180</t>
  </si>
  <si>
    <t>256-2022-6190</t>
  </si>
  <si>
    <t>256-2022-6200</t>
  </si>
  <si>
    <t>256-2022-6210</t>
  </si>
  <si>
    <t>256-2022-6240</t>
  </si>
  <si>
    <t>256-2022-6250</t>
  </si>
  <si>
    <t>256-2022-6256</t>
  </si>
  <si>
    <t>256-2022-6260</t>
  </si>
  <si>
    <t>256-2022-6270</t>
  </si>
  <si>
    <t>256-2022-6280</t>
  </si>
  <si>
    <t>256-2022-6290</t>
  </si>
  <si>
    <t>256-2022-6300</t>
  </si>
  <si>
    <t>256-2022-6310</t>
  </si>
  <si>
    <t>256-2022-6320</t>
  </si>
  <si>
    <t>256-2022-6330</t>
  </si>
  <si>
    <t>256-2022-6340</t>
  </si>
  <si>
    <t>256-2022-6350</t>
  </si>
  <si>
    <t>256-2022-6360</t>
  </si>
  <si>
    <t>256-2022-7205</t>
  </si>
  <si>
    <t>256-2022-7206</t>
  </si>
  <si>
    <t>256-2022-7207</t>
  </si>
  <si>
    <t>256-2022-7210</t>
  </si>
  <si>
    <t>256-2022-8073</t>
  </si>
  <si>
    <t>256-2022-8074</t>
  </si>
  <si>
    <t>256-2022-8075</t>
  </si>
  <si>
    <t>256-2022-8076</t>
  </si>
  <si>
    <t>256-2022-8077</t>
  </si>
  <si>
    <t>256-2022-8078</t>
  </si>
  <si>
    <t>256-2022-8079</t>
  </si>
  <si>
    <t>256-2022-8080</t>
  </si>
  <si>
    <t>256-2022-8081</t>
  </si>
  <si>
    <t>256-2022-8082</t>
  </si>
  <si>
    <t>256-2022-8083</t>
  </si>
  <si>
    <t>256-2022-8084</t>
  </si>
  <si>
    <t>260-2022-6010</t>
  </si>
  <si>
    <t>260-2022-6020</t>
  </si>
  <si>
    <t>260-2022-6030</t>
  </si>
  <si>
    <t>260-2022-6040</t>
  </si>
  <si>
    <t>260-2022-6070</t>
  </si>
  <si>
    <t>260-2022-6080</t>
  </si>
  <si>
    <t>260-2022-6090</t>
  </si>
  <si>
    <t>260-2022-6100</t>
  </si>
  <si>
    <t>260-2022-6101</t>
  </si>
  <si>
    <t>260-2022-6110</t>
  </si>
  <si>
    <t>260-2022-6130</t>
  </si>
  <si>
    <t>260-2022-6131</t>
  </si>
  <si>
    <t>260-2022-6140</t>
  </si>
  <si>
    <t>260-2022-6150</t>
  </si>
  <si>
    <t>260-2022-6160</t>
  </si>
  <si>
    <t>260-2022-6170</t>
  </si>
  <si>
    <t>260-2022-6180</t>
  </si>
  <si>
    <t>260-2022-6190</t>
  </si>
  <si>
    <t>260-2022-6200</t>
  </si>
  <si>
    <t>260-2022-6210</t>
  </si>
  <si>
    <t>260-2022-6240</t>
  </si>
  <si>
    <t>260-2022-6250</t>
  </si>
  <si>
    <t>260-2022-6256</t>
  </si>
  <si>
    <t>260-2022-6260</t>
  </si>
  <si>
    <t>260-2022-6270</t>
  </si>
  <si>
    <t>260-2022-6280</t>
  </si>
  <si>
    <t>260-2022-6290</t>
  </si>
  <si>
    <t>260-2022-6300</t>
  </si>
  <si>
    <t>260-2022-6310</t>
  </si>
  <si>
    <t>260-2022-6320</t>
  </si>
  <si>
    <t>260-2022-6330</t>
  </si>
  <si>
    <t>260-2022-6340</t>
  </si>
  <si>
    <t>260-2022-6350</t>
  </si>
  <si>
    <t>260-2022-6360</t>
  </si>
  <si>
    <t>260-2022-7205</t>
  </si>
  <si>
    <t>260-2022-7206</t>
  </si>
  <si>
    <t>260-2022-7207</t>
  </si>
  <si>
    <t>260-2022-7210</t>
  </si>
  <si>
    <t>260-2022-8073</t>
  </si>
  <si>
    <t>260-2022-8074</t>
  </si>
  <si>
    <t>260-2022-8075</t>
  </si>
  <si>
    <t>260-2022-8076</t>
  </si>
  <si>
    <t>260-2022-8077</t>
  </si>
  <si>
    <t>260-2022-8078</t>
  </si>
  <si>
    <t>260-2022-8079</t>
  </si>
  <si>
    <t>260-2022-8080</t>
  </si>
  <si>
    <t>260-2022-8081</t>
  </si>
  <si>
    <t>260-2022-8082</t>
  </si>
  <si>
    <t>260-2022-8083</t>
  </si>
  <si>
    <t>260-2022-8084</t>
  </si>
  <si>
    <t>1-2021-6010</t>
  </si>
  <si>
    <t>1-2021-6020</t>
  </si>
  <si>
    <t>1-2021-6030</t>
  </si>
  <si>
    <t>1-2021-6040</t>
  </si>
  <si>
    <t>1-2021-6070</t>
  </si>
  <si>
    <t>1-2021-6080</t>
  </si>
  <si>
    <t>1-2021-6090</t>
  </si>
  <si>
    <t>1-2021-6100</t>
  </si>
  <si>
    <t>1-2021-6101</t>
  </si>
  <si>
    <t>1-2021-6110</t>
  </si>
  <si>
    <t>1-2021-6130</t>
  </si>
  <si>
    <t>1-2021-6131</t>
  </si>
  <si>
    <t>1-2021-6140</t>
  </si>
  <si>
    <t>1-2021-6150</t>
  </si>
  <si>
    <t>1-2021-6160</t>
  </si>
  <si>
    <t>1-2021-6170</t>
  </si>
  <si>
    <t>1-2021-6180</t>
  </si>
  <si>
    <t>1-2021-6190</t>
  </si>
  <si>
    <t>1-2021-6200</t>
  </si>
  <si>
    <t>1-2021-6210</t>
  </si>
  <si>
    <t>1-2021-6240</t>
  </si>
  <si>
    <t>1-2021-6250</t>
  </si>
  <si>
    <t>1-2021-6256</t>
  </si>
  <si>
    <t>1-2021-6260</t>
  </si>
  <si>
    <t>1-2021-6270</t>
  </si>
  <si>
    <t>1-2021-6280</t>
  </si>
  <si>
    <t>1-2021-6290</t>
  </si>
  <si>
    <t>1-2021-6300</t>
  </si>
  <si>
    <t>1-2021-6310</t>
  </si>
  <si>
    <t>1-2021-6320</t>
  </si>
  <si>
    <t>1-2021-6330</t>
  </si>
  <si>
    <t>1-2021-6340</t>
  </si>
  <si>
    <t>1-2021-6350</t>
  </si>
  <si>
    <t>1-2021-6360</t>
  </si>
  <si>
    <t>1-2021-7205</t>
  </si>
  <si>
    <t>1-2021-7206</t>
  </si>
  <si>
    <t>1-2021-7207</t>
  </si>
  <si>
    <t>1-2021-7210</t>
  </si>
  <si>
    <t>1-2021-8073</t>
  </si>
  <si>
    <t>1-2021-8074</t>
  </si>
  <si>
    <t>1-2021-8075</t>
  </si>
  <si>
    <t>1-2021-8076</t>
  </si>
  <si>
    <t>1-2021-8077</t>
  </si>
  <si>
    <t>1-2021-8078</t>
  </si>
  <si>
    <t>1-2021-8079</t>
  </si>
  <si>
    <t>1-2021-8080</t>
  </si>
  <si>
    <t>1-2021-8081</t>
  </si>
  <si>
    <t>1-2021-8082</t>
  </si>
  <si>
    <t>1-2021-8083</t>
  </si>
  <si>
    <t>1-2021-8084</t>
  </si>
  <si>
    <t>2-2021-6010</t>
  </si>
  <si>
    <t>2-2021-6020</t>
  </si>
  <si>
    <t>2-2021-6030</t>
  </si>
  <si>
    <t>2-2021-6040</t>
  </si>
  <si>
    <t>2-2021-6070</t>
  </si>
  <si>
    <t>2-2021-6080</t>
  </si>
  <si>
    <t>2-2021-6090</t>
  </si>
  <si>
    <t>2-2021-6100</t>
  </si>
  <si>
    <t>2-2021-6101</t>
  </si>
  <si>
    <t>2-2021-6110</t>
  </si>
  <si>
    <t>2-2021-6130</t>
  </si>
  <si>
    <t>2-2021-6131</t>
  </si>
  <si>
    <t>2-2021-6140</t>
  </si>
  <si>
    <t>2-2021-6150</t>
  </si>
  <si>
    <t>2-2021-6160</t>
  </si>
  <si>
    <t>2-2021-6170</t>
  </si>
  <si>
    <t>2-2021-6180</t>
  </si>
  <si>
    <t>2-2021-6190</t>
  </si>
  <si>
    <t>2-2021-6200</t>
  </si>
  <si>
    <t>2-2021-6210</t>
  </si>
  <si>
    <t>2-2021-6240</t>
  </si>
  <si>
    <t>2-2021-6250</t>
  </si>
  <si>
    <t>2-2021-6256</t>
  </si>
  <si>
    <t>2-2021-6260</t>
  </si>
  <si>
    <t>2-2021-6270</t>
  </si>
  <si>
    <t>2-2021-6280</t>
  </si>
  <si>
    <t>2-2021-6290</t>
  </si>
  <si>
    <t>2-2021-6300</t>
  </si>
  <si>
    <t>2-2021-6310</t>
  </si>
  <si>
    <t>2-2021-6320</t>
  </si>
  <si>
    <t>2-2021-6330</t>
  </si>
  <si>
    <t>2-2021-6340</t>
  </si>
  <si>
    <t>2-2021-6350</t>
  </si>
  <si>
    <t>2-2021-6360</t>
  </si>
  <si>
    <t>2-2021-7205</t>
  </si>
  <si>
    <t>2-2021-7206</t>
  </si>
  <si>
    <t>2-2021-7207</t>
  </si>
  <si>
    <t>2-2021-7210</t>
  </si>
  <si>
    <t>2-2021-8073</t>
  </si>
  <si>
    <t>2-2021-8074</t>
  </si>
  <si>
    <t>2-2021-8075</t>
  </si>
  <si>
    <t>2-2021-8076</t>
  </si>
  <si>
    <t>2-2021-8077</t>
  </si>
  <si>
    <t>2-2021-8078</t>
  </si>
  <si>
    <t>2-2021-8079</t>
  </si>
  <si>
    <t>2-2021-8080</t>
  </si>
  <si>
    <t>2-2021-8081</t>
  </si>
  <si>
    <t>2-2021-8082</t>
  </si>
  <si>
    <t>2-2021-8083</t>
  </si>
  <si>
    <t>2-2021-8084</t>
  </si>
  <si>
    <t>3-2021-6010</t>
  </si>
  <si>
    <t>3-2021-6020</t>
  </si>
  <si>
    <t>3-2021-6030</t>
  </si>
  <si>
    <t>3-2021-6040</t>
  </si>
  <si>
    <t>3-2021-6070</t>
  </si>
  <si>
    <t>3-2021-6080</t>
  </si>
  <si>
    <t>3-2021-6090</t>
  </si>
  <si>
    <t>3-2021-6100</t>
  </si>
  <si>
    <t>3-2021-6101</t>
  </si>
  <si>
    <t>3-2021-6110</t>
  </si>
  <si>
    <t>3-2021-6130</t>
  </si>
  <si>
    <t>3-2021-6131</t>
  </si>
  <si>
    <t>3-2021-6140</t>
  </si>
  <si>
    <t>3-2021-6150</t>
  </si>
  <si>
    <t>3-2021-6160</t>
  </si>
  <si>
    <t>3-2021-6170</t>
  </si>
  <si>
    <t>3-2021-6180</t>
  </si>
  <si>
    <t>3-2021-6190</t>
  </si>
  <si>
    <t>3-2021-6200</t>
  </si>
  <si>
    <t>3-2021-6210</t>
  </si>
  <si>
    <t>3-2021-6240</t>
  </si>
  <si>
    <t>3-2021-6250</t>
  </si>
  <si>
    <t>3-2021-6256</t>
  </si>
  <si>
    <t>3-2021-6260</t>
  </si>
  <si>
    <t>3-2021-6270</t>
  </si>
  <si>
    <t>3-2021-6280</t>
  </si>
  <si>
    <t>3-2021-6290</t>
  </si>
  <si>
    <t>3-2021-6300</t>
  </si>
  <si>
    <t>3-2021-6310</t>
  </si>
  <si>
    <t>3-2021-6320</t>
  </si>
  <si>
    <t>3-2021-6330</t>
  </si>
  <si>
    <t>3-2021-6340</t>
  </si>
  <si>
    <t>3-2021-6350</t>
  </si>
  <si>
    <t>3-2021-7206</t>
  </si>
  <si>
    <t>3-2021-7207</t>
  </si>
  <si>
    <t>3-2021-7210</t>
  </si>
  <si>
    <t>3-2021-8073</t>
  </si>
  <si>
    <t>3-2021-8074</t>
  </si>
  <si>
    <t>3-2021-8075</t>
  </si>
  <si>
    <t>3-2021-8076</t>
  </si>
  <si>
    <t>3-2021-8077</t>
  </si>
  <si>
    <t>3-2021-8078</t>
  </si>
  <si>
    <t>3-2021-8079</t>
  </si>
  <si>
    <t>3-2021-8080</t>
  </si>
  <si>
    <t>3-2021-8081</t>
  </si>
  <si>
    <t>3-2021-8082</t>
  </si>
  <si>
    <t>3-2021-8083</t>
  </si>
  <si>
    <t>3-2021-8084</t>
  </si>
  <si>
    <t>4-2021-6010</t>
  </si>
  <si>
    <t>4-2021-6020</t>
  </si>
  <si>
    <t>4-2021-6030</t>
  </si>
  <si>
    <t>4-2021-6040</t>
  </si>
  <si>
    <t>4-2021-6070</t>
  </si>
  <si>
    <t>4-2021-6080</t>
  </si>
  <si>
    <t>4-2021-6090</t>
  </si>
  <si>
    <t>4-2021-6100</t>
  </si>
  <si>
    <t>4-2021-6101</t>
  </si>
  <si>
    <t>4-2021-6110</t>
  </si>
  <si>
    <t>4-2021-6130</t>
  </si>
  <si>
    <t>4-2021-6131</t>
  </si>
  <si>
    <t>4-2021-6140</t>
  </si>
  <si>
    <t>4-2021-6150</t>
  </si>
  <si>
    <t>4-2021-6160</t>
  </si>
  <si>
    <t>4-2021-6170</t>
  </si>
  <si>
    <t>4-2021-6180</t>
  </si>
  <si>
    <t>4-2021-6190</t>
  </si>
  <si>
    <t>4-2021-6200</t>
  </si>
  <si>
    <t>4-2021-6210</t>
  </si>
  <si>
    <t>4-2021-6240</t>
  </si>
  <si>
    <t>4-2021-6250</t>
  </si>
  <si>
    <t>4-2021-6256</t>
  </si>
  <si>
    <t>4-2021-6260</t>
  </si>
  <si>
    <t>4-2021-6270</t>
  </si>
  <si>
    <t>4-2021-6280</t>
  </si>
  <si>
    <t>4-2021-6290</t>
  </si>
  <si>
    <t>4-2021-6300</t>
  </si>
  <si>
    <t>4-2021-6310</t>
  </si>
  <si>
    <t>4-2021-6320</t>
  </si>
  <si>
    <t>4-2021-6330</t>
  </si>
  <si>
    <t>4-2021-6340</t>
  </si>
  <si>
    <t>4-2021-6350</t>
  </si>
  <si>
    <t>4-2021-6360</t>
  </si>
  <si>
    <t>4-2021-7205</t>
  </si>
  <si>
    <t>4-2021-7206</t>
  </si>
  <si>
    <t>4-2021-7207</t>
  </si>
  <si>
    <t>4-2021-7210</t>
  </si>
  <si>
    <t>4-2021-8073</t>
  </si>
  <si>
    <t>4-2021-8074</t>
  </si>
  <si>
    <t>4-2021-8075</t>
  </si>
  <si>
    <t>4-2021-8076</t>
  </si>
  <si>
    <t>4-2021-8077</t>
  </si>
  <si>
    <t>4-2021-8078</t>
  </si>
  <si>
    <t>4-2021-8079</t>
  </si>
  <si>
    <t>4-2021-8080</t>
  </si>
  <si>
    <t>4-2021-8081</t>
  </si>
  <si>
    <t>4-2021-8082</t>
  </si>
  <si>
    <t>4-2021-8083</t>
  </si>
  <si>
    <t>4-2021-8084</t>
  </si>
  <si>
    <t>6-2021-6010</t>
  </si>
  <si>
    <t>6-2021-6020</t>
  </si>
  <si>
    <t>6-2021-6030</t>
  </si>
  <si>
    <t>6-2021-6040</t>
  </si>
  <si>
    <t>6-2021-6070</t>
  </si>
  <si>
    <t>6-2021-6080</t>
  </si>
  <si>
    <t>6-2021-6090</t>
  </si>
  <si>
    <t>6-2021-6100</t>
  </si>
  <si>
    <t>6-2021-6101</t>
  </si>
  <si>
    <t>6-2021-6110</t>
  </si>
  <si>
    <t>6-2021-6130</t>
  </si>
  <si>
    <t>6-2021-6131</t>
  </si>
  <si>
    <t>6-2021-6140</t>
  </si>
  <si>
    <t>6-2021-6150</t>
  </si>
  <si>
    <t>6-2021-6160</t>
  </si>
  <si>
    <t>6-2021-6170</t>
  </si>
  <si>
    <t>6-2021-6180</t>
  </si>
  <si>
    <t>6-2021-6190</t>
  </si>
  <si>
    <t>6-2021-6200</t>
  </si>
  <si>
    <t>6-2021-6210</t>
  </si>
  <si>
    <t>6-2021-6240</t>
  </si>
  <si>
    <t>6-2021-6250</t>
  </si>
  <si>
    <t>6-2021-6256</t>
  </si>
  <si>
    <t>6-2021-6260</t>
  </si>
  <si>
    <t>6-2021-6270</t>
  </si>
  <si>
    <t>6-2021-6280</t>
  </si>
  <si>
    <t>6-2021-6290</t>
  </si>
  <si>
    <t>6-2021-6300</t>
  </si>
  <si>
    <t>6-2021-6310</t>
  </si>
  <si>
    <t>6-2021-6320</t>
  </si>
  <si>
    <t>6-2021-6330</t>
  </si>
  <si>
    <t>6-2021-6340</t>
  </si>
  <si>
    <t>6-2021-6350</t>
  </si>
  <si>
    <t>6-2021-6360</t>
  </si>
  <si>
    <t>6-2021-7205</t>
  </si>
  <si>
    <t>6-2021-7206</t>
  </si>
  <si>
    <t>6-2021-7207</t>
  </si>
  <si>
    <t>6-2021-7210</t>
  </si>
  <si>
    <t>6-2021-8073</t>
  </si>
  <si>
    <t>6-2021-8074</t>
  </si>
  <si>
    <t>6-2021-8075</t>
  </si>
  <si>
    <t>6-2021-8076</t>
  </si>
  <si>
    <t>6-2021-8077</t>
  </si>
  <si>
    <t>6-2021-8078</t>
  </si>
  <si>
    <t>6-2021-8079</t>
  </si>
  <si>
    <t>6-2021-8080</t>
  </si>
  <si>
    <t>6-2021-8081</t>
  </si>
  <si>
    <t>6-2021-8082</t>
  </si>
  <si>
    <t>6-2021-8083</t>
  </si>
  <si>
    <t>6-2021-8084</t>
  </si>
  <si>
    <t>7-2021-6010</t>
  </si>
  <si>
    <t>7-2021-6020</t>
  </si>
  <si>
    <t>7-2021-6030</t>
  </si>
  <si>
    <t>7-2021-6040</t>
  </si>
  <si>
    <t>7-2021-6070</t>
  </si>
  <si>
    <t>7-2021-6080</t>
  </si>
  <si>
    <t>7-2021-6090</t>
  </si>
  <si>
    <t>7-2021-6100</t>
  </si>
  <si>
    <t>7-2021-6101</t>
  </si>
  <si>
    <t>7-2021-6110</t>
  </si>
  <si>
    <t>7-2021-6130</t>
  </si>
  <si>
    <t>7-2021-6131</t>
  </si>
  <si>
    <t>7-2021-6140</t>
  </si>
  <si>
    <t>7-2021-6150</t>
  </si>
  <si>
    <t>7-2021-6160</t>
  </si>
  <si>
    <t>7-2021-6170</t>
  </si>
  <si>
    <t>7-2021-6180</t>
  </si>
  <si>
    <t>7-2021-6190</t>
  </si>
  <si>
    <t>7-2021-6200</t>
  </si>
  <si>
    <t>7-2021-6210</t>
  </si>
  <si>
    <t>7-2021-6240</t>
  </si>
  <si>
    <t>7-2021-6250</t>
  </si>
  <si>
    <t>7-2021-6256</t>
  </si>
  <si>
    <t>7-2021-6260</t>
  </si>
  <si>
    <t>7-2021-6270</t>
  </si>
  <si>
    <t>7-2021-6280</t>
  </si>
  <si>
    <t>7-2021-6290</t>
  </si>
  <si>
    <t>7-2021-6300</t>
  </si>
  <si>
    <t>7-2021-6310</t>
  </si>
  <si>
    <t>7-2021-6320</t>
  </si>
  <si>
    <t>7-2021-6330</t>
  </si>
  <si>
    <t>7-2021-6340</t>
  </si>
  <si>
    <t>7-2021-6350</t>
  </si>
  <si>
    <t>7-2021-6360</t>
  </si>
  <si>
    <t>7-2021-7205</t>
  </si>
  <si>
    <t>7-2021-7206</t>
  </si>
  <si>
    <t>7-2021-7207</t>
  </si>
  <si>
    <t>7-2021-7210</t>
  </si>
  <si>
    <t>7-2021-8073</t>
  </si>
  <si>
    <t>7-2021-8074</t>
  </si>
  <si>
    <t>7-2021-8075</t>
  </si>
  <si>
    <t>7-2021-8076</t>
  </si>
  <si>
    <t>7-2021-8077</t>
  </si>
  <si>
    <t>7-2021-8078</t>
  </si>
  <si>
    <t>7-2021-8079</t>
  </si>
  <si>
    <t>7-2021-8080</t>
  </si>
  <si>
    <t>7-2021-8081</t>
  </si>
  <si>
    <t>7-2021-8082</t>
  </si>
  <si>
    <t>7-2021-8083</t>
  </si>
  <si>
    <t>7-2021-8084</t>
  </si>
  <si>
    <t>10-2021-6010</t>
  </si>
  <si>
    <t>10-2021-6020</t>
  </si>
  <si>
    <t>10-2021-6030</t>
  </si>
  <si>
    <t>10-2021-6040</t>
  </si>
  <si>
    <t>10-2021-6070</t>
  </si>
  <si>
    <t>10-2021-6080</t>
  </si>
  <si>
    <t>10-2021-6090</t>
  </si>
  <si>
    <t>10-2021-6100</t>
  </si>
  <si>
    <t>10-2021-6101</t>
  </si>
  <si>
    <t>10-2021-6110</t>
  </si>
  <si>
    <t>10-2021-6130</t>
  </si>
  <si>
    <t>10-2021-6131</t>
  </si>
  <si>
    <t>10-2021-6140</t>
  </si>
  <si>
    <t>10-2021-6150</t>
  </si>
  <si>
    <t>10-2021-6160</t>
  </si>
  <si>
    <t>10-2021-6170</t>
  </si>
  <si>
    <t>10-2021-6180</t>
  </si>
  <si>
    <t>10-2021-6190</t>
  </si>
  <si>
    <t>10-2021-6200</t>
  </si>
  <si>
    <t>10-2021-6210</t>
  </si>
  <si>
    <t>10-2021-6240</t>
  </si>
  <si>
    <t>10-2021-6250</t>
  </si>
  <si>
    <t>10-2021-6256</t>
  </si>
  <si>
    <t>10-2021-6260</t>
  </si>
  <si>
    <t>10-2021-6270</t>
  </si>
  <si>
    <t>10-2021-6280</t>
  </si>
  <si>
    <t>10-2021-6290</t>
  </si>
  <si>
    <t>10-2021-6300</t>
  </si>
  <si>
    <t>10-2021-6310</t>
  </si>
  <si>
    <t>10-2021-6320</t>
  </si>
  <si>
    <t>10-2021-6330</t>
  </si>
  <si>
    <t>10-2021-6340</t>
  </si>
  <si>
    <t>10-2021-6350</t>
  </si>
  <si>
    <t>10-2021-6360</t>
  </si>
  <si>
    <t>10-2021-7205</t>
  </si>
  <si>
    <t>10-2021-7206</t>
  </si>
  <si>
    <t>10-2021-7207</t>
  </si>
  <si>
    <t>10-2021-7210</t>
  </si>
  <si>
    <t>10-2021-8073</t>
  </si>
  <si>
    <t>10-2021-8074</t>
  </si>
  <si>
    <t>10-2021-8075</t>
  </si>
  <si>
    <t>10-2021-8076</t>
  </si>
  <si>
    <t>10-2021-8077</t>
  </si>
  <si>
    <t>10-2021-8078</t>
  </si>
  <si>
    <t>10-2021-8079</t>
  </si>
  <si>
    <t>10-2021-8080</t>
  </si>
  <si>
    <t>10-2021-8081</t>
  </si>
  <si>
    <t>10-2021-8082</t>
  </si>
  <si>
    <t>10-2021-8083</t>
  </si>
  <si>
    <t>10-2021-8084</t>
  </si>
  <si>
    <t>11-2021-6010</t>
  </si>
  <si>
    <t>11-2021-6020</t>
  </si>
  <si>
    <t>11-2021-6030</t>
  </si>
  <si>
    <t>11-2021-6040</t>
  </si>
  <si>
    <t>11-2021-6070</t>
  </si>
  <si>
    <t>11-2021-6080</t>
  </si>
  <si>
    <t>11-2021-6090</t>
  </si>
  <si>
    <t>11-2021-6100</t>
  </si>
  <si>
    <t>11-2021-6101</t>
  </si>
  <si>
    <t>11-2021-6110</t>
  </si>
  <si>
    <t>11-2021-6130</t>
  </si>
  <si>
    <t>11-2021-6131</t>
  </si>
  <si>
    <t>11-2021-6140</t>
  </si>
  <si>
    <t>11-2021-6150</t>
  </si>
  <si>
    <t>11-2021-6160</t>
  </si>
  <si>
    <t>11-2021-6170</t>
  </si>
  <si>
    <t>11-2021-6180</t>
  </si>
  <si>
    <t>11-2021-6190</t>
  </si>
  <si>
    <t>11-2021-6200</t>
  </si>
  <si>
    <t>11-2021-6210</t>
  </si>
  <si>
    <t>11-2021-6240</t>
  </si>
  <si>
    <t>11-2021-6250</t>
  </si>
  <si>
    <t>11-2021-6256</t>
  </si>
  <si>
    <t>11-2021-6260</t>
  </si>
  <si>
    <t>11-2021-6270</t>
  </si>
  <si>
    <t>11-2021-6280</t>
  </si>
  <si>
    <t>11-2021-6290</t>
  </si>
  <si>
    <t>11-2021-6300</t>
  </si>
  <si>
    <t>11-2021-6310</t>
  </si>
  <si>
    <t>11-2021-6320</t>
  </si>
  <si>
    <t>11-2021-6330</t>
  </si>
  <si>
    <t>11-2021-6340</t>
  </si>
  <si>
    <t>11-2021-6350</t>
  </si>
  <si>
    <t>11-2021-6360</t>
  </si>
  <si>
    <t>11-2021-7205</t>
  </si>
  <si>
    <t>11-2021-7206</t>
  </si>
  <si>
    <t>11-2021-7207</t>
  </si>
  <si>
    <t>11-2021-7210</t>
  </si>
  <si>
    <t>11-2021-8073</t>
  </si>
  <si>
    <t>11-2021-8074</t>
  </si>
  <si>
    <t>11-2021-8075</t>
  </si>
  <si>
    <t>11-2021-8076</t>
  </si>
  <si>
    <t>11-2021-8077</t>
  </si>
  <si>
    <t>11-2021-8078</t>
  </si>
  <si>
    <t>11-2021-8079</t>
  </si>
  <si>
    <t>11-2021-8080</t>
  </si>
  <si>
    <t>11-2021-8081</t>
  </si>
  <si>
    <t>11-2021-8082</t>
  </si>
  <si>
    <t>11-2021-8083</t>
  </si>
  <si>
    <t>11-2021-8084</t>
  </si>
  <si>
    <t>13-2021-6010</t>
  </si>
  <si>
    <t>13-2021-6020</t>
  </si>
  <si>
    <t>13-2021-6030</t>
  </si>
  <si>
    <t>13-2021-6040</t>
  </si>
  <si>
    <t>13-2021-6070</t>
  </si>
  <si>
    <t>13-2021-6080</t>
  </si>
  <si>
    <t>13-2021-6090</t>
  </si>
  <si>
    <t>13-2021-6100</t>
  </si>
  <si>
    <t>13-2021-6101</t>
  </si>
  <si>
    <t>13-2021-6110</t>
  </si>
  <si>
    <t>13-2021-6130</t>
  </si>
  <si>
    <t>13-2021-6131</t>
  </si>
  <si>
    <t>13-2021-6140</t>
  </si>
  <si>
    <t>13-2021-6150</t>
  </si>
  <si>
    <t>13-2021-6160</t>
  </si>
  <si>
    <t>13-2021-6170</t>
  </si>
  <si>
    <t>13-2021-6180</t>
  </si>
  <si>
    <t>13-2021-6190</t>
  </si>
  <si>
    <t>13-2021-6200</t>
  </si>
  <si>
    <t>13-2021-6210</t>
  </si>
  <si>
    <t>13-2021-6240</t>
  </si>
  <si>
    <t>13-2021-6250</t>
  </si>
  <si>
    <t>13-2021-6256</t>
  </si>
  <si>
    <t>13-2021-6260</t>
  </si>
  <si>
    <t>13-2021-6270</t>
  </si>
  <si>
    <t>13-2021-6280</t>
  </si>
  <si>
    <t>13-2021-6290</t>
  </si>
  <si>
    <t>13-2021-6300</t>
  </si>
  <si>
    <t>13-2021-6310</t>
  </si>
  <si>
    <t>13-2021-6320</t>
  </si>
  <si>
    <t>13-2021-6330</t>
  </si>
  <si>
    <t>13-2021-6340</t>
  </si>
  <si>
    <t>13-2021-6350</t>
  </si>
  <si>
    <t>13-2021-6360</t>
  </si>
  <si>
    <t>13-2021-7205</t>
  </si>
  <si>
    <t>13-2021-7206</t>
  </si>
  <si>
    <t>13-2021-7207</t>
  </si>
  <si>
    <t>13-2021-7210</t>
  </si>
  <si>
    <t>13-2021-8073</t>
  </si>
  <si>
    <t>13-2021-8074</t>
  </si>
  <si>
    <t>13-2021-8075</t>
  </si>
  <si>
    <t>13-2021-8076</t>
  </si>
  <si>
    <t>13-2021-8077</t>
  </si>
  <si>
    <t>13-2021-8078</t>
  </si>
  <si>
    <t>13-2021-8079</t>
  </si>
  <si>
    <t>13-2021-8080</t>
  </si>
  <si>
    <t>13-2021-8081</t>
  </si>
  <si>
    <t>13-2021-8082</t>
  </si>
  <si>
    <t>13-2021-8083</t>
  </si>
  <si>
    <t>13-2021-8084</t>
  </si>
  <si>
    <t>14-2021-6010</t>
  </si>
  <si>
    <t>14-2021-6020</t>
  </si>
  <si>
    <t>14-2021-6030</t>
  </si>
  <si>
    <t>14-2021-6040</t>
  </si>
  <si>
    <t>14-2021-6070</t>
  </si>
  <si>
    <t>14-2021-6080</t>
  </si>
  <si>
    <t>14-2021-6090</t>
  </si>
  <si>
    <t>14-2021-6100</t>
  </si>
  <si>
    <t>14-2021-6101</t>
  </si>
  <si>
    <t>14-2021-6110</t>
  </si>
  <si>
    <t>14-2021-6130</t>
  </si>
  <si>
    <t>14-2021-6131</t>
  </si>
  <si>
    <t>14-2021-6140</t>
  </si>
  <si>
    <t>14-2021-6150</t>
  </si>
  <si>
    <t>14-2021-6160</t>
  </si>
  <si>
    <t>14-2021-6170</t>
  </si>
  <si>
    <t>14-2021-6180</t>
  </si>
  <si>
    <t>14-2021-6190</t>
  </si>
  <si>
    <t>14-2021-6200</t>
  </si>
  <si>
    <t>14-2021-6210</t>
  </si>
  <si>
    <t>14-2021-6240</t>
  </si>
  <si>
    <t>14-2021-6250</t>
  </si>
  <si>
    <t>14-2021-6256</t>
  </si>
  <si>
    <t>14-2021-6260</t>
  </si>
  <si>
    <t>14-2021-6270</t>
  </si>
  <si>
    <t>14-2021-6280</t>
  </si>
  <si>
    <t>14-2021-6290</t>
  </si>
  <si>
    <t>14-2021-6300</t>
  </si>
  <si>
    <t>14-2021-6310</t>
  </si>
  <si>
    <t>14-2021-6320</t>
  </si>
  <si>
    <t>14-2021-6330</t>
  </si>
  <si>
    <t>14-2021-6340</t>
  </si>
  <si>
    <t>14-2021-6350</t>
  </si>
  <si>
    <t>14-2021-6360</t>
  </si>
  <si>
    <t>14-2021-7205</t>
  </si>
  <si>
    <t>14-2021-7206</t>
  </si>
  <si>
    <t>14-2021-7207</t>
  </si>
  <si>
    <t>14-2021-7210</t>
  </si>
  <si>
    <t>14-2021-8073</t>
  </si>
  <si>
    <t>14-2021-8074</t>
  </si>
  <si>
    <t>14-2021-8075</t>
  </si>
  <si>
    <t>14-2021-8076</t>
  </si>
  <si>
    <t>14-2021-8077</t>
  </si>
  <si>
    <t>14-2021-8078</t>
  </si>
  <si>
    <t>14-2021-8079</t>
  </si>
  <si>
    <t>14-2021-8080</t>
  </si>
  <si>
    <t>14-2021-8081</t>
  </si>
  <si>
    <t>14-2021-8082</t>
  </si>
  <si>
    <t>14-2021-8083</t>
  </si>
  <si>
    <t>14-2021-8084</t>
  </si>
  <si>
    <t>15-2021-6010</t>
  </si>
  <si>
    <t>15-2021-6020</t>
  </si>
  <si>
    <t>15-2021-6030</t>
  </si>
  <si>
    <t>15-2021-6040</t>
  </si>
  <si>
    <t>15-2021-6070</t>
  </si>
  <si>
    <t>15-2021-6080</t>
  </si>
  <si>
    <t>15-2021-6090</t>
  </si>
  <si>
    <t>15-2021-6100</t>
  </si>
  <si>
    <t>15-2021-6101</t>
  </si>
  <si>
    <t>15-2021-6110</t>
  </si>
  <si>
    <t>15-2021-6130</t>
  </si>
  <si>
    <t>15-2021-6131</t>
  </si>
  <si>
    <t>15-2021-6140</t>
  </si>
  <si>
    <t>15-2021-6150</t>
  </si>
  <si>
    <t>15-2021-6160</t>
  </si>
  <si>
    <t>15-2021-6170</t>
  </si>
  <si>
    <t>15-2021-6180</t>
  </si>
  <si>
    <t>15-2021-6190</t>
  </si>
  <si>
    <t>15-2021-6200</t>
  </si>
  <si>
    <t>15-2021-6210</t>
  </si>
  <si>
    <t>15-2021-6240</t>
  </si>
  <si>
    <t>15-2021-6250</t>
  </si>
  <si>
    <t>15-2021-6256</t>
  </si>
  <si>
    <t>15-2021-6260</t>
  </si>
  <si>
    <t>15-2021-6270</t>
  </si>
  <si>
    <t>15-2021-6280</t>
  </si>
  <si>
    <t>15-2021-6290</t>
  </si>
  <si>
    <t>15-2021-6300</t>
  </si>
  <si>
    <t>15-2021-6310</t>
  </si>
  <si>
    <t>15-2021-6320</t>
  </si>
  <si>
    <t>15-2021-6330</t>
  </si>
  <si>
    <t>15-2021-6340</t>
  </si>
  <si>
    <t>15-2021-6350</t>
  </si>
  <si>
    <t>15-2021-6360</t>
  </si>
  <si>
    <t>15-2021-7205</t>
  </si>
  <si>
    <t>15-2021-7206</t>
  </si>
  <si>
    <t>15-2021-7207</t>
  </si>
  <si>
    <t>15-2021-7210</t>
  </si>
  <si>
    <t>15-2021-8073</t>
  </si>
  <si>
    <t>15-2021-8074</t>
  </si>
  <si>
    <t>15-2021-8075</t>
  </si>
  <si>
    <t>15-2021-8076</t>
  </si>
  <si>
    <t>15-2021-8077</t>
  </si>
  <si>
    <t>15-2021-8078</t>
  </si>
  <si>
    <t>15-2021-8079</t>
  </si>
  <si>
    <t>15-2021-8080</t>
  </si>
  <si>
    <t>15-2021-8081</t>
  </si>
  <si>
    <t>15-2021-8082</t>
  </si>
  <si>
    <t>15-2021-8083</t>
  </si>
  <si>
    <t>15-2021-8084</t>
  </si>
  <si>
    <t>17-2021-6010</t>
  </si>
  <si>
    <t>17-2021-6020</t>
  </si>
  <si>
    <t>17-2021-6030</t>
  </si>
  <si>
    <t>17-2021-6040</t>
  </si>
  <si>
    <t>17-2021-6070</t>
  </si>
  <si>
    <t>17-2021-6080</t>
  </si>
  <si>
    <t>17-2021-6090</t>
  </si>
  <si>
    <t>17-2021-6100</t>
  </si>
  <si>
    <t>17-2021-6101</t>
  </si>
  <si>
    <t>17-2021-6110</t>
  </si>
  <si>
    <t>17-2021-6130</t>
  </si>
  <si>
    <t>17-2021-6131</t>
  </si>
  <si>
    <t>17-2021-6140</t>
  </si>
  <si>
    <t>17-2021-6150</t>
  </si>
  <si>
    <t>17-2021-6160</t>
  </si>
  <si>
    <t>17-2021-6170</t>
  </si>
  <si>
    <t>17-2021-6180</t>
  </si>
  <si>
    <t>17-2021-6190</t>
  </si>
  <si>
    <t>17-2021-6200</t>
  </si>
  <si>
    <t>17-2021-6210</t>
  </si>
  <si>
    <t>17-2021-6240</t>
  </si>
  <si>
    <t>17-2021-6250</t>
  </si>
  <si>
    <t>17-2021-6256</t>
  </si>
  <si>
    <t>17-2021-6260</t>
  </si>
  <si>
    <t>17-2021-6270</t>
  </si>
  <si>
    <t>17-2021-6280</t>
  </si>
  <si>
    <t>17-2021-6290</t>
  </si>
  <si>
    <t>17-2021-6300</t>
  </si>
  <si>
    <t>17-2021-6310</t>
  </si>
  <si>
    <t>17-2021-6320</t>
  </si>
  <si>
    <t>17-2021-6330</t>
  </si>
  <si>
    <t>17-2021-6340</t>
  </si>
  <si>
    <t>17-2021-6350</t>
  </si>
  <si>
    <t>17-2021-6360</t>
  </si>
  <si>
    <t>17-2021-7205</t>
  </si>
  <si>
    <t>17-2021-7206</t>
  </si>
  <si>
    <t>17-2021-7207</t>
  </si>
  <si>
    <t>17-2021-7210</t>
  </si>
  <si>
    <t>17-2021-8073</t>
  </si>
  <si>
    <t>17-2021-8074</t>
  </si>
  <si>
    <t>17-2021-8075</t>
  </si>
  <si>
    <t>17-2021-8076</t>
  </si>
  <si>
    <t>17-2021-8077</t>
  </si>
  <si>
    <t>17-2021-8078</t>
  </si>
  <si>
    <t>17-2021-8079</t>
  </si>
  <si>
    <t>17-2021-8080</t>
  </si>
  <si>
    <t>17-2021-8081</t>
  </si>
  <si>
    <t>17-2021-8082</t>
  </si>
  <si>
    <t>17-2021-8083</t>
  </si>
  <si>
    <t>17-2021-8084</t>
  </si>
  <si>
    <t>19-2021-6010</t>
  </si>
  <si>
    <t>19-2021-6020</t>
  </si>
  <si>
    <t>19-2021-6030</t>
  </si>
  <si>
    <t>19-2021-6040</t>
  </si>
  <si>
    <t>19-2021-6070</t>
  </si>
  <si>
    <t>19-2021-6080</t>
  </si>
  <si>
    <t>19-2021-6090</t>
  </si>
  <si>
    <t>19-2021-6100</t>
  </si>
  <si>
    <t>19-2021-6101</t>
  </si>
  <si>
    <t>19-2021-6110</t>
  </si>
  <si>
    <t>19-2021-6130</t>
  </si>
  <si>
    <t>19-2021-6131</t>
  </si>
  <si>
    <t>19-2021-6140</t>
  </si>
  <si>
    <t>19-2021-6150</t>
  </si>
  <si>
    <t>19-2021-6160</t>
  </si>
  <si>
    <t>19-2021-6170</t>
  </si>
  <si>
    <t>19-2021-6180</t>
  </si>
  <si>
    <t>19-2021-6190</t>
  </si>
  <si>
    <t>19-2021-6200</t>
  </si>
  <si>
    <t>19-2021-6210</t>
  </si>
  <si>
    <t>19-2021-6240</t>
  </si>
  <si>
    <t>19-2021-6250</t>
  </si>
  <si>
    <t>19-2021-6256</t>
  </si>
  <si>
    <t>19-2021-6260</t>
  </si>
  <si>
    <t>19-2021-6270</t>
  </si>
  <si>
    <t>19-2021-6280</t>
  </si>
  <si>
    <t>19-2021-6290</t>
  </si>
  <si>
    <t>19-2021-6300</t>
  </si>
  <si>
    <t>19-2021-6310</t>
  </si>
  <si>
    <t>19-2021-6320</t>
  </si>
  <si>
    <t>19-2021-6330</t>
  </si>
  <si>
    <t>19-2021-6340</t>
  </si>
  <si>
    <t>19-2021-6350</t>
  </si>
  <si>
    <t>19-2021-6360</t>
  </si>
  <si>
    <t>19-2021-7205</t>
  </si>
  <si>
    <t>19-2021-7206</t>
  </si>
  <si>
    <t>19-2021-7207</t>
  </si>
  <si>
    <t>19-2021-7210</t>
  </si>
  <si>
    <t>19-2021-8073</t>
  </si>
  <si>
    <t>19-2021-8074</t>
  </si>
  <si>
    <t>19-2021-8075</t>
  </si>
  <si>
    <t>19-2021-8076</t>
  </si>
  <si>
    <t>19-2021-8077</t>
  </si>
  <si>
    <t>19-2021-8078</t>
  </si>
  <si>
    <t>19-2021-8079</t>
  </si>
  <si>
    <t>19-2021-8080</t>
  </si>
  <si>
    <t>19-2021-8081</t>
  </si>
  <si>
    <t>19-2021-8082</t>
  </si>
  <si>
    <t>19-2021-8083</t>
  </si>
  <si>
    <t>19-2021-8084</t>
  </si>
  <si>
    <t>21-2021-6010</t>
  </si>
  <si>
    <t>21-2021-6020</t>
  </si>
  <si>
    <t>21-2021-6030</t>
  </si>
  <si>
    <t>21-2021-6040</t>
  </si>
  <si>
    <t>21-2021-6070</t>
  </si>
  <si>
    <t>21-2021-6080</t>
  </si>
  <si>
    <t>21-2021-6090</t>
  </si>
  <si>
    <t>21-2021-6100</t>
  </si>
  <si>
    <t>21-2021-6101</t>
  </si>
  <si>
    <t>21-2021-6110</t>
  </si>
  <si>
    <t>21-2021-6130</t>
  </si>
  <si>
    <t>21-2021-6131</t>
  </si>
  <si>
    <t>21-2021-6140</t>
  </si>
  <si>
    <t>21-2021-6150</t>
  </si>
  <si>
    <t>21-2021-6160</t>
  </si>
  <si>
    <t>21-2021-6170</t>
  </si>
  <si>
    <t>21-2021-6180</t>
  </si>
  <si>
    <t>21-2021-6190</t>
  </si>
  <si>
    <t>21-2021-6200</t>
  </si>
  <si>
    <t>21-2021-6210</t>
  </si>
  <si>
    <t>21-2021-6240</t>
  </si>
  <si>
    <t>21-2021-6250</t>
  </si>
  <si>
    <t>21-2021-6256</t>
  </si>
  <si>
    <t>21-2021-6260</t>
  </si>
  <si>
    <t>21-2021-6270</t>
  </si>
  <si>
    <t>21-2021-6280</t>
  </si>
  <si>
    <t>21-2021-6290</t>
  </si>
  <si>
    <t>21-2021-6300</t>
  </si>
  <si>
    <t>21-2021-6310</t>
  </si>
  <si>
    <t>21-2021-6320</t>
  </si>
  <si>
    <t>21-2021-6330</t>
  </si>
  <si>
    <t>21-2021-6340</t>
  </si>
  <si>
    <t>21-2021-6350</t>
  </si>
  <si>
    <t>21-2021-6360</t>
  </si>
  <si>
    <t>21-2021-7205</t>
  </si>
  <si>
    <t>21-2021-7206</t>
  </si>
  <si>
    <t>21-2021-7207</t>
  </si>
  <si>
    <t>21-2021-7210</t>
  </si>
  <si>
    <t>21-2021-8073</t>
  </si>
  <si>
    <t>21-2021-8074</t>
  </si>
  <si>
    <t>21-2021-8075</t>
  </si>
  <si>
    <t>21-2021-8076</t>
  </si>
  <si>
    <t>21-2021-8077</t>
  </si>
  <si>
    <t>21-2021-8078</t>
  </si>
  <si>
    <t>21-2021-8079</t>
  </si>
  <si>
    <t>21-2021-8080</t>
  </si>
  <si>
    <t>21-2021-8081</t>
  </si>
  <si>
    <t>21-2021-8082</t>
  </si>
  <si>
    <t>21-2021-8083</t>
  </si>
  <si>
    <t>21-2021-8084</t>
  </si>
  <si>
    <t>22-2021-6010</t>
  </si>
  <si>
    <t>22-2021-6020</t>
  </si>
  <si>
    <t>22-2021-6030</t>
  </si>
  <si>
    <t>22-2021-6040</t>
  </si>
  <si>
    <t>22-2021-6070</t>
  </si>
  <si>
    <t>22-2021-6080</t>
  </si>
  <si>
    <t>22-2021-6090</t>
  </si>
  <si>
    <t>22-2021-6100</t>
  </si>
  <si>
    <t>22-2021-6101</t>
  </si>
  <si>
    <t>22-2021-6110</t>
  </si>
  <si>
    <t>22-2021-6130</t>
  </si>
  <si>
    <t>22-2021-6131</t>
  </si>
  <si>
    <t>22-2021-6140</t>
  </si>
  <si>
    <t>22-2021-6150</t>
  </si>
  <si>
    <t>22-2021-6160</t>
  </si>
  <si>
    <t>22-2021-6170</t>
  </si>
  <si>
    <t>22-2021-6180</t>
  </si>
  <si>
    <t>22-2021-6190</t>
  </si>
  <si>
    <t>22-2021-6200</t>
  </si>
  <si>
    <t>22-2021-6210</t>
  </si>
  <si>
    <t>22-2021-6240</t>
  </si>
  <si>
    <t>22-2021-6250</t>
  </si>
  <si>
    <t>22-2021-6256</t>
  </si>
  <si>
    <t>22-2021-6260</t>
  </si>
  <si>
    <t>22-2021-6270</t>
  </si>
  <si>
    <t>22-2021-6280</t>
  </si>
  <si>
    <t>22-2021-6290</t>
  </si>
  <si>
    <t>22-2021-6300</t>
  </si>
  <si>
    <t>22-2021-6310</t>
  </si>
  <si>
    <t>22-2021-6320</t>
  </si>
  <si>
    <t>22-2021-6330</t>
  </si>
  <si>
    <t>22-2021-6340</t>
  </si>
  <si>
    <t>22-2021-6350</t>
  </si>
  <si>
    <t>22-2021-6360</t>
  </si>
  <si>
    <t>22-2021-7205</t>
  </si>
  <si>
    <t>22-2021-7206</t>
  </si>
  <si>
    <t>22-2021-7207</t>
  </si>
  <si>
    <t>22-2021-7210</t>
  </si>
  <si>
    <t>22-2021-8073</t>
  </si>
  <si>
    <t>22-2021-8074</t>
  </si>
  <si>
    <t>22-2021-8075</t>
  </si>
  <si>
    <t>22-2021-8076</t>
  </si>
  <si>
    <t>22-2021-8077</t>
  </si>
  <si>
    <t>22-2021-8078</t>
  </si>
  <si>
    <t>22-2021-8079</t>
  </si>
  <si>
    <t>22-2021-8080</t>
  </si>
  <si>
    <t>22-2021-8081</t>
  </si>
  <si>
    <t>22-2021-8082</t>
  </si>
  <si>
    <t>22-2021-8083</t>
  </si>
  <si>
    <t>22-2021-8084</t>
  </si>
  <si>
    <t>24-2021-6010</t>
  </si>
  <si>
    <t>24-2021-6020</t>
  </si>
  <si>
    <t>24-2021-6030</t>
  </si>
  <si>
    <t>24-2021-6040</t>
  </si>
  <si>
    <t>24-2021-6070</t>
  </si>
  <si>
    <t>24-2021-6080</t>
  </si>
  <si>
    <t>24-2021-6090</t>
  </si>
  <si>
    <t>24-2021-6100</t>
  </si>
  <si>
    <t>24-2021-6101</t>
  </si>
  <si>
    <t>24-2021-6110</t>
  </si>
  <si>
    <t>24-2021-6130</t>
  </si>
  <si>
    <t>24-2021-6131</t>
  </si>
  <si>
    <t>24-2021-6140</t>
  </si>
  <si>
    <t>24-2021-6150</t>
  </si>
  <si>
    <t>24-2021-6160</t>
  </si>
  <si>
    <t>24-2021-6170</t>
  </si>
  <si>
    <t>24-2021-6180</t>
  </si>
  <si>
    <t>24-2021-6190</t>
  </si>
  <si>
    <t>24-2021-6200</t>
  </si>
  <si>
    <t>24-2021-6210</t>
  </si>
  <si>
    <t>24-2021-6240</t>
  </si>
  <si>
    <t>24-2021-6250</t>
  </si>
  <si>
    <t>24-2021-6256</t>
  </si>
  <si>
    <t>24-2021-6260</t>
  </si>
  <si>
    <t>24-2021-6270</t>
  </si>
  <si>
    <t>24-2021-6280</t>
  </si>
  <si>
    <t>24-2021-6290</t>
  </si>
  <si>
    <t>24-2021-6300</t>
  </si>
  <si>
    <t>24-2021-6310</t>
  </si>
  <si>
    <t>24-2021-6320</t>
  </si>
  <si>
    <t>24-2021-6330</t>
  </si>
  <si>
    <t>24-2021-6340</t>
  </si>
  <si>
    <t>24-2021-6350</t>
  </si>
  <si>
    <t>24-2021-6360</t>
  </si>
  <si>
    <t>24-2021-7205</t>
  </si>
  <si>
    <t>24-2021-7206</t>
  </si>
  <si>
    <t>24-2021-7207</t>
  </si>
  <si>
    <t>24-2021-7210</t>
  </si>
  <si>
    <t>24-2021-8073</t>
  </si>
  <si>
    <t>24-2021-8074</t>
  </si>
  <si>
    <t>24-2021-8075</t>
  </si>
  <si>
    <t>24-2021-8076</t>
  </si>
  <si>
    <t>24-2021-8077</t>
  </si>
  <si>
    <t>24-2021-8078</t>
  </si>
  <si>
    <t>24-2021-8079</t>
  </si>
  <si>
    <t>24-2021-8080</t>
  </si>
  <si>
    <t>24-2021-8081</t>
  </si>
  <si>
    <t>24-2021-8082</t>
  </si>
  <si>
    <t>24-2021-8083</t>
  </si>
  <si>
    <t>24-2021-8084</t>
  </si>
  <si>
    <t>25-2021-6010</t>
  </si>
  <si>
    <t>25-2021-6020</t>
  </si>
  <si>
    <t>25-2021-6030</t>
  </si>
  <si>
    <t>25-2021-6040</t>
  </si>
  <si>
    <t>25-2021-6070</t>
  </si>
  <si>
    <t>25-2021-6080</t>
  </si>
  <si>
    <t>25-2021-6090</t>
  </si>
  <si>
    <t>25-2021-6100</t>
  </si>
  <si>
    <t>25-2021-6101</t>
  </si>
  <si>
    <t>25-2021-6110</t>
  </si>
  <si>
    <t>25-2021-6130</t>
  </si>
  <si>
    <t>25-2021-6131</t>
  </si>
  <si>
    <t>25-2021-6140</t>
  </si>
  <si>
    <t>25-2021-6150</t>
  </si>
  <si>
    <t>25-2021-6160</t>
  </si>
  <si>
    <t>25-2021-6170</t>
  </si>
  <si>
    <t>25-2021-6180</t>
  </si>
  <si>
    <t>25-2021-6190</t>
  </si>
  <si>
    <t>25-2021-6200</t>
  </si>
  <si>
    <t>25-2021-6210</t>
  </si>
  <si>
    <t>25-2021-6240</t>
  </si>
  <si>
    <t>25-2021-6250</t>
  </si>
  <si>
    <t>25-2021-6256</t>
  </si>
  <si>
    <t>25-2021-6260</t>
  </si>
  <si>
    <t>25-2021-6270</t>
  </si>
  <si>
    <t>25-2021-6280</t>
  </si>
  <si>
    <t>25-2021-6290</t>
  </si>
  <si>
    <t>25-2021-6300</t>
  </si>
  <si>
    <t>25-2021-6310</t>
  </si>
  <si>
    <t>25-2021-6320</t>
  </si>
  <si>
    <t>25-2021-6330</t>
  </si>
  <si>
    <t>25-2021-6340</t>
  </si>
  <si>
    <t>25-2021-6350</t>
  </si>
  <si>
    <t>25-2021-6360</t>
  </si>
  <si>
    <t>25-2021-7205</t>
  </si>
  <si>
    <t>25-2021-7206</t>
  </si>
  <si>
    <t>25-2021-7207</t>
  </si>
  <si>
    <t>25-2021-7210</t>
  </si>
  <si>
    <t>25-2021-8073</t>
  </si>
  <si>
    <t>25-2021-8074</t>
  </si>
  <si>
    <t>25-2021-8075</t>
  </si>
  <si>
    <t>25-2021-8076</t>
  </si>
  <si>
    <t>25-2021-8077</t>
  </si>
  <si>
    <t>25-2021-8078</t>
  </si>
  <si>
    <t>25-2021-8079</t>
  </si>
  <si>
    <t>25-2021-8080</t>
  </si>
  <si>
    <t>25-2021-8081</t>
  </si>
  <si>
    <t>25-2021-8082</t>
  </si>
  <si>
    <t>25-2021-8083</t>
  </si>
  <si>
    <t>25-2021-8084</t>
  </si>
  <si>
    <t>27-2021-6010</t>
  </si>
  <si>
    <t>27-2021-6020</t>
  </si>
  <si>
    <t>27-2021-6030</t>
  </si>
  <si>
    <t>27-2021-6040</t>
  </si>
  <si>
    <t>27-2021-6070</t>
  </si>
  <si>
    <t>27-2021-6080</t>
  </si>
  <si>
    <t>27-2021-6090</t>
  </si>
  <si>
    <t>27-2021-6100</t>
  </si>
  <si>
    <t>27-2021-6101</t>
  </si>
  <si>
    <t>27-2021-6110</t>
  </si>
  <si>
    <t>27-2021-6130</t>
  </si>
  <si>
    <t>27-2021-6131</t>
  </si>
  <si>
    <t>27-2021-6140</t>
  </si>
  <si>
    <t>27-2021-6150</t>
  </si>
  <si>
    <t>27-2021-6160</t>
  </si>
  <si>
    <t>27-2021-6170</t>
  </si>
  <si>
    <t>27-2021-6180</t>
  </si>
  <si>
    <t>27-2021-6190</t>
  </si>
  <si>
    <t>27-2021-6200</t>
  </si>
  <si>
    <t>27-2021-6210</t>
  </si>
  <si>
    <t>27-2021-6240</t>
  </si>
  <si>
    <t>27-2021-6250</t>
  </si>
  <si>
    <t>27-2021-6256</t>
  </si>
  <si>
    <t>27-2021-6260</t>
  </si>
  <si>
    <t>27-2021-6270</t>
  </si>
  <si>
    <t>27-2021-6280</t>
  </si>
  <si>
    <t>27-2021-6290</t>
  </si>
  <si>
    <t>27-2021-6300</t>
  </si>
  <si>
    <t>27-2021-6310</t>
  </si>
  <si>
    <t>27-2021-6320</t>
  </si>
  <si>
    <t>27-2021-6330</t>
  </si>
  <si>
    <t>27-2021-6340</t>
  </si>
  <si>
    <t>27-2021-6350</t>
  </si>
  <si>
    <t>27-2021-6360</t>
  </si>
  <si>
    <t>27-2021-7205</t>
  </si>
  <si>
    <t>27-2021-7206</t>
  </si>
  <si>
    <t>27-2021-7207</t>
  </si>
  <si>
    <t>27-2021-7210</t>
  </si>
  <si>
    <t>27-2021-8073</t>
  </si>
  <si>
    <t>27-2021-8074</t>
  </si>
  <si>
    <t>27-2021-8075</t>
  </si>
  <si>
    <t>27-2021-8076</t>
  </si>
  <si>
    <t>27-2021-8077</t>
  </si>
  <si>
    <t>27-2021-8078</t>
  </si>
  <si>
    <t>27-2021-8079</t>
  </si>
  <si>
    <t>27-2021-8080</t>
  </si>
  <si>
    <t>27-2021-8081</t>
  </si>
  <si>
    <t>27-2021-8082</t>
  </si>
  <si>
    <t>27-2021-8083</t>
  </si>
  <si>
    <t>27-2021-8084</t>
  </si>
  <si>
    <t>28-2021-6010</t>
  </si>
  <si>
    <t>28-2021-6020</t>
  </si>
  <si>
    <t>28-2021-6030</t>
  </si>
  <si>
    <t>28-2021-6040</t>
  </si>
  <si>
    <t>28-2021-6070</t>
  </si>
  <si>
    <t>28-2021-6080</t>
  </si>
  <si>
    <t>28-2021-6090</t>
  </si>
  <si>
    <t>28-2021-6100</t>
  </si>
  <si>
    <t>28-2021-6101</t>
  </si>
  <si>
    <t>28-2021-6110</t>
  </si>
  <si>
    <t>28-2021-6130</t>
  </si>
  <si>
    <t>28-2021-6131</t>
  </si>
  <si>
    <t>28-2021-6140</t>
  </si>
  <si>
    <t>28-2021-6150</t>
  </si>
  <si>
    <t>28-2021-6160</t>
  </si>
  <si>
    <t>28-2021-6170</t>
  </si>
  <si>
    <t>28-2021-6180</t>
  </si>
  <si>
    <t>28-2021-6190</t>
  </si>
  <si>
    <t>28-2021-6200</t>
  </si>
  <si>
    <t>28-2021-6210</t>
  </si>
  <si>
    <t>28-2021-6240</t>
  </si>
  <si>
    <t>28-2021-6250</t>
  </si>
  <si>
    <t>28-2021-6256</t>
  </si>
  <si>
    <t>28-2021-6260</t>
  </si>
  <si>
    <t>28-2021-6270</t>
  </si>
  <si>
    <t>28-2021-6280</t>
  </si>
  <si>
    <t>28-2021-6290</t>
  </si>
  <si>
    <t>28-2021-6300</t>
  </si>
  <si>
    <t>28-2021-6310</t>
  </si>
  <si>
    <t>28-2021-6320</t>
  </si>
  <si>
    <t>28-2021-6330</t>
  </si>
  <si>
    <t>28-2021-6340</t>
  </si>
  <si>
    <t>28-2021-6350</t>
  </si>
  <si>
    <t>28-2021-6360</t>
  </si>
  <si>
    <t>28-2021-7205</t>
  </si>
  <si>
    <t>28-2021-7206</t>
  </si>
  <si>
    <t>28-2021-7207</t>
  </si>
  <si>
    <t>28-2021-7210</t>
  </si>
  <si>
    <t>28-2021-8073</t>
  </si>
  <si>
    <t>28-2021-8074</t>
  </si>
  <si>
    <t>28-2021-8075</t>
  </si>
  <si>
    <t>28-2021-8076</t>
  </si>
  <si>
    <t>28-2021-8077</t>
  </si>
  <si>
    <t>28-2021-8078</t>
  </si>
  <si>
    <t>28-2021-8079</t>
  </si>
  <si>
    <t>28-2021-8080</t>
  </si>
  <si>
    <t>28-2021-8081</t>
  </si>
  <si>
    <t>28-2021-8082</t>
  </si>
  <si>
    <t>28-2021-8083</t>
  </si>
  <si>
    <t>28-2021-8084</t>
  </si>
  <si>
    <t>29-2021-6010</t>
  </si>
  <si>
    <t>29-2021-6020</t>
  </si>
  <si>
    <t>29-2021-6030</t>
  </si>
  <si>
    <t>29-2021-6040</t>
  </si>
  <si>
    <t>29-2021-6070</t>
  </si>
  <si>
    <t>29-2021-6080</t>
  </si>
  <si>
    <t>29-2021-6090</t>
  </si>
  <si>
    <t>29-2021-6100</t>
  </si>
  <si>
    <t>29-2021-6101</t>
  </si>
  <si>
    <t>29-2021-6110</t>
  </si>
  <si>
    <t>29-2021-6130</t>
  </si>
  <si>
    <t>29-2021-6131</t>
  </si>
  <si>
    <t>29-2021-6140</t>
  </si>
  <si>
    <t>29-2021-6150</t>
  </si>
  <si>
    <t>29-2021-6160</t>
  </si>
  <si>
    <t>29-2021-6170</t>
  </si>
  <si>
    <t>29-2021-6180</t>
  </si>
  <si>
    <t>29-2021-6190</t>
  </si>
  <si>
    <t>29-2021-6200</t>
  </si>
  <si>
    <t>29-2021-6210</t>
  </si>
  <si>
    <t>29-2021-6240</t>
  </si>
  <si>
    <t>29-2021-6250</t>
  </si>
  <si>
    <t>29-2021-6256</t>
  </si>
  <si>
    <t>29-2021-6260</t>
  </si>
  <si>
    <t>29-2021-6270</t>
  </si>
  <si>
    <t>29-2021-6280</t>
  </si>
  <si>
    <t>29-2021-6290</t>
  </si>
  <si>
    <t>29-2021-6300</t>
  </si>
  <si>
    <t>29-2021-6310</t>
  </si>
  <si>
    <t>29-2021-6320</t>
  </si>
  <si>
    <t>29-2021-6330</t>
  </si>
  <si>
    <t>29-2021-6340</t>
  </si>
  <si>
    <t>29-2021-6350</t>
  </si>
  <si>
    <t>29-2021-6360</t>
  </si>
  <si>
    <t>29-2021-7205</t>
  </si>
  <si>
    <t>29-2021-7206</t>
  </si>
  <si>
    <t>29-2021-7207</t>
  </si>
  <si>
    <t>29-2021-7210</t>
  </si>
  <si>
    <t>29-2021-8073</t>
  </si>
  <si>
    <t>29-2021-8074</t>
  </si>
  <si>
    <t>29-2021-8075</t>
  </si>
  <si>
    <t>29-2021-8076</t>
  </si>
  <si>
    <t>29-2021-8077</t>
  </si>
  <si>
    <t>29-2021-8078</t>
  </si>
  <si>
    <t>29-2021-8079</t>
  </si>
  <si>
    <t>29-2021-8080</t>
  </si>
  <si>
    <t>29-2021-8081</t>
  </si>
  <si>
    <t>29-2021-8082</t>
  </si>
  <si>
    <t>29-2021-8083</t>
  </si>
  <si>
    <t>29-2021-8084</t>
  </si>
  <si>
    <t>30-2021-6010</t>
  </si>
  <si>
    <t>30-2021-6020</t>
  </si>
  <si>
    <t>30-2021-6030</t>
  </si>
  <si>
    <t>30-2021-6040</t>
  </si>
  <si>
    <t>30-2021-6070</t>
  </si>
  <si>
    <t>30-2021-6080</t>
  </si>
  <si>
    <t>30-2021-6090</t>
  </si>
  <si>
    <t>30-2021-6100</t>
  </si>
  <si>
    <t>30-2021-6101</t>
  </si>
  <si>
    <t>30-2021-6110</t>
  </si>
  <si>
    <t>30-2021-6130</t>
  </si>
  <si>
    <t>30-2021-6131</t>
  </si>
  <si>
    <t>30-2021-6140</t>
  </si>
  <si>
    <t>30-2021-6150</t>
  </si>
  <si>
    <t>30-2021-6160</t>
  </si>
  <si>
    <t>30-2021-6170</t>
  </si>
  <si>
    <t>30-2021-6180</t>
  </si>
  <si>
    <t>30-2021-6190</t>
  </si>
  <si>
    <t>30-2021-6200</t>
  </si>
  <si>
    <t>30-2021-6210</t>
  </si>
  <si>
    <t>30-2021-6240</t>
  </si>
  <si>
    <t>30-2021-6250</t>
  </si>
  <si>
    <t>30-2021-6256</t>
  </si>
  <si>
    <t>30-2021-6260</t>
  </si>
  <si>
    <t>30-2021-6270</t>
  </si>
  <si>
    <t>30-2021-6280</t>
  </si>
  <si>
    <t>30-2021-6290</t>
  </si>
  <si>
    <t>30-2021-6300</t>
  </si>
  <si>
    <t>30-2021-6310</t>
  </si>
  <si>
    <t>30-2021-6320</t>
  </si>
  <si>
    <t>30-2021-6330</t>
  </si>
  <si>
    <t>30-2021-6340</t>
  </si>
  <si>
    <t>30-2021-6350</t>
  </si>
  <si>
    <t>30-2021-6360</t>
  </si>
  <si>
    <t>30-2021-7205</t>
  </si>
  <si>
    <t>30-2021-7206</t>
  </si>
  <si>
    <t>30-2021-7207</t>
  </si>
  <si>
    <t>30-2021-7210</t>
  </si>
  <si>
    <t>30-2021-8073</t>
  </si>
  <si>
    <t>30-2021-8074</t>
  </si>
  <si>
    <t>30-2021-8075</t>
  </si>
  <si>
    <t>30-2021-8076</t>
  </si>
  <si>
    <t>30-2021-8077</t>
  </si>
  <si>
    <t>30-2021-8078</t>
  </si>
  <si>
    <t>30-2021-8079</t>
  </si>
  <si>
    <t>30-2021-8080</t>
  </si>
  <si>
    <t>30-2021-8081</t>
  </si>
  <si>
    <t>30-2021-8082</t>
  </si>
  <si>
    <t>30-2021-8083</t>
  </si>
  <si>
    <t>30-2021-8084</t>
  </si>
  <si>
    <t>31-2021-6010</t>
  </si>
  <si>
    <t>31-2021-6020</t>
  </si>
  <si>
    <t>31-2021-6030</t>
  </si>
  <si>
    <t>31-2021-6040</t>
  </si>
  <si>
    <t>31-2021-6070</t>
  </si>
  <si>
    <t>31-2021-6080</t>
  </si>
  <si>
    <t>31-2021-6090</t>
  </si>
  <si>
    <t>31-2021-6100</t>
  </si>
  <si>
    <t>31-2021-6101</t>
  </si>
  <si>
    <t>31-2021-6110</t>
  </si>
  <si>
    <t>31-2021-6130</t>
  </si>
  <si>
    <t>31-2021-6131</t>
  </si>
  <si>
    <t>31-2021-6140</t>
  </si>
  <si>
    <t>31-2021-6150</t>
  </si>
  <si>
    <t>31-2021-6160</t>
  </si>
  <si>
    <t>31-2021-6170</t>
  </si>
  <si>
    <t>31-2021-6180</t>
  </si>
  <si>
    <t>31-2021-6190</t>
  </si>
  <si>
    <t>31-2021-6200</t>
  </si>
  <si>
    <t>31-2021-6210</t>
  </si>
  <si>
    <t>31-2021-6240</t>
  </si>
  <si>
    <t>31-2021-6250</t>
  </si>
  <si>
    <t>31-2021-6256</t>
  </si>
  <si>
    <t>31-2021-6260</t>
  </si>
  <si>
    <t>31-2021-6270</t>
  </si>
  <si>
    <t>31-2021-6280</t>
  </si>
  <si>
    <t>31-2021-6290</t>
  </si>
  <si>
    <t>31-2021-6300</t>
  </si>
  <si>
    <t>31-2021-6310</t>
  </si>
  <si>
    <t>31-2021-6320</t>
  </si>
  <si>
    <t>31-2021-6330</t>
  </si>
  <si>
    <t>31-2021-6340</t>
  </si>
  <si>
    <t>31-2021-6350</t>
  </si>
  <si>
    <t>31-2021-6360</t>
  </si>
  <si>
    <t>31-2021-7205</t>
  </si>
  <si>
    <t>31-2021-7206</t>
  </si>
  <si>
    <t>31-2021-7207</t>
  </si>
  <si>
    <t>31-2021-7210</t>
  </si>
  <si>
    <t>31-2021-8073</t>
  </si>
  <si>
    <t>31-2021-8074</t>
  </si>
  <si>
    <t>31-2021-8075</t>
  </si>
  <si>
    <t>31-2021-8076</t>
  </si>
  <si>
    <t>31-2021-8077</t>
  </si>
  <si>
    <t>31-2021-8078</t>
  </si>
  <si>
    <t>31-2021-8079</t>
  </si>
  <si>
    <t>31-2021-8080</t>
  </si>
  <si>
    <t>31-2021-8081</t>
  </si>
  <si>
    <t>31-2021-8082</t>
  </si>
  <si>
    <t>31-2021-8083</t>
  </si>
  <si>
    <t>31-2021-8084</t>
  </si>
  <si>
    <t>34-2021-6010</t>
  </si>
  <si>
    <t>34-2021-6020</t>
  </si>
  <si>
    <t>34-2021-6030</t>
  </si>
  <si>
    <t>34-2021-6040</t>
  </si>
  <si>
    <t>34-2021-6070</t>
  </si>
  <si>
    <t>34-2021-6080</t>
  </si>
  <si>
    <t>34-2021-6090</t>
  </si>
  <si>
    <t>34-2021-6100</t>
  </si>
  <si>
    <t>34-2021-6101</t>
  </si>
  <si>
    <t>34-2021-6110</t>
  </si>
  <si>
    <t>34-2021-6130</t>
  </si>
  <si>
    <t>34-2021-6131</t>
  </si>
  <si>
    <t>34-2021-6140</t>
  </si>
  <si>
    <t>34-2021-6150</t>
  </si>
  <si>
    <t>34-2021-6160</t>
  </si>
  <si>
    <t>34-2021-6170</t>
  </si>
  <si>
    <t>34-2021-6180</t>
  </si>
  <si>
    <t>34-2021-6190</t>
  </si>
  <si>
    <t>34-2021-6200</t>
  </si>
  <si>
    <t>34-2021-6210</t>
  </si>
  <si>
    <t>34-2021-6240</t>
  </si>
  <si>
    <t>34-2021-6250</t>
  </si>
  <si>
    <t>34-2021-6256</t>
  </si>
  <si>
    <t>34-2021-6260</t>
  </si>
  <si>
    <t>34-2021-6270</t>
  </si>
  <si>
    <t>34-2021-6280</t>
  </si>
  <si>
    <t>34-2021-6290</t>
  </si>
  <si>
    <t>34-2021-6300</t>
  </si>
  <si>
    <t>34-2021-6310</t>
  </si>
  <si>
    <t>34-2021-6320</t>
  </si>
  <si>
    <t>34-2021-6330</t>
  </si>
  <si>
    <t>34-2021-6340</t>
  </si>
  <si>
    <t>34-2021-6350</t>
  </si>
  <si>
    <t>34-2021-6360</t>
  </si>
  <si>
    <t>34-2021-7205</t>
  </si>
  <si>
    <t>34-2021-7206</t>
  </si>
  <si>
    <t>34-2021-7207</t>
  </si>
  <si>
    <t>34-2021-7210</t>
  </si>
  <si>
    <t>34-2021-8073</t>
  </si>
  <si>
    <t>34-2021-8074</t>
  </si>
  <si>
    <t>34-2021-8075</t>
  </si>
  <si>
    <t>34-2021-8076</t>
  </si>
  <si>
    <t>34-2021-8077</t>
  </si>
  <si>
    <t>34-2021-8078</t>
  </si>
  <si>
    <t>34-2021-8079</t>
  </si>
  <si>
    <t>34-2021-8080</t>
  </si>
  <si>
    <t>34-2021-8081</t>
  </si>
  <si>
    <t>34-2021-8082</t>
  </si>
  <si>
    <t>34-2021-8083</t>
  </si>
  <si>
    <t>34-2021-8084</t>
  </si>
  <si>
    <t>35-2021-6010</t>
  </si>
  <si>
    <t>35-2021-6020</t>
  </si>
  <si>
    <t>35-2021-6030</t>
  </si>
  <si>
    <t>35-2021-6040</t>
  </si>
  <si>
    <t>35-2021-6070</t>
  </si>
  <si>
    <t>35-2021-6080</t>
  </si>
  <si>
    <t>35-2021-6090</t>
  </si>
  <si>
    <t>35-2021-6100</t>
  </si>
  <si>
    <t>35-2021-6101</t>
  </si>
  <si>
    <t>35-2021-6110</t>
  </si>
  <si>
    <t>35-2021-6130</t>
  </si>
  <si>
    <t>35-2021-6131</t>
  </si>
  <si>
    <t>35-2021-6140</t>
  </si>
  <si>
    <t>35-2021-6150</t>
  </si>
  <si>
    <t>35-2021-6160</t>
  </si>
  <si>
    <t>35-2021-6170</t>
  </si>
  <si>
    <t>35-2021-6180</t>
  </si>
  <si>
    <t>35-2021-6190</t>
  </si>
  <si>
    <t>35-2021-6200</t>
  </si>
  <si>
    <t>35-2021-6210</t>
  </si>
  <si>
    <t>35-2021-6240</t>
  </si>
  <si>
    <t>35-2021-6250</t>
  </si>
  <si>
    <t>35-2021-6256</t>
  </si>
  <si>
    <t>35-2021-6260</t>
  </si>
  <si>
    <t>35-2021-6270</t>
  </si>
  <si>
    <t>35-2021-6280</t>
  </si>
  <si>
    <t>35-2021-6290</t>
  </si>
  <si>
    <t>35-2021-6300</t>
  </si>
  <si>
    <t>35-2021-6310</t>
  </si>
  <si>
    <t>35-2021-6320</t>
  </si>
  <si>
    <t>35-2021-6330</t>
  </si>
  <si>
    <t>35-2021-6340</t>
  </si>
  <si>
    <t>35-2021-6350</t>
  </si>
  <si>
    <t>35-2021-6360</t>
  </si>
  <si>
    <t>35-2021-7205</t>
  </si>
  <si>
    <t>35-2021-7206</t>
  </si>
  <si>
    <t>35-2021-7207</t>
  </si>
  <si>
    <t>35-2021-7210</t>
  </si>
  <si>
    <t>35-2021-8073</t>
  </si>
  <si>
    <t>35-2021-8074</t>
  </si>
  <si>
    <t>35-2021-8075</t>
  </si>
  <si>
    <t>35-2021-8076</t>
  </si>
  <si>
    <t>35-2021-8077</t>
  </si>
  <si>
    <t>35-2021-8078</t>
  </si>
  <si>
    <t>35-2021-8079</t>
  </si>
  <si>
    <t>35-2021-8080</t>
  </si>
  <si>
    <t>35-2021-8081</t>
  </si>
  <si>
    <t>35-2021-8082</t>
  </si>
  <si>
    <t>35-2021-8083</t>
  </si>
  <si>
    <t>35-2021-8084</t>
  </si>
  <si>
    <t>37-2021-6010</t>
  </si>
  <si>
    <t>37-2021-6020</t>
  </si>
  <si>
    <t>37-2021-6030</t>
  </si>
  <si>
    <t>37-2021-6040</t>
  </si>
  <si>
    <t>37-2021-6070</t>
  </si>
  <si>
    <t>37-2021-6080</t>
  </si>
  <si>
    <t>37-2021-6090</t>
  </si>
  <si>
    <t>37-2021-6100</t>
  </si>
  <si>
    <t>37-2021-6101</t>
  </si>
  <si>
    <t>37-2021-6110</t>
  </si>
  <si>
    <t>37-2021-6130</t>
  </si>
  <si>
    <t>37-2021-6131</t>
  </si>
  <si>
    <t>37-2021-6140</t>
  </si>
  <si>
    <t>37-2021-6150</t>
  </si>
  <si>
    <t>37-2021-6160</t>
  </si>
  <si>
    <t>37-2021-6170</t>
  </si>
  <si>
    <t>37-2021-6180</t>
  </si>
  <si>
    <t>37-2021-6190</t>
  </si>
  <si>
    <t>37-2021-6200</t>
  </si>
  <si>
    <t>37-2021-6210</t>
  </si>
  <si>
    <t>37-2021-6240</t>
  </si>
  <si>
    <t>37-2021-6250</t>
  </si>
  <si>
    <t>37-2021-6256</t>
  </si>
  <si>
    <t>37-2021-6260</t>
  </si>
  <si>
    <t>37-2021-6270</t>
  </si>
  <si>
    <t>37-2021-6280</t>
  </si>
  <si>
    <t>37-2021-6290</t>
  </si>
  <si>
    <t>37-2021-6300</t>
  </si>
  <si>
    <t>37-2021-6310</t>
  </si>
  <si>
    <t>37-2021-6320</t>
  </si>
  <si>
    <t>37-2021-6330</t>
  </si>
  <si>
    <t>37-2021-6340</t>
  </si>
  <si>
    <t>37-2021-6350</t>
  </si>
  <si>
    <t>37-2021-6360</t>
  </si>
  <si>
    <t>37-2021-7205</t>
  </si>
  <si>
    <t>37-2021-7206</t>
  </si>
  <si>
    <t>37-2021-7207</t>
  </si>
  <si>
    <t>37-2021-7210</t>
  </si>
  <si>
    <t>37-2021-8073</t>
  </si>
  <si>
    <t>37-2021-8074</t>
  </si>
  <si>
    <t>37-2021-8075</t>
  </si>
  <si>
    <t>37-2021-8076</t>
  </si>
  <si>
    <t>37-2021-8077</t>
  </si>
  <si>
    <t>37-2021-8078</t>
  </si>
  <si>
    <t>37-2021-8079</t>
  </si>
  <si>
    <t>37-2021-8080</t>
  </si>
  <si>
    <t>37-2021-8081</t>
  </si>
  <si>
    <t>37-2021-8082</t>
  </si>
  <si>
    <t>37-2021-8083</t>
  </si>
  <si>
    <t>37-2021-8084</t>
  </si>
  <si>
    <t>39-2021-6010</t>
  </si>
  <si>
    <t>39-2021-6020</t>
  </si>
  <si>
    <t>39-2021-6030</t>
  </si>
  <si>
    <t>39-2021-6040</t>
  </si>
  <si>
    <t>39-2021-6070</t>
  </si>
  <si>
    <t>39-2021-6080</t>
  </si>
  <si>
    <t>39-2021-6090</t>
  </si>
  <si>
    <t>39-2021-6100</t>
  </si>
  <si>
    <t>39-2021-6101</t>
  </si>
  <si>
    <t>39-2021-6110</t>
  </si>
  <si>
    <t>39-2021-6130</t>
  </si>
  <si>
    <t>39-2021-6131</t>
  </si>
  <si>
    <t>39-2021-6140</t>
  </si>
  <si>
    <t>39-2021-6150</t>
  </si>
  <si>
    <t>39-2021-6160</t>
  </si>
  <si>
    <t>39-2021-6170</t>
  </si>
  <si>
    <t>39-2021-6180</t>
  </si>
  <si>
    <t>39-2021-6190</t>
  </si>
  <si>
    <t>39-2021-6200</t>
  </si>
  <si>
    <t>39-2021-6210</t>
  </si>
  <si>
    <t>39-2021-6240</t>
  </si>
  <si>
    <t>39-2021-6250</t>
  </si>
  <si>
    <t>39-2021-6256</t>
  </si>
  <si>
    <t>39-2021-6260</t>
  </si>
  <si>
    <t>39-2021-6270</t>
  </si>
  <si>
    <t>39-2021-6280</t>
  </si>
  <si>
    <t>39-2021-6290</t>
  </si>
  <si>
    <t>39-2021-6300</t>
  </si>
  <si>
    <t>39-2021-6310</t>
  </si>
  <si>
    <t>39-2021-6320</t>
  </si>
  <si>
    <t>39-2021-6330</t>
  </si>
  <si>
    <t>39-2021-6340</t>
  </si>
  <si>
    <t>39-2021-6350</t>
  </si>
  <si>
    <t>39-2021-6360</t>
  </si>
  <si>
    <t>39-2021-7205</t>
  </si>
  <si>
    <t>39-2021-7206</t>
  </si>
  <si>
    <t>39-2021-7207</t>
  </si>
  <si>
    <t>39-2021-7210</t>
  </si>
  <si>
    <t>39-2021-8073</t>
  </si>
  <si>
    <t>39-2021-8074</t>
  </si>
  <si>
    <t>39-2021-8075</t>
  </si>
  <si>
    <t>39-2021-8076</t>
  </si>
  <si>
    <t>39-2021-8077</t>
  </si>
  <si>
    <t>39-2021-8078</t>
  </si>
  <si>
    <t>39-2021-8079</t>
  </si>
  <si>
    <t>39-2021-8080</t>
  </si>
  <si>
    <t>39-2021-8081</t>
  </si>
  <si>
    <t>39-2021-8082</t>
  </si>
  <si>
    <t>39-2021-8083</t>
  </si>
  <si>
    <t>39-2021-8084</t>
  </si>
  <si>
    <t>41-2021-6010</t>
  </si>
  <si>
    <t>41-2021-6020</t>
  </si>
  <si>
    <t>41-2021-6030</t>
  </si>
  <si>
    <t>41-2021-6040</t>
  </si>
  <si>
    <t>41-2021-6070</t>
  </si>
  <si>
    <t>41-2021-6080</t>
  </si>
  <si>
    <t>41-2021-6090</t>
  </si>
  <si>
    <t>41-2021-6100</t>
  </si>
  <si>
    <t>41-2021-6101</t>
  </si>
  <si>
    <t>41-2021-6110</t>
  </si>
  <si>
    <t>41-2021-6130</t>
  </si>
  <si>
    <t>41-2021-6131</t>
  </si>
  <si>
    <t>41-2021-6140</t>
  </si>
  <si>
    <t>41-2021-6150</t>
  </si>
  <si>
    <t>41-2021-6160</t>
  </si>
  <si>
    <t>41-2021-6170</t>
  </si>
  <si>
    <t>41-2021-6180</t>
  </si>
  <si>
    <t>41-2021-6190</t>
  </si>
  <si>
    <t>41-2021-6200</t>
  </si>
  <si>
    <t>41-2021-6210</t>
  </si>
  <si>
    <t>41-2021-6240</t>
  </si>
  <si>
    <t>41-2021-6250</t>
  </si>
  <si>
    <t>41-2021-6256</t>
  </si>
  <si>
    <t>41-2021-6260</t>
  </si>
  <si>
    <t>41-2021-6270</t>
  </si>
  <si>
    <t>41-2021-6280</t>
  </si>
  <si>
    <t>41-2021-6290</t>
  </si>
  <si>
    <t>41-2021-6300</t>
  </si>
  <si>
    <t>41-2021-6310</t>
  </si>
  <si>
    <t>41-2021-6320</t>
  </si>
  <si>
    <t>41-2021-6330</t>
  </si>
  <si>
    <t>41-2021-6340</t>
  </si>
  <si>
    <t>41-2021-6350</t>
  </si>
  <si>
    <t>41-2021-6360</t>
  </si>
  <si>
    <t>41-2021-7205</t>
  </si>
  <si>
    <t>41-2021-7206</t>
  </si>
  <si>
    <t>41-2021-7207</t>
  </si>
  <si>
    <t>41-2021-7210</t>
  </si>
  <si>
    <t>41-2021-8073</t>
  </si>
  <si>
    <t>41-2021-8074</t>
  </si>
  <si>
    <t>41-2021-8075</t>
  </si>
  <si>
    <t>41-2021-8076</t>
  </si>
  <si>
    <t>41-2021-8077</t>
  </si>
  <si>
    <t>41-2021-8078</t>
  </si>
  <si>
    <t>41-2021-8079</t>
  </si>
  <si>
    <t>41-2021-8080</t>
  </si>
  <si>
    <t>41-2021-8081</t>
  </si>
  <si>
    <t>41-2021-8082</t>
  </si>
  <si>
    <t>41-2021-8083</t>
  </si>
  <si>
    <t>41-2021-8084</t>
  </si>
  <si>
    <t>42-2021-6010</t>
  </si>
  <si>
    <t>42-2021-6020</t>
  </si>
  <si>
    <t>42-2021-6030</t>
  </si>
  <si>
    <t>42-2021-6040</t>
  </si>
  <si>
    <t>42-2021-6070</t>
  </si>
  <si>
    <t>42-2021-6080</t>
  </si>
  <si>
    <t>42-2021-6090</t>
  </si>
  <si>
    <t>42-2021-6100</t>
  </si>
  <si>
    <t>42-2021-6101</t>
  </si>
  <si>
    <t>42-2021-6110</t>
  </si>
  <si>
    <t>42-2021-6130</t>
  </si>
  <si>
    <t>42-2021-6131</t>
  </si>
  <si>
    <t>42-2021-6140</t>
  </si>
  <si>
    <t>42-2021-6150</t>
  </si>
  <si>
    <t>42-2021-6160</t>
  </si>
  <si>
    <t>42-2021-6170</t>
  </si>
  <si>
    <t>42-2021-6180</t>
  </si>
  <si>
    <t>42-2021-6190</t>
  </si>
  <si>
    <t>42-2021-6200</t>
  </si>
  <si>
    <t>42-2021-6210</t>
  </si>
  <si>
    <t>42-2021-6240</t>
  </si>
  <si>
    <t>42-2021-6250</t>
  </si>
  <si>
    <t>42-2021-6256</t>
  </si>
  <si>
    <t>42-2021-6260</t>
  </si>
  <si>
    <t>42-2021-6270</t>
  </si>
  <si>
    <t>42-2021-6280</t>
  </si>
  <si>
    <t>42-2021-6290</t>
  </si>
  <si>
    <t>42-2021-6300</t>
  </si>
  <si>
    <t>42-2021-6310</t>
  </si>
  <si>
    <t>42-2021-6320</t>
  </si>
  <si>
    <t>42-2021-6330</t>
  </si>
  <si>
    <t>42-2021-6340</t>
  </si>
  <si>
    <t>42-2021-6350</t>
  </si>
  <si>
    <t>42-2021-6360</t>
  </si>
  <si>
    <t>42-2021-7205</t>
  </si>
  <si>
    <t>42-2021-7206</t>
  </si>
  <si>
    <t>42-2021-7207</t>
  </si>
  <si>
    <t>42-2021-7210</t>
  </si>
  <si>
    <t>42-2021-8073</t>
  </si>
  <si>
    <t>42-2021-8074</t>
  </si>
  <si>
    <t>42-2021-8075</t>
  </si>
  <si>
    <t>42-2021-8076</t>
  </si>
  <si>
    <t>42-2021-8077</t>
  </si>
  <si>
    <t>42-2021-8078</t>
  </si>
  <si>
    <t>42-2021-8079</t>
  </si>
  <si>
    <t>42-2021-8080</t>
  </si>
  <si>
    <t>42-2021-8081</t>
  </si>
  <si>
    <t>42-2021-8082</t>
  </si>
  <si>
    <t>42-2021-8083</t>
  </si>
  <si>
    <t>42-2021-8084</t>
  </si>
  <si>
    <t>44-2021-6010</t>
  </si>
  <si>
    <t>44-2021-6020</t>
  </si>
  <si>
    <t>44-2021-6030</t>
  </si>
  <si>
    <t>44-2021-6040</t>
  </si>
  <si>
    <t>44-2021-6070</t>
  </si>
  <si>
    <t>44-2021-6080</t>
  </si>
  <si>
    <t>44-2021-6090</t>
  </si>
  <si>
    <t>44-2021-6100</t>
  </si>
  <si>
    <t>44-2021-6101</t>
  </si>
  <si>
    <t>44-2021-6110</t>
  </si>
  <si>
    <t>44-2021-6130</t>
  </si>
  <si>
    <t>44-2021-6131</t>
  </si>
  <si>
    <t>44-2021-6140</t>
  </si>
  <si>
    <t>44-2021-6150</t>
  </si>
  <si>
    <t>44-2021-6160</t>
  </si>
  <si>
    <t>44-2021-6170</t>
  </si>
  <si>
    <t>44-2021-6180</t>
  </si>
  <si>
    <t>44-2021-6190</t>
  </si>
  <si>
    <t>44-2021-6200</t>
  </si>
  <si>
    <t>44-2021-6210</t>
  </si>
  <si>
    <t>44-2021-6240</t>
  </si>
  <si>
    <t>44-2021-6250</t>
  </si>
  <si>
    <t>44-2021-6256</t>
  </si>
  <si>
    <t>44-2021-6260</t>
  </si>
  <si>
    <t>44-2021-6270</t>
  </si>
  <si>
    <t>44-2021-6280</t>
  </si>
  <si>
    <t>44-2021-6290</t>
  </si>
  <si>
    <t>44-2021-6300</t>
  </si>
  <si>
    <t>44-2021-6310</t>
  </si>
  <si>
    <t>44-2021-6320</t>
  </si>
  <si>
    <t>44-2021-6330</t>
  </si>
  <si>
    <t>44-2021-6340</t>
  </si>
  <si>
    <t>44-2021-6350</t>
  </si>
  <si>
    <t>44-2021-6360</t>
  </si>
  <si>
    <t>44-2021-7205</t>
  </si>
  <si>
    <t>44-2021-7206</t>
  </si>
  <si>
    <t>44-2021-7207</t>
  </si>
  <si>
    <t>44-2021-7210</t>
  </si>
  <si>
    <t>44-2021-8073</t>
  </si>
  <si>
    <t>44-2021-8074</t>
  </si>
  <si>
    <t>44-2021-8075</t>
  </si>
  <si>
    <t>44-2021-8076</t>
  </si>
  <si>
    <t>44-2021-8077</t>
  </si>
  <si>
    <t>44-2021-8078</t>
  </si>
  <si>
    <t>44-2021-8079</t>
  </si>
  <si>
    <t>44-2021-8080</t>
  </si>
  <si>
    <t>44-2021-8081</t>
  </si>
  <si>
    <t>44-2021-8082</t>
  </si>
  <si>
    <t>44-2021-8083</t>
  </si>
  <si>
    <t>44-2021-8084</t>
  </si>
  <si>
    <t>45-2021-6010</t>
  </si>
  <si>
    <t>45-2021-6020</t>
  </si>
  <si>
    <t>45-2021-6030</t>
  </si>
  <si>
    <t>45-2021-6040</t>
  </si>
  <si>
    <t>45-2021-6070</t>
  </si>
  <si>
    <t>45-2021-6080</t>
  </si>
  <si>
    <t>45-2021-6090</t>
  </si>
  <si>
    <t>45-2021-6100</t>
  </si>
  <si>
    <t>45-2021-6101</t>
  </si>
  <si>
    <t>45-2021-6110</t>
  </si>
  <si>
    <t>45-2021-6130</t>
  </si>
  <si>
    <t>45-2021-6131</t>
  </si>
  <si>
    <t>45-2021-6140</t>
  </si>
  <si>
    <t>45-2021-6150</t>
  </si>
  <si>
    <t>45-2021-6160</t>
  </si>
  <si>
    <t>45-2021-6170</t>
  </si>
  <si>
    <t>45-2021-6180</t>
  </si>
  <si>
    <t>45-2021-6190</t>
  </si>
  <si>
    <t>45-2021-6200</t>
  </si>
  <si>
    <t>45-2021-6210</t>
  </si>
  <si>
    <t>45-2021-6240</t>
  </si>
  <si>
    <t>45-2021-6250</t>
  </si>
  <si>
    <t>45-2021-6256</t>
  </si>
  <si>
    <t>45-2021-6260</t>
  </si>
  <si>
    <t>45-2021-6270</t>
  </si>
  <si>
    <t>45-2021-6280</t>
  </si>
  <si>
    <t>45-2021-6290</t>
  </si>
  <si>
    <t>45-2021-6300</t>
  </si>
  <si>
    <t>45-2021-6310</t>
  </si>
  <si>
    <t>45-2021-6320</t>
  </si>
  <si>
    <t>45-2021-6330</t>
  </si>
  <si>
    <t>45-2021-6340</t>
  </si>
  <si>
    <t>45-2021-6350</t>
  </si>
  <si>
    <t>45-2021-6360</t>
  </si>
  <si>
    <t>45-2021-7205</t>
  </si>
  <si>
    <t>45-2021-7206</t>
  </si>
  <si>
    <t>45-2021-7207</t>
  </si>
  <si>
    <t>45-2021-7210</t>
  </si>
  <si>
    <t>45-2021-8073</t>
  </si>
  <si>
    <t>45-2021-8074</t>
  </si>
  <si>
    <t>45-2021-8075</t>
  </si>
  <si>
    <t>45-2021-8076</t>
  </si>
  <si>
    <t>45-2021-8077</t>
  </si>
  <si>
    <t>45-2021-8078</t>
  </si>
  <si>
    <t>45-2021-8079</t>
  </si>
  <si>
    <t>45-2021-8080</t>
  </si>
  <si>
    <t>45-2021-8081</t>
  </si>
  <si>
    <t>45-2021-8082</t>
  </si>
  <si>
    <t>45-2021-8083</t>
  </si>
  <si>
    <t>45-2021-8084</t>
  </si>
  <si>
    <t>46-2021-6010</t>
  </si>
  <si>
    <t>46-2021-6020</t>
  </si>
  <si>
    <t>46-2021-6030</t>
  </si>
  <si>
    <t>46-2021-6040</t>
  </si>
  <si>
    <t>46-2021-6070</t>
  </si>
  <si>
    <t>46-2021-6080</t>
  </si>
  <si>
    <t>46-2021-6090</t>
  </si>
  <si>
    <t>46-2021-6100</t>
  </si>
  <si>
    <t>46-2021-6101</t>
  </si>
  <si>
    <t>46-2021-6110</t>
  </si>
  <si>
    <t>46-2021-6130</t>
  </si>
  <si>
    <t>46-2021-6131</t>
  </si>
  <si>
    <t>46-2021-6140</t>
  </si>
  <si>
    <t>46-2021-6150</t>
  </si>
  <si>
    <t>46-2021-6160</t>
  </si>
  <si>
    <t>46-2021-6170</t>
  </si>
  <si>
    <t>46-2021-6180</t>
  </si>
  <si>
    <t>46-2021-6190</t>
  </si>
  <si>
    <t>46-2021-6200</t>
  </si>
  <si>
    <t>46-2021-6210</t>
  </si>
  <si>
    <t>46-2021-6240</t>
  </si>
  <si>
    <t>46-2021-6250</t>
  </si>
  <si>
    <t>46-2021-6256</t>
  </si>
  <si>
    <t>46-2021-6260</t>
  </si>
  <si>
    <t>46-2021-6270</t>
  </si>
  <si>
    <t>46-2021-6280</t>
  </si>
  <si>
    <t>46-2021-6290</t>
  </si>
  <si>
    <t>46-2021-6300</t>
  </si>
  <si>
    <t>46-2021-6310</t>
  </si>
  <si>
    <t>46-2021-6320</t>
  </si>
  <si>
    <t>46-2021-6330</t>
  </si>
  <si>
    <t>46-2021-6340</t>
  </si>
  <si>
    <t>46-2021-6350</t>
  </si>
  <si>
    <t>46-2021-6360</t>
  </si>
  <si>
    <t>46-2021-7205</t>
  </si>
  <si>
    <t>46-2021-7206</t>
  </si>
  <si>
    <t>46-2021-7207</t>
  </si>
  <si>
    <t>46-2021-7210</t>
  </si>
  <si>
    <t>46-2021-8073</t>
  </si>
  <si>
    <t>46-2021-8074</t>
  </si>
  <si>
    <t>46-2021-8075</t>
  </si>
  <si>
    <t>46-2021-8076</t>
  </si>
  <si>
    <t>46-2021-8077</t>
  </si>
  <si>
    <t>46-2021-8078</t>
  </si>
  <si>
    <t>46-2021-8079</t>
  </si>
  <si>
    <t>46-2021-8080</t>
  </si>
  <si>
    <t>46-2021-8081</t>
  </si>
  <si>
    <t>46-2021-8082</t>
  </si>
  <si>
    <t>46-2021-8083</t>
  </si>
  <si>
    <t>46-2021-8084</t>
  </si>
  <si>
    <t>49-2021-6010</t>
  </si>
  <si>
    <t>49-2021-6020</t>
  </si>
  <si>
    <t>49-2021-6030</t>
  </si>
  <si>
    <t>49-2021-6040</t>
  </si>
  <si>
    <t>49-2021-6070</t>
  </si>
  <si>
    <t>49-2021-6080</t>
  </si>
  <si>
    <t>49-2021-6090</t>
  </si>
  <si>
    <t>49-2021-6100</t>
  </si>
  <si>
    <t>49-2021-6101</t>
  </si>
  <si>
    <t>49-2021-6110</t>
  </si>
  <si>
    <t>49-2021-6130</t>
  </si>
  <si>
    <t>49-2021-6131</t>
  </si>
  <si>
    <t>49-2021-6140</t>
  </si>
  <si>
    <t>49-2021-6150</t>
  </si>
  <si>
    <t>49-2021-6160</t>
  </si>
  <si>
    <t>49-2021-6170</t>
  </si>
  <si>
    <t>49-2021-6180</t>
  </si>
  <si>
    <t>49-2021-6190</t>
  </si>
  <si>
    <t>49-2021-6200</t>
  </si>
  <si>
    <t>49-2021-6210</t>
  </si>
  <si>
    <t>49-2021-6240</t>
  </si>
  <si>
    <t>49-2021-6250</t>
  </si>
  <si>
    <t>49-2021-6256</t>
  </si>
  <si>
    <t>49-2021-6260</t>
  </si>
  <si>
    <t>49-2021-6270</t>
  </si>
  <si>
    <t>49-2021-6280</t>
  </si>
  <si>
    <t>49-2021-6290</t>
  </si>
  <si>
    <t>49-2021-6300</t>
  </si>
  <si>
    <t>49-2021-6310</t>
  </si>
  <si>
    <t>49-2021-6320</t>
  </si>
  <si>
    <t>49-2021-6330</t>
  </si>
  <si>
    <t>49-2021-6340</t>
  </si>
  <si>
    <t>49-2021-6350</t>
  </si>
  <si>
    <t>49-2021-6360</t>
  </si>
  <si>
    <t>49-2021-7205</t>
  </si>
  <si>
    <t>49-2021-7206</t>
  </si>
  <si>
    <t>49-2021-7207</t>
  </si>
  <si>
    <t>49-2021-7210</t>
  </si>
  <si>
    <t>49-2021-8073</t>
  </si>
  <si>
    <t>49-2021-8074</t>
  </si>
  <si>
    <t>49-2021-8075</t>
  </si>
  <si>
    <t>49-2021-8076</t>
  </si>
  <si>
    <t>49-2021-8077</t>
  </si>
  <si>
    <t>49-2021-8078</t>
  </si>
  <si>
    <t>49-2021-8079</t>
  </si>
  <si>
    <t>49-2021-8080</t>
  </si>
  <si>
    <t>49-2021-8081</t>
  </si>
  <si>
    <t>49-2021-8082</t>
  </si>
  <si>
    <t>49-2021-8083</t>
  </si>
  <si>
    <t>49-2021-8084</t>
  </si>
  <si>
    <t>50-2021-6010</t>
  </si>
  <si>
    <t>50-2021-6020</t>
  </si>
  <si>
    <t>50-2021-6030</t>
  </si>
  <si>
    <t>50-2021-6040</t>
  </si>
  <si>
    <t>50-2021-6070</t>
  </si>
  <si>
    <t>50-2021-6080</t>
  </si>
  <si>
    <t>50-2021-6090</t>
  </si>
  <si>
    <t>50-2021-6100</t>
  </si>
  <si>
    <t>50-2021-6101</t>
  </si>
  <si>
    <t>50-2021-6110</t>
  </si>
  <si>
    <t>50-2021-6130</t>
  </si>
  <si>
    <t>50-2021-6131</t>
  </si>
  <si>
    <t>50-2021-6140</t>
  </si>
  <si>
    <t>50-2021-6150</t>
  </si>
  <si>
    <t>50-2021-6160</t>
  </si>
  <si>
    <t>50-2021-6170</t>
  </si>
  <si>
    <t>50-2021-6180</t>
  </si>
  <si>
    <t>50-2021-6190</t>
  </si>
  <si>
    <t>50-2021-6200</t>
  </si>
  <si>
    <t>50-2021-6210</t>
  </si>
  <si>
    <t>50-2021-6240</t>
  </si>
  <si>
    <t>50-2021-6250</t>
  </si>
  <si>
    <t>50-2021-6256</t>
  </si>
  <si>
    <t>50-2021-6260</t>
  </si>
  <si>
    <t>50-2021-6270</t>
  </si>
  <si>
    <t>50-2021-6280</t>
  </si>
  <si>
    <t>50-2021-6290</t>
  </si>
  <si>
    <t>50-2021-6300</t>
  </si>
  <si>
    <t>50-2021-6310</t>
  </si>
  <si>
    <t>50-2021-6320</t>
  </si>
  <si>
    <t>50-2021-6330</t>
  </si>
  <si>
    <t>50-2021-6340</t>
  </si>
  <si>
    <t>50-2021-6350</t>
  </si>
  <si>
    <t>50-2021-6360</t>
  </si>
  <si>
    <t>50-2021-7205</t>
  </si>
  <si>
    <t>50-2021-7206</t>
  </si>
  <si>
    <t>50-2021-7207</t>
  </si>
  <si>
    <t>50-2021-7210</t>
  </si>
  <si>
    <t>50-2021-8073</t>
  </si>
  <si>
    <t>50-2021-8074</t>
  </si>
  <si>
    <t>50-2021-8075</t>
  </si>
  <si>
    <t>50-2021-8076</t>
  </si>
  <si>
    <t>50-2021-8077</t>
  </si>
  <si>
    <t>50-2021-8078</t>
  </si>
  <si>
    <t>50-2021-8079</t>
  </si>
  <si>
    <t>50-2021-8080</t>
  </si>
  <si>
    <t>50-2021-8081</t>
  </si>
  <si>
    <t>50-2021-8082</t>
  </si>
  <si>
    <t>50-2021-8083</t>
  </si>
  <si>
    <t>50-2021-8084</t>
  </si>
  <si>
    <t>51-2021-6010</t>
  </si>
  <si>
    <t>51-2021-6020</t>
  </si>
  <si>
    <t>51-2021-6030</t>
  </si>
  <si>
    <t>51-2021-6040</t>
  </si>
  <si>
    <t>51-2021-6070</t>
  </si>
  <si>
    <t>51-2021-6080</t>
  </si>
  <si>
    <t>51-2021-6090</t>
  </si>
  <si>
    <t>51-2021-6100</t>
  </si>
  <si>
    <t>51-2021-6101</t>
  </si>
  <si>
    <t>51-2021-6110</t>
  </si>
  <si>
    <t>51-2021-6130</t>
  </si>
  <si>
    <t>51-2021-6131</t>
  </si>
  <si>
    <t>51-2021-6140</t>
  </si>
  <si>
    <t>51-2021-6150</t>
  </si>
  <si>
    <t>51-2021-6160</t>
  </si>
  <si>
    <t>51-2021-6170</t>
  </si>
  <si>
    <t>51-2021-6180</t>
  </si>
  <si>
    <t>51-2021-6190</t>
  </si>
  <si>
    <t>51-2021-6200</t>
  </si>
  <si>
    <t>51-2021-6210</t>
  </si>
  <si>
    <t>51-2021-6240</t>
  </si>
  <si>
    <t>51-2021-6250</t>
  </si>
  <si>
    <t>51-2021-6256</t>
  </si>
  <si>
    <t>51-2021-6260</t>
  </si>
  <si>
    <t>51-2021-6270</t>
  </si>
  <si>
    <t>51-2021-6280</t>
  </si>
  <si>
    <t>51-2021-6290</t>
  </si>
  <si>
    <t>51-2021-6300</t>
  </si>
  <si>
    <t>51-2021-6310</t>
  </si>
  <si>
    <t>51-2021-6320</t>
  </si>
  <si>
    <t>51-2021-6330</t>
  </si>
  <si>
    <t>51-2021-6340</t>
  </si>
  <si>
    <t>51-2021-6350</t>
  </si>
  <si>
    <t>51-2021-6360</t>
  </si>
  <si>
    <t>51-2021-7205</t>
  </si>
  <si>
    <t>51-2021-7206</t>
  </si>
  <si>
    <t>51-2021-7207</t>
  </si>
  <si>
    <t>51-2021-7210</t>
  </si>
  <si>
    <t>51-2021-8073</t>
  </si>
  <si>
    <t>51-2021-8074</t>
  </si>
  <si>
    <t>51-2021-8075</t>
  </si>
  <si>
    <t>51-2021-8076</t>
  </si>
  <si>
    <t>51-2021-8077</t>
  </si>
  <si>
    <t>51-2021-8078</t>
  </si>
  <si>
    <t>51-2021-8079</t>
  </si>
  <si>
    <t>51-2021-8080</t>
  </si>
  <si>
    <t>51-2021-8081</t>
  </si>
  <si>
    <t>51-2021-8082</t>
  </si>
  <si>
    <t>51-2021-8083</t>
  </si>
  <si>
    <t>51-2021-8084</t>
  </si>
  <si>
    <t>53-2021-6010</t>
  </si>
  <si>
    <t>53-2021-6020</t>
  </si>
  <si>
    <t>53-2021-6030</t>
  </si>
  <si>
    <t>53-2021-6040</t>
  </si>
  <si>
    <t>53-2021-6070</t>
  </si>
  <si>
    <t>53-2021-6080</t>
  </si>
  <si>
    <t>53-2021-6090</t>
  </si>
  <si>
    <t>53-2021-6100</t>
  </si>
  <si>
    <t>53-2021-6101</t>
  </si>
  <si>
    <t>53-2021-6110</t>
  </si>
  <si>
    <t>53-2021-6130</t>
  </si>
  <si>
    <t>53-2021-6131</t>
  </si>
  <si>
    <t>53-2021-6140</t>
  </si>
  <si>
    <t>53-2021-6150</t>
  </si>
  <si>
    <t>53-2021-6160</t>
  </si>
  <si>
    <t>53-2021-6170</t>
  </si>
  <si>
    <t>53-2021-6180</t>
  </si>
  <si>
    <t>53-2021-6190</t>
  </si>
  <si>
    <t>53-2021-6200</t>
  </si>
  <si>
    <t>53-2021-6210</t>
  </si>
  <si>
    <t>53-2021-6240</t>
  </si>
  <si>
    <t>53-2021-6250</t>
  </si>
  <si>
    <t>53-2021-6256</t>
  </si>
  <si>
    <t>53-2021-6260</t>
  </si>
  <si>
    <t>53-2021-6270</t>
  </si>
  <si>
    <t>53-2021-6280</t>
  </si>
  <si>
    <t>53-2021-6290</t>
  </si>
  <si>
    <t>53-2021-6300</t>
  </si>
  <si>
    <t>53-2021-6310</t>
  </si>
  <si>
    <t>53-2021-6320</t>
  </si>
  <si>
    <t>53-2021-6330</t>
  </si>
  <si>
    <t>53-2021-6340</t>
  </si>
  <si>
    <t>53-2021-6350</t>
  </si>
  <si>
    <t>53-2021-6360</t>
  </si>
  <si>
    <t>53-2021-7205</t>
  </si>
  <si>
    <t>53-2021-7206</t>
  </si>
  <si>
    <t>53-2021-7207</t>
  </si>
  <si>
    <t>53-2021-7210</t>
  </si>
  <si>
    <t>53-2021-8073</t>
  </si>
  <si>
    <t>53-2021-8074</t>
  </si>
  <si>
    <t>53-2021-8075</t>
  </si>
  <si>
    <t>53-2021-8076</t>
  </si>
  <si>
    <t>53-2021-8077</t>
  </si>
  <si>
    <t>53-2021-8078</t>
  </si>
  <si>
    <t>53-2021-8079</t>
  </si>
  <si>
    <t>53-2021-8080</t>
  </si>
  <si>
    <t>53-2021-8081</t>
  </si>
  <si>
    <t>53-2021-8082</t>
  </si>
  <si>
    <t>53-2021-8083</t>
  </si>
  <si>
    <t>53-2021-8084</t>
  </si>
  <si>
    <t>54-2021-6010</t>
  </si>
  <si>
    <t>54-2021-6020</t>
  </si>
  <si>
    <t>54-2021-6030</t>
  </si>
  <si>
    <t>54-2021-6040</t>
  </si>
  <si>
    <t>54-2021-6070</t>
  </si>
  <si>
    <t>54-2021-6080</t>
  </si>
  <si>
    <t>54-2021-6090</t>
  </si>
  <si>
    <t>54-2021-6100</t>
  </si>
  <si>
    <t>54-2021-6101</t>
  </si>
  <si>
    <t>54-2021-6110</t>
  </si>
  <si>
    <t>54-2021-6130</t>
  </si>
  <si>
    <t>54-2021-6131</t>
  </si>
  <si>
    <t>54-2021-6140</t>
  </si>
  <si>
    <t>54-2021-6150</t>
  </si>
  <si>
    <t>54-2021-6160</t>
  </si>
  <si>
    <t>54-2021-6170</t>
  </si>
  <si>
    <t>54-2021-6180</t>
  </si>
  <si>
    <t>54-2021-6190</t>
  </si>
  <si>
    <t>54-2021-6200</t>
  </si>
  <si>
    <t>54-2021-6210</t>
  </si>
  <si>
    <t>54-2021-6240</t>
  </si>
  <si>
    <t>54-2021-6250</t>
  </si>
  <si>
    <t>54-2021-6256</t>
  </si>
  <si>
    <t>54-2021-6260</t>
  </si>
  <si>
    <t>54-2021-6270</t>
  </si>
  <si>
    <t>54-2021-6280</t>
  </si>
  <si>
    <t>54-2021-6290</t>
  </si>
  <si>
    <t>54-2021-6300</t>
  </si>
  <si>
    <t>54-2021-6310</t>
  </si>
  <si>
    <t>54-2021-6320</t>
  </si>
  <si>
    <t>54-2021-6330</t>
  </si>
  <si>
    <t>54-2021-6340</t>
  </si>
  <si>
    <t>54-2021-6350</t>
  </si>
  <si>
    <t>54-2021-6360</t>
  </si>
  <si>
    <t>54-2021-7205</t>
  </si>
  <si>
    <t>54-2021-7206</t>
  </si>
  <si>
    <t>54-2021-7207</t>
  </si>
  <si>
    <t>54-2021-7210</t>
  </si>
  <si>
    <t>54-2021-8073</t>
  </si>
  <si>
    <t>54-2021-8074</t>
  </si>
  <si>
    <t>54-2021-8075</t>
  </si>
  <si>
    <t>54-2021-8076</t>
  </si>
  <si>
    <t>54-2021-8077</t>
  </si>
  <si>
    <t>54-2021-8078</t>
  </si>
  <si>
    <t>54-2021-8079</t>
  </si>
  <si>
    <t>54-2021-8080</t>
  </si>
  <si>
    <t>54-2021-8081</t>
  </si>
  <si>
    <t>54-2021-8082</t>
  </si>
  <si>
    <t>54-2021-8083</t>
  </si>
  <si>
    <t>54-2021-8084</t>
  </si>
  <si>
    <t>57-2021-6010</t>
  </si>
  <si>
    <t>57-2021-6020</t>
  </si>
  <si>
    <t>57-2021-6030</t>
  </si>
  <si>
    <t>57-2021-6040</t>
  </si>
  <si>
    <t>57-2021-6070</t>
  </si>
  <si>
    <t>57-2021-6080</t>
  </si>
  <si>
    <t>57-2021-6090</t>
  </si>
  <si>
    <t>57-2021-6100</t>
  </si>
  <si>
    <t>57-2021-6101</t>
  </si>
  <si>
    <t>57-2021-6110</t>
  </si>
  <si>
    <t>57-2021-6130</t>
  </si>
  <si>
    <t>57-2021-6131</t>
  </si>
  <si>
    <t>57-2021-6140</t>
  </si>
  <si>
    <t>57-2021-6150</t>
  </si>
  <si>
    <t>57-2021-6160</t>
  </si>
  <si>
    <t>57-2021-6170</t>
  </si>
  <si>
    <t>57-2021-6180</t>
  </si>
  <si>
    <t>57-2021-6190</t>
  </si>
  <si>
    <t>57-2021-6200</t>
  </si>
  <si>
    <t>57-2021-6210</t>
  </si>
  <si>
    <t>57-2021-6240</t>
  </si>
  <si>
    <t>57-2021-6250</t>
  </si>
  <si>
    <t>57-2021-6256</t>
  </si>
  <si>
    <t>57-2021-6260</t>
  </si>
  <si>
    <t>57-2021-6270</t>
  </si>
  <si>
    <t>57-2021-6280</t>
  </si>
  <si>
    <t>57-2021-6290</t>
  </si>
  <si>
    <t>57-2021-6300</t>
  </si>
  <si>
    <t>57-2021-6310</t>
  </si>
  <si>
    <t>57-2021-6320</t>
  </si>
  <si>
    <t>57-2021-6330</t>
  </si>
  <si>
    <t>57-2021-6340</t>
  </si>
  <si>
    <t>57-2021-6350</t>
  </si>
  <si>
    <t>57-2021-6360</t>
  </si>
  <si>
    <t>57-2021-7205</t>
  </si>
  <si>
    <t>57-2021-7206</t>
  </si>
  <si>
    <t>57-2021-7207</t>
  </si>
  <si>
    <t>57-2021-7210</t>
  </si>
  <si>
    <t>57-2021-8073</t>
  </si>
  <si>
    <t>57-2021-8074</t>
  </si>
  <si>
    <t>57-2021-8075</t>
  </si>
  <si>
    <t>57-2021-8076</t>
  </si>
  <si>
    <t>57-2021-8077</t>
  </si>
  <si>
    <t>57-2021-8078</t>
  </si>
  <si>
    <t>57-2021-8079</t>
  </si>
  <si>
    <t>57-2021-8080</t>
  </si>
  <si>
    <t>57-2021-8081</t>
  </si>
  <si>
    <t>57-2021-8082</t>
  </si>
  <si>
    <t>57-2021-8083</t>
  </si>
  <si>
    <t>57-2021-8084</t>
  </si>
  <si>
    <t>58-2021-6010</t>
  </si>
  <si>
    <t>58-2021-6020</t>
  </si>
  <si>
    <t>58-2021-6030</t>
  </si>
  <si>
    <t>58-2021-6040</t>
  </si>
  <si>
    <t>58-2021-6070</t>
  </si>
  <si>
    <t>58-2021-6080</t>
  </si>
  <si>
    <t>58-2021-6090</t>
  </si>
  <si>
    <t>58-2021-6100</t>
  </si>
  <si>
    <t>58-2021-6101</t>
  </si>
  <si>
    <t>58-2021-6110</t>
  </si>
  <si>
    <t>58-2021-6130</t>
  </si>
  <si>
    <t>58-2021-6131</t>
  </si>
  <si>
    <t>58-2021-6140</t>
  </si>
  <si>
    <t>58-2021-6150</t>
  </si>
  <si>
    <t>58-2021-6160</t>
  </si>
  <si>
    <t>58-2021-6170</t>
  </si>
  <si>
    <t>58-2021-6180</t>
  </si>
  <si>
    <t>58-2021-6190</t>
  </si>
  <si>
    <t>58-2021-6200</t>
  </si>
  <si>
    <t>58-2021-6210</t>
  </si>
  <si>
    <t>58-2021-6240</t>
  </si>
  <si>
    <t>58-2021-6250</t>
  </si>
  <si>
    <t>58-2021-6256</t>
  </si>
  <si>
    <t>58-2021-6260</t>
  </si>
  <si>
    <t>58-2021-6270</t>
  </si>
  <si>
    <t>58-2021-6280</t>
  </si>
  <si>
    <t>58-2021-6290</t>
  </si>
  <si>
    <t>58-2021-6300</t>
  </si>
  <si>
    <t>58-2021-6310</t>
  </si>
  <si>
    <t>58-2021-6320</t>
  </si>
  <si>
    <t>58-2021-6330</t>
  </si>
  <si>
    <t>58-2021-6340</t>
  </si>
  <si>
    <t>58-2021-6350</t>
  </si>
  <si>
    <t>58-2021-6360</t>
  </si>
  <si>
    <t>58-2021-7205</t>
  </si>
  <si>
    <t>58-2021-7206</t>
  </si>
  <si>
    <t>58-2021-7207</t>
  </si>
  <si>
    <t>58-2021-7210</t>
  </si>
  <si>
    <t>58-2021-8073</t>
  </si>
  <si>
    <t>58-2021-8074</t>
  </si>
  <si>
    <t>58-2021-8075</t>
  </si>
  <si>
    <t>58-2021-8076</t>
  </si>
  <si>
    <t>58-2021-8077</t>
  </si>
  <si>
    <t>58-2021-8078</t>
  </si>
  <si>
    <t>58-2021-8079</t>
  </si>
  <si>
    <t>58-2021-8080</t>
  </si>
  <si>
    <t>58-2021-8081</t>
  </si>
  <si>
    <t>58-2021-8082</t>
  </si>
  <si>
    <t>58-2021-8083</t>
  </si>
  <si>
    <t>58-2021-8084</t>
  </si>
  <si>
    <t>59-2021-6010</t>
  </si>
  <si>
    <t>59-2021-6020</t>
  </si>
  <si>
    <t>59-2021-6030</t>
  </si>
  <si>
    <t>59-2021-6040</t>
  </si>
  <si>
    <t>59-2021-6070</t>
  </si>
  <si>
    <t>59-2021-6080</t>
  </si>
  <si>
    <t>59-2021-6090</t>
  </si>
  <si>
    <t>59-2021-6100</t>
  </si>
  <si>
    <t>59-2021-6101</t>
  </si>
  <si>
    <t>59-2021-6110</t>
  </si>
  <si>
    <t>59-2021-6130</t>
  </si>
  <si>
    <t>59-2021-6131</t>
  </si>
  <si>
    <t>59-2021-6140</t>
  </si>
  <si>
    <t>59-2021-6150</t>
  </si>
  <si>
    <t>59-2021-6160</t>
  </si>
  <si>
    <t>59-2021-6170</t>
  </si>
  <si>
    <t>59-2021-6180</t>
  </si>
  <si>
    <t>59-2021-6190</t>
  </si>
  <si>
    <t>59-2021-6200</t>
  </si>
  <si>
    <t>59-2021-6210</t>
  </si>
  <si>
    <t>59-2021-6240</t>
  </si>
  <si>
    <t>59-2021-6250</t>
  </si>
  <si>
    <t>59-2021-6256</t>
  </si>
  <si>
    <t>59-2021-6260</t>
  </si>
  <si>
    <t>59-2021-6270</t>
  </si>
  <si>
    <t>59-2021-6280</t>
  </si>
  <si>
    <t>59-2021-6290</t>
  </si>
  <si>
    <t>59-2021-6300</t>
  </si>
  <si>
    <t>59-2021-6310</t>
  </si>
  <si>
    <t>59-2021-6320</t>
  </si>
  <si>
    <t>59-2021-6330</t>
  </si>
  <si>
    <t>59-2021-6340</t>
  </si>
  <si>
    <t>59-2021-6350</t>
  </si>
  <si>
    <t>59-2021-6360</t>
  </si>
  <si>
    <t>59-2021-7205</t>
  </si>
  <si>
    <t>59-2021-7206</t>
  </si>
  <si>
    <t>59-2021-7207</t>
  </si>
  <si>
    <t>59-2021-7210</t>
  </si>
  <si>
    <t>59-2021-8073</t>
  </si>
  <si>
    <t>59-2021-8074</t>
  </si>
  <si>
    <t>59-2021-8075</t>
  </si>
  <si>
    <t>59-2021-8076</t>
  </si>
  <si>
    <t>59-2021-8077</t>
  </si>
  <si>
    <t>59-2021-8078</t>
  </si>
  <si>
    <t>59-2021-8079</t>
  </si>
  <si>
    <t>59-2021-8080</t>
  </si>
  <si>
    <t>59-2021-8081</t>
  </si>
  <si>
    <t>59-2021-8082</t>
  </si>
  <si>
    <t>59-2021-8083</t>
  </si>
  <si>
    <t>59-2021-8084</t>
  </si>
  <si>
    <t>61-2021-6010</t>
  </si>
  <si>
    <t>61-2021-6020</t>
  </si>
  <si>
    <t>61-2021-6030</t>
  </si>
  <si>
    <t>61-2021-6040</t>
  </si>
  <si>
    <t>61-2021-6070</t>
  </si>
  <si>
    <t>61-2021-6080</t>
  </si>
  <si>
    <t>61-2021-6090</t>
  </si>
  <si>
    <t>61-2021-6100</t>
  </si>
  <si>
    <t>61-2021-6101</t>
  </si>
  <si>
    <t>61-2021-6110</t>
  </si>
  <si>
    <t>61-2021-6130</t>
  </si>
  <si>
    <t>61-2021-6131</t>
  </si>
  <si>
    <t>61-2021-6140</t>
  </si>
  <si>
    <t>61-2021-6150</t>
  </si>
  <si>
    <t>61-2021-6160</t>
  </si>
  <si>
    <t>61-2021-6170</t>
  </si>
  <si>
    <t>61-2021-6180</t>
  </si>
  <si>
    <t>61-2021-6190</t>
  </si>
  <si>
    <t>61-2021-6200</t>
  </si>
  <si>
    <t>61-2021-6210</t>
  </si>
  <si>
    <t>61-2021-6240</t>
  </si>
  <si>
    <t>61-2021-6250</t>
  </si>
  <si>
    <t>61-2021-6256</t>
  </si>
  <si>
    <t>61-2021-6260</t>
  </si>
  <si>
    <t>61-2021-6270</t>
  </si>
  <si>
    <t>61-2021-6280</t>
  </si>
  <si>
    <t>61-2021-6290</t>
  </si>
  <si>
    <t>61-2021-6300</t>
  </si>
  <si>
    <t>61-2021-6310</t>
  </si>
  <si>
    <t>61-2021-6320</t>
  </si>
  <si>
    <t>61-2021-6330</t>
  </si>
  <si>
    <t>61-2021-6340</t>
  </si>
  <si>
    <t>61-2021-6350</t>
  </si>
  <si>
    <t>61-2021-6360</t>
  </si>
  <si>
    <t>61-2021-7205</t>
  </si>
  <si>
    <t>61-2021-7206</t>
  </si>
  <si>
    <t>61-2021-7207</t>
  </si>
  <si>
    <t>61-2021-7210</t>
  </si>
  <si>
    <t>61-2021-8073</t>
  </si>
  <si>
    <t>61-2021-8074</t>
  </si>
  <si>
    <t>61-2021-8075</t>
  </si>
  <si>
    <t>61-2021-8076</t>
  </si>
  <si>
    <t>61-2021-8077</t>
  </si>
  <si>
    <t>61-2021-8078</t>
  </si>
  <si>
    <t>61-2021-8079</t>
  </si>
  <si>
    <t>61-2021-8080</t>
  </si>
  <si>
    <t>61-2021-8081</t>
  </si>
  <si>
    <t>61-2021-8082</t>
  </si>
  <si>
    <t>61-2021-8083</t>
  </si>
  <si>
    <t>61-2021-8084</t>
  </si>
  <si>
    <t>62-2021-6010</t>
  </si>
  <si>
    <t>62-2021-6020</t>
  </si>
  <si>
    <t>62-2021-6030</t>
  </si>
  <si>
    <t>62-2021-6040</t>
  </si>
  <si>
    <t>62-2021-6070</t>
  </si>
  <si>
    <t>62-2021-6080</t>
  </si>
  <si>
    <t>62-2021-6090</t>
  </si>
  <si>
    <t>62-2021-6100</t>
  </si>
  <si>
    <t>62-2021-6101</t>
  </si>
  <si>
    <t>62-2021-6110</t>
  </si>
  <si>
    <t>62-2021-6130</t>
  </si>
  <si>
    <t>62-2021-6131</t>
  </si>
  <si>
    <t>62-2021-6140</t>
  </si>
  <si>
    <t>62-2021-6150</t>
  </si>
  <si>
    <t>62-2021-6160</t>
  </si>
  <si>
    <t>62-2021-6170</t>
  </si>
  <si>
    <t>62-2021-6180</t>
  </si>
  <si>
    <t>62-2021-6190</t>
  </si>
  <si>
    <t>62-2021-6200</t>
  </si>
  <si>
    <t>62-2021-6210</t>
  </si>
  <si>
    <t>62-2021-6240</t>
  </si>
  <si>
    <t>62-2021-6250</t>
  </si>
  <si>
    <t>62-2021-6256</t>
  </si>
  <si>
    <t>62-2021-6260</t>
  </si>
  <si>
    <t>62-2021-6270</t>
  </si>
  <si>
    <t>62-2021-6280</t>
  </si>
  <si>
    <t>62-2021-6290</t>
  </si>
  <si>
    <t>62-2021-6300</t>
  </si>
  <si>
    <t>62-2021-6310</t>
  </si>
  <si>
    <t>62-2021-6320</t>
  </si>
  <si>
    <t>62-2021-6330</t>
  </si>
  <si>
    <t>62-2021-6340</t>
  </si>
  <si>
    <t>62-2021-6350</t>
  </si>
  <si>
    <t>62-2021-6360</t>
  </si>
  <si>
    <t>62-2021-7205</t>
  </si>
  <si>
    <t>62-2021-7206</t>
  </si>
  <si>
    <t>62-2021-7207</t>
  </si>
  <si>
    <t>62-2021-7210</t>
  </si>
  <si>
    <t>62-2021-8073</t>
  </si>
  <si>
    <t>62-2021-8074</t>
  </si>
  <si>
    <t>62-2021-8075</t>
  </si>
  <si>
    <t>62-2021-8076</t>
  </si>
  <si>
    <t>62-2021-8077</t>
  </si>
  <si>
    <t>62-2021-8078</t>
  </si>
  <si>
    <t>62-2021-8079</t>
  </si>
  <si>
    <t>62-2021-8080</t>
  </si>
  <si>
    <t>62-2021-8081</t>
  </si>
  <si>
    <t>62-2021-8082</t>
  </si>
  <si>
    <t>62-2021-8083</t>
  </si>
  <si>
    <t>62-2021-8084</t>
  </si>
  <si>
    <t>63-2021-6010</t>
  </si>
  <si>
    <t>63-2021-6020</t>
  </si>
  <si>
    <t>63-2021-6030</t>
  </si>
  <si>
    <t>63-2021-6040</t>
  </si>
  <si>
    <t>63-2021-6070</t>
  </si>
  <si>
    <t>63-2021-6080</t>
  </si>
  <si>
    <t>63-2021-6090</t>
  </si>
  <si>
    <t>63-2021-6100</t>
  </si>
  <si>
    <t>63-2021-6101</t>
  </si>
  <si>
    <t>63-2021-6110</t>
  </si>
  <si>
    <t>63-2021-6130</t>
  </si>
  <si>
    <t>63-2021-6131</t>
  </si>
  <si>
    <t>63-2021-6140</t>
  </si>
  <si>
    <t>63-2021-6150</t>
  </si>
  <si>
    <t>63-2021-6160</t>
  </si>
  <si>
    <t>63-2021-6170</t>
  </si>
  <si>
    <t>63-2021-6180</t>
  </si>
  <si>
    <t>63-2021-6190</t>
  </si>
  <si>
    <t>63-2021-6200</t>
  </si>
  <si>
    <t>63-2021-6210</t>
  </si>
  <si>
    <t>63-2021-6240</t>
  </si>
  <si>
    <t>63-2021-6250</t>
  </si>
  <si>
    <t>63-2021-6256</t>
  </si>
  <si>
    <t>63-2021-6260</t>
  </si>
  <si>
    <t>63-2021-6270</t>
  </si>
  <si>
    <t>63-2021-6280</t>
  </si>
  <si>
    <t>63-2021-6290</t>
  </si>
  <si>
    <t>63-2021-6300</t>
  </si>
  <si>
    <t>63-2021-6310</t>
  </si>
  <si>
    <t>63-2021-6320</t>
  </si>
  <si>
    <t>63-2021-6330</t>
  </si>
  <si>
    <t>63-2021-6340</t>
  </si>
  <si>
    <t>63-2021-6350</t>
  </si>
  <si>
    <t>63-2021-6360</t>
  </si>
  <si>
    <t>63-2021-7205</t>
  </si>
  <si>
    <t>63-2021-7206</t>
  </si>
  <si>
    <t>63-2021-7207</t>
  </si>
  <si>
    <t>63-2021-7210</t>
  </si>
  <si>
    <t>63-2021-8073</t>
  </si>
  <si>
    <t>63-2021-8074</t>
  </si>
  <si>
    <t>63-2021-8075</t>
  </si>
  <si>
    <t>63-2021-8076</t>
  </si>
  <si>
    <t>63-2021-8077</t>
  </si>
  <si>
    <t>63-2021-8078</t>
  </si>
  <si>
    <t>63-2021-8079</t>
  </si>
  <si>
    <t>63-2021-8080</t>
  </si>
  <si>
    <t>63-2021-8081</t>
  </si>
  <si>
    <t>63-2021-8082</t>
  </si>
  <si>
    <t>63-2021-8083</t>
  </si>
  <si>
    <t>63-2021-8084</t>
  </si>
  <si>
    <t>64-2021-6010</t>
  </si>
  <si>
    <t>64-2021-6020</t>
  </si>
  <si>
    <t>64-2021-6030</t>
  </si>
  <si>
    <t>64-2021-6040</t>
  </si>
  <si>
    <t>64-2021-6070</t>
  </si>
  <si>
    <t>64-2021-6080</t>
  </si>
  <si>
    <t>64-2021-6090</t>
  </si>
  <si>
    <t>64-2021-6100</t>
  </si>
  <si>
    <t>64-2021-6101</t>
  </si>
  <si>
    <t>64-2021-6110</t>
  </si>
  <si>
    <t>64-2021-6130</t>
  </si>
  <si>
    <t>64-2021-6131</t>
  </si>
  <si>
    <t>64-2021-6140</t>
  </si>
  <si>
    <t>64-2021-6150</t>
  </si>
  <si>
    <t>64-2021-6160</t>
  </si>
  <si>
    <t>64-2021-6170</t>
  </si>
  <si>
    <t>64-2021-6180</t>
  </si>
  <si>
    <t>64-2021-6190</t>
  </si>
  <si>
    <t>64-2021-6200</t>
  </si>
  <si>
    <t>64-2021-6210</t>
  </si>
  <si>
    <t>64-2021-6240</t>
  </si>
  <si>
    <t>64-2021-6250</t>
  </si>
  <si>
    <t>64-2021-6256</t>
  </si>
  <si>
    <t>64-2021-6260</t>
  </si>
  <si>
    <t>64-2021-6270</t>
  </si>
  <si>
    <t>64-2021-6280</t>
  </si>
  <si>
    <t>64-2021-6290</t>
  </si>
  <si>
    <t>64-2021-6300</t>
  </si>
  <si>
    <t>64-2021-6310</t>
  </si>
  <si>
    <t>64-2021-6320</t>
  </si>
  <si>
    <t>64-2021-6330</t>
  </si>
  <si>
    <t>64-2021-6340</t>
  </si>
  <si>
    <t>64-2021-6350</t>
  </si>
  <si>
    <t>64-2021-6360</t>
  </si>
  <si>
    <t>64-2021-7205</t>
  </si>
  <si>
    <t>64-2021-7206</t>
  </si>
  <si>
    <t>64-2021-7207</t>
  </si>
  <si>
    <t>64-2021-7210</t>
  </si>
  <si>
    <t>64-2021-8073</t>
  </si>
  <si>
    <t>64-2021-8074</t>
  </si>
  <si>
    <t>64-2021-8075</t>
  </si>
  <si>
    <t>64-2021-8076</t>
  </si>
  <si>
    <t>64-2021-8077</t>
  </si>
  <si>
    <t>64-2021-8078</t>
  </si>
  <si>
    <t>64-2021-8079</t>
  </si>
  <si>
    <t>64-2021-8080</t>
  </si>
  <si>
    <t>64-2021-8081</t>
  </si>
  <si>
    <t>64-2021-8082</t>
  </si>
  <si>
    <t>64-2021-8083</t>
  </si>
  <si>
    <t>64-2021-8084</t>
  </si>
  <si>
    <t>65-2021-6010</t>
  </si>
  <si>
    <t>65-2021-6020</t>
  </si>
  <si>
    <t>65-2021-6030</t>
  </si>
  <si>
    <t>65-2021-6040</t>
  </si>
  <si>
    <t>65-2021-6070</t>
  </si>
  <si>
    <t>65-2021-6080</t>
  </si>
  <si>
    <t>65-2021-6090</t>
  </si>
  <si>
    <t>65-2021-6100</t>
  </si>
  <si>
    <t>65-2021-6101</t>
  </si>
  <si>
    <t>65-2021-6110</t>
  </si>
  <si>
    <t>65-2021-6130</t>
  </si>
  <si>
    <t>65-2021-6131</t>
  </si>
  <si>
    <t>65-2021-6140</t>
  </si>
  <si>
    <t>65-2021-6150</t>
  </si>
  <si>
    <t>65-2021-6160</t>
  </si>
  <si>
    <t>65-2021-6170</t>
  </si>
  <si>
    <t>65-2021-6180</t>
  </si>
  <si>
    <t>65-2021-6190</t>
  </si>
  <si>
    <t>65-2021-6200</t>
  </si>
  <si>
    <t>65-2021-6210</t>
  </si>
  <si>
    <t>65-2021-6240</t>
  </si>
  <si>
    <t>65-2021-6250</t>
  </si>
  <si>
    <t>65-2021-6256</t>
  </si>
  <si>
    <t>65-2021-6260</t>
  </si>
  <si>
    <t>65-2021-6270</t>
  </si>
  <si>
    <t>65-2021-6280</t>
  </si>
  <si>
    <t>65-2021-6290</t>
  </si>
  <si>
    <t>65-2021-6300</t>
  </si>
  <si>
    <t>65-2021-6310</t>
  </si>
  <si>
    <t>65-2021-6320</t>
  </si>
  <si>
    <t>65-2021-6330</t>
  </si>
  <si>
    <t>65-2021-6340</t>
  </si>
  <si>
    <t>65-2021-6350</t>
  </si>
  <si>
    <t>65-2021-6360</t>
  </si>
  <si>
    <t>65-2021-7205</t>
  </si>
  <si>
    <t>65-2021-7206</t>
  </si>
  <si>
    <t>65-2021-7207</t>
  </si>
  <si>
    <t>65-2021-7210</t>
  </si>
  <si>
    <t>65-2021-8073</t>
  </si>
  <si>
    <t>65-2021-8074</t>
  </si>
  <si>
    <t>65-2021-8075</t>
  </si>
  <si>
    <t>65-2021-8076</t>
  </si>
  <si>
    <t>65-2021-8077</t>
  </si>
  <si>
    <t>65-2021-8078</t>
  </si>
  <si>
    <t>65-2021-8079</t>
  </si>
  <si>
    <t>65-2021-8080</t>
  </si>
  <si>
    <t>65-2021-8081</t>
  </si>
  <si>
    <t>65-2021-8082</t>
  </si>
  <si>
    <t>65-2021-8083</t>
  </si>
  <si>
    <t>65-2021-8084</t>
  </si>
  <si>
    <t>66-2021-6010</t>
  </si>
  <si>
    <t>66-2021-6020</t>
  </si>
  <si>
    <t>66-2021-6030</t>
  </si>
  <si>
    <t>66-2021-6040</t>
  </si>
  <si>
    <t>66-2021-6070</t>
  </si>
  <si>
    <t>66-2021-6080</t>
  </si>
  <si>
    <t>66-2021-6090</t>
  </si>
  <si>
    <t>66-2021-6100</t>
  </si>
  <si>
    <t>66-2021-6101</t>
  </si>
  <si>
    <t>66-2021-6110</t>
  </si>
  <si>
    <t>66-2021-6130</t>
  </si>
  <si>
    <t>66-2021-6131</t>
  </si>
  <si>
    <t>66-2021-6140</t>
  </si>
  <si>
    <t>66-2021-6150</t>
  </si>
  <si>
    <t>66-2021-6160</t>
  </si>
  <si>
    <t>66-2021-6170</t>
  </si>
  <si>
    <t>66-2021-6180</t>
  </si>
  <si>
    <t>66-2021-6190</t>
  </si>
  <si>
    <t>66-2021-6200</t>
  </si>
  <si>
    <t>66-2021-6210</t>
  </si>
  <si>
    <t>66-2021-6240</t>
  </si>
  <si>
    <t>66-2021-6250</t>
  </si>
  <si>
    <t>66-2021-6256</t>
  </si>
  <si>
    <t>66-2021-6260</t>
  </si>
  <si>
    <t>66-2021-6270</t>
  </si>
  <si>
    <t>66-2021-6280</t>
  </si>
  <si>
    <t>66-2021-6290</t>
  </si>
  <si>
    <t>66-2021-6300</t>
  </si>
  <si>
    <t>66-2021-6310</t>
  </si>
  <si>
    <t>66-2021-6320</t>
  </si>
  <si>
    <t>66-2021-6330</t>
  </si>
  <si>
    <t>66-2021-6340</t>
  </si>
  <si>
    <t>66-2021-6350</t>
  </si>
  <si>
    <t>66-2021-6360</t>
  </si>
  <si>
    <t>66-2021-7205</t>
  </si>
  <si>
    <t>66-2021-7206</t>
  </si>
  <si>
    <t>66-2021-7207</t>
  </si>
  <si>
    <t>66-2021-7210</t>
  </si>
  <si>
    <t>66-2021-8073</t>
  </si>
  <si>
    <t>66-2021-8074</t>
  </si>
  <si>
    <t>66-2021-8075</t>
  </si>
  <si>
    <t>66-2021-8076</t>
  </si>
  <si>
    <t>66-2021-8077</t>
  </si>
  <si>
    <t>66-2021-8078</t>
  </si>
  <si>
    <t>66-2021-8079</t>
  </si>
  <si>
    <t>66-2021-8080</t>
  </si>
  <si>
    <t>66-2021-8081</t>
  </si>
  <si>
    <t>66-2021-8082</t>
  </si>
  <si>
    <t>66-2021-8083</t>
  </si>
  <si>
    <t>66-2021-8084</t>
  </si>
  <si>
    <t>67-2021-6010</t>
  </si>
  <si>
    <t>67-2021-6020</t>
  </si>
  <si>
    <t>67-2021-6030</t>
  </si>
  <si>
    <t>67-2021-6040</t>
  </si>
  <si>
    <t>67-2021-6070</t>
  </si>
  <si>
    <t>67-2021-6080</t>
  </si>
  <si>
    <t>67-2021-6090</t>
  </si>
  <si>
    <t>67-2021-6100</t>
  </si>
  <si>
    <t>67-2021-6101</t>
  </si>
  <si>
    <t>67-2021-6110</t>
  </si>
  <si>
    <t>67-2021-6130</t>
  </si>
  <si>
    <t>67-2021-6131</t>
  </si>
  <si>
    <t>67-2021-6140</t>
  </si>
  <si>
    <t>67-2021-6150</t>
  </si>
  <si>
    <t>67-2021-6160</t>
  </si>
  <si>
    <t>67-2021-6170</t>
  </si>
  <si>
    <t>67-2021-6180</t>
  </si>
  <si>
    <t>67-2021-6190</t>
  </si>
  <si>
    <t>67-2021-6200</t>
  </si>
  <si>
    <t>67-2021-6210</t>
  </si>
  <si>
    <t>67-2021-6240</t>
  </si>
  <si>
    <t>67-2021-6250</t>
  </si>
  <si>
    <t>67-2021-6256</t>
  </si>
  <si>
    <t>67-2021-6260</t>
  </si>
  <si>
    <t>67-2021-6270</t>
  </si>
  <si>
    <t>67-2021-6280</t>
  </si>
  <si>
    <t>67-2021-6290</t>
  </si>
  <si>
    <t>67-2021-6300</t>
  </si>
  <si>
    <t>67-2021-6310</t>
  </si>
  <si>
    <t>67-2021-6320</t>
  </si>
  <si>
    <t>67-2021-6330</t>
  </si>
  <si>
    <t>67-2021-6340</t>
  </si>
  <si>
    <t>67-2021-6350</t>
  </si>
  <si>
    <t>67-2021-6360</t>
  </si>
  <si>
    <t>67-2021-7205</t>
  </si>
  <si>
    <t>67-2021-7206</t>
  </si>
  <si>
    <t>67-2021-7207</t>
  </si>
  <si>
    <t>67-2021-7210</t>
  </si>
  <si>
    <t>67-2021-8073</t>
  </si>
  <si>
    <t>67-2021-8074</t>
  </si>
  <si>
    <t>67-2021-8075</t>
  </si>
  <si>
    <t>67-2021-8076</t>
  </si>
  <si>
    <t>67-2021-8077</t>
  </si>
  <si>
    <t>67-2021-8078</t>
  </si>
  <si>
    <t>67-2021-8079</t>
  </si>
  <si>
    <t>67-2021-8080</t>
  </si>
  <si>
    <t>67-2021-8081</t>
  </si>
  <si>
    <t>67-2021-8082</t>
  </si>
  <si>
    <t>67-2021-8083</t>
  </si>
  <si>
    <t>67-2021-8084</t>
  </si>
  <si>
    <t>69-2021-6010</t>
  </si>
  <si>
    <t>69-2021-6020</t>
  </si>
  <si>
    <t>69-2021-6030</t>
  </si>
  <si>
    <t>69-2021-6040</t>
  </si>
  <si>
    <t>69-2021-6070</t>
  </si>
  <si>
    <t>69-2021-6080</t>
  </si>
  <si>
    <t>69-2021-6090</t>
  </si>
  <si>
    <t>69-2021-6100</t>
  </si>
  <si>
    <t>69-2021-6101</t>
  </si>
  <si>
    <t>69-2021-6110</t>
  </si>
  <si>
    <t>69-2021-6130</t>
  </si>
  <si>
    <t>69-2021-6131</t>
  </si>
  <si>
    <t>69-2021-6140</t>
  </si>
  <si>
    <t>69-2021-6150</t>
  </si>
  <si>
    <t>69-2021-6160</t>
  </si>
  <si>
    <t>69-2021-6170</t>
  </si>
  <si>
    <t>69-2021-6180</t>
  </si>
  <si>
    <t>69-2021-6190</t>
  </si>
  <si>
    <t>69-2021-6200</t>
  </si>
  <si>
    <t>69-2021-6210</t>
  </si>
  <si>
    <t>69-2021-6240</t>
  </si>
  <si>
    <t>69-2021-6250</t>
  </si>
  <si>
    <t>69-2021-6256</t>
  </si>
  <si>
    <t>69-2021-6260</t>
  </si>
  <si>
    <t>69-2021-6270</t>
  </si>
  <si>
    <t>69-2021-6280</t>
  </si>
  <si>
    <t>69-2021-6290</t>
  </si>
  <si>
    <t>69-2021-6300</t>
  </si>
  <si>
    <t>69-2021-6310</t>
  </si>
  <si>
    <t>69-2021-6320</t>
  </si>
  <si>
    <t>69-2021-6330</t>
  </si>
  <si>
    <t>69-2021-6340</t>
  </si>
  <si>
    <t>69-2021-6350</t>
  </si>
  <si>
    <t>69-2021-6360</t>
  </si>
  <si>
    <t>69-2021-7205</t>
  </si>
  <si>
    <t>69-2021-7206</t>
  </si>
  <si>
    <t>69-2021-7207</t>
  </si>
  <si>
    <t>69-2021-7210</t>
  </si>
  <si>
    <t>69-2021-8073</t>
  </si>
  <si>
    <t>69-2021-8074</t>
  </si>
  <si>
    <t>69-2021-8075</t>
  </si>
  <si>
    <t>69-2021-8076</t>
  </si>
  <si>
    <t>69-2021-8077</t>
  </si>
  <si>
    <t>69-2021-8078</t>
  </si>
  <si>
    <t>69-2021-8079</t>
  </si>
  <si>
    <t>69-2021-8080</t>
  </si>
  <si>
    <t>69-2021-8081</t>
  </si>
  <si>
    <t>69-2021-8082</t>
  </si>
  <si>
    <t>69-2021-8083</t>
  </si>
  <si>
    <t>69-2021-8084</t>
  </si>
  <si>
    <t>70-2021-6010</t>
  </si>
  <si>
    <t>70-2021-6020</t>
  </si>
  <si>
    <t>70-2021-6030</t>
  </si>
  <si>
    <t>70-2021-6040</t>
  </si>
  <si>
    <t>70-2021-6070</t>
  </si>
  <si>
    <t>70-2021-6080</t>
  </si>
  <si>
    <t>70-2021-6090</t>
  </si>
  <si>
    <t>70-2021-6100</t>
  </si>
  <si>
    <t>70-2021-6101</t>
  </si>
  <si>
    <t>70-2021-6110</t>
  </si>
  <si>
    <t>70-2021-6130</t>
  </si>
  <si>
    <t>70-2021-6131</t>
  </si>
  <si>
    <t>70-2021-6140</t>
  </si>
  <si>
    <t>70-2021-6150</t>
  </si>
  <si>
    <t>70-2021-6160</t>
  </si>
  <si>
    <t>70-2021-6170</t>
  </si>
  <si>
    <t>70-2021-6180</t>
  </si>
  <si>
    <t>70-2021-6190</t>
  </si>
  <si>
    <t>70-2021-6200</t>
  </si>
  <si>
    <t>70-2021-6210</t>
  </si>
  <si>
    <t>70-2021-6240</t>
  </si>
  <si>
    <t>70-2021-6250</t>
  </si>
  <si>
    <t>70-2021-6256</t>
  </si>
  <si>
    <t>70-2021-6260</t>
  </si>
  <si>
    <t>70-2021-6270</t>
  </si>
  <si>
    <t>70-2021-6280</t>
  </si>
  <si>
    <t>70-2021-6290</t>
  </si>
  <si>
    <t>70-2021-6300</t>
  </si>
  <si>
    <t>70-2021-6310</t>
  </si>
  <si>
    <t>70-2021-6320</t>
  </si>
  <si>
    <t>70-2021-6330</t>
  </si>
  <si>
    <t>70-2021-6340</t>
  </si>
  <si>
    <t>70-2021-6350</t>
  </si>
  <si>
    <t>70-2021-6360</t>
  </si>
  <si>
    <t>70-2021-7205</t>
  </si>
  <si>
    <t>70-2021-7206</t>
  </si>
  <si>
    <t>70-2021-7207</t>
  </si>
  <si>
    <t>70-2021-7210</t>
  </si>
  <si>
    <t>70-2021-8073</t>
  </si>
  <si>
    <t>70-2021-8074</t>
  </si>
  <si>
    <t>70-2021-8075</t>
  </si>
  <si>
    <t>70-2021-8076</t>
  </si>
  <si>
    <t>70-2021-8077</t>
  </si>
  <si>
    <t>70-2021-8078</t>
  </si>
  <si>
    <t>70-2021-8079</t>
  </si>
  <si>
    <t>70-2021-8080</t>
  </si>
  <si>
    <t>70-2021-8081</t>
  </si>
  <si>
    <t>70-2021-8082</t>
  </si>
  <si>
    <t>70-2021-8083</t>
  </si>
  <si>
    <t>70-2021-8084</t>
  </si>
  <si>
    <t>71-2021-6010</t>
  </si>
  <si>
    <t>71-2021-6020</t>
  </si>
  <si>
    <t>71-2021-6030</t>
  </si>
  <si>
    <t>71-2021-6040</t>
  </si>
  <si>
    <t>71-2021-6070</t>
  </si>
  <si>
    <t>71-2021-6080</t>
  </si>
  <si>
    <t>71-2021-6090</t>
  </si>
  <si>
    <t>71-2021-6100</t>
  </si>
  <si>
    <t>71-2021-6101</t>
  </si>
  <si>
    <t>71-2021-6110</t>
  </si>
  <si>
    <t>71-2021-6130</t>
  </si>
  <si>
    <t>71-2021-6131</t>
  </si>
  <si>
    <t>71-2021-6140</t>
  </si>
  <si>
    <t>71-2021-6150</t>
  </si>
  <si>
    <t>71-2021-6160</t>
  </si>
  <si>
    <t>71-2021-6170</t>
  </si>
  <si>
    <t>71-2021-6180</t>
  </si>
  <si>
    <t>71-2021-6190</t>
  </si>
  <si>
    <t>71-2021-6200</t>
  </si>
  <si>
    <t>71-2021-6210</t>
  </si>
  <si>
    <t>71-2021-6240</t>
  </si>
  <si>
    <t>71-2021-6250</t>
  </si>
  <si>
    <t>71-2021-6256</t>
  </si>
  <si>
    <t>71-2021-6260</t>
  </si>
  <si>
    <t>71-2021-6270</t>
  </si>
  <si>
    <t>71-2021-6280</t>
  </si>
  <si>
    <t>71-2021-6290</t>
  </si>
  <si>
    <t>71-2021-6300</t>
  </si>
  <si>
    <t>71-2021-6310</t>
  </si>
  <si>
    <t>71-2021-6320</t>
  </si>
  <si>
    <t>71-2021-6330</t>
  </si>
  <si>
    <t>71-2021-6340</t>
  </si>
  <si>
    <t>71-2021-6350</t>
  </si>
  <si>
    <t>71-2021-6360</t>
  </si>
  <si>
    <t>71-2021-7205</t>
  </si>
  <si>
    <t>71-2021-7206</t>
  </si>
  <si>
    <t>71-2021-7207</t>
  </si>
  <si>
    <t>71-2021-7210</t>
  </si>
  <si>
    <t>71-2021-8073</t>
  </si>
  <si>
    <t>71-2021-8074</t>
  </si>
  <si>
    <t>71-2021-8075</t>
  </si>
  <si>
    <t>71-2021-8076</t>
  </si>
  <si>
    <t>71-2021-8077</t>
  </si>
  <si>
    <t>71-2021-8078</t>
  </si>
  <si>
    <t>71-2021-8079</t>
  </si>
  <si>
    <t>71-2021-8080</t>
  </si>
  <si>
    <t>71-2021-8081</t>
  </si>
  <si>
    <t>71-2021-8082</t>
  </si>
  <si>
    <t>71-2021-8083</t>
  </si>
  <si>
    <t>71-2021-8084</t>
  </si>
  <si>
    <t>72-2021-6010</t>
  </si>
  <si>
    <t>72-2021-6020</t>
  </si>
  <si>
    <t>72-2021-6030</t>
  </si>
  <si>
    <t>72-2021-6040</t>
  </si>
  <si>
    <t>72-2021-6070</t>
  </si>
  <si>
    <t>72-2021-6080</t>
  </si>
  <si>
    <t>72-2021-6090</t>
  </si>
  <si>
    <t>72-2021-6100</t>
  </si>
  <si>
    <t>72-2021-6101</t>
  </si>
  <si>
    <t>72-2021-6110</t>
  </si>
  <si>
    <t>72-2021-6130</t>
  </si>
  <si>
    <t>72-2021-6131</t>
  </si>
  <si>
    <t>72-2021-6140</t>
  </si>
  <si>
    <t>72-2021-6150</t>
  </si>
  <si>
    <t>72-2021-6160</t>
  </si>
  <si>
    <t>72-2021-6170</t>
  </si>
  <si>
    <t>72-2021-6180</t>
  </si>
  <si>
    <t>72-2021-6190</t>
  </si>
  <si>
    <t>72-2021-6200</t>
  </si>
  <si>
    <t>72-2021-6210</t>
  </si>
  <si>
    <t>72-2021-6240</t>
  </si>
  <si>
    <t>72-2021-6250</t>
  </si>
  <si>
    <t>72-2021-6256</t>
  </si>
  <si>
    <t>72-2021-6260</t>
  </si>
  <si>
    <t>72-2021-6270</t>
  </si>
  <si>
    <t>72-2021-6280</t>
  </si>
  <si>
    <t>72-2021-6290</t>
  </si>
  <si>
    <t>72-2021-6300</t>
  </si>
  <si>
    <t>72-2021-6310</t>
  </si>
  <si>
    <t>72-2021-6320</t>
  </si>
  <si>
    <t>72-2021-6330</t>
  </si>
  <si>
    <t>72-2021-6340</t>
  </si>
  <si>
    <t>72-2021-6350</t>
  </si>
  <si>
    <t>72-2021-6360</t>
  </si>
  <si>
    <t>72-2021-7205</t>
  </si>
  <si>
    <t>72-2021-7206</t>
  </si>
  <si>
    <t>72-2021-7207</t>
  </si>
  <si>
    <t>72-2021-7210</t>
  </si>
  <si>
    <t>72-2021-8073</t>
  </si>
  <si>
    <t>72-2021-8074</t>
  </si>
  <si>
    <t>72-2021-8075</t>
  </si>
  <si>
    <t>72-2021-8076</t>
  </si>
  <si>
    <t>72-2021-8077</t>
  </si>
  <si>
    <t>72-2021-8078</t>
  </si>
  <si>
    <t>72-2021-8079</t>
  </si>
  <si>
    <t>72-2021-8080</t>
  </si>
  <si>
    <t>72-2021-8081</t>
  </si>
  <si>
    <t>72-2021-8082</t>
  </si>
  <si>
    <t>72-2021-8083</t>
  </si>
  <si>
    <t>72-2021-8084</t>
  </si>
  <si>
    <t>74-2021-6010</t>
  </si>
  <si>
    <t>74-2021-6020</t>
  </si>
  <si>
    <t>74-2021-6030</t>
  </si>
  <si>
    <t>74-2021-6040</t>
  </si>
  <si>
    <t>74-2021-6070</t>
  </si>
  <si>
    <t>74-2021-6080</t>
  </si>
  <si>
    <t>74-2021-6090</t>
  </si>
  <si>
    <t>74-2021-6100</t>
  </si>
  <si>
    <t>74-2021-6101</t>
  </si>
  <si>
    <t>74-2021-6110</t>
  </si>
  <si>
    <t>74-2021-6130</t>
  </si>
  <si>
    <t>74-2021-6131</t>
  </si>
  <si>
    <t>74-2021-6140</t>
  </si>
  <si>
    <t>74-2021-6150</t>
  </si>
  <si>
    <t>74-2021-6160</t>
  </si>
  <si>
    <t>74-2021-6170</t>
  </si>
  <si>
    <t>74-2021-6180</t>
  </si>
  <si>
    <t>74-2021-6190</t>
  </si>
  <si>
    <t>74-2021-6200</t>
  </si>
  <si>
    <t>74-2021-6210</t>
  </si>
  <si>
    <t>74-2021-6240</t>
  </si>
  <si>
    <t>74-2021-6250</t>
  </si>
  <si>
    <t>74-2021-6256</t>
  </si>
  <si>
    <t>74-2021-6260</t>
  </si>
  <si>
    <t>74-2021-6270</t>
  </si>
  <si>
    <t>74-2021-6280</t>
  </si>
  <si>
    <t>74-2021-6290</t>
  </si>
  <si>
    <t>74-2021-6300</t>
  </si>
  <si>
    <t>74-2021-6310</t>
  </si>
  <si>
    <t>74-2021-6320</t>
  </si>
  <si>
    <t>74-2021-6330</t>
  </si>
  <si>
    <t>74-2021-6340</t>
  </si>
  <si>
    <t>74-2021-6350</t>
  </si>
  <si>
    <t>74-2021-6360</t>
  </si>
  <si>
    <t>74-2021-7205</t>
  </si>
  <si>
    <t>74-2021-7206</t>
  </si>
  <si>
    <t>74-2021-7207</t>
  </si>
  <si>
    <t>74-2021-7210</t>
  </si>
  <si>
    <t>74-2021-8073</t>
  </si>
  <si>
    <t>74-2021-8074</t>
  </si>
  <si>
    <t>74-2021-8075</t>
  </si>
  <si>
    <t>74-2021-8076</t>
  </si>
  <si>
    <t>74-2021-8077</t>
  </si>
  <si>
    <t>74-2021-8078</t>
  </si>
  <si>
    <t>74-2021-8079</t>
  </si>
  <si>
    <t>74-2021-8080</t>
  </si>
  <si>
    <t>74-2021-8081</t>
  </si>
  <si>
    <t>74-2021-8082</t>
  </si>
  <si>
    <t>74-2021-8083</t>
  </si>
  <si>
    <t>74-2021-8084</t>
  </si>
  <si>
    <t>76-2021-6010</t>
  </si>
  <si>
    <t>76-2021-6020</t>
  </si>
  <si>
    <t>76-2021-6030</t>
  </si>
  <si>
    <t>76-2021-6040</t>
  </si>
  <si>
    <t>76-2021-6070</t>
  </si>
  <si>
    <t>76-2021-6080</t>
  </si>
  <si>
    <t>76-2021-6090</t>
  </si>
  <si>
    <t>76-2021-6100</t>
  </si>
  <si>
    <t>76-2021-6101</t>
  </si>
  <si>
    <t>76-2021-6110</t>
  </si>
  <si>
    <t>76-2021-6130</t>
  </si>
  <si>
    <t>76-2021-6131</t>
  </si>
  <si>
    <t>76-2021-6140</t>
  </si>
  <si>
    <t>76-2021-6150</t>
  </si>
  <si>
    <t>76-2021-6160</t>
  </si>
  <si>
    <t>76-2021-6170</t>
  </si>
  <si>
    <t>76-2021-6180</t>
  </si>
  <si>
    <t>76-2021-6190</t>
  </si>
  <si>
    <t>76-2021-6200</t>
  </si>
  <si>
    <t>76-2021-6210</t>
  </si>
  <si>
    <t>76-2021-6240</t>
  </si>
  <si>
    <t>76-2021-6250</t>
  </si>
  <si>
    <t>76-2021-6256</t>
  </si>
  <si>
    <t>76-2021-6260</t>
  </si>
  <si>
    <t>76-2021-6270</t>
  </si>
  <si>
    <t>76-2021-6280</t>
  </si>
  <si>
    <t>76-2021-6290</t>
  </si>
  <si>
    <t>76-2021-6300</t>
  </si>
  <si>
    <t>76-2021-6310</t>
  </si>
  <si>
    <t>76-2021-6320</t>
  </si>
  <si>
    <t>76-2021-6330</t>
  </si>
  <si>
    <t>76-2021-6340</t>
  </si>
  <si>
    <t>76-2021-6350</t>
  </si>
  <si>
    <t>76-2021-6360</t>
  </si>
  <si>
    <t>76-2021-7205</t>
  </si>
  <si>
    <t>76-2021-7206</t>
  </si>
  <si>
    <t>76-2021-7207</t>
  </si>
  <si>
    <t>76-2021-7210</t>
  </si>
  <si>
    <t>76-2021-8073</t>
  </si>
  <si>
    <t>76-2021-8074</t>
  </si>
  <si>
    <t>76-2021-8075</t>
  </si>
  <si>
    <t>76-2021-8076</t>
  </si>
  <si>
    <t>76-2021-8077</t>
  </si>
  <si>
    <t>76-2021-8078</t>
  </si>
  <si>
    <t>76-2021-8079</t>
  </si>
  <si>
    <t>76-2021-8080</t>
  </si>
  <si>
    <t>76-2021-8081</t>
  </si>
  <si>
    <t>76-2021-8082</t>
  </si>
  <si>
    <t>76-2021-8083</t>
  </si>
  <si>
    <t>76-2021-8084</t>
  </si>
  <si>
    <t>77-2021-6010</t>
  </si>
  <si>
    <t>77-2021-6020</t>
  </si>
  <si>
    <t>77-2021-6030</t>
  </si>
  <si>
    <t>77-2021-6040</t>
  </si>
  <si>
    <t>77-2021-6070</t>
  </si>
  <si>
    <t>77-2021-6080</t>
  </si>
  <si>
    <t>77-2021-6090</t>
  </si>
  <si>
    <t>77-2021-6100</t>
  </si>
  <si>
    <t>77-2021-6101</t>
  </si>
  <si>
    <t>77-2021-6110</t>
  </si>
  <si>
    <t>77-2021-6130</t>
  </si>
  <si>
    <t>77-2021-6131</t>
  </si>
  <si>
    <t>77-2021-6140</t>
  </si>
  <si>
    <t>77-2021-6150</t>
  </si>
  <si>
    <t>77-2021-6160</t>
  </si>
  <si>
    <t>77-2021-6170</t>
  </si>
  <si>
    <t>77-2021-6180</t>
  </si>
  <si>
    <t>77-2021-6190</t>
  </si>
  <si>
    <t>77-2021-6200</t>
  </si>
  <si>
    <t>77-2021-6210</t>
  </si>
  <si>
    <t>77-2021-6240</t>
  </si>
  <si>
    <t>77-2021-6250</t>
  </si>
  <si>
    <t>77-2021-6256</t>
  </si>
  <si>
    <t>77-2021-6260</t>
  </si>
  <si>
    <t>77-2021-6270</t>
  </si>
  <si>
    <t>77-2021-6280</t>
  </si>
  <si>
    <t>77-2021-6290</t>
  </si>
  <si>
    <t>77-2021-6300</t>
  </si>
  <si>
    <t>77-2021-6310</t>
  </si>
  <si>
    <t>77-2021-6320</t>
  </si>
  <si>
    <t>77-2021-6330</t>
  </si>
  <si>
    <t>77-2021-6340</t>
  </si>
  <si>
    <t>77-2021-6350</t>
  </si>
  <si>
    <t>77-2021-6360</t>
  </si>
  <si>
    <t>77-2021-7205</t>
  </si>
  <si>
    <t>77-2021-7206</t>
  </si>
  <si>
    <t>77-2021-7207</t>
  </si>
  <si>
    <t>77-2021-7210</t>
  </si>
  <si>
    <t>77-2021-8073</t>
  </si>
  <si>
    <t>77-2021-8074</t>
  </si>
  <si>
    <t>77-2021-8075</t>
  </si>
  <si>
    <t>77-2021-8076</t>
  </si>
  <si>
    <t>77-2021-8077</t>
  </si>
  <si>
    <t>77-2021-8078</t>
  </si>
  <si>
    <t>77-2021-8079</t>
  </si>
  <si>
    <t>77-2021-8080</t>
  </si>
  <si>
    <t>77-2021-8081</t>
  </si>
  <si>
    <t>77-2021-8082</t>
  </si>
  <si>
    <t>77-2021-8083</t>
  </si>
  <si>
    <t>77-2021-8084</t>
  </si>
  <si>
    <t>78-2021-6010</t>
  </si>
  <si>
    <t>78-2021-6020</t>
  </si>
  <si>
    <t>78-2021-6030</t>
  </si>
  <si>
    <t>78-2021-6040</t>
  </si>
  <si>
    <t>78-2021-6070</t>
  </si>
  <si>
    <t>78-2021-6080</t>
  </si>
  <si>
    <t>78-2021-6090</t>
  </si>
  <si>
    <t>78-2021-6100</t>
  </si>
  <si>
    <t>78-2021-6101</t>
  </si>
  <si>
    <t>78-2021-6110</t>
  </si>
  <si>
    <t>78-2021-6130</t>
  </si>
  <si>
    <t>78-2021-6131</t>
  </si>
  <si>
    <t>78-2021-6140</t>
  </si>
  <si>
    <t>78-2021-6150</t>
  </si>
  <si>
    <t>78-2021-6160</t>
  </si>
  <si>
    <t>78-2021-6170</t>
  </si>
  <si>
    <t>78-2021-6180</t>
  </si>
  <si>
    <t>78-2021-6190</t>
  </si>
  <si>
    <t>78-2021-6200</t>
  </si>
  <si>
    <t>78-2021-6210</t>
  </si>
  <si>
    <t>78-2021-6240</t>
  </si>
  <si>
    <t>78-2021-6250</t>
  </si>
  <si>
    <t>78-2021-6256</t>
  </si>
  <si>
    <t>78-2021-6260</t>
  </si>
  <si>
    <t>78-2021-6270</t>
  </si>
  <si>
    <t>78-2021-6280</t>
  </si>
  <si>
    <t>78-2021-6290</t>
  </si>
  <si>
    <t>78-2021-6300</t>
  </si>
  <si>
    <t>78-2021-6310</t>
  </si>
  <si>
    <t>78-2021-6320</t>
  </si>
  <si>
    <t>78-2021-6330</t>
  </si>
  <si>
    <t>78-2021-6340</t>
  </si>
  <si>
    <t>78-2021-6350</t>
  </si>
  <si>
    <t>78-2021-6360</t>
  </si>
  <si>
    <t>78-2021-7205</t>
  </si>
  <si>
    <t>78-2021-7206</t>
  </si>
  <si>
    <t>78-2021-7207</t>
  </si>
  <si>
    <t>78-2021-7210</t>
  </si>
  <si>
    <t>78-2021-8073</t>
  </si>
  <si>
    <t>78-2021-8074</t>
  </si>
  <si>
    <t>78-2021-8075</t>
  </si>
  <si>
    <t>78-2021-8076</t>
  </si>
  <si>
    <t>78-2021-8077</t>
  </si>
  <si>
    <t>78-2021-8078</t>
  </si>
  <si>
    <t>78-2021-8079</t>
  </si>
  <si>
    <t>78-2021-8080</t>
  </si>
  <si>
    <t>78-2021-8081</t>
  </si>
  <si>
    <t>78-2021-8082</t>
  </si>
  <si>
    <t>78-2021-8083</t>
  </si>
  <si>
    <t>78-2021-8084</t>
  </si>
  <si>
    <t>79-2021-6010</t>
  </si>
  <si>
    <t>79-2021-6020</t>
  </si>
  <si>
    <t>79-2021-6030</t>
  </si>
  <si>
    <t>79-2021-6040</t>
  </si>
  <si>
    <t>79-2021-6070</t>
  </si>
  <si>
    <t>79-2021-6080</t>
  </si>
  <si>
    <t>79-2021-6090</t>
  </si>
  <si>
    <t>79-2021-6100</t>
  </si>
  <si>
    <t>79-2021-6101</t>
  </si>
  <si>
    <t>79-2021-6110</t>
  </si>
  <si>
    <t>79-2021-6130</t>
  </si>
  <si>
    <t>79-2021-6131</t>
  </si>
  <si>
    <t>79-2021-6140</t>
  </si>
  <si>
    <t>79-2021-6150</t>
  </si>
  <si>
    <t>79-2021-6160</t>
  </si>
  <si>
    <t>79-2021-6170</t>
  </si>
  <si>
    <t>79-2021-6180</t>
  </si>
  <si>
    <t>79-2021-6190</t>
  </si>
  <si>
    <t>79-2021-6200</t>
  </si>
  <si>
    <t>79-2021-6210</t>
  </si>
  <si>
    <t>79-2021-6240</t>
  </si>
  <si>
    <t>79-2021-6250</t>
  </si>
  <si>
    <t>79-2021-6256</t>
  </si>
  <si>
    <t>79-2021-6260</t>
  </si>
  <si>
    <t>79-2021-6270</t>
  </si>
  <si>
    <t>79-2021-6280</t>
  </si>
  <si>
    <t>79-2021-6290</t>
  </si>
  <si>
    <t>79-2021-6300</t>
  </si>
  <si>
    <t>79-2021-6310</t>
  </si>
  <si>
    <t>79-2021-6320</t>
  </si>
  <si>
    <t>79-2021-6330</t>
  </si>
  <si>
    <t>79-2021-6340</t>
  </si>
  <si>
    <t>79-2021-6350</t>
  </si>
  <si>
    <t>79-2021-6360</t>
  </si>
  <si>
    <t>79-2021-7205</t>
  </si>
  <si>
    <t>79-2021-7206</t>
  </si>
  <si>
    <t>79-2021-7207</t>
  </si>
  <si>
    <t>79-2021-7210</t>
  </si>
  <si>
    <t>79-2021-8073</t>
  </si>
  <si>
    <t>79-2021-8074</t>
  </si>
  <si>
    <t>79-2021-8075</t>
  </si>
  <si>
    <t>79-2021-8076</t>
  </si>
  <si>
    <t>79-2021-8077</t>
  </si>
  <si>
    <t>79-2021-8078</t>
  </si>
  <si>
    <t>79-2021-8079</t>
  </si>
  <si>
    <t>79-2021-8080</t>
  </si>
  <si>
    <t>79-2021-8081</t>
  </si>
  <si>
    <t>79-2021-8082</t>
  </si>
  <si>
    <t>79-2021-8083</t>
  </si>
  <si>
    <t>79-2021-8084</t>
  </si>
  <si>
    <t>80-2021-6010</t>
  </si>
  <si>
    <t>80-2021-6020</t>
  </si>
  <si>
    <t>80-2021-6030</t>
  </si>
  <si>
    <t>80-2021-6040</t>
  </si>
  <si>
    <t>80-2021-6070</t>
  </si>
  <si>
    <t>80-2021-6080</t>
  </si>
  <si>
    <t>80-2021-6090</t>
  </si>
  <si>
    <t>80-2021-6100</t>
  </si>
  <si>
    <t>80-2021-6101</t>
  </si>
  <si>
    <t>80-2021-6110</t>
  </si>
  <si>
    <t>80-2021-6130</t>
  </si>
  <si>
    <t>80-2021-6131</t>
  </si>
  <si>
    <t>80-2021-6140</t>
  </si>
  <si>
    <t>80-2021-6150</t>
  </si>
  <si>
    <t>80-2021-6160</t>
  </si>
  <si>
    <t>80-2021-6170</t>
  </si>
  <si>
    <t>80-2021-6180</t>
  </si>
  <si>
    <t>80-2021-6190</t>
  </si>
  <si>
    <t>80-2021-6200</t>
  </si>
  <si>
    <t>80-2021-6210</t>
  </si>
  <si>
    <t>80-2021-6240</t>
  </si>
  <si>
    <t>80-2021-6250</t>
  </si>
  <si>
    <t>80-2021-6256</t>
  </si>
  <si>
    <t>80-2021-6260</t>
  </si>
  <si>
    <t>80-2021-6270</t>
  </si>
  <si>
    <t>80-2021-6280</t>
  </si>
  <si>
    <t>80-2021-6290</t>
  </si>
  <si>
    <t>80-2021-6300</t>
  </si>
  <si>
    <t>80-2021-6310</t>
  </si>
  <si>
    <t>80-2021-6320</t>
  </si>
  <si>
    <t>80-2021-6330</t>
  </si>
  <si>
    <t>80-2021-6340</t>
  </si>
  <si>
    <t>80-2021-6350</t>
  </si>
  <si>
    <t>80-2021-6360</t>
  </si>
  <si>
    <t>80-2021-7205</t>
  </si>
  <si>
    <t>80-2021-7206</t>
  </si>
  <si>
    <t>80-2021-7207</t>
  </si>
  <si>
    <t>80-2021-7210</t>
  </si>
  <si>
    <t>80-2021-8073</t>
  </si>
  <si>
    <t>80-2021-8074</t>
  </si>
  <si>
    <t>80-2021-8075</t>
  </si>
  <si>
    <t>80-2021-8076</t>
  </si>
  <si>
    <t>80-2021-8077</t>
  </si>
  <si>
    <t>80-2021-8078</t>
  </si>
  <si>
    <t>80-2021-8079</t>
  </si>
  <si>
    <t>80-2021-8080</t>
  </si>
  <si>
    <t>80-2021-8081</t>
  </si>
  <si>
    <t>80-2021-8082</t>
  </si>
  <si>
    <t>80-2021-8083</t>
  </si>
  <si>
    <t>80-2021-8084</t>
  </si>
  <si>
    <t>81-2021-6010</t>
  </si>
  <si>
    <t>81-2021-6020</t>
  </si>
  <si>
    <t>81-2021-6030</t>
  </si>
  <si>
    <t>81-2021-6040</t>
  </si>
  <si>
    <t>81-2021-6070</t>
  </si>
  <si>
    <t>81-2021-6080</t>
  </si>
  <si>
    <t>81-2021-6090</t>
  </si>
  <si>
    <t>81-2021-6100</t>
  </si>
  <si>
    <t>81-2021-6101</t>
  </si>
  <si>
    <t>81-2021-6110</t>
  </si>
  <si>
    <t>81-2021-6130</t>
  </si>
  <si>
    <t>81-2021-6131</t>
  </si>
  <si>
    <t>81-2021-6140</t>
  </si>
  <si>
    <t>81-2021-6150</t>
  </si>
  <si>
    <t>81-2021-6160</t>
  </si>
  <si>
    <t>81-2021-6170</t>
  </si>
  <si>
    <t>81-2021-6180</t>
  </si>
  <si>
    <t>81-2021-6190</t>
  </si>
  <si>
    <t>81-2021-6200</t>
  </si>
  <si>
    <t>81-2021-6210</t>
  </si>
  <si>
    <t>81-2021-6240</t>
  </si>
  <si>
    <t>81-2021-6250</t>
  </si>
  <si>
    <t>81-2021-6256</t>
  </si>
  <si>
    <t>81-2021-6260</t>
  </si>
  <si>
    <t>81-2021-6270</t>
  </si>
  <si>
    <t>81-2021-6280</t>
  </si>
  <si>
    <t>81-2021-6290</t>
  </si>
  <si>
    <t>81-2021-6300</t>
  </si>
  <si>
    <t>81-2021-6310</t>
  </si>
  <si>
    <t>81-2021-6320</t>
  </si>
  <si>
    <t>81-2021-6330</t>
  </si>
  <si>
    <t>81-2021-6340</t>
  </si>
  <si>
    <t>81-2021-6350</t>
  </si>
  <si>
    <t>81-2021-6360</t>
  </si>
  <si>
    <t>81-2021-7205</t>
  </si>
  <si>
    <t>81-2021-7206</t>
  </si>
  <si>
    <t>81-2021-7207</t>
  </si>
  <si>
    <t>81-2021-7210</t>
  </si>
  <si>
    <t>81-2021-8073</t>
  </si>
  <si>
    <t>81-2021-8074</t>
  </si>
  <si>
    <t>81-2021-8075</t>
  </si>
  <si>
    <t>81-2021-8076</t>
  </si>
  <si>
    <t>81-2021-8077</t>
  </si>
  <si>
    <t>81-2021-8078</t>
  </si>
  <si>
    <t>81-2021-8079</t>
  </si>
  <si>
    <t>81-2021-8080</t>
  </si>
  <si>
    <t>81-2021-8081</t>
  </si>
  <si>
    <t>81-2021-8082</t>
  </si>
  <si>
    <t>81-2021-8083</t>
  </si>
  <si>
    <t>81-2021-8084</t>
  </si>
  <si>
    <t>83-2021-6010</t>
  </si>
  <si>
    <t>83-2021-6020</t>
  </si>
  <si>
    <t>83-2021-6030</t>
  </si>
  <si>
    <t>83-2021-6040</t>
  </si>
  <si>
    <t>83-2021-6070</t>
  </si>
  <si>
    <t>83-2021-6080</t>
  </si>
  <si>
    <t>83-2021-6090</t>
  </si>
  <si>
    <t>83-2021-6100</t>
  </si>
  <si>
    <t>83-2021-6101</t>
  </si>
  <si>
    <t>83-2021-6110</t>
  </si>
  <si>
    <t>83-2021-6130</t>
  </si>
  <si>
    <t>83-2021-6131</t>
  </si>
  <si>
    <t>83-2021-6140</t>
  </si>
  <si>
    <t>83-2021-6150</t>
  </si>
  <si>
    <t>83-2021-6160</t>
  </si>
  <si>
    <t>83-2021-6170</t>
  </si>
  <si>
    <t>83-2021-6180</t>
  </si>
  <si>
    <t>83-2021-6190</t>
  </si>
  <si>
    <t>83-2021-6200</t>
  </si>
  <si>
    <t>83-2021-6210</t>
  </si>
  <si>
    <t>83-2021-6240</t>
  </si>
  <si>
    <t>83-2021-6250</t>
  </si>
  <si>
    <t>83-2021-6256</t>
  </si>
  <si>
    <t>83-2021-6260</t>
  </si>
  <si>
    <t>83-2021-6270</t>
  </si>
  <si>
    <t>83-2021-6280</t>
  </si>
  <si>
    <t>83-2021-6290</t>
  </si>
  <si>
    <t>83-2021-6300</t>
  </si>
  <si>
    <t>83-2021-6310</t>
  </si>
  <si>
    <t>83-2021-6320</t>
  </si>
  <si>
    <t>83-2021-6330</t>
  </si>
  <si>
    <t>83-2021-6340</t>
  </si>
  <si>
    <t>83-2021-6350</t>
  </si>
  <si>
    <t>83-2021-6360</t>
  </si>
  <si>
    <t>83-2021-7205</t>
  </si>
  <si>
    <t>83-2021-7206</t>
  </si>
  <si>
    <t>83-2021-7207</t>
  </si>
  <si>
    <t>83-2021-7210</t>
  </si>
  <si>
    <t>83-2021-8073</t>
  </si>
  <si>
    <t>83-2021-8074</t>
  </si>
  <si>
    <t>83-2021-8075</t>
  </si>
  <si>
    <t>83-2021-8076</t>
  </si>
  <si>
    <t>83-2021-8077</t>
  </si>
  <si>
    <t>83-2021-8078</t>
  </si>
  <si>
    <t>83-2021-8079</t>
  </si>
  <si>
    <t>83-2021-8080</t>
  </si>
  <si>
    <t>83-2021-8081</t>
  </si>
  <si>
    <t>83-2021-8082</t>
  </si>
  <si>
    <t>83-2021-8083</t>
  </si>
  <si>
    <t>83-2021-8084</t>
  </si>
  <si>
    <t>84-2021-6010</t>
  </si>
  <si>
    <t>84-2021-6020</t>
  </si>
  <si>
    <t>84-2021-6030</t>
  </si>
  <si>
    <t>84-2021-6040</t>
  </si>
  <si>
    <t>84-2021-6070</t>
  </si>
  <si>
    <t>84-2021-6080</t>
  </si>
  <si>
    <t>84-2021-6090</t>
  </si>
  <si>
    <t>84-2021-6100</t>
  </si>
  <si>
    <t>84-2021-6101</t>
  </si>
  <si>
    <t>84-2021-6110</t>
  </si>
  <si>
    <t>84-2021-6130</t>
  </si>
  <si>
    <t>84-2021-6131</t>
  </si>
  <si>
    <t>84-2021-6140</t>
  </si>
  <si>
    <t>84-2021-6150</t>
  </si>
  <si>
    <t>84-2021-6160</t>
  </si>
  <si>
    <t>84-2021-6170</t>
  </si>
  <si>
    <t>84-2021-6180</t>
  </si>
  <si>
    <t>84-2021-6190</t>
  </si>
  <si>
    <t>84-2021-6200</t>
  </si>
  <si>
    <t>84-2021-6210</t>
  </si>
  <si>
    <t>84-2021-6240</t>
  </si>
  <si>
    <t>84-2021-6250</t>
  </si>
  <si>
    <t>84-2021-6256</t>
  </si>
  <si>
    <t>84-2021-6260</t>
  </si>
  <si>
    <t>84-2021-6270</t>
  </si>
  <si>
    <t>84-2021-6280</t>
  </si>
  <si>
    <t>84-2021-6290</t>
  </si>
  <si>
    <t>84-2021-6300</t>
  </si>
  <si>
    <t>84-2021-6310</t>
  </si>
  <si>
    <t>84-2021-6320</t>
  </si>
  <si>
    <t>84-2021-6330</t>
  </si>
  <si>
    <t>84-2021-6340</t>
  </si>
  <si>
    <t>84-2021-6350</t>
  </si>
  <si>
    <t>84-2021-6360</t>
  </si>
  <si>
    <t>84-2021-7205</t>
  </si>
  <si>
    <t>84-2021-7206</t>
  </si>
  <si>
    <t>84-2021-7207</t>
  </si>
  <si>
    <t>84-2021-7210</t>
  </si>
  <si>
    <t>84-2021-8073</t>
  </si>
  <si>
    <t>84-2021-8074</t>
  </si>
  <si>
    <t>84-2021-8075</t>
  </si>
  <si>
    <t>84-2021-8076</t>
  </si>
  <si>
    <t>84-2021-8077</t>
  </si>
  <si>
    <t>84-2021-8078</t>
  </si>
  <si>
    <t>84-2021-8079</t>
  </si>
  <si>
    <t>84-2021-8080</t>
  </si>
  <si>
    <t>84-2021-8081</t>
  </si>
  <si>
    <t>84-2021-8082</t>
  </si>
  <si>
    <t>84-2021-8083</t>
  </si>
  <si>
    <t>84-2021-8084</t>
  </si>
  <si>
    <t>85-2021-6010</t>
  </si>
  <si>
    <t>85-2021-6020</t>
  </si>
  <si>
    <t>85-2021-6030</t>
  </si>
  <si>
    <t>85-2021-6040</t>
  </si>
  <si>
    <t>85-2021-6070</t>
  </si>
  <si>
    <t>85-2021-6080</t>
  </si>
  <si>
    <t>85-2021-6090</t>
  </si>
  <si>
    <t>85-2021-6100</t>
  </si>
  <si>
    <t>85-2021-6101</t>
  </si>
  <si>
    <t>85-2021-6110</t>
  </si>
  <si>
    <t>85-2021-6130</t>
  </si>
  <si>
    <t>85-2021-6131</t>
  </si>
  <si>
    <t>85-2021-6140</t>
  </si>
  <si>
    <t>85-2021-6150</t>
  </si>
  <si>
    <t>85-2021-6160</t>
  </si>
  <si>
    <t>85-2021-6170</t>
  </si>
  <si>
    <t>85-2021-6180</t>
  </si>
  <si>
    <t>85-2021-6190</t>
  </si>
  <si>
    <t>85-2021-6200</t>
  </si>
  <si>
    <t>85-2021-6210</t>
  </si>
  <si>
    <t>85-2021-6240</t>
  </si>
  <si>
    <t>85-2021-6250</t>
  </si>
  <si>
    <t>85-2021-6256</t>
  </si>
  <si>
    <t>85-2021-6260</t>
  </si>
  <si>
    <t>85-2021-6270</t>
  </si>
  <si>
    <t>85-2021-6280</t>
  </si>
  <si>
    <t>85-2021-6290</t>
  </si>
  <si>
    <t>85-2021-6300</t>
  </si>
  <si>
    <t>85-2021-6310</t>
  </si>
  <si>
    <t>85-2021-6320</t>
  </si>
  <si>
    <t>85-2021-6330</t>
  </si>
  <si>
    <t>85-2021-6340</t>
  </si>
  <si>
    <t>85-2021-6350</t>
  </si>
  <si>
    <t>85-2021-6360</t>
  </si>
  <si>
    <t>85-2021-7205</t>
  </si>
  <si>
    <t>85-2021-7206</t>
  </si>
  <si>
    <t>85-2021-7207</t>
  </si>
  <si>
    <t>85-2021-7210</t>
  </si>
  <si>
    <t>85-2021-8073</t>
  </si>
  <si>
    <t>85-2021-8074</t>
  </si>
  <si>
    <t>85-2021-8075</t>
  </si>
  <si>
    <t>85-2021-8076</t>
  </si>
  <si>
    <t>85-2021-8077</t>
  </si>
  <si>
    <t>85-2021-8078</t>
  </si>
  <si>
    <t>85-2021-8079</t>
  </si>
  <si>
    <t>85-2021-8080</t>
  </si>
  <si>
    <t>85-2021-8081</t>
  </si>
  <si>
    <t>85-2021-8082</t>
  </si>
  <si>
    <t>85-2021-8083</t>
  </si>
  <si>
    <t>85-2021-8084</t>
  </si>
  <si>
    <t>86-2021-6010</t>
  </si>
  <si>
    <t>86-2021-6020</t>
  </si>
  <si>
    <t>86-2021-6030</t>
  </si>
  <si>
    <t>86-2021-6040</t>
  </si>
  <si>
    <t>86-2021-6070</t>
  </si>
  <si>
    <t>86-2021-6080</t>
  </si>
  <si>
    <t>86-2021-6090</t>
  </si>
  <si>
    <t>86-2021-6100</t>
  </si>
  <si>
    <t>86-2021-6101</t>
  </si>
  <si>
    <t>86-2021-6110</t>
  </si>
  <si>
    <t>86-2021-6130</t>
  </si>
  <si>
    <t>86-2021-6131</t>
  </si>
  <si>
    <t>86-2021-6140</t>
  </si>
  <si>
    <t>86-2021-6150</t>
  </si>
  <si>
    <t>86-2021-6160</t>
  </si>
  <si>
    <t>86-2021-6170</t>
  </si>
  <si>
    <t>86-2021-6180</t>
  </si>
  <si>
    <t>86-2021-6190</t>
  </si>
  <si>
    <t>86-2021-6200</t>
  </si>
  <si>
    <t>86-2021-6210</t>
  </si>
  <si>
    <t>86-2021-6240</t>
  </si>
  <si>
    <t>86-2021-6250</t>
  </si>
  <si>
    <t>86-2021-6256</t>
  </si>
  <si>
    <t>86-2021-6260</t>
  </si>
  <si>
    <t>86-2021-6270</t>
  </si>
  <si>
    <t>86-2021-6280</t>
  </si>
  <si>
    <t>86-2021-6290</t>
  </si>
  <si>
    <t>86-2021-6300</t>
  </si>
  <si>
    <t>86-2021-6310</t>
  </si>
  <si>
    <t>86-2021-6320</t>
  </si>
  <si>
    <t>86-2021-6330</t>
  </si>
  <si>
    <t>86-2021-6340</t>
  </si>
  <si>
    <t>86-2021-6350</t>
  </si>
  <si>
    <t>86-2021-6360</t>
  </si>
  <si>
    <t>86-2021-7205</t>
  </si>
  <si>
    <t>86-2021-7206</t>
  </si>
  <si>
    <t>86-2021-7207</t>
  </si>
  <si>
    <t>86-2021-7210</t>
  </si>
  <si>
    <t>86-2021-8073</t>
  </si>
  <si>
    <t>86-2021-8074</t>
  </si>
  <si>
    <t>86-2021-8075</t>
  </si>
  <si>
    <t>86-2021-8076</t>
  </si>
  <si>
    <t>86-2021-8077</t>
  </si>
  <si>
    <t>86-2021-8078</t>
  </si>
  <si>
    <t>86-2021-8079</t>
  </si>
  <si>
    <t>86-2021-8080</t>
  </si>
  <si>
    <t>86-2021-8081</t>
  </si>
  <si>
    <t>86-2021-8082</t>
  </si>
  <si>
    <t>86-2021-8083</t>
  </si>
  <si>
    <t>86-2021-8084</t>
  </si>
  <si>
    <t>90-2021-6010</t>
  </si>
  <si>
    <t>90-2021-6020</t>
  </si>
  <si>
    <t>90-2021-6030</t>
  </si>
  <si>
    <t>90-2021-6040</t>
  </si>
  <si>
    <t>90-2021-6070</t>
  </si>
  <si>
    <t>90-2021-6080</t>
  </si>
  <si>
    <t>90-2021-6090</t>
  </si>
  <si>
    <t>90-2021-6100</t>
  </si>
  <si>
    <t>90-2021-6101</t>
  </si>
  <si>
    <t>90-2021-6110</t>
  </si>
  <si>
    <t>90-2021-6130</t>
  </si>
  <si>
    <t>90-2021-6131</t>
  </si>
  <si>
    <t>90-2021-6140</t>
  </si>
  <si>
    <t>90-2021-6150</t>
  </si>
  <si>
    <t>90-2021-6160</t>
  </si>
  <si>
    <t>90-2021-6170</t>
  </si>
  <si>
    <t>90-2021-6180</t>
  </si>
  <si>
    <t>90-2021-6190</t>
  </si>
  <si>
    <t>90-2021-6200</t>
  </si>
  <si>
    <t>90-2021-6210</t>
  </si>
  <si>
    <t>90-2021-6240</t>
  </si>
  <si>
    <t>90-2021-6250</t>
  </si>
  <si>
    <t>90-2021-6256</t>
  </si>
  <si>
    <t>90-2021-6260</t>
  </si>
  <si>
    <t>90-2021-6270</t>
  </si>
  <si>
    <t>90-2021-6280</t>
  </si>
  <si>
    <t>90-2021-6290</t>
  </si>
  <si>
    <t>90-2021-6300</t>
  </si>
  <si>
    <t>90-2021-6310</t>
  </si>
  <si>
    <t>90-2021-6320</t>
  </si>
  <si>
    <t>90-2021-6330</t>
  </si>
  <si>
    <t>90-2021-6340</t>
  </si>
  <si>
    <t>90-2021-6350</t>
  </si>
  <si>
    <t>90-2021-6360</t>
  </si>
  <si>
    <t>90-2021-7205</t>
  </si>
  <si>
    <t>90-2021-7206</t>
  </si>
  <si>
    <t>90-2021-7207</t>
  </si>
  <si>
    <t>90-2021-7210</t>
  </si>
  <si>
    <t>90-2021-8073</t>
  </si>
  <si>
    <t>90-2021-8074</t>
  </si>
  <si>
    <t>90-2021-8075</t>
  </si>
  <si>
    <t>90-2021-8076</t>
  </si>
  <si>
    <t>90-2021-8077</t>
  </si>
  <si>
    <t>90-2021-8078</t>
  </si>
  <si>
    <t>90-2021-8079</t>
  </si>
  <si>
    <t>90-2021-8080</t>
  </si>
  <si>
    <t>90-2021-8081</t>
  </si>
  <si>
    <t>90-2021-8082</t>
  </si>
  <si>
    <t>90-2021-8083</t>
  </si>
  <si>
    <t>90-2021-8084</t>
  </si>
  <si>
    <t>91-2021-6010</t>
  </si>
  <si>
    <t>91-2021-6020</t>
  </si>
  <si>
    <t>91-2021-6030</t>
  </si>
  <si>
    <t>91-2021-6040</t>
  </si>
  <si>
    <t>91-2021-6070</t>
  </si>
  <si>
    <t>91-2021-6080</t>
  </si>
  <si>
    <t>91-2021-6090</t>
  </si>
  <si>
    <t>91-2021-6100</t>
  </si>
  <si>
    <t>91-2021-6101</t>
  </si>
  <si>
    <t>91-2021-6110</t>
  </si>
  <si>
    <t>91-2021-6130</t>
  </si>
  <si>
    <t>91-2021-6131</t>
  </si>
  <si>
    <t>91-2021-6140</t>
  </si>
  <si>
    <t>91-2021-6150</t>
  </si>
  <si>
    <t>91-2021-6160</t>
  </si>
  <si>
    <t>91-2021-6170</t>
  </si>
  <si>
    <t>91-2021-6180</t>
  </si>
  <si>
    <t>91-2021-6190</t>
  </si>
  <si>
    <t>91-2021-6200</t>
  </si>
  <si>
    <t>91-2021-6210</t>
  </si>
  <si>
    <t>91-2021-6240</t>
  </si>
  <si>
    <t>91-2021-6250</t>
  </si>
  <si>
    <t>91-2021-6256</t>
  </si>
  <si>
    <t>91-2021-6260</t>
  </si>
  <si>
    <t>91-2021-6270</t>
  </si>
  <si>
    <t>91-2021-6280</t>
  </si>
  <si>
    <t>91-2021-6290</t>
  </si>
  <si>
    <t>91-2021-6300</t>
  </si>
  <si>
    <t>91-2021-6310</t>
  </si>
  <si>
    <t>91-2021-6320</t>
  </si>
  <si>
    <t>91-2021-6330</t>
  </si>
  <si>
    <t>91-2021-6340</t>
  </si>
  <si>
    <t>91-2021-6350</t>
  </si>
  <si>
    <t>91-2021-6360</t>
  </si>
  <si>
    <t>91-2021-7205</t>
  </si>
  <si>
    <t>91-2021-7206</t>
  </si>
  <si>
    <t>91-2021-7207</t>
  </si>
  <si>
    <t>91-2021-7210</t>
  </si>
  <si>
    <t>91-2021-8073</t>
  </si>
  <si>
    <t>91-2021-8074</t>
  </si>
  <si>
    <t>91-2021-8075</t>
  </si>
  <si>
    <t>91-2021-8076</t>
  </si>
  <si>
    <t>91-2021-8077</t>
  </si>
  <si>
    <t>91-2021-8078</t>
  </si>
  <si>
    <t>91-2021-8079</t>
  </si>
  <si>
    <t>91-2021-8080</t>
  </si>
  <si>
    <t>91-2021-8081</t>
  </si>
  <si>
    <t>91-2021-8082</t>
  </si>
  <si>
    <t>91-2021-8083</t>
  </si>
  <si>
    <t>91-2021-8084</t>
  </si>
  <si>
    <t>92-2021-6010</t>
  </si>
  <si>
    <t>92-2021-6020</t>
  </si>
  <si>
    <t>92-2021-6030</t>
  </si>
  <si>
    <t>92-2021-6040</t>
  </si>
  <si>
    <t>92-2021-6070</t>
  </si>
  <si>
    <t>92-2021-6080</t>
  </si>
  <si>
    <t>92-2021-6090</t>
  </si>
  <si>
    <t>92-2021-6100</t>
  </si>
  <si>
    <t>92-2021-6101</t>
  </si>
  <si>
    <t>92-2021-6110</t>
  </si>
  <si>
    <t>92-2021-6130</t>
  </si>
  <si>
    <t>92-2021-6131</t>
  </si>
  <si>
    <t>92-2021-6140</t>
  </si>
  <si>
    <t>92-2021-6150</t>
  </si>
  <si>
    <t>92-2021-6160</t>
  </si>
  <si>
    <t>92-2021-6170</t>
  </si>
  <si>
    <t>92-2021-6180</t>
  </si>
  <si>
    <t>92-2021-6190</t>
  </si>
  <si>
    <t>92-2021-6200</t>
  </si>
  <si>
    <t>92-2021-6210</t>
  </si>
  <si>
    <t>92-2021-6240</t>
  </si>
  <si>
    <t>92-2021-6250</t>
  </si>
  <si>
    <t>92-2021-6256</t>
  </si>
  <si>
    <t>92-2021-6260</t>
  </si>
  <si>
    <t>92-2021-6270</t>
  </si>
  <si>
    <t>92-2021-6280</t>
  </si>
  <si>
    <t>92-2021-6290</t>
  </si>
  <si>
    <t>92-2021-6300</t>
  </si>
  <si>
    <t>92-2021-6310</t>
  </si>
  <si>
    <t>92-2021-6320</t>
  </si>
  <si>
    <t>92-2021-6330</t>
  </si>
  <si>
    <t>92-2021-6340</t>
  </si>
  <si>
    <t>92-2021-6350</t>
  </si>
  <si>
    <t>92-2021-6360</t>
  </si>
  <si>
    <t>92-2021-7205</t>
  </si>
  <si>
    <t>92-2021-7206</t>
  </si>
  <si>
    <t>92-2021-7207</t>
  </si>
  <si>
    <t>92-2021-7210</t>
  </si>
  <si>
    <t>92-2021-8073</t>
  </si>
  <si>
    <t>92-2021-8074</t>
  </si>
  <si>
    <t>92-2021-8075</t>
  </si>
  <si>
    <t>92-2021-8076</t>
  </si>
  <si>
    <t>92-2021-8077</t>
  </si>
  <si>
    <t>92-2021-8078</t>
  </si>
  <si>
    <t>92-2021-8079</t>
  </si>
  <si>
    <t>92-2021-8080</t>
  </si>
  <si>
    <t>92-2021-8081</t>
  </si>
  <si>
    <t>92-2021-8082</t>
  </si>
  <si>
    <t>92-2021-8083</t>
  </si>
  <si>
    <t>92-2021-8084</t>
  </si>
  <si>
    <t>94-2021-6010</t>
  </si>
  <si>
    <t>94-2021-6020</t>
  </si>
  <si>
    <t>94-2021-6030</t>
  </si>
  <si>
    <t>94-2021-6040</t>
  </si>
  <si>
    <t>94-2021-6070</t>
  </si>
  <si>
    <t>94-2021-6080</t>
  </si>
  <si>
    <t>94-2021-6090</t>
  </si>
  <si>
    <t>94-2021-6100</t>
  </si>
  <si>
    <t>94-2021-6101</t>
  </si>
  <si>
    <t>94-2021-6110</t>
  </si>
  <si>
    <t>94-2021-6130</t>
  </si>
  <si>
    <t>94-2021-6131</t>
  </si>
  <si>
    <t>94-2021-6140</t>
  </si>
  <si>
    <t>94-2021-6150</t>
  </si>
  <si>
    <t>94-2021-6160</t>
  </si>
  <si>
    <t>94-2021-6170</t>
  </si>
  <si>
    <t>94-2021-6180</t>
  </si>
  <si>
    <t>94-2021-6190</t>
  </si>
  <si>
    <t>94-2021-6200</t>
  </si>
  <si>
    <t>94-2021-6210</t>
  </si>
  <si>
    <t>94-2021-6240</t>
  </si>
  <si>
    <t>94-2021-6250</t>
  </si>
  <si>
    <t>94-2021-6256</t>
  </si>
  <si>
    <t>94-2021-6260</t>
  </si>
  <si>
    <t>94-2021-6270</t>
  </si>
  <si>
    <t>94-2021-6280</t>
  </si>
  <si>
    <t>94-2021-6290</t>
  </si>
  <si>
    <t>94-2021-6300</t>
  </si>
  <si>
    <t>94-2021-6310</t>
  </si>
  <si>
    <t>94-2021-6320</t>
  </si>
  <si>
    <t>94-2021-6330</t>
  </si>
  <si>
    <t>94-2021-6340</t>
  </si>
  <si>
    <t>94-2021-6350</t>
  </si>
  <si>
    <t>94-2021-6360</t>
  </si>
  <si>
    <t>94-2021-7205</t>
  </si>
  <si>
    <t>94-2021-7206</t>
  </si>
  <si>
    <t>94-2021-7207</t>
  </si>
  <si>
    <t>94-2021-7210</t>
  </si>
  <si>
    <t>94-2021-8073</t>
  </si>
  <si>
    <t>94-2021-8074</t>
  </si>
  <si>
    <t>94-2021-8075</t>
  </si>
  <si>
    <t>94-2021-8076</t>
  </si>
  <si>
    <t>94-2021-8077</t>
  </si>
  <si>
    <t>94-2021-8078</t>
  </si>
  <si>
    <t>94-2021-8079</t>
  </si>
  <si>
    <t>94-2021-8080</t>
  </si>
  <si>
    <t>94-2021-8081</t>
  </si>
  <si>
    <t>94-2021-8082</t>
  </si>
  <si>
    <t>94-2021-8083</t>
  </si>
  <si>
    <t>94-2021-8084</t>
  </si>
  <si>
    <t>98-2021-6010</t>
  </si>
  <si>
    <t>98-2021-6020</t>
  </si>
  <si>
    <t>98-2021-6030</t>
  </si>
  <si>
    <t>98-2021-6040</t>
  </si>
  <si>
    <t>98-2021-6070</t>
  </si>
  <si>
    <t>98-2021-6080</t>
  </si>
  <si>
    <t>98-2021-6090</t>
  </si>
  <si>
    <t>98-2021-6100</t>
  </si>
  <si>
    <t>98-2021-6101</t>
  </si>
  <si>
    <t>98-2021-6110</t>
  </si>
  <si>
    <t>98-2021-6130</t>
  </si>
  <si>
    <t>98-2021-6131</t>
  </si>
  <si>
    <t>98-2021-6140</t>
  </si>
  <si>
    <t>98-2021-6150</t>
  </si>
  <si>
    <t>98-2021-6160</t>
  </si>
  <si>
    <t>98-2021-6170</t>
  </si>
  <si>
    <t>98-2021-6180</t>
  </si>
  <si>
    <t>98-2021-6190</t>
  </si>
  <si>
    <t>98-2021-6200</t>
  </si>
  <si>
    <t>98-2021-6210</t>
  </si>
  <si>
    <t>98-2021-6240</t>
  </si>
  <si>
    <t>98-2021-6250</t>
  </si>
  <si>
    <t>98-2021-6256</t>
  </si>
  <si>
    <t>98-2021-6260</t>
  </si>
  <si>
    <t>98-2021-6270</t>
  </si>
  <si>
    <t>98-2021-6280</t>
  </si>
  <si>
    <t>98-2021-6290</t>
  </si>
  <si>
    <t>98-2021-6300</t>
  </si>
  <si>
    <t>98-2021-6310</t>
  </si>
  <si>
    <t>98-2021-6320</t>
  </si>
  <si>
    <t>98-2021-6330</t>
  </si>
  <si>
    <t>98-2021-6340</t>
  </si>
  <si>
    <t>98-2021-6350</t>
  </si>
  <si>
    <t>98-2021-6360</t>
  </si>
  <si>
    <t>98-2021-7205</t>
  </si>
  <si>
    <t>98-2021-7206</t>
  </si>
  <si>
    <t>98-2021-7207</t>
  </si>
  <si>
    <t>98-2021-7210</t>
  </si>
  <si>
    <t>98-2021-8073</t>
  </si>
  <si>
    <t>98-2021-8074</t>
  </si>
  <si>
    <t>98-2021-8075</t>
  </si>
  <si>
    <t>98-2021-8076</t>
  </si>
  <si>
    <t>98-2021-8077</t>
  </si>
  <si>
    <t>98-2021-8078</t>
  </si>
  <si>
    <t>98-2021-8079</t>
  </si>
  <si>
    <t>98-2021-8080</t>
  </si>
  <si>
    <t>98-2021-8081</t>
  </si>
  <si>
    <t>98-2021-8082</t>
  </si>
  <si>
    <t>98-2021-8083</t>
  </si>
  <si>
    <t>98-2021-8084</t>
  </si>
  <si>
    <t>99-2021-6010</t>
  </si>
  <si>
    <t>99-2021-6020</t>
  </si>
  <si>
    <t>99-2021-6030</t>
  </si>
  <si>
    <t>99-2021-6040</t>
  </si>
  <si>
    <t>99-2021-6070</t>
  </si>
  <si>
    <t>99-2021-6080</t>
  </si>
  <si>
    <t>99-2021-6090</t>
  </si>
  <si>
    <t>99-2021-6100</t>
  </si>
  <si>
    <t>99-2021-6101</t>
  </si>
  <si>
    <t>99-2021-6110</t>
  </si>
  <si>
    <t>99-2021-6130</t>
  </si>
  <si>
    <t>99-2021-6131</t>
  </si>
  <si>
    <t>99-2021-6140</t>
  </si>
  <si>
    <t>99-2021-6150</t>
  </si>
  <si>
    <t>99-2021-6160</t>
  </si>
  <si>
    <t>99-2021-6170</t>
  </si>
  <si>
    <t>99-2021-6180</t>
  </si>
  <si>
    <t>99-2021-6190</t>
  </si>
  <si>
    <t>99-2021-6200</t>
  </si>
  <si>
    <t>99-2021-6210</t>
  </si>
  <si>
    <t>99-2021-6240</t>
  </si>
  <si>
    <t>99-2021-6250</t>
  </si>
  <si>
    <t>99-2021-6256</t>
  </si>
  <si>
    <t>99-2021-6260</t>
  </si>
  <si>
    <t>99-2021-6270</t>
  </si>
  <si>
    <t>99-2021-6280</t>
  </si>
  <si>
    <t>99-2021-6290</t>
  </si>
  <si>
    <t>99-2021-6300</t>
  </si>
  <si>
    <t>99-2021-6310</t>
  </si>
  <si>
    <t>99-2021-6320</t>
  </si>
  <si>
    <t>99-2021-6330</t>
  </si>
  <si>
    <t>99-2021-6340</t>
  </si>
  <si>
    <t>99-2021-6350</t>
  </si>
  <si>
    <t>99-2021-6360</t>
  </si>
  <si>
    <t>99-2021-7205</t>
  </si>
  <si>
    <t>99-2021-7206</t>
  </si>
  <si>
    <t>99-2021-7207</t>
  </si>
  <si>
    <t>99-2021-7210</t>
  </si>
  <si>
    <t>99-2021-8073</t>
  </si>
  <si>
    <t>99-2021-8074</t>
  </si>
  <si>
    <t>99-2021-8075</t>
  </si>
  <si>
    <t>99-2021-8076</t>
  </si>
  <si>
    <t>99-2021-8077</t>
  </si>
  <si>
    <t>99-2021-8078</t>
  </si>
  <si>
    <t>99-2021-8079</t>
  </si>
  <si>
    <t>99-2021-8080</t>
  </si>
  <si>
    <t>99-2021-8081</t>
  </si>
  <si>
    <t>99-2021-8082</t>
  </si>
  <si>
    <t>99-2021-8083</t>
  </si>
  <si>
    <t>99-2021-8084</t>
  </si>
  <si>
    <t>100-2021-6010</t>
  </si>
  <si>
    <t>100-2021-6020</t>
  </si>
  <si>
    <t>100-2021-6030</t>
  </si>
  <si>
    <t>100-2021-6040</t>
  </si>
  <si>
    <t>100-2021-6070</t>
  </si>
  <si>
    <t>100-2021-6080</t>
  </si>
  <si>
    <t>100-2021-6090</t>
  </si>
  <si>
    <t>100-2021-6100</t>
  </si>
  <si>
    <t>100-2021-6101</t>
  </si>
  <si>
    <t>100-2021-6110</t>
  </si>
  <si>
    <t>100-2021-6130</t>
  </si>
  <si>
    <t>100-2021-6131</t>
  </si>
  <si>
    <t>100-2021-6140</t>
  </si>
  <si>
    <t>100-2021-6150</t>
  </si>
  <si>
    <t>100-2021-6160</t>
  </si>
  <si>
    <t>100-2021-6170</t>
  </si>
  <si>
    <t>100-2021-6180</t>
  </si>
  <si>
    <t>100-2021-6190</t>
  </si>
  <si>
    <t>100-2021-6200</t>
  </si>
  <si>
    <t>100-2021-6210</t>
  </si>
  <si>
    <t>100-2021-6240</t>
  </si>
  <si>
    <t>100-2021-6250</t>
  </si>
  <si>
    <t>100-2021-6256</t>
  </si>
  <si>
    <t>100-2021-6260</t>
  </si>
  <si>
    <t>100-2021-6270</t>
  </si>
  <si>
    <t>100-2021-6280</t>
  </si>
  <si>
    <t>100-2021-6290</t>
  </si>
  <si>
    <t>100-2021-6300</t>
  </si>
  <si>
    <t>100-2021-6310</t>
  </si>
  <si>
    <t>100-2021-6320</t>
  </si>
  <si>
    <t>100-2021-6330</t>
  </si>
  <si>
    <t>100-2021-6340</t>
  </si>
  <si>
    <t>100-2021-6350</t>
  </si>
  <si>
    <t>100-2021-6360</t>
  </si>
  <si>
    <t>100-2021-7205</t>
  </si>
  <si>
    <t>100-2021-7206</t>
  </si>
  <si>
    <t>100-2021-7207</t>
  </si>
  <si>
    <t>100-2021-7210</t>
  </si>
  <si>
    <t>100-2021-8073</t>
  </si>
  <si>
    <t>100-2021-8074</t>
  </si>
  <si>
    <t>100-2021-8075</t>
  </si>
  <si>
    <t>100-2021-8076</t>
  </si>
  <si>
    <t>100-2021-8077</t>
  </si>
  <si>
    <t>100-2021-8078</t>
  </si>
  <si>
    <t>100-2021-8079</t>
  </si>
  <si>
    <t>100-2021-8080</t>
  </si>
  <si>
    <t>100-2021-8081</t>
  </si>
  <si>
    <t>100-2021-8082</t>
  </si>
  <si>
    <t>100-2021-8083</t>
  </si>
  <si>
    <t>100-2021-8084</t>
  </si>
  <si>
    <t>102-2021-6010</t>
  </si>
  <si>
    <t>102-2021-6020</t>
  </si>
  <si>
    <t>102-2021-6030</t>
  </si>
  <si>
    <t>102-2021-6040</t>
  </si>
  <si>
    <t>102-2021-6070</t>
  </si>
  <si>
    <t>102-2021-6080</t>
  </si>
  <si>
    <t>102-2021-6090</t>
  </si>
  <si>
    <t>102-2021-6100</t>
  </si>
  <si>
    <t>102-2021-6101</t>
  </si>
  <si>
    <t>102-2021-6110</t>
  </si>
  <si>
    <t>102-2021-6130</t>
  </si>
  <si>
    <t>102-2021-6131</t>
  </si>
  <si>
    <t>102-2021-6140</t>
  </si>
  <si>
    <t>102-2021-6150</t>
  </si>
  <si>
    <t>102-2021-6160</t>
  </si>
  <si>
    <t>102-2021-6170</t>
  </si>
  <si>
    <t>102-2021-6180</t>
  </si>
  <si>
    <t>102-2021-6190</t>
  </si>
  <si>
    <t>102-2021-6200</t>
  </si>
  <si>
    <t>102-2021-6210</t>
  </si>
  <si>
    <t>102-2021-6240</t>
  </si>
  <si>
    <t>102-2021-6250</t>
  </si>
  <si>
    <t>102-2021-6256</t>
  </si>
  <si>
    <t>102-2021-6260</t>
  </si>
  <si>
    <t>102-2021-6270</t>
  </si>
  <si>
    <t>102-2021-6280</t>
  </si>
  <si>
    <t>102-2021-6290</t>
  </si>
  <si>
    <t>102-2021-6300</t>
  </si>
  <si>
    <t>102-2021-6310</t>
  </si>
  <si>
    <t>102-2021-6320</t>
  </si>
  <si>
    <t>102-2021-6330</t>
  </si>
  <si>
    <t>102-2021-6340</t>
  </si>
  <si>
    <t>102-2021-6350</t>
  </si>
  <si>
    <t>102-2021-6360</t>
  </si>
  <si>
    <t>102-2021-7205</t>
  </si>
  <si>
    <t>102-2021-7206</t>
  </si>
  <si>
    <t>102-2021-7207</t>
  </si>
  <si>
    <t>102-2021-7210</t>
  </si>
  <si>
    <t>102-2021-8073</t>
  </si>
  <si>
    <t>102-2021-8074</t>
  </si>
  <si>
    <t>102-2021-8075</t>
  </si>
  <si>
    <t>102-2021-8076</t>
  </si>
  <si>
    <t>102-2021-8077</t>
  </si>
  <si>
    <t>102-2021-8078</t>
  </si>
  <si>
    <t>102-2021-8079</t>
  </si>
  <si>
    <t>102-2021-8080</t>
  </si>
  <si>
    <t>102-2021-8081</t>
  </si>
  <si>
    <t>102-2021-8082</t>
  </si>
  <si>
    <t>102-2021-8083</t>
  </si>
  <si>
    <t>102-2021-8084</t>
  </si>
  <si>
    <t>103-2021-6010</t>
  </si>
  <si>
    <t>103-2021-6020</t>
  </si>
  <si>
    <t>103-2021-6030</t>
  </si>
  <si>
    <t>103-2021-6040</t>
  </si>
  <si>
    <t>103-2021-6070</t>
  </si>
  <si>
    <t>103-2021-6080</t>
  </si>
  <si>
    <t>103-2021-6090</t>
  </si>
  <si>
    <t>103-2021-6100</t>
  </si>
  <si>
    <t>103-2021-6101</t>
  </si>
  <si>
    <t>103-2021-6110</t>
  </si>
  <si>
    <t>103-2021-6130</t>
  </si>
  <si>
    <t>103-2021-6131</t>
  </si>
  <si>
    <t>103-2021-6140</t>
  </si>
  <si>
    <t>103-2021-6150</t>
  </si>
  <si>
    <t>103-2021-6160</t>
  </si>
  <si>
    <t>103-2021-6170</t>
  </si>
  <si>
    <t>103-2021-6180</t>
  </si>
  <si>
    <t>103-2021-6190</t>
  </si>
  <si>
    <t>103-2021-6200</t>
  </si>
  <si>
    <t>103-2021-6210</t>
  </si>
  <si>
    <t>103-2021-6240</t>
  </si>
  <si>
    <t>103-2021-6250</t>
  </si>
  <si>
    <t>103-2021-6256</t>
  </si>
  <si>
    <t>103-2021-6260</t>
  </si>
  <si>
    <t>103-2021-6270</t>
  </si>
  <si>
    <t>103-2021-6280</t>
  </si>
  <si>
    <t>103-2021-6290</t>
  </si>
  <si>
    <t>103-2021-6300</t>
  </si>
  <si>
    <t>103-2021-6310</t>
  </si>
  <si>
    <t>103-2021-6320</t>
  </si>
  <si>
    <t>103-2021-6330</t>
  </si>
  <si>
    <t>103-2021-6340</t>
  </si>
  <si>
    <t>103-2021-6350</t>
  </si>
  <si>
    <t>103-2021-6360</t>
  </si>
  <si>
    <t>103-2021-7205</t>
  </si>
  <si>
    <t>103-2021-7206</t>
  </si>
  <si>
    <t>103-2021-7207</t>
  </si>
  <si>
    <t>103-2021-7210</t>
  </si>
  <si>
    <t>103-2021-8073</t>
  </si>
  <si>
    <t>103-2021-8074</t>
  </si>
  <si>
    <t>103-2021-8075</t>
  </si>
  <si>
    <t>103-2021-8076</t>
  </si>
  <si>
    <t>103-2021-8077</t>
  </si>
  <si>
    <t>103-2021-8078</t>
  </si>
  <si>
    <t>103-2021-8079</t>
  </si>
  <si>
    <t>103-2021-8080</t>
  </si>
  <si>
    <t>103-2021-8081</t>
  </si>
  <si>
    <t>103-2021-8082</t>
  </si>
  <si>
    <t>103-2021-8083</t>
  </si>
  <si>
    <t>103-2021-8084</t>
  </si>
  <si>
    <t>104-2021-6010</t>
  </si>
  <si>
    <t>104-2021-6020</t>
  </si>
  <si>
    <t>104-2021-6030</t>
  </si>
  <si>
    <t>104-2021-6040</t>
  </si>
  <si>
    <t>104-2021-6070</t>
  </si>
  <si>
    <t>104-2021-6080</t>
  </si>
  <si>
    <t>104-2021-6090</t>
  </si>
  <si>
    <t>104-2021-6100</t>
  </si>
  <si>
    <t>104-2021-6101</t>
  </si>
  <si>
    <t>104-2021-6110</t>
  </si>
  <si>
    <t>104-2021-6130</t>
  </si>
  <si>
    <t>104-2021-6131</t>
  </si>
  <si>
    <t>104-2021-6140</t>
  </si>
  <si>
    <t>104-2021-6150</t>
  </si>
  <si>
    <t>104-2021-6160</t>
  </si>
  <si>
    <t>104-2021-6170</t>
  </si>
  <si>
    <t>104-2021-6180</t>
  </si>
  <si>
    <t>104-2021-6190</t>
  </si>
  <si>
    <t>104-2021-6200</t>
  </si>
  <si>
    <t>104-2021-6210</t>
  </si>
  <si>
    <t>104-2021-6240</t>
  </si>
  <si>
    <t>104-2021-6250</t>
  </si>
  <si>
    <t>104-2021-6256</t>
  </si>
  <si>
    <t>104-2021-6260</t>
  </si>
  <si>
    <t>104-2021-6270</t>
  </si>
  <si>
    <t>104-2021-6280</t>
  </si>
  <si>
    <t>104-2021-6290</t>
  </si>
  <si>
    <t>104-2021-6300</t>
  </si>
  <si>
    <t>104-2021-6310</t>
  </si>
  <si>
    <t>104-2021-6320</t>
  </si>
  <si>
    <t>104-2021-6330</t>
  </si>
  <si>
    <t>104-2021-6340</t>
  </si>
  <si>
    <t>104-2021-6350</t>
  </si>
  <si>
    <t>104-2021-6360</t>
  </si>
  <si>
    <t>104-2021-7205</t>
  </si>
  <si>
    <t>104-2021-7206</t>
  </si>
  <si>
    <t>104-2021-7207</t>
  </si>
  <si>
    <t>104-2021-7210</t>
  </si>
  <si>
    <t>104-2021-8073</t>
  </si>
  <si>
    <t>104-2021-8074</t>
  </si>
  <si>
    <t>104-2021-8075</t>
  </si>
  <si>
    <t>104-2021-8076</t>
  </si>
  <si>
    <t>104-2021-8077</t>
  </si>
  <si>
    <t>104-2021-8078</t>
  </si>
  <si>
    <t>104-2021-8079</t>
  </si>
  <si>
    <t>104-2021-8080</t>
  </si>
  <si>
    <t>104-2021-8081</t>
  </si>
  <si>
    <t>104-2021-8082</t>
  </si>
  <si>
    <t>104-2021-8083</t>
  </si>
  <si>
    <t>104-2021-8084</t>
  </si>
  <si>
    <t>105-2021-6010</t>
  </si>
  <si>
    <t>105-2021-6020</t>
  </si>
  <si>
    <t>105-2021-6030</t>
  </si>
  <si>
    <t>105-2021-6040</t>
  </si>
  <si>
    <t>105-2021-6070</t>
  </si>
  <si>
    <t>105-2021-6080</t>
  </si>
  <si>
    <t>105-2021-6090</t>
  </si>
  <si>
    <t>105-2021-6100</t>
  </si>
  <si>
    <t>105-2021-6101</t>
  </si>
  <si>
    <t>105-2021-6110</t>
  </si>
  <si>
    <t>105-2021-6130</t>
  </si>
  <si>
    <t>105-2021-6131</t>
  </si>
  <si>
    <t>105-2021-6140</t>
  </si>
  <si>
    <t>105-2021-6150</t>
  </si>
  <si>
    <t>105-2021-6160</t>
  </si>
  <si>
    <t>105-2021-6170</t>
  </si>
  <si>
    <t>105-2021-6180</t>
  </si>
  <si>
    <t>105-2021-6190</t>
  </si>
  <si>
    <t>105-2021-6200</t>
  </si>
  <si>
    <t>105-2021-6210</t>
  </si>
  <si>
    <t>105-2021-6240</t>
  </si>
  <si>
    <t>105-2021-6250</t>
  </si>
  <si>
    <t>105-2021-6256</t>
  </si>
  <si>
    <t>105-2021-6260</t>
  </si>
  <si>
    <t>105-2021-6270</t>
  </si>
  <si>
    <t>105-2021-6280</t>
  </si>
  <si>
    <t>105-2021-6290</t>
  </si>
  <si>
    <t>105-2021-6300</t>
  </si>
  <si>
    <t>105-2021-6310</t>
  </si>
  <si>
    <t>105-2021-6320</t>
  </si>
  <si>
    <t>105-2021-6330</t>
  </si>
  <si>
    <t>105-2021-6340</t>
  </si>
  <si>
    <t>105-2021-6350</t>
  </si>
  <si>
    <t>105-2021-6360</t>
  </si>
  <si>
    <t>105-2021-7205</t>
  </si>
  <si>
    <t>105-2021-7206</t>
  </si>
  <si>
    <t>105-2021-7207</t>
  </si>
  <si>
    <t>105-2021-7210</t>
  </si>
  <si>
    <t>105-2021-8073</t>
  </si>
  <si>
    <t>105-2021-8074</t>
  </si>
  <si>
    <t>105-2021-8075</t>
  </si>
  <si>
    <t>105-2021-8076</t>
  </si>
  <si>
    <t>105-2021-8077</t>
  </si>
  <si>
    <t>105-2021-8078</t>
  </si>
  <si>
    <t>105-2021-8079</t>
  </si>
  <si>
    <t>105-2021-8080</t>
  </si>
  <si>
    <t>105-2021-8081</t>
  </si>
  <si>
    <t>105-2021-8082</t>
  </si>
  <si>
    <t>105-2021-8083</t>
  </si>
  <si>
    <t>105-2021-8084</t>
  </si>
  <si>
    <t>106-2021-6010</t>
  </si>
  <si>
    <t>106-2021-6020</t>
  </si>
  <si>
    <t>106-2021-6030</t>
  </si>
  <si>
    <t>106-2021-6040</t>
  </si>
  <si>
    <t>106-2021-6070</t>
  </si>
  <si>
    <t>106-2021-6080</t>
  </si>
  <si>
    <t>106-2021-6090</t>
  </si>
  <si>
    <t>106-2021-6100</t>
  </si>
  <si>
    <t>106-2021-6101</t>
  </si>
  <si>
    <t>106-2021-6110</t>
  </si>
  <si>
    <t>106-2021-6130</t>
  </si>
  <si>
    <t>106-2021-6131</t>
  </si>
  <si>
    <t>106-2021-6140</t>
  </si>
  <si>
    <t>106-2021-6150</t>
  </si>
  <si>
    <t>106-2021-6160</t>
  </si>
  <si>
    <t>106-2021-6170</t>
  </si>
  <si>
    <t>106-2021-6180</t>
  </si>
  <si>
    <t>106-2021-6190</t>
  </si>
  <si>
    <t>106-2021-6200</t>
  </si>
  <si>
    <t>106-2021-6210</t>
  </si>
  <si>
    <t>106-2021-6240</t>
  </si>
  <si>
    <t>106-2021-6250</t>
  </si>
  <si>
    <t>106-2021-6256</t>
  </si>
  <si>
    <t>106-2021-6260</t>
  </si>
  <si>
    <t>106-2021-6270</t>
  </si>
  <si>
    <t>106-2021-6280</t>
  </si>
  <si>
    <t>106-2021-6290</t>
  </si>
  <si>
    <t>106-2021-6300</t>
  </si>
  <si>
    <t>106-2021-6310</t>
  </si>
  <si>
    <t>106-2021-6320</t>
  </si>
  <si>
    <t>106-2021-6330</t>
  </si>
  <si>
    <t>106-2021-6340</t>
  </si>
  <si>
    <t>106-2021-6350</t>
  </si>
  <si>
    <t>106-2021-6360</t>
  </si>
  <si>
    <t>106-2021-7205</t>
  </si>
  <si>
    <t>106-2021-7206</t>
  </si>
  <si>
    <t>106-2021-7207</t>
  </si>
  <si>
    <t>106-2021-7210</t>
  </si>
  <si>
    <t>106-2021-8073</t>
  </si>
  <si>
    <t>106-2021-8074</t>
  </si>
  <si>
    <t>106-2021-8075</t>
  </si>
  <si>
    <t>106-2021-8076</t>
  </si>
  <si>
    <t>106-2021-8077</t>
  </si>
  <si>
    <t>106-2021-8078</t>
  </si>
  <si>
    <t>106-2021-8079</t>
  </si>
  <si>
    <t>106-2021-8080</t>
  </si>
  <si>
    <t>106-2021-8081</t>
  </si>
  <si>
    <t>106-2021-8082</t>
  </si>
  <si>
    <t>106-2021-8083</t>
  </si>
  <si>
    <t>106-2021-8084</t>
  </si>
  <si>
    <t>107-2021-6010</t>
  </si>
  <si>
    <t>107-2021-6020</t>
  </si>
  <si>
    <t>107-2021-6030</t>
  </si>
  <si>
    <t>107-2021-6040</t>
  </si>
  <si>
    <t>107-2021-6070</t>
  </si>
  <si>
    <t>107-2021-6080</t>
  </si>
  <si>
    <t>107-2021-6090</t>
  </si>
  <si>
    <t>107-2021-6100</t>
  </si>
  <si>
    <t>107-2021-6101</t>
  </si>
  <si>
    <t>107-2021-6110</t>
  </si>
  <si>
    <t>107-2021-6130</t>
  </si>
  <si>
    <t>107-2021-6131</t>
  </si>
  <si>
    <t>107-2021-6140</t>
  </si>
  <si>
    <t>107-2021-6150</t>
  </si>
  <si>
    <t>107-2021-6160</t>
  </si>
  <si>
    <t>107-2021-6170</t>
  </si>
  <si>
    <t>107-2021-6180</t>
  </si>
  <si>
    <t>107-2021-6190</t>
  </si>
  <si>
    <t>107-2021-6200</t>
  </si>
  <si>
    <t>107-2021-6210</t>
  </si>
  <si>
    <t>107-2021-6240</t>
  </si>
  <si>
    <t>107-2021-6250</t>
  </si>
  <si>
    <t>107-2021-6256</t>
  </si>
  <si>
    <t>107-2021-6260</t>
  </si>
  <si>
    <t>107-2021-6270</t>
  </si>
  <si>
    <t>107-2021-6280</t>
  </si>
  <si>
    <t>107-2021-6290</t>
  </si>
  <si>
    <t>107-2021-6300</t>
  </si>
  <si>
    <t>107-2021-6310</t>
  </si>
  <si>
    <t>107-2021-6320</t>
  </si>
  <si>
    <t>107-2021-6330</t>
  </si>
  <si>
    <t>107-2021-6340</t>
  </si>
  <si>
    <t>107-2021-6350</t>
  </si>
  <si>
    <t>107-2021-6360</t>
  </si>
  <si>
    <t>107-2021-7205</t>
  </si>
  <si>
    <t>107-2021-7206</t>
  </si>
  <si>
    <t>107-2021-7207</t>
  </si>
  <si>
    <t>107-2021-7210</t>
  </si>
  <si>
    <t>107-2021-8073</t>
  </si>
  <si>
    <t>107-2021-8074</t>
  </si>
  <si>
    <t>107-2021-8075</t>
  </si>
  <si>
    <t>107-2021-8076</t>
  </si>
  <si>
    <t>107-2021-8077</t>
  </si>
  <si>
    <t>107-2021-8078</t>
  </si>
  <si>
    <t>107-2021-8079</t>
  </si>
  <si>
    <t>107-2021-8080</t>
  </si>
  <si>
    <t>107-2021-8081</t>
  </si>
  <si>
    <t>107-2021-8082</t>
  </si>
  <si>
    <t>107-2021-8083</t>
  </si>
  <si>
    <t>107-2021-8084</t>
  </si>
  <si>
    <t>108-2021-6010</t>
  </si>
  <si>
    <t>108-2021-6020</t>
  </si>
  <si>
    <t>108-2021-6030</t>
  </si>
  <si>
    <t>108-2021-6040</t>
  </si>
  <si>
    <t>108-2021-6070</t>
  </si>
  <si>
    <t>108-2021-6080</t>
  </si>
  <si>
    <t>108-2021-6090</t>
  </si>
  <si>
    <t>108-2021-6100</t>
  </si>
  <si>
    <t>108-2021-6101</t>
  </si>
  <si>
    <t>108-2021-6110</t>
  </si>
  <si>
    <t>108-2021-6130</t>
  </si>
  <si>
    <t>108-2021-6131</t>
  </si>
  <si>
    <t>108-2021-6140</t>
  </si>
  <si>
    <t>108-2021-6150</t>
  </si>
  <si>
    <t>108-2021-6160</t>
  </si>
  <si>
    <t>108-2021-6170</t>
  </si>
  <si>
    <t>108-2021-6180</t>
  </si>
  <si>
    <t>108-2021-6190</t>
  </si>
  <si>
    <t>108-2021-6200</t>
  </si>
  <si>
    <t>108-2021-6210</t>
  </si>
  <si>
    <t>108-2021-6240</t>
  </si>
  <si>
    <t>108-2021-6250</t>
  </si>
  <si>
    <t>108-2021-6256</t>
  </si>
  <si>
    <t>108-2021-6260</t>
  </si>
  <si>
    <t>108-2021-6270</t>
  </si>
  <si>
    <t>108-2021-6280</t>
  </si>
  <si>
    <t>108-2021-6290</t>
  </si>
  <si>
    <t>108-2021-6300</t>
  </si>
  <si>
    <t>108-2021-6310</t>
  </si>
  <si>
    <t>108-2021-6320</t>
  </si>
  <si>
    <t>108-2021-6330</t>
  </si>
  <si>
    <t>108-2021-6340</t>
  </si>
  <si>
    <t>108-2021-6350</t>
  </si>
  <si>
    <t>108-2021-6360</t>
  </si>
  <si>
    <t>108-2021-7205</t>
  </si>
  <si>
    <t>108-2021-7206</t>
  </si>
  <si>
    <t>108-2021-7207</t>
  </si>
  <si>
    <t>108-2021-7210</t>
  </si>
  <si>
    <t>108-2021-8073</t>
  </si>
  <si>
    <t>108-2021-8074</t>
  </si>
  <si>
    <t>108-2021-8075</t>
  </si>
  <si>
    <t>108-2021-8076</t>
  </si>
  <si>
    <t>108-2021-8077</t>
  </si>
  <si>
    <t>108-2021-8078</t>
  </si>
  <si>
    <t>108-2021-8079</t>
  </si>
  <si>
    <t>108-2021-8080</t>
  </si>
  <si>
    <t>108-2021-8081</t>
  </si>
  <si>
    <t>108-2021-8082</t>
  </si>
  <si>
    <t>108-2021-8083</t>
  </si>
  <si>
    <t>108-2021-8084</t>
  </si>
  <si>
    <t>110-2021-6010</t>
  </si>
  <si>
    <t>110-2021-6020</t>
  </si>
  <si>
    <t>110-2021-6030</t>
  </si>
  <si>
    <t>110-2021-6040</t>
  </si>
  <si>
    <t>110-2021-6070</t>
  </si>
  <si>
    <t>110-2021-6080</t>
  </si>
  <si>
    <t>110-2021-6090</t>
  </si>
  <si>
    <t>110-2021-6100</t>
  </si>
  <si>
    <t>110-2021-6101</t>
  </si>
  <si>
    <t>110-2021-6110</t>
  </si>
  <si>
    <t>110-2021-6130</t>
  </si>
  <si>
    <t>110-2021-6131</t>
  </si>
  <si>
    <t>110-2021-6140</t>
  </si>
  <si>
    <t>110-2021-6150</t>
  </si>
  <si>
    <t>110-2021-6160</t>
  </si>
  <si>
    <t>110-2021-6170</t>
  </si>
  <si>
    <t>110-2021-6180</t>
  </si>
  <si>
    <t>110-2021-6190</t>
  </si>
  <si>
    <t>110-2021-6200</t>
  </si>
  <si>
    <t>110-2021-6210</t>
  </si>
  <si>
    <t>110-2021-6240</t>
  </si>
  <si>
    <t>110-2021-6250</t>
  </si>
  <si>
    <t>110-2021-6256</t>
  </si>
  <si>
    <t>110-2021-6260</t>
  </si>
  <si>
    <t>110-2021-6270</t>
  </si>
  <si>
    <t>110-2021-6280</t>
  </si>
  <si>
    <t>110-2021-6290</t>
  </si>
  <si>
    <t>110-2021-6300</t>
  </si>
  <si>
    <t>110-2021-6310</t>
  </si>
  <si>
    <t>110-2021-6320</t>
  </si>
  <si>
    <t>110-2021-6330</t>
  </si>
  <si>
    <t>110-2021-6340</t>
  </si>
  <si>
    <t>110-2021-6350</t>
  </si>
  <si>
    <t>110-2021-6360</t>
  </si>
  <si>
    <t>110-2021-7205</t>
  </si>
  <si>
    <t>110-2021-7206</t>
  </si>
  <si>
    <t>110-2021-7207</t>
  </si>
  <si>
    <t>110-2021-7210</t>
  </si>
  <si>
    <t>110-2021-8073</t>
  </si>
  <si>
    <t>110-2021-8074</t>
  </si>
  <si>
    <t>110-2021-8075</t>
  </si>
  <si>
    <t>110-2021-8076</t>
  </si>
  <si>
    <t>110-2021-8077</t>
  </si>
  <si>
    <t>110-2021-8078</t>
  </si>
  <si>
    <t>110-2021-8079</t>
  </si>
  <si>
    <t>110-2021-8080</t>
  </si>
  <si>
    <t>110-2021-8081</t>
  </si>
  <si>
    <t>110-2021-8082</t>
  </si>
  <si>
    <t>110-2021-8083</t>
  </si>
  <si>
    <t>110-2021-8084</t>
  </si>
  <si>
    <t>112-2021-6010</t>
  </si>
  <si>
    <t>112-2021-6020</t>
  </si>
  <si>
    <t>112-2021-6030</t>
  </si>
  <si>
    <t>112-2021-6040</t>
  </si>
  <si>
    <t>112-2021-6070</t>
  </si>
  <si>
    <t>112-2021-6080</t>
  </si>
  <si>
    <t>112-2021-6090</t>
  </si>
  <si>
    <t>112-2021-6100</t>
  </si>
  <si>
    <t>112-2021-6101</t>
  </si>
  <si>
    <t>112-2021-6110</t>
  </si>
  <si>
    <t>112-2021-6130</t>
  </si>
  <si>
    <t>112-2021-6131</t>
  </si>
  <si>
    <t>112-2021-6140</t>
  </si>
  <si>
    <t>112-2021-6150</t>
  </si>
  <si>
    <t>112-2021-6160</t>
  </si>
  <si>
    <t>112-2021-6170</t>
  </si>
  <si>
    <t>112-2021-6180</t>
  </si>
  <si>
    <t>112-2021-6190</t>
  </si>
  <si>
    <t>112-2021-6200</t>
  </si>
  <si>
    <t>112-2021-6210</t>
  </si>
  <si>
    <t>112-2021-6240</t>
  </si>
  <si>
    <t>112-2021-6250</t>
  </si>
  <si>
    <t>112-2021-6256</t>
  </si>
  <si>
    <t>112-2021-6260</t>
  </si>
  <si>
    <t>112-2021-6270</t>
  </si>
  <si>
    <t>112-2021-6280</t>
  </si>
  <si>
    <t>112-2021-6290</t>
  </si>
  <si>
    <t>112-2021-6300</t>
  </si>
  <si>
    <t>112-2021-6310</t>
  </si>
  <si>
    <t>112-2021-6320</t>
  </si>
  <si>
    <t>112-2021-6330</t>
  </si>
  <si>
    <t>112-2021-6340</t>
  </si>
  <si>
    <t>112-2021-6350</t>
  </si>
  <si>
    <t>112-2021-6360</t>
  </si>
  <si>
    <t>112-2021-7205</t>
  </si>
  <si>
    <t>112-2021-7206</t>
  </si>
  <si>
    <t>112-2021-7207</t>
  </si>
  <si>
    <t>112-2021-7210</t>
  </si>
  <si>
    <t>112-2021-8073</t>
  </si>
  <si>
    <t>112-2021-8074</t>
  </si>
  <si>
    <t>112-2021-8075</t>
  </si>
  <si>
    <t>112-2021-8076</t>
  </si>
  <si>
    <t>112-2021-8077</t>
  </si>
  <si>
    <t>112-2021-8078</t>
  </si>
  <si>
    <t>112-2021-8079</t>
  </si>
  <si>
    <t>112-2021-8080</t>
  </si>
  <si>
    <t>112-2021-8081</t>
  </si>
  <si>
    <t>112-2021-8082</t>
  </si>
  <si>
    <t>112-2021-8083</t>
  </si>
  <si>
    <t>112-2021-8084</t>
  </si>
  <si>
    <t>113-2021-6010</t>
  </si>
  <si>
    <t>113-2021-6020</t>
  </si>
  <si>
    <t>113-2021-6030</t>
  </si>
  <si>
    <t>113-2021-6040</t>
  </si>
  <si>
    <t>113-2021-6070</t>
  </si>
  <si>
    <t>113-2021-6080</t>
  </si>
  <si>
    <t>113-2021-6090</t>
  </si>
  <si>
    <t>113-2021-6100</t>
  </si>
  <si>
    <t>113-2021-6101</t>
  </si>
  <si>
    <t>113-2021-6110</t>
  </si>
  <si>
    <t>113-2021-6130</t>
  </si>
  <si>
    <t>113-2021-6131</t>
  </si>
  <si>
    <t>113-2021-6140</t>
  </si>
  <si>
    <t>113-2021-6150</t>
  </si>
  <si>
    <t>113-2021-6160</t>
  </si>
  <si>
    <t>113-2021-6170</t>
  </si>
  <si>
    <t>113-2021-6180</t>
  </si>
  <si>
    <t>113-2021-6190</t>
  </si>
  <si>
    <t>113-2021-6200</t>
  </si>
  <si>
    <t>113-2021-6210</t>
  </si>
  <si>
    <t>113-2021-6240</t>
  </si>
  <si>
    <t>113-2021-6250</t>
  </si>
  <si>
    <t>113-2021-6256</t>
  </si>
  <si>
    <t>113-2021-6260</t>
  </si>
  <si>
    <t>113-2021-6270</t>
  </si>
  <si>
    <t>113-2021-6280</t>
  </si>
  <si>
    <t>113-2021-6290</t>
  </si>
  <si>
    <t>113-2021-6300</t>
  </si>
  <si>
    <t>113-2021-6310</t>
  </si>
  <si>
    <t>113-2021-6320</t>
  </si>
  <si>
    <t>113-2021-6330</t>
  </si>
  <si>
    <t>113-2021-6340</t>
  </si>
  <si>
    <t>113-2021-6350</t>
  </si>
  <si>
    <t>113-2021-6360</t>
  </si>
  <si>
    <t>113-2021-7205</t>
  </si>
  <si>
    <t>113-2021-7206</t>
  </si>
  <si>
    <t>113-2021-7207</t>
  </si>
  <si>
    <t>113-2021-7210</t>
  </si>
  <si>
    <t>113-2021-8073</t>
  </si>
  <si>
    <t>113-2021-8074</t>
  </si>
  <si>
    <t>113-2021-8075</t>
  </si>
  <si>
    <t>113-2021-8076</t>
  </si>
  <si>
    <t>113-2021-8077</t>
  </si>
  <si>
    <t>113-2021-8078</t>
  </si>
  <si>
    <t>113-2021-8079</t>
  </si>
  <si>
    <t>113-2021-8080</t>
  </si>
  <si>
    <t>113-2021-8081</t>
  </si>
  <si>
    <t>113-2021-8082</t>
  </si>
  <si>
    <t>113-2021-8083</t>
  </si>
  <si>
    <t>113-2021-8084</t>
  </si>
  <si>
    <t>114-2021-6010</t>
  </si>
  <si>
    <t>114-2021-6020</t>
  </si>
  <si>
    <t>114-2021-6030</t>
  </si>
  <si>
    <t>114-2021-6040</t>
  </si>
  <si>
    <t>114-2021-6070</t>
  </si>
  <si>
    <t>114-2021-6080</t>
  </si>
  <si>
    <t>114-2021-6090</t>
  </si>
  <si>
    <t>114-2021-6100</t>
  </si>
  <si>
    <t>114-2021-6101</t>
  </si>
  <si>
    <t>114-2021-6110</t>
  </si>
  <si>
    <t>114-2021-6130</t>
  </si>
  <si>
    <t>114-2021-6131</t>
  </si>
  <si>
    <t>114-2021-6140</t>
  </si>
  <si>
    <t>114-2021-6150</t>
  </si>
  <si>
    <t>114-2021-6160</t>
  </si>
  <si>
    <t>114-2021-6170</t>
  </si>
  <si>
    <t>114-2021-6180</t>
  </si>
  <si>
    <t>114-2021-6190</t>
  </si>
  <si>
    <t>114-2021-6200</t>
  </si>
  <si>
    <t>114-2021-6210</t>
  </si>
  <si>
    <t>114-2021-6240</t>
  </si>
  <si>
    <t>114-2021-6250</t>
  </si>
  <si>
    <t>114-2021-6256</t>
  </si>
  <si>
    <t>114-2021-6260</t>
  </si>
  <si>
    <t>114-2021-6270</t>
  </si>
  <si>
    <t>114-2021-6280</t>
  </si>
  <si>
    <t>114-2021-6290</t>
  </si>
  <si>
    <t>114-2021-6300</t>
  </si>
  <si>
    <t>114-2021-6310</t>
  </si>
  <si>
    <t>114-2021-6320</t>
  </si>
  <si>
    <t>114-2021-6330</t>
  </si>
  <si>
    <t>114-2021-6340</t>
  </si>
  <si>
    <t>114-2021-6350</t>
  </si>
  <si>
    <t>114-2021-6360</t>
  </si>
  <si>
    <t>114-2021-7205</t>
  </si>
  <si>
    <t>114-2021-7206</t>
  </si>
  <si>
    <t>114-2021-7207</t>
  </si>
  <si>
    <t>114-2021-7210</t>
  </si>
  <si>
    <t>114-2021-8073</t>
  </si>
  <si>
    <t>114-2021-8074</t>
  </si>
  <si>
    <t>114-2021-8075</t>
  </si>
  <si>
    <t>114-2021-8076</t>
  </si>
  <si>
    <t>114-2021-8077</t>
  </si>
  <si>
    <t>114-2021-8078</t>
  </si>
  <si>
    <t>114-2021-8079</t>
  </si>
  <si>
    <t>114-2021-8080</t>
  </si>
  <si>
    <t>114-2021-8081</t>
  </si>
  <si>
    <t>114-2021-8082</t>
  </si>
  <si>
    <t>114-2021-8083</t>
  </si>
  <si>
    <t>114-2021-8084</t>
  </si>
  <si>
    <t>115-2021-6010</t>
  </si>
  <si>
    <t>115-2021-6020</t>
  </si>
  <si>
    <t>115-2021-6030</t>
  </si>
  <si>
    <t>115-2021-6040</t>
  </si>
  <si>
    <t>115-2021-6070</t>
  </si>
  <si>
    <t>115-2021-6080</t>
  </si>
  <si>
    <t>115-2021-6090</t>
  </si>
  <si>
    <t>115-2021-6100</t>
  </si>
  <si>
    <t>115-2021-6101</t>
  </si>
  <si>
    <t>115-2021-6110</t>
  </si>
  <si>
    <t>115-2021-6130</t>
  </si>
  <si>
    <t>115-2021-6131</t>
  </si>
  <si>
    <t>115-2021-6140</t>
  </si>
  <si>
    <t>115-2021-6150</t>
  </si>
  <si>
    <t>115-2021-6160</t>
  </si>
  <si>
    <t>115-2021-6170</t>
  </si>
  <si>
    <t>115-2021-6180</t>
  </si>
  <si>
    <t>115-2021-6190</t>
  </si>
  <si>
    <t>115-2021-6200</t>
  </si>
  <si>
    <t>115-2021-6210</t>
  </si>
  <si>
    <t>115-2021-6240</t>
  </si>
  <si>
    <t>115-2021-6250</t>
  </si>
  <si>
    <t>115-2021-6256</t>
  </si>
  <si>
    <t>115-2021-6260</t>
  </si>
  <si>
    <t>115-2021-6270</t>
  </si>
  <si>
    <t>115-2021-6280</t>
  </si>
  <si>
    <t>115-2021-6290</t>
  </si>
  <si>
    <t>115-2021-6300</t>
  </si>
  <si>
    <t>115-2021-6310</t>
  </si>
  <si>
    <t>115-2021-6320</t>
  </si>
  <si>
    <t>115-2021-6330</t>
  </si>
  <si>
    <t>115-2021-6340</t>
  </si>
  <si>
    <t>115-2021-6350</t>
  </si>
  <si>
    <t>115-2021-6360</t>
  </si>
  <si>
    <t>115-2021-7205</t>
  </si>
  <si>
    <t>115-2021-7206</t>
  </si>
  <si>
    <t>115-2021-7207</t>
  </si>
  <si>
    <t>115-2021-7210</t>
  </si>
  <si>
    <t>115-2021-8073</t>
  </si>
  <si>
    <t>115-2021-8074</t>
  </si>
  <si>
    <t>115-2021-8075</t>
  </si>
  <si>
    <t>115-2021-8076</t>
  </si>
  <si>
    <t>115-2021-8077</t>
  </si>
  <si>
    <t>115-2021-8078</t>
  </si>
  <si>
    <t>115-2021-8079</t>
  </si>
  <si>
    <t>115-2021-8080</t>
  </si>
  <si>
    <t>115-2021-8081</t>
  </si>
  <si>
    <t>115-2021-8082</t>
  </si>
  <si>
    <t>115-2021-8083</t>
  </si>
  <si>
    <t>115-2021-8084</t>
  </si>
  <si>
    <t>116-2021-6010</t>
  </si>
  <si>
    <t>116-2021-6020</t>
  </si>
  <si>
    <t>116-2021-6030</t>
  </si>
  <si>
    <t>116-2021-6040</t>
  </si>
  <si>
    <t>116-2021-6070</t>
  </si>
  <si>
    <t>116-2021-6080</t>
  </si>
  <si>
    <t>116-2021-6090</t>
  </si>
  <si>
    <t>116-2021-6100</t>
  </si>
  <si>
    <t>116-2021-6101</t>
  </si>
  <si>
    <t>116-2021-6110</t>
  </si>
  <si>
    <t>116-2021-6130</t>
  </si>
  <si>
    <t>116-2021-6131</t>
  </si>
  <si>
    <t>116-2021-6140</t>
  </si>
  <si>
    <t>116-2021-6150</t>
  </si>
  <si>
    <t>116-2021-6160</t>
  </si>
  <si>
    <t>116-2021-6170</t>
  </si>
  <si>
    <t>116-2021-6180</t>
  </si>
  <si>
    <t>116-2021-6190</t>
  </si>
  <si>
    <t>116-2021-6200</t>
  </si>
  <si>
    <t>116-2021-6210</t>
  </si>
  <si>
    <t>116-2021-6240</t>
  </si>
  <si>
    <t>116-2021-6250</t>
  </si>
  <si>
    <t>116-2021-6256</t>
  </si>
  <si>
    <t>116-2021-6260</t>
  </si>
  <si>
    <t>116-2021-6270</t>
  </si>
  <si>
    <t>116-2021-6280</t>
  </si>
  <si>
    <t>116-2021-6290</t>
  </si>
  <si>
    <t>116-2021-6300</t>
  </si>
  <si>
    <t>116-2021-6310</t>
  </si>
  <si>
    <t>116-2021-6320</t>
  </si>
  <si>
    <t>116-2021-6330</t>
  </si>
  <si>
    <t>116-2021-6340</t>
  </si>
  <si>
    <t>116-2021-6350</t>
  </si>
  <si>
    <t>116-2021-6360</t>
  </si>
  <si>
    <t>116-2021-7205</t>
  </si>
  <si>
    <t>116-2021-7206</t>
  </si>
  <si>
    <t>116-2021-7207</t>
  </si>
  <si>
    <t>116-2021-7210</t>
  </si>
  <si>
    <t>116-2021-8073</t>
  </si>
  <si>
    <t>116-2021-8074</t>
  </si>
  <si>
    <t>116-2021-8075</t>
  </si>
  <si>
    <t>116-2021-8076</t>
  </si>
  <si>
    <t>116-2021-8077</t>
  </si>
  <si>
    <t>116-2021-8078</t>
  </si>
  <si>
    <t>116-2021-8079</t>
  </si>
  <si>
    <t>116-2021-8080</t>
  </si>
  <si>
    <t>116-2021-8081</t>
  </si>
  <si>
    <t>116-2021-8082</t>
  </si>
  <si>
    <t>116-2021-8083</t>
  </si>
  <si>
    <t>116-2021-8084</t>
  </si>
  <si>
    <t>117-2021-6010</t>
  </si>
  <si>
    <t>117-2021-6020</t>
  </si>
  <si>
    <t>117-2021-6030</t>
  </si>
  <si>
    <t>117-2021-6040</t>
  </si>
  <si>
    <t>117-2021-6070</t>
  </si>
  <si>
    <t>117-2021-6080</t>
  </si>
  <si>
    <t>117-2021-6090</t>
  </si>
  <si>
    <t>117-2021-6100</t>
  </si>
  <si>
    <t>117-2021-6101</t>
  </si>
  <si>
    <t>117-2021-6110</t>
  </si>
  <si>
    <t>117-2021-6130</t>
  </si>
  <si>
    <t>117-2021-6131</t>
  </si>
  <si>
    <t>117-2021-6140</t>
  </si>
  <si>
    <t>117-2021-6150</t>
  </si>
  <si>
    <t>117-2021-6160</t>
  </si>
  <si>
    <t>117-2021-6170</t>
  </si>
  <si>
    <t>117-2021-6180</t>
  </si>
  <si>
    <t>117-2021-6190</t>
  </si>
  <si>
    <t>117-2021-6200</t>
  </si>
  <si>
    <t>117-2021-6210</t>
  </si>
  <si>
    <t>117-2021-6240</t>
  </si>
  <si>
    <t>117-2021-6250</t>
  </si>
  <si>
    <t>117-2021-6256</t>
  </si>
  <si>
    <t>117-2021-6260</t>
  </si>
  <si>
    <t>117-2021-6270</t>
  </si>
  <si>
    <t>117-2021-6280</t>
  </si>
  <si>
    <t>117-2021-6290</t>
  </si>
  <si>
    <t>117-2021-6300</t>
  </si>
  <si>
    <t>117-2021-6310</t>
  </si>
  <si>
    <t>117-2021-6320</t>
  </si>
  <si>
    <t>117-2021-6330</t>
  </si>
  <si>
    <t>117-2021-6340</t>
  </si>
  <si>
    <t>117-2021-6350</t>
  </si>
  <si>
    <t>117-2021-6360</t>
  </si>
  <si>
    <t>117-2021-7205</t>
  </si>
  <si>
    <t>117-2021-7206</t>
  </si>
  <si>
    <t>117-2021-7207</t>
  </si>
  <si>
    <t>117-2021-7210</t>
  </si>
  <si>
    <t>117-2021-8073</t>
  </si>
  <si>
    <t>117-2021-8074</t>
  </si>
  <si>
    <t>117-2021-8075</t>
  </si>
  <si>
    <t>117-2021-8076</t>
  </si>
  <si>
    <t>117-2021-8077</t>
  </si>
  <si>
    <t>117-2021-8078</t>
  </si>
  <si>
    <t>117-2021-8079</t>
  </si>
  <si>
    <t>117-2021-8080</t>
  </si>
  <si>
    <t>117-2021-8081</t>
  </si>
  <si>
    <t>117-2021-8082</t>
  </si>
  <si>
    <t>117-2021-8083</t>
  </si>
  <si>
    <t>117-2021-8084</t>
  </si>
  <si>
    <t>118-2021-6010</t>
  </si>
  <si>
    <t>118-2021-6020</t>
  </si>
  <si>
    <t>118-2021-6030</t>
  </si>
  <si>
    <t>118-2021-6040</t>
  </si>
  <si>
    <t>118-2021-6070</t>
  </si>
  <si>
    <t>118-2021-6080</t>
  </si>
  <si>
    <t>118-2021-6090</t>
  </si>
  <si>
    <t>118-2021-6100</t>
  </si>
  <si>
    <t>118-2021-6101</t>
  </si>
  <si>
    <t>118-2021-6110</t>
  </si>
  <si>
    <t>118-2021-6130</t>
  </si>
  <si>
    <t>118-2021-6131</t>
  </si>
  <si>
    <t>118-2021-6140</t>
  </si>
  <si>
    <t>118-2021-6150</t>
  </si>
  <si>
    <t>118-2021-6160</t>
  </si>
  <si>
    <t>118-2021-6170</t>
  </si>
  <si>
    <t>118-2021-6180</t>
  </si>
  <si>
    <t>118-2021-6190</t>
  </si>
  <si>
    <t>118-2021-6200</t>
  </si>
  <si>
    <t>118-2021-6210</t>
  </si>
  <si>
    <t>118-2021-6240</t>
  </si>
  <si>
    <t>118-2021-6250</t>
  </si>
  <si>
    <t>118-2021-6256</t>
  </si>
  <si>
    <t>118-2021-6260</t>
  </si>
  <si>
    <t>118-2021-6270</t>
  </si>
  <si>
    <t>118-2021-6280</t>
  </si>
  <si>
    <t>118-2021-6290</t>
  </si>
  <si>
    <t>118-2021-6300</t>
  </si>
  <si>
    <t>118-2021-6310</t>
  </si>
  <si>
    <t>118-2021-6320</t>
  </si>
  <si>
    <t>118-2021-6330</t>
  </si>
  <si>
    <t>118-2021-6340</t>
  </si>
  <si>
    <t>118-2021-6350</t>
  </si>
  <si>
    <t>118-2021-6360</t>
  </si>
  <si>
    <t>118-2021-7205</t>
  </si>
  <si>
    <t>118-2021-7206</t>
  </si>
  <si>
    <t>118-2021-7207</t>
  </si>
  <si>
    <t>118-2021-7210</t>
  </si>
  <si>
    <t>118-2021-8073</t>
  </si>
  <si>
    <t>118-2021-8074</t>
  </si>
  <si>
    <t>118-2021-8075</t>
  </si>
  <si>
    <t>118-2021-8076</t>
  </si>
  <si>
    <t>118-2021-8077</t>
  </si>
  <si>
    <t>118-2021-8078</t>
  </si>
  <si>
    <t>118-2021-8079</t>
  </si>
  <si>
    <t>118-2021-8080</t>
  </si>
  <si>
    <t>118-2021-8081</t>
  </si>
  <si>
    <t>118-2021-8082</t>
  </si>
  <si>
    <t>118-2021-8083</t>
  </si>
  <si>
    <t>118-2021-8084</t>
  </si>
  <si>
    <t>119-2021-6010</t>
  </si>
  <si>
    <t>119-2021-6020</t>
  </si>
  <si>
    <t>119-2021-6030</t>
  </si>
  <si>
    <t>119-2021-6040</t>
  </si>
  <si>
    <t>119-2021-6070</t>
  </si>
  <si>
    <t>119-2021-6080</t>
  </si>
  <si>
    <t>119-2021-6090</t>
  </si>
  <si>
    <t>119-2021-6100</t>
  </si>
  <si>
    <t>119-2021-6101</t>
  </si>
  <si>
    <t>119-2021-6110</t>
  </si>
  <si>
    <t>119-2021-6130</t>
  </si>
  <si>
    <t>119-2021-6131</t>
  </si>
  <si>
    <t>119-2021-6140</t>
  </si>
  <si>
    <t>119-2021-6150</t>
  </si>
  <si>
    <t>119-2021-6160</t>
  </si>
  <si>
    <t>119-2021-6170</t>
  </si>
  <si>
    <t>119-2021-6180</t>
  </si>
  <si>
    <t>119-2021-6190</t>
  </si>
  <si>
    <t>119-2021-6200</t>
  </si>
  <si>
    <t>119-2021-6210</t>
  </si>
  <si>
    <t>119-2021-6240</t>
  </si>
  <si>
    <t>119-2021-6250</t>
  </si>
  <si>
    <t>119-2021-6256</t>
  </si>
  <si>
    <t>119-2021-6260</t>
  </si>
  <si>
    <t>119-2021-6270</t>
  </si>
  <si>
    <t>119-2021-6280</t>
  </si>
  <si>
    <t>119-2021-6290</t>
  </si>
  <si>
    <t>119-2021-6300</t>
  </si>
  <si>
    <t>119-2021-6310</t>
  </si>
  <si>
    <t>119-2021-6320</t>
  </si>
  <si>
    <t>119-2021-6330</t>
  </si>
  <si>
    <t>119-2021-6340</t>
  </si>
  <si>
    <t>119-2021-6350</t>
  </si>
  <si>
    <t>119-2021-6360</t>
  </si>
  <si>
    <t>119-2021-7205</t>
  </si>
  <si>
    <t>119-2021-7206</t>
  </si>
  <si>
    <t>119-2021-7207</t>
  </si>
  <si>
    <t>119-2021-7210</t>
  </si>
  <si>
    <t>119-2021-8073</t>
  </si>
  <si>
    <t>119-2021-8074</t>
  </si>
  <si>
    <t>119-2021-8075</t>
  </si>
  <si>
    <t>119-2021-8076</t>
  </si>
  <si>
    <t>119-2021-8077</t>
  </si>
  <si>
    <t>119-2021-8078</t>
  </si>
  <si>
    <t>119-2021-8079</t>
  </si>
  <si>
    <t>119-2021-8080</t>
  </si>
  <si>
    <t>119-2021-8081</t>
  </si>
  <si>
    <t>119-2021-8082</t>
  </si>
  <si>
    <t>119-2021-8083</t>
  </si>
  <si>
    <t>119-2021-8084</t>
  </si>
  <si>
    <t>121-2021-6010</t>
  </si>
  <si>
    <t>121-2021-6020</t>
  </si>
  <si>
    <t>121-2021-6030</t>
  </si>
  <si>
    <t>121-2021-6040</t>
  </si>
  <si>
    <t>121-2021-6070</t>
  </si>
  <si>
    <t>121-2021-6080</t>
  </si>
  <si>
    <t>121-2021-6090</t>
  </si>
  <si>
    <t>121-2021-6100</t>
  </si>
  <si>
    <t>121-2021-6101</t>
  </si>
  <si>
    <t>121-2021-6110</t>
  </si>
  <si>
    <t>121-2021-6130</t>
  </si>
  <si>
    <t>121-2021-6131</t>
  </si>
  <si>
    <t>121-2021-6140</t>
  </si>
  <si>
    <t>121-2021-6150</t>
  </si>
  <si>
    <t>121-2021-6160</t>
  </si>
  <si>
    <t>121-2021-6170</t>
  </si>
  <si>
    <t>121-2021-6180</t>
  </si>
  <si>
    <t>121-2021-6190</t>
  </si>
  <si>
    <t>121-2021-6200</t>
  </si>
  <si>
    <t>121-2021-6210</t>
  </si>
  <si>
    <t>121-2021-6240</t>
  </si>
  <si>
    <t>121-2021-6250</t>
  </si>
  <si>
    <t>121-2021-6256</t>
  </si>
  <si>
    <t>121-2021-6260</t>
  </si>
  <si>
    <t>121-2021-6270</t>
  </si>
  <si>
    <t>121-2021-6280</t>
  </si>
  <si>
    <t>121-2021-6290</t>
  </si>
  <si>
    <t>121-2021-6300</t>
  </si>
  <si>
    <t>121-2021-6310</t>
  </si>
  <si>
    <t>121-2021-6320</t>
  </si>
  <si>
    <t>121-2021-6330</t>
  </si>
  <si>
    <t>121-2021-6340</t>
  </si>
  <si>
    <t>121-2021-6350</t>
  </si>
  <si>
    <t>121-2021-6360</t>
  </si>
  <si>
    <t>121-2021-7205</t>
  </si>
  <si>
    <t>121-2021-7206</t>
  </si>
  <si>
    <t>121-2021-7207</t>
  </si>
  <si>
    <t>121-2021-7210</t>
  </si>
  <si>
    <t>121-2021-8073</t>
  </si>
  <si>
    <t>121-2021-8074</t>
  </si>
  <si>
    <t>121-2021-8075</t>
  </si>
  <si>
    <t>121-2021-8076</t>
  </si>
  <si>
    <t>121-2021-8077</t>
  </si>
  <si>
    <t>121-2021-8078</t>
  </si>
  <si>
    <t>121-2021-8079</t>
  </si>
  <si>
    <t>121-2021-8080</t>
  </si>
  <si>
    <t>121-2021-8081</t>
  </si>
  <si>
    <t>121-2021-8082</t>
  </si>
  <si>
    <t>121-2021-8083</t>
  </si>
  <si>
    <t>121-2021-8084</t>
  </si>
  <si>
    <t>124-2021-6010</t>
  </si>
  <si>
    <t>124-2021-6020</t>
  </si>
  <si>
    <t>124-2021-6030</t>
  </si>
  <si>
    <t>124-2021-6040</t>
  </si>
  <si>
    <t>124-2021-6070</t>
  </si>
  <si>
    <t>124-2021-6080</t>
  </si>
  <si>
    <t>124-2021-6090</t>
  </si>
  <si>
    <t>124-2021-6100</t>
  </si>
  <si>
    <t>124-2021-6101</t>
  </si>
  <si>
    <t>124-2021-6110</t>
  </si>
  <si>
    <t>124-2021-6130</t>
  </si>
  <si>
    <t>124-2021-6131</t>
  </si>
  <si>
    <t>124-2021-6140</t>
  </si>
  <si>
    <t>124-2021-6150</t>
  </si>
  <si>
    <t>124-2021-6160</t>
  </si>
  <si>
    <t>124-2021-6170</t>
  </si>
  <si>
    <t>124-2021-6180</t>
  </si>
  <si>
    <t>124-2021-6190</t>
  </si>
  <si>
    <t>124-2021-6200</t>
  </si>
  <si>
    <t>124-2021-6210</t>
  </si>
  <si>
    <t>124-2021-6240</t>
  </si>
  <si>
    <t>124-2021-6250</t>
  </si>
  <si>
    <t>124-2021-6256</t>
  </si>
  <si>
    <t>124-2021-6260</t>
  </si>
  <si>
    <t>124-2021-6270</t>
  </si>
  <si>
    <t>124-2021-6280</t>
  </si>
  <si>
    <t>124-2021-6290</t>
  </si>
  <si>
    <t>124-2021-6300</t>
  </si>
  <si>
    <t>124-2021-6310</t>
  </si>
  <si>
    <t>124-2021-6320</t>
  </si>
  <si>
    <t>124-2021-6330</t>
  </si>
  <si>
    <t>124-2021-6340</t>
  </si>
  <si>
    <t>124-2021-6350</t>
  </si>
  <si>
    <t>124-2021-6360</t>
  </si>
  <si>
    <t>124-2021-7205</t>
  </si>
  <si>
    <t>124-2021-7206</t>
  </si>
  <si>
    <t>124-2021-7207</t>
  </si>
  <si>
    <t>124-2021-7210</t>
  </si>
  <si>
    <t>124-2021-8073</t>
  </si>
  <si>
    <t>124-2021-8074</t>
  </si>
  <si>
    <t>124-2021-8075</t>
  </si>
  <si>
    <t>124-2021-8076</t>
  </si>
  <si>
    <t>124-2021-8077</t>
  </si>
  <si>
    <t>124-2021-8078</t>
  </si>
  <si>
    <t>124-2021-8079</t>
  </si>
  <si>
    <t>124-2021-8080</t>
  </si>
  <si>
    <t>124-2021-8081</t>
  </si>
  <si>
    <t>124-2021-8082</t>
  </si>
  <si>
    <t>124-2021-8083</t>
  </si>
  <si>
    <t>124-2021-8084</t>
  </si>
  <si>
    <t>127-2021-6010</t>
  </si>
  <si>
    <t>127-2021-6020</t>
  </si>
  <si>
    <t>127-2021-6030</t>
  </si>
  <si>
    <t>127-2021-6040</t>
  </si>
  <si>
    <t>127-2021-6070</t>
  </si>
  <si>
    <t>127-2021-6080</t>
  </si>
  <si>
    <t>127-2021-6090</t>
  </si>
  <si>
    <t>127-2021-6100</t>
  </si>
  <si>
    <t>127-2021-6101</t>
  </si>
  <si>
    <t>127-2021-6110</t>
  </si>
  <si>
    <t>127-2021-6130</t>
  </si>
  <si>
    <t>127-2021-6131</t>
  </si>
  <si>
    <t>127-2021-6140</t>
  </si>
  <si>
    <t>127-2021-6150</t>
  </si>
  <si>
    <t>127-2021-6160</t>
  </si>
  <si>
    <t>127-2021-6170</t>
  </si>
  <si>
    <t>127-2021-6180</t>
  </si>
  <si>
    <t>127-2021-6190</t>
  </si>
  <si>
    <t>127-2021-6200</t>
  </si>
  <si>
    <t>127-2021-6210</t>
  </si>
  <si>
    <t>127-2021-6240</t>
  </si>
  <si>
    <t>127-2021-6250</t>
  </si>
  <si>
    <t>127-2021-6256</t>
  </si>
  <si>
    <t>127-2021-6260</t>
  </si>
  <si>
    <t>127-2021-6270</t>
  </si>
  <si>
    <t>127-2021-6280</t>
  </si>
  <si>
    <t>127-2021-6290</t>
  </si>
  <si>
    <t>127-2021-6300</t>
  </si>
  <si>
    <t>127-2021-6310</t>
  </si>
  <si>
    <t>127-2021-6320</t>
  </si>
  <si>
    <t>127-2021-6330</t>
  </si>
  <si>
    <t>127-2021-6340</t>
  </si>
  <si>
    <t>127-2021-6350</t>
  </si>
  <si>
    <t>127-2021-6360</t>
  </si>
  <si>
    <t>127-2021-7205</t>
  </si>
  <si>
    <t>127-2021-7206</t>
  </si>
  <si>
    <t>127-2021-7207</t>
  </si>
  <si>
    <t>127-2021-7210</t>
  </si>
  <si>
    <t>127-2021-8073</t>
  </si>
  <si>
    <t>127-2021-8074</t>
  </si>
  <si>
    <t>127-2021-8075</t>
  </si>
  <si>
    <t>127-2021-8076</t>
  </si>
  <si>
    <t>127-2021-8077</t>
  </si>
  <si>
    <t>127-2021-8078</t>
  </si>
  <si>
    <t>127-2021-8079</t>
  </si>
  <si>
    <t>127-2021-8080</t>
  </si>
  <si>
    <t>127-2021-8081</t>
  </si>
  <si>
    <t>127-2021-8082</t>
  </si>
  <si>
    <t>127-2021-8083</t>
  </si>
  <si>
    <t>127-2021-8084</t>
  </si>
  <si>
    <t>129-2021-6010</t>
  </si>
  <si>
    <t>129-2021-6020</t>
  </si>
  <si>
    <t>129-2021-6030</t>
  </si>
  <si>
    <t>129-2021-6040</t>
  </si>
  <si>
    <t>129-2021-6070</t>
  </si>
  <si>
    <t>129-2021-6080</t>
  </si>
  <si>
    <t>129-2021-6090</t>
  </si>
  <si>
    <t>129-2021-6100</t>
  </si>
  <si>
    <t>129-2021-6101</t>
  </si>
  <si>
    <t>129-2021-6110</t>
  </si>
  <si>
    <t>129-2021-6130</t>
  </si>
  <si>
    <t>129-2021-6131</t>
  </si>
  <si>
    <t>129-2021-6140</t>
  </si>
  <si>
    <t>129-2021-6150</t>
  </si>
  <si>
    <t>129-2021-6160</t>
  </si>
  <si>
    <t>129-2021-6170</t>
  </si>
  <si>
    <t>129-2021-6180</t>
  </si>
  <si>
    <t>129-2021-6190</t>
  </si>
  <si>
    <t>129-2021-6200</t>
  </si>
  <si>
    <t>129-2021-6210</t>
  </si>
  <si>
    <t>129-2021-6240</t>
  </si>
  <si>
    <t>129-2021-6250</t>
  </si>
  <si>
    <t>129-2021-6256</t>
  </si>
  <si>
    <t>129-2021-6260</t>
  </si>
  <si>
    <t>129-2021-6270</t>
  </si>
  <si>
    <t>129-2021-6280</t>
  </si>
  <si>
    <t>129-2021-6290</t>
  </si>
  <si>
    <t>129-2021-6300</t>
  </si>
  <si>
    <t>129-2021-6310</t>
  </si>
  <si>
    <t>129-2021-6320</t>
  </si>
  <si>
    <t>129-2021-6330</t>
  </si>
  <si>
    <t>129-2021-6340</t>
  </si>
  <si>
    <t>129-2021-6350</t>
  </si>
  <si>
    <t>129-2021-6360</t>
  </si>
  <si>
    <t>129-2021-7205</t>
  </si>
  <si>
    <t>129-2021-7206</t>
  </si>
  <si>
    <t>129-2021-7207</t>
  </si>
  <si>
    <t>129-2021-7210</t>
  </si>
  <si>
    <t>129-2021-8073</t>
  </si>
  <si>
    <t>129-2021-8074</t>
  </si>
  <si>
    <t>129-2021-8075</t>
  </si>
  <si>
    <t>129-2021-8076</t>
  </si>
  <si>
    <t>129-2021-8077</t>
  </si>
  <si>
    <t>129-2021-8078</t>
  </si>
  <si>
    <t>129-2021-8079</t>
  </si>
  <si>
    <t>129-2021-8080</t>
  </si>
  <si>
    <t>129-2021-8081</t>
  </si>
  <si>
    <t>129-2021-8082</t>
  </si>
  <si>
    <t>129-2021-8083</t>
  </si>
  <si>
    <t>129-2021-8084</t>
  </si>
  <si>
    <t>132-2021-6010</t>
  </si>
  <si>
    <t>132-2021-6020</t>
  </si>
  <si>
    <t>132-2021-6030</t>
  </si>
  <si>
    <t>132-2021-6040</t>
  </si>
  <si>
    <t>132-2021-6070</t>
  </si>
  <si>
    <t>132-2021-6080</t>
  </si>
  <si>
    <t>132-2021-6090</t>
  </si>
  <si>
    <t>132-2021-6100</t>
  </si>
  <si>
    <t>132-2021-6101</t>
  </si>
  <si>
    <t>132-2021-6110</t>
  </si>
  <si>
    <t>132-2021-6130</t>
  </si>
  <si>
    <t>132-2021-6131</t>
  </si>
  <si>
    <t>132-2021-6140</t>
  </si>
  <si>
    <t>132-2021-6150</t>
  </si>
  <si>
    <t>132-2021-6160</t>
  </si>
  <si>
    <t>132-2021-6170</t>
  </si>
  <si>
    <t>132-2021-6180</t>
  </si>
  <si>
    <t>132-2021-6190</t>
  </si>
  <si>
    <t>132-2021-6200</t>
  </si>
  <si>
    <t>132-2021-6210</t>
  </si>
  <si>
    <t>132-2021-6240</t>
  </si>
  <si>
    <t>132-2021-6250</t>
  </si>
  <si>
    <t>132-2021-6256</t>
  </si>
  <si>
    <t>132-2021-6260</t>
  </si>
  <si>
    <t>132-2021-6270</t>
  </si>
  <si>
    <t>132-2021-6280</t>
  </si>
  <si>
    <t>132-2021-6290</t>
  </si>
  <si>
    <t>132-2021-6300</t>
  </si>
  <si>
    <t>132-2021-6310</t>
  </si>
  <si>
    <t>132-2021-6320</t>
  </si>
  <si>
    <t>132-2021-6330</t>
  </si>
  <si>
    <t>132-2021-6340</t>
  </si>
  <si>
    <t>132-2021-6350</t>
  </si>
  <si>
    <t>132-2021-6360</t>
  </si>
  <si>
    <t>132-2021-7205</t>
  </si>
  <si>
    <t>132-2021-7206</t>
  </si>
  <si>
    <t>132-2021-7207</t>
  </si>
  <si>
    <t>132-2021-7210</t>
  </si>
  <si>
    <t>132-2021-8073</t>
  </si>
  <si>
    <t>132-2021-8074</t>
  </si>
  <si>
    <t>132-2021-8075</t>
  </si>
  <si>
    <t>132-2021-8076</t>
  </si>
  <si>
    <t>132-2021-8077</t>
  </si>
  <si>
    <t>132-2021-8078</t>
  </si>
  <si>
    <t>132-2021-8079</t>
  </si>
  <si>
    <t>132-2021-8080</t>
  </si>
  <si>
    <t>132-2021-8081</t>
  </si>
  <si>
    <t>132-2021-8082</t>
  </si>
  <si>
    <t>132-2021-8083</t>
  </si>
  <si>
    <t>132-2021-8084</t>
  </si>
  <si>
    <t>133-2021-6010</t>
  </si>
  <si>
    <t>133-2021-6020</t>
  </si>
  <si>
    <t>133-2021-6030</t>
  </si>
  <si>
    <t>133-2021-6040</t>
  </si>
  <si>
    <t>133-2021-6070</t>
  </si>
  <si>
    <t>133-2021-6080</t>
  </si>
  <si>
    <t>133-2021-6090</t>
  </si>
  <si>
    <t>133-2021-6100</t>
  </si>
  <si>
    <t>133-2021-6101</t>
  </si>
  <si>
    <t>133-2021-6110</t>
  </si>
  <si>
    <t>133-2021-6130</t>
  </si>
  <si>
    <t>133-2021-6131</t>
  </si>
  <si>
    <t>133-2021-6140</t>
  </si>
  <si>
    <t>133-2021-6150</t>
  </si>
  <si>
    <t>133-2021-6160</t>
  </si>
  <si>
    <t>133-2021-6170</t>
  </si>
  <si>
    <t>133-2021-6180</t>
  </si>
  <si>
    <t>133-2021-6190</t>
  </si>
  <si>
    <t>133-2021-6200</t>
  </si>
  <si>
    <t>133-2021-6210</t>
  </si>
  <si>
    <t>133-2021-6240</t>
  </si>
  <si>
    <t>133-2021-6250</t>
  </si>
  <si>
    <t>133-2021-6256</t>
  </si>
  <si>
    <t>133-2021-6260</t>
  </si>
  <si>
    <t>133-2021-6270</t>
  </si>
  <si>
    <t>133-2021-6280</t>
  </si>
  <si>
    <t>133-2021-6290</t>
  </si>
  <si>
    <t>133-2021-6300</t>
  </si>
  <si>
    <t>133-2021-6310</t>
  </si>
  <si>
    <t>133-2021-6320</t>
  </si>
  <si>
    <t>133-2021-6330</t>
  </si>
  <si>
    <t>133-2021-6340</t>
  </si>
  <si>
    <t>133-2021-6350</t>
  </si>
  <si>
    <t>133-2021-6360</t>
  </si>
  <si>
    <t>133-2021-7205</t>
  </si>
  <si>
    <t>133-2021-7206</t>
  </si>
  <si>
    <t>133-2021-7207</t>
  </si>
  <si>
    <t>133-2021-7210</t>
  </si>
  <si>
    <t>133-2021-8073</t>
  </si>
  <si>
    <t>133-2021-8074</t>
  </si>
  <si>
    <t>133-2021-8075</t>
  </si>
  <si>
    <t>133-2021-8076</t>
  </si>
  <si>
    <t>133-2021-8077</t>
  </si>
  <si>
    <t>133-2021-8078</t>
  </si>
  <si>
    <t>133-2021-8079</t>
  </si>
  <si>
    <t>133-2021-8080</t>
  </si>
  <si>
    <t>133-2021-8081</t>
  </si>
  <si>
    <t>133-2021-8082</t>
  </si>
  <si>
    <t>133-2021-8083</t>
  </si>
  <si>
    <t>133-2021-8084</t>
  </si>
  <si>
    <t>134-2021-6010</t>
  </si>
  <si>
    <t>134-2021-6020</t>
  </si>
  <si>
    <t>134-2021-6030</t>
  </si>
  <si>
    <t>134-2021-6040</t>
  </si>
  <si>
    <t>134-2021-6070</t>
  </si>
  <si>
    <t>134-2021-6080</t>
  </si>
  <si>
    <t>134-2021-6090</t>
  </si>
  <si>
    <t>134-2021-6100</t>
  </si>
  <si>
    <t>134-2021-6101</t>
  </si>
  <si>
    <t>134-2021-6110</t>
  </si>
  <si>
    <t>134-2021-6130</t>
  </si>
  <si>
    <t>134-2021-6131</t>
  </si>
  <si>
    <t>134-2021-6140</t>
  </si>
  <si>
    <t>134-2021-6150</t>
  </si>
  <si>
    <t>134-2021-6160</t>
  </si>
  <si>
    <t>134-2021-6170</t>
  </si>
  <si>
    <t>134-2021-6180</t>
  </si>
  <si>
    <t>134-2021-6190</t>
  </si>
  <si>
    <t>134-2021-6200</t>
  </si>
  <si>
    <t>134-2021-6210</t>
  </si>
  <si>
    <t>134-2021-6240</t>
  </si>
  <si>
    <t>134-2021-6250</t>
  </si>
  <si>
    <t>134-2021-6256</t>
  </si>
  <si>
    <t>134-2021-6260</t>
  </si>
  <si>
    <t>134-2021-6270</t>
  </si>
  <si>
    <t>134-2021-6280</t>
  </si>
  <si>
    <t>134-2021-6290</t>
  </si>
  <si>
    <t>134-2021-6300</t>
  </si>
  <si>
    <t>134-2021-6310</t>
  </si>
  <si>
    <t>134-2021-6320</t>
  </si>
  <si>
    <t>134-2021-6330</t>
  </si>
  <si>
    <t>134-2021-6340</t>
  </si>
  <si>
    <t>134-2021-6350</t>
  </si>
  <si>
    <t>134-2021-6360</t>
  </si>
  <si>
    <t>134-2021-7205</t>
  </si>
  <si>
    <t>134-2021-7206</t>
  </si>
  <si>
    <t>134-2021-7207</t>
  </si>
  <si>
    <t>134-2021-7210</t>
  </si>
  <si>
    <t>134-2021-8073</t>
  </si>
  <si>
    <t>134-2021-8074</t>
  </si>
  <si>
    <t>134-2021-8075</t>
  </si>
  <si>
    <t>134-2021-8076</t>
  </si>
  <si>
    <t>134-2021-8077</t>
  </si>
  <si>
    <t>134-2021-8078</t>
  </si>
  <si>
    <t>134-2021-8079</t>
  </si>
  <si>
    <t>134-2021-8080</t>
  </si>
  <si>
    <t>134-2021-8081</t>
  </si>
  <si>
    <t>134-2021-8082</t>
  </si>
  <si>
    <t>134-2021-8083</t>
  </si>
  <si>
    <t>134-2021-8084</t>
  </si>
  <si>
    <t>135-2021-6010</t>
  </si>
  <si>
    <t>135-2021-6020</t>
  </si>
  <si>
    <t>135-2021-6030</t>
  </si>
  <si>
    <t>135-2021-6040</t>
  </si>
  <si>
    <t>135-2021-6070</t>
  </si>
  <si>
    <t>135-2021-6080</t>
  </si>
  <si>
    <t>135-2021-6090</t>
  </si>
  <si>
    <t>135-2021-6100</t>
  </si>
  <si>
    <t>135-2021-6101</t>
  </si>
  <si>
    <t>135-2021-6110</t>
  </si>
  <si>
    <t>135-2021-6130</t>
  </si>
  <si>
    <t>135-2021-6131</t>
  </si>
  <si>
    <t>135-2021-6140</t>
  </si>
  <si>
    <t>135-2021-6150</t>
  </si>
  <si>
    <t>135-2021-6160</t>
  </si>
  <si>
    <t>135-2021-6170</t>
  </si>
  <si>
    <t>135-2021-6180</t>
  </si>
  <si>
    <t>135-2021-6190</t>
  </si>
  <si>
    <t>135-2021-6200</t>
  </si>
  <si>
    <t>135-2021-6210</t>
  </si>
  <si>
    <t>135-2021-6240</t>
  </si>
  <si>
    <t>135-2021-6250</t>
  </si>
  <si>
    <t>135-2021-6256</t>
  </si>
  <si>
    <t>135-2021-6260</t>
  </si>
  <si>
    <t>135-2021-6270</t>
  </si>
  <si>
    <t>135-2021-6280</t>
  </si>
  <si>
    <t>135-2021-6290</t>
  </si>
  <si>
    <t>135-2021-6300</t>
  </si>
  <si>
    <t>135-2021-6310</t>
  </si>
  <si>
    <t>135-2021-6320</t>
  </si>
  <si>
    <t>135-2021-6330</t>
  </si>
  <si>
    <t>135-2021-6340</t>
  </si>
  <si>
    <t>135-2021-6350</t>
  </si>
  <si>
    <t>135-2021-6360</t>
  </si>
  <si>
    <t>135-2021-7205</t>
  </si>
  <si>
    <t>135-2021-7206</t>
  </si>
  <si>
    <t>135-2021-7207</t>
  </si>
  <si>
    <t>135-2021-7210</t>
  </si>
  <si>
    <t>135-2021-8073</t>
  </si>
  <si>
    <t>135-2021-8074</t>
  </si>
  <si>
    <t>135-2021-8075</t>
  </si>
  <si>
    <t>135-2021-8076</t>
  </si>
  <si>
    <t>135-2021-8077</t>
  </si>
  <si>
    <t>135-2021-8078</t>
  </si>
  <si>
    <t>135-2021-8079</t>
  </si>
  <si>
    <t>135-2021-8080</t>
  </si>
  <si>
    <t>135-2021-8081</t>
  </si>
  <si>
    <t>135-2021-8082</t>
  </si>
  <si>
    <t>135-2021-8083</t>
  </si>
  <si>
    <t>135-2021-8084</t>
  </si>
  <si>
    <t>136-2021-6010</t>
  </si>
  <si>
    <t>136-2021-6020</t>
  </si>
  <si>
    <t>136-2021-6030</t>
  </si>
  <si>
    <t>136-2021-6040</t>
  </si>
  <si>
    <t>136-2021-6070</t>
  </si>
  <si>
    <t>136-2021-6080</t>
  </si>
  <si>
    <t>136-2021-6090</t>
  </si>
  <si>
    <t>136-2021-6100</t>
  </si>
  <si>
    <t>136-2021-6101</t>
  </si>
  <si>
    <t>136-2021-6110</t>
  </si>
  <si>
    <t>136-2021-6130</t>
  </si>
  <si>
    <t>136-2021-6131</t>
  </si>
  <si>
    <t>136-2021-6140</t>
  </si>
  <si>
    <t>136-2021-6150</t>
  </si>
  <si>
    <t>136-2021-6160</t>
  </si>
  <si>
    <t>136-2021-6170</t>
  </si>
  <si>
    <t>136-2021-6180</t>
  </si>
  <si>
    <t>136-2021-6190</t>
  </si>
  <si>
    <t>136-2021-6200</t>
  </si>
  <si>
    <t>136-2021-6210</t>
  </si>
  <si>
    <t>136-2021-6240</t>
  </si>
  <si>
    <t>136-2021-6250</t>
  </si>
  <si>
    <t>136-2021-6256</t>
  </si>
  <si>
    <t>136-2021-6260</t>
  </si>
  <si>
    <t>136-2021-6270</t>
  </si>
  <si>
    <t>136-2021-6280</t>
  </si>
  <si>
    <t>136-2021-6290</t>
  </si>
  <si>
    <t>136-2021-6300</t>
  </si>
  <si>
    <t>136-2021-6310</t>
  </si>
  <si>
    <t>136-2021-6320</t>
  </si>
  <si>
    <t>136-2021-6330</t>
  </si>
  <si>
    <t>136-2021-6340</t>
  </si>
  <si>
    <t>136-2021-6350</t>
  </si>
  <si>
    <t>136-2021-6360</t>
  </si>
  <si>
    <t>136-2021-7205</t>
  </si>
  <si>
    <t>136-2021-7206</t>
  </si>
  <si>
    <t>136-2021-7207</t>
  </si>
  <si>
    <t>136-2021-7210</t>
  </si>
  <si>
    <t>136-2021-8073</t>
  </si>
  <si>
    <t>136-2021-8074</t>
  </si>
  <si>
    <t>136-2021-8075</t>
  </si>
  <si>
    <t>136-2021-8076</t>
  </si>
  <si>
    <t>136-2021-8077</t>
  </si>
  <si>
    <t>136-2021-8078</t>
  </si>
  <si>
    <t>136-2021-8079</t>
  </si>
  <si>
    <t>136-2021-8080</t>
  </si>
  <si>
    <t>136-2021-8081</t>
  </si>
  <si>
    <t>136-2021-8082</t>
  </si>
  <si>
    <t>136-2021-8083</t>
  </si>
  <si>
    <t>136-2021-8084</t>
  </si>
  <si>
    <t>138-2021-6010</t>
  </si>
  <si>
    <t>138-2021-6020</t>
  </si>
  <si>
    <t>138-2021-6030</t>
  </si>
  <si>
    <t>138-2021-6040</t>
  </si>
  <si>
    <t>138-2021-6070</t>
  </si>
  <si>
    <t>138-2021-6080</t>
  </si>
  <si>
    <t>138-2021-6090</t>
  </si>
  <si>
    <t>138-2021-6100</t>
  </si>
  <si>
    <t>138-2021-6101</t>
  </si>
  <si>
    <t>138-2021-6110</t>
  </si>
  <si>
    <t>138-2021-6130</t>
  </si>
  <si>
    <t>138-2021-6131</t>
  </si>
  <si>
    <t>138-2021-6140</t>
  </si>
  <si>
    <t>138-2021-6150</t>
  </si>
  <si>
    <t>138-2021-6160</t>
  </si>
  <si>
    <t>138-2021-6170</t>
  </si>
  <si>
    <t>138-2021-6180</t>
  </si>
  <si>
    <t>138-2021-6190</t>
  </si>
  <si>
    <t>138-2021-6200</t>
  </si>
  <si>
    <t>138-2021-6210</t>
  </si>
  <si>
    <t>138-2021-6240</t>
  </si>
  <si>
    <t>138-2021-6250</t>
  </si>
  <si>
    <t>138-2021-6256</t>
  </si>
  <si>
    <t>138-2021-6260</t>
  </si>
  <si>
    <t>138-2021-6270</t>
  </si>
  <si>
    <t>138-2021-6280</t>
  </si>
  <si>
    <t>138-2021-6290</t>
  </si>
  <si>
    <t>138-2021-6300</t>
  </si>
  <si>
    <t>138-2021-6310</t>
  </si>
  <si>
    <t>138-2021-6320</t>
  </si>
  <si>
    <t>138-2021-6330</t>
  </si>
  <si>
    <t>138-2021-6340</t>
  </si>
  <si>
    <t>138-2021-6350</t>
  </si>
  <si>
    <t>138-2021-6360</t>
  </si>
  <si>
    <t>138-2021-7205</t>
  </si>
  <si>
    <t>138-2021-7206</t>
  </si>
  <si>
    <t>138-2021-7207</t>
  </si>
  <si>
    <t>138-2021-7210</t>
  </si>
  <si>
    <t>138-2021-8073</t>
  </si>
  <si>
    <t>138-2021-8074</t>
  </si>
  <si>
    <t>138-2021-8075</t>
  </si>
  <si>
    <t>138-2021-8076</t>
  </si>
  <si>
    <t>138-2021-8077</t>
  </si>
  <si>
    <t>138-2021-8078</t>
  </si>
  <si>
    <t>138-2021-8079</t>
  </si>
  <si>
    <t>138-2021-8080</t>
  </si>
  <si>
    <t>138-2021-8081</t>
  </si>
  <si>
    <t>138-2021-8082</t>
  </si>
  <si>
    <t>138-2021-8083</t>
  </si>
  <si>
    <t>138-2021-8084</t>
  </si>
  <si>
    <t>140-2021-6010</t>
  </si>
  <si>
    <t>140-2021-6020</t>
  </si>
  <si>
    <t>140-2021-6030</t>
  </si>
  <si>
    <t>140-2021-6040</t>
  </si>
  <si>
    <t>140-2021-6070</t>
  </si>
  <si>
    <t>140-2021-6080</t>
  </si>
  <si>
    <t>140-2021-6090</t>
  </si>
  <si>
    <t>140-2021-6100</t>
  </si>
  <si>
    <t>140-2021-6101</t>
  </si>
  <si>
    <t>140-2021-6110</t>
  </si>
  <si>
    <t>140-2021-6130</t>
  </si>
  <si>
    <t>140-2021-6131</t>
  </si>
  <si>
    <t>140-2021-6140</t>
  </si>
  <si>
    <t>140-2021-6150</t>
  </si>
  <si>
    <t>140-2021-6160</t>
  </si>
  <si>
    <t>140-2021-6170</t>
  </si>
  <si>
    <t>140-2021-6180</t>
  </si>
  <si>
    <t>140-2021-6190</t>
  </si>
  <si>
    <t>140-2021-6200</t>
  </si>
  <si>
    <t>140-2021-6210</t>
  </si>
  <si>
    <t>140-2021-6240</t>
  </si>
  <si>
    <t>140-2021-6250</t>
  </si>
  <si>
    <t>140-2021-6256</t>
  </si>
  <si>
    <t>140-2021-6260</t>
  </si>
  <si>
    <t>140-2021-6270</t>
  </si>
  <si>
    <t>140-2021-6280</t>
  </si>
  <si>
    <t>140-2021-6290</t>
  </si>
  <si>
    <t>140-2021-6300</t>
  </si>
  <si>
    <t>140-2021-6310</t>
  </si>
  <si>
    <t>140-2021-6320</t>
  </si>
  <si>
    <t>140-2021-6330</t>
  </si>
  <si>
    <t>140-2021-6340</t>
  </si>
  <si>
    <t>140-2021-6350</t>
  </si>
  <si>
    <t>140-2021-6360</t>
  </si>
  <si>
    <t>140-2021-7205</t>
  </si>
  <si>
    <t>140-2021-7206</t>
  </si>
  <si>
    <t>140-2021-7207</t>
  </si>
  <si>
    <t>140-2021-7210</t>
  </si>
  <si>
    <t>140-2021-8073</t>
  </si>
  <si>
    <t>140-2021-8074</t>
  </si>
  <si>
    <t>140-2021-8075</t>
  </si>
  <si>
    <t>140-2021-8076</t>
  </si>
  <si>
    <t>140-2021-8077</t>
  </si>
  <si>
    <t>140-2021-8078</t>
  </si>
  <si>
    <t>140-2021-8079</t>
  </si>
  <si>
    <t>140-2021-8080</t>
  </si>
  <si>
    <t>140-2021-8081</t>
  </si>
  <si>
    <t>140-2021-8082</t>
  </si>
  <si>
    <t>140-2021-8083</t>
  </si>
  <si>
    <t>140-2021-8084</t>
  </si>
  <si>
    <t>141-2021-6010</t>
  </si>
  <si>
    <t>141-2021-6020</t>
  </si>
  <si>
    <t>141-2021-6030</t>
  </si>
  <si>
    <t>141-2021-6040</t>
  </si>
  <si>
    <t>141-2021-6070</t>
  </si>
  <si>
    <t>141-2021-6080</t>
  </si>
  <si>
    <t>141-2021-6090</t>
  </si>
  <si>
    <t>141-2021-6100</t>
  </si>
  <si>
    <t>141-2021-6101</t>
  </si>
  <si>
    <t>141-2021-6110</t>
  </si>
  <si>
    <t>141-2021-6130</t>
  </si>
  <si>
    <t>141-2021-6131</t>
  </si>
  <si>
    <t>141-2021-6140</t>
  </si>
  <si>
    <t>141-2021-6150</t>
  </si>
  <si>
    <t>141-2021-6160</t>
  </si>
  <si>
    <t>141-2021-6170</t>
  </si>
  <si>
    <t>141-2021-6180</t>
  </si>
  <si>
    <t>141-2021-6190</t>
  </si>
  <si>
    <t>141-2021-6200</t>
  </si>
  <si>
    <t>141-2021-6210</t>
  </si>
  <si>
    <t>141-2021-6240</t>
  </si>
  <si>
    <t>141-2021-6250</t>
  </si>
  <si>
    <t>141-2021-6256</t>
  </si>
  <si>
    <t>141-2021-6260</t>
  </si>
  <si>
    <t>141-2021-6270</t>
  </si>
  <si>
    <t>141-2021-6280</t>
  </si>
  <si>
    <t>141-2021-6290</t>
  </si>
  <si>
    <t>141-2021-6300</t>
  </si>
  <si>
    <t>141-2021-6310</t>
  </si>
  <si>
    <t>141-2021-6320</t>
  </si>
  <si>
    <t>141-2021-6330</t>
  </si>
  <si>
    <t>141-2021-6340</t>
  </si>
  <si>
    <t>141-2021-6350</t>
  </si>
  <si>
    <t>141-2021-6360</t>
  </si>
  <si>
    <t>141-2021-7205</t>
  </si>
  <si>
    <t>141-2021-7206</t>
  </si>
  <si>
    <t>141-2021-7207</t>
  </si>
  <si>
    <t>141-2021-7210</t>
  </si>
  <si>
    <t>141-2021-8073</t>
  </si>
  <si>
    <t>141-2021-8074</t>
  </si>
  <si>
    <t>141-2021-8075</t>
  </si>
  <si>
    <t>141-2021-8076</t>
  </si>
  <si>
    <t>141-2021-8077</t>
  </si>
  <si>
    <t>141-2021-8078</t>
  </si>
  <si>
    <t>141-2021-8079</t>
  </si>
  <si>
    <t>141-2021-8080</t>
  </si>
  <si>
    <t>141-2021-8081</t>
  </si>
  <si>
    <t>141-2021-8082</t>
  </si>
  <si>
    <t>141-2021-8083</t>
  </si>
  <si>
    <t>141-2021-8084</t>
  </si>
  <si>
    <t>142-2021-6010</t>
  </si>
  <si>
    <t>142-2021-6020</t>
  </si>
  <si>
    <t>142-2021-6030</t>
  </si>
  <si>
    <t>142-2021-6040</t>
  </si>
  <si>
    <t>142-2021-6070</t>
  </si>
  <si>
    <t>142-2021-6080</t>
  </si>
  <si>
    <t>142-2021-6090</t>
  </si>
  <si>
    <t>142-2021-6100</t>
  </si>
  <si>
    <t>142-2021-6101</t>
  </si>
  <si>
    <t>142-2021-6110</t>
  </si>
  <si>
    <t>142-2021-6130</t>
  </si>
  <si>
    <t>142-2021-6131</t>
  </si>
  <si>
    <t>142-2021-6140</t>
  </si>
  <si>
    <t>142-2021-6150</t>
  </si>
  <si>
    <t>142-2021-6160</t>
  </si>
  <si>
    <t>142-2021-6170</t>
  </si>
  <si>
    <t>142-2021-6180</t>
  </si>
  <si>
    <t>142-2021-6190</t>
  </si>
  <si>
    <t>142-2021-6200</t>
  </si>
  <si>
    <t>142-2021-6210</t>
  </si>
  <si>
    <t>142-2021-6240</t>
  </si>
  <si>
    <t>142-2021-6250</t>
  </si>
  <si>
    <t>142-2021-6256</t>
  </si>
  <si>
    <t>142-2021-6260</t>
  </si>
  <si>
    <t>142-2021-6270</t>
  </si>
  <si>
    <t>142-2021-6280</t>
  </si>
  <si>
    <t>142-2021-6290</t>
  </si>
  <si>
    <t>142-2021-6300</t>
  </si>
  <si>
    <t>142-2021-6310</t>
  </si>
  <si>
    <t>142-2021-6320</t>
  </si>
  <si>
    <t>142-2021-6330</t>
  </si>
  <si>
    <t>142-2021-6340</t>
  </si>
  <si>
    <t>142-2021-6350</t>
  </si>
  <si>
    <t>142-2021-6360</t>
  </si>
  <si>
    <t>142-2021-7205</t>
  </si>
  <si>
    <t>142-2021-7206</t>
  </si>
  <si>
    <t>142-2021-7207</t>
  </si>
  <si>
    <t>142-2021-7210</t>
  </si>
  <si>
    <t>142-2021-8073</t>
  </si>
  <si>
    <t>142-2021-8074</t>
  </si>
  <si>
    <t>142-2021-8075</t>
  </si>
  <si>
    <t>142-2021-8076</t>
  </si>
  <si>
    <t>142-2021-8077</t>
  </si>
  <si>
    <t>142-2021-8078</t>
  </si>
  <si>
    <t>142-2021-8079</t>
  </si>
  <si>
    <t>142-2021-8080</t>
  </si>
  <si>
    <t>142-2021-8081</t>
  </si>
  <si>
    <t>142-2021-8082</t>
  </si>
  <si>
    <t>142-2021-8083</t>
  </si>
  <si>
    <t>142-2021-8084</t>
  </si>
  <si>
    <t>143-2021-6010</t>
  </si>
  <si>
    <t>143-2021-6020</t>
  </si>
  <si>
    <t>143-2021-6030</t>
  </si>
  <si>
    <t>143-2021-6040</t>
  </si>
  <si>
    <t>143-2021-6070</t>
  </si>
  <si>
    <t>143-2021-6080</t>
  </si>
  <si>
    <t>143-2021-6090</t>
  </si>
  <si>
    <t>143-2021-6100</t>
  </si>
  <si>
    <t>143-2021-6101</t>
  </si>
  <si>
    <t>143-2021-6110</t>
  </si>
  <si>
    <t>143-2021-6130</t>
  </si>
  <si>
    <t>143-2021-6131</t>
  </si>
  <si>
    <t>143-2021-6140</t>
  </si>
  <si>
    <t>143-2021-6150</t>
  </si>
  <si>
    <t>143-2021-6160</t>
  </si>
  <si>
    <t>143-2021-6170</t>
  </si>
  <si>
    <t>143-2021-6180</t>
  </si>
  <si>
    <t>143-2021-6190</t>
  </si>
  <si>
    <t>143-2021-6200</t>
  </si>
  <si>
    <t>143-2021-6210</t>
  </si>
  <si>
    <t>143-2021-6240</t>
  </si>
  <si>
    <t>143-2021-6250</t>
  </si>
  <si>
    <t>143-2021-6256</t>
  </si>
  <si>
    <t>143-2021-6260</t>
  </si>
  <si>
    <t>143-2021-6270</t>
  </si>
  <si>
    <t>143-2021-6280</t>
  </si>
  <si>
    <t>143-2021-6290</t>
  </si>
  <si>
    <t>143-2021-6300</t>
  </si>
  <si>
    <t>143-2021-6310</t>
  </si>
  <si>
    <t>143-2021-6320</t>
  </si>
  <si>
    <t>143-2021-6330</t>
  </si>
  <si>
    <t>143-2021-6340</t>
  </si>
  <si>
    <t>143-2021-6350</t>
  </si>
  <si>
    <t>143-2021-6360</t>
  </si>
  <si>
    <t>143-2021-7205</t>
  </si>
  <si>
    <t>143-2021-7206</t>
  </si>
  <si>
    <t>143-2021-7207</t>
  </si>
  <si>
    <t>143-2021-7210</t>
  </si>
  <si>
    <t>143-2021-8073</t>
  </si>
  <si>
    <t>143-2021-8074</t>
  </si>
  <si>
    <t>143-2021-8075</t>
  </si>
  <si>
    <t>143-2021-8076</t>
  </si>
  <si>
    <t>143-2021-8077</t>
  </si>
  <si>
    <t>143-2021-8078</t>
  </si>
  <si>
    <t>143-2021-8079</t>
  </si>
  <si>
    <t>143-2021-8080</t>
  </si>
  <si>
    <t>143-2021-8081</t>
  </si>
  <si>
    <t>143-2021-8082</t>
  </si>
  <si>
    <t>143-2021-8083</t>
  </si>
  <si>
    <t>143-2021-8084</t>
  </si>
  <si>
    <t>145-2021-6010</t>
  </si>
  <si>
    <t>145-2021-6020</t>
  </si>
  <si>
    <t>145-2021-6030</t>
  </si>
  <si>
    <t>145-2021-6040</t>
  </si>
  <si>
    <t>145-2021-6070</t>
  </si>
  <si>
    <t>145-2021-6080</t>
  </si>
  <si>
    <t>145-2021-6090</t>
  </si>
  <si>
    <t>145-2021-6100</t>
  </si>
  <si>
    <t>145-2021-6101</t>
  </si>
  <si>
    <t>145-2021-6110</t>
  </si>
  <si>
    <t>145-2021-6130</t>
  </si>
  <si>
    <t>145-2021-6131</t>
  </si>
  <si>
    <t>145-2021-6140</t>
  </si>
  <si>
    <t>145-2021-6150</t>
  </si>
  <si>
    <t>145-2021-6160</t>
  </si>
  <si>
    <t>145-2021-6170</t>
  </si>
  <si>
    <t>145-2021-6180</t>
  </si>
  <si>
    <t>145-2021-6190</t>
  </si>
  <si>
    <t>145-2021-6200</t>
  </si>
  <si>
    <t>145-2021-6210</t>
  </si>
  <si>
    <t>145-2021-6240</t>
  </si>
  <si>
    <t>145-2021-6250</t>
  </si>
  <si>
    <t>145-2021-6256</t>
  </si>
  <si>
    <t>145-2021-6260</t>
  </si>
  <si>
    <t>145-2021-6270</t>
  </si>
  <si>
    <t>145-2021-6280</t>
  </si>
  <si>
    <t>145-2021-6290</t>
  </si>
  <si>
    <t>145-2021-6300</t>
  </si>
  <si>
    <t>145-2021-6310</t>
  </si>
  <si>
    <t>145-2021-6320</t>
  </si>
  <si>
    <t>145-2021-6330</t>
  </si>
  <si>
    <t>145-2021-6340</t>
  </si>
  <si>
    <t>145-2021-6350</t>
  </si>
  <si>
    <t>145-2021-6360</t>
  </si>
  <si>
    <t>145-2021-7205</t>
  </si>
  <si>
    <t>145-2021-7206</t>
  </si>
  <si>
    <t>145-2021-7207</t>
  </si>
  <si>
    <t>145-2021-7210</t>
  </si>
  <si>
    <t>145-2021-8073</t>
  </si>
  <si>
    <t>145-2021-8074</t>
  </si>
  <si>
    <t>145-2021-8075</t>
  </si>
  <si>
    <t>145-2021-8076</t>
  </si>
  <si>
    <t>145-2021-8077</t>
  </si>
  <si>
    <t>145-2021-8078</t>
  </si>
  <si>
    <t>145-2021-8079</t>
  </si>
  <si>
    <t>145-2021-8080</t>
  </si>
  <si>
    <t>145-2021-8081</t>
  </si>
  <si>
    <t>145-2021-8082</t>
  </si>
  <si>
    <t>145-2021-8083</t>
  </si>
  <si>
    <t>145-2021-8084</t>
  </si>
  <si>
    <t>147-2021-6010</t>
  </si>
  <si>
    <t>147-2021-6020</t>
  </si>
  <si>
    <t>147-2021-6030</t>
  </si>
  <si>
    <t>147-2021-6040</t>
  </si>
  <si>
    <t>147-2021-6070</t>
  </si>
  <si>
    <t>147-2021-6080</t>
  </si>
  <si>
    <t>147-2021-6090</t>
  </si>
  <si>
    <t>147-2021-6100</t>
  </si>
  <si>
    <t>147-2021-6101</t>
  </si>
  <si>
    <t>147-2021-6110</t>
  </si>
  <si>
    <t>147-2021-6130</t>
  </si>
  <si>
    <t>147-2021-6131</t>
  </si>
  <si>
    <t>147-2021-6140</t>
  </si>
  <si>
    <t>147-2021-6150</t>
  </si>
  <si>
    <t>147-2021-6160</t>
  </si>
  <si>
    <t>147-2021-6170</t>
  </si>
  <si>
    <t>147-2021-6180</t>
  </si>
  <si>
    <t>147-2021-6190</t>
  </si>
  <si>
    <t>147-2021-6200</t>
  </si>
  <si>
    <t>147-2021-6210</t>
  </si>
  <si>
    <t>147-2021-6240</t>
  </si>
  <si>
    <t>147-2021-6250</t>
  </si>
  <si>
    <t>147-2021-6256</t>
  </si>
  <si>
    <t>147-2021-6260</t>
  </si>
  <si>
    <t>147-2021-6270</t>
  </si>
  <si>
    <t>147-2021-6280</t>
  </si>
  <si>
    <t>147-2021-6290</t>
  </si>
  <si>
    <t>147-2021-6300</t>
  </si>
  <si>
    <t>147-2021-6310</t>
  </si>
  <si>
    <t>147-2021-6320</t>
  </si>
  <si>
    <t>147-2021-6330</t>
  </si>
  <si>
    <t>147-2021-6340</t>
  </si>
  <si>
    <t>147-2021-6350</t>
  </si>
  <si>
    <t>147-2021-6360</t>
  </si>
  <si>
    <t>147-2021-7205</t>
  </si>
  <si>
    <t>147-2021-7206</t>
  </si>
  <si>
    <t>147-2021-7207</t>
  </si>
  <si>
    <t>147-2021-7210</t>
  </si>
  <si>
    <t>147-2021-8073</t>
  </si>
  <si>
    <t>147-2021-8074</t>
  </si>
  <si>
    <t>147-2021-8075</t>
  </si>
  <si>
    <t>147-2021-8076</t>
  </si>
  <si>
    <t>147-2021-8077</t>
  </si>
  <si>
    <t>147-2021-8078</t>
  </si>
  <si>
    <t>147-2021-8079</t>
  </si>
  <si>
    <t>147-2021-8080</t>
  </si>
  <si>
    <t>147-2021-8081</t>
  </si>
  <si>
    <t>147-2021-8082</t>
  </si>
  <si>
    <t>147-2021-8083</t>
  </si>
  <si>
    <t>147-2021-8084</t>
  </si>
  <si>
    <t>148-2021-6010</t>
  </si>
  <si>
    <t>148-2021-6020</t>
  </si>
  <si>
    <t>148-2021-6030</t>
  </si>
  <si>
    <t>148-2021-6040</t>
  </si>
  <si>
    <t>148-2021-6070</t>
  </si>
  <si>
    <t>148-2021-6080</t>
  </si>
  <si>
    <t>148-2021-6090</t>
  </si>
  <si>
    <t>148-2021-6100</t>
  </si>
  <si>
    <t>148-2021-6101</t>
  </si>
  <si>
    <t>148-2021-6110</t>
  </si>
  <si>
    <t>148-2021-6130</t>
  </si>
  <si>
    <t>148-2021-6131</t>
  </si>
  <si>
    <t>148-2021-6140</t>
  </si>
  <si>
    <t>148-2021-6150</t>
  </si>
  <si>
    <t>148-2021-6160</t>
  </si>
  <si>
    <t>148-2021-6170</t>
  </si>
  <si>
    <t>148-2021-6180</t>
  </si>
  <si>
    <t>148-2021-6190</t>
  </si>
  <si>
    <t>148-2021-6200</t>
  </si>
  <si>
    <t>148-2021-6210</t>
  </si>
  <si>
    <t>148-2021-6240</t>
  </si>
  <si>
    <t>148-2021-6250</t>
  </si>
  <si>
    <t>148-2021-6256</t>
  </si>
  <si>
    <t>148-2021-6260</t>
  </si>
  <si>
    <t>148-2021-6270</t>
  </si>
  <si>
    <t>148-2021-6280</t>
  </si>
  <si>
    <t>148-2021-6290</t>
  </si>
  <si>
    <t>148-2021-6300</t>
  </si>
  <si>
    <t>148-2021-6310</t>
  </si>
  <si>
    <t>148-2021-6320</t>
  </si>
  <si>
    <t>148-2021-6330</t>
  </si>
  <si>
    <t>148-2021-6340</t>
  </si>
  <si>
    <t>148-2021-6350</t>
  </si>
  <si>
    <t>148-2021-6360</t>
  </si>
  <si>
    <t>148-2021-7205</t>
  </si>
  <si>
    <t>148-2021-7206</t>
  </si>
  <si>
    <t>148-2021-7207</t>
  </si>
  <si>
    <t>148-2021-7210</t>
  </si>
  <si>
    <t>148-2021-8073</t>
  </si>
  <si>
    <t>148-2021-8074</t>
  </si>
  <si>
    <t>148-2021-8075</t>
  </si>
  <si>
    <t>148-2021-8076</t>
  </si>
  <si>
    <t>148-2021-8077</t>
  </si>
  <si>
    <t>148-2021-8078</t>
  </si>
  <si>
    <t>148-2021-8079</t>
  </si>
  <si>
    <t>148-2021-8080</t>
  </si>
  <si>
    <t>148-2021-8081</t>
  </si>
  <si>
    <t>148-2021-8082</t>
  </si>
  <si>
    <t>148-2021-8083</t>
  </si>
  <si>
    <t>148-2021-8084</t>
  </si>
  <si>
    <t>149-2021-6010</t>
  </si>
  <si>
    <t>149-2021-6020</t>
  </si>
  <si>
    <t>149-2021-6030</t>
  </si>
  <si>
    <t>149-2021-6040</t>
  </si>
  <si>
    <t>149-2021-6070</t>
  </si>
  <si>
    <t>149-2021-6080</t>
  </si>
  <si>
    <t>149-2021-6090</t>
  </si>
  <si>
    <t>149-2021-6100</t>
  </si>
  <si>
    <t>149-2021-6101</t>
  </si>
  <si>
    <t>149-2021-6110</t>
  </si>
  <si>
    <t>149-2021-6130</t>
  </si>
  <si>
    <t>149-2021-6131</t>
  </si>
  <si>
    <t>149-2021-6140</t>
  </si>
  <si>
    <t>149-2021-6150</t>
  </si>
  <si>
    <t>149-2021-6160</t>
  </si>
  <si>
    <t>149-2021-6170</t>
  </si>
  <si>
    <t>149-2021-6180</t>
  </si>
  <si>
    <t>149-2021-6190</t>
  </si>
  <si>
    <t>149-2021-6200</t>
  </si>
  <si>
    <t>149-2021-6210</t>
  </si>
  <si>
    <t>149-2021-6240</t>
  </si>
  <si>
    <t>149-2021-6250</t>
  </si>
  <si>
    <t>149-2021-6256</t>
  </si>
  <si>
    <t>149-2021-6260</t>
  </si>
  <si>
    <t>149-2021-6270</t>
  </si>
  <si>
    <t>149-2021-6280</t>
  </si>
  <si>
    <t>149-2021-6290</t>
  </si>
  <si>
    <t>149-2021-6300</t>
  </si>
  <si>
    <t>149-2021-6310</t>
  </si>
  <si>
    <t>149-2021-6320</t>
  </si>
  <si>
    <t>149-2021-6330</t>
  </si>
  <si>
    <t>149-2021-6340</t>
  </si>
  <si>
    <t>149-2021-6350</t>
  </si>
  <si>
    <t>149-2021-6360</t>
  </si>
  <si>
    <t>149-2021-7205</t>
  </si>
  <si>
    <t>149-2021-7206</t>
  </si>
  <si>
    <t>149-2021-7207</t>
  </si>
  <si>
    <t>149-2021-7210</t>
  </si>
  <si>
    <t>149-2021-8073</t>
  </si>
  <si>
    <t>149-2021-8074</t>
  </si>
  <si>
    <t>149-2021-8075</t>
  </si>
  <si>
    <t>149-2021-8076</t>
  </si>
  <si>
    <t>149-2021-8077</t>
  </si>
  <si>
    <t>149-2021-8078</t>
  </si>
  <si>
    <t>149-2021-8079</t>
  </si>
  <si>
    <t>149-2021-8080</t>
  </si>
  <si>
    <t>149-2021-8081</t>
  </si>
  <si>
    <t>149-2021-8082</t>
  </si>
  <si>
    <t>149-2021-8083</t>
  </si>
  <si>
    <t>149-2021-8084</t>
  </si>
  <si>
    <t>151-2021-6010</t>
  </si>
  <si>
    <t>151-2021-6020</t>
  </si>
  <si>
    <t>151-2021-6030</t>
  </si>
  <si>
    <t>151-2021-6040</t>
  </si>
  <si>
    <t>151-2021-6070</t>
  </si>
  <si>
    <t>151-2021-6080</t>
  </si>
  <si>
    <t>151-2021-6090</t>
  </si>
  <si>
    <t>151-2021-6100</t>
  </si>
  <si>
    <t>151-2021-6101</t>
  </si>
  <si>
    <t>151-2021-6110</t>
  </si>
  <si>
    <t>151-2021-6130</t>
  </si>
  <si>
    <t>151-2021-6131</t>
  </si>
  <si>
    <t>151-2021-6140</t>
  </si>
  <si>
    <t>151-2021-6150</t>
  </si>
  <si>
    <t>151-2021-6160</t>
  </si>
  <si>
    <t>151-2021-6170</t>
  </si>
  <si>
    <t>151-2021-6180</t>
  </si>
  <si>
    <t>151-2021-6190</t>
  </si>
  <si>
    <t>151-2021-6200</t>
  </si>
  <si>
    <t>151-2021-6210</t>
  </si>
  <si>
    <t>151-2021-6240</t>
  </si>
  <si>
    <t>151-2021-6250</t>
  </si>
  <si>
    <t>151-2021-6256</t>
  </si>
  <si>
    <t>151-2021-6260</t>
  </si>
  <si>
    <t>151-2021-6270</t>
  </si>
  <si>
    <t>151-2021-6280</t>
  </si>
  <si>
    <t>151-2021-6290</t>
  </si>
  <si>
    <t>151-2021-6300</t>
  </si>
  <si>
    <t>151-2021-6310</t>
  </si>
  <si>
    <t>151-2021-6320</t>
  </si>
  <si>
    <t>151-2021-6330</t>
  </si>
  <si>
    <t>151-2021-6340</t>
  </si>
  <si>
    <t>151-2021-6350</t>
  </si>
  <si>
    <t>151-2021-6360</t>
  </si>
  <si>
    <t>151-2021-7205</t>
  </si>
  <si>
    <t>151-2021-7206</t>
  </si>
  <si>
    <t>151-2021-7207</t>
  </si>
  <si>
    <t>151-2021-7210</t>
  </si>
  <si>
    <t>151-2021-8073</t>
  </si>
  <si>
    <t>151-2021-8074</t>
  </si>
  <si>
    <t>151-2021-8075</t>
  </si>
  <si>
    <t>151-2021-8076</t>
  </si>
  <si>
    <t>151-2021-8077</t>
  </si>
  <si>
    <t>151-2021-8078</t>
  </si>
  <si>
    <t>151-2021-8079</t>
  </si>
  <si>
    <t>151-2021-8080</t>
  </si>
  <si>
    <t>151-2021-8081</t>
  </si>
  <si>
    <t>151-2021-8082</t>
  </si>
  <si>
    <t>151-2021-8083</t>
  </si>
  <si>
    <t>151-2021-8084</t>
  </si>
  <si>
    <t>152-2021-6010</t>
  </si>
  <si>
    <t>152-2021-6020</t>
  </si>
  <si>
    <t>152-2021-6030</t>
  </si>
  <si>
    <t>152-2021-6040</t>
  </si>
  <si>
    <t>152-2021-6070</t>
  </si>
  <si>
    <t>152-2021-6080</t>
  </si>
  <si>
    <t>152-2021-6090</t>
  </si>
  <si>
    <t>152-2021-6100</t>
  </si>
  <si>
    <t>152-2021-6101</t>
  </si>
  <si>
    <t>152-2021-6110</t>
  </si>
  <si>
    <t>152-2021-6130</t>
  </si>
  <si>
    <t>152-2021-6131</t>
  </si>
  <si>
    <t>152-2021-6140</t>
  </si>
  <si>
    <t>152-2021-6150</t>
  </si>
  <si>
    <t>152-2021-6160</t>
  </si>
  <si>
    <t>152-2021-6170</t>
  </si>
  <si>
    <t>152-2021-6180</t>
  </si>
  <si>
    <t>152-2021-6190</t>
  </si>
  <si>
    <t>152-2021-6200</t>
  </si>
  <si>
    <t>152-2021-6210</t>
  </si>
  <si>
    <t>152-2021-6240</t>
  </si>
  <si>
    <t>152-2021-6250</t>
  </si>
  <si>
    <t>152-2021-6256</t>
  </si>
  <si>
    <t>152-2021-6260</t>
  </si>
  <si>
    <t>152-2021-6270</t>
  </si>
  <si>
    <t>152-2021-6280</t>
  </si>
  <si>
    <t>152-2021-6290</t>
  </si>
  <si>
    <t>152-2021-6300</t>
  </si>
  <si>
    <t>152-2021-6310</t>
  </si>
  <si>
    <t>152-2021-6320</t>
  </si>
  <si>
    <t>152-2021-6330</t>
  </si>
  <si>
    <t>152-2021-6340</t>
  </si>
  <si>
    <t>152-2021-6350</t>
  </si>
  <si>
    <t>152-2021-6360</t>
  </si>
  <si>
    <t>152-2021-7205</t>
  </si>
  <si>
    <t>152-2021-7206</t>
  </si>
  <si>
    <t>152-2021-7207</t>
  </si>
  <si>
    <t>152-2021-7210</t>
  </si>
  <si>
    <t>152-2021-8073</t>
  </si>
  <si>
    <t>152-2021-8074</t>
  </si>
  <si>
    <t>152-2021-8075</t>
  </si>
  <si>
    <t>152-2021-8076</t>
  </si>
  <si>
    <t>152-2021-8077</t>
  </si>
  <si>
    <t>152-2021-8078</t>
  </si>
  <si>
    <t>152-2021-8079</t>
  </si>
  <si>
    <t>152-2021-8080</t>
  </si>
  <si>
    <t>152-2021-8081</t>
  </si>
  <si>
    <t>152-2021-8082</t>
  </si>
  <si>
    <t>152-2021-8083</t>
  </si>
  <si>
    <t>152-2021-8084</t>
  </si>
  <si>
    <t>153-2021-6010</t>
  </si>
  <si>
    <t>153-2021-6020</t>
  </si>
  <si>
    <t>153-2021-6030</t>
  </si>
  <si>
    <t>153-2021-6040</t>
  </si>
  <si>
    <t>153-2021-6070</t>
  </si>
  <si>
    <t>153-2021-6080</t>
  </si>
  <si>
    <t>153-2021-6090</t>
  </si>
  <si>
    <t>153-2021-6100</t>
  </si>
  <si>
    <t>153-2021-6101</t>
  </si>
  <si>
    <t>153-2021-6110</t>
  </si>
  <si>
    <t>153-2021-6130</t>
  </si>
  <si>
    <t>153-2021-6131</t>
  </si>
  <si>
    <t>153-2021-6140</t>
  </si>
  <si>
    <t>153-2021-6150</t>
  </si>
  <si>
    <t>153-2021-6160</t>
  </si>
  <si>
    <t>153-2021-6170</t>
  </si>
  <si>
    <t>153-2021-6180</t>
  </si>
  <si>
    <t>153-2021-6190</t>
  </si>
  <si>
    <t>153-2021-6200</t>
  </si>
  <si>
    <t>153-2021-6210</t>
  </si>
  <si>
    <t>153-2021-6240</t>
  </si>
  <si>
    <t>153-2021-6250</t>
  </si>
  <si>
    <t>153-2021-6256</t>
  </si>
  <si>
    <t>153-2021-6260</t>
  </si>
  <si>
    <t>153-2021-6270</t>
  </si>
  <si>
    <t>153-2021-6280</t>
  </si>
  <si>
    <t>153-2021-6290</t>
  </si>
  <si>
    <t>153-2021-6300</t>
  </si>
  <si>
    <t>153-2021-6310</t>
  </si>
  <si>
    <t>153-2021-6320</t>
  </si>
  <si>
    <t>153-2021-6330</t>
  </si>
  <si>
    <t>153-2021-6340</t>
  </si>
  <si>
    <t>153-2021-6350</t>
  </si>
  <si>
    <t>153-2021-6360</t>
  </si>
  <si>
    <t>153-2021-7205</t>
  </si>
  <si>
    <t>153-2021-7206</t>
  </si>
  <si>
    <t>153-2021-7207</t>
  </si>
  <si>
    <t>153-2021-7210</t>
  </si>
  <si>
    <t>153-2021-8073</t>
  </si>
  <si>
    <t>153-2021-8074</t>
  </si>
  <si>
    <t>153-2021-8075</t>
  </si>
  <si>
    <t>153-2021-8076</t>
  </si>
  <si>
    <t>153-2021-8077</t>
  </si>
  <si>
    <t>153-2021-8078</t>
  </si>
  <si>
    <t>153-2021-8079</t>
  </si>
  <si>
    <t>153-2021-8080</t>
  </si>
  <si>
    <t>153-2021-8081</t>
  </si>
  <si>
    <t>153-2021-8082</t>
  </si>
  <si>
    <t>153-2021-8083</t>
  </si>
  <si>
    <t>153-2021-8084</t>
  </si>
  <si>
    <t>156-2021-6010</t>
  </si>
  <si>
    <t>156-2021-6020</t>
  </si>
  <si>
    <t>156-2021-6030</t>
  </si>
  <si>
    <t>156-2021-6040</t>
  </si>
  <si>
    <t>156-2021-6070</t>
  </si>
  <si>
    <t>156-2021-6080</t>
  </si>
  <si>
    <t>156-2021-6090</t>
  </si>
  <si>
    <t>156-2021-6100</t>
  </si>
  <si>
    <t>156-2021-6101</t>
  </si>
  <si>
    <t>156-2021-6110</t>
  </si>
  <si>
    <t>156-2021-6130</t>
  </si>
  <si>
    <t>156-2021-6131</t>
  </si>
  <si>
    <t>156-2021-6140</t>
  </si>
  <si>
    <t>156-2021-6150</t>
  </si>
  <si>
    <t>156-2021-6160</t>
  </si>
  <si>
    <t>156-2021-6170</t>
  </si>
  <si>
    <t>156-2021-6180</t>
  </si>
  <si>
    <t>156-2021-6190</t>
  </si>
  <si>
    <t>156-2021-6200</t>
  </si>
  <si>
    <t>156-2021-6210</t>
  </si>
  <si>
    <t>156-2021-6240</t>
  </si>
  <si>
    <t>156-2021-6250</t>
  </si>
  <si>
    <t>156-2021-6256</t>
  </si>
  <si>
    <t>156-2021-6260</t>
  </si>
  <si>
    <t>156-2021-6270</t>
  </si>
  <si>
    <t>156-2021-6280</t>
  </si>
  <si>
    <t>156-2021-6290</t>
  </si>
  <si>
    <t>156-2021-6300</t>
  </si>
  <si>
    <t>156-2021-6310</t>
  </si>
  <si>
    <t>156-2021-6320</t>
  </si>
  <si>
    <t>156-2021-6330</t>
  </si>
  <si>
    <t>156-2021-6340</t>
  </si>
  <si>
    <t>156-2021-6350</t>
  </si>
  <si>
    <t>156-2021-6360</t>
  </si>
  <si>
    <t>156-2021-7205</t>
  </si>
  <si>
    <t>156-2021-7206</t>
  </si>
  <si>
    <t>156-2021-7207</t>
  </si>
  <si>
    <t>156-2021-7210</t>
  </si>
  <si>
    <t>156-2021-8073</t>
  </si>
  <si>
    <t>156-2021-8074</t>
  </si>
  <si>
    <t>156-2021-8075</t>
  </si>
  <si>
    <t>156-2021-8076</t>
  </si>
  <si>
    <t>156-2021-8077</t>
  </si>
  <si>
    <t>156-2021-8078</t>
  </si>
  <si>
    <t>156-2021-8079</t>
  </si>
  <si>
    <t>156-2021-8080</t>
  </si>
  <si>
    <t>156-2021-8081</t>
  </si>
  <si>
    <t>156-2021-8082</t>
  </si>
  <si>
    <t>156-2021-8083</t>
  </si>
  <si>
    <t>156-2021-8084</t>
  </si>
  <si>
    <t>157-2021-6010</t>
  </si>
  <si>
    <t>157-2021-6020</t>
  </si>
  <si>
    <t>157-2021-6030</t>
  </si>
  <si>
    <t>157-2021-6040</t>
  </si>
  <si>
    <t>157-2021-6070</t>
  </si>
  <si>
    <t>157-2021-6080</t>
  </si>
  <si>
    <t>157-2021-6090</t>
  </si>
  <si>
    <t>157-2021-6100</t>
  </si>
  <si>
    <t>157-2021-6101</t>
  </si>
  <si>
    <t>157-2021-6110</t>
  </si>
  <si>
    <t>157-2021-6130</t>
  </si>
  <si>
    <t>157-2021-6131</t>
  </si>
  <si>
    <t>157-2021-6140</t>
  </si>
  <si>
    <t>157-2021-6150</t>
  </si>
  <si>
    <t>157-2021-6160</t>
  </si>
  <si>
    <t>157-2021-6170</t>
  </si>
  <si>
    <t>157-2021-6180</t>
  </si>
  <si>
    <t>157-2021-6190</t>
  </si>
  <si>
    <t>157-2021-6200</t>
  </si>
  <si>
    <t>157-2021-6210</t>
  </si>
  <si>
    <t>157-2021-6240</t>
  </si>
  <si>
    <t>157-2021-6250</t>
  </si>
  <si>
    <t>157-2021-6256</t>
  </si>
  <si>
    <t>157-2021-6260</t>
  </si>
  <si>
    <t>157-2021-6270</t>
  </si>
  <si>
    <t>157-2021-6280</t>
  </si>
  <si>
    <t>157-2021-6290</t>
  </si>
  <si>
    <t>157-2021-6300</t>
  </si>
  <si>
    <t>157-2021-6310</t>
  </si>
  <si>
    <t>157-2021-6320</t>
  </si>
  <si>
    <t>157-2021-6330</t>
  </si>
  <si>
    <t>157-2021-6340</t>
  </si>
  <si>
    <t>157-2021-6350</t>
  </si>
  <si>
    <t>157-2021-6360</t>
  </si>
  <si>
    <t>157-2021-7205</t>
  </si>
  <si>
    <t>157-2021-7206</t>
  </si>
  <si>
    <t>157-2021-7207</t>
  </si>
  <si>
    <t>157-2021-7210</t>
  </si>
  <si>
    <t>157-2021-8073</t>
  </si>
  <si>
    <t>157-2021-8074</t>
  </si>
  <si>
    <t>157-2021-8075</t>
  </si>
  <si>
    <t>157-2021-8076</t>
  </si>
  <si>
    <t>157-2021-8077</t>
  </si>
  <si>
    <t>157-2021-8078</t>
  </si>
  <si>
    <t>157-2021-8079</t>
  </si>
  <si>
    <t>157-2021-8080</t>
  </si>
  <si>
    <t>157-2021-8081</t>
  </si>
  <si>
    <t>157-2021-8082</t>
  </si>
  <si>
    <t>157-2021-8083</t>
  </si>
  <si>
    <t>157-2021-8084</t>
  </si>
  <si>
    <t>159-2021-6010</t>
  </si>
  <si>
    <t>159-2021-6020</t>
  </si>
  <si>
    <t>159-2021-6030</t>
  </si>
  <si>
    <t>159-2021-6040</t>
  </si>
  <si>
    <t>159-2021-6070</t>
  </si>
  <si>
    <t>159-2021-6080</t>
  </si>
  <si>
    <t>159-2021-6090</t>
  </si>
  <si>
    <t>159-2021-6100</t>
  </si>
  <si>
    <t>159-2021-6101</t>
  </si>
  <si>
    <t>159-2021-6110</t>
  </si>
  <si>
    <t>159-2021-6130</t>
  </si>
  <si>
    <t>159-2021-6131</t>
  </si>
  <si>
    <t>159-2021-6140</t>
  </si>
  <si>
    <t>159-2021-6150</t>
  </si>
  <si>
    <t>159-2021-6160</t>
  </si>
  <si>
    <t>159-2021-6170</t>
  </si>
  <si>
    <t>159-2021-6180</t>
  </si>
  <si>
    <t>159-2021-6190</t>
  </si>
  <si>
    <t>159-2021-6200</t>
  </si>
  <si>
    <t>159-2021-6210</t>
  </si>
  <si>
    <t>159-2021-6240</t>
  </si>
  <si>
    <t>159-2021-6250</t>
  </si>
  <si>
    <t>159-2021-6256</t>
  </si>
  <si>
    <t>159-2021-6260</t>
  </si>
  <si>
    <t>159-2021-6270</t>
  </si>
  <si>
    <t>159-2021-6280</t>
  </si>
  <si>
    <t>159-2021-6290</t>
  </si>
  <si>
    <t>159-2021-6300</t>
  </si>
  <si>
    <t>159-2021-6310</t>
  </si>
  <si>
    <t>159-2021-6320</t>
  </si>
  <si>
    <t>159-2021-6330</t>
  </si>
  <si>
    <t>159-2021-6340</t>
  </si>
  <si>
    <t>159-2021-6350</t>
  </si>
  <si>
    <t>159-2021-6360</t>
  </si>
  <si>
    <t>159-2021-7205</t>
  </si>
  <si>
    <t>159-2021-7206</t>
  </si>
  <si>
    <t>159-2021-7207</t>
  </si>
  <si>
    <t>159-2021-7210</t>
  </si>
  <si>
    <t>159-2021-8073</t>
  </si>
  <si>
    <t>159-2021-8074</t>
  </si>
  <si>
    <t>159-2021-8075</t>
  </si>
  <si>
    <t>159-2021-8076</t>
  </si>
  <si>
    <t>159-2021-8077</t>
  </si>
  <si>
    <t>159-2021-8078</t>
  </si>
  <si>
    <t>159-2021-8079</t>
  </si>
  <si>
    <t>159-2021-8080</t>
  </si>
  <si>
    <t>159-2021-8081</t>
  </si>
  <si>
    <t>159-2021-8082</t>
  </si>
  <si>
    <t>159-2021-8083</t>
  </si>
  <si>
    <t>159-2021-8084</t>
  </si>
  <si>
    <t>161-2021-6010</t>
  </si>
  <si>
    <t>161-2021-6020</t>
  </si>
  <si>
    <t>161-2021-6030</t>
  </si>
  <si>
    <t>161-2021-6040</t>
  </si>
  <si>
    <t>161-2021-6070</t>
  </si>
  <si>
    <t>161-2021-6080</t>
  </si>
  <si>
    <t>161-2021-6090</t>
  </si>
  <si>
    <t>161-2021-6100</t>
  </si>
  <si>
    <t>161-2021-6101</t>
  </si>
  <si>
    <t>161-2021-6110</t>
  </si>
  <si>
    <t>161-2021-6130</t>
  </si>
  <si>
    <t>161-2021-6131</t>
  </si>
  <si>
    <t>161-2021-6140</t>
  </si>
  <si>
    <t>161-2021-6150</t>
  </si>
  <si>
    <t>161-2021-6160</t>
  </si>
  <si>
    <t>161-2021-6170</t>
  </si>
  <si>
    <t>161-2021-6180</t>
  </si>
  <si>
    <t>161-2021-6190</t>
  </si>
  <si>
    <t>161-2021-6200</t>
  </si>
  <si>
    <t>161-2021-6210</t>
  </si>
  <si>
    <t>161-2021-6240</t>
  </si>
  <si>
    <t>161-2021-6250</t>
  </si>
  <si>
    <t>161-2021-6256</t>
  </si>
  <si>
    <t>161-2021-6260</t>
  </si>
  <si>
    <t>161-2021-6270</t>
  </si>
  <si>
    <t>161-2021-6280</t>
  </si>
  <si>
    <t>161-2021-6290</t>
  </si>
  <si>
    <t>161-2021-6300</t>
  </si>
  <si>
    <t>161-2021-6310</t>
  </si>
  <si>
    <t>161-2021-6320</t>
  </si>
  <si>
    <t>161-2021-6330</t>
  </si>
  <si>
    <t>161-2021-6340</t>
  </si>
  <si>
    <t>161-2021-6350</t>
  </si>
  <si>
    <t>161-2021-6360</t>
  </si>
  <si>
    <t>161-2021-7205</t>
  </si>
  <si>
    <t>161-2021-7206</t>
  </si>
  <si>
    <t>161-2021-7207</t>
  </si>
  <si>
    <t>161-2021-7210</t>
  </si>
  <si>
    <t>161-2021-8073</t>
  </si>
  <si>
    <t>161-2021-8074</t>
  </si>
  <si>
    <t>161-2021-8075</t>
  </si>
  <si>
    <t>161-2021-8076</t>
  </si>
  <si>
    <t>161-2021-8077</t>
  </si>
  <si>
    <t>161-2021-8078</t>
  </si>
  <si>
    <t>161-2021-8079</t>
  </si>
  <si>
    <t>161-2021-8080</t>
  </si>
  <si>
    <t>161-2021-8081</t>
  </si>
  <si>
    <t>161-2021-8082</t>
  </si>
  <si>
    <t>161-2021-8083</t>
  </si>
  <si>
    <t>161-2021-8084</t>
  </si>
  <si>
    <t>162-2021-6010</t>
  </si>
  <si>
    <t>162-2021-6020</t>
  </si>
  <si>
    <t>162-2021-6030</t>
  </si>
  <si>
    <t>162-2021-6040</t>
  </si>
  <si>
    <t>162-2021-6070</t>
  </si>
  <si>
    <t>162-2021-6080</t>
  </si>
  <si>
    <t>162-2021-6090</t>
  </si>
  <si>
    <t>162-2021-6100</t>
  </si>
  <si>
    <t>162-2021-6101</t>
  </si>
  <si>
    <t>162-2021-6110</t>
  </si>
  <si>
    <t>162-2021-6130</t>
  </si>
  <si>
    <t>162-2021-6131</t>
  </si>
  <si>
    <t>162-2021-6140</t>
  </si>
  <si>
    <t>162-2021-6150</t>
  </si>
  <si>
    <t>162-2021-6160</t>
  </si>
  <si>
    <t>162-2021-6170</t>
  </si>
  <si>
    <t>162-2021-6180</t>
  </si>
  <si>
    <t>162-2021-6190</t>
  </si>
  <si>
    <t>162-2021-6200</t>
  </si>
  <si>
    <t>162-2021-6210</t>
  </si>
  <si>
    <t>162-2021-6240</t>
  </si>
  <si>
    <t>162-2021-6250</t>
  </si>
  <si>
    <t>162-2021-6256</t>
  </si>
  <si>
    <t>162-2021-6260</t>
  </si>
  <si>
    <t>162-2021-6270</t>
  </si>
  <si>
    <t>162-2021-6280</t>
  </si>
  <si>
    <t>162-2021-6290</t>
  </si>
  <si>
    <t>162-2021-6300</t>
  </si>
  <si>
    <t>162-2021-6310</t>
  </si>
  <si>
    <t>162-2021-6320</t>
  </si>
  <si>
    <t>162-2021-6330</t>
  </si>
  <si>
    <t>162-2021-6340</t>
  </si>
  <si>
    <t>162-2021-6350</t>
  </si>
  <si>
    <t>162-2021-6360</t>
  </si>
  <si>
    <t>162-2021-7205</t>
  </si>
  <si>
    <t>162-2021-7206</t>
  </si>
  <si>
    <t>162-2021-7207</t>
  </si>
  <si>
    <t>162-2021-7210</t>
  </si>
  <si>
    <t>162-2021-8073</t>
  </si>
  <si>
    <t>162-2021-8074</t>
  </si>
  <si>
    <t>162-2021-8075</t>
  </si>
  <si>
    <t>162-2021-8076</t>
  </si>
  <si>
    <t>162-2021-8077</t>
  </si>
  <si>
    <t>162-2021-8078</t>
  </si>
  <si>
    <t>162-2021-8079</t>
  </si>
  <si>
    <t>162-2021-8080</t>
  </si>
  <si>
    <t>162-2021-8081</t>
  </si>
  <si>
    <t>162-2021-8082</t>
  </si>
  <si>
    <t>162-2021-8083</t>
  </si>
  <si>
    <t>162-2021-8084</t>
  </si>
  <si>
    <t>163-2021-6010</t>
  </si>
  <si>
    <t>163-2021-6020</t>
  </si>
  <si>
    <t>163-2021-6030</t>
  </si>
  <si>
    <t>163-2021-6040</t>
  </si>
  <si>
    <t>163-2021-6070</t>
  </si>
  <si>
    <t>163-2021-6080</t>
  </si>
  <si>
    <t>163-2021-6090</t>
  </si>
  <si>
    <t>163-2021-6100</t>
  </si>
  <si>
    <t>163-2021-6101</t>
  </si>
  <si>
    <t>163-2021-6110</t>
  </si>
  <si>
    <t>163-2021-6130</t>
  </si>
  <si>
    <t>163-2021-6131</t>
  </si>
  <si>
    <t>163-2021-6140</t>
  </si>
  <si>
    <t>163-2021-6150</t>
  </si>
  <si>
    <t>163-2021-6160</t>
  </si>
  <si>
    <t>163-2021-6170</t>
  </si>
  <si>
    <t>163-2021-6180</t>
  </si>
  <si>
    <t>163-2021-6190</t>
  </si>
  <si>
    <t>163-2021-6200</t>
  </si>
  <si>
    <t>163-2021-6210</t>
  </si>
  <si>
    <t>163-2021-6240</t>
  </si>
  <si>
    <t>163-2021-6250</t>
  </si>
  <si>
    <t>163-2021-6256</t>
  </si>
  <si>
    <t>163-2021-6260</t>
  </si>
  <si>
    <t>163-2021-6270</t>
  </si>
  <si>
    <t>163-2021-6280</t>
  </si>
  <si>
    <t>163-2021-6290</t>
  </si>
  <si>
    <t>163-2021-6300</t>
  </si>
  <si>
    <t>163-2021-6310</t>
  </si>
  <si>
    <t>163-2021-6320</t>
  </si>
  <si>
    <t>163-2021-6330</t>
  </si>
  <si>
    <t>163-2021-6340</t>
  </si>
  <si>
    <t>163-2021-6350</t>
  </si>
  <si>
    <t>163-2021-6360</t>
  </si>
  <si>
    <t>163-2021-7205</t>
  </si>
  <si>
    <t>163-2021-7206</t>
  </si>
  <si>
    <t>163-2021-7207</t>
  </si>
  <si>
    <t>163-2021-7210</t>
  </si>
  <si>
    <t>163-2021-8073</t>
  </si>
  <si>
    <t>163-2021-8074</t>
  </si>
  <si>
    <t>163-2021-8075</t>
  </si>
  <si>
    <t>163-2021-8076</t>
  </si>
  <si>
    <t>163-2021-8077</t>
  </si>
  <si>
    <t>163-2021-8078</t>
  </si>
  <si>
    <t>163-2021-8079</t>
  </si>
  <si>
    <t>163-2021-8080</t>
  </si>
  <si>
    <t>163-2021-8081</t>
  </si>
  <si>
    <t>163-2021-8082</t>
  </si>
  <si>
    <t>163-2021-8083</t>
  </si>
  <si>
    <t>163-2021-8084</t>
  </si>
  <si>
    <t>167-2021-6010</t>
  </si>
  <si>
    <t>167-2021-6020</t>
  </si>
  <si>
    <t>167-2021-6030</t>
  </si>
  <si>
    <t>167-2021-6040</t>
  </si>
  <si>
    <t>167-2021-6070</t>
  </si>
  <si>
    <t>167-2021-6080</t>
  </si>
  <si>
    <t>167-2021-6090</t>
  </si>
  <si>
    <t>167-2021-6100</t>
  </si>
  <si>
    <t>167-2021-6101</t>
  </si>
  <si>
    <t>167-2021-6110</t>
  </si>
  <si>
    <t>167-2021-6130</t>
  </si>
  <si>
    <t>167-2021-6131</t>
  </si>
  <si>
    <t>167-2021-6140</t>
  </si>
  <si>
    <t>167-2021-6150</t>
  </si>
  <si>
    <t>167-2021-6160</t>
  </si>
  <si>
    <t>167-2021-6170</t>
  </si>
  <si>
    <t>167-2021-6180</t>
  </si>
  <si>
    <t>167-2021-6190</t>
  </si>
  <si>
    <t>167-2021-6200</t>
  </si>
  <si>
    <t>167-2021-6210</t>
  </si>
  <si>
    <t>167-2021-6240</t>
  </si>
  <si>
    <t>167-2021-6250</t>
  </si>
  <si>
    <t>167-2021-6256</t>
  </si>
  <si>
    <t>167-2021-6260</t>
  </si>
  <si>
    <t>167-2021-6270</t>
  </si>
  <si>
    <t>167-2021-6280</t>
  </si>
  <si>
    <t>167-2021-6290</t>
  </si>
  <si>
    <t>167-2021-6300</t>
  </si>
  <si>
    <t>167-2021-6310</t>
  </si>
  <si>
    <t>167-2021-6320</t>
  </si>
  <si>
    <t>167-2021-6330</t>
  </si>
  <si>
    <t>167-2021-6340</t>
  </si>
  <si>
    <t>167-2021-6350</t>
  </si>
  <si>
    <t>167-2021-6360</t>
  </si>
  <si>
    <t>167-2021-7205</t>
  </si>
  <si>
    <t>167-2021-7206</t>
  </si>
  <si>
    <t>167-2021-7207</t>
  </si>
  <si>
    <t>167-2021-7210</t>
  </si>
  <si>
    <t>167-2021-8073</t>
  </si>
  <si>
    <t>167-2021-8074</t>
  </si>
  <si>
    <t>167-2021-8075</t>
  </si>
  <si>
    <t>167-2021-8076</t>
  </si>
  <si>
    <t>167-2021-8077</t>
  </si>
  <si>
    <t>167-2021-8078</t>
  </si>
  <si>
    <t>167-2021-8079</t>
  </si>
  <si>
    <t>167-2021-8080</t>
  </si>
  <si>
    <t>167-2021-8081</t>
  </si>
  <si>
    <t>167-2021-8082</t>
  </si>
  <si>
    <t>167-2021-8083</t>
  </si>
  <si>
    <t>167-2021-8084</t>
  </si>
  <si>
    <t>168-2021-6010</t>
  </si>
  <si>
    <t>168-2021-6020</t>
  </si>
  <si>
    <t>168-2021-6030</t>
  </si>
  <si>
    <t>168-2021-6040</t>
  </si>
  <si>
    <t>168-2021-6070</t>
  </si>
  <si>
    <t>168-2021-6080</t>
  </si>
  <si>
    <t>168-2021-6090</t>
  </si>
  <si>
    <t>168-2021-6100</t>
  </si>
  <si>
    <t>168-2021-6101</t>
  </si>
  <si>
    <t>168-2021-6110</t>
  </si>
  <si>
    <t>168-2021-6130</t>
  </si>
  <si>
    <t>168-2021-6131</t>
  </si>
  <si>
    <t>168-2021-6140</t>
  </si>
  <si>
    <t>168-2021-6150</t>
  </si>
  <si>
    <t>168-2021-6160</t>
  </si>
  <si>
    <t>168-2021-6170</t>
  </si>
  <si>
    <t>168-2021-6180</t>
  </si>
  <si>
    <t>168-2021-6190</t>
  </si>
  <si>
    <t>168-2021-6200</t>
  </si>
  <si>
    <t>168-2021-6210</t>
  </si>
  <si>
    <t>168-2021-6240</t>
  </si>
  <si>
    <t>168-2021-6250</t>
  </si>
  <si>
    <t>168-2021-6256</t>
  </si>
  <si>
    <t>168-2021-6260</t>
  </si>
  <si>
    <t>168-2021-6270</t>
  </si>
  <si>
    <t>168-2021-6280</t>
  </si>
  <si>
    <t>168-2021-6290</t>
  </si>
  <si>
    <t>168-2021-6300</t>
  </si>
  <si>
    <t>168-2021-6310</t>
  </si>
  <si>
    <t>168-2021-6320</t>
  </si>
  <si>
    <t>168-2021-6330</t>
  </si>
  <si>
    <t>168-2021-6340</t>
  </si>
  <si>
    <t>168-2021-6350</t>
  </si>
  <si>
    <t>168-2021-6360</t>
  </si>
  <si>
    <t>168-2021-7205</t>
  </si>
  <si>
    <t>168-2021-7206</t>
  </si>
  <si>
    <t>168-2021-7207</t>
  </si>
  <si>
    <t>168-2021-7210</t>
  </si>
  <si>
    <t>168-2021-8073</t>
  </si>
  <si>
    <t>168-2021-8074</t>
  </si>
  <si>
    <t>168-2021-8075</t>
  </si>
  <si>
    <t>168-2021-8076</t>
  </si>
  <si>
    <t>168-2021-8077</t>
  </si>
  <si>
    <t>168-2021-8078</t>
  </si>
  <si>
    <t>168-2021-8079</t>
  </si>
  <si>
    <t>168-2021-8080</t>
  </si>
  <si>
    <t>168-2021-8081</t>
  </si>
  <si>
    <t>168-2021-8082</t>
  </si>
  <si>
    <t>168-2021-8083</t>
  </si>
  <si>
    <t>168-2021-8084</t>
  </si>
  <si>
    <t>169-2021-6010</t>
  </si>
  <si>
    <t>169-2021-6020</t>
  </si>
  <si>
    <t>169-2021-6030</t>
  </si>
  <si>
    <t>169-2021-6040</t>
  </si>
  <si>
    <t>169-2021-6070</t>
  </si>
  <si>
    <t>169-2021-6080</t>
  </si>
  <si>
    <t>169-2021-6090</t>
  </si>
  <si>
    <t>169-2021-6100</t>
  </si>
  <si>
    <t>169-2021-6101</t>
  </si>
  <si>
    <t>169-2021-6110</t>
  </si>
  <si>
    <t>169-2021-6130</t>
  </si>
  <si>
    <t>169-2021-6131</t>
  </si>
  <si>
    <t>169-2021-6140</t>
  </si>
  <si>
    <t>169-2021-6150</t>
  </si>
  <si>
    <t>169-2021-6160</t>
  </si>
  <si>
    <t>169-2021-6170</t>
  </si>
  <si>
    <t>169-2021-6180</t>
  </si>
  <si>
    <t>169-2021-6190</t>
  </si>
  <si>
    <t>169-2021-6200</t>
  </si>
  <si>
    <t>169-2021-6210</t>
  </si>
  <si>
    <t>169-2021-6240</t>
  </si>
  <si>
    <t>169-2021-6250</t>
  </si>
  <si>
    <t>169-2021-6256</t>
  </si>
  <si>
    <t>169-2021-6260</t>
  </si>
  <si>
    <t>169-2021-6270</t>
  </si>
  <si>
    <t>169-2021-6280</t>
  </si>
  <si>
    <t>169-2021-6290</t>
  </si>
  <si>
    <t>169-2021-6300</t>
  </si>
  <si>
    <t>169-2021-6310</t>
  </si>
  <si>
    <t>169-2021-6320</t>
  </si>
  <si>
    <t>169-2021-6330</t>
  </si>
  <si>
    <t>169-2021-6340</t>
  </si>
  <si>
    <t>169-2021-6350</t>
  </si>
  <si>
    <t>169-2021-6360</t>
  </si>
  <si>
    <t>169-2021-7205</t>
  </si>
  <si>
    <t>169-2021-7206</t>
  </si>
  <si>
    <t>169-2021-7207</t>
  </si>
  <si>
    <t>169-2021-7210</t>
  </si>
  <si>
    <t>169-2021-8073</t>
  </si>
  <si>
    <t>169-2021-8074</t>
  </si>
  <si>
    <t>169-2021-8075</t>
  </si>
  <si>
    <t>169-2021-8076</t>
  </si>
  <si>
    <t>169-2021-8077</t>
  </si>
  <si>
    <t>169-2021-8078</t>
  </si>
  <si>
    <t>169-2021-8079</t>
  </si>
  <si>
    <t>169-2021-8080</t>
  </si>
  <si>
    <t>169-2021-8081</t>
  </si>
  <si>
    <t>169-2021-8082</t>
  </si>
  <si>
    <t>169-2021-8083</t>
  </si>
  <si>
    <t>169-2021-8084</t>
  </si>
  <si>
    <t>170-2021-6010</t>
  </si>
  <si>
    <t>170-2021-6020</t>
  </si>
  <si>
    <t>170-2021-6030</t>
  </si>
  <si>
    <t>170-2021-6040</t>
  </si>
  <si>
    <t>170-2021-6070</t>
  </si>
  <si>
    <t>170-2021-6080</t>
  </si>
  <si>
    <t>170-2021-6090</t>
  </si>
  <si>
    <t>170-2021-6100</t>
  </si>
  <si>
    <t>170-2021-6101</t>
  </si>
  <si>
    <t>170-2021-6110</t>
  </si>
  <si>
    <t>170-2021-6130</t>
  </si>
  <si>
    <t>170-2021-6131</t>
  </si>
  <si>
    <t>170-2021-6140</t>
  </si>
  <si>
    <t>170-2021-6150</t>
  </si>
  <si>
    <t>170-2021-6160</t>
  </si>
  <si>
    <t>170-2021-6170</t>
  </si>
  <si>
    <t>170-2021-6180</t>
  </si>
  <si>
    <t>170-2021-6190</t>
  </si>
  <si>
    <t>170-2021-6200</t>
  </si>
  <si>
    <t>170-2021-6210</t>
  </si>
  <si>
    <t>170-2021-6240</t>
  </si>
  <si>
    <t>170-2021-6250</t>
  </si>
  <si>
    <t>170-2021-6256</t>
  </si>
  <si>
    <t>170-2021-6260</t>
  </si>
  <si>
    <t>170-2021-6270</t>
  </si>
  <si>
    <t>170-2021-6280</t>
  </si>
  <si>
    <t>170-2021-6290</t>
  </si>
  <si>
    <t>170-2021-6300</t>
  </si>
  <si>
    <t>170-2021-6310</t>
  </si>
  <si>
    <t>170-2021-6320</t>
  </si>
  <si>
    <t>170-2021-6330</t>
  </si>
  <si>
    <t>170-2021-6340</t>
  </si>
  <si>
    <t>170-2021-6350</t>
  </si>
  <si>
    <t>170-2021-6360</t>
  </si>
  <si>
    <t>170-2021-7205</t>
  </si>
  <si>
    <t>170-2021-7206</t>
  </si>
  <si>
    <t>170-2021-7207</t>
  </si>
  <si>
    <t>170-2021-7210</t>
  </si>
  <si>
    <t>170-2021-8073</t>
  </si>
  <si>
    <t>170-2021-8074</t>
  </si>
  <si>
    <t>170-2021-8075</t>
  </si>
  <si>
    <t>170-2021-8076</t>
  </si>
  <si>
    <t>170-2021-8077</t>
  </si>
  <si>
    <t>170-2021-8078</t>
  </si>
  <si>
    <t>170-2021-8079</t>
  </si>
  <si>
    <t>170-2021-8080</t>
  </si>
  <si>
    <t>170-2021-8081</t>
  </si>
  <si>
    <t>170-2021-8082</t>
  </si>
  <si>
    <t>170-2021-8083</t>
  </si>
  <si>
    <t>170-2021-8084</t>
  </si>
  <si>
    <t>171-2021-6010</t>
  </si>
  <si>
    <t>171-2021-6020</t>
  </si>
  <si>
    <t>171-2021-6030</t>
  </si>
  <si>
    <t>171-2021-6040</t>
  </si>
  <si>
    <t>171-2021-6070</t>
  </si>
  <si>
    <t>171-2021-6080</t>
  </si>
  <si>
    <t>171-2021-6090</t>
  </si>
  <si>
    <t>171-2021-6100</t>
  </si>
  <si>
    <t>171-2021-6101</t>
  </si>
  <si>
    <t>171-2021-6110</t>
  </si>
  <si>
    <t>171-2021-6130</t>
  </si>
  <si>
    <t>171-2021-6131</t>
  </si>
  <si>
    <t>171-2021-6140</t>
  </si>
  <si>
    <t>171-2021-6150</t>
  </si>
  <si>
    <t>171-2021-6160</t>
  </si>
  <si>
    <t>171-2021-6170</t>
  </si>
  <si>
    <t>171-2021-6180</t>
  </si>
  <si>
    <t>171-2021-6190</t>
  </si>
  <si>
    <t>171-2021-6200</t>
  </si>
  <si>
    <t>171-2021-6210</t>
  </si>
  <si>
    <t>171-2021-6240</t>
  </si>
  <si>
    <t>171-2021-6250</t>
  </si>
  <si>
    <t>171-2021-6256</t>
  </si>
  <si>
    <t>171-2021-6260</t>
  </si>
  <si>
    <t>171-2021-6270</t>
  </si>
  <si>
    <t>171-2021-6280</t>
  </si>
  <si>
    <t>171-2021-6290</t>
  </si>
  <si>
    <t>171-2021-6300</t>
  </si>
  <si>
    <t>171-2021-6310</t>
  </si>
  <si>
    <t>171-2021-6320</t>
  </si>
  <si>
    <t>171-2021-6330</t>
  </si>
  <si>
    <t>171-2021-6340</t>
  </si>
  <si>
    <t>171-2021-6350</t>
  </si>
  <si>
    <t>171-2021-6360</t>
  </si>
  <si>
    <t>171-2021-7205</t>
  </si>
  <si>
    <t>171-2021-7206</t>
  </si>
  <si>
    <t>171-2021-7207</t>
  </si>
  <si>
    <t>171-2021-7210</t>
  </si>
  <si>
    <t>171-2021-8073</t>
  </si>
  <si>
    <t>171-2021-8074</t>
  </si>
  <si>
    <t>171-2021-8075</t>
  </si>
  <si>
    <t>171-2021-8076</t>
  </si>
  <si>
    <t>171-2021-8077</t>
  </si>
  <si>
    <t>171-2021-8078</t>
  </si>
  <si>
    <t>171-2021-8079</t>
  </si>
  <si>
    <t>171-2021-8080</t>
  </si>
  <si>
    <t>171-2021-8081</t>
  </si>
  <si>
    <t>171-2021-8082</t>
  </si>
  <si>
    <t>171-2021-8083</t>
  </si>
  <si>
    <t>171-2021-8084</t>
  </si>
  <si>
    <t>172-2021-6010</t>
  </si>
  <si>
    <t>172-2021-6020</t>
  </si>
  <si>
    <t>172-2021-6030</t>
  </si>
  <si>
    <t>172-2021-6040</t>
  </si>
  <si>
    <t>172-2021-6070</t>
  </si>
  <si>
    <t>172-2021-6080</t>
  </si>
  <si>
    <t>172-2021-6090</t>
  </si>
  <si>
    <t>172-2021-6100</t>
  </si>
  <si>
    <t>172-2021-6101</t>
  </si>
  <si>
    <t>172-2021-6110</t>
  </si>
  <si>
    <t>172-2021-6130</t>
  </si>
  <si>
    <t>172-2021-6131</t>
  </si>
  <si>
    <t>172-2021-6140</t>
  </si>
  <si>
    <t>172-2021-6150</t>
  </si>
  <si>
    <t>172-2021-6160</t>
  </si>
  <si>
    <t>172-2021-6170</t>
  </si>
  <si>
    <t>172-2021-6180</t>
  </si>
  <si>
    <t>172-2021-6190</t>
  </si>
  <si>
    <t>172-2021-6200</t>
  </si>
  <si>
    <t>172-2021-6210</t>
  </si>
  <si>
    <t>172-2021-6240</t>
  </si>
  <si>
    <t>172-2021-6250</t>
  </si>
  <si>
    <t>172-2021-6256</t>
  </si>
  <si>
    <t>172-2021-6260</t>
  </si>
  <si>
    <t>172-2021-6270</t>
  </si>
  <si>
    <t>172-2021-6280</t>
  </si>
  <si>
    <t>172-2021-6290</t>
  </si>
  <si>
    <t>172-2021-6300</t>
  </si>
  <si>
    <t>172-2021-6310</t>
  </si>
  <si>
    <t>172-2021-6320</t>
  </si>
  <si>
    <t>172-2021-6330</t>
  </si>
  <si>
    <t>172-2021-6340</t>
  </si>
  <si>
    <t>172-2021-6350</t>
  </si>
  <si>
    <t>172-2021-6360</t>
  </si>
  <si>
    <t>172-2021-7205</t>
  </si>
  <si>
    <t>172-2021-7206</t>
  </si>
  <si>
    <t>172-2021-7207</t>
  </si>
  <si>
    <t>172-2021-7210</t>
  </si>
  <si>
    <t>172-2021-8073</t>
  </si>
  <si>
    <t>172-2021-8074</t>
  </si>
  <si>
    <t>172-2021-8075</t>
  </si>
  <si>
    <t>172-2021-8076</t>
  </si>
  <si>
    <t>172-2021-8077</t>
  </si>
  <si>
    <t>172-2021-8078</t>
  </si>
  <si>
    <t>172-2021-8079</t>
  </si>
  <si>
    <t>172-2021-8080</t>
  </si>
  <si>
    <t>172-2021-8081</t>
  </si>
  <si>
    <t>172-2021-8082</t>
  </si>
  <si>
    <t>172-2021-8083</t>
  </si>
  <si>
    <t>172-2021-8084</t>
  </si>
  <si>
    <t>174-2021-6010</t>
  </si>
  <si>
    <t>174-2021-6020</t>
  </si>
  <si>
    <t>174-2021-6030</t>
  </si>
  <si>
    <t>174-2021-6040</t>
  </si>
  <si>
    <t>174-2021-6070</t>
  </si>
  <si>
    <t>174-2021-6080</t>
  </si>
  <si>
    <t>174-2021-6090</t>
  </si>
  <si>
    <t>174-2021-6100</t>
  </si>
  <si>
    <t>174-2021-6101</t>
  </si>
  <si>
    <t>174-2021-6110</t>
  </si>
  <si>
    <t>174-2021-6130</t>
  </si>
  <si>
    <t>174-2021-6131</t>
  </si>
  <si>
    <t>174-2021-6140</t>
  </si>
  <si>
    <t>174-2021-6150</t>
  </si>
  <si>
    <t>174-2021-6160</t>
  </si>
  <si>
    <t>174-2021-6170</t>
  </si>
  <si>
    <t>174-2021-6180</t>
  </si>
  <si>
    <t>174-2021-6190</t>
  </si>
  <si>
    <t>174-2021-6200</t>
  </si>
  <si>
    <t>174-2021-6210</t>
  </si>
  <si>
    <t>174-2021-6240</t>
  </si>
  <si>
    <t>174-2021-6250</t>
  </si>
  <si>
    <t>174-2021-6256</t>
  </si>
  <si>
    <t>174-2021-6260</t>
  </si>
  <si>
    <t>174-2021-6270</t>
  </si>
  <si>
    <t>174-2021-6280</t>
  </si>
  <si>
    <t>174-2021-6290</t>
  </si>
  <si>
    <t>174-2021-6300</t>
  </si>
  <si>
    <t>174-2021-6310</t>
  </si>
  <si>
    <t>174-2021-6320</t>
  </si>
  <si>
    <t>174-2021-6330</t>
  </si>
  <si>
    <t>174-2021-6340</t>
  </si>
  <si>
    <t>174-2021-6350</t>
  </si>
  <si>
    <t>174-2021-6360</t>
  </si>
  <si>
    <t>174-2021-7205</t>
  </si>
  <si>
    <t>174-2021-7206</t>
  </si>
  <si>
    <t>174-2021-7207</t>
  </si>
  <si>
    <t>174-2021-7210</t>
  </si>
  <si>
    <t>174-2021-8073</t>
  </si>
  <si>
    <t>174-2021-8074</t>
  </si>
  <si>
    <t>174-2021-8075</t>
  </si>
  <si>
    <t>174-2021-8076</t>
  </si>
  <si>
    <t>174-2021-8077</t>
  </si>
  <si>
    <t>174-2021-8078</t>
  </si>
  <si>
    <t>174-2021-8079</t>
  </si>
  <si>
    <t>174-2021-8080</t>
  </si>
  <si>
    <t>174-2021-8081</t>
  </si>
  <si>
    <t>174-2021-8082</t>
  </si>
  <si>
    <t>174-2021-8083</t>
  </si>
  <si>
    <t>174-2021-8084</t>
  </si>
  <si>
    <t>175-2021-6010</t>
  </si>
  <si>
    <t>175-2021-6020</t>
  </si>
  <si>
    <t>175-2021-6030</t>
  </si>
  <si>
    <t>175-2021-6040</t>
  </si>
  <si>
    <t>175-2021-6070</t>
  </si>
  <si>
    <t>175-2021-6080</t>
  </si>
  <si>
    <t>175-2021-6090</t>
  </si>
  <si>
    <t>175-2021-6100</t>
  </si>
  <si>
    <t>175-2021-6101</t>
  </si>
  <si>
    <t>175-2021-6110</t>
  </si>
  <si>
    <t>175-2021-6130</t>
  </si>
  <si>
    <t>175-2021-6131</t>
  </si>
  <si>
    <t>175-2021-6140</t>
  </si>
  <si>
    <t>175-2021-6150</t>
  </si>
  <si>
    <t>175-2021-6160</t>
  </si>
  <si>
    <t>175-2021-6170</t>
  </si>
  <si>
    <t>175-2021-6180</t>
  </si>
  <si>
    <t>175-2021-6190</t>
  </si>
  <si>
    <t>175-2021-6200</t>
  </si>
  <si>
    <t>175-2021-6210</t>
  </si>
  <si>
    <t>175-2021-6240</t>
  </si>
  <si>
    <t>175-2021-6250</t>
  </si>
  <si>
    <t>175-2021-6256</t>
  </si>
  <si>
    <t>175-2021-6260</t>
  </si>
  <si>
    <t>175-2021-6270</t>
  </si>
  <si>
    <t>175-2021-6280</t>
  </si>
  <si>
    <t>175-2021-6290</t>
  </si>
  <si>
    <t>175-2021-6300</t>
  </si>
  <si>
    <t>175-2021-6310</t>
  </si>
  <si>
    <t>175-2021-6320</t>
  </si>
  <si>
    <t>175-2021-6330</t>
  </si>
  <si>
    <t>175-2021-6340</t>
  </si>
  <si>
    <t>175-2021-6350</t>
  </si>
  <si>
    <t>175-2021-6360</t>
  </si>
  <si>
    <t>175-2021-7205</t>
  </si>
  <si>
    <t>175-2021-7206</t>
  </si>
  <si>
    <t>175-2021-7207</t>
  </si>
  <si>
    <t>175-2021-7210</t>
  </si>
  <si>
    <t>175-2021-8073</t>
  </si>
  <si>
    <t>175-2021-8074</t>
  </si>
  <si>
    <t>175-2021-8075</t>
  </si>
  <si>
    <t>175-2021-8076</t>
  </si>
  <si>
    <t>175-2021-8077</t>
  </si>
  <si>
    <t>175-2021-8078</t>
  </si>
  <si>
    <t>175-2021-8079</t>
  </si>
  <si>
    <t>175-2021-8080</t>
  </si>
  <si>
    <t>175-2021-8081</t>
  </si>
  <si>
    <t>175-2021-8082</t>
  </si>
  <si>
    <t>175-2021-8083</t>
  </si>
  <si>
    <t>175-2021-8084</t>
  </si>
  <si>
    <t>176-2021-6010</t>
  </si>
  <si>
    <t>176-2021-6020</t>
  </si>
  <si>
    <t>176-2021-6030</t>
  </si>
  <si>
    <t>176-2021-6040</t>
  </si>
  <si>
    <t>176-2021-6070</t>
  </si>
  <si>
    <t>176-2021-6080</t>
  </si>
  <si>
    <t>176-2021-6090</t>
  </si>
  <si>
    <t>176-2021-6100</t>
  </si>
  <si>
    <t>176-2021-6101</t>
  </si>
  <si>
    <t>176-2021-6110</t>
  </si>
  <si>
    <t>176-2021-6130</t>
  </si>
  <si>
    <t>176-2021-6131</t>
  </si>
  <si>
    <t>176-2021-6140</t>
  </si>
  <si>
    <t>176-2021-6150</t>
  </si>
  <si>
    <t>176-2021-6160</t>
  </si>
  <si>
    <t>176-2021-6170</t>
  </si>
  <si>
    <t>176-2021-6180</t>
  </si>
  <si>
    <t>176-2021-6190</t>
  </si>
  <si>
    <t>176-2021-6200</t>
  </si>
  <si>
    <t>176-2021-6210</t>
  </si>
  <si>
    <t>176-2021-6240</t>
  </si>
  <si>
    <t>176-2021-6250</t>
  </si>
  <si>
    <t>176-2021-6256</t>
  </si>
  <si>
    <t>176-2021-6260</t>
  </si>
  <si>
    <t>176-2021-6270</t>
  </si>
  <si>
    <t>176-2021-6280</t>
  </si>
  <si>
    <t>176-2021-6290</t>
  </si>
  <si>
    <t>176-2021-6300</t>
  </si>
  <si>
    <t>176-2021-6310</t>
  </si>
  <si>
    <t>176-2021-6320</t>
  </si>
  <si>
    <t>176-2021-6330</t>
  </si>
  <si>
    <t>176-2021-6340</t>
  </si>
  <si>
    <t>176-2021-6350</t>
  </si>
  <si>
    <t>176-2021-6360</t>
  </si>
  <si>
    <t>176-2021-7205</t>
  </si>
  <si>
    <t>176-2021-7206</t>
  </si>
  <si>
    <t>176-2021-7207</t>
  </si>
  <si>
    <t>176-2021-7210</t>
  </si>
  <si>
    <t>176-2021-8073</t>
  </si>
  <si>
    <t>176-2021-8074</t>
  </si>
  <si>
    <t>176-2021-8075</t>
  </si>
  <si>
    <t>176-2021-8076</t>
  </si>
  <si>
    <t>176-2021-8077</t>
  </si>
  <si>
    <t>176-2021-8078</t>
  </si>
  <si>
    <t>176-2021-8079</t>
  </si>
  <si>
    <t>176-2021-8080</t>
  </si>
  <si>
    <t>176-2021-8081</t>
  </si>
  <si>
    <t>176-2021-8082</t>
  </si>
  <si>
    <t>176-2021-8083</t>
  </si>
  <si>
    <t>176-2021-8084</t>
  </si>
  <si>
    <t>177-2021-6010</t>
  </si>
  <si>
    <t>177-2021-6020</t>
  </si>
  <si>
    <t>177-2021-6030</t>
  </si>
  <si>
    <t>177-2021-6040</t>
  </si>
  <si>
    <t>177-2021-6070</t>
  </si>
  <si>
    <t>177-2021-6080</t>
  </si>
  <si>
    <t>177-2021-6090</t>
  </si>
  <si>
    <t>177-2021-6100</t>
  </si>
  <si>
    <t>177-2021-6101</t>
  </si>
  <si>
    <t>177-2021-6110</t>
  </si>
  <si>
    <t>177-2021-6130</t>
  </si>
  <si>
    <t>177-2021-6131</t>
  </si>
  <si>
    <t>177-2021-6140</t>
  </si>
  <si>
    <t>177-2021-6150</t>
  </si>
  <si>
    <t>177-2021-6160</t>
  </si>
  <si>
    <t>177-2021-6170</t>
  </si>
  <si>
    <t>177-2021-6180</t>
  </si>
  <si>
    <t>177-2021-6190</t>
  </si>
  <si>
    <t>177-2021-6200</t>
  </si>
  <si>
    <t>177-2021-6210</t>
  </si>
  <si>
    <t>177-2021-6240</t>
  </si>
  <si>
    <t>177-2021-6250</t>
  </si>
  <si>
    <t>177-2021-6256</t>
  </si>
  <si>
    <t>177-2021-6260</t>
  </si>
  <si>
    <t>177-2021-6270</t>
  </si>
  <si>
    <t>177-2021-6280</t>
  </si>
  <si>
    <t>177-2021-6290</t>
  </si>
  <si>
    <t>177-2021-6300</t>
  </si>
  <si>
    <t>177-2021-6310</t>
  </si>
  <si>
    <t>177-2021-6320</t>
  </si>
  <si>
    <t>177-2021-6330</t>
  </si>
  <si>
    <t>177-2021-6340</t>
  </si>
  <si>
    <t>177-2021-6350</t>
  </si>
  <si>
    <t>177-2021-6360</t>
  </si>
  <si>
    <t>177-2021-7205</t>
  </si>
  <si>
    <t>177-2021-7206</t>
  </si>
  <si>
    <t>177-2021-7207</t>
  </si>
  <si>
    <t>177-2021-7210</t>
  </si>
  <si>
    <t>177-2021-8073</t>
  </si>
  <si>
    <t>177-2021-8074</t>
  </si>
  <si>
    <t>177-2021-8075</t>
  </si>
  <si>
    <t>177-2021-8076</t>
  </si>
  <si>
    <t>177-2021-8077</t>
  </si>
  <si>
    <t>177-2021-8078</t>
  </si>
  <si>
    <t>177-2021-8079</t>
  </si>
  <si>
    <t>177-2021-8080</t>
  </si>
  <si>
    <t>177-2021-8081</t>
  </si>
  <si>
    <t>177-2021-8082</t>
  </si>
  <si>
    <t>177-2021-8083</t>
  </si>
  <si>
    <t>177-2021-8084</t>
  </si>
  <si>
    <t>180-2021-6010</t>
  </si>
  <si>
    <t>180-2021-6020</t>
  </si>
  <si>
    <t>180-2021-6030</t>
  </si>
  <si>
    <t>180-2021-6040</t>
  </si>
  <si>
    <t>180-2021-6070</t>
  </si>
  <si>
    <t>180-2021-6080</t>
  </si>
  <si>
    <t>180-2021-6090</t>
  </si>
  <si>
    <t>180-2021-6100</t>
  </si>
  <si>
    <t>180-2021-6101</t>
  </si>
  <si>
    <t>180-2021-6110</t>
  </si>
  <si>
    <t>180-2021-6130</t>
  </si>
  <si>
    <t>180-2021-6131</t>
  </si>
  <si>
    <t>180-2021-6140</t>
  </si>
  <si>
    <t>180-2021-6150</t>
  </si>
  <si>
    <t>180-2021-6160</t>
  </si>
  <si>
    <t>180-2021-6170</t>
  </si>
  <si>
    <t>180-2021-6180</t>
  </si>
  <si>
    <t>180-2021-6190</t>
  </si>
  <si>
    <t>180-2021-6200</t>
  </si>
  <si>
    <t>180-2021-6210</t>
  </si>
  <si>
    <t>180-2021-6240</t>
  </si>
  <si>
    <t>180-2021-6250</t>
  </si>
  <si>
    <t>180-2021-6256</t>
  </si>
  <si>
    <t>180-2021-6260</t>
  </si>
  <si>
    <t>180-2021-6270</t>
  </si>
  <si>
    <t>180-2021-6280</t>
  </si>
  <si>
    <t>180-2021-6290</t>
  </si>
  <si>
    <t>180-2021-6300</t>
  </si>
  <si>
    <t>180-2021-6310</t>
  </si>
  <si>
    <t>180-2021-6320</t>
  </si>
  <si>
    <t>180-2021-6330</t>
  </si>
  <si>
    <t>180-2021-6340</t>
  </si>
  <si>
    <t>180-2021-6350</t>
  </si>
  <si>
    <t>180-2021-6360</t>
  </si>
  <si>
    <t>180-2021-7205</t>
  </si>
  <si>
    <t>180-2021-7206</t>
  </si>
  <si>
    <t>180-2021-7207</t>
  </si>
  <si>
    <t>180-2021-7210</t>
  </si>
  <si>
    <t>180-2021-8073</t>
  </si>
  <si>
    <t>180-2021-8074</t>
  </si>
  <si>
    <t>180-2021-8075</t>
  </si>
  <si>
    <t>180-2021-8076</t>
  </si>
  <si>
    <t>180-2021-8077</t>
  </si>
  <si>
    <t>180-2021-8078</t>
  </si>
  <si>
    <t>180-2021-8079</t>
  </si>
  <si>
    <t>180-2021-8080</t>
  </si>
  <si>
    <t>180-2021-8081</t>
  </si>
  <si>
    <t>180-2021-8082</t>
  </si>
  <si>
    <t>180-2021-8083</t>
  </si>
  <si>
    <t>180-2021-8084</t>
  </si>
  <si>
    <t>183-2021-6010</t>
  </si>
  <si>
    <t>183-2021-6020</t>
  </si>
  <si>
    <t>183-2021-6030</t>
  </si>
  <si>
    <t>183-2021-6040</t>
  </si>
  <si>
    <t>183-2021-6070</t>
  </si>
  <si>
    <t>183-2021-6080</t>
  </si>
  <si>
    <t>183-2021-6090</t>
  </si>
  <si>
    <t>183-2021-6100</t>
  </si>
  <si>
    <t>183-2021-6101</t>
  </si>
  <si>
    <t>183-2021-6110</t>
  </si>
  <si>
    <t>183-2021-6130</t>
  </si>
  <si>
    <t>183-2021-6131</t>
  </si>
  <si>
    <t>183-2021-6140</t>
  </si>
  <si>
    <t>183-2021-6150</t>
  </si>
  <si>
    <t>183-2021-6160</t>
  </si>
  <si>
    <t>183-2021-6170</t>
  </si>
  <si>
    <t>183-2021-6180</t>
  </si>
  <si>
    <t>183-2021-6190</t>
  </si>
  <si>
    <t>183-2021-6200</t>
  </si>
  <si>
    <t>183-2021-6210</t>
  </si>
  <si>
    <t>183-2021-6240</t>
  </si>
  <si>
    <t>183-2021-6250</t>
  </si>
  <si>
    <t>183-2021-6256</t>
  </si>
  <si>
    <t>183-2021-6260</t>
  </si>
  <si>
    <t>183-2021-6270</t>
  </si>
  <si>
    <t>183-2021-6280</t>
  </si>
  <si>
    <t>183-2021-6290</t>
  </si>
  <si>
    <t>183-2021-6300</t>
  </si>
  <si>
    <t>183-2021-6310</t>
  </si>
  <si>
    <t>183-2021-6320</t>
  </si>
  <si>
    <t>183-2021-6330</t>
  </si>
  <si>
    <t>183-2021-6340</t>
  </si>
  <si>
    <t>183-2021-6350</t>
  </si>
  <si>
    <t>183-2021-6360</t>
  </si>
  <si>
    <t>183-2021-7205</t>
  </si>
  <si>
    <t>183-2021-7206</t>
  </si>
  <si>
    <t>183-2021-7207</t>
  </si>
  <si>
    <t>183-2021-7210</t>
  </si>
  <si>
    <t>183-2021-8073</t>
  </si>
  <si>
    <t>183-2021-8074</t>
  </si>
  <si>
    <t>183-2021-8075</t>
  </si>
  <si>
    <t>183-2021-8076</t>
  </si>
  <si>
    <t>183-2021-8077</t>
  </si>
  <si>
    <t>183-2021-8078</t>
  </si>
  <si>
    <t>183-2021-8079</t>
  </si>
  <si>
    <t>183-2021-8080</t>
  </si>
  <si>
    <t>183-2021-8081</t>
  </si>
  <si>
    <t>183-2021-8082</t>
  </si>
  <si>
    <t>183-2021-8083</t>
  </si>
  <si>
    <t>183-2021-8084</t>
  </si>
  <si>
    <t>185-2021-6010</t>
  </si>
  <si>
    <t>185-2021-6020</t>
  </si>
  <si>
    <t>185-2021-6030</t>
  </si>
  <si>
    <t>185-2021-6040</t>
  </si>
  <si>
    <t>185-2021-6070</t>
  </si>
  <si>
    <t>185-2021-6080</t>
  </si>
  <si>
    <t>185-2021-6090</t>
  </si>
  <si>
    <t>185-2021-6100</t>
  </si>
  <si>
    <t>185-2021-6101</t>
  </si>
  <si>
    <t>185-2021-6110</t>
  </si>
  <si>
    <t>185-2021-6130</t>
  </si>
  <si>
    <t>185-2021-6131</t>
  </si>
  <si>
    <t>185-2021-6140</t>
  </si>
  <si>
    <t>185-2021-6150</t>
  </si>
  <si>
    <t>185-2021-6160</t>
  </si>
  <si>
    <t>185-2021-6170</t>
  </si>
  <si>
    <t>185-2021-6180</t>
  </si>
  <si>
    <t>185-2021-6190</t>
  </si>
  <si>
    <t>185-2021-6200</t>
  </si>
  <si>
    <t>185-2021-6210</t>
  </si>
  <si>
    <t>185-2021-6240</t>
  </si>
  <si>
    <t>185-2021-6250</t>
  </si>
  <si>
    <t>185-2021-6256</t>
  </si>
  <si>
    <t>185-2021-6260</t>
  </si>
  <si>
    <t>185-2021-6270</t>
  </si>
  <si>
    <t>185-2021-6280</t>
  </si>
  <si>
    <t>185-2021-6290</t>
  </si>
  <si>
    <t>185-2021-6300</t>
  </si>
  <si>
    <t>185-2021-6310</t>
  </si>
  <si>
    <t>185-2021-6320</t>
  </si>
  <si>
    <t>185-2021-6330</t>
  </si>
  <si>
    <t>185-2021-6340</t>
  </si>
  <si>
    <t>185-2021-6350</t>
  </si>
  <si>
    <t>185-2021-6360</t>
  </si>
  <si>
    <t>185-2021-7205</t>
  </si>
  <si>
    <t>185-2021-7206</t>
  </si>
  <si>
    <t>185-2021-7207</t>
  </si>
  <si>
    <t>185-2021-7210</t>
  </si>
  <si>
    <t>185-2021-8073</t>
  </si>
  <si>
    <t>185-2021-8074</t>
  </si>
  <si>
    <t>185-2021-8075</t>
  </si>
  <si>
    <t>185-2021-8076</t>
  </si>
  <si>
    <t>185-2021-8077</t>
  </si>
  <si>
    <t>185-2021-8078</t>
  </si>
  <si>
    <t>185-2021-8079</t>
  </si>
  <si>
    <t>185-2021-8080</t>
  </si>
  <si>
    <t>185-2021-8081</t>
  </si>
  <si>
    <t>185-2021-8082</t>
  </si>
  <si>
    <t>185-2021-8083</t>
  </si>
  <si>
    <t>185-2021-8084</t>
  </si>
  <si>
    <t>186-2021-6010</t>
  </si>
  <si>
    <t>186-2021-6020</t>
  </si>
  <si>
    <t>186-2021-6030</t>
  </si>
  <si>
    <t>186-2021-6040</t>
  </si>
  <si>
    <t>186-2021-6070</t>
  </si>
  <si>
    <t>186-2021-6080</t>
  </si>
  <si>
    <t>186-2021-6090</t>
  </si>
  <si>
    <t>186-2021-6100</t>
  </si>
  <si>
    <t>186-2021-6101</t>
  </si>
  <si>
    <t>186-2021-6110</t>
  </si>
  <si>
    <t>186-2021-6130</t>
  </si>
  <si>
    <t>186-2021-6131</t>
  </si>
  <si>
    <t>186-2021-6140</t>
  </si>
  <si>
    <t>186-2021-6150</t>
  </si>
  <si>
    <t>186-2021-6160</t>
  </si>
  <si>
    <t>186-2021-6170</t>
  </si>
  <si>
    <t>186-2021-6180</t>
  </si>
  <si>
    <t>186-2021-6190</t>
  </si>
  <si>
    <t>186-2021-6200</t>
  </si>
  <si>
    <t>186-2021-6210</t>
  </si>
  <si>
    <t>186-2021-6240</t>
  </si>
  <si>
    <t>186-2021-6250</t>
  </si>
  <si>
    <t>186-2021-6256</t>
  </si>
  <si>
    <t>186-2021-6260</t>
  </si>
  <si>
    <t>186-2021-6270</t>
  </si>
  <si>
    <t>186-2021-6280</t>
  </si>
  <si>
    <t>186-2021-6290</t>
  </si>
  <si>
    <t>186-2021-6300</t>
  </si>
  <si>
    <t>186-2021-6310</t>
  </si>
  <si>
    <t>186-2021-6320</t>
  </si>
  <si>
    <t>186-2021-6330</t>
  </si>
  <si>
    <t>186-2021-6340</t>
  </si>
  <si>
    <t>186-2021-6350</t>
  </si>
  <si>
    <t>186-2021-6360</t>
  </si>
  <si>
    <t>186-2021-7205</t>
  </si>
  <si>
    <t>186-2021-7206</t>
  </si>
  <si>
    <t>186-2021-7207</t>
  </si>
  <si>
    <t>186-2021-7210</t>
  </si>
  <si>
    <t>186-2021-8073</t>
  </si>
  <si>
    <t>186-2021-8074</t>
  </si>
  <si>
    <t>186-2021-8075</t>
  </si>
  <si>
    <t>186-2021-8076</t>
  </si>
  <si>
    <t>186-2021-8077</t>
  </si>
  <si>
    <t>186-2021-8078</t>
  </si>
  <si>
    <t>186-2021-8079</t>
  </si>
  <si>
    <t>186-2021-8080</t>
  </si>
  <si>
    <t>186-2021-8081</t>
  </si>
  <si>
    <t>186-2021-8082</t>
  </si>
  <si>
    <t>186-2021-8083</t>
  </si>
  <si>
    <t>186-2021-8084</t>
  </si>
  <si>
    <t>187-2021-6010</t>
  </si>
  <si>
    <t>187-2021-6020</t>
  </si>
  <si>
    <t>187-2021-6030</t>
  </si>
  <si>
    <t>187-2021-6040</t>
  </si>
  <si>
    <t>187-2021-6070</t>
  </si>
  <si>
    <t>187-2021-6080</t>
  </si>
  <si>
    <t>187-2021-6090</t>
  </si>
  <si>
    <t>187-2021-6100</t>
  </si>
  <si>
    <t>187-2021-6101</t>
  </si>
  <si>
    <t>187-2021-6110</t>
  </si>
  <si>
    <t>187-2021-6130</t>
  </si>
  <si>
    <t>187-2021-6131</t>
  </si>
  <si>
    <t>187-2021-6140</t>
  </si>
  <si>
    <t>187-2021-6150</t>
  </si>
  <si>
    <t>187-2021-6160</t>
  </si>
  <si>
    <t>187-2021-6170</t>
  </si>
  <si>
    <t>187-2021-6180</t>
  </si>
  <si>
    <t>187-2021-6190</t>
  </si>
  <si>
    <t>187-2021-6200</t>
  </si>
  <si>
    <t>187-2021-6210</t>
  </si>
  <si>
    <t>187-2021-6240</t>
  </si>
  <si>
    <t>187-2021-6250</t>
  </si>
  <si>
    <t>187-2021-6256</t>
  </si>
  <si>
    <t>187-2021-6260</t>
  </si>
  <si>
    <t>187-2021-6270</t>
  </si>
  <si>
    <t>187-2021-6280</t>
  </si>
  <si>
    <t>187-2021-6290</t>
  </si>
  <si>
    <t>187-2021-6300</t>
  </si>
  <si>
    <t>187-2021-6310</t>
  </si>
  <si>
    <t>187-2021-6320</t>
  </si>
  <si>
    <t>187-2021-6330</t>
  </si>
  <si>
    <t>187-2021-6340</t>
  </si>
  <si>
    <t>187-2021-6350</t>
  </si>
  <si>
    <t>187-2021-6360</t>
  </si>
  <si>
    <t>187-2021-7205</t>
  </si>
  <si>
    <t>187-2021-7206</t>
  </si>
  <si>
    <t>187-2021-7207</t>
  </si>
  <si>
    <t>187-2021-7210</t>
  </si>
  <si>
    <t>187-2021-8073</t>
  </si>
  <si>
    <t>187-2021-8074</t>
  </si>
  <si>
    <t>187-2021-8075</t>
  </si>
  <si>
    <t>187-2021-8076</t>
  </si>
  <si>
    <t>187-2021-8077</t>
  </si>
  <si>
    <t>187-2021-8078</t>
  </si>
  <si>
    <t>187-2021-8079</t>
  </si>
  <si>
    <t>187-2021-8080</t>
  </si>
  <si>
    <t>187-2021-8081</t>
  </si>
  <si>
    <t>187-2021-8082</t>
  </si>
  <si>
    <t>187-2021-8083</t>
  </si>
  <si>
    <t>187-2021-8084</t>
  </si>
  <si>
    <t>191-2021-6010</t>
  </si>
  <si>
    <t>191-2021-6020</t>
  </si>
  <si>
    <t>191-2021-6030</t>
  </si>
  <si>
    <t>191-2021-6040</t>
  </si>
  <si>
    <t>191-2021-6070</t>
  </si>
  <si>
    <t>191-2021-6080</t>
  </si>
  <si>
    <t>191-2021-6090</t>
  </si>
  <si>
    <t>191-2021-6100</t>
  </si>
  <si>
    <t>191-2021-6101</t>
  </si>
  <si>
    <t>191-2021-6110</t>
  </si>
  <si>
    <t>191-2021-6130</t>
  </si>
  <si>
    <t>191-2021-6131</t>
  </si>
  <si>
    <t>191-2021-6140</t>
  </si>
  <si>
    <t>191-2021-6150</t>
  </si>
  <si>
    <t>191-2021-6160</t>
  </si>
  <si>
    <t>191-2021-6170</t>
  </si>
  <si>
    <t>191-2021-6180</t>
  </si>
  <si>
    <t>191-2021-6190</t>
  </si>
  <si>
    <t>191-2021-6200</t>
  </si>
  <si>
    <t>191-2021-6210</t>
  </si>
  <si>
    <t>191-2021-6240</t>
  </si>
  <si>
    <t>191-2021-6250</t>
  </si>
  <si>
    <t>191-2021-6256</t>
  </si>
  <si>
    <t>191-2021-6260</t>
  </si>
  <si>
    <t>191-2021-6270</t>
  </si>
  <si>
    <t>191-2021-6280</t>
  </si>
  <si>
    <t>191-2021-6290</t>
  </si>
  <si>
    <t>191-2021-6300</t>
  </si>
  <si>
    <t>191-2021-6310</t>
  </si>
  <si>
    <t>191-2021-6320</t>
  </si>
  <si>
    <t>191-2021-6330</t>
  </si>
  <si>
    <t>191-2021-6340</t>
  </si>
  <si>
    <t>191-2021-6350</t>
  </si>
  <si>
    <t>191-2021-6360</t>
  </si>
  <si>
    <t>191-2021-7205</t>
  </si>
  <si>
    <t>191-2021-7206</t>
  </si>
  <si>
    <t>191-2021-7207</t>
  </si>
  <si>
    <t>191-2021-7210</t>
  </si>
  <si>
    <t>191-2021-8073</t>
  </si>
  <si>
    <t>191-2021-8074</t>
  </si>
  <si>
    <t>191-2021-8075</t>
  </si>
  <si>
    <t>191-2021-8076</t>
  </si>
  <si>
    <t>191-2021-8077</t>
  </si>
  <si>
    <t>191-2021-8078</t>
  </si>
  <si>
    <t>191-2021-8079</t>
  </si>
  <si>
    <t>191-2021-8080</t>
  </si>
  <si>
    <t>191-2021-8081</t>
  </si>
  <si>
    <t>191-2021-8082</t>
  </si>
  <si>
    <t>191-2021-8083</t>
  </si>
  <si>
    <t>191-2021-8084</t>
  </si>
  <si>
    <t>200-2021-6010</t>
  </si>
  <si>
    <t>200-2021-6020</t>
  </si>
  <si>
    <t>200-2021-6030</t>
  </si>
  <si>
    <t>200-2021-6040</t>
  </si>
  <si>
    <t>200-2021-6070</t>
  </si>
  <si>
    <t>200-2021-6080</t>
  </si>
  <si>
    <t>200-2021-6090</t>
  </si>
  <si>
    <t>200-2021-6100</t>
  </si>
  <si>
    <t>200-2021-6101</t>
  </si>
  <si>
    <t>200-2021-6110</t>
  </si>
  <si>
    <t>200-2021-6130</t>
  </si>
  <si>
    <t>200-2021-6131</t>
  </si>
  <si>
    <t>200-2021-6140</t>
  </si>
  <si>
    <t>200-2021-6150</t>
  </si>
  <si>
    <t>200-2021-6160</t>
  </si>
  <si>
    <t>200-2021-6170</t>
  </si>
  <si>
    <t>200-2021-6180</t>
  </si>
  <si>
    <t>200-2021-6190</t>
  </si>
  <si>
    <t>200-2021-6200</t>
  </si>
  <si>
    <t>200-2021-6210</t>
  </si>
  <si>
    <t>200-2021-6240</t>
  </si>
  <si>
    <t>200-2021-6250</t>
  </si>
  <si>
    <t>200-2021-6256</t>
  </si>
  <si>
    <t>200-2021-6260</t>
  </si>
  <si>
    <t>200-2021-6270</t>
  </si>
  <si>
    <t>200-2021-6280</t>
  </si>
  <si>
    <t>200-2021-6290</t>
  </si>
  <si>
    <t>200-2021-6300</t>
  </si>
  <si>
    <t>200-2021-6310</t>
  </si>
  <si>
    <t>200-2021-6320</t>
  </si>
  <si>
    <t>200-2021-6330</t>
  </si>
  <si>
    <t>200-2021-6340</t>
  </si>
  <si>
    <t>200-2021-6350</t>
  </si>
  <si>
    <t>200-2021-6360</t>
  </si>
  <si>
    <t>200-2021-7205</t>
  </si>
  <si>
    <t>200-2021-7206</t>
  </si>
  <si>
    <t>200-2021-7207</t>
  </si>
  <si>
    <t>200-2021-7210</t>
  </si>
  <si>
    <t>200-2021-8073</t>
  </si>
  <si>
    <t>200-2021-8074</t>
  </si>
  <si>
    <t>200-2021-8075</t>
  </si>
  <si>
    <t>200-2021-8076</t>
  </si>
  <si>
    <t>200-2021-8077</t>
  </si>
  <si>
    <t>200-2021-8078</t>
  </si>
  <si>
    <t>200-2021-8079</t>
  </si>
  <si>
    <t>200-2021-8080</t>
  </si>
  <si>
    <t>200-2021-8081</t>
  </si>
  <si>
    <t>200-2021-8082</t>
  </si>
  <si>
    <t>200-2021-8083</t>
  </si>
  <si>
    <t>200-2021-8084</t>
  </si>
  <si>
    <t>209-2021-6010</t>
  </si>
  <si>
    <t>209-2021-6020</t>
  </si>
  <si>
    <t>209-2021-6030</t>
  </si>
  <si>
    <t>209-2021-6040</t>
  </si>
  <si>
    <t>209-2021-6070</t>
  </si>
  <si>
    <t>209-2021-6080</t>
  </si>
  <si>
    <t>209-2021-6090</t>
  </si>
  <si>
    <t>209-2021-6100</t>
  </si>
  <si>
    <t>209-2021-6101</t>
  </si>
  <si>
    <t>209-2021-6110</t>
  </si>
  <si>
    <t>209-2021-6130</t>
  </si>
  <si>
    <t>209-2021-6131</t>
  </si>
  <si>
    <t>209-2021-6140</t>
  </si>
  <si>
    <t>209-2021-6150</t>
  </si>
  <si>
    <t>209-2021-6160</t>
  </si>
  <si>
    <t>209-2021-6170</t>
  </si>
  <si>
    <t>209-2021-6180</t>
  </si>
  <si>
    <t>209-2021-6190</t>
  </si>
  <si>
    <t>209-2021-6200</t>
  </si>
  <si>
    <t>209-2021-6210</t>
  </si>
  <si>
    <t>209-2021-6240</t>
  </si>
  <si>
    <t>209-2021-6250</t>
  </si>
  <si>
    <t>209-2021-6256</t>
  </si>
  <si>
    <t>209-2021-6260</t>
  </si>
  <si>
    <t>209-2021-6270</t>
  </si>
  <si>
    <t>209-2021-6280</t>
  </si>
  <si>
    <t>209-2021-6290</t>
  </si>
  <si>
    <t>209-2021-6300</t>
  </si>
  <si>
    <t>209-2021-6310</t>
  </si>
  <si>
    <t>209-2021-6320</t>
  </si>
  <si>
    <t>209-2021-6330</t>
  </si>
  <si>
    <t>209-2021-6340</t>
  </si>
  <si>
    <t>209-2021-6350</t>
  </si>
  <si>
    <t>209-2021-6360</t>
  </si>
  <si>
    <t>209-2021-7205</t>
  </si>
  <si>
    <t>209-2021-7206</t>
  </si>
  <si>
    <t>209-2021-7207</t>
  </si>
  <si>
    <t>209-2021-7210</t>
  </si>
  <si>
    <t>209-2021-8073</t>
  </si>
  <si>
    <t>209-2021-8074</t>
  </si>
  <si>
    <t>209-2021-8075</t>
  </si>
  <si>
    <t>209-2021-8076</t>
  </si>
  <si>
    <t>209-2021-8077</t>
  </si>
  <si>
    <t>209-2021-8078</t>
  </si>
  <si>
    <t>209-2021-8079</t>
  </si>
  <si>
    <t>209-2021-8080</t>
  </si>
  <si>
    <t>209-2021-8081</t>
  </si>
  <si>
    <t>209-2021-8082</t>
  </si>
  <si>
    <t>209-2021-8083</t>
  </si>
  <si>
    <t>209-2021-8084</t>
  </si>
  <si>
    <t>248-2021-6010</t>
  </si>
  <si>
    <t>248-2021-6020</t>
  </si>
  <si>
    <t>248-2021-6030</t>
  </si>
  <si>
    <t>248-2021-6040</t>
  </si>
  <si>
    <t>248-2021-6070</t>
  </si>
  <si>
    <t>248-2021-6080</t>
  </si>
  <si>
    <t>248-2021-6090</t>
  </si>
  <si>
    <t>248-2021-6100</t>
  </si>
  <si>
    <t>248-2021-6101</t>
  </si>
  <si>
    <t>248-2021-6110</t>
  </si>
  <si>
    <t>248-2021-6130</t>
  </si>
  <si>
    <t>248-2021-6131</t>
  </si>
  <si>
    <t>248-2021-6140</t>
  </si>
  <si>
    <t>248-2021-6150</t>
  </si>
  <si>
    <t>248-2021-6160</t>
  </si>
  <si>
    <t>248-2021-6170</t>
  </si>
  <si>
    <t>248-2021-6180</t>
  </si>
  <si>
    <t>248-2021-6190</t>
  </si>
  <si>
    <t>248-2021-6200</t>
  </si>
  <si>
    <t>248-2021-6210</t>
  </si>
  <si>
    <t>248-2021-6240</t>
  </si>
  <si>
    <t>248-2021-6250</t>
  </si>
  <si>
    <t>248-2021-6256</t>
  </si>
  <si>
    <t>248-2021-6260</t>
  </si>
  <si>
    <t>248-2021-6270</t>
  </si>
  <si>
    <t>248-2021-6280</t>
  </si>
  <si>
    <t>248-2021-6290</t>
  </si>
  <si>
    <t>248-2021-6300</t>
  </si>
  <si>
    <t>248-2021-6310</t>
  </si>
  <si>
    <t>248-2021-6320</t>
  </si>
  <si>
    <t>248-2021-6330</t>
  </si>
  <si>
    <t>248-2021-6340</t>
  </si>
  <si>
    <t>248-2021-6350</t>
  </si>
  <si>
    <t>248-2021-6360</t>
  </si>
  <si>
    <t>248-2021-7205</t>
  </si>
  <si>
    <t>248-2021-7206</t>
  </si>
  <si>
    <t>248-2021-7207</t>
  </si>
  <si>
    <t>248-2021-7210</t>
  </si>
  <si>
    <t>248-2021-8073</t>
  </si>
  <si>
    <t>248-2021-8074</t>
  </si>
  <si>
    <t>248-2021-8075</t>
  </si>
  <si>
    <t>248-2021-8076</t>
  </si>
  <si>
    <t>248-2021-8077</t>
  </si>
  <si>
    <t>248-2021-8078</t>
  </si>
  <si>
    <t>248-2021-8079</t>
  </si>
  <si>
    <t>248-2021-8080</t>
  </si>
  <si>
    <t>248-2021-8081</t>
  </si>
  <si>
    <t>248-2021-8082</t>
  </si>
  <si>
    <t>248-2021-8083</t>
  </si>
  <si>
    <t>248-2021-8084</t>
  </si>
  <si>
    <t>249-2021-6010</t>
  </si>
  <si>
    <t>249-2021-6020</t>
  </si>
  <si>
    <t>249-2021-6030</t>
  </si>
  <si>
    <t>249-2021-6040</t>
  </si>
  <si>
    <t>249-2021-6070</t>
  </si>
  <si>
    <t>249-2021-6080</t>
  </si>
  <si>
    <t>249-2021-6090</t>
  </si>
  <si>
    <t>249-2021-6100</t>
  </si>
  <si>
    <t>249-2021-6101</t>
  </si>
  <si>
    <t>249-2021-6110</t>
  </si>
  <si>
    <t>249-2021-6130</t>
  </si>
  <si>
    <t>249-2021-6131</t>
  </si>
  <si>
    <t>249-2021-6140</t>
  </si>
  <si>
    <t>249-2021-6150</t>
  </si>
  <si>
    <t>249-2021-6160</t>
  </si>
  <si>
    <t>249-2021-6170</t>
  </si>
  <si>
    <t>249-2021-6180</t>
  </si>
  <si>
    <t>249-2021-6190</t>
  </si>
  <si>
    <t>249-2021-6200</t>
  </si>
  <si>
    <t>249-2021-6210</t>
  </si>
  <si>
    <t>249-2021-6240</t>
  </si>
  <si>
    <t>249-2021-6250</t>
  </si>
  <si>
    <t>249-2021-6256</t>
  </si>
  <si>
    <t>249-2021-6260</t>
  </si>
  <si>
    <t>249-2021-6270</t>
  </si>
  <si>
    <t>249-2021-6280</t>
  </si>
  <si>
    <t>249-2021-6290</t>
  </si>
  <si>
    <t>249-2021-6300</t>
  </si>
  <si>
    <t>249-2021-6310</t>
  </si>
  <si>
    <t>249-2021-6320</t>
  </si>
  <si>
    <t>249-2021-6330</t>
  </si>
  <si>
    <t>249-2021-6340</t>
  </si>
  <si>
    <t>249-2021-6350</t>
  </si>
  <si>
    <t>249-2021-6360</t>
  </si>
  <si>
    <t>249-2021-7205</t>
  </si>
  <si>
    <t>249-2021-7206</t>
  </si>
  <si>
    <t>249-2021-7207</t>
  </si>
  <si>
    <t>249-2021-7210</t>
  </si>
  <si>
    <t>249-2021-8073</t>
  </si>
  <si>
    <t>249-2021-8074</t>
  </si>
  <si>
    <t>249-2021-8075</t>
  </si>
  <si>
    <t>249-2021-8076</t>
  </si>
  <si>
    <t>249-2021-8077</t>
  </si>
  <si>
    <t>249-2021-8078</t>
  </si>
  <si>
    <t>249-2021-8079</t>
  </si>
  <si>
    <t>249-2021-8080</t>
  </si>
  <si>
    <t>249-2021-8081</t>
  </si>
  <si>
    <t>249-2021-8082</t>
  </si>
  <si>
    <t>249-2021-8083</t>
  </si>
  <si>
    <t>249-2021-8084</t>
  </si>
  <si>
    <t>250-2021-6010</t>
  </si>
  <si>
    <t>250-2021-6020</t>
  </si>
  <si>
    <t>250-2021-6030</t>
  </si>
  <si>
    <t>250-2021-6040</t>
  </si>
  <si>
    <t>250-2021-6070</t>
  </si>
  <si>
    <t>250-2021-6080</t>
  </si>
  <si>
    <t>250-2021-6090</t>
  </si>
  <si>
    <t>250-2021-6100</t>
  </si>
  <si>
    <t>250-2021-6101</t>
  </si>
  <si>
    <t>250-2021-6110</t>
  </si>
  <si>
    <t>250-2021-6130</t>
  </si>
  <si>
    <t>250-2021-6131</t>
  </si>
  <si>
    <t>250-2021-6140</t>
  </si>
  <si>
    <t>250-2021-6150</t>
  </si>
  <si>
    <t>250-2021-6160</t>
  </si>
  <si>
    <t>250-2021-6170</t>
  </si>
  <si>
    <t>250-2021-6180</t>
  </si>
  <si>
    <t>250-2021-6190</t>
  </si>
  <si>
    <t>250-2021-6200</t>
  </si>
  <si>
    <t>250-2021-6210</t>
  </si>
  <si>
    <t>250-2021-6240</t>
  </si>
  <si>
    <t>250-2021-6250</t>
  </si>
  <si>
    <t>250-2021-6256</t>
  </si>
  <si>
    <t>250-2021-6260</t>
  </si>
  <si>
    <t>250-2021-6270</t>
  </si>
  <si>
    <t>250-2021-6280</t>
  </si>
  <si>
    <t>250-2021-6290</t>
  </si>
  <si>
    <t>250-2021-6300</t>
  </si>
  <si>
    <t>250-2021-6310</t>
  </si>
  <si>
    <t>250-2021-6320</t>
  </si>
  <si>
    <t>250-2021-6330</t>
  </si>
  <si>
    <t>250-2021-6340</t>
  </si>
  <si>
    <t>250-2021-6350</t>
  </si>
  <si>
    <t>250-2021-6360</t>
  </si>
  <si>
    <t>250-2021-7205</t>
  </si>
  <si>
    <t>250-2021-7206</t>
  </si>
  <si>
    <t>250-2021-7207</t>
  </si>
  <si>
    <t>250-2021-7210</t>
  </si>
  <si>
    <t>250-2021-8073</t>
  </si>
  <si>
    <t>250-2021-8074</t>
  </si>
  <si>
    <t>250-2021-8075</t>
  </si>
  <si>
    <t>250-2021-8076</t>
  </si>
  <si>
    <t>250-2021-8077</t>
  </si>
  <si>
    <t>250-2021-8078</t>
  </si>
  <si>
    <t>250-2021-8079</t>
  </si>
  <si>
    <t>250-2021-8080</t>
  </si>
  <si>
    <t>250-2021-8081</t>
  </si>
  <si>
    <t>250-2021-8082</t>
  </si>
  <si>
    <t>250-2021-8083</t>
  </si>
  <si>
    <t>250-2021-8084</t>
  </si>
  <si>
    <t>251-2021-6010</t>
  </si>
  <si>
    <t>251-2021-6020</t>
  </si>
  <si>
    <t>251-2021-6030</t>
  </si>
  <si>
    <t>251-2021-6040</t>
  </si>
  <si>
    <t>251-2021-6070</t>
  </si>
  <si>
    <t>251-2021-6080</t>
  </si>
  <si>
    <t>251-2021-6090</t>
  </si>
  <si>
    <t>251-2021-6100</t>
  </si>
  <si>
    <t>251-2021-6101</t>
  </si>
  <si>
    <t>251-2021-6110</t>
  </si>
  <si>
    <t>251-2021-6130</t>
  </si>
  <si>
    <t>251-2021-6131</t>
  </si>
  <si>
    <t>251-2021-6140</t>
  </si>
  <si>
    <t>251-2021-6150</t>
  </si>
  <si>
    <t>251-2021-6160</t>
  </si>
  <si>
    <t>251-2021-6170</t>
  </si>
  <si>
    <t>251-2021-6180</t>
  </si>
  <si>
    <t>251-2021-6190</t>
  </si>
  <si>
    <t>251-2021-6200</t>
  </si>
  <si>
    <t>251-2021-6210</t>
  </si>
  <si>
    <t>251-2021-6240</t>
  </si>
  <si>
    <t>251-2021-6250</t>
  </si>
  <si>
    <t>251-2021-6256</t>
  </si>
  <si>
    <t>251-2021-6260</t>
  </si>
  <si>
    <t>251-2021-6270</t>
  </si>
  <si>
    <t>251-2021-6280</t>
  </si>
  <si>
    <t>251-2021-6290</t>
  </si>
  <si>
    <t>251-2021-6300</t>
  </si>
  <si>
    <t>251-2021-6310</t>
  </si>
  <si>
    <t>251-2021-6320</t>
  </si>
  <si>
    <t>251-2021-6330</t>
  </si>
  <si>
    <t>251-2021-6340</t>
  </si>
  <si>
    <t>251-2021-6350</t>
  </si>
  <si>
    <t>251-2021-6360</t>
  </si>
  <si>
    <t>251-2021-7205</t>
  </si>
  <si>
    <t>251-2021-7206</t>
  </si>
  <si>
    <t>251-2021-7207</t>
  </si>
  <si>
    <t>251-2021-7210</t>
  </si>
  <si>
    <t>251-2021-8073</t>
  </si>
  <si>
    <t>251-2021-8074</t>
  </si>
  <si>
    <t>251-2021-8075</t>
  </si>
  <si>
    <t>251-2021-8076</t>
  </si>
  <si>
    <t>251-2021-8077</t>
  </si>
  <si>
    <t>251-2021-8078</t>
  </si>
  <si>
    <t>251-2021-8079</t>
  </si>
  <si>
    <t>251-2021-8080</t>
  </si>
  <si>
    <t>251-2021-8081</t>
  </si>
  <si>
    <t>251-2021-8082</t>
  </si>
  <si>
    <t>251-2021-8083</t>
  </si>
  <si>
    <t>251-2021-8084</t>
  </si>
  <si>
    <t>254-2021-6010</t>
  </si>
  <si>
    <t>254-2021-6020</t>
  </si>
  <si>
    <t>254-2021-6030</t>
  </si>
  <si>
    <t>254-2021-6040</t>
  </si>
  <si>
    <t>254-2021-6070</t>
  </si>
  <si>
    <t>254-2021-6080</t>
  </si>
  <si>
    <t>254-2021-6090</t>
  </si>
  <si>
    <t>254-2021-6100</t>
  </si>
  <si>
    <t>254-2021-6101</t>
  </si>
  <si>
    <t>254-2021-6110</t>
  </si>
  <si>
    <t>254-2021-6130</t>
  </si>
  <si>
    <t>254-2021-6131</t>
  </si>
  <si>
    <t>254-2021-6140</t>
  </si>
  <si>
    <t>254-2021-6150</t>
  </si>
  <si>
    <t>254-2021-6160</t>
  </si>
  <si>
    <t>254-2021-6170</t>
  </si>
  <si>
    <t>254-2021-6180</t>
  </si>
  <si>
    <t>254-2021-6190</t>
  </si>
  <si>
    <t>254-2021-6200</t>
  </si>
  <si>
    <t>254-2021-6210</t>
  </si>
  <si>
    <t>254-2021-6240</t>
  </si>
  <si>
    <t>254-2021-6250</t>
  </si>
  <si>
    <t>254-2021-6256</t>
  </si>
  <si>
    <t>254-2021-6260</t>
  </si>
  <si>
    <t>254-2021-6270</t>
  </si>
  <si>
    <t>254-2021-6280</t>
  </si>
  <si>
    <t>254-2021-6290</t>
  </si>
  <si>
    <t>254-2021-6300</t>
  </si>
  <si>
    <t>254-2021-6310</t>
  </si>
  <si>
    <t>254-2021-6320</t>
  </si>
  <si>
    <t>254-2021-6330</t>
  </si>
  <si>
    <t>254-2021-6340</t>
  </si>
  <si>
    <t>254-2021-6350</t>
  </si>
  <si>
    <t>254-2021-6360</t>
  </si>
  <si>
    <t>254-2021-7205</t>
  </si>
  <si>
    <t>254-2021-7206</t>
  </si>
  <si>
    <t>254-2021-7207</t>
  </si>
  <si>
    <t>254-2021-7210</t>
  </si>
  <si>
    <t>254-2021-8073</t>
  </si>
  <si>
    <t>254-2021-8074</t>
  </si>
  <si>
    <t>254-2021-8075</t>
  </si>
  <si>
    <t>254-2021-8076</t>
  </si>
  <si>
    <t>254-2021-8077</t>
  </si>
  <si>
    <t>254-2021-8078</t>
  </si>
  <si>
    <t>254-2021-8079</t>
  </si>
  <si>
    <t>254-2021-8080</t>
  </si>
  <si>
    <t>254-2021-8081</t>
  </si>
  <si>
    <t>254-2021-8082</t>
  </si>
  <si>
    <t>254-2021-8083</t>
  </si>
  <si>
    <t>254-2021-8084</t>
  </si>
  <si>
    <t>256-2021-6010</t>
  </si>
  <si>
    <t>256-2021-6020</t>
  </si>
  <si>
    <t>256-2021-6030</t>
  </si>
  <si>
    <t>256-2021-6040</t>
  </si>
  <si>
    <t>256-2021-6070</t>
  </si>
  <si>
    <t>256-2021-6080</t>
  </si>
  <si>
    <t>256-2021-6090</t>
  </si>
  <si>
    <t>256-2021-6100</t>
  </si>
  <si>
    <t>256-2021-6101</t>
  </si>
  <si>
    <t>256-2021-6110</t>
  </si>
  <si>
    <t>256-2021-6130</t>
  </si>
  <si>
    <t>256-2021-6131</t>
  </si>
  <si>
    <t>256-2021-6140</t>
  </si>
  <si>
    <t>256-2021-6150</t>
  </si>
  <si>
    <t>256-2021-6160</t>
  </si>
  <si>
    <t>256-2021-6170</t>
  </si>
  <si>
    <t>256-2021-6180</t>
  </si>
  <si>
    <t>256-2021-6190</t>
  </si>
  <si>
    <t>256-2021-6200</t>
  </si>
  <si>
    <t>256-2021-6210</t>
  </si>
  <si>
    <t>256-2021-6240</t>
  </si>
  <si>
    <t>256-2021-6250</t>
  </si>
  <si>
    <t>256-2021-6256</t>
  </si>
  <si>
    <t>256-2021-6260</t>
  </si>
  <si>
    <t>256-2021-6270</t>
  </si>
  <si>
    <t>256-2021-6280</t>
  </si>
  <si>
    <t>256-2021-6290</t>
  </si>
  <si>
    <t>256-2021-6300</t>
  </si>
  <si>
    <t>256-2021-6310</t>
  </si>
  <si>
    <t>256-2021-6320</t>
  </si>
  <si>
    <t>256-2021-6330</t>
  </si>
  <si>
    <t>256-2021-6340</t>
  </si>
  <si>
    <t>256-2021-6350</t>
  </si>
  <si>
    <t>256-2021-6360</t>
  </si>
  <si>
    <t>256-2021-7205</t>
  </si>
  <si>
    <t>256-2021-7206</t>
  </si>
  <si>
    <t>256-2021-7207</t>
  </si>
  <si>
    <t>256-2021-7210</t>
  </si>
  <si>
    <t>256-2021-8073</t>
  </si>
  <si>
    <t>256-2021-8074</t>
  </si>
  <si>
    <t>256-2021-8075</t>
  </si>
  <si>
    <t>256-2021-8076</t>
  </si>
  <si>
    <t>256-2021-8077</t>
  </si>
  <si>
    <t>256-2021-8078</t>
  </si>
  <si>
    <t>256-2021-8079</t>
  </si>
  <si>
    <t>256-2021-8080</t>
  </si>
  <si>
    <t>256-2021-8081</t>
  </si>
  <si>
    <t>256-2021-8082</t>
  </si>
  <si>
    <t>256-2021-8083</t>
  </si>
  <si>
    <t>256-2021-8084</t>
  </si>
  <si>
    <t>259-2021-6010</t>
  </si>
  <si>
    <t>259-2021-6020</t>
  </si>
  <si>
    <t>259-2021-6030</t>
  </si>
  <si>
    <t>259-2021-6040</t>
  </si>
  <si>
    <t>259-2021-6070</t>
  </si>
  <si>
    <t>259-2021-6080</t>
  </si>
  <si>
    <t>259-2021-6090</t>
  </si>
  <si>
    <t>259-2021-6100</t>
  </si>
  <si>
    <t>259-2021-6101</t>
  </si>
  <si>
    <t>259-2021-6110</t>
  </si>
  <si>
    <t>259-2021-6130</t>
  </si>
  <si>
    <t>259-2021-6131</t>
  </si>
  <si>
    <t>259-2021-6140</t>
  </si>
  <si>
    <t>259-2021-6150</t>
  </si>
  <si>
    <t>259-2021-6160</t>
  </si>
  <si>
    <t>259-2021-6170</t>
  </si>
  <si>
    <t>259-2021-6180</t>
  </si>
  <si>
    <t>259-2021-6190</t>
  </si>
  <si>
    <t>259-2021-6200</t>
  </si>
  <si>
    <t>259-2021-6210</t>
  </si>
  <si>
    <t>259-2021-6240</t>
  </si>
  <si>
    <t>259-2021-6250</t>
  </si>
  <si>
    <t>259-2021-6256</t>
  </si>
  <si>
    <t>259-2021-6260</t>
  </si>
  <si>
    <t>259-2021-6270</t>
  </si>
  <si>
    <t>259-2021-6280</t>
  </si>
  <si>
    <t>259-2021-6290</t>
  </si>
  <si>
    <t>259-2021-6300</t>
  </si>
  <si>
    <t>259-2021-6310</t>
  </si>
  <si>
    <t>259-2021-6320</t>
  </si>
  <si>
    <t>259-2021-6330</t>
  </si>
  <si>
    <t>259-2021-6340</t>
  </si>
  <si>
    <t>259-2021-6350</t>
  </si>
  <si>
    <t>259-2021-6360</t>
  </si>
  <si>
    <t>259-2021-7205</t>
  </si>
  <si>
    <t>259-2021-7206</t>
  </si>
  <si>
    <t>259-2021-7207</t>
  </si>
  <si>
    <t>259-2021-7210</t>
  </si>
  <si>
    <t>259-2021-8073</t>
  </si>
  <si>
    <t>259-2021-8074</t>
  </si>
  <si>
    <t>259-2021-8075</t>
  </si>
  <si>
    <t>259-2021-8076</t>
  </si>
  <si>
    <t>259-2021-8077</t>
  </si>
  <si>
    <t>259-2021-8078</t>
  </si>
  <si>
    <t>259-2021-8079</t>
  </si>
  <si>
    <t>259-2021-8080</t>
  </si>
  <si>
    <t>259-2021-8081</t>
  </si>
  <si>
    <t>259-2021-8082</t>
  </si>
  <si>
    <t>259-2021-8083</t>
  </si>
  <si>
    <t>259-2021-8084</t>
  </si>
  <si>
    <t>260-2021-6010</t>
  </si>
  <si>
    <t>260-2021-6020</t>
  </si>
  <si>
    <t>260-2021-6030</t>
  </si>
  <si>
    <t>260-2021-6040</t>
  </si>
  <si>
    <t>260-2021-6070</t>
  </si>
  <si>
    <t>260-2021-6080</t>
  </si>
  <si>
    <t>260-2021-6090</t>
  </si>
  <si>
    <t>260-2021-6100</t>
  </si>
  <si>
    <t>260-2021-6101</t>
  </si>
  <si>
    <t>260-2021-6110</t>
  </si>
  <si>
    <t>260-2021-6130</t>
  </si>
  <si>
    <t>260-2021-6131</t>
  </si>
  <si>
    <t>260-2021-6140</t>
  </si>
  <si>
    <t>260-2021-6150</t>
  </si>
  <si>
    <t>260-2021-6160</t>
  </si>
  <si>
    <t>260-2021-6170</t>
  </si>
  <si>
    <t>260-2021-6180</t>
  </si>
  <si>
    <t>260-2021-6190</t>
  </si>
  <si>
    <t>260-2021-6200</t>
  </si>
  <si>
    <t>260-2021-6210</t>
  </si>
  <si>
    <t>260-2021-6240</t>
  </si>
  <si>
    <t>260-2021-6250</t>
  </si>
  <si>
    <t>260-2021-6256</t>
  </si>
  <si>
    <t>260-2021-6260</t>
  </si>
  <si>
    <t>260-2021-6270</t>
  </si>
  <si>
    <t>260-2021-6280</t>
  </si>
  <si>
    <t>260-2021-6290</t>
  </si>
  <si>
    <t>260-2021-6300</t>
  </si>
  <si>
    <t>260-2021-6310</t>
  </si>
  <si>
    <t>260-2021-6320</t>
  </si>
  <si>
    <t>260-2021-6330</t>
  </si>
  <si>
    <t>260-2021-6340</t>
  </si>
  <si>
    <t>260-2021-6350</t>
  </si>
  <si>
    <t>260-2021-6360</t>
  </si>
  <si>
    <t>260-2021-7205</t>
  </si>
  <si>
    <t>260-2021-7206</t>
  </si>
  <si>
    <t>260-2021-7207</t>
  </si>
  <si>
    <t>260-2021-7210</t>
  </si>
  <si>
    <t>260-2021-8073</t>
  </si>
  <si>
    <t>260-2021-8074</t>
  </si>
  <si>
    <t>260-2021-8075</t>
  </si>
  <si>
    <t>260-2021-8076</t>
  </si>
  <si>
    <t>260-2021-8077</t>
  </si>
  <si>
    <t>260-2021-8078</t>
  </si>
  <si>
    <t>260-2021-8079</t>
  </si>
  <si>
    <t>260-2021-8080</t>
  </si>
  <si>
    <t>260-2021-8081</t>
  </si>
  <si>
    <t>260-2021-8082</t>
  </si>
  <si>
    <t>260-2021-8083</t>
  </si>
  <si>
    <t>260-2021-8084</t>
  </si>
  <si>
    <t>1-2020-6010</t>
  </si>
  <si>
    <t>1-2020-6020</t>
  </si>
  <si>
    <t>1-2020-6030</t>
  </si>
  <si>
    <t>1-2020-6040</t>
  </si>
  <si>
    <t>1-2020-6070</t>
  </si>
  <si>
    <t>1-2020-6080</t>
  </si>
  <si>
    <t>1-2020-6090</t>
  </si>
  <si>
    <t>1-2020-6100</t>
  </si>
  <si>
    <t>1-2020-6101</t>
  </si>
  <si>
    <t>1-2020-6110</t>
  </si>
  <si>
    <t>1-2020-6130</t>
  </si>
  <si>
    <t>1-2020-6131</t>
  </si>
  <si>
    <t>1-2020-6140</t>
  </si>
  <si>
    <t>1-2020-6150</t>
  </si>
  <si>
    <t>1-2020-6160</t>
  </si>
  <si>
    <t>1-2020-6170</t>
  </si>
  <si>
    <t>1-2020-6180</t>
  </si>
  <si>
    <t>1-2020-6190</t>
  </si>
  <si>
    <t>1-2020-6200</t>
  </si>
  <si>
    <t>1-2020-6210</t>
  </si>
  <si>
    <t>1-2020-6240</t>
  </si>
  <si>
    <t>1-2020-6250</t>
  </si>
  <si>
    <t>1-2020-6256</t>
  </si>
  <si>
    <t>1-2020-6260</t>
  </si>
  <si>
    <t>1-2020-6270</t>
  </si>
  <si>
    <t>1-2020-6280</t>
  </si>
  <si>
    <t>1-2020-6290</t>
  </si>
  <si>
    <t>1-2020-6300</t>
  </si>
  <si>
    <t>1-2020-6310</t>
  </si>
  <si>
    <t>1-2020-6320</t>
  </si>
  <si>
    <t>1-2020-6330</t>
  </si>
  <si>
    <t>1-2020-6340</t>
  </si>
  <si>
    <t>1-2020-6350</t>
  </si>
  <si>
    <t>1-2020-6360</t>
  </si>
  <si>
    <t>1-2020-7205</t>
  </si>
  <si>
    <t>1-2020-7206</t>
  </si>
  <si>
    <t>1-2020-7207</t>
  </si>
  <si>
    <t>1-2020-7210</t>
  </si>
  <si>
    <t>1-2020-8073</t>
  </si>
  <si>
    <t>1-2020-8074</t>
  </si>
  <si>
    <t>1-2020-8075</t>
  </si>
  <si>
    <t>1-2020-8076</t>
  </si>
  <si>
    <t>1-2020-8077</t>
  </si>
  <si>
    <t>1-2020-8078</t>
  </si>
  <si>
    <t>1-2020-8079</t>
  </si>
  <si>
    <t>1-2020-8080</t>
  </si>
  <si>
    <t>1-2020-8081</t>
  </si>
  <si>
    <t>1-2020-8082</t>
  </si>
  <si>
    <t>1-2020-8083</t>
  </si>
  <si>
    <t>1-2020-8084</t>
  </si>
  <si>
    <t>2-2020-6010</t>
  </si>
  <si>
    <t>2-2020-6020</t>
  </si>
  <si>
    <t>2-2020-6030</t>
  </si>
  <si>
    <t>2-2020-6040</t>
  </si>
  <si>
    <t>2-2020-6070</t>
  </si>
  <si>
    <t>2-2020-6080</t>
  </si>
  <si>
    <t>2-2020-6090</t>
  </si>
  <si>
    <t>2-2020-6100</t>
  </si>
  <si>
    <t>2-2020-6101</t>
  </si>
  <si>
    <t>2-2020-6110</t>
  </si>
  <si>
    <t>2-2020-6130</t>
  </si>
  <si>
    <t>2-2020-6131</t>
  </si>
  <si>
    <t>2-2020-6140</t>
  </si>
  <si>
    <t>2-2020-6150</t>
  </si>
  <si>
    <t>2-2020-6160</t>
  </si>
  <si>
    <t>2-2020-6170</t>
  </si>
  <si>
    <t>2-2020-6180</t>
  </si>
  <si>
    <t>2-2020-6190</t>
  </si>
  <si>
    <t>2-2020-6200</t>
  </si>
  <si>
    <t>2-2020-6210</t>
  </si>
  <si>
    <t>2-2020-6240</t>
  </si>
  <si>
    <t>2-2020-6250</t>
  </si>
  <si>
    <t>2-2020-6256</t>
  </si>
  <si>
    <t>2-2020-6260</t>
  </si>
  <si>
    <t>2-2020-6270</t>
  </si>
  <si>
    <t>2-2020-6280</t>
  </si>
  <si>
    <t>2-2020-6290</t>
  </si>
  <si>
    <t>2-2020-6300</t>
  </si>
  <si>
    <t>2-2020-6310</t>
  </si>
  <si>
    <t>2-2020-6320</t>
  </si>
  <si>
    <t>2-2020-6330</t>
  </si>
  <si>
    <t>2-2020-6340</t>
  </si>
  <si>
    <t>2-2020-6350</t>
  </si>
  <si>
    <t>2-2020-6360</t>
  </si>
  <si>
    <t>2-2020-7205</t>
  </si>
  <si>
    <t>2-2020-7206</t>
  </si>
  <si>
    <t>2-2020-7207</t>
  </si>
  <si>
    <t>2-2020-7210</t>
  </si>
  <si>
    <t>2-2020-8073</t>
  </si>
  <si>
    <t>2-2020-8074</t>
  </si>
  <si>
    <t>2-2020-8075</t>
  </si>
  <si>
    <t>2-2020-8076</t>
  </si>
  <si>
    <t>2-2020-8077</t>
  </si>
  <si>
    <t>2-2020-8078</t>
  </si>
  <si>
    <t>2-2020-8079</t>
  </si>
  <si>
    <t>2-2020-8080</t>
  </si>
  <si>
    <t>2-2020-8081</t>
  </si>
  <si>
    <t>2-2020-8082</t>
  </si>
  <si>
    <t>2-2020-8083</t>
  </si>
  <si>
    <t>2-2020-8084</t>
  </si>
  <si>
    <t>3-2020-6010</t>
  </si>
  <si>
    <t>3-2020-6020</t>
  </si>
  <si>
    <t>3-2020-6030</t>
  </si>
  <si>
    <t>3-2020-6040</t>
  </si>
  <si>
    <t>3-2020-6070</t>
  </si>
  <si>
    <t>3-2020-6080</t>
  </si>
  <si>
    <t>3-2020-6090</t>
  </si>
  <si>
    <t>3-2020-6100</t>
  </si>
  <si>
    <t>3-2020-6101</t>
  </si>
  <si>
    <t>3-2020-6110</t>
  </si>
  <si>
    <t>3-2020-6130</t>
  </si>
  <si>
    <t>3-2020-6131</t>
  </si>
  <si>
    <t>3-2020-6140</t>
  </si>
  <si>
    <t>3-2020-6150</t>
  </si>
  <si>
    <t>3-2020-6160</t>
  </si>
  <si>
    <t>3-2020-6170</t>
  </si>
  <si>
    <t>3-2020-6180</t>
  </si>
  <si>
    <t>3-2020-6190</t>
  </si>
  <si>
    <t>3-2020-6200</t>
  </si>
  <si>
    <t>3-2020-6210</t>
  </si>
  <si>
    <t>3-2020-6240</t>
  </si>
  <si>
    <t>3-2020-6250</t>
  </si>
  <si>
    <t>3-2020-6256</t>
  </si>
  <si>
    <t>3-2020-6260</t>
  </si>
  <si>
    <t>3-2020-6270</t>
  </si>
  <si>
    <t>3-2020-6280</t>
  </si>
  <si>
    <t>3-2020-6290</t>
  </si>
  <si>
    <t>3-2020-6300</t>
  </si>
  <si>
    <t>3-2020-6310</t>
  </si>
  <si>
    <t>3-2020-6320</t>
  </si>
  <si>
    <t>3-2020-6330</t>
  </si>
  <si>
    <t>3-2020-6340</t>
  </si>
  <si>
    <t>3-2020-6350</t>
  </si>
  <si>
    <t>3-2020-7206</t>
  </si>
  <si>
    <t>3-2020-7207</t>
  </si>
  <si>
    <t>3-2020-7210</t>
  </si>
  <si>
    <t>3-2020-8073</t>
  </si>
  <si>
    <t>3-2020-8074</t>
  </si>
  <si>
    <t>3-2020-8075</t>
  </si>
  <si>
    <t>3-2020-8076</t>
  </si>
  <si>
    <t>3-2020-8077</t>
  </si>
  <si>
    <t>3-2020-8078</t>
  </si>
  <si>
    <t>3-2020-8079</t>
  </si>
  <si>
    <t>3-2020-8080</t>
  </si>
  <si>
    <t>3-2020-8081</t>
  </si>
  <si>
    <t>3-2020-8082</t>
  </si>
  <si>
    <t>3-2020-8083</t>
  </si>
  <si>
    <t>3-2020-8084</t>
  </si>
  <si>
    <t>4-2020-6010</t>
  </si>
  <si>
    <t>4-2020-6020</t>
  </si>
  <si>
    <t>4-2020-6030</t>
  </si>
  <si>
    <t>4-2020-6040</t>
  </si>
  <si>
    <t>4-2020-6070</t>
  </si>
  <si>
    <t>4-2020-6080</t>
  </si>
  <si>
    <t>4-2020-6090</t>
  </si>
  <si>
    <t>4-2020-6100</t>
  </si>
  <si>
    <t>4-2020-6101</t>
  </si>
  <si>
    <t>4-2020-6110</t>
  </si>
  <si>
    <t>4-2020-6130</t>
  </si>
  <si>
    <t>4-2020-6131</t>
  </si>
  <si>
    <t>4-2020-6140</t>
  </si>
  <si>
    <t>4-2020-6150</t>
  </si>
  <si>
    <t>4-2020-6160</t>
  </si>
  <si>
    <t>4-2020-6170</t>
  </si>
  <si>
    <t>4-2020-6180</t>
  </si>
  <si>
    <t>4-2020-6190</t>
  </si>
  <si>
    <t>4-2020-6200</t>
  </si>
  <si>
    <t>4-2020-6210</t>
  </si>
  <si>
    <t>4-2020-6240</t>
  </si>
  <si>
    <t>4-2020-6250</t>
  </si>
  <si>
    <t>4-2020-6256</t>
  </si>
  <si>
    <t>4-2020-6260</t>
  </si>
  <si>
    <t>4-2020-6270</t>
  </si>
  <si>
    <t>4-2020-6280</t>
  </si>
  <si>
    <t>4-2020-6290</t>
  </si>
  <si>
    <t>4-2020-6300</t>
  </si>
  <si>
    <t>4-2020-6310</t>
  </si>
  <si>
    <t>4-2020-6320</t>
  </si>
  <si>
    <t>4-2020-6330</t>
  </si>
  <si>
    <t>4-2020-6340</t>
  </si>
  <si>
    <t>4-2020-6350</t>
  </si>
  <si>
    <t>4-2020-6360</t>
  </si>
  <si>
    <t>4-2020-7205</t>
  </si>
  <si>
    <t>4-2020-7206</t>
  </si>
  <si>
    <t>4-2020-7207</t>
  </si>
  <si>
    <t>4-2020-7210</t>
  </si>
  <si>
    <t>4-2020-8073</t>
  </si>
  <si>
    <t>4-2020-8074</t>
  </si>
  <si>
    <t>4-2020-8075</t>
  </si>
  <si>
    <t>4-2020-8076</t>
  </si>
  <si>
    <t>4-2020-8077</t>
  </si>
  <si>
    <t>4-2020-8078</t>
  </si>
  <si>
    <t>4-2020-8079</t>
  </si>
  <si>
    <t>4-2020-8080</t>
  </si>
  <si>
    <t>4-2020-8081</t>
  </si>
  <si>
    <t>4-2020-8082</t>
  </si>
  <si>
    <t>4-2020-8083</t>
  </si>
  <si>
    <t>4-2020-8084</t>
  </si>
  <si>
    <t>6-2020-6010</t>
  </si>
  <si>
    <t>6-2020-6020</t>
  </si>
  <si>
    <t>6-2020-6030</t>
  </si>
  <si>
    <t>6-2020-6040</t>
  </si>
  <si>
    <t>6-2020-6070</t>
  </si>
  <si>
    <t>6-2020-6080</t>
  </si>
  <si>
    <t>6-2020-6090</t>
  </si>
  <si>
    <t>6-2020-6100</t>
  </si>
  <si>
    <t>6-2020-6101</t>
  </si>
  <si>
    <t>6-2020-6110</t>
  </si>
  <si>
    <t>6-2020-6130</t>
  </si>
  <si>
    <t>6-2020-6131</t>
  </si>
  <si>
    <t>6-2020-6140</t>
  </si>
  <si>
    <t>6-2020-6150</t>
  </si>
  <si>
    <t>6-2020-6160</t>
  </si>
  <si>
    <t>6-2020-6170</t>
  </si>
  <si>
    <t>6-2020-6180</t>
  </si>
  <si>
    <t>6-2020-6190</t>
  </si>
  <si>
    <t>6-2020-6200</t>
  </si>
  <si>
    <t>6-2020-6210</t>
  </si>
  <si>
    <t>6-2020-6240</t>
  </si>
  <si>
    <t>6-2020-6250</t>
  </si>
  <si>
    <t>6-2020-6256</t>
  </si>
  <si>
    <t>6-2020-6260</t>
  </si>
  <si>
    <t>6-2020-6270</t>
  </si>
  <si>
    <t>6-2020-6280</t>
  </si>
  <si>
    <t>6-2020-6290</t>
  </si>
  <si>
    <t>6-2020-6300</t>
  </si>
  <si>
    <t>6-2020-6310</t>
  </si>
  <si>
    <t>6-2020-6320</t>
  </si>
  <si>
    <t>6-2020-6330</t>
  </si>
  <si>
    <t>6-2020-6340</t>
  </si>
  <si>
    <t>6-2020-6350</t>
  </si>
  <si>
    <t>6-2020-6360</t>
  </si>
  <si>
    <t>6-2020-7205</t>
  </si>
  <si>
    <t>6-2020-7206</t>
  </si>
  <si>
    <t>6-2020-7207</t>
  </si>
  <si>
    <t>6-2020-7210</t>
  </si>
  <si>
    <t>6-2020-8073</t>
  </si>
  <si>
    <t>6-2020-8074</t>
  </si>
  <si>
    <t>6-2020-8075</t>
  </si>
  <si>
    <t>6-2020-8076</t>
  </si>
  <si>
    <t>6-2020-8077</t>
  </si>
  <si>
    <t>6-2020-8078</t>
  </si>
  <si>
    <t>6-2020-8079</t>
  </si>
  <si>
    <t>6-2020-8080</t>
  </si>
  <si>
    <t>6-2020-8081</t>
  </si>
  <si>
    <t>6-2020-8082</t>
  </si>
  <si>
    <t>6-2020-8083</t>
  </si>
  <si>
    <t>6-2020-8084</t>
  </si>
  <si>
    <t>7-2020-6010</t>
  </si>
  <si>
    <t>7-2020-6020</t>
  </si>
  <si>
    <t>7-2020-6030</t>
  </si>
  <si>
    <t>7-2020-6040</t>
  </si>
  <si>
    <t>7-2020-6070</t>
  </si>
  <si>
    <t>7-2020-6080</t>
  </si>
  <si>
    <t>7-2020-6090</t>
  </si>
  <si>
    <t>7-2020-6100</t>
  </si>
  <si>
    <t>7-2020-6101</t>
  </si>
  <si>
    <t>7-2020-6110</t>
  </si>
  <si>
    <t>7-2020-6130</t>
  </si>
  <si>
    <t>7-2020-6131</t>
  </si>
  <si>
    <t>7-2020-6140</t>
  </si>
  <si>
    <t>7-2020-6150</t>
  </si>
  <si>
    <t>7-2020-6160</t>
  </si>
  <si>
    <t>7-2020-6170</t>
  </si>
  <si>
    <t>7-2020-6180</t>
  </si>
  <si>
    <t>7-2020-6190</t>
  </si>
  <si>
    <t>7-2020-6200</t>
  </si>
  <si>
    <t>7-2020-6210</t>
  </si>
  <si>
    <t>7-2020-6240</t>
  </si>
  <si>
    <t>7-2020-6250</t>
  </si>
  <si>
    <t>7-2020-6256</t>
  </si>
  <si>
    <t>7-2020-6260</t>
  </si>
  <si>
    <t>7-2020-6270</t>
  </si>
  <si>
    <t>7-2020-6280</t>
  </si>
  <si>
    <t>7-2020-6290</t>
  </si>
  <si>
    <t>7-2020-6300</t>
  </si>
  <si>
    <t>7-2020-6310</t>
  </si>
  <si>
    <t>7-2020-6320</t>
  </si>
  <si>
    <t>7-2020-6330</t>
  </si>
  <si>
    <t>7-2020-6340</t>
  </si>
  <si>
    <t>7-2020-6350</t>
  </si>
  <si>
    <t>7-2020-6360</t>
  </si>
  <si>
    <t>7-2020-7205</t>
  </si>
  <si>
    <t>7-2020-7206</t>
  </si>
  <si>
    <t>7-2020-7207</t>
  </si>
  <si>
    <t>7-2020-7210</t>
  </si>
  <si>
    <t>7-2020-8073</t>
  </si>
  <si>
    <t>7-2020-8074</t>
  </si>
  <si>
    <t>7-2020-8075</t>
  </si>
  <si>
    <t>7-2020-8076</t>
  </si>
  <si>
    <t>7-2020-8077</t>
  </si>
  <si>
    <t>7-2020-8078</t>
  </si>
  <si>
    <t>7-2020-8079</t>
  </si>
  <si>
    <t>7-2020-8080</t>
  </si>
  <si>
    <t>7-2020-8081</t>
  </si>
  <si>
    <t>7-2020-8082</t>
  </si>
  <si>
    <t>7-2020-8083</t>
  </si>
  <si>
    <t>7-2020-8084</t>
  </si>
  <si>
    <t>10-2020-6010</t>
  </si>
  <si>
    <t>10-2020-6020</t>
  </si>
  <si>
    <t>10-2020-6030</t>
  </si>
  <si>
    <t>10-2020-6040</t>
  </si>
  <si>
    <t>10-2020-6070</t>
  </si>
  <si>
    <t>10-2020-6080</t>
  </si>
  <si>
    <t>10-2020-6090</t>
  </si>
  <si>
    <t>10-2020-6100</t>
  </si>
  <si>
    <t>10-2020-6101</t>
  </si>
  <si>
    <t>10-2020-6110</t>
  </si>
  <si>
    <t>10-2020-6130</t>
  </si>
  <si>
    <t>10-2020-6131</t>
  </si>
  <si>
    <t>10-2020-6140</t>
  </si>
  <si>
    <t>10-2020-6150</t>
  </si>
  <si>
    <t>10-2020-6160</t>
  </si>
  <si>
    <t>10-2020-6170</t>
  </si>
  <si>
    <t>10-2020-6180</t>
  </si>
  <si>
    <t>10-2020-6190</t>
  </si>
  <si>
    <t>10-2020-6200</t>
  </si>
  <si>
    <t>10-2020-6210</t>
  </si>
  <si>
    <t>10-2020-6240</t>
  </si>
  <si>
    <t>10-2020-6250</t>
  </si>
  <si>
    <t>10-2020-6256</t>
  </si>
  <si>
    <t>10-2020-6260</t>
  </si>
  <si>
    <t>10-2020-6270</t>
  </si>
  <si>
    <t>10-2020-6280</t>
  </si>
  <si>
    <t>10-2020-6290</t>
  </si>
  <si>
    <t>10-2020-6300</t>
  </si>
  <si>
    <t>10-2020-6310</t>
  </si>
  <si>
    <t>10-2020-6320</t>
  </si>
  <si>
    <t>10-2020-6330</t>
  </si>
  <si>
    <t>10-2020-6340</t>
  </si>
  <si>
    <t>10-2020-6350</t>
  </si>
  <si>
    <t>10-2020-6360</t>
  </si>
  <si>
    <t>10-2020-7205</t>
  </si>
  <si>
    <t>10-2020-7206</t>
  </si>
  <si>
    <t>10-2020-7207</t>
  </si>
  <si>
    <t>10-2020-7210</t>
  </si>
  <si>
    <t>10-2020-8073</t>
  </si>
  <si>
    <t>10-2020-8074</t>
  </si>
  <si>
    <t>10-2020-8075</t>
  </si>
  <si>
    <t>10-2020-8076</t>
  </si>
  <si>
    <t>10-2020-8077</t>
  </si>
  <si>
    <t>10-2020-8078</t>
  </si>
  <si>
    <t>10-2020-8079</t>
  </si>
  <si>
    <t>10-2020-8080</t>
  </si>
  <si>
    <t>10-2020-8081</t>
  </si>
  <si>
    <t>10-2020-8082</t>
  </si>
  <si>
    <t>10-2020-8083</t>
  </si>
  <si>
    <t>10-2020-8084</t>
  </si>
  <si>
    <t>11-2020-6010</t>
  </si>
  <si>
    <t>11-2020-6020</t>
  </si>
  <si>
    <t>11-2020-6030</t>
  </si>
  <si>
    <t>11-2020-6040</t>
  </si>
  <si>
    <t>11-2020-6070</t>
  </si>
  <si>
    <t>11-2020-6080</t>
  </si>
  <si>
    <t>11-2020-6090</t>
  </si>
  <si>
    <t>11-2020-6100</t>
  </si>
  <si>
    <t>11-2020-6101</t>
  </si>
  <si>
    <t>11-2020-6110</t>
  </si>
  <si>
    <t>11-2020-6130</t>
  </si>
  <si>
    <t>11-2020-6131</t>
  </si>
  <si>
    <t>11-2020-6140</t>
  </si>
  <si>
    <t>11-2020-6150</t>
  </si>
  <si>
    <t>11-2020-6160</t>
  </si>
  <si>
    <t>11-2020-6170</t>
  </si>
  <si>
    <t>11-2020-6180</t>
  </si>
  <si>
    <t>11-2020-6190</t>
  </si>
  <si>
    <t>11-2020-6200</t>
  </si>
  <si>
    <t>11-2020-6210</t>
  </si>
  <si>
    <t>11-2020-6240</t>
  </si>
  <si>
    <t>11-2020-6250</t>
  </si>
  <si>
    <t>11-2020-6256</t>
  </si>
  <si>
    <t>11-2020-6260</t>
  </si>
  <si>
    <t>11-2020-6270</t>
  </si>
  <si>
    <t>11-2020-6280</t>
  </si>
  <si>
    <t>11-2020-6290</t>
  </si>
  <si>
    <t>11-2020-6300</t>
  </si>
  <si>
    <t>11-2020-6310</t>
  </si>
  <si>
    <t>11-2020-6320</t>
  </si>
  <si>
    <t>11-2020-6330</t>
  </si>
  <si>
    <t>11-2020-6340</t>
  </si>
  <si>
    <t>11-2020-6350</t>
  </si>
  <si>
    <t>11-2020-6360</t>
  </si>
  <si>
    <t>11-2020-7205</t>
  </si>
  <si>
    <t>11-2020-7206</t>
  </si>
  <si>
    <t>11-2020-7207</t>
  </si>
  <si>
    <t>11-2020-7210</t>
  </si>
  <si>
    <t>11-2020-8073</t>
  </si>
  <si>
    <t>11-2020-8074</t>
  </si>
  <si>
    <t>11-2020-8075</t>
  </si>
  <si>
    <t>11-2020-8076</t>
  </si>
  <si>
    <t>11-2020-8077</t>
  </si>
  <si>
    <t>11-2020-8078</t>
  </si>
  <si>
    <t>11-2020-8079</t>
  </si>
  <si>
    <t>11-2020-8080</t>
  </si>
  <si>
    <t>11-2020-8081</t>
  </si>
  <si>
    <t>11-2020-8082</t>
  </si>
  <si>
    <t>11-2020-8083</t>
  </si>
  <si>
    <t>11-2020-8084</t>
  </si>
  <si>
    <t>13-2020-6010</t>
  </si>
  <si>
    <t>13-2020-6020</t>
  </si>
  <si>
    <t>13-2020-6030</t>
  </si>
  <si>
    <t>13-2020-6040</t>
  </si>
  <si>
    <t>13-2020-6070</t>
  </si>
  <si>
    <t>13-2020-6080</t>
  </si>
  <si>
    <t>13-2020-6090</t>
  </si>
  <si>
    <t>13-2020-6100</t>
  </si>
  <si>
    <t>13-2020-6101</t>
  </si>
  <si>
    <t>13-2020-6110</t>
  </si>
  <si>
    <t>13-2020-6130</t>
  </si>
  <si>
    <t>13-2020-6131</t>
  </si>
  <si>
    <t>13-2020-6140</t>
  </si>
  <si>
    <t>13-2020-6150</t>
  </si>
  <si>
    <t>13-2020-6160</t>
  </si>
  <si>
    <t>13-2020-6170</t>
  </si>
  <si>
    <t>13-2020-6180</t>
  </si>
  <si>
    <t>13-2020-6190</t>
  </si>
  <si>
    <t>13-2020-6200</t>
  </si>
  <si>
    <t>13-2020-6210</t>
  </si>
  <si>
    <t>13-2020-6240</t>
  </si>
  <si>
    <t>13-2020-6250</t>
  </si>
  <si>
    <t>13-2020-6256</t>
  </si>
  <si>
    <t>13-2020-6260</t>
  </si>
  <si>
    <t>13-2020-6270</t>
  </si>
  <si>
    <t>13-2020-6280</t>
  </si>
  <si>
    <t>13-2020-6290</t>
  </si>
  <si>
    <t>13-2020-6300</t>
  </si>
  <si>
    <t>13-2020-6310</t>
  </si>
  <si>
    <t>13-2020-6320</t>
  </si>
  <si>
    <t>13-2020-6330</t>
  </si>
  <si>
    <t>13-2020-6340</t>
  </si>
  <si>
    <t>13-2020-6350</t>
  </si>
  <si>
    <t>13-2020-6360</t>
  </si>
  <si>
    <t>13-2020-7205</t>
  </si>
  <si>
    <t>13-2020-7206</t>
  </si>
  <si>
    <t>13-2020-7207</t>
  </si>
  <si>
    <t>13-2020-7210</t>
  </si>
  <si>
    <t>13-2020-8073</t>
  </si>
  <si>
    <t>13-2020-8074</t>
  </si>
  <si>
    <t>13-2020-8075</t>
  </si>
  <si>
    <t>13-2020-8076</t>
  </si>
  <si>
    <t>13-2020-8077</t>
  </si>
  <si>
    <t>13-2020-8078</t>
  </si>
  <si>
    <t>13-2020-8079</t>
  </si>
  <si>
    <t>13-2020-8080</t>
  </si>
  <si>
    <t>13-2020-8081</t>
  </si>
  <si>
    <t>13-2020-8082</t>
  </si>
  <si>
    <t>13-2020-8083</t>
  </si>
  <si>
    <t>13-2020-8084</t>
  </si>
  <si>
    <t>14-2020-6010</t>
  </si>
  <si>
    <t>14-2020-6020</t>
  </si>
  <si>
    <t>14-2020-6030</t>
  </si>
  <si>
    <t>14-2020-6040</t>
  </si>
  <si>
    <t>14-2020-6070</t>
  </si>
  <si>
    <t>14-2020-6080</t>
  </si>
  <si>
    <t>14-2020-6090</t>
  </si>
  <si>
    <t>14-2020-6100</t>
  </si>
  <si>
    <t>14-2020-6101</t>
  </si>
  <si>
    <t>14-2020-6110</t>
  </si>
  <si>
    <t>14-2020-6130</t>
  </si>
  <si>
    <t>14-2020-6131</t>
  </si>
  <si>
    <t>14-2020-6140</t>
  </si>
  <si>
    <t>14-2020-6150</t>
  </si>
  <si>
    <t>14-2020-6160</t>
  </si>
  <si>
    <t>14-2020-6170</t>
  </si>
  <si>
    <t>14-2020-6180</t>
  </si>
  <si>
    <t>14-2020-6190</t>
  </si>
  <si>
    <t>14-2020-6200</t>
  </si>
  <si>
    <t>14-2020-6210</t>
  </si>
  <si>
    <t>14-2020-6240</t>
  </si>
  <si>
    <t>14-2020-6250</t>
  </si>
  <si>
    <t>14-2020-6256</t>
  </si>
  <si>
    <t>14-2020-6260</t>
  </si>
  <si>
    <t>14-2020-6270</t>
  </si>
  <si>
    <t>14-2020-6280</t>
  </si>
  <si>
    <t>14-2020-6290</t>
  </si>
  <si>
    <t>14-2020-6300</t>
  </si>
  <si>
    <t>14-2020-6310</t>
  </si>
  <si>
    <t>14-2020-6320</t>
  </si>
  <si>
    <t>14-2020-6330</t>
  </si>
  <si>
    <t>14-2020-6340</t>
  </si>
  <si>
    <t>14-2020-6350</t>
  </si>
  <si>
    <t>14-2020-6360</t>
  </si>
  <si>
    <t>14-2020-7205</t>
  </si>
  <si>
    <t>14-2020-7206</t>
  </si>
  <si>
    <t>14-2020-7207</t>
  </si>
  <si>
    <t>14-2020-7210</t>
  </si>
  <si>
    <t>14-2020-8073</t>
  </si>
  <si>
    <t>14-2020-8074</t>
  </si>
  <si>
    <t>14-2020-8075</t>
  </si>
  <si>
    <t>14-2020-8076</t>
  </si>
  <si>
    <t>14-2020-8077</t>
  </si>
  <si>
    <t>14-2020-8078</t>
  </si>
  <si>
    <t>14-2020-8079</t>
  </si>
  <si>
    <t>14-2020-8080</t>
  </si>
  <si>
    <t>14-2020-8081</t>
  </si>
  <si>
    <t>14-2020-8082</t>
  </si>
  <si>
    <t>14-2020-8083</t>
  </si>
  <si>
    <t>14-2020-8084</t>
  </si>
  <si>
    <t>15-2020-6010</t>
  </si>
  <si>
    <t>15-2020-6020</t>
  </si>
  <si>
    <t>15-2020-6030</t>
  </si>
  <si>
    <t>15-2020-6040</t>
  </si>
  <si>
    <t>15-2020-6070</t>
  </si>
  <si>
    <t>15-2020-6080</t>
  </si>
  <si>
    <t>15-2020-6090</t>
  </si>
  <si>
    <t>15-2020-6100</t>
  </si>
  <si>
    <t>15-2020-6101</t>
  </si>
  <si>
    <t>15-2020-6110</t>
  </si>
  <si>
    <t>15-2020-6130</t>
  </si>
  <si>
    <t>15-2020-6131</t>
  </si>
  <si>
    <t>15-2020-6140</t>
  </si>
  <si>
    <t>15-2020-6150</t>
  </si>
  <si>
    <t>15-2020-6160</t>
  </si>
  <si>
    <t>15-2020-6170</t>
  </si>
  <si>
    <t>15-2020-6180</t>
  </si>
  <si>
    <t>15-2020-6190</t>
  </si>
  <si>
    <t>15-2020-6200</t>
  </si>
  <si>
    <t>15-2020-6210</t>
  </si>
  <si>
    <t>15-2020-6240</t>
  </si>
  <si>
    <t>15-2020-6250</t>
  </si>
  <si>
    <t>15-2020-6256</t>
  </si>
  <si>
    <t>15-2020-6260</t>
  </si>
  <si>
    <t>15-2020-6270</t>
  </si>
  <si>
    <t>15-2020-6280</t>
  </si>
  <si>
    <t>15-2020-6290</t>
  </si>
  <si>
    <t>15-2020-6300</t>
  </si>
  <si>
    <t>15-2020-6310</t>
  </si>
  <si>
    <t>15-2020-6320</t>
  </si>
  <si>
    <t>15-2020-6330</t>
  </si>
  <si>
    <t>15-2020-6340</t>
  </si>
  <si>
    <t>15-2020-6350</t>
  </si>
  <si>
    <t>15-2020-6360</t>
  </si>
  <si>
    <t>15-2020-7205</t>
  </si>
  <si>
    <t>15-2020-7206</t>
  </si>
  <si>
    <t>15-2020-7207</t>
  </si>
  <si>
    <t>15-2020-7210</t>
  </si>
  <si>
    <t>15-2020-8073</t>
  </si>
  <si>
    <t>15-2020-8074</t>
  </si>
  <si>
    <t>15-2020-8075</t>
  </si>
  <si>
    <t>15-2020-8076</t>
  </si>
  <si>
    <t>15-2020-8077</t>
  </si>
  <si>
    <t>15-2020-8078</t>
  </si>
  <si>
    <t>15-2020-8079</t>
  </si>
  <si>
    <t>15-2020-8080</t>
  </si>
  <si>
    <t>15-2020-8081</t>
  </si>
  <si>
    <t>15-2020-8082</t>
  </si>
  <si>
    <t>15-2020-8083</t>
  </si>
  <si>
    <t>15-2020-8084</t>
  </si>
  <si>
    <t>17-2020-6010</t>
  </si>
  <si>
    <t>17-2020-6020</t>
  </si>
  <si>
    <t>17-2020-6030</t>
  </si>
  <si>
    <t>17-2020-6040</t>
  </si>
  <si>
    <t>17-2020-6070</t>
  </si>
  <si>
    <t>17-2020-6080</t>
  </si>
  <si>
    <t>17-2020-6090</t>
  </si>
  <si>
    <t>17-2020-6100</t>
  </si>
  <si>
    <t>17-2020-6101</t>
  </si>
  <si>
    <t>17-2020-6110</t>
  </si>
  <si>
    <t>17-2020-6130</t>
  </si>
  <si>
    <t>17-2020-6131</t>
  </si>
  <si>
    <t>17-2020-6140</t>
  </si>
  <si>
    <t>17-2020-6150</t>
  </si>
  <si>
    <t>17-2020-6160</t>
  </si>
  <si>
    <t>17-2020-6170</t>
  </si>
  <si>
    <t>17-2020-6180</t>
  </si>
  <si>
    <t>17-2020-6190</t>
  </si>
  <si>
    <t>17-2020-6200</t>
  </si>
  <si>
    <t>17-2020-6210</t>
  </si>
  <si>
    <t>17-2020-6240</t>
  </si>
  <si>
    <t>17-2020-6250</t>
  </si>
  <si>
    <t>17-2020-6256</t>
  </si>
  <si>
    <t>17-2020-6260</t>
  </si>
  <si>
    <t>17-2020-6270</t>
  </si>
  <si>
    <t>17-2020-6280</t>
  </si>
  <si>
    <t>17-2020-6290</t>
  </si>
  <si>
    <t>17-2020-6300</t>
  </si>
  <si>
    <t>17-2020-6310</t>
  </si>
  <si>
    <t>17-2020-6320</t>
  </si>
  <si>
    <t>17-2020-6330</t>
  </si>
  <si>
    <t>17-2020-6340</t>
  </si>
  <si>
    <t>17-2020-6350</t>
  </si>
  <si>
    <t>17-2020-6360</t>
  </si>
  <si>
    <t>17-2020-7205</t>
  </si>
  <si>
    <t>17-2020-7206</t>
  </si>
  <si>
    <t>17-2020-7207</t>
  </si>
  <si>
    <t>17-2020-7210</t>
  </si>
  <si>
    <t>17-2020-8073</t>
  </si>
  <si>
    <t>17-2020-8074</t>
  </si>
  <si>
    <t>17-2020-8075</t>
  </si>
  <si>
    <t>17-2020-8076</t>
  </si>
  <si>
    <t>17-2020-8077</t>
  </si>
  <si>
    <t>17-2020-8078</t>
  </si>
  <si>
    <t>17-2020-8079</t>
  </si>
  <si>
    <t>17-2020-8080</t>
  </si>
  <si>
    <t>17-2020-8081</t>
  </si>
  <si>
    <t>17-2020-8082</t>
  </si>
  <si>
    <t>17-2020-8083</t>
  </si>
  <si>
    <t>17-2020-8084</t>
  </si>
  <si>
    <t>19-2020-6010</t>
  </si>
  <si>
    <t>19-2020-6020</t>
  </si>
  <si>
    <t>19-2020-6030</t>
  </si>
  <si>
    <t>19-2020-6040</t>
  </si>
  <si>
    <t>19-2020-6070</t>
  </si>
  <si>
    <t>19-2020-6080</t>
  </si>
  <si>
    <t>19-2020-6090</t>
  </si>
  <si>
    <t>19-2020-6100</t>
  </si>
  <si>
    <t>19-2020-6101</t>
  </si>
  <si>
    <t>19-2020-6110</t>
  </si>
  <si>
    <t>19-2020-6130</t>
  </si>
  <si>
    <t>19-2020-6131</t>
  </si>
  <si>
    <t>19-2020-6140</t>
  </si>
  <si>
    <t>19-2020-6150</t>
  </si>
  <si>
    <t>19-2020-6160</t>
  </si>
  <si>
    <t>19-2020-6170</t>
  </si>
  <si>
    <t>19-2020-6180</t>
  </si>
  <si>
    <t>19-2020-6190</t>
  </si>
  <si>
    <t>19-2020-6200</t>
  </si>
  <si>
    <t>19-2020-6210</t>
  </si>
  <si>
    <t>19-2020-6240</t>
  </si>
  <si>
    <t>19-2020-6250</t>
  </si>
  <si>
    <t>19-2020-6256</t>
  </si>
  <si>
    <t>19-2020-6260</t>
  </si>
  <si>
    <t>19-2020-6270</t>
  </si>
  <si>
    <t>19-2020-6280</t>
  </si>
  <si>
    <t>19-2020-6290</t>
  </si>
  <si>
    <t>19-2020-6300</t>
  </si>
  <si>
    <t>19-2020-6310</t>
  </si>
  <si>
    <t>19-2020-6320</t>
  </si>
  <si>
    <t>19-2020-6330</t>
  </si>
  <si>
    <t>19-2020-6340</t>
  </si>
  <si>
    <t>19-2020-6350</t>
  </si>
  <si>
    <t>19-2020-6360</t>
  </si>
  <si>
    <t>19-2020-7205</t>
  </si>
  <si>
    <t>19-2020-7206</t>
  </si>
  <si>
    <t>19-2020-7207</t>
  </si>
  <si>
    <t>19-2020-7210</t>
  </si>
  <si>
    <t>19-2020-8073</t>
  </si>
  <si>
    <t>19-2020-8074</t>
  </si>
  <si>
    <t>19-2020-8075</t>
  </si>
  <si>
    <t>19-2020-8076</t>
  </si>
  <si>
    <t>19-2020-8077</t>
  </si>
  <si>
    <t>19-2020-8078</t>
  </si>
  <si>
    <t>19-2020-8079</t>
  </si>
  <si>
    <t>19-2020-8080</t>
  </si>
  <si>
    <t>19-2020-8081</t>
  </si>
  <si>
    <t>19-2020-8082</t>
  </si>
  <si>
    <t>19-2020-8083</t>
  </si>
  <si>
    <t>19-2020-8084</t>
  </si>
  <si>
    <t>21-2020-6010</t>
  </si>
  <si>
    <t>21-2020-6020</t>
  </si>
  <si>
    <t>21-2020-6030</t>
  </si>
  <si>
    <t>21-2020-6040</t>
  </si>
  <si>
    <t>21-2020-6070</t>
  </si>
  <si>
    <t>21-2020-6080</t>
  </si>
  <si>
    <t>21-2020-6090</t>
  </si>
  <si>
    <t>21-2020-6100</t>
  </si>
  <si>
    <t>21-2020-6101</t>
  </si>
  <si>
    <t>21-2020-6110</t>
  </si>
  <si>
    <t>21-2020-6130</t>
  </si>
  <si>
    <t>21-2020-6131</t>
  </si>
  <si>
    <t>21-2020-6140</t>
  </si>
  <si>
    <t>21-2020-6150</t>
  </si>
  <si>
    <t>21-2020-6160</t>
  </si>
  <si>
    <t>21-2020-6170</t>
  </si>
  <si>
    <t>21-2020-6180</t>
  </si>
  <si>
    <t>21-2020-6190</t>
  </si>
  <si>
    <t>21-2020-6200</t>
  </si>
  <si>
    <t>21-2020-6210</t>
  </si>
  <si>
    <t>21-2020-6240</t>
  </si>
  <si>
    <t>21-2020-6250</t>
  </si>
  <si>
    <t>21-2020-6256</t>
  </si>
  <si>
    <t>21-2020-6260</t>
  </si>
  <si>
    <t>21-2020-6270</t>
  </si>
  <si>
    <t>21-2020-6280</t>
  </si>
  <si>
    <t>21-2020-6290</t>
  </si>
  <si>
    <t>21-2020-6300</t>
  </si>
  <si>
    <t>21-2020-6310</t>
  </si>
  <si>
    <t>21-2020-6320</t>
  </si>
  <si>
    <t>21-2020-6330</t>
  </si>
  <si>
    <t>21-2020-6340</t>
  </si>
  <si>
    <t>21-2020-6350</t>
  </si>
  <si>
    <t>21-2020-6360</t>
  </si>
  <si>
    <t>21-2020-7205</t>
  </si>
  <si>
    <t>21-2020-7206</t>
  </si>
  <si>
    <t>21-2020-7207</t>
  </si>
  <si>
    <t>21-2020-7210</t>
  </si>
  <si>
    <t>21-2020-8073</t>
  </si>
  <si>
    <t>21-2020-8074</t>
  </si>
  <si>
    <t>21-2020-8075</t>
  </si>
  <si>
    <t>21-2020-8076</t>
  </si>
  <si>
    <t>21-2020-8077</t>
  </si>
  <si>
    <t>21-2020-8078</t>
  </si>
  <si>
    <t>21-2020-8079</t>
  </si>
  <si>
    <t>21-2020-8080</t>
  </si>
  <si>
    <t>21-2020-8081</t>
  </si>
  <si>
    <t>21-2020-8082</t>
  </si>
  <si>
    <t>21-2020-8083</t>
  </si>
  <si>
    <t>21-2020-8084</t>
  </si>
  <si>
    <t>22-2020-6010</t>
  </si>
  <si>
    <t>22-2020-6020</t>
  </si>
  <si>
    <t>22-2020-6030</t>
  </si>
  <si>
    <t>22-2020-6040</t>
  </si>
  <si>
    <t>22-2020-6070</t>
  </si>
  <si>
    <t>22-2020-6080</t>
  </si>
  <si>
    <t>22-2020-6090</t>
  </si>
  <si>
    <t>22-2020-6100</t>
  </si>
  <si>
    <t>22-2020-6101</t>
  </si>
  <si>
    <t>22-2020-6110</t>
  </si>
  <si>
    <t>22-2020-6130</t>
  </si>
  <si>
    <t>22-2020-6131</t>
  </si>
  <si>
    <t>22-2020-6140</t>
  </si>
  <si>
    <t>22-2020-6150</t>
  </si>
  <si>
    <t>22-2020-6160</t>
  </si>
  <si>
    <t>22-2020-6170</t>
  </si>
  <si>
    <t>22-2020-6180</t>
  </si>
  <si>
    <t>22-2020-6190</t>
  </si>
  <si>
    <t>22-2020-6200</t>
  </si>
  <si>
    <t>22-2020-6210</t>
  </si>
  <si>
    <t>22-2020-6240</t>
  </si>
  <si>
    <t>22-2020-6250</t>
  </si>
  <si>
    <t>22-2020-6256</t>
  </si>
  <si>
    <t>22-2020-6260</t>
  </si>
  <si>
    <t>22-2020-6270</t>
  </si>
  <si>
    <t>22-2020-6280</t>
  </si>
  <si>
    <t>22-2020-6290</t>
  </si>
  <si>
    <t>22-2020-6300</t>
  </si>
  <si>
    <t>22-2020-6310</t>
  </si>
  <si>
    <t>22-2020-6320</t>
  </si>
  <si>
    <t>22-2020-6330</t>
  </si>
  <si>
    <t>22-2020-6340</t>
  </si>
  <si>
    <t>22-2020-6350</t>
  </si>
  <si>
    <t>22-2020-6360</t>
  </si>
  <si>
    <t>22-2020-7205</t>
  </si>
  <si>
    <t>22-2020-7206</t>
  </si>
  <si>
    <t>22-2020-7207</t>
  </si>
  <si>
    <t>22-2020-7210</t>
  </si>
  <si>
    <t>22-2020-8073</t>
  </si>
  <si>
    <t>22-2020-8074</t>
  </si>
  <si>
    <t>22-2020-8075</t>
  </si>
  <si>
    <t>22-2020-8076</t>
  </si>
  <si>
    <t>22-2020-8077</t>
  </si>
  <si>
    <t>22-2020-8078</t>
  </si>
  <si>
    <t>22-2020-8079</t>
  </si>
  <si>
    <t>22-2020-8080</t>
  </si>
  <si>
    <t>22-2020-8081</t>
  </si>
  <si>
    <t>22-2020-8082</t>
  </si>
  <si>
    <t>22-2020-8083</t>
  </si>
  <si>
    <t>22-2020-8084</t>
  </si>
  <si>
    <t>24-2020-6010</t>
  </si>
  <si>
    <t>24-2020-6020</t>
  </si>
  <si>
    <t>24-2020-6030</t>
  </si>
  <si>
    <t>24-2020-6040</t>
  </si>
  <si>
    <t>24-2020-6070</t>
  </si>
  <si>
    <t>24-2020-6080</t>
  </si>
  <si>
    <t>24-2020-6090</t>
  </si>
  <si>
    <t>24-2020-6100</t>
  </si>
  <si>
    <t>24-2020-6101</t>
  </si>
  <si>
    <t>24-2020-6110</t>
  </si>
  <si>
    <t>24-2020-6130</t>
  </si>
  <si>
    <t>24-2020-6131</t>
  </si>
  <si>
    <t>24-2020-6140</t>
  </si>
  <si>
    <t>24-2020-6150</t>
  </si>
  <si>
    <t>24-2020-6160</t>
  </si>
  <si>
    <t>24-2020-6170</t>
  </si>
  <si>
    <t>24-2020-6180</t>
  </si>
  <si>
    <t>24-2020-6190</t>
  </si>
  <si>
    <t>24-2020-6200</t>
  </si>
  <si>
    <t>24-2020-6210</t>
  </si>
  <si>
    <t>24-2020-6240</t>
  </si>
  <si>
    <t>24-2020-6250</t>
  </si>
  <si>
    <t>24-2020-6256</t>
  </si>
  <si>
    <t>24-2020-6260</t>
  </si>
  <si>
    <t>24-2020-6270</t>
  </si>
  <si>
    <t>24-2020-6280</t>
  </si>
  <si>
    <t>24-2020-6290</t>
  </si>
  <si>
    <t>24-2020-6300</t>
  </si>
  <si>
    <t>24-2020-6310</t>
  </si>
  <si>
    <t>24-2020-6320</t>
  </si>
  <si>
    <t>24-2020-6330</t>
  </si>
  <si>
    <t>24-2020-6340</t>
  </si>
  <si>
    <t>24-2020-6350</t>
  </si>
  <si>
    <t>24-2020-6360</t>
  </si>
  <si>
    <t>24-2020-7205</t>
  </si>
  <si>
    <t>24-2020-7206</t>
  </si>
  <si>
    <t>24-2020-7207</t>
  </si>
  <si>
    <t>24-2020-7210</t>
  </si>
  <si>
    <t>24-2020-8073</t>
  </si>
  <si>
    <t>24-2020-8074</t>
  </si>
  <si>
    <t>24-2020-8075</t>
  </si>
  <si>
    <t>24-2020-8076</t>
  </si>
  <si>
    <t>24-2020-8077</t>
  </si>
  <si>
    <t>24-2020-8078</t>
  </si>
  <si>
    <t>24-2020-8079</t>
  </si>
  <si>
    <t>24-2020-8080</t>
  </si>
  <si>
    <t>24-2020-8081</t>
  </si>
  <si>
    <t>24-2020-8082</t>
  </si>
  <si>
    <t>24-2020-8083</t>
  </si>
  <si>
    <t>24-2020-8084</t>
  </si>
  <si>
    <t>25-2020-6010</t>
  </si>
  <si>
    <t>25-2020-6020</t>
  </si>
  <si>
    <t>25-2020-6030</t>
  </si>
  <si>
    <t>25-2020-6040</t>
  </si>
  <si>
    <t>25-2020-6070</t>
  </si>
  <si>
    <t>25-2020-6080</t>
  </si>
  <si>
    <t>25-2020-6090</t>
  </si>
  <si>
    <t>25-2020-6100</t>
  </si>
  <si>
    <t>25-2020-6101</t>
  </si>
  <si>
    <t>25-2020-6110</t>
  </si>
  <si>
    <t>25-2020-6130</t>
  </si>
  <si>
    <t>25-2020-6131</t>
  </si>
  <si>
    <t>25-2020-6140</t>
  </si>
  <si>
    <t>25-2020-6150</t>
  </si>
  <si>
    <t>25-2020-6160</t>
  </si>
  <si>
    <t>25-2020-6170</t>
  </si>
  <si>
    <t>25-2020-6180</t>
  </si>
  <si>
    <t>25-2020-6190</t>
  </si>
  <si>
    <t>25-2020-6200</t>
  </si>
  <si>
    <t>25-2020-6210</t>
  </si>
  <si>
    <t>25-2020-6240</t>
  </si>
  <si>
    <t>25-2020-6250</t>
  </si>
  <si>
    <t>25-2020-6256</t>
  </si>
  <si>
    <t>25-2020-6260</t>
  </si>
  <si>
    <t>25-2020-6270</t>
  </si>
  <si>
    <t>25-2020-6280</t>
  </si>
  <si>
    <t>25-2020-6290</t>
  </si>
  <si>
    <t>25-2020-6300</t>
  </si>
  <si>
    <t>25-2020-6310</t>
  </si>
  <si>
    <t>25-2020-6320</t>
  </si>
  <si>
    <t>25-2020-6330</t>
  </si>
  <si>
    <t>25-2020-6340</t>
  </si>
  <si>
    <t>25-2020-6350</t>
  </si>
  <si>
    <t>25-2020-6360</t>
  </si>
  <si>
    <t>25-2020-7205</t>
  </si>
  <si>
    <t>25-2020-7206</t>
  </si>
  <si>
    <t>25-2020-7207</t>
  </si>
  <si>
    <t>25-2020-7210</t>
  </si>
  <si>
    <t>25-2020-8073</t>
  </si>
  <si>
    <t>25-2020-8074</t>
  </si>
  <si>
    <t>25-2020-8075</t>
  </si>
  <si>
    <t>25-2020-8076</t>
  </si>
  <si>
    <t>25-2020-8077</t>
  </si>
  <si>
    <t>25-2020-8078</t>
  </si>
  <si>
    <t>25-2020-8079</t>
  </si>
  <si>
    <t>25-2020-8080</t>
  </si>
  <si>
    <t>25-2020-8081</t>
  </si>
  <si>
    <t>25-2020-8082</t>
  </si>
  <si>
    <t>25-2020-8083</t>
  </si>
  <si>
    <t>25-2020-8084</t>
  </si>
  <si>
    <t>27-2020-6010</t>
  </si>
  <si>
    <t>27-2020-6020</t>
  </si>
  <si>
    <t>27-2020-6030</t>
  </si>
  <si>
    <t>27-2020-6040</t>
  </si>
  <si>
    <t>27-2020-6070</t>
  </si>
  <si>
    <t>27-2020-6080</t>
  </si>
  <si>
    <t>27-2020-6090</t>
  </si>
  <si>
    <t>27-2020-6100</t>
  </si>
  <si>
    <t>27-2020-6101</t>
  </si>
  <si>
    <t>27-2020-6110</t>
  </si>
  <si>
    <t>27-2020-6130</t>
  </si>
  <si>
    <t>27-2020-6131</t>
  </si>
  <si>
    <t>27-2020-6140</t>
  </si>
  <si>
    <t>27-2020-6150</t>
  </si>
  <si>
    <t>27-2020-6160</t>
  </si>
  <si>
    <t>27-2020-6170</t>
  </si>
  <si>
    <t>27-2020-6180</t>
  </si>
  <si>
    <t>27-2020-6190</t>
  </si>
  <si>
    <t>27-2020-6200</t>
  </si>
  <si>
    <t>27-2020-6210</t>
  </si>
  <si>
    <t>27-2020-6240</t>
  </si>
  <si>
    <t>27-2020-6250</t>
  </si>
  <si>
    <t>27-2020-6256</t>
  </si>
  <si>
    <t>27-2020-6260</t>
  </si>
  <si>
    <t>27-2020-6270</t>
  </si>
  <si>
    <t>27-2020-6280</t>
  </si>
  <si>
    <t>27-2020-6290</t>
  </si>
  <si>
    <t>27-2020-6300</t>
  </si>
  <si>
    <t>27-2020-6310</t>
  </si>
  <si>
    <t>27-2020-6320</t>
  </si>
  <si>
    <t>27-2020-6330</t>
  </si>
  <si>
    <t>27-2020-6340</t>
  </si>
  <si>
    <t>27-2020-6350</t>
  </si>
  <si>
    <t>27-2020-6360</t>
  </si>
  <si>
    <t>27-2020-7205</t>
  </si>
  <si>
    <t>27-2020-7206</t>
  </si>
  <si>
    <t>27-2020-7207</t>
  </si>
  <si>
    <t>27-2020-7210</t>
  </si>
  <si>
    <t>27-2020-8073</t>
  </si>
  <si>
    <t>27-2020-8074</t>
  </si>
  <si>
    <t>27-2020-8075</t>
  </si>
  <si>
    <t>27-2020-8076</t>
  </si>
  <si>
    <t>27-2020-8077</t>
  </si>
  <si>
    <t>27-2020-8078</t>
  </si>
  <si>
    <t>27-2020-8079</t>
  </si>
  <si>
    <t>27-2020-8080</t>
  </si>
  <si>
    <t>27-2020-8081</t>
  </si>
  <si>
    <t>27-2020-8082</t>
  </si>
  <si>
    <t>27-2020-8083</t>
  </si>
  <si>
    <t>27-2020-8084</t>
  </si>
  <si>
    <t>28-2020-6010</t>
  </si>
  <si>
    <t>28-2020-6020</t>
  </si>
  <si>
    <t>28-2020-6030</t>
  </si>
  <si>
    <t>28-2020-6040</t>
  </si>
  <si>
    <t>28-2020-6070</t>
  </si>
  <si>
    <t>28-2020-6080</t>
  </si>
  <si>
    <t>28-2020-6090</t>
  </si>
  <si>
    <t>28-2020-6100</t>
  </si>
  <si>
    <t>28-2020-6101</t>
  </si>
  <si>
    <t>28-2020-6110</t>
  </si>
  <si>
    <t>28-2020-6130</t>
  </si>
  <si>
    <t>28-2020-6131</t>
  </si>
  <si>
    <t>28-2020-6140</t>
  </si>
  <si>
    <t>28-2020-6150</t>
  </si>
  <si>
    <t>28-2020-6160</t>
  </si>
  <si>
    <t>28-2020-6170</t>
  </si>
  <si>
    <t>28-2020-6180</t>
  </si>
  <si>
    <t>28-2020-6190</t>
  </si>
  <si>
    <t>28-2020-6200</t>
  </si>
  <si>
    <t>28-2020-6210</t>
  </si>
  <si>
    <t>28-2020-6240</t>
  </si>
  <si>
    <t>28-2020-6250</t>
  </si>
  <si>
    <t>28-2020-6256</t>
  </si>
  <si>
    <t>28-2020-6260</t>
  </si>
  <si>
    <t>28-2020-6270</t>
  </si>
  <si>
    <t>28-2020-6280</t>
  </si>
  <si>
    <t>28-2020-6290</t>
  </si>
  <si>
    <t>28-2020-6300</t>
  </si>
  <si>
    <t>28-2020-6310</t>
  </si>
  <si>
    <t>28-2020-6320</t>
  </si>
  <si>
    <t>28-2020-6330</t>
  </si>
  <si>
    <t>28-2020-6340</t>
  </si>
  <si>
    <t>28-2020-6350</t>
  </si>
  <si>
    <t>28-2020-6360</t>
  </si>
  <si>
    <t>28-2020-7205</t>
  </si>
  <si>
    <t>28-2020-7206</t>
  </si>
  <si>
    <t>28-2020-7207</t>
  </si>
  <si>
    <t>28-2020-7210</t>
  </si>
  <si>
    <t>28-2020-8073</t>
  </si>
  <si>
    <t>28-2020-8074</t>
  </si>
  <si>
    <t>28-2020-8075</t>
  </si>
  <si>
    <t>28-2020-8076</t>
  </si>
  <si>
    <t>28-2020-8077</t>
  </si>
  <si>
    <t>28-2020-8078</t>
  </si>
  <si>
    <t>28-2020-8079</t>
  </si>
  <si>
    <t>28-2020-8080</t>
  </si>
  <si>
    <t>28-2020-8081</t>
  </si>
  <si>
    <t>28-2020-8082</t>
  </si>
  <si>
    <t>28-2020-8083</t>
  </si>
  <si>
    <t>28-2020-8084</t>
  </si>
  <si>
    <t>29-2020-6010</t>
  </si>
  <si>
    <t>29-2020-6020</t>
  </si>
  <si>
    <t>29-2020-6030</t>
  </si>
  <si>
    <t>29-2020-6040</t>
  </si>
  <si>
    <t>29-2020-6070</t>
  </si>
  <si>
    <t>29-2020-6080</t>
  </si>
  <si>
    <t>29-2020-6090</t>
  </si>
  <si>
    <t>29-2020-6100</t>
  </si>
  <si>
    <t>29-2020-6101</t>
  </si>
  <si>
    <t>29-2020-6110</t>
  </si>
  <si>
    <t>29-2020-6130</t>
  </si>
  <si>
    <t>29-2020-6131</t>
  </si>
  <si>
    <t>29-2020-6140</t>
  </si>
  <si>
    <t>29-2020-6150</t>
  </si>
  <si>
    <t>29-2020-6160</t>
  </si>
  <si>
    <t>29-2020-6170</t>
  </si>
  <si>
    <t>29-2020-6180</t>
  </si>
  <si>
    <t>29-2020-6190</t>
  </si>
  <si>
    <t>29-2020-6200</t>
  </si>
  <si>
    <t>29-2020-6210</t>
  </si>
  <si>
    <t>29-2020-6240</t>
  </si>
  <si>
    <t>29-2020-6250</t>
  </si>
  <si>
    <t>29-2020-6256</t>
  </si>
  <si>
    <t>29-2020-6260</t>
  </si>
  <si>
    <t>29-2020-6270</t>
  </si>
  <si>
    <t>29-2020-6280</t>
  </si>
  <si>
    <t>29-2020-6290</t>
  </si>
  <si>
    <t>29-2020-6300</t>
  </si>
  <si>
    <t>29-2020-6310</t>
  </si>
  <si>
    <t>29-2020-6320</t>
  </si>
  <si>
    <t>29-2020-6330</t>
  </si>
  <si>
    <t>29-2020-6340</t>
  </si>
  <si>
    <t>29-2020-6350</t>
  </si>
  <si>
    <t>29-2020-6360</t>
  </si>
  <si>
    <t>29-2020-7205</t>
  </si>
  <si>
    <t>29-2020-7206</t>
  </si>
  <si>
    <t>29-2020-7207</t>
  </si>
  <si>
    <t>29-2020-7210</t>
  </si>
  <si>
    <t>29-2020-8073</t>
  </si>
  <si>
    <t>29-2020-8074</t>
  </si>
  <si>
    <t>29-2020-8075</t>
  </si>
  <si>
    <t>29-2020-8076</t>
  </si>
  <si>
    <t>29-2020-8077</t>
  </si>
  <si>
    <t>29-2020-8078</t>
  </si>
  <si>
    <t>29-2020-8079</t>
  </si>
  <si>
    <t>29-2020-8080</t>
  </si>
  <si>
    <t>29-2020-8081</t>
  </si>
  <si>
    <t>29-2020-8082</t>
  </si>
  <si>
    <t>29-2020-8083</t>
  </si>
  <si>
    <t>29-2020-8084</t>
  </si>
  <si>
    <t>30-2020-6010</t>
  </si>
  <si>
    <t>30-2020-6020</t>
  </si>
  <si>
    <t>30-2020-6030</t>
  </si>
  <si>
    <t>30-2020-6040</t>
  </si>
  <si>
    <t>30-2020-6070</t>
  </si>
  <si>
    <t>30-2020-6080</t>
  </si>
  <si>
    <t>30-2020-6090</t>
  </si>
  <si>
    <t>30-2020-6100</t>
  </si>
  <si>
    <t>30-2020-6101</t>
  </si>
  <si>
    <t>30-2020-6110</t>
  </si>
  <si>
    <t>30-2020-6130</t>
  </si>
  <si>
    <t>30-2020-6131</t>
  </si>
  <si>
    <t>30-2020-6140</t>
  </si>
  <si>
    <t>30-2020-6150</t>
  </si>
  <si>
    <t>30-2020-6160</t>
  </si>
  <si>
    <t>30-2020-6170</t>
  </si>
  <si>
    <t>30-2020-6180</t>
  </si>
  <si>
    <t>30-2020-6190</t>
  </si>
  <si>
    <t>30-2020-6200</t>
  </si>
  <si>
    <t>30-2020-6210</t>
  </si>
  <si>
    <t>30-2020-6240</t>
  </si>
  <si>
    <t>30-2020-6250</t>
  </si>
  <si>
    <t>30-2020-6256</t>
  </si>
  <si>
    <t>30-2020-6260</t>
  </si>
  <si>
    <t>30-2020-6270</t>
  </si>
  <si>
    <t>30-2020-6280</t>
  </si>
  <si>
    <t>30-2020-6290</t>
  </si>
  <si>
    <t>30-2020-6300</t>
  </si>
  <si>
    <t>30-2020-6310</t>
  </si>
  <si>
    <t>30-2020-6320</t>
  </si>
  <si>
    <t>30-2020-6330</t>
  </si>
  <si>
    <t>30-2020-6340</t>
  </si>
  <si>
    <t>30-2020-6350</t>
  </si>
  <si>
    <t>30-2020-6360</t>
  </si>
  <si>
    <t>30-2020-7205</t>
  </si>
  <si>
    <t>30-2020-7206</t>
  </si>
  <si>
    <t>30-2020-7207</t>
  </si>
  <si>
    <t>30-2020-7210</t>
  </si>
  <si>
    <t>30-2020-8073</t>
  </si>
  <si>
    <t>30-2020-8074</t>
  </si>
  <si>
    <t>30-2020-8075</t>
  </si>
  <si>
    <t>30-2020-8076</t>
  </si>
  <si>
    <t>30-2020-8077</t>
  </si>
  <si>
    <t>30-2020-8078</t>
  </si>
  <si>
    <t>30-2020-8079</t>
  </si>
  <si>
    <t>30-2020-8080</t>
  </si>
  <si>
    <t>30-2020-8081</t>
  </si>
  <si>
    <t>30-2020-8082</t>
  </si>
  <si>
    <t>30-2020-8083</t>
  </si>
  <si>
    <t>30-2020-8084</t>
  </si>
  <si>
    <t>31-2020-6010</t>
  </si>
  <si>
    <t>31-2020-6020</t>
  </si>
  <si>
    <t>31-2020-6030</t>
  </si>
  <si>
    <t>31-2020-6040</t>
  </si>
  <si>
    <t>31-2020-6070</t>
  </si>
  <si>
    <t>31-2020-6080</t>
  </si>
  <si>
    <t>31-2020-6090</t>
  </si>
  <si>
    <t>31-2020-6100</t>
  </si>
  <si>
    <t>31-2020-6101</t>
  </si>
  <si>
    <t>31-2020-6110</t>
  </si>
  <si>
    <t>31-2020-6130</t>
  </si>
  <si>
    <t>31-2020-6131</t>
  </si>
  <si>
    <t>31-2020-6140</t>
  </si>
  <si>
    <t>31-2020-6150</t>
  </si>
  <si>
    <t>31-2020-6160</t>
  </si>
  <si>
    <t>31-2020-6170</t>
  </si>
  <si>
    <t>31-2020-6180</t>
  </si>
  <si>
    <t>31-2020-6190</t>
  </si>
  <si>
    <t>31-2020-6200</t>
  </si>
  <si>
    <t>31-2020-6210</t>
  </si>
  <si>
    <t>31-2020-6240</t>
  </si>
  <si>
    <t>31-2020-6250</t>
  </si>
  <si>
    <t>31-2020-6256</t>
  </si>
  <si>
    <t>31-2020-6260</t>
  </si>
  <si>
    <t>31-2020-6270</t>
  </si>
  <si>
    <t>31-2020-6280</t>
  </si>
  <si>
    <t>31-2020-6290</t>
  </si>
  <si>
    <t>31-2020-6300</t>
  </si>
  <si>
    <t>31-2020-6310</t>
  </si>
  <si>
    <t>31-2020-6320</t>
  </si>
  <si>
    <t>31-2020-6330</t>
  </si>
  <si>
    <t>31-2020-6340</t>
  </si>
  <si>
    <t>31-2020-6350</t>
  </si>
  <si>
    <t>31-2020-6360</t>
  </si>
  <si>
    <t>31-2020-7205</t>
  </si>
  <si>
    <t>31-2020-7206</t>
  </si>
  <si>
    <t>31-2020-7207</t>
  </si>
  <si>
    <t>31-2020-7210</t>
  </si>
  <si>
    <t>31-2020-8073</t>
  </si>
  <si>
    <t>31-2020-8074</t>
  </si>
  <si>
    <t>31-2020-8075</t>
  </si>
  <si>
    <t>31-2020-8076</t>
  </si>
  <si>
    <t>31-2020-8077</t>
  </si>
  <si>
    <t>31-2020-8078</t>
  </si>
  <si>
    <t>31-2020-8079</t>
  </si>
  <si>
    <t>31-2020-8080</t>
  </si>
  <si>
    <t>31-2020-8081</t>
  </si>
  <si>
    <t>31-2020-8082</t>
  </si>
  <si>
    <t>31-2020-8083</t>
  </si>
  <si>
    <t>31-2020-8084</t>
  </si>
  <si>
    <t>34-2020-6010</t>
  </si>
  <si>
    <t>34-2020-6020</t>
  </si>
  <si>
    <t>34-2020-6030</t>
  </si>
  <si>
    <t>34-2020-6040</t>
  </si>
  <si>
    <t>34-2020-6070</t>
  </si>
  <si>
    <t>34-2020-6080</t>
  </si>
  <si>
    <t>34-2020-6090</t>
  </si>
  <si>
    <t>34-2020-6100</t>
  </si>
  <si>
    <t>34-2020-6101</t>
  </si>
  <si>
    <t>34-2020-6110</t>
  </si>
  <si>
    <t>34-2020-6130</t>
  </si>
  <si>
    <t>34-2020-6131</t>
  </si>
  <si>
    <t>34-2020-6140</t>
  </si>
  <si>
    <t>34-2020-6150</t>
  </si>
  <si>
    <t>34-2020-6160</t>
  </si>
  <si>
    <t>34-2020-6170</t>
  </si>
  <si>
    <t>34-2020-6180</t>
  </si>
  <si>
    <t>34-2020-6190</t>
  </si>
  <si>
    <t>34-2020-6200</t>
  </si>
  <si>
    <t>34-2020-6210</t>
  </si>
  <si>
    <t>34-2020-6240</t>
  </si>
  <si>
    <t>34-2020-6250</t>
  </si>
  <si>
    <t>34-2020-6256</t>
  </si>
  <si>
    <t>34-2020-6260</t>
  </si>
  <si>
    <t>34-2020-6270</t>
  </si>
  <si>
    <t>34-2020-6280</t>
  </si>
  <si>
    <t>34-2020-6290</t>
  </si>
  <si>
    <t>34-2020-6300</t>
  </si>
  <si>
    <t>34-2020-6310</t>
  </si>
  <si>
    <t>34-2020-6320</t>
  </si>
  <si>
    <t>34-2020-6330</t>
  </si>
  <si>
    <t>34-2020-6340</t>
  </si>
  <si>
    <t>34-2020-6350</t>
  </si>
  <si>
    <t>34-2020-6360</t>
  </si>
  <si>
    <t>34-2020-7205</t>
  </si>
  <si>
    <t>34-2020-7206</t>
  </si>
  <si>
    <t>34-2020-7207</t>
  </si>
  <si>
    <t>34-2020-7210</t>
  </si>
  <si>
    <t>34-2020-8073</t>
  </si>
  <si>
    <t>34-2020-8074</t>
  </si>
  <si>
    <t>34-2020-8075</t>
  </si>
  <si>
    <t>34-2020-8076</t>
  </si>
  <si>
    <t>34-2020-8077</t>
  </si>
  <si>
    <t>34-2020-8078</t>
  </si>
  <si>
    <t>34-2020-8079</t>
  </si>
  <si>
    <t>34-2020-8080</t>
  </si>
  <si>
    <t>34-2020-8081</t>
  </si>
  <si>
    <t>34-2020-8082</t>
  </si>
  <si>
    <t>34-2020-8083</t>
  </si>
  <si>
    <t>34-2020-8084</t>
  </si>
  <si>
    <t>35-2020-6010</t>
  </si>
  <si>
    <t>35-2020-6020</t>
  </si>
  <si>
    <t>35-2020-6030</t>
  </si>
  <si>
    <t>35-2020-6040</t>
  </si>
  <si>
    <t>35-2020-6070</t>
  </si>
  <si>
    <t>35-2020-6080</t>
  </si>
  <si>
    <t>35-2020-6090</t>
  </si>
  <si>
    <t>35-2020-6100</t>
  </si>
  <si>
    <t>35-2020-6101</t>
  </si>
  <si>
    <t>35-2020-6110</t>
  </si>
  <si>
    <t>35-2020-6130</t>
  </si>
  <si>
    <t>35-2020-6131</t>
  </si>
  <si>
    <t>35-2020-6140</t>
  </si>
  <si>
    <t>35-2020-6150</t>
  </si>
  <si>
    <t>35-2020-6160</t>
  </si>
  <si>
    <t>35-2020-6170</t>
  </si>
  <si>
    <t>35-2020-6180</t>
  </si>
  <si>
    <t>35-2020-6190</t>
  </si>
  <si>
    <t>35-2020-6200</t>
  </si>
  <si>
    <t>35-2020-6210</t>
  </si>
  <si>
    <t>35-2020-6240</t>
  </si>
  <si>
    <t>35-2020-6250</t>
  </si>
  <si>
    <t>35-2020-6256</t>
  </si>
  <si>
    <t>35-2020-6260</t>
  </si>
  <si>
    <t>35-2020-6270</t>
  </si>
  <si>
    <t>35-2020-6280</t>
  </si>
  <si>
    <t>35-2020-6290</t>
  </si>
  <si>
    <t>35-2020-6300</t>
  </si>
  <si>
    <t>35-2020-6310</t>
  </si>
  <si>
    <t>35-2020-6320</t>
  </si>
  <si>
    <t>35-2020-6330</t>
  </si>
  <si>
    <t>35-2020-6340</t>
  </si>
  <si>
    <t>35-2020-6350</t>
  </si>
  <si>
    <t>35-2020-6360</t>
  </si>
  <si>
    <t>35-2020-7205</t>
  </si>
  <si>
    <t>35-2020-7206</t>
  </si>
  <si>
    <t>35-2020-7207</t>
  </si>
  <si>
    <t>35-2020-7210</t>
  </si>
  <si>
    <t>35-2020-8073</t>
  </si>
  <si>
    <t>35-2020-8074</t>
  </si>
  <si>
    <t>35-2020-8075</t>
  </si>
  <si>
    <t>35-2020-8076</t>
  </si>
  <si>
    <t>35-2020-8077</t>
  </si>
  <si>
    <t>35-2020-8078</t>
  </si>
  <si>
    <t>35-2020-8079</t>
  </si>
  <si>
    <t>35-2020-8080</t>
  </si>
  <si>
    <t>35-2020-8081</t>
  </si>
  <si>
    <t>35-2020-8082</t>
  </si>
  <si>
    <t>35-2020-8083</t>
  </si>
  <si>
    <t>35-2020-8084</t>
  </si>
  <si>
    <t>37-2020-6010</t>
  </si>
  <si>
    <t>37-2020-6020</t>
  </si>
  <si>
    <t>37-2020-6030</t>
  </si>
  <si>
    <t>37-2020-6040</t>
  </si>
  <si>
    <t>37-2020-6070</t>
  </si>
  <si>
    <t>37-2020-6080</t>
  </si>
  <si>
    <t>37-2020-6090</t>
  </si>
  <si>
    <t>37-2020-6100</t>
  </si>
  <si>
    <t>37-2020-6101</t>
  </si>
  <si>
    <t>37-2020-6110</t>
  </si>
  <si>
    <t>37-2020-6130</t>
  </si>
  <si>
    <t>37-2020-6131</t>
  </si>
  <si>
    <t>37-2020-6140</t>
  </si>
  <si>
    <t>37-2020-6150</t>
  </si>
  <si>
    <t>37-2020-6160</t>
  </si>
  <si>
    <t>37-2020-6170</t>
  </si>
  <si>
    <t>37-2020-6180</t>
  </si>
  <si>
    <t>37-2020-6190</t>
  </si>
  <si>
    <t>37-2020-6200</t>
  </si>
  <si>
    <t>37-2020-6210</t>
  </si>
  <si>
    <t>37-2020-6240</t>
  </si>
  <si>
    <t>37-2020-6250</t>
  </si>
  <si>
    <t>37-2020-6256</t>
  </si>
  <si>
    <t>37-2020-6260</t>
  </si>
  <si>
    <t>37-2020-6270</t>
  </si>
  <si>
    <t>37-2020-6280</t>
  </si>
  <si>
    <t>37-2020-6290</t>
  </si>
  <si>
    <t>37-2020-6300</t>
  </si>
  <si>
    <t>37-2020-6310</t>
  </si>
  <si>
    <t>37-2020-6320</t>
  </si>
  <si>
    <t>37-2020-6330</t>
  </si>
  <si>
    <t>37-2020-6340</t>
  </si>
  <si>
    <t>37-2020-6350</t>
  </si>
  <si>
    <t>37-2020-6360</t>
  </si>
  <si>
    <t>37-2020-7205</t>
  </si>
  <si>
    <t>37-2020-7206</t>
  </si>
  <si>
    <t>37-2020-7207</t>
  </si>
  <si>
    <t>37-2020-7210</t>
  </si>
  <si>
    <t>37-2020-8073</t>
  </si>
  <si>
    <t>37-2020-8074</t>
  </si>
  <si>
    <t>37-2020-8075</t>
  </si>
  <si>
    <t>37-2020-8076</t>
  </si>
  <si>
    <t>37-2020-8077</t>
  </si>
  <si>
    <t>37-2020-8078</t>
  </si>
  <si>
    <t>37-2020-8079</t>
  </si>
  <si>
    <t>37-2020-8080</t>
  </si>
  <si>
    <t>37-2020-8081</t>
  </si>
  <si>
    <t>37-2020-8082</t>
  </si>
  <si>
    <t>37-2020-8083</t>
  </si>
  <si>
    <t>37-2020-8084</t>
  </si>
  <si>
    <t>39-2020-6010</t>
  </si>
  <si>
    <t>39-2020-6020</t>
  </si>
  <si>
    <t>39-2020-6030</t>
  </si>
  <si>
    <t>39-2020-6040</t>
  </si>
  <si>
    <t>39-2020-6070</t>
  </si>
  <si>
    <t>39-2020-6080</t>
  </si>
  <si>
    <t>39-2020-6090</t>
  </si>
  <si>
    <t>39-2020-6100</t>
  </si>
  <si>
    <t>39-2020-6101</t>
  </si>
  <si>
    <t>39-2020-6110</t>
  </si>
  <si>
    <t>39-2020-6130</t>
  </si>
  <si>
    <t>39-2020-6131</t>
  </si>
  <si>
    <t>39-2020-6140</t>
  </si>
  <si>
    <t>39-2020-6150</t>
  </si>
  <si>
    <t>39-2020-6160</t>
  </si>
  <si>
    <t>39-2020-6170</t>
  </si>
  <si>
    <t>39-2020-6180</t>
  </si>
  <si>
    <t>39-2020-6190</t>
  </si>
  <si>
    <t>39-2020-6200</t>
  </si>
  <si>
    <t>39-2020-6210</t>
  </si>
  <si>
    <t>39-2020-6240</t>
  </si>
  <si>
    <t>39-2020-6250</t>
  </si>
  <si>
    <t>39-2020-6256</t>
  </si>
  <si>
    <t>39-2020-6260</t>
  </si>
  <si>
    <t>39-2020-6270</t>
  </si>
  <si>
    <t>39-2020-6280</t>
  </si>
  <si>
    <t>39-2020-6290</t>
  </si>
  <si>
    <t>39-2020-6300</t>
  </si>
  <si>
    <t>39-2020-6310</t>
  </si>
  <si>
    <t>39-2020-6320</t>
  </si>
  <si>
    <t>39-2020-6330</t>
  </si>
  <si>
    <t>39-2020-6340</t>
  </si>
  <si>
    <t>39-2020-6350</t>
  </si>
  <si>
    <t>39-2020-6360</t>
  </si>
  <si>
    <t>39-2020-7205</t>
  </si>
  <si>
    <t>39-2020-7206</t>
  </si>
  <si>
    <t>39-2020-7207</t>
  </si>
  <si>
    <t>39-2020-7210</t>
  </si>
  <si>
    <t>39-2020-8073</t>
  </si>
  <si>
    <t>39-2020-8074</t>
  </si>
  <si>
    <t>39-2020-8075</t>
  </si>
  <si>
    <t>39-2020-8076</t>
  </si>
  <si>
    <t>39-2020-8077</t>
  </si>
  <si>
    <t>39-2020-8078</t>
  </si>
  <si>
    <t>39-2020-8079</t>
  </si>
  <si>
    <t>39-2020-8080</t>
  </si>
  <si>
    <t>39-2020-8081</t>
  </si>
  <si>
    <t>39-2020-8082</t>
  </si>
  <si>
    <t>39-2020-8083</t>
  </si>
  <si>
    <t>39-2020-8084</t>
  </si>
  <si>
    <t>41-2020-6010</t>
  </si>
  <si>
    <t>41-2020-6020</t>
  </si>
  <si>
    <t>41-2020-6030</t>
  </si>
  <si>
    <t>41-2020-6040</t>
  </si>
  <si>
    <t>41-2020-6070</t>
  </si>
  <si>
    <t>41-2020-6080</t>
  </si>
  <si>
    <t>41-2020-6090</t>
  </si>
  <si>
    <t>41-2020-6100</t>
  </si>
  <si>
    <t>41-2020-6101</t>
  </si>
  <si>
    <t>41-2020-6110</t>
  </si>
  <si>
    <t>41-2020-6130</t>
  </si>
  <si>
    <t>41-2020-6131</t>
  </si>
  <si>
    <t>41-2020-6140</t>
  </si>
  <si>
    <t>41-2020-6150</t>
  </si>
  <si>
    <t>41-2020-6160</t>
  </si>
  <si>
    <t>41-2020-6170</t>
  </si>
  <si>
    <t>41-2020-6180</t>
  </si>
  <si>
    <t>41-2020-6190</t>
  </si>
  <si>
    <t>41-2020-6200</t>
  </si>
  <si>
    <t>41-2020-6210</t>
  </si>
  <si>
    <t>41-2020-6240</t>
  </si>
  <si>
    <t>41-2020-6250</t>
  </si>
  <si>
    <t>41-2020-6256</t>
  </si>
  <si>
    <t>41-2020-6260</t>
  </si>
  <si>
    <t>41-2020-6270</t>
  </si>
  <si>
    <t>41-2020-6280</t>
  </si>
  <si>
    <t>41-2020-6290</t>
  </si>
  <si>
    <t>41-2020-6300</t>
  </si>
  <si>
    <t>41-2020-6310</t>
  </si>
  <si>
    <t>41-2020-6320</t>
  </si>
  <si>
    <t>41-2020-6330</t>
  </si>
  <si>
    <t>41-2020-6340</t>
  </si>
  <si>
    <t>41-2020-6350</t>
  </si>
  <si>
    <t>41-2020-6360</t>
  </si>
  <si>
    <t>41-2020-7205</t>
  </si>
  <si>
    <t>41-2020-7206</t>
  </si>
  <si>
    <t>41-2020-7207</t>
  </si>
  <si>
    <t>41-2020-7210</t>
  </si>
  <si>
    <t>41-2020-8073</t>
  </si>
  <si>
    <t>41-2020-8074</t>
  </si>
  <si>
    <t>41-2020-8075</t>
  </si>
  <si>
    <t>41-2020-8076</t>
  </si>
  <si>
    <t>41-2020-8077</t>
  </si>
  <si>
    <t>41-2020-8078</t>
  </si>
  <si>
    <t>41-2020-8079</t>
  </si>
  <si>
    <t>41-2020-8080</t>
  </si>
  <si>
    <t>41-2020-8081</t>
  </si>
  <si>
    <t>41-2020-8082</t>
  </si>
  <si>
    <t>41-2020-8083</t>
  </si>
  <si>
    <t>41-2020-8084</t>
  </si>
  <si>
    <t>42-2020-6010</t>
  </si>
  <si>
    <t>42-2020-6020</t>
  </si>
  <si>
    <t>42-2020-6030</t>
  </si>
  <si>
    <t>42-2020-6040</t>
  </si>
  <si>
    <t>42-2020-6070</t>
  </si>
  <si>
    <t>42-2020-6080</t>
  </si>
  <si>
    <t>42-2020-6090</t>
  </si>
  <si>
    <t>42-2020-6100</t>
  </si>
  <si>
    <t>42-2020-6101</t>
  </si>
  <si>
    <t>42-2020-6110</t>
  </si>
  <si>
    <t>42-2020-6130</t>
  </si>
  <si>
    <t>42-2020-6131</t>
  </si>
  <si>
    <t>42-2020-6140</t>
  </si>
  <si>
    <t>42-2020-6150</t>
  </si>
  <si>
    <t>42-2020-6160</t>
  </si>
  <si>
    <t>42-2020-6170</t>
  </si>
  <si>
    <t>42-2020-6180</t>
  </si>
  <si>
    <t>42-2020-6190</t>
  </si>
  <si>
    <t>42-2020-6200</t>
  </si>
  <si>
    <t>42-2020-6210</t>
  </si>
  <si>
    <t>42-2020-6240</t>
  </si>
  <si>
    <t>42-2020-6250</t>
  </si>
  <si>
    <t>42-2020-6256</t>
  </si>
  <si>
    <t>42-2020-6260</t>
  </si>
  <si>
    <t>42-2020-6270</t>
  </si>
  <si>
    <t>42-2020-6280</t>
  </si>
  <si>
    <t>42-2020-6290</t>
  </si>
  <si>
    <t>42-2020-6300</t>
  </si>
  <si>
    <t>42-2020-6310</t>
  </si>
  <si>
    <t>42-2020-6320</t>
  </si>
  <si>
    <t>42-2020-6330</t>
  </si>
  <si>
    <t>42-2020-6340</t>
  </si>
  <si>
    <t>42-2020-6350</t>
  </si>
  <si>
    <t>42-2020-6360</t>
  </si>
  <si>
    <t>42-2020-7205</t>
  </si>
  <si>
    <t>42-2020-7206</t>
  </si>
  <si>
    <t>42-2020-7207</t>
  </si>
  <si>
    <t>42-2020-7210</t>
  </si>
  <si>
    <t>42-2020-8073</t>
  </si>
  <si>
    <t>42-2020-8074</t>
  </si>
  <si>
    <t>42-2020-8075</t>
  </si>
  <si>
    <t>42-2020-8076</t>
  </si>
  <si>
    <t>42-2020-8077</t>
  </si>
  <si>
    <t>42-2020-8078</t>
  </si>
  <si>
    <t>42-2020-8079</t>
  </si>
  <si>
    <t>42-2020-8080</t>
  </si>
  <si>
    <t>42-2020-8081</t>
  </si>
  <si>
    <t>42-2020-8082</t>
  </si>
  <si>
    <t>42-2020-8083</t>
  </si>
  <si>
    <t>42-2020-8084</t>
  </si>
  <si>
    <t>44-2020-6010</t>
  </si>
  <si>
    <t>44-2020-6020</t>
  </si>
  <si>
    <t>44-2020-6030</t>
  </si>
  <si>
    <t>44-2020-6040</t>
  </si>
  <si>
    <t>44-2020-6070</t>
  </si>
  <si>
    <t>44-2020-6080</t>
  </si>
  <si>
    <t>44-2020-6090</t>
  </si>
  <si>
    <t>44-2020-6100</t>
  </si>
  <si>
    <t>44-2020-6101</t>
  </si>
  <si>
    <t>44-2020-6110</t>
  </si>
  <si>
    <t>44-2020-6130</t>
  </si>
  <si>
    <t>44-2020-6131</t>
  </si>
  <si>
    <t>44-2020-6140</t>
  </si>
  <si>
    <t>44-2020-6150</t>
  </si>
  <si>
    <t>44-2020-6160</t>
  </si>
  <si>
    <t>44-2020-6170</t>
  </si>
  <si>
    <t>44-2020-6180</t>
  </si>
  <si>
    <t>44-2020-6190</t>
  </si>
  <si>
    <t>44-2020-6200</t>
  </si>
  <si>
    <t>44-2020-6210</t>
  </si>
  <si>
    <t>44-2020-6240</t>
  </si>
  <si>
    <t>44-2020-6250</t>
  </si>
  <si>
    <t>44-2020-6256</t>
  </si>
  <si>
    <t>44-2020-6260</t>
  </si>
  <si>
    <t>44-2020-6270</t>
  </si>
  <si>
    <t>44-2020-6280</t>
  </si>
  <si>
    <t>44-2020-6290</t>
  </si>
  <si>
    <t>44-2020-6300</t>
  </si>
  <si>
    <t>44-2020-6310</t>
  </si>
  <si>
    <t>44-2020-6320</t>
  </si>
  <si>
    <t>44-2020-6330</t>
  </si>
  <si>
    <t>44-2020-6340</t>
  </si>
  <si>
    <t>44-2020-6350</t>
  </si>
  <si>
    <t>44-2020-6360</t>
  </si>
  <si>
    <t>44-2020-7205</t>
  </si>
  <si>
    <t>44-2020-7206</t>
  </si>
  <si>
    <t>44-2020-7207</t>
  </si>
  <si>
    <t>44-2020-7210</t>
  </si>
  <si>
    <t>44-2020-8073</t>
  </si>
  <si>
    <t>44-2020-8074</t>
  </si>
  <si>
    <t>44-2020-8075</t>
  </si>
  <si>
    <t>44-2020-8076</t>
  </si>
  <si>
    <t>44-2020-8077</t>
  </si>
  <si>
    <t>44-2020-8078</t>
  </si>
  <si>
    <t>44-2020-8079</t>
  </si>
  <si>
    <t>44-2020-8080</t>
  </si>
  <si>
    <t>44-2020-8081</t>
  </si>
  <si>
    <t>44-2020-8082</t>
  </si>
  <si>
    <t>44-2020-8083</t>
  </si>
  <si>
    <t>44-2020-8084</t>
  </si>
  <si>
    <t>45-2020-6010</t>
  </si>
  <si>
    <t>45-2020-6020</t>
  </si>
  <si>
    <t>45-2020-6030</t>
  </si>
  <si>
    <t>45-2020-6040</t>
  </si>
  <si>
    <t>45-2020-6070</t>
  </si>
  <si>
    <t>45-2020-6080</t>
  </si>
  <si>
    <t>45-2020-6090</t>
  </si>
  <si>
    <t>45-2020-6100</t>
  </si>
  <si>
    <t>45-2020-6101</t>
  </si>
  <si>
    <t>45-2020-6110</t>
  </si>
  <si>
    <t>45-2020-6130</t>
  </si>
  <si>
    <t>45-2020-6131</t>
  </si>
  <si>
    <t>45-2020-6140</t>
  </si>
  <si>
    <t>45-2020-6150</t>
  </si>
  <si>
    <t>45-2020-6160</t>
  </si>
  <si>
    <t>45-2020-6170</t>
  </si>
  <si>
    <t>45-2020-6180</t>
  </si>
  <si>
    <t>45-2020-6190</t>
  </si>
  <si>
    <t>45-2020-6200</t>
  </si>
  <si>
    <t>45-2020-6210</t>
  </si>
  <si>
    <t>45-2020-6240</t>
  </si>
  <si>
    <t>45-2020-6250</t>
  </si>
  <si>
    <t>45-2020-6256</t>
  </si>
  <si>
    <t>45-2020-6260</t>
  </si>
  <si>
    <t>45-2020-6270</t>
  </si>
  <si>
    <t>45-2020-6280</t>
  </si>
  <si>
    <t>45-2020-6290</t>
  </si>
  <si>
    <t>45-2020-6300</t>
  </si>
  <si>
    <t>45-2020-6310</t>
  </si>
  <si>
    <t>45-2020-6320</t>
  </si>
  <si>
    <t>45-2020-6330</t>
  </si>
  <si>
    <t>45-2020-6340</t>
  </si>
  <si>
    <t>45-2020-6350</t>
  </si>
  <si>
    <t>45-2020-6360</t>
  </si>
  <si>
    <t>45-2020-7205</t>
  </si>
  <si>
    <t>45-2020-7206</t>
  </si>
  <si>
    <t>45-2020-7207</t>
  </si>
  <si>
    <t>45-2020-7210</t>
  </si>
  <si>
    <t>45-2020-8073</t>
  </si>
  <si>
    <t>45-2020-8074</t>
  </si>
  <si>
    <t>45-2020-8075</t>
  </si>
  <si>
    <t>45-2020-8076</t>
  </si>
  <si>
    <t>45-2020-8077</t>
  </si>
  <si>
    <t>45-2020-8078</t>
  </si>
  <si>
    <t>45-2020-8079</t>
  </si>
  <si>
    <t>45-2020-8080</t>
  </si>
  <si>
    <t>45-2020-8081</t>
  </si>
  <si>
    <t>45-2020-8082</t>
  </si>
  <si>
    <t>45-2020-8083</t>
  </si>
  <si>
    <t>45-2020-8084</t>
  </si>
  <si>
    <t>46-2020-6010</t>
  </si>
  <si>
    <t>46-2020-6020</t>
  </si>
  <si>
    <t>46-2020-6030</t>
  </si>
  <si>
    <t>46-2020-6040</t>
  </si>
  <si>
    <t>46-2020-6070</t>
  </si>
  <si>
    <t>46-2020-6080</t>
  </si>
  <si>
    <t>46-2020-6090</t>
  </si>
  <si>
    <t>46-2020-6100</t>
  </si>
  <si>
    <t>46-2020-6101</t>
  </si>
  <si>
    <t>46-2020-6110</t>
  </si>
  <si>
    <t>46-2020-6130</t>
  </si>
  <si>
    <t>46-2020-6131</t>
  </si>
  <si>
    <t>46-2020-6140</t>
  </si>
  <si>
    <t>46-2020-6150</t>
  </si>
  <si>
    <t>46-2020-6160</t>
  </si>
  <si>
    <t>46-2020-6170</t>
  </si>
  <si>
    <t>46-2020-6180</t>
  </si>
  <si>
    <t>46-2020-6190</t>
  </si>
  <si>
    <t>46-2020-6200</t>
  </si>
  <si>
    <t>46-2020-6210</t>
  </si>
  <si>
    <t>46-2020-6240</t>
  </si>
  <si>
    <t>46-2020-6250</t>
  </si>
  <si>
    <t>46-2020-6256</t>
  </si>
  <si>
    <t>46-2020-6260</t>
  </si>
  <si>
    <t>46-2020-6270</t>
  </si>
  <si>
    <t>46-2020-6280</t>
  </si>
  <si>
    <t>46-2020-6290</t>
  </si>
  <si>
    <t>46-2020-6300</t>
  </si>
  <si>
    <t>46-2020-6310</t>
  </si>
  <si>
    <t>46-2020-6320</t>
  </si>
  <si>
    <t>46-2020-6330</t>
  </si>
  <si>
    <t>46-2020-6340</t>
  </si>
  <si>
    <t>46-2020-6350</t>
  </si>
  <si>
    <t>46-2020-6360</t>
  </si>
  <si>
    <t>46-2020-7205</t>
  </si>
  <si>
    <t>46-2020-7206</t>
  </si>
  <si>
    <t>46-2020-7207</t>
  </si>
  <si>
    <t>46-2020-7210</t>
  </si>
  <si>
    <t>46-2020-8073</t>
  </si>
  <si>
    <t>46-2020-8074</t>
  </si>
  <si>
    <t>46-2020-8075</t>
  </si>
  <si>
    <t>46-2020-8076</t>
  </si>
  <si>
    <t>46-2020-8077</t>
  </si>
  <si>
    <t>46-2020-8078</t>
  </si>
  <si>
    <t>46-2020-8079</t>
  </si>
  <si>
    <t>46-2020-8080</t>
  </si>
  <si>
    <t>46-2020-8081</t>
  </si>
  <si>
    <t>46-2020-8082</t>
  </si>
  <si>
    <t>46-2020-8083</t>
  </si>
  <si>
    <t>46-2020-8084</t>
  </si>
  <si>
    <t>49-2020-6010</t>
  </si>
  <si>
    <t>49-2020-6020</t>
  </si>
  <si>
    <t>49-2020-6030</t>
  </si>
  <si>
    <t>49-2020-6040</t>
  </si>
  <si>
    <t>49-2020-6070</t>
  </si>
  <si>
    <t>49-2020-6080</t>
  </si>
  <si>
    <t>49-2020-6090</t>
  </si>
  <si>
    <t>49-2020-6100</t>
  </si>
  <si>
    <t>49-2020-6101</t>
  </si>
  <si>
    <t>49-2020-6110</t>
  </si>
  <si>
    <t>49-2020-6130</t>
  </si>
  <si>
    <t>49-2020-6131</t>
  </si>
  <si>
    <t>49-2020-6140</t>
  </si>
  <si>
    <t>49-2020-6150</t>
  </si>
  <si>
    <t>49-2020-6160</t>
  </si>
  <si>
    <t>49-2020-6170</t>
  </si>
  <si>
    <t>49-2020-6180</t>
  </si>
  <si>
    <t>49-2020-6190</t>
  </si>
  <si>
    <t>49-2020-6200</t>
  </si>
  <si>
    <t>49-2020-6210</t>
  </si>
  <si>
    <t>49-2020-6240</t>
  </si>
  <si>
    <t>49-2020-6250</t>
  </si>
  <si>
    <t>49-2020-6256</t>
  </si>
  <si>
    <t>49-2020-6260</t>
  </si>
  <si>
    <t>49-2020-6270</t>
  </si>
  <si>
    <t>49-2020-6280</t>
  </si>
  <si>
    <t>49-2020-6290</t>
  </si>
  <si>
    <t>49-2020-6300</t>
  </si>
  <si>
    <t>49-2020-6310</t>
  </si>
  <si>
    <t>49-2020-6320</t>
  </si>
  <si>
    <t>49-2020-6330</t>
  </si>
  <si>
    <t>49-2020-6340</t>
  </si>
  <si>
    <t>49-2020-6350</t>
  </si>
  <si>
    <t>49-2020-6360</t>
  </si>
  <si>
    <t>49-2020-7205</t>
  </si>
  <si>
    <t>49-2020-7206</t>
  </si>
  <si>
    <t>49-2020-7207</t>
  </si>
  <si>
    <t>49-2020-7210</t>
  </si>
  <si>
    <t>49-2020-8073</t>
  </si>
  <si>
    <t>49-2020-8074</t>
  </si>
  <si>
    <t>49-2020-8075</t>
  </si>
  <si>
    <t>49-2020-8076</t>
  </si>
  <si>
    <t>49-2020-8077</t>
  </si>
  <si>
    <t>49-2020-8078</t>
  </si>
  <si>
    <t>49-2020-8079</t>
  </si>
  <si>
    <t>49-2020-8080</t>
  </si>
  <si>
    <t>49-2020-8081</t>
  </si>
  <si>
    <t>49-2020-8082</t>
  </si>
  <si>
    <t>49-2020-8083</t>
  </si>
  <si>
    <t>49-2020-8084</t>
  </si>
  <si>
    <t>50-2020-6010</t>
  </si>
  <si>
    <t>50-2020-6020</t>
  </si>
  <si>
    <t>50-2020-6030</t>
  </si>
  <si>
    <t>50-2020-6040</t>
  </si>
  <si>
    <t>50-2020-6070</t>
  </si>
  <si>
    <t>50-2020-6080</t>
  </si>
  <si>
    <t>50-2020-6090</t>
  </si>
  <si>
    <t>50-2020-6100</t>
  </si>
  <si>
    <t>50-2020-6101</t>
  </si>
  <si>
    <t>50-2020-6110</t>
  </si>
  <si>
    <t>50-2020-6130</t>
  </si>
  <si>
    <t>50-2020-6131</t>
  </si>
  <si>
    <t>50-2020-6140</t>
  </si>
  <si>
    <t>50-2020-6150</t>
  </si>
  <si>
    <t>50-2020-6160</t>
  </si>
  <si>
    <t>50-2020-6170</t>
  </si>
  <si>
    <t>50-2020-6180</t>
  </si>
  <si>
    <t>50-2020-6190</t>
  </si>
  <si>
    <t>50-2020-6200</t>
  </si>
  <si>
    <t>50-2020-6210</t>
  </si>
  <si>
    <t>50-2020-6240</t>
  </si>
  <si>
    <t>50-2020-6250</t>
  </si>
  <si>
    <t>50-2020-6256</t>
  </si>
  <si>
    <t>50-2020-6260</t>
  </si>
  <si>
    <t>50-2020-6270</t>
  </si>
  <si>
    <t>50-2020-6280</t>
  </si>
  <si>
    <t>50-2020-6290</t>
  </si>
  <si>
    <t>50-2020-6300</t>
  </si>
  <si>
    <t>50-2020-6310</t>
  </si>
  <si>
    <t>50-2020-6320</t>
  </si>
  <si>
    <t>50-2020-6330</t>
  </si>
  <si>
    <t>50-2020-6340</t>
  </si>
  <si>
    <t>50-2020-6350</t>
  </si>
  <si>
    <t>50-2020-6360</t>
  </si>
  <si>
    <t>50-2020-7205</t>
  </si>
  <si>
    <t>50-2020-7206</t>
  </si>
  <si>
    <t>50-2020-7207</t>
  </si>
  <si>
    <t>50-2020-7210</t>
  </si>
  <si>
    <t>50-2020-8073</t>
  </si>
  <si>
    <t>50-2020-8074</t>
  </si>
  <si>
    <t>50-2020-8075</t>
  </si>
  <si>
    <t>50-2020-8076</t>
  </si>
  <si>
    <t>50-2020-8077</t>
  </si>
  <si>
    <t>50-2020-8078</t>
  </si>
  <si>
    <t>50-2020-8079</t>
  </si>
  <si>
    <t>50-2020-8080</t>
  </si>
  <si>
    <t>50-2020-8081</t>
  </si>
  <si>
    <t>50-2020-8082</t>
  </si>
  <si>
    <t>50-2020-8083</t>
  </si>
  <si>
    <t>50-2020-8084</t>
  </si>
  <si>
    <t>51-2020-6010</t>
  </si>
  <si>
    <t>51-2020-6020</t>
  </si>
  <si>
    <t>51-2020-6030</t>
  </si>
  <si>
    <t>51-2020-6040</t>
  </si>
  <si>
    <t>51-2020-6070</t>
  </si>
  <si>
    <t>51-2020-6080</t>
  </si>
  <si>
    <t>51-2020-6090</t>
  </si>
  <si>
    <t>51-2020-6100</t>
  </si>
  <si>
    <t>51-2020-6101</t>
  </si>
  <si>
    <t>51-2020-6110</t>
  </si>
  <si>
    <t>51-2020-6130</t>
  </si>
  <si>
    <t>51-2020-6131</t>
  </si>
  <si>
    <t>51-2020-6140</t>
  </si>
  <si>
    <t>51-2020-6150</t>
  </si>
  <si>
    <t>51-2020-6160</t>
  </si>
  <si>
    <t>51-2020-6170</t>
  </si>
  <si>
    <t>51-2020-6180</t>
  </si>
  <si>
    <t>51-2020-6190</t>
  </si>
  <si>
    <t>51-2020-6200</t>
  </si>
  <si>
    <t>51-2020-6210</t>
  </si>
  <si>
    <t>51-2020-6240</t>
  </si>
  <si>
    <t>51-2020-6250</t>
  </si>
  <si>
    <t>51-2020-6256</t>
  </si>
  <si>
    <t>51-2020-6260</t>
  </si>
  <si>
    <t>51-2020-6270</t>
  </si>
  <si>
    <t>51-2020-6280</t>
  </si>
  <si>
    <t>51-2020-6290</t>
  </si>
  <si>
    <t>51-2020-6300</t>
  </si>
  <si>
    <t>51-2020-6310</t>
  </si>
  <si>
    <t>51-2020-6320</t>
  </si>
  <si>
    <t>51-2020-6330</t>
  </si>
  <si>
    <t>51-2020-6340</t>
  </si>
  <si>
    <t>51-2020-6350</t>
  </si>
  <si>
    <t>51-2020-6360</t>
  </si>
  <si>
    <t>51-2020-7205</t>
  </si>
  <si>
    <t>51-2020-7206</t>
  </si>
  <si>
    <t>51-2020-7207</t>
  </si>
  <si>
    <t>51-2020-7210</t>
  </si>
  <si>
    <t>51-2020-8073</t>
  </si>
  <si>
    <t>51-2020-8074</t>
  </si>
  <si>
    <t>51-2020-8075</t>
  </si>
  <si>
    <t>51-2020-8076</t>
  </si>
  <si>
    <t>51-2020-8077</t>
  </si>
  <si>
    <t>51-2020-8078</t>
  </si>
  <si>
    <t>51-2020-8079</t>
  </si>
  <si>
    <t>51-2020-8080</t>
  </si>
  <si>
    <t>51-2020-8081</t>
  </si>
  <si>
    <t>51-2020-8082</t>
  </si>
  <si>
    <t>51-2020-8083</t>
  </si>
  <si>
    <t>51-2020-8084</t>
  </si>
  <si>
    <t>53-2020-6010</t>
  </si>
  <si>
    <t>53-2020-6020</t>
  </si>
  <si>
    <t>53-2020-6030</t>
  </si>
  <si>
    <t>53-2020-6040</t>
  </si>
  <si>
    <t>53-2020-6070</t>
  </si>
  <si>
    <t>53-2020-6080</t>
  </si>
  <si>
    <t>53-2020-6090</t>
  </si>
  <si>
    <t>53-2020-6100</t>
  </si>
  <si>
    <t>53-2020-6101</t>
  </si>
  <si>
    <t>53-2020-6110</t>
  </si>
  <si>
    <t>53-2020-6130</t>
  </si>
  <si>
    <t>53-2020-6131</t>
  </si>
  <si>
    <t>53-2020-6140</t>
  </si>
  <si>
    <t>53-2020-6150</t>
  </si>
  <si>
    <t>53-2020-6160</t>
  </si>
  <si>
    <t>53-2020-6170</t>
  </si>
  <si>
    <t>53-2020-6180</t>
  </si>
  <si>
    <t>53-2020-6190</t>
  </si>
  <si>
    <t>53-2020-6200</t>
  </si>
  <si>
    <t>53-2020-6210</t>
  </si>
  <si>
    <t>53-2020-6240</t>
  </si>
  <si>
    <t>53-2020-6250</t>
  </si>
  <si>
    <t>53-2020-6256</t>
  </si>
  <si>
    <t>53-2020-6260</t>
  </si>
  <si>
    <t>53-2020-6270</t>
  </si>
  <si>
    <t>53-2020-6280</t>
  </si>
  <si>
    <t>53-2020-6290</t>
  </si>
  <si>
    <t>53-2020-6300</t>
  </si>
  <si>
    <t>53-2020-6310</t>
  </si>
  <si>
    <t>53-2020-6320</t>
  </si>
  <si>
    <t>53-2020-6330</t>
  </si>
  <si>
    <t>53-2020-6340</t>
  </si>
  <si>
    <t>53-2020-6350</t>
  </si>
  <si>
    <t>53-2020-6360</t>
  </si>
  <si>
    <t>53-2020-7205</t>
  </si>
  <si>
    <t>53-2020-7206</t>
  </si>
  <si>
    <t>53-2020-7207</t>
  </si>
  <si>
    <t>53-2020-7210</t>
  </si>
  <si>
    <t>53-2020-8073</t>
  </si>
  <si>
    <t>53-2020-8074</t>
  </si>
  <si>
    <t>53-2020-8075</t>
  </si>
  <si>
    <t>53-2020-8076</t>
  </si>
  <si>
    <t>53-2020-8077</t>
  </si>
  <si>
    <t>53-2020-8078</t>
  </si>
  <si>
    <t>53-2020-8079</t>
  </si>
  <si>
    <t>53-2020-8080</t>
  </si>
  <si>
    <t>53-2020-8081</t>
  </si>
  <si>
    <t>53-2020-8082</t>
  </si>
  <si>
    <t>53-2020-8083</t>
  </si>
  <si>
    <t>53-2020-8084</t>
  </si>
  <si>
    <t>54-2020-6010</t>
  </si>
  <si>
    <t>54-2020-6020</t>
  </si>
  <si>
    <t>54-2020-6030</t>
  </si>
  <si>
    <t>54-2020-6040</t>
  </si>
  <si>
    <t>54-2020-6070</t>
  </si>
  <si>
    <t>54-2020-6080</t>
  </si>
  <si>
    <t>54-2020-6090</t>
  </si>
  <si>
    <t>54-2020-6100</t>
  </si>
  <si>
    <t>54-2020-6101</t>
  </si>
  <si>
    <t>54-2020-6110</t>
  </si>
  <si>
    <t>54-2020-6130</t>
  </si>
  <si>
    <t>54-2020-6131</t>
  </si>
  <si>
    <t>54-2020-6140</t>
  </si>
  <si>
    <t>54-2020-6150</t>
  </si>
  <si>
    <t>54-2020-6160</t>
  </si>
  <si>
    <t>54-2020-6170</t>
  </si>
  <si>
    <t>54-2020-6180</t>
  </si>
  <si>
    <t>54-2020-6190</t>
  </si>
  <si>
    <t>54-2020-6200</t>
  </si>
  <si>
    <t>54-2020-6210</t>
  </si>
  <si>
    <t>54-2020-6240</t>
  </si>
  <si>
    <t>54-2020-6250</t>
  </si>
  <si>
    <t>54-2020-6256</t>
  </si>
  <si>
    <t>54-2020-6260</t>
  </si>
  <si>
    <t>54-2020-6270</t>
  </si>
  <si>
    <t>54-2020-6280</t>
  </si>
  <si>
    <t>54-2020-6290</t>
  </si>
  <si>
    <t>54-2020-6300</t>
  </si>
  <si>
    <t>54-2020-6310</t>
  </si>
  <si>
    <t>54-2020-6320</t>
  </si>
  <si>
    <t>54-2020-6330</t>
  </si>
  <si>
    <t>54-2020-6340</t>
  </si>
  <si>
    <t>54-2020-6350</t>
  </si>
  <si>
    <t>54-2020-6360</t>
  </si>
  <si>
    <t>54-2020-7205</t>
  </si>
  <si>
    <t>54-2020-7206</t>
  </si>
  <si>
    <t>54-2020-7207</t>
  </si>
  <si>
    <t>54-2020-7210</t>
  </si>
  <si>
    <t>54-2020-8073</t>
  </si>
  <si>
    <t>54-2020-8074</t>
  </si>
  <si>
    <t>54-2020-8075</t>
  </si>
  <si>
    <t>54-2020-8076</t>
  </si>
  <si>
    <t>54-2020-8077</t>
  </si>
  <si>
    <t>54-2020-8078</t>
  </si>
  <si>
    <t>54-2020-8079</t>
  </si>
  <si>
    <t>54-2020-8080</t>
  </si>
  <si>
    <t>54-2020-8081</t>
  </si>
  <si>
    <t>54-2020-8082</t>
  </si>
  <si>
    <t>54-2020-8083</t>
  </si>
  <si>
    <t>54-2020-8084</t>
  </si>
  <si>
    <t>57-2020-6010</t>
  </si>
  <si>
    <t>57-2020-6020</t>
  </si>
  <si>
    <t>57-2020-6030</t>
  </si>
  <si>
    <t>57-2020-6040</t>
  </si>
  <si>
    <t>57-2020-6070</t>
  </si>
  <si>
    <t>57-2020-6080</t>
  </si>
  <si>
    <t>57-2020-6090</t>
  </si>
  <si>
    <t>57-2020-6100</t>
  </si>
  <si>
    <t>57-2020-6101</t>
  </si>
  <si>
    <t>57-2020-6110</t>
  </si>
  <si>
    <t>57-2020-6130</t>
  </si>
  <si>
    <t>57-2020-6131</t>
  </si>
  <si>
    <t>57-2020-6140</t>
  </si>
  <si>
    <t>57-2020-6150</t>
  </si>
  <si>
    <t>57-2020-6160</t>
  </si>
  <si>
    <t>57-2020-6170</t>
  </si>
  <si>
    <t>57-2020-6180</t>
  </si>
  <si>
    <t>57-2020-6190</t>
  </si>
  <si>
    <t>57-2020-6200</t>
  </si>
  <si>
    <t>57-2020-6210</t>
  </si>
  <si>
    <t>57-2020-6240</t>
  </si>
  <si>
    <t>57-2020-6250</t>
  </si>
  <si>
    <t>57-2020-6256</t>
  </si>
  <si>
    <t>57-2020-6260</t>
  </si>
  <si>
    <t>57-2020-6270</t>
  </si>
  <si>
    <t>57-2020-6280</t>
  </si>
  <si>
    <t>57-2020-6290</t>
  </si>
  <si>
    <t>57-2020-6300</t>
  </si>
  <si>
    <t>57-2020-6310</t>
  </si>
  <si>
    <t>57-2020-6320</t>
  </si>
  <si>
    <t>57-2020-6330</t>
  </si>
  <si>
    <t>57-2020-6340</t>
  </si>
  <si>
    <t>57-2020-6350</t>
  </si>
  <si>
    <t>57-2020-6360</t>
  </si>
  <si>
    <t>57-2020-7205</t>
  </si>
  <si>
    <t>57-2020-7206</t>
  </si>
  <si>
    <t>57-2020-7207</t>
  </si>
  <si>
    <t>57-2020-7210</t>
  </si>
  <si>
    <t>57-2020-8073</t>
  </si>
  <si>
    <t>57-2020-8074</t>
  </si>
  <si>
    <t>57-2020-8075</t>
  </si>
  <si>
    <t>57-2020-8076</t>
  </si>
  <si>
    <t>57-2020-8077</t>
  </si>
  <si>
    <t>57-2020-8078</t>
  </si>
  <si>
    <t>57-2020-8079</t>
  </si>
  <si>
    <t>57-2020-8080</t>
  </si>
  <si>
    <t>57-2020-8081</t>
  </si>
  <si>
    <t>57-2020-8082</t>
  </si>
  <si>
    <t>57-2020-8083</t>
  </si>
  <si>
    <t>57-2020-8084</t>
  </si>
  <si>
    <t>58-2020-6010</t>
  </si>
  <si>
    <t>58-2020-6020</t>
  </si>
  <si>
    <t>58-2020-6030</t>
  </si>
  <si>
    <t>58-2020-6040</t>
  </si>
  <si>
    <t>58-2020-6070</t>
  </si>
  <si>
    <t>58-2020-6080</t>
  </si>
  <si>
    <t>58-2020-6090</t>
  </si>
  <si>
    <t>58-2020-6100</t>
  </si>
  <si>
    <t>58-2020-6101</t>
  </si>
  <si>
    <t>58-2020-6110</t>
  </si>
  <si>
    <t>58-2020-6130</t>
  </si>
  <si>
    <t>58-2020-6131</t>
  </si>
  <si>
    <t>58-2020-6140</t>
  </si>
  <si>
    <t>58-2020-6150</t>
  </si>
  <si>
    <t>58-2020-6160</t>
  </si>
  <si>
    <t>58-2020-6170</t>
  </si>
  <si>
    <t>58-2020-6180</t>
  </si>
  <si>
    <t>58-2020-6190</t>
  </si>
  <si>
    <t>58-2020-6200</t>
  </si>
  <si>
    <t>58-2020-6210</t>
  </si>
  <si>
    <t>58-2020-6240</t>
  </si>
  <si>
    <t>58-2020-6250</t>
  </si>
  <si>
    <t>58-2020-6256</t>
  </si>
  <si>
    <t>58-2020-6260</t>
  </si>
  <si>
    <t>58-2020-6270</t>
  </si>
  <si>
    <t>58-2020-6280</t>
  </si>
  <si>
    <t>58-2020-6290</t>
  </si>
  <si>
    <t>58-2020-6300</t>
  </si>
  <si>
    <t>58-2020-6310</t>
  </si>
  <si>
    <t>58-2020-6320</t>
  </si>
  <si>
    <t>58-2020-6330</t>
  </si>
  <si>
    <t>58-2020-6340</t>
  </si>
  <si>
    <t>58-2020-6350</t>
  </si>
  <si>
    <t>58-2020-6360</t>
  </si>
  <si>
    <t>58-2020-7205</t>
  </si>
  <si>
    <t>58-2020-7206</t>
  </si>
  <si>
    <t>58-2020-7207</t>
  </si>
  <si>
    <t>58-2020-7210</t>
  </si>
  <si>
    <t>58-2020-8073</t>
  </si>
  <si>
    <t>58-2020-8074</t>
  </si>
  <si>
    <t>58-2020-8075</t>
  </si>
  <si>
    <t>58-2020-8076</t>
  </si>
  <si>
    <t>58-2020-8077</t>
  </si>
  <si>
    <t>58-2020-8078</t>
  </si>
  <si>
    <t>58-2020-8079</t>
  </si>
  <si>
    <t>58-2020-8080</t>
  </si>
  <si>
    <t>58-2020-8081</t>
  </si>
  <si>
    <t>58-2020-8082</t>
  </si>
  <si>
    <t>58-2020-8083</t>
  </si>
  <si>
    <t>58-2020-8084</t>
  </si>
  <si>
    <t>59-2020-6010</t>
  </si>
  <si>
    <t>59-2020-6020</t>
  </si>
  <si>
    <t>59-2020-6030</t>
  </si>
  <si>
    <t>59-2020-6040</t>
  </si>
  <si>
    <t>59-2020-6070</t>
  </si>
  <si>
    <t>59-2020-6080</t>
  </si>
  <si>
    <t>59-2020-6090</t>
  </si>
  <si>
    <t>59-2020-6100</t>
  </si>
  <si>
    <t>59-2020-6101</t>
  </si>
  <si>
    <t>59-2020-6110</t>
  </si>
  <si>
    <t>59-2020-6130</t>
  </si>
  <si>
    <t>59-2020-6131</t>
  </si>
  <si>
    <t>59-2020-6140</t>
  </si>
  <si>
    <t>59-2020-6150</t>
  </si>
  <si>
    <t>59-2020-6160</t>
  </si>
  <si>
    <t>59-2020-6170</t>
  </si>
  <si>
    <t>59-2020-6180</t>
  </si>
  <si>
    <t>59-2020-6190</t>
  </si>
  <si>
    <t>59-2020-6200</t>
  </si>
  <si>
    <t>59-2020-6210</t>
  </si>
  <si>
    <t>59-2020-6240</t>
  </si>
  <si>
    <t>59-2020-6250</t>
  </si>
  <si>
    <t>59-2020-6256</t>
  </si>
  <si>
    <t>59-2020-6260</t>
  </si>
  <si>
    <t>59-2020-6270</t>
  </si>
  <si>
    <t>59-2020-6280</t>
  </si>
  <si>
    <t>59-2020-6290</t>
  </si>
  <si>
    <t>59-2020-6300</t>
  </si>
  <si>
    <t>59-2020-6310</t>
  </si>
  <si>
    <t>59-2020-6320</t>
  </si>
  <si>
    <t>59-2020-6330</t>
  </si>
  <si>
    <t>59-2020-6340</t>
  </si>
  <si>
    <t>59-2020-6350</t>
  </si>
  <si>
    <t>59-2020-6360</t>
  </si>
  <si>
    <t>59-2020-7205</t>
  </si>
  <si>
    <t>59-2020-7206</t>
  </si>
  <si>
    <t>59-2020-7207</t>
  </si>
  <si>
    <t>59-2020-7210</t>
  </si>
  <si>
    <t>59-2020-8073</t>
  </si>
  <si>
    <t>59-2020-8074</t>
  </si>
  <si>
    <t>59-2020-8075</t>
  </si>
  <si>
    <t>59-2020-8076</t>
  </si>
  <si>
    <t>59-2020-8077</t>
  </si>
  <si>
    <t>59-2020-8078</t>
  </si>
  <si>
    <t>59-2020-8079</t>
  </si>
  <si>
    <t>59-2020-8080</t>
  </si>
  <si>
    <t>59-2020-8081</t>
  </si>
  <si>
    <t>59-2020-8082</t>
  </si>
  <si>
    <t>59-2020-8083</t>
  </si>
  <si>
    <t>59-2020-8084</t>
  </si>
  <si>
    <t>61-2020-6010</t>
  </si>
  <si>
    <t>61-2020-6020</t>
  </si>
  <si>
    <t>61-2020-6030</t>
  </si>
  <si>
    <t>61-2020-6040</t>
  </si>
  <si>
    <t>61-2020-6070</t>
  </si>
  <si>
    <t>61-2020-6080</t>
  </si>
  <si>
    <t>61-2020-6090</t>
  </si>
  <si>
    <t>61-2020-6100</t>
  </si>
  <si>
    <t>61-2020-6101</t>
  </si>
  <si>
    <t>61-2020-6110</t>
  </si>
  <si>
    <t>61-2020-6130</t>
  </si>
  <si>
    <t>61-2020-6131</t>
  </si>
  <si>
    <t>61-2020-6140</t>
  </si>
  <si>
    <t>61-2020-6150</t>
  </si>
  <si>
    <t>61-2020-6160</t>
  </si>
  <si>
    <t>61-2020-6170</t>
  </si>
  <si>
    <t>61-2020-6180</t>
  </si>
  <si>
    <t>61-2020-6190</t>
  </si>
  <si>
    <t>61-2020-6200</t>
  </si>
  <si>
    <t>61-2020-6210</t>
  </si>
  <si>
    <t>61-2020-6240</t>
  </si>
  <si>
    <t>61-2020-6250</t>
  </si>
  <si>
    <t>61-2020-6256</t>
  </si>
  <si>
    <t>61-2020-6260</t>
  </si>
  <si>
    <t>61-2020-6270</t>
  </si>
  <si>
    <t>61-2020-6280</t>
  </si>
  <si>
    <t>61-2020-6290</t>
  </si>
  <si>
    <t>61-2020-6300</t>
  </si>
  <si>
    <t>61-2020-6310</t>
  </si>
  <si>
    <t>61-2020-6320</t>
  </si>
  <si>
    <t>61-2020-6330</t>
  </si>
  <si>
    <t>61-2020-6340</t>
  </si>
  <si>
    <t>61-2020-6350</t>
  </si>
  <si>
    <t>61-2020-6360</t>
  </si>
  <si>
    <t>61-2020-7205</t>
  </si>
  <si>
    <t>61-2020-7206</t>
  </si>
  <si>
    <t>61-2020-7207</t>
  </si>
  <si>
    <t>61-2020-7210</t>
  </si>
  <si>
    <t>61-2020-8073</t>
  </si>
  <si>
    <t>61-2020-8074</t>
  </si>
  <si>
    <t>61-2020-8075</t>
  </si>
  <si>
    <t>61-2020-8076</t>
  </si>
  <si>
    <t>61-2020-8077</t>
  </si>
  <si>
    <t>61-2020-8078</t>
  </si>
  <si>
    <t>61-2020-8079</t>
  </si>
  <si>
    <t>61-2020-8080</t>
  </si>
  <si>
    <t>61-2020-8081</t>
  </si>
  <si>
    <t>61-2020-8082</t>
  </si>
  <si>
    <t>61-2020-8083</t>
  </si>
  <si>
    <t>61-2020-8084</t>
  </si>
  <si>
    <t>62-2020-6010</t>
  </si>
  <si>
    <t>62-2020-6020</t>
  </si>
  <si>
    <t>62-2020-6030</t>
  </si>
  <si>
    <t>62-2020-6040</t>
  </si>
  <si>
    <t>62-2020-6070</t>
  </si>
  <si>
    <t>62-2020-6080</t>
  </si>
  <si>
    <t>62-2020-6090</t>
  </si>
  <si>
    <t>62-2020-6100</t>
  </si>
  <si>
    <t>62-2020-6101</t>
  </si>
  <si>
    <t>62-2020-6110</t>
  </si>
  <si>
    <t>62-2020-6130</t>
  </si>
  <si>
    <t>62-2020-6131</t>
  </si>
  <si>
    <t>62-2020-6140</t>
  </si>
  <si>
    <t>62-2020-6150</t>
  </si>
  <si>
    <t>62-2020-6160</t>
  </si>
  <si>
    <t>62-2020-6170</t>
  </si>
  <si>
    <t>62-2020-6180</t>
  </si>
  <si>
    <t>62-2020-6190</t>
  </si>
  <si>
    <t>62-2020-6200</t>
  </si>
  <si>
    <t>62-2020-6210</t>
  </si>
  <si>
    <t>62-2020-6240</t>
  </si>
  <si>
    <t>62-2020-6250</t>
  </si>
  <si>
    <t>62-2020-6256</t>
  </si>
  <si>
    <t>62-2020-6260</t>
  </si>
  <si>
    <t>62-2020-6270</t>
  </si>
  <si>
    <t>62-2020-6280</t>
  </si>
  <si>
    <t>62-2020-6290</t>
  </si>
  <si>
    <t>62-2020-6300</t>
  </si>
  <si>
    <t>62-2020-6310</t>
  </si>
  <si>
    <t>62-2020-6320</t>
  </si>
  <si>
    <t>62-2020-6330</t>
  </si>
  <si>
    <t>62-2020-6340</t>
  </si>
  <si>
    <t>62-2020-6350</t>
  </si>
  <si>
    <t>62-2020-6360</t>
  </si>
  <si>
    <t>62-2020-7205</t>
  </si>
  <si>
    <t>62-2020-7206</t>
  </si>
  <si>
    <t>62-2020-7207</t>
  </si>
  <si>
    <t>62-2020-7210</t>
  </si>
  <si>
    <t>62-2020-8073</t>
  </si>
  <si>
    <t>62-2020-8074</t>
  </si>
  <si>
    <t>62-2020-8075</t>
  </si>
  <si>
    <t>62-2020-8076</t>
  </si>
  <si>
    <t>62-2020-8077</t>
  </si>
  <si>
    <t>62-2020-8078</t>
  </si>
  <si>
    <t>62-2020-8079</t>
  </si>
  <si>
    <t>62-2020-8080</t>
  </si>
  <si>
    <t>62-2020-8081</t>
  </si>
  <si>
    <t>62-2020-8082</t>
  </si>
  <si>
    <t>62-2020-8083</t>
  </si>
  <si>
    <t>62-2020-8084</t>
  </si>
  <si>
    <t>63-2020-6010</t>
  </si>
  <si>
    <t>63-2020-6020</t>
  </si>
  <si>
    <t>63-2020-6030</t>
  </si>
  <si>
    <t>63-2020-6040</t>
  </si>
  <si>
    <t>63-2020-6070</t>
  </si>
  <si>
    <t>63-2020-6080</t>
  </si>
  <si>
    <t>63-2020-6090</t>
  </si>
  <si>
    <t>63-2020-6100</t>
  </si>
  <si>
    <t>63-2020-6101</t>
  </si>
  <si>
    <t>63-2020-6110</t>
  </si>
  <si>
    <t>63-2020-6130</t>
  </si>
  <si>
    <t>63-2020-6131</t>
  </si>
  <si>
    <t>63-2020-6140</t>
  </si>
  <si>
    <t>63-2020-6150</t>
  </si>
  <si>
    <t>63-2020-6160</t>
  </si>
  <si>
    <t>63-2020-6170</t>
  </si>
  <si>
    <t>63-2020-6180</t>
  </si>
  <si>
    <t>63-2020-6190</t>
  </si>
  <si>
    <t>63-2020-6200</t>
  </si>
  <si>
    <t>63-2020-6210</t>
  </si>
  <si>
    <t>63-2020-6240</t>
  </si>
  <si>
    <t>63-2020-6250</t>
  </si>
  <si>
    <t>63-2020-6256</t>
  </si>
  <si>
    <t>63-2020-6260</t>
  </si>
  <si>
    <t>63-2020-6270</t>
  </si>
  <si>
    <t>63-2020-6280</t>
  </si>
  <si>
    <t>63-2020-6290</t>
  </si>
  <si>
    <t>63-2020-6300</t>
  </si>
  <si>
    <t>63-2020-6310</t>
  </si>
  <si>
    <t>63-2020-6320</t>
  </si>
  <si>
    <t>63-2020-6330</t>
  </si>
  <si>
    <t>63-2020-6340</t>
  </si>
  <si>
    <t>63-2020-6350</t>
  </si>
  <si>
    <t>63-2020-6360</t>
  </si>
  <si>
    <t>63-2020-7205</t>
  </si>
  <si>
    <t>63-2020-7206</t>
  </si>
  <si>
    <t>63-2020-7207</t>
  </si>
  <si>
    <t>63-2020-7210</t>
  </si>
  <si>
    <t>63-2020-8073</t>
  </si>
  <si>
    <t>63-2020-8074</t>
  </si>
  <si>
    <t>63-2020-8075</t>
  </si>
  <si>
    <t>63-2020-8076</t>
  </si>
  <si>
    <t>63-2020-8077</t>
  </si>
  <si>
    <t>63-2020-8078</t>
  </si>
  <si>
    <t>63-2020-8079</t>
  </si>
  <si>
    <t>63-2020-8080</t>
  </si>
  <si>
    <t>63-2020-8081</t>
  </si>
  <si>
    <t>63-2020-8082</t>
  </si>
  <si>
    <t>63-2020-8083</t>
  </si>
  <si>
    <t>63-2020-8084</t>
  </si>
  <si>
    <t>64-2020-6010</t>
  </si>
  <si>
    <t>64-2020-6020</t>
  </si>
  <si>
    <t>64-2020-6030</t>
  </si>
  <si>
    <t>64-2020-6040</t>
  </si>
  <si>
    <t>64-2020-6070</t>
  </si>
  <si>
    <t>64-2020-6080</t>
  </si>
  <si>
    <t>64-2020-6090</t>
  </si>
  <si>
    <t>64-2020-6100</t>
  </si>
  <si>
    <t>64-2020-6101</t>
  </si>
  <si>
    <t>64-2020-6110</t>
  </si>
  <si>
    <t>64-2020-6130</t>
  </si>
  <si>
    <t>64-2020-6131</t>
  </si>
  <si>
    <t>64-2020-6140</t>
  </si>
  <si>
    <t>64-2020-6150</t>
  </si>
  <si>
    <t>64-2020-6160</t>
  </si>
  <si>
    <t>64-2020-6170</t>
  </si>
  <si>
    <t>64-2020-6180</t>
  </si>
  <si>
    <t>64-2020-6190</t>
  </si>
  <si>
    <t>64-2020-6200</t>
  </si>
  <si>
    <t>64-2020-6210</t>
  </si>
  <si>
    <t>64-2020-6240</t>
  </si>
  <si>
    <t>64-2020-6250</t>
  </si>
  <si>
    <t>64-2020-6256</t>
  </si>
  <si>
    <t>64-2020-6260</t>
  </si>
  <si>
    <t>64-2020-6270</t>
  </si>
  <si>
    <t>64-2020-6280</t>
  </si>
  <si>
    <t>64-2020-6290</t>
  </si>
  <si>
    <t>64-2020-6300</t>
  </si>
  <si>
    <t>64-2020-6310</t>
  </si>
  <si>
    <t>64-2020-6320</t>
  </si>
  <si>
    <t>64-2020-6330</t>
  </si>
  <si>
    <t>64-2020-6340</t>
  </si>
  <si>
    <t>64-2020-6350</t>
  </si>
  <si>
    <t>64-2020-6360</t>
  </si>
  <si>
    <t>64-2020-7205</t>
  </si>
  <si>
    <t>64-2020-7206</t>
  </si>
  <si>
    <t>64-2020-7207</t>
  </si>
  <si>
    <t>64-2020-7210</t>
  </si>
  <si>
    <t>64-2020-8073</t>
  </si>
  <si>
    <t>64-2020-8074</t>
  </si>
  <si>
    <t>64-2020-8075</t>
  </si>
  <si>
    <t>64-2020-8076</t>
  </si>
  <si>
    <t>64-2020-8077</t>
  </si>
  <si>
    <t>64-2020-8078</t>
  </si>
  <si>
    <t>64-2020-8079</t>
  </si>
  <si>
    <t>64-2020-8080</t>
  </si>
  <si>
    <t>64-2020-8081</t>
  </si>
  <si>
    <t>64-2020-8082</t>
  </si>
  <si>
    <t>64-2020-8083</t>
  </si>
  <si>
    <t>64-2020-8084</t>
  </si>
  <si>
    <t>65-2020-6010</t>
  </si>
  <si>
    <t>65-2020-6020</t>
  </si>
  <si>
    <t>65-2020-6030</t>
  </si>
  <si>
    <t>65-2020-6040</t>
  </si>
  <si>
    <t>65-2020-6070</t>
  </si>
  <si>
    <t>65-2020-6080</t>
  </si>
  <si>
    <t>65-2020-6090</t>
  </si>
  <si>
    <t>65-2020-6100</t>
  </si>
  <si>
    <t>65-2020-6101</t>
  </si>
  <si>
    <t>65-2020-6110</t>
  </si>
  <si>
    <t>65-2020-6130</t>
  </si>
  <si>
    <t>65-2020-6131</t>
  </si>
  <si>
    <t>65-2020-6140</t>
  </si>
  <si>
    <t>65-2020-6150</t>
  </si>
  <si>
    <t>65-2020-6160</t>
  </si>
  <si>
    <t>65-2020-6170</t>
  </si>
  <si>
    <t>65-2020-6180</t>
  </si>
  <si>
    <t>65-2020-6190</t>
  </si>
  <si>
    <t>65-2020-6200</t>
  </si>
  <si>
    <t>65-2020-6210</t>
  </si>
  <si>
    <t>65-2020-6240</t>
  </si>
  <si>
    <t>65-2020-6250</t>
  </si>
  <si>
    <t>65-2020-6256</t>
  </si>
  <si>
    <t>65-2020-6260</t>
  </si>
  <si>
    <t>65-2020-6270</t>
  </si>
  <si>
    <t>65-2020-6280</t>
  </si>
  <si>
    <t>65-2020-6290</t>
  </si>
  <si>
    <t>65-2020-6300</t>
  </si>
  <si>
    <t>65-2020-6310</t>
  </si>
  <si>
    <t>65-2020-6320</t>
  </si>
  <si>
    <t>65-2020-6330</t>
  </si>
  <si>
    <t>65-2020-6340</t>
  </si>
  <si>
    <t>65-2020-6350</t>
  </si>
  <si>
    <t>65-2020-6360</t>
  </si>
  <si>
    <t>65-2020-7205</t>
  </si>
  <si>
    <t>65-2020-7206</t>
  </si>
  <si>
    <t>65-2020-7207</t>
  </si>
  <si>
    <t>65-2020-7210</t>
  </si>
  <si>
    <t>65-2020-8073</t>
  </si>
  <si>
    <t>65-2020-8074</t>
  </si>
  <si>
    <t>65-2020-8075</t>
  </si>
  <si>
    <t>65-2020-8076</t>
  </si>
  <si>
    <t>65-2020-8077</t>
  </si>
  <si>
    <t>65-2020-8078</t>
  </si>
  <si>
    <t>65-2020-8079</t>
  </si>
  <si>
    <t>65-2020-8080</t>
  </si>
  <si>
    <t>65-2020-8081</t>
  </si>
  <si>
    <t>65-2020-8082</t>
  </si>
  <si>
    <t>65-2020-8083</t>
  </si>
  <si>
    <t>65-2020-8084</t>
  </si>
  <si>
    <t>66-2020-6010</t>
  </si>
  <si>
    <t>66-2020-6020</t>
  </si>
  <si>
    <t>66-2020-6030</t>
  </si>
  <si>
    <t>66-2020-6040</t>
  </si>
  <si>
    <t>66-2020-6070</t>
  </si>
  <si>
    <t>66-2020-6080</t>
  </si>
  <si>
    <t>66-2020-6090</t>
  </si>
  <si>
    <t>66-2020-6100</t>
  </si>
  <si>
    <t>66-2020-6101</t>
  </si>
  <si>
    <t>66-2020-6110</t>
  </si>
  <si>
    <t>66-2020-6130</t>
  </si>
  <si>
    <t>66-2020-6131</t>
  </si>
  <si>
    <t>66-2020-6140</t>
  </si>
  <si>
    <t>66-2020-6150</t>
  </si>
  <si>
    <t>66-2020-6160</t>
  </si>
  <si>
    <t>66-2020-6170</t>
  </si>
  <si>
    <t>66-2020-6180</t>
  </si>
  <si>
    <t>66-2020-6190</t>
  </si>
  <si>
    <t>66-2020-6200</t>
  </si>
  <si>
    <t>66-2020-6210</t>
  </si>
  <si>
    <t>66-2020-6240</t>
  </si>
  <si>
    <t>66-2020-6250</t>
  </si>
  <si>
    <t>66-2020-6256</t>
  </si>
  <si>
    <t>66-2020-6260</t>
  </si>
  <si>
    <t>66-2020-6270</t>
  </si>
  <si>
    <t>66-2020-6280</t>
  </si>
  <si>
    <t>66-2020-6290</t>
  </si>
  <si>
    <t>66-2020-6300</t>
  </si>
  <si>
    <t>66-2020-6310</t>
  </si>
  <si>
    <t>66-2020-6320</t>
  </si>
  <si>
    <t>66-2020-6330</t>
  </si>
  <si>
    <t>66-2020-6340</t>
  </si>
  <si>
    <t>66-2020-6350</t>
  </si>
  <si>
    <t>66-2020-6360</t>
  </si>
  <si>
    <t>66-2020-7205</t>
  </si>
  <si>
    <t>66-2020-7206</t>
  </si>
  <si>
    <t>66-2020-7207</t>
  </si>
  <si>
    <t>66-2020-7210</t>
  </si>
  <si>
    <t>66-2020-8073</t>
  </si>
  <si>
    <t>66-2020-8074</t>
  </si>
  <si>
    <t>66-2020-8075</t>
  </si>
  <si>
    <t>66-2020-8076</t>
  </si>
  <si>
    <t>66-2020-8077</t>
  </si>
  <si>
    <t>66-2020-8078</t>
  </si>
  <si>
    <t>66-2020-8079</t>
  </si>
  <si>
    <t>66-2020-8080</t>
  </si>
  <si>
    <t>66-2020-8081</t>
  </si>
  <si>
    <t>66-2020-8082</t>
  </si>
  <si>
    <t>66-2020-8083</t>
  </si>
  <si>
    <t>66-2020-8084</t>
  </si>
  <si>
    <t>67-2020-6010</t>
  </si>
  <si>
    <t>67-2020-6020</t>
  </si>
  <si>
    <t>67-2020-6030</t>
  </si>
  <si>
    <t>67-2020-6040</t>
  </si>
  <si>
    <t>67-2020-6070</t>
  </si>
  <si>
    <t>67-2020-6080</t>
  </si>
  <si>
    <t>67-2020-6090</t>
  </si>
  <si>
    <t>67-2020-6100</t>
  </si>
  <si>
    <t>67-2020-6101</t>
  </si>
  <si>
    <t>67-2020-6110</t>
  </si>
  <si>
    <t>67-2020-6130</t>
  </si>
  <si>
    <t>67-2020-6131</t>
  </si>
  <si>
    <t>67-2020-6140</t>
  </si>
  <si>
    <t>67-2020-6150</t>
  </si>
  <si>
    <t>67-2020-6160</t>
  </si>
  <si>
    <t>67-2020-6170</t>
  </si>
  <si>
    <t>67-2020-6180</t>
  </si>
  <si>
    <t>67-2020-6190</t>
  </si>
  <si>
    <t>67-2020-6200</t>
  </si>
  <si>
    <t>67-2020-6210</t>
  </si>
  <si>
    <t>67-2020-6240</t>
  </si>
  <si>
    <t>67-2020-6250</t>
  </si>
  <si>
    <t>67-2020-6256</t>
  </si>
  <si>
    <t>67-2020-6260</t>
  </si>
  <si>
    <t>67-2020-6270</t>
  </si>
  <si>
    <t>67-2020-6280</t>
  </si>
  <si>
    <t>67-2020-6290</t>
  </si>
  <si>
    <t>67-2020-6300</t>
  </si>
  <si>
    <t>67-2020-6310</t>
  </si>
  <si>
    <t>67-2020-6320</t>
  </si>
  <si>
    <t>67-2020-6330</t>
  </si>
  <si>
    <t>67-2020-6340</t>
  </si>
  <si>
    <t>67-2020-6350</t>
  </si>
  <si>
    <t>67-2020-6360</t>
  </si>
  <si>
    <t>67-2020-7205</t>
  </si>
  <si>
    <t>67-2020-7206</t>
  </si>
  <si>
    <t>67-2020-7207</t>
  </si>
  <si>
    <t>67-2020-7210</t>
  </si>
  <si>
    <t>67-2020-8073</t>
  </si>
  <si>
    <t>67-2020-8074</t>
  </si>
  <si>
    <t>67-2020-8075</t>
  </si>
  <si>
    <t>67-2020-8076</t>
  </si>
  <si>
    <t>67-2020-8077</t>
  </si>
  <si>
    <t>67-2020-8078</t>
  </si>
  <si>
    <t>67-2020-8079</t>
  </si>
  <si>
    <t>67-2020-8080</t>
  </si>
  <si>
    <t>67-2020-8081</t>
  </si>
  <si>
    <t>67-2020-8082</t>
  </si>
  <si>
    <t>67-2020-8083</t>
  </si>
  <si>
    <t>67-2020-8084</t>
  </si>
  <si>
    <t>69-2020-6010</t>
  </si>
  <si>
    <t>69-2020-6020</t>
  </si>
  <si>
    <t>69-2020-6030</t>
  </si>
  <si>
    <t>69-2020-6040</t>
  </si>
  <si>
    <t>69-2020-6070</t>
  </si>
  <si>
    <t>69-2020-6080</t>
  </si>
  <si>
    <t>69-2020-6090</t>
  </si>
  <si>
    <t>69-2020-6100</t>
  </si>
  <si>
    <t>69-2020-6101</t>
  </si>
  <si>
    <t>69-2020-6110</t>
  </si>
  <si>
    <t>69-2020-6130</t>
  </si>
  <si>
    <t>69-2020-6131</t>
  </si>
  <si>
    <t>69-2020-6140</t>
  </si>
  <si>
    <t>69-2020-6150</t>
  </si>
  <si>
    <t>69-2020-6160</t>
  </si>
  <si>
    <t>69-2020-6170</t>
  </si>
  <si>
    <t>69-2020-6180</t>
  </si>
  <si>
    <t>69-2020-6190</t>
  </si>
  <si>
    <t>69-2020-6200</t>
  </si>
  <si>
    <t>69-2020-6210</t>
  </si>
  <si>
    <t>69-2020-6240</t>
  </si>
  <si>
    <t>69-2020-6250</t>
  </si>
  <si>
    <t>69-2020-6256</t>
  </si>
  <si>
    <t>69-2020-6260</t>
  </si>
  <si>
    <t>69-2020-6270</t>
  </si>
  <si>
    <t>69-2020-6280</t>
  </si>
  <si>
    <t>69-2020-6290</t>
  </si>
  <si>
    <t>69-2020-6300</t>
  </si>
  <si>
    <t>69-2020-6310</t>
  </si>
  <si>
    <t>69-2020-6320</t>
  </si>
  <si>
    <t>69-2020-6330</t>
  </si>
  <si>
    <t>69-2020-6340</t>
  </si>
  <si>
    <t>69-2020-6350</t>
  </si>
  <si>
    <t>69-2020-6360</t>
  </si>
  <si>
    <t>69-2020-7205</t>
  </si>
  <si>
    <t>69-2020-7206</t>
  </si>
  <si>
    <t>69-2020-7207</t>
  </si>
  <si>
    <t>69-2020-7210</t>
  </si>
  <si>
    <t>69-2020-8073</t>
  </si>
  <si>
    <t>69-2020-8074</t>
  </si>
  <si>
    <t>69-2020-8075</t>
  </si>
  <si>
    <t>69-2020-8076</t>
  </si>
  <si>
    <t>69-2020-8077</t>
  </si>
  <si>
    <t>69-2020-8078</t>
  </si>
  <si>
    <t>69-2020-8079</t>
  </si>
  <si>
    <t>69-2020-8080</t>
  </si>
  <si>
    <t>69-2020-8081</t>
  </si>
  <si>
    <t>69-2020-8082</t>
  </si>
  <si>
    <t>69-2020-8083</t>
  </si>
  <si>
    <t>69-2020-8084</t>
  </si>
  <si>
    <t>70-2020-6010</t>
  </si>
  <si>
    <t>70-2020-6020</t>
  </si>
  <si>
    <t>70-2020-6030</t>
  </si>
  <si>
    <t>70-2020-6040</t>
  </si>
  <si>
    <t>70-2020-6070</t>
  </si>
  <si>
    <t>70-2020-6080</t>
  </si>
  <si>
    <t>70-2020-6090</t>
  </si>
  <si>
    <t>70-2020-6100</t>
  </si>
  <si>
    <t>70-2020-6101</t>
  </si>
  <si>
    <t>70-2020-6110</t>
  </si>
  <si>
    <t>70-2020-6130</t>
  </si>
  <si>
    <t>70-2020-6131</t>
  </si>
  <si>
    <t>70-2020-6140</t>
  </si>
  <si>
    <t>70-2020-6150</t>
  </si>
  <si>
    <t>70-2020-6160</t>
  </si>
  <si>
    <t>70-2020-6170</t>
  </si>
  <si>
    <t>70-2020-6180</t>
  </si>
  <si>
    <t>70-2020-6190</t>
  </si>
  <si>
    <t>70-2020-6200</t>
  </si>
  <si>
    <t>70-2020-6210</t>
  </si>
  <si>
    <t>70-2020-6240</t>
  </si>
  <si>
    <t>70-2020-6250</t>
  </si>
  <si>
    <t>70-2020-6256</t>
  </si>
  <si>
    <t>70-2020-6260</t>
  </si>
  <si>
    <t>70-2020-6270</t>
  </si>
  <si>
    <t>70-2020-6280</t>
  </si>
  <si>
    <t>70-2020-6290</t>
  </si>
  <si>
    <t>70-2020-6300</t>
  </si>
  <si>
    <t>70-2020-6310</t>
  </si>
  <si>
    <t>70-2020-6320</t>
  </si>
  <si>
    <t>70-2020-6330</t>
  </si>
  <si>
    <t>70-2020-6340</t>
  </si>
  <si>
    <t>70-2020-6350</t>
  </si>
  <si>
    <t>70-2020-6360</t>
  </si>
  <si>
    <t>70-2020-7205</t>
  </si>
  <si>
    <t>70-2020-7206</t>
  </si>
  <si>
    <t>70-2020-7207</t>
  </si>
  <si>
    <t>70-2020-7210</t>
  </si>
  <si>
    <t>70-2020-8073</t>
  </si>
  <si>
    <t>70-2020-8074</t>
  </si>
  <si>
    <t>70-2020-8075</t>
  </si>
  <si>
    <t>70-2020-8076</t>
  </si>
  <si>
    <t>70-2020-8077</t>
  </si>
  <si>
    <t>70-2020-8078</t>
  </si>
  <si>
    <t>70-2020-8079</t>
  </si>
  <si>
    <t>70-2020-8080</t>
  </si>
  <si>
    <t>70-2020-8081</t>
  </si>
  <si>
    <t>70-2020-8082</t>
  </si>
  <si>
    <t>70-2020-8083</t>
  </si>
  <si>
    <t>70-2020-8084</t>
  </si>
  <si>
    <t>71-2020-6010</t>
  </si>
  <si>
    <t>71-2020-6020</t>
  </si>
  <si>
    <t>71-2020-6030</t>
  </si>
  <si>
    <t>71-2020-6040</t>
  </si>
  <si>
    <t>71-2020-6070</t>
  </si>
  <si>
    <t>71-2020-6080</t>
  </si>
  <si>
    <t>71-2020-6090</t>
  </si>
  <si>
    <t>71-2020-6100</t>
  </si>
  <si>
    <t>71-2020-6101</t>
  </si>
  <si>
    <t>71-2020-6110</t>
  </si>
  <si>
    <t>71-2020-6130</t>
  </si>
  <si>
    <t>71-2020-6131</t>
  </si>
  <si>
    <t>71-2020-6140</t>
  </si>
  <si>
    <t>71-2020-6150</t>
  </si>
  <si>
    <t>71-2020-6160</t>
  </si>
  <si>
    <t>71-2020-6170</t>
  </si>
  <si>
    <t>71-2020-6180</t>
  </si>
  <si>
    <t>71-2020-6190</t>
  </si>
  <si>
    <t>71-2020-6200</t>
  </si>
  <si>
    <t>71-2020-6210</t>
  </si>
  <si>
    <t>71-2020-6240</t>
  </si>
  <si>
    <t>71-2020-6250</t>
  </si>
  <si>
    <t>71-2020-6256</t>
  </si>
  <si>
    <t>71-2020-6260</t>
  </si>
  <si>
    <t>71-2020-6270</t>
  </si>
  <si>
    <t>71-2020-6280</t>
  </si>
  <si>
    <t>71-2020-6290</t>
  </si>
  <si>
    <t>71-2020-6300</t>
  </si>
  <si>
    <t>71-2020-6310</t>
  </si>
  <si>
    <t>71-2020-6320</t>
  </si>
  <si>
    <t>71-2020-6330</t>
  </si>
  <si>
    <t>71-2020-6340</t>
  </si>
  <si>
    <t>71-2020-6350</t>
  </si>
  <si>
    <t>71-2020-6360</t>
  </si>
  <si>
    <t>71-2020-7205</t>
  </si>
  <si>
    <t>71-2020-7206</t>
  </si>
  <si>
    <t>71-2020-7207</t>
  </si>
  <si>
    <t>71-2020-7210</t>
  </si>
  <si>
    <t>71-2020-8073</t>
  </si>
  <si>
    <t>71-2020-8074</t>
  </si>
  <si>
    <t>71-2020-8075</t>
  </si>
  <si>
    <t>71-2020-8076</t>
  </si>
  <si>
    <t>71-2020-8077</t>
  </si>
  <si>
    <t>71-2020-8078</t>
  </si>
  <si>
    <t>71-2020-8079</t>
  </si>
  <si>
    <t>71-2020-8080</t>
  </si>
  <si>
    <t>71-2020-8081</t>
  </si>
  <si>
    <t>71-2020-8082</t>
  </si>
  <si>
    <t>71-2020-8083</t>
  </si>
  <si>
    <t>71-2020-8084</t>
  </si>
  <si>
    <t>72-2020-6010</t>
  </si>
  <si>
    <t>72-2020-6020</t>
  </si>
  <si>
    <t>72-2020-6030</t>
  </si>
  <si>
    <t>72-2020-6040</t>
  </si>
  <si>
    <t>72-2020-6070</t>
  </si>
  <si>
    <t>72-2020-6080</t>
  </si>
  <si>
    <t>72-2020-6090</t>
  </si>
  <si>
    <t>72-2020-6100</t>
  </si>
  <si>
    <t>72-2020-6101</t>
  </si>
  <si>
    <t>72-2020-6110</t>
  </si>
  <si>
    <t>72-2020-6130</t>
  </si>
  <si>
    <t>72-2020-6131</t>
  </si>
  <si>
    <t>72-2020-6140</t>
  </si>
  <si>
    <t>72-2020-6150</t>
  </si>
  <si>
    <t>72-2020-6160</t>
  </si>
  <si>
    <t>72-2020-6170</t>
  </si>
  <si>
    <t>72-2020-6180</t>
  </si>
  <si>
    <t>72-2020-6190</t>
  </si>
  <si>
    <t>72-2020-6200</t>
  </si>
  <si>
    <t>72-2020-6210</t>
  </si>
  <si>
    <t>72-2020-6240</t>
  </si>
  <si>
    <t>72-2020-6250</t>
  </si>
  <si>
    <t>72-2020-6256</t>
  </si>
  <si>
    <t>72-2020-6260</t>
  </si>
  <si>
    <t>72-2020-6270</t>
  </si>
  <si>
    <t>72-2020-6280</t>
  </si>
  <si>
    <t>72-2020-6290</t>
  </si>
  <si>
    <t>72-2020-6300</t>
  </si>
  <si>
    <t>72-2020-6310</t>
  </si>
  <si>
    <t>72-2020-6320</t>
  </si>
  <si>
    <t>72-2020-6330</t>
  </si>
  <si>
    <t>72-2020-6340</t>
  </si>
  <si>
    <t>72-2020-6350</t>
  </si>
  <si>
    <t>72-2020-6360</t>
  </si>
  <si>
    <t>72-2020-7205</t>
  </si>
  <si>
    <t>72-2020-7206</t>
  </si>
  <si>
    <t>72-2020-7207</t>
  </si>
  <si>
    <t>72-2020-7210</t>
  </si>
  <si>
    <t>72-2020-8073</t>
  </si>
  <si>
    <t>72-2020-8074</t>
  </si>
  <si>
    <t>72-2020-8075</t>
  </si>
  <si>
    <t>72-2020-8076</t>
  </si>
  <si>
    <t>72-2020-8077</t>
  </si>
  <si>
    <t>72-2020-8078</t>
  </si>
  <si>
    <t>72-2020-8079</t>
  </si>
  <si>
    <t>72-2020-8080</t>
  </si>
  <si>
    <t>72-2020-8081</t>
  </si>
  <si>
    <t>72-2020-8082</t>
  </si>
  <si>
    <t>72-2020-8083</t>
  </si>
  <si>
    <t>72-2020-8084</t>
  </si>
  <si>
    <t>74-2020-6010</t>
  </si>
  <si>
    <t>74-2020-6020</t>
  </si>
  <si>
    <t>74-2020-6030</t>
  </si>
  <si>
    <t>74-2020-6040</t>
  </si>
  <si>
    <t>74-2020-6070</t>
  </si>
  <si>
    <t>74-2020-6080</t>
  </si>
  <si>
    <t>74-2020-6090</t>
  </si>
  <si>
    <t>74-2020-6100</t>
  </si>
  <si>
    <t>74-2020-6101</t>
  </si>
  <si>
    <t>74-2020-6110</t>
  </si>
  <si>
    <t>74-2020-6130</t>
  </si>
  <si>
    <t>74-2020-6131</t>
  </si>
  <si>
    <t>74-2020-6140</t>
  </si>
  <si>
    <t>74-2020-6150</t>
  </si>
  <si>
    <t>74-2020-6160</t>
  </si>
  <si>
    <t>74-2020-6170</t>
  </si>
  <si>
    <t>74-2020-6180</t>
  </si>
  <si>
    <t>74-2020-6190</t>
  </si>
  <si>
    <t>74-2020-6200</t>
  </si>
  <si>
    <t>74-2020-6210</t>
  </si>
  <si>
    <t>74-2020-6240</t>
  </si>
  <si>
    <t>74-2020-6250</t>
  </si>
  <si>
    <t>74-2020-6256</t>
  </si>
  <si>
    <t>74-2020-6260</t>
  </si>
  <si>
    <t>74-2020-6270</t>
  </si>
  <si>
    <t>74-2020-6280</t>
  </si>
  <si>
    <t>74-2020-6290</t>
  </si>
  <si>
    <t>74-2020-6300</t>
  </si>
  <si>
    <t>74-2020-6310</t>
  </si>
  <si>
    <t>74-2020-6320</t>
  </si>
  <si>
    <t>74-2020-6330</t>
  </si>
  <si>
    <t>74-2020-6340</t>
  </si>
  <si>
    <t>74-2020-6350</t>
  </si>
  <si>
    <t>74-2020-6360</t>
  </si>
  <si>
    <t>74-2020-7205</t>
  </si>
  <si>
    <t>74-2020-7206</t>
  </si>
  <si>
    <t>74-2020-7207</t>
  </si>
  <si>
    <t>74-2020-7210</t>
  </si>
  <si>
    <t>74-2020-8073</t>
  </si>
  <si>
    <t>74-2020-8074</t>
  </si>
  <si>
    <t>74-2020-8075</t>
  </si>
  <si>
    <t>74-2020-8076</t>
  </si>
  <si>
    <t>74-2020-8077</t>
  </si>
  <si>
    <t>74-2020-8078</t>
  </si>
  <si>
    <t>74-2020-8079</t>
  </si>
  <si>
    <t>74-2020-8080</t>
  </si>
  <si>
    <t>74-2020-8081</t>
  </si>
  <si>
    <t>74-2020-8082</t>
  </si>
  <si>
    <t>74-2020-8083</t>
  </si>
  <si>
    <t>74-2020-8084</t>
  </si>
  <si>
    <t>76-2020-6010</t>
  </si>
  <si>
    <t>76-2020-6020</t>
  </si>
  <si>
    <t>76-2020-6030</t>
  </si>
  <si>
    <t>76-2020-6040</t>
  </si>
  <si>
    <t>76-2020-6070</t>
  </si>
  <si>
    <t>76-2020-6080</t>
  </si>
  <si>
    <t>76-2020-6090</t>
  </si>
  <si>
    <t>76-2020-6100</t>
  </si>
  <si>
    <t>76-2020-6101</t>
  </si>
  <si>
    <t>76-2020-6110</t>
  </si>
  <si>
    <t>76-2020-6130</t>
  </si>
  <si>
    <t>76-2020-6131</t>
  </si>
  <si>
    <t>76-2020-6140</t>
  </si>
  <si>
    <t>76-2020-6150</t>
  </si>
  <si>
    <t>76-2020-6160</t>
  </si>
  <si>
    <t>76-2020-6170</t>
  </si>
  <si>
    <t>76-2020-6180</t>
  </si>
  <si>
    <t>76-2020-6190</t>
  </si>
  <si>
    <t>76-2020-6200</t>
  </si>
  <si>
    <t>76-2020-6210</t>
  </si>
  <si>
    <t>76-2020-6240</t>
  </si>
  <si>
    <t>76-2020-6250</t>
  </si>
  <si>
    <t>76-2020-6256</t>
  </si>
  <si>
    <t>76-2020-6260</t>
  </si>
  <si>
    <t>76-2020-6270</t>
  </si>
  <si>
    <t>76-2020-6280</t>
  </si>
  <si>
    <t>76-2020-6290</t>
  </si>
  <si>
    <t>76-2020-6300</t>
  </si>
  <si>
    <t>76-2020-6310</t>
  </si>
  <si>
    <t>76-2020-6320</t>
  </si>
  <si>
    <t>76-2020-6330</t>
  </si>
  <si>
    <t>76-2020-6340</t>
  </si>
  <si>
    <t>76-2020-6350</t>
  </si>
  <si>
    <t>76-2020-6360</t>
  </si>
  <si>
    <t>76-2020-7205</t>
  </si>
  <si>
    <t>76-2020-7206</t>
  </si>
  <si>
    <t>76-2020-7207</t>
  </si>
  <si>
    <t>76-2020-7210</t>
  </si>
  <si>
    <t>76-2020-8073</t>
  </si>
  <si>
    <t>76-2020-8074</t>
  </si>
  <si>
    <t>76-2020-8075</t>
  </si>
  <si>
    <t>76-2020-8076</t>
  </si>
  <si>
    <t>76-2020-8077</t>
  </si>
  <si>
    <t>76-2020-8078</t>
  </si>
  <si>
    <t>76-2020-8079</t>
  </si>
  <si>
    <t>76-2020-8080</t>
  </si>
  <si>
    <t>76-2020-8081</t>
  </si>
  <si>
    <t>76-2020-8082</t>
  </si>
  <si>
    <t>76-2020-8083</t>
  </si>
  <si>
    <t>76-2020-8084</t>
  </si>
  <si>
    <t>77-2020-6010</t>
  </si>
  <si>
    <t>77-2020-6020</t>
  </si>
  <si>
    <t>77-2020-6030</t>
  </si>
  <si>
    <t>77-2020-6040</t>
  </si>
  <si>
    <t>77-2020-6070</t>
  </si>
  <si>
    <t>77-2020-6080</t>
  </si>
  <si>
    <t>77-2020-6090</t>
  </si>
  <si>
    <t>77-2020-6100</t>
  </si>
  <si>
    <t>77-2020-6101</t>
  </si>
  <si>
    <t>77-2020-6110</t>
  </si>
  <si>
    <t>77-2020-6130</t>
  </si>
  <si>
    <t>77-2020-6131</t>
  </si>
  <si>
    <t>77-2020-6140</t>
  </si>
  <si>
    <t>77-2020-6150</t>
  </si>
  <si>
    <t>77-2020-6160</t>
  </si>
  <si>
    <t>77-2020-6170</t>
  </si>
  <si>
    <t>77-2020-6180</t>
  </si>
  <si>
    <t>77-2020-6190</t>
  </si>
  <si>
    <t>77-2020-6200</t>
  </si>
  <si>
    <t>77-2020-6210</t>
  </si>
  <si>
    <t>77-2020-6240</t>
  </si>
  <si>
    <t>77-2020-6250</t>
  </si>
  <si>
    <t>77-2020-6256</t>
  </si>
  <si>
    <t>77-2020-6260</t>
  </si>
  <si>
    <t>77-2020-6270</t>
  </si>
  <si>
    <t>77-2020-6280</t>
  </si>
  <si>
    <t>77-2020-6290</t>
  </si>
  <si>
    <t>77-2020-6300</t>
  </si>
  <si>
    <t>77-2020-6310</t>
  </si>
  <si>
    <t>77-2020-6320</t>
  </si>
  <si>
    <t>77-2020-6330</t>
  </si>
  <si>
    <t>77-2020-6340</t>
  </si>
  <si>
    <t>77-2020-6350</t>
  </si>
  <si>
    <t>77-2020-6360</t>
  </si>
  <si>
    <t>77-2020-7205</t>
  </si>
  <si>
    <t>77-2020-7206</t>
  </si>
  <si>
    <t>77-2020-7207</t>
  </si>
  <si>
    <t>77-2020-7210</t>
  </si>
  <si>
    <t>77-2020-8073</t>
  </si>
  <si>
    <t>77-2020-8074</t>
  </si>
  <si>
    <t>77-2020-8075</t>
  </si>
  <si>
    <t>77-2020-8076</t>
  </si>
  <si>
    <t>77-2020-8077</t>
  </si>
  <si>
    <t>77-2020-8078</t>
  </si>
  <si>
    <t>77-2020-8079</t>
  </si>
  <si>
    <t>77-2020-8080</t>
  </si>
  <si>
    <t>77-2020-8081</t>
  </si>
  <si>
    <t>77-2020-8082</t>
  </si>
  <si>
    <t>77-2020-8083</t>
  </si>
  <si>
    <t>77-2020-8084</t>
  </si>
  <si>
    <t>78-2020-6010</t>
  </si>
  <si>
    <t>78-2020-6020</t>
  </si>
  <si>
    <t>78-2020-6030</t>
  </si>
  <si>
    <t>78-2020-6040</t>
  </si>
  <si>
    <t>78-2020-6070</t>
  </si>
  <si>
    <t>78-2020-6080</t>
  </si>
  <si>
    <t>78-2020-6090</t>
  </si>
  <si>
    <t>78-2020-6100</t>
  </si>
  <si>
    <t>78-2020-6101</t>
  </si>
  <si>
    <t>78-2020-6110</t>
  </si>
  <si>
    <t>78-2020-6130</t>
  </si>
  <si>
    <t>78-2020-6131</t>
  </si>
  <si>
    <t>78-2020-6140</t>
  </si>
  <si>
    <t>78-2020-6150</t>
  </si>
  <si>
    <t>78-2020-6160</t>
  </si>
  <si>
    <t>78-2020-6170</t>
  </si>
  <si>
    <t>78-2020-6180</t>
  </si>
  <si>
    <t>78-2020-6190</t>
  </si>
  <si>
    <t>78-2020-6200</t>
  </si>
  <si>
    <t>78-2020-6210</t>
  </si>
  <si>
    <t>78-2020-6240</t>
  </si>
  <si>
    <t>78-2020-6250</t>
  </si>
  <si>
    <t>78-2020-6256</t>
  </si>
  <si>
    <t>78-2020-6260</t>
  </si>
  <si>
    <t>78-2020-6270</t>
  </si>
  <si>
    <t>78-2020-6280</t>
  </si>
  <si>
    <t>78-2020-6290</t>
  </si>
  <si>
    <t>78-2020-6300</t>
  </si>
  <si>
    <t>78-2020-6310</t>
  </si>
  <si>
    <t>78-2020-6320</t>
  </si>
  <si>
    <t>78-2020-6330</t>
  </si>
  <si>
    <t>78-2020-6340</t>
  </si>
  <si>
    <t>78-2020-6350</t>
  </si>
  <si>
    <t>78-2020-6360</t>
  </si>
  <si>
    <t>78-2020-7205</t>
  </si>
  <si>
    <t>78-2020-7206</t>
  </si>
  <si>
    <t>78-2020-7207</t>
  </si>
  <si>
    <t>78-2020-7210</t>
  </si>
  <si>
    <t>78-2020-8073</t>
  </si>
  <si>
    <t>78-2020-8074</t>
  </si>
  <si>
    <t>78-2020-8075</t>
  </si>
  <si>
    <t>78-2020-8076</t>
  </si>
  <si>
    <t>78-2020-8077</t>
  </si>
  <si>
    <t>78-2020-8078</t>
  </si>
  <si>
    <t>78-2020-8079</t>
  </si>
  <si>
    <t>78-2020-8080</t>
  </si>
  <si>
    <t>78-2020-8081</t>
  </si>
  <si>
    <t>78-2020-8082</t>
  </si>
  <si>
    <t>78-2020-8083</t>
  </si>
  <si>
    <t>78-2020-8084</t>
  </si>
  <si>
    <t>79-2020-6010</t>
  </si>
  <si>
    <t>79-2020-6020</t>
  </si>
  <si>
    <t>79-2020-6030</t>
  </si>
  <si>
    <t>79-2020-6040</t>
  </si>
  <si>
    <t>79-2020-6070</t>
  </si>
  <si>
    <t>79-2020-6080</t>
  </si>
  <si>
    <t>79-2020-6090</t>
  </si>
  <si>
    <t>79-2020-6100</t>
  </si>
  <si>
    <t>79-2020-6101</t>
  </si>
  <si>
    <t>79-2020-6110</t>
  </si>
  <si>
    <t>79-2020-6130</t>
  </si>
  <si>
    <t>79-2020-6131</t>
  </si>
  <si>
    <t>79-2020-6140</t>
  </si>
  <si>
    <t>79-2020-6150</t>
  </si>
  <si>
    <t>79-2020-6160</t>
  </si>
  <si>
    <t>79-2020-6170</t>
  </si>
  <si>
    <t>79-2020-6180</t>
  </si>
  <si>
    <t>79-2020-6190</t>
  </si>
  <si>
    <t>79-2020-6200</t>
  </si>
  <si>
    <t>79-2020-6210</t>
  </si>
  <si>
    <t>79-2020-6240</t>
  </si>
  <si>
    <t>79-2020-6250</t>
  </si>
  <si>
    <t>79-2020-6256</t>
  </si>
  <si>
    <t>79-2020-6260</t>
  </si>
  <si>
    <t>79-2020-6270</t>
  </si>
  <si>
    <t>79-2020-6280</t>
  </si>
  <si>
    <t>79-2020-6290</t>
  </si>
  <si>
    <t>79-2020-6300</t>
  </si>
  <si>
    <t>79-2020-6310</t>
  </si>
  <si>
    <t>79-2020-6320</t>
  </si>
  <si>
    <t>79-2020-6330</t>
  </si>
  <si>
    <t>79-2020-6340</t>
  </si>
  <si>
    <t>79-2020-6350</t>
  </si>
  <si>
    <t>79-2020-6360</t>
  </si>
  <si>
    <t>79-2020-7205</t>
  </si>
  <si>
    <t>79-2020-7206</t>
  </si>
  <si>
    <t>79-2020-7207</t>
  </si>
  <si>
    <t>79-2020-7210</t>
  </si>
  <si>
    <t>79-2020-8073</t>
  </si>
  <si>
    <t>79-2020-8074</t>
  </si>
  <si>
    <t>79-2020-8075</t>
  </si>
  <si>
    <t>79-2020-8076</t>
  </si>
  <si>
    <t>79-2020-8077</t>
  </si>
  <si>
    <t>79-2020-8078</t>
  </si>
  <si>
    <t>79-2020-8079</t>
  </si>
  <si>
    <t>79-2020-8080</t>
  </si>
  <si>
    <t>79-2020-8081</t>
  </si>
  <si>
    <t>79-2020-8082</t>
  </si>
  <si>
    <t>79-2020-8083</t>
  </si>
  <si>
    <t>79-2020-8084</t>
  </si>
  <si>
    <t>80-2020-6010</t>
  </si>
  <si>
    <t>80-2020-6020</t>
  </si>
  <si>
    <t>80-2020-6030</t>
  </si>
  <si>
    <t>80-2020-6040</t>
  </si>
  <si>
    <t>80-2020-6070</t>
  </si>
  <si>
    <t>80-2020-6080</t>
  </si>
  <si>
    <t>80-2020-6090</t>
  </si>
  <si>
    <t>80-2020-6100</t>
  </si>
  <si>
    <t>80-2020-6101</t>
  </si>
  <si>
    <t>80-2020-6110</t>
  </si>
  <si>
    <t>80-2020-6130</t>
  </si>
  <si>
    <t>80-2020-6131</t>
  </si>
  <si>
    <t>80-2020-6140</t>
  </si>
  <si>
    <t>80-2020-6150</t>
  </si>
  <si>
    <t>80-2020-6160</t>
  </si>
  <si>
    <t>80-2020-6170</t>
  </si>
  <si>
    <t>80-2020-6180</t>
  </si>
  <si>
    <t>80-2020-6190</t>
  </si>
  <si>
    <t>80-2020-6200</t>
  </si>
  <si>
    <t>80-2020-6210</t>
  </si>
  <si>
    <t>80-2020-6240</t>
  </si>
  <si>
    <t>80-2020-6250</t>
  </si>
  <si>
    <t>80-2020-6256</t>
  </si>
  <si>
    <t>80-2020-6260</t>
  </si>
  <si>
    <t>80-2020-6270</t>
  </si>
  <si>
    <t>80-2020-6280</t>
  </si>
  <si>
    <t>80-2020-6290</t>
  </si>
  <si>
    <t>80-2020-6300</t>
  </si>
  <si>
    <t>80-2020-6310</t>
  </si>
  <si>
    <t>80-2020-6320</t>
  </si>
  <si>
    <t>80-2020-6330</t>
  </si>
  <si>
    <t>80-2020-6340</t>
  </si>
  <si>
    <t>80-2020-6350</t>
  </si>
  <si>
    <t>80-2020-6360</t>
  </si>
  <si>
    <t>80-2020-7205</t>
  </si>
  <si>
    <t>80-2020-7206</t>
  </si>
  <si>
    <t>80-2020-7207</t>
  </si>
  <si>
    <t>80-2020-7210</t>
  </si>
  <si>
    <t>80-2020-8073</t>
  </si>
  <si>
    <t>80-2020-8074</t>
  </si>
  <si>
    <t>80-2020-8075</t>
  </si>
  <si>
    <t>80-2020-8076</t>
  </si>
  <si>
    <t>80-2020-8077</t>
  </si>
  <si>
    <t>80-2020-8078</t>
  </si>
  <si>
    <t>80-2020-8079</t>
  </si>
  <si>
    <t>80-2020-8080</t>
  </si>
  <si>
    <t>80-2020-8081</t>
  </si>
  <si>
    <t>80-2020-8082</t>
  </si>
  <si>
    <t>80-2020-8083</t>
  </si>
  <si>
    <t>80-2020-8084</t>
  </si>
  <si>
    <t>81-2020-6010</t>
  </si>
  <si>
    <t>81-2020-6020</t>
  </si>
  <si>
    <t>81-2020-6030</t>
  </si>
  <si>
    <t>81-2020-6040</t>
  </si>
  <si>
    <t>81-2020-6070</t>
  </si>
  <si>
    <t>81-2020-6080</t>
  </si>
  <si>
    <t>81-2020-6090</t>
  </si>
  <si>
    <t>81-2020-6100</t>
  </si>
  <si>
    <t>81-2020-6101</t>
  </si>
  <si>
    <t>81-2020-6110</t>
  </si>
  <si>
    <t>81-2020-6130</t>
  </si>
  <si>
    <t>81-2020-6131</t>
  </si>
  <si>
    <t>81-2020-6140</t>
  </si>
  <si>
    <t>81-2020-6150</t>
  </si>
  <si>
    <t>81-2020-6160</t>
  </si>
  <si>
    <t>81-2020-6170</t>
  </si>
  <si>
    <t>81-2020-6180</t>
  </si>
  <si>
    <t>81-2020-6190</t>
  </si>
  <si>
    <t>81-2020-6200</t>
  </si>
  <si>
    <t>81-2020-6210</t>
  </si>
  <si>
    <t>81-2020-6240</t>
  </si>
  <si>
    <t>81-2020-6250</t>
  </si>
  <si>
    <t>81-2020-6256</t>
  </si>
  <si>
    <t>81-2020-6260</t>
  </si>
  <si>
    <t>81-2020-6270</t>
  </si>
  <si>
    <t>81-2020-6280</t>
  </si>
  <si>
    <t>81-2020-6290</t>
  </si>
  <si>
    <t>81-2020-6300</t>
  </si>
  <si>
    <t>81-2020-6310</t>
  </si>
  <si>
    <t>81-2020-6320</t>
  </si>
  <si>
    <t>81-2020-6330</t>
  </si>
  <si>
    <t>81-2020-6340</t>
  </si>
  <si>
    <t>81-2020-6350</t>
  </si>
  <si>
    <t>81-2020-6360</t>
  </si>
  <si>
    <t>81-2020-7205</t>
  </si>
  <si>
    <t>81-2020-7206</t>
  </si>
  <si>
    <t>81-2020-7207</t>
  </si>
  <si>
    <t>81-2020-7210</t>
  </si>
  <si>
    <t>81-2020-8073</t>
  </si>
  <si>
    <t>81-2020-8074</t>
  </si>
  <si>
    <t>81-2020-8075</t>
  </si>
  <si>
    <t>81-2020-8076</t>
  </si>
  <si>
    <t>81-2020-8077</t>
  </si>
  <si>
    <t>81-2020-8078</t>
  </si>
  <si>
    <t>81-2020-8079</t>
  </si>
  <si>
    <t>81-2020-8080</t>
  </si>
  <si>
    <t>81-2020-8081</t>
  </si>
  <si>
    <t>81-2020-8082</t>
  </si>
  <si>
    <t>81-2020-8083</t>
  </si>
  <si>
    <t>81-2020-8084</t>
  </si>
  <si>
    <t>83-2020-6010</t>
  </si>
  <si>
    <t>83-2020-6020</t>
  </si>
  <si>
    <t>83-2020-6030</t>
  </si>
  <si>
    <t>83-2020-6040</t>
  </si>
  <si>
    <t>83-2020-6070</t>
  </si>
  <si>
    <t>83-2020-6080</t>
  </si>
  <si>
    <t>83-2020-6090</t>
  </si>
  <si>
    <t>83-2020-6100</t>
  </si>
  <si>
    <t>83-2020-6101</t>
  </si>
  <si>
    <t>83-2020-6110</t>
  </si>
  <si>
    <t>83-2020-6130</t>
  </si>
  <si>
    <t>83-2020-6131</t>
  </si>
  <si>
    <t>83-2020-6140</t>
  </si>
  <si>
    <t>83-2020-6150</t>
  </si>
  <si>
    <t>83-2020-6160</t>
  </si>
  <si>
    <t>83-2020-6170</t>
  </si>
  <si>
    <t>83-2020-6180</t>
  </si>
  <si>
    <t>83-2020-6190</t>
  </si>
  <si>
    <t>83-2020-6200</t>
  </si>
  <si>
    <t>83-2020-6210</t>
  </si>
  <si>
    <t>83-2020-6240</t>
  </si>
  <si>
    <t>83-2020-6250</t>
  </si>
  <si>
    <t>83-2020-6256</t>
  </si>
  <si>
    <t>83-2020-6260</t>
  </si>
  <si>
    <t>83-2020-6270</t>
  </si>
  <si>
    <t>83-2020-6280</t>
  </si>
  <si>
    <t>83-2020-6290</t>
  </si>
  <si>
    <t>83-2020-6300</t>
  </si>
  <si>
    <t>83-2020-6310</t>
  </si>
  <si>
    <t>83-2020-6320</t>
  </si>
  <si>
    <t>83-2020-6330</t>
  </si>
  <si>
    <t>83-2020-6340</t>
  </si>
  <si>
    <t>83-2020-6350</t>
  </si>
  <si>
    <t>83-2020-6360</t>
  </si>
  <si>
    <t>83-2020-7205</t>
  </si>
  <si>
    <t>83-2020-7206</t>
  </si>
  <si>
    <t>83-2020-7207</t>
  </si>
  <si>
    <t>83-2020-7210</t>
  </si>
  <si>
    <t>83-2020-8073</t>
  </si>
  <si>
    <t>83-2020-8074</t>
  </si>
  <si>
    <t>83-2020-8075</t>
  </si>
  <si>
    <t>83-2020-8076</t>
  </si>
  <si>
    <t>83-2020-8077</t>
  </si>
  <si>
    <t>83-2020-8078</t>
  </si>
  <si>
    <t>83-2020-8079</t>
  </si>
  <si>
    <t>83-2020-8080</t>
  </si>
  <si>
    <t>83-2020-8081</t>
  </si>
  <si>
    <t>83-2020-8082</t>
  </si>
  <si>
    <t>83-2020-8083</t>
  </si>
  <si>
    <t>83-2020-8084</t>
  </si>
  <si>
    <t>84-2020-6010</t>
  </si>
  <si>
    <t>84-2020-6020</t>
  </si>
  <si>
    <t>84-2020-6030</t>
  </si>
  <si>
    <t>84-2020-6040</t>
  </si>
  <si>
    <t>84-2020-6070</t>
  </si>
  <si>
    <t>84-2020-6080</t>
  </si>
  <si>
    <t>84-2020-6090</t>
  </si>
  <si>
    <t>84-2020-6100</t>
  </si>
  <si>
    <t>84-2020-6101</t>
  </si>
  <si>
    <t>84-2020-6110</t>
  </si>
  <si>
    <t>84-2020-6130</t>
  </si>
  <si>
    <t>84-2020-6131</t>
  </si>
  <si>
    <t>84-2020-6140</t>
  </si>
  <si>
    <t>84-2020-6150</t>
  </si>
  <si>
    <t>84-2020-6160</t>
  </si>
  <si>
    <t>84-2020-6170</t>
  </si>
  <si>
    <t>84-2020-6180</t>
  </si>
  <si>
    <t>84-2020-6190</t>
  </si>
  <si>
    <t>84-2020-6200</t>
  </si>
  <si>
    <t>84-2020-6210</t>
  </si>
  <si>
    <t>84-2020-6240</t>
  </si>
  <si>
    <t>84-2020-6250</t>
  </si>
  <si>
    <t>84-2020-6256</t>
  </si>
  <si>
    <t>84-2020-6260</t>
  </si>
  <si>
    <t>84-2020-6270</t>
  </si>
  <si>
    <t>84-2020-6280</t>
  </si>
  <si>
    <t>84-2020-6290</t>
  </si>
  <si>
    <t>84-2020-6300</t>
  </si>
  <si>
    <t>84-2020-6310</t>
  </si>
  <si>
    <t>84-2020-6320</t>
  </si>
  <si>
    <t>84-2020-6330</t>
  </si>
  <si>
    <t>84-2020-6340</t>
  </si>
  <si>
    <t>84-2020-6350</t>
  </si>
  <si>
    <t>84-2020-6360</t>
  </si>
  <si>
    <t>84-2020-7205</t>
  </si>
  <si>
    <t>84-2020-7206</t>
  </si>
  <si>
    <t>84-2020-7207</t>
  </si>
  <si>
    <t>84-2020-7210</t>
  </si>
  <si>
    <t>84-2020-8073</t>
  </si>
  <si>
    <t>84-2020-8074</t>
  </si>
  <si>
    <t>84-2020-8075</t>
  </si>
  <si>
    <t>84-2020-8076</t>
  </si>
  <si>
    <t>84-2020-8077</t>
  </si>
  <si>
    <t>84-2020-8078</t>
  </si>
  <si>
    <t>84-2020-8079</t>
  </si>
  <si>
    <t>84-2020-8080</t>
  </si>
  <si>
    <t>84-2020-8081</t>
  </si>
  <si>
    <t>84-2020-8082</t>
  </si>
  <si>
    <t>84-2020-8083</t>
  </si>
  <si>
    <t>84-2020-8084</t>
  </si>
  <si>
    <t>85-2020-6010</t>
  </si>
  <si>
    <t>85-2020-6020</t>
  </si>
  <si>
    <t>85-2020-6030</t>
  </si>
  <si>
    <t>85-2020-6040</t>
  </si>
  <si>
    <t>85-2020-6070</t>
  </si>
  <si>
    <t>85-2020-6080</t>
  </si>
  <si>
    <t>85-2020-6090</t>
  </si>
  <si>
    <t>85-2020-6100</t>
  </si>
  <si>
    <t>85-2020-6101</t>
  </si>
  <si>
    <t>85-2020-6110</t>
  </si>
  <si>
    <t>85-2020-6130</t>
  </si>
  <si>
    <t>85-2020-6131</t>
  </si>
  <si>
    <t>85-2020-6140</t>
  </si>
  <si>
    <t>85-2020-6150</t>
  </si>
  <si>
    <t>85-2020-6160</t>
  </si>
  <si>
    <t>85-2020-6170</t>
  </si>
  <si>
    <t>85-2020-6180</t>
  </si>
  <si>
    <t>85-2020-6190</t>
  </si>
  <si>
    <t>85-2020-6200</t>
  </si>
  <si>
    <t>85-2020-6210</t>
  </si>
  <si>
    <t>85-2020-6240</t>
  </si>
  <si>
    <t>85-2020-6250</t>
  </si>
  <si>
    <t>85-2020-6256</t>
  </si>
  <si>
    <t>85-2020-6260</t>
  </si>
  <si>
    <t>85-2020-6270</t>
  </si>
  <si>
    <t>85-2020-6280</t>
  </si>
  <si>
    <t>85-2020-6290</t>
  </si>
  <si>
    <t>85-2020-6300</t>
  </si>
  <si>
    <t>85-2020-6310</t>
  </si>
  <si>
    <t>85-2020-6320</t>
  </si>
  <si>
    <t>85-2020-6330</t>
  </si>
  <si>
    <t>85-2020-6340</t>
  </si>
  <si>
    <t>85-2020-6350</t>
  </si>
  <si>
    <t>85-2020-6360</t>
  </si>
  <si>
    <t>85-2020-7205</t>
  </si>
  <si>
    <t>85-2020-7206</t>
  </si>
  <si>
    <t>85-2020-7207</t>
  </si>
  <si>
    <t>85-2020-7210</t>
  </si>
  <si>
    <t>85-2020-8073</t>
  </si>
  <si>
    <t>85-2020-8074</t>
  </si>
  <si>
    <t>85-2020-8075</t>
  </si>
  <si>
    <t>85-2020-8076</t>
  </si>
  <si>
    <t>85-2020-8077</t>
  </si>
  <si>
    <t>85-2020-8078</t>
  </si>
  <si>
    <t>85-2020-8079</t>
  </si>
  <si>
    <t>85-2020-8080</t>
  </si>
  <si>
    <t>85-2020-8081</t>
  </si>
  <si>
    <t>85-2020-8082</t>
  </si>
  <si>
    <t>85-2020-8083</t>
  </si>
  <si>
    <t>85-2020-8084</t>
  </si>
  <si>
    <t>86-2020-6010</t>
  </si>
  <si>
    <t>86-2020-6020</t>
  </si>
  <si>
    <t>86-2020-6030</t>
  </si>
  <si>
    <t>86-2020-6040</t>
  </si>
  <si>
    <t>86-2020-6070</t>
  </si>
  <si>
    <t>86-2020-6080</t>
  </si>
  <si>
    <t>86-2020-6090</t>
  </si>
  <si>
    <t>86-2020-6100</t>
  </si>
  <si>
    <t>86-2020-6101</t>
  </si>
  <si>
    <t>86-2020-6110</t>
  </si>
  <si>
    <t>86-2020-6130</t>
  </si>
  <si>
    <t>86-2020-6131</t>
  </si>
  <si>
    <t>86-2020-6140</t>
  </si>
  <si>
    <t>86-2020-6150</t>
  </si>
  <si>
    <t>86-2020-6160</t>
  </si>
  <si>
    <t>86-2020-6170</t>
  </si>
  <si>
    <t>86-2020-6180</t>
  </si>
  <si>
    <t>86-2020-6190</t>
  </si>
  <si>
    <t>86-2020-6200</t>
  </si>
  <si>
    <t>86-2020-6210</t>
  </si>
  <si>
    <t>86-2020-6240</t>
  </si>
  <si>
    <t>86-2020-6250</t>
  </si>
  <si>
    <t>86-2020-6256</t>
  </si>
  <si>
    <t>86-2020-6260</t>
  </si>
  <si>
    <t>86-2020-6270</t>
  </si>
  <si>
    <t>86-2020-6280</t>
  </si>
  <si>
    <t>86-2020-6290</t>
  </si>
  <si>
    <t>86-2020-6300</t>
  </si>
  <si>
    <t>86-2020-6310</t>
  </si>
  <si>
    <t>86-2020-6320</t>
  </si>
  <si>
    <t>86-2020-6330</t>
  </si>
  <si>
    <t>86-2020-6340</t>
  </si>
  <si>
    <t>86-2020-6350</t>
  </si>
  <si>
    <t>86-2020-6360</t>
  </si>
  <si>
    <t>86-2020-7205</t>
  </si>
  <si>
    <t>86-2020-7206</t>
  </si>
  <si>
    <t>86-2020-7207</t>
  </si>
  <si>
    <t>86-2020-7210</t>
  </si>
  <si>
    <t>86-2020-8073</t>
  </si>
  <si>
    <t>86-2020-8074</t>
  </si>
  <si>
    <t>86-2020-8075</t>
  </si>
  <si>
    <t>86-2020-8076</t>
  </si>
  <si>
    <t>86-2020-8077</t>
  </si>
  <si>
    <t>86-2020-8078</t>
  </si>
  <si>
    <t>86-2020-8079</t>
  </si>
  <si>
    <t>86-2020-8080</t>
  </si>
  <si>
    <t>86-2020-8081</t>
  </si>
  <si>
    <t>86-2020-8082</t>
  </si>
  <si>
    <t>86-2020-8083</t>
  </si>
  <si>
    <t>86-2020-8084</t>
  </si>
  <si>
    <t>90-2020-6010</t>
  </si>
  <si>
    <t>90-2020-6020</t>
  </si>
  <si>
    <t>90-2020-6030</t>
  </si>
  <si>
    <t>90-2020-6040</t>
  </si>
  <si>
    <t>90-2020-6070</t>
  </si>
  <si>
    <t>90-2020-6080</t>
  </si>
  <si>
    <t>90-2020-6090</t>
  </si>
  <si>
    <t>90-2020-6100</t>
  </si>
  <si>
    <t>90-2020-6101</t>
  </si>
  <si>
    <t>90-2020-6110</t>
  </si>
  <si>
    <t>90-2020-6130</t>
  </si>
  <si>
    <t>90-2020-6131</t>
  </si>
  <si>
    <t>90-2020-6140</t>
  </si>
  <si>
    <t>90-2020-6150</t>
  </si>
  <si>
    <t>90-2020-6160</t>
  </si>
  <si>
    <t>90-2020-6170</t>
  </si>
  <si>
    <t>90-2020-6180</t>
  </si>
  <si>
    <t>90-2020-6190</t>
  </si>
  <si>
    <t>90-2020-6200</t>
  </si>
  <si>
    <t>90-2020-6210</t>
  </si>
  <si>
    <t>90-2020-6240</t>
  </si>
  <si>
    <t>90-2020-6250</t>
  </si>
  <si>
    <t>90-2020-6256</t>
  </si>
  <si>
    <t>90-2020-6260</t>
  </si>
  <si>
    <t>90-2020-6270</t>
  </si>
  <si>
    <t>90-2020-6280</t>
  </si>
  <si>
    <t>90-2020-6290</t>
  </si>
  <si>
    <t>90-2020-6300</t>
  </si>
  <si>
    <t>90-2020-6310</t>
  </si>
  <si>
    <t>90-2020-6320</t>
  </si>
  <si>
    <t>90-2020-6330</t>
  </si>
  <si>
    <t>90-2020-6340</t>
  </si>
  <si>
    <t>90-2020-6350</t>
  </si>
  <si>
    <t>90-2020-6360</t>
  </si>
  <si>
    <t>90-2020-7205</t>
  </si>
  <si>
    <t>90-2020-7206</t>
  </si>
  <si>
    <t>90-2020-7207</t>
  </si>
  <si>
    <t>90-2020-7210</t>
  </si>
  <si>
    <t>90-2020-8073</t>
  </si>
  <si>
    <t>90-2020-8074</t>
  </si>
  <si>
    <t>90-2020-8075</t>
  </si>
  <si>
    <t>90-2020-8076</t>
  </si>
  <si>
    <t>90-2020-8077</t>
  </si>
  <si>
    <t>90-2020-8078</t>
  </si>
  <si>
    <t>90-2020-8079</t>
  </si>
  <si>
    <t>90-2020-8080</t>
  </si>
  <si>
    <t>90-2020-8081</t>
  </si>
  <si>
    <t>90-2020-8082</t>
  </si>
  <si>
    <t>90-2020-8083</t>
  </si>
  <si>
    <t>90-2020-8084</t>
  </si>
  <si>
    <t>91-2020-6010</t>
  </si>
  <si>
    <t>91-2020-6020</t>
  </si>
  <si>
    <t>91-2020-6030</t>
  </si>
  <si>
    <t>91-2020-6040</t>
  </si>
  <si>
    <t>91-2020-6070</t>
  </si>
  <si>
    <t>91-2020-6080</t>
  </si>
  <si>
    <t>91-2020-6090</t>
  </si>
  <si>
    <t>91-2020-6100</t>
  </si>
  <si>
    <t>91-2020-6101</t>
  </si>
  <si>
    <t>91-2020-6110</t>
  </si>
  <si>
    <t>91-2020-6130</t>
  </si>
  <si>
    <t>91-2020-6131</t>
  </si>
  <si>
    <t>91-2020-6140</t>
  </si>
  <si>
    <t>91-2020-6150</t>
  </si>
  <si>
    <t>91-2020-6160</t>
  </si>
  <si>
    <t>91-2020-6170</t>
  </si>
  <si>
    <t>91-2020-6180</t>
  </si>
  <si>
    <t>91-2020-6190</t>
  </si>
  <si>
    <t>91-2020-6200</t>
  </si>
  <si>
    <t>91-2020-6210</t>
  </si>
  <si>
    <t>91-2020-6240</t>
  </si>
  <si>
    <t>91-2020-6250</t>
  </si>
  <si>
    <t>91-2020-6256</t>
  </si>
  <si>
    <t>91-2020-6260</t>
  </si>
  <si>
    <t>91-2020-6270</t>
  </si>
  <si>
    <t>91-2020-6280</t>
  </si>
  <si>
    <t>91-2020-6290</t>
  </si>
  <si>
    <t>91-2020-6300</t>
  </si>
  <si>
    <t>91-2020-6310</t>
  </si>
  <si>
    <t>91-2020-6320</t>
  </si>
  <si>
    <t>91-2020-6330</t>
  </si>
  <si>
    <t>91-2020-6340</t>
  </si>
  <si>
    <t>91-2020-6350</t>
  </si>
  <si>
    <t>91-2020-6360</t>
  </si>
  <si>
    <t>91-2020-7205</t>
  </si>
  <si>
    <t>91-2020-7206</t>
  </si>
  <si>
    <t>91-2020-7207</t>
  </si>
  <si>
    <t>91-2020-7210</t>
  </si>
  <si>
    <t>91-2020-8073</t>
  </si>
  <si>
    <t>91-2020-8074</t>
  </si>
  <si>
    <t>91-2020-8075</t>
  </si>
  <si>
    <t>91-2020-8076</t>
  </si>
  <si>
    <t>91-2020-8077</t>
  </si>
  <si>
    <t>91-2020-8078</t>
  </si>
  <si>
    <t>91-2020-8079</t>
  </si>
  <si>
    <t>91-2020-8080</t>
  </si>
  <si>
    <t>91-2020-8081</t>
  </si>
  <si>
    <t>91-2020-8082</t>
  </si>
  <si>
    <t>91-2020-8083</t>
  </si>
  <si>
    <t>91-2020-8084</t>
  </si>
  <si>
    <t>92-2020-6010</t>
  </si>
  <si>
    <t>92-2020-6020</t>
  </si>
  <si>
    <t>92-2020-6030</t>
  </si>
  <si>
    <t>92-2020-6040</t>
  </si>
  <si>
    <t>92-2020-6070</t>
  </si>
  <si>
    <t>92-2020-6080</t>
  </si>
  <si>
    <t>92-2020-6090</t>
  </si>
  <si>
    <t>92-2020-6100</t>
  </si>
  <si>
    <t>92-2020-6101</t>
  </si>
  <si>
    <t>92-2020-6110</t>
  </si>
  <si>
    <t>92-2020-6130</t>
  </si>
  <si>
    <t>92-2020-6131</t>
  </si>
  <si>
    <t>92-2020-6140</t>
  </si>
  <si>
    <t>92-2020-6150</t>
  </si>
  <si>
    <t>92-2020-6160</t>
  </si>
  <si>
    <t>92-2020-6170</t>
  </si>
  <si>
    <t>92-2020-6180</t>
  </si>
  <si>
    <t>92-2020-6190</t>
  </si>
  <si>
    <t>92-2020-6200</t>
  </si>
  <si>
    <t>92-2020-6210</t>
  </si>
  <si>
    <t>92-2020-6240</t>
  </si>
  <si>
    <t>92-2020-6250</t>
  </si>
  <si>
    <t>92-2020-6256</t>
  </si>
  <si>
    <t>92-2020-6260</t>
  </si>
  <si>
    <t>92-2020-6270</t>
  </si>
  <si>
    <t>92-2020-6280</t>
  </si>
  <si>
    <t>92-2020-6290</t>
  </si>
  <si>
    <t>92-2020-6300</t>
  </si>
  <si>
    <t>92-2020-6310</t>
  </si>
  <si>
    <t>92-2020-6320</t>
  </si>
  <si>
    <t>92-2020-6330</t>
  </si>
  <si>
    <t>92-2020-6340</t>
  </si>
  <si>
    <t>92-2020-6350</t>
  </si>
  <si>
    <t>92-2020-6360</t>
  </si>
  <si>
    <t>92-2020-7205</t>
  </si>
  <si>
    <t>92-2020-7206</t>
  </si>
  <si>
    <t>92-2020-7207</t>
  </si>
  <si>
    <t>92-2020-7210</t>
  </si>
  <si>
    <t>92-2020-8073</t>
  </si>
  <si>
    <t>92-2020-8074</t>
  </si>
  <si>
    <t>92-2020-8075</t>
  </si>
  <si>
    <t>92-2020-8076</t>
  </si>
  <si>
    <t>92-2020-8077</t>
  </si>
  <si>
    <t>92-2020-8078</t>
  </si>
  <si>
    <t>92-2020-8079</t>
  </si>
  <si>
    <t>92-2020-8080</t>
  </si>
  <si>
    <t>92-2020-8081</t>
  </si>
  <si>
    <t>92-2020-8082</t>
  </si>
  <si>
    <t>92-2020-8083</t>
  </si>
  <si>
    <t>92-2020-8084</t>
  </si>
  <si>
    <t>94-2020-6010</t>
  </si>
  <si>
    <t>94-2020-6020</t>
  </si>
  <si>
    <t>94-2020-6030</t>
  </si>
  <si>
    <t>94-2020-6040</t>
  </si>
  <si>
    <t>94-2020-6070</t>
  </si>
  <si>
    <t>94-2020-6080</t>
  </si>
  <si>
    <t>94-2020-6090</t>
  </si>
  <si>
    <t>94-2020-6100</t>
  </si>
  <si>
    <t>94-2020-6101</t>
  </si>
  <si>
    <t>94-2020-6110</t>
  </si>
  <si>
    <t>94-2020-6130</t>
  </si>
  <si>
    <t>94-2020-6131</t>
  </si>
  <si>
    <t>94-2020-6140</t>
  </si>
  <si>
    <t>94-2020-6150</t>
  </si>
  <si>
    <t>94-2020-6160</t>
  </si>
  <si>
    <t>94-2020-6170</t>
  </si>
  <si>
    <t>94-2020-6180</t>
  </si>
  <si>
    <t>94-2020-6190</t>
  </si>
  <si>
    <t>94-2020-6200</t>
  </si>
  <si>
    <t>94-2020-6210</t>
  </si>
  <si>
    <t>94-2020-6240</t>
  </si>
  <si>
    <t>94-2020-6250</t>
  </si>
  <si>
    <t>94-2020-6256</t>
  </si>
  <si>
    <t>94-2020-6260</t>
  </si>
  <si>
    <t>94-2020-6270</t>
  </si>
  <si>
    <t>94-2020-6280</t>
  </si>
  <si>
    <t>94-2020-6290</t>
  </si>
  <si>
    <t>94-2020-6300</t>
  </si>
  <si>
    <t>94-2020-6310</t>
  </si>
  <si>
    <t>94-2020-6320</t>
  </si>
  <si>
    <t>94-2020-6330</t>
  </si>
  <si>
    <t>94-2020-6340</t>
  </si>
  <si>
    <t>94-2020-6350</t>
  </si>
  <si>
    <t>94-2020-6360</t>
  </si>
  <si>
    <t>94-2020-7205</t>
  </si>
  <si>
    <t>94-2020-7206</t>
  </si>
  <si>
    <t>94-2020-7207</t>
  </si>
  <si>
    <t>94-2020-7210</t>
  </si>
  <si>
    <t>94-2020-8073</t>
  </si>
  <si>
    <t>94-2020-8074</t>
  </si>
  <si>
    <t>94-2020-8075</t>
  </si>
  <si>
    <t>94-2020-8076</t>
  </si>
  <si>
    <t>94-2020-8077</t>
  </si>
  <si>
    <t>94-2020-8078</t>
  </si>
  <si>
    <t>94-2020-8079</t>
  </si>
  <si>
    <t>94-2020-8080</t>
  </si>
  <si>
    <t>94-2020-8081</t>
  </si>
  <si>
    <t>94-2020-8082</t>
  </si>
  <si>
    <t>94-2020-8083</t>
  </si>
  <si>
    <t>94-2020-8084</t>
  </si>
  <si>
    <t>98-2020-6010</t>
  </si>
  <si>
    <t>98-2020-6020</t>
  </si>
  <si>
    <t>98-2020-6030</t>
  </si>
  <si>
    <t>98-2020-6040</t>
  </si>
  <si>
    <t>98-2020-6070</t>
  </si>
  <si>
    <t>98-2020-6080</t>
  </si>
  <si>
    <t>98-2020-6090</t>
  </si>
  <si>
    <t>98-2020-6100</t>
  </si>
  <si>
    <t>98-2020-6101</t>
  </si>
  <si>
    <t>98-2020-6110</t>
  </si>
  <si>
    <t>98-2020-6130</t>
  </si>
  <si>
    <t>98-2020-6131</t>
  </si>
  <si>
    <t>98-2020-6140</t>
  </si>
  <si>
    <t>98-2020-6150</t>
  </si>
  <si>
    <t>98-2020-6160</t>
  </si>
  <si>
    <t>98-2020-6170</t>
  </si>
  <si>
    <t>98-2020-6180</t>
  </si>
  <si>
    <t>98-2020-6190</t>
  </si>
  <si>
    <t>98-2020-6200</t>
  </si>
  <si>
    <t>98-2020-6210</t>
  </si>
  <si>
    <t>98-2020-6240</t>
  </si>
  <si>
    <t>98-2020-6250</t>
  </si>
  <si>
    <t>98-2020-6256</t>
  </si>
  <si>
    <t>98-2020-6260</t>
  </si>
  <si>
    <t>98-2020-6270</t>
  </si>
  <si>
    <t>98-2020-6280</t>
  </si>
  <si>
    <t>98-2020-6290</t>
  </si>
  <si>
    <t>98-2020-6300</t>
  </si>
  <si>
    <t>98-2020-6310</t>
  </si>
  <si>
    <t>98-2020-6320</t>
  </si>
  <si>
    <t>98-2020-6330</t>
  </si>
  <si>
    <t>98-2020-6340</t>
  </si>
  <si>
    <t>98-2020-6350</t>
  </si>
  <si>
    <t>98-2020-6360</t>
  </si>
  <si>
    <t>98-2020-7205</t>
  </si>
  <si>
    <t>98-2020-7206</t>
  </si>
  <si>
    <t>98-2020-7207</t>
  </si>
  <si>
    <t>98-2020-7210</t>
  </si>
  <si>
    <t>98-2020-8073</t>
  </si>
  <si>
    <t>98-2020-8074</t>
  </si>
  <si>
    <t>98-2020-8075</t>
  </si>
  <si>
    <t>98-2020-8076</t>
  </si>
  <si>
    <t>98-2020-8077</t>
  </si>
  <si>
    <t>98-2020-8078</t>
  </si>
  <si>
    <t>98-2020-8079</t>
  </si>
  <si>
    <t>98-2020-8080</t>
  </si>
  <si>
    <t>98-2020-8081</t>
  </si>
  <si>
    <t>98-2020-8082</t>
  </si>
  <si>
    <t>98-2020-8083</t>
  </si>
  <si>
    <t>98-2020-8084</t>
  </si>
  <si>
    <t>99-2020-6010</t>
  </si>
  <si>
    <t>99-2020-6020</t>
  </si>
  <si>
    <t>99-2020-6030</t>
  </si>
  <si>
    <t>99-2020-6040</t>
  </si>
  <si>
    <t>99-2020-6070</t>
  </si>
  <si>
    <t>99-2020-6080</t>
  </si>
  <si>
    <t>99-2020-6090</t>
  </si>
  <si>
    <t>99-2020-6100</t>
  </si>
  <si>
    <t>99-2020-6101</t>
  </si>
  <si>
    <t>99-2020-6110</t>
  </si>
  <si>
    <t>99-2020-6130</t>
  </si>
  <si>
    <t>99-2020-6131</t>
  </si>
  <si>
    <t>99-2020-6140</t>
  </si>
  <si>
    <t>99-2020-6150</t>
  </si>
  <si>
    <t>99-2020-6160</t>
  </si>
  <si>
    <t>99-2020-6170</t>
  </si>
  <si>
    <t>99-2020-6180</t>
  </si>
  <si>
    <t>99-2020-6190</t>
  </si>
  <si>
    <t>99-2020-6200</t>
  </si>
  <si>
    <t>99-2020-6210</t>
  </si>
  <si>
    <t>99-2020-6240</t>
  </si>
  <si>
    <t>99-2020-6250</t>
  </si>
  <si>
    <t>99-2020-6256</t>
  </si>
  <si>
    <t>99-2020-6260</t>
  </si>
  <si>
    <t>99-2020-6270</t>
  </si>
  <si>
    <t>99-2020-6280</t>
  </si>
  <si>
    <t>99-2020-6290</t>
  </si>
  <si>
    <t>99-2020-6300</t>
  </si>
  <si>
    <t>99-2020-6310</t>
  </si>
  <si>
    <t>99-2020-6320</t>
  </si>
  <si>
    <t>99-2020-6330</t>
  </si>
  <si>
    <t>99-2020-6340</t>
  </si>
  <si>
    <t>99-2020-6350</t>
  </si>
  <si>
    <t>99-2020-6360</t>
  </si>
  <si>
    <t>99-2020-7205</t>
  </si>
  <si>
    <t>99-2020-7206</t>
  </si>
  <si>
    <t>99-2020-7207</t>
  </si>
  <si>
    <t>99-2020-7210</t>
  </si>
  <si>
    <t>99-2020-8073</t>
  </si>
  <si>
    <t>99-2020-8074</t>
  </si>
  <si>
    <t>99-2020-8075</t>
  </si>
  <si>
    <t>99-2020-8076</t>
  </si>
  <si>
    <t>99-2020-8077</t>
  </si>
  <si>
    <t>99-2020-8078</t>
  </si>
  <si>
    <t>99-2020-8079</t>
  </si>
  <si>
    <t>99-2020-8080</t>
  </si>
  <si>
    <t>99-2020-8081</t>
  </si>
  <si>
    <t>99-2020-8082</t>
  </si>
  <si>
    <t>99-2020-8083</t>
  </si>
  <si>
    <t>99-2020-8084</t>
  </si>
  <si>
    <t>100-2020-6010</t>
  </si>
  <si>
    <t>100-2020-6020</t>
  </si>
  <si>
    <t>100-2020-6030</t>
  </si>
  <si>
    <t>100-2020-6040</t>
  </si>
  <si>
    <t>100-2020-6070</t>
  </si>
  <si>
    <t>100-2020-6080</t>
  </si>
  <si>
    <t>100-2020-6090</t>
  </si>
  <si>
    <t>100-2020-6100</t>
  </si>
  <si>
    <t>100-2020-6101</t>
  </si>
  <si>
    <t>100-2020-6110</t>
  </si>
  <si>
    <t>100-2020-6130</t>
  </si>
  <si>
    <t>100-2020-6131</t>
  </si>
  <si>
    <t>100-2020-6140</t>
  </si>
  <si>
    <t>100-2020-6150</t>
  </si>
  <si>
    <t>100-2020-6160</t>
  </si>
  <si>
    <t>100-2020-6170</t>
  </si>
  <si>
    <t>100-2020-6180</t>
  </si>
  <si>
    <t>100-2020-6190</t>
  </si>
  <si>
    <t>100-2020-6200</t>
  </si>
  <si>
    <t>100-2020-6210</t>
  </si>
  <si>
    <t>100-2020-6240</t>
  </si>
  <si>
    <t>100-2020-6250</t>
  </si>
  <si>
    <t>100-2020-6256</t>
  </si>
  <si>
    <t>100-2020-6260</t>
  </si>
  <si>
    <t>100-2020-6270</t>
  </si>
  <si>
    <t>100-2020-6280</t>
  </si>
  <si>
    <t>100-2020-6290</t>
  </si>
  <si>
    <t>100-2020-6300</t>
  </si>
  <si>
    <t>100-2020-6310</t>
  </si>
  <si>
    <t>100-2020-6320</t>
  </si>
  <si>
    <t>100-2020-6330</t>
  </si>
  <si>
    <t>100-2020-6340</t>
  </si>
  <si>
    <t>100-2020-6350</t>
  </si>
  <si>
    <t>100-2020-6360</t>
  </si>
  <si>
    <t>100-2020-7205</t>
  </si>
  <si>
    <t>100-2020-7206</t>
  </si>
  <si>
    <t>100-2020-7207</t>
  </si>
  <si>
    <t>100-2020-7210</t>
  </si>
  <si>
    <t>100-2020-8073</t>
  </si>
  <si>
    <t>100-2020-8074</t>
  </si>
  <si>
    <t>100-2020-8075</t>
  </si>
  <si>
    <t>100-2020-8076</t>
  </si>
  <si>
    <t>100-2020-8077</t>
  </si>
  <si>
    <t>100-2020-8078</t>
  </si>
  <si>
    <t>100-2020-8079</t>
  </si>
  <si>
    <t>100-2020-8080</t>
  </si>
  <si>
    <t>100-2020-8081</t>
  </si>
  <si>
    <t>100-2020-8082</t>
  </si>
  <si>
    <t>100-2020-8083</t>
  </si>
  <si>
    <t>100-2020-8084</t>
  </si>
  <si>
    <t>102-2020-6010</t>
  </si>
  <si>
    <t>102-2020-6020</t>
  </si>
  <si>
    <t>102-2020-6030</t>
  </si>
  <si>
    <t>102-2020-6040</t>
  </si>
  <si>
    <t>102-2020-6070</t>
  </si>
  <si>
    <t>102-2020-6080</t>
  </si>
  <si>
    <t>102-2020-6090</t>
  </si>
  <si>
    <t>102-2020-6100</t>
  </si>
  <si>
    <t>102-2020-6101</t>
  </si>
  <si>
    <t>102-2020-6110</t>
  </si>
  <si>
    <t>102-2020-6130</t>
  </si>
  <si>
    <t>102-2020-6131</t>
  </si>
  <si>
    <t>102-2020-6140</t>
  </si>
  <si>
    <t>102-2020-6150</t>
  </si>
  <si>
    <t>102-2020-6160</t>
  </si>
  <si>
    <t>102-2020-6170</t>
  </si>
  <si>
    <t>102-2020-6180</t>
  </si>
  <si>
    <t>102-2020-6190</t>
  </si>
  <si>
    <t>102-2020-6200</t>
  </si>
  <si>
    <t>102-2020-6210</t>
  </si>
  <si>
    <t>102-2020-6240</t>
  </si>
  <si>
    <t>102-2020-6250</t>
  </si>
  <si>
    <t>102-2020-6256</t>
  </si>
  <si>
    <t>102-2020-6260</t>
  </si>
  <si>
    <t>102-2020-6270</t>
  </si>
  <si>
    <t>102-2020-6280</t>
  </si>
  <si>
    <t>102-2020-6290</t>
  </si>
  <si>
    <t>102-2020-6300</t>
  </si>
  <si>
    <t>102-2020-6310</t>
  </si>
  <si>
    <t>102-2020-6320</t>
  </si>
  <si>
    <t>102-2020-6330</t>
  </si>
  <si>
    <t>102-2020-6340</t>
  </si>
  <si>
    <t>102-2020-6350</t>
  </si>
  <si>
    <t>102-2020-6360</t>
  </si>
  <si>
    <t>102-2020-7205</t>
  </si>
  <si>
    <t>102-2020-7206</t>
  </si>
  <si>
    <t>102-2020-7207</t>
  </si>
  <si>
    <t>102-2020-7210</t>
  </si>
  <si>
    <t>102-2020-8073</t>
  </si>
  <si>
    <t>102-2020-8074</t>
  </si>
  <si>
    <t>102-2020-8075</t>
  </si>
  <si>
    <t>102-2020-8076</t>
  </si>
  <si>
    <t>102-2020-8077</t>
  </si>
  <si>
    <t>102-2020-8078</t>
  </si>
  <si>
    <t>102-2020-8079</t>
  </si>
  <si>
    <t>102-2020-8080</t>
  </si>
  <si>
    <t>102-2020-8081</t>
  </si>
  <si>
    <t>102-2020-8082</t>
  </si>
  <si>
    <t>102-2020-8083</t>
  </si>
  <si>
    <t>102-2020-8084</t>
  </si>
  <si>
    <t>103-2020-6010</t>
  </si>
  <si>
    <t>103-2020-6020</t>
  </si>
  <si>
    <t>103-2020-6030</t>
  </si>
  <si>
    <t>103-2020-6040</t>
  </si>
  <si>
    <t>103-2020-6070</t>
  </si>
  <si>
    <t>103-2020-6080</t>
  </si>
  <si>
    <t>103-2020-6090</t>
  </si>
  <si>
    <t>103-2020-6100</t>
  </si>
  <si>
    <t>103-2020-6101</t>
  </si>
  <si>
    <t>103-2020-6110</t>
  </si>
  <si>
    <t>103-2020-6130</t>
  </si>
  <si>
    <t>103-2020-6131</t>
  </si>
  <si>
    <t>103-2020-6140</t>
  </si>
  <si>
    <t>103-2020-6150</t>
  </si>
  <si>
    <t>103-2020-6160</t>
  </si>
  <si>
    <t>103-2020-6170</t>
  </si>
  <si>
    <t>103-2020-6180</t>
  </si>
  <si>
    <t>103-2020-6190</t>
  </si>
  <si>
    <t>103-2020-6200</t>
  </si>
  <si>
    <t>103-2020-6210</t>
  </si>
  <si>
    <t>103-2020-6240</t>
  </si>
  <si>
    <t>103-2020-6250</t>
  </si>
  <si>
    <t>103-2020-6256</t>
  </si>
  <si>
    <t>103-2020-6260</t>
  </si>
  <si>
    <t>103-2020-6270</t>
  </si>
  <si>
    <t>103-2020-6280</t>
  </si>
  <si>
    <t>103-2020-6290</t>
  </si>
  <si>
    <t>103-2020-6300</t>
  </si>
  <si>
    <t>103-2020-6310</t>
  </si>
  <si>
    <t>103-2020-6320</t>
  </si>
  <si>
    <t>103-2020-6330</t>
  </si>
  <si>
    <t>103-2020-6340</t>
  </si>
  <si>
    <t>103-2020-6350</t>
  </si>
  <si>
    <t>103-2020-6360</t>
  </si>
  <si>
    <t>103-2020-7205</t>
  </si>
  <si>
    <t>103-2020-7206</t>
  </si>
  <si>
    <t>103-2020-7207</t>
  </si>
  <si>
    <t>103-2020-7210</t>
  </si>
  <si>
    <t>103-2020-8073</t>
  </si>
  <si>
    <t>103-2020-8074</t>
  </si>
  <si>
    <t>103-2020-8075</t>
  </si>
  <si>
    <t>103-2020-8076</t>
  </si>
  <si>
    <t>103-2020-8077</t>
  </si>
  <si>
    <t>103-2020-8078</t>
  </si>
  <si>
    <t>103-2020-8079</t>
  </si>
  <si>
    <t>103-2020-8080</t>
  </si>
  <si>
    <t>103-2020-8081</t>
  </si>
  <si>
    <t>103-2020-8082</t>
  </si>
  <si>
    <t>103-2020-8083</t>
  </si>
  <si>
    <t>103-2020-8084</t>
  </si>
  <si>
    <t>104-2020-6010</t>
  </si>
  <si>
    <t>104-2020-6020</t>
  </si>
  <si>
    <t>104-2020-6030</t>
  </si>
  <si>
    <t>104-2020-6040</t>
  </si>
  <si>
    <t>104-2020-6070</t>
  </si>
  <si>
    <t>104-2020-6080</t>
  </si>
  <si>
    <t>104-2020-6090</t>
  </si>
  <si>
    <t>104-2020-6100</t>
  </si>
  <si>
    <t>104-2020-6101</t>
  </si>
  <si>
    <t>104-2020-6110</t>
  </si>
  <si>
    <t>104-2020-6130</t>
  </si>
  <si>
    <t>104-2020-6131</t>
  </si>
  <si>
    <t>104-2020-6140</t>
  </si>
  <si>
    <t>104-2020-6150</t>
  </si>
  <si>
    <t>104-2020-6160</t>
  </si>
  <si>
    <t>104-2020-6170</t>
  </si>
  <si>
    <t>104-2020-6180</t>
  </si>
  <si>
    <t>104-2020-6190</t>
  </si>
  <si>
    <t>104-2020-6200</t>
  </si>
  <si>
    <t>104-2020-6210</t>
  </si>
  <si>
    <t>104-2020-6240</t>
  </si>
  <si>
    <t>104-2020-6250</t>
  </si>
  <si>
    <t>104-2020-6256</t>
  </si>
  <si>
    <t>104-2020-6260</t>
  </si>
  <si>
    <t>104-2020-6270</t>
  </si>
  <si>
    <t>104-2020-6280</t>
  </si>
  <si>
    <t>104-2020-6290</t>
  </si>
  <si>
    <t>104-2020-6300</t>
  </si>
  <si>
    <t>104-2020-6310</t>
  </si>
  <si>
    <t>104-2020-6320</t>
  </si>
  <si>
    <t>104-2020-6330</t>
  </si>
  <si>
    <t>104-2020-6340</t>
  </si>
  <si>
    <t>104-2020-6350</t>
  </si>
  <si>
    <t>104-2020-6360</t>
  </si>
  <si>
    <t>104-2020-7205</t>
  </si>
  <si>
    <t>104-2020-7206</t>
  </si>
  <si>
    <t>104-2020-7207</t>
  </si>
  <si>
    <t>104-2020-7210</t>
  </si>
  <si>
    <t>104-2020-8073</t>
  </si>
  <si>
    <t>104-2020-8074</t>
  </si>
  <si>
    <t>104-2020-8075</t>
  </si>
  <si>
    <t>104-2020-8076</t>
  </si>
  <si>
    <t>104-2020-8077</t>
  </si>
  <si>
    <t>104-2020-8078</t>
  </si>
  <si>
    <t>104-2020-8079</t>
  </si>
  <si>
    <t>104-2020-8080</t>
  </si>
  <si>
    <t>104-2020-8081</t>
  </si>
  <si>
    <t>104-2020-8082</t>
  </si>
  <si>
    <t>104-2020-8083</t>
  </si>
  <si>
    <t>104-2020-8084</t>
  </si>
  <si>
    <t>105-2020-6010</t>
  </si>
  <si>
    <t>105-2020-6020</t>
  </si>
  <si>
    <t>105-2020-6030</t>
  </si>
  <si>
    <t>105-2020-6040</t>
  </si>
  <si>
    <t>105-2020-6070</t>
  </si>
  <si>
    <t>105-2020-6080</t>
  </si>
  <si>
    <t>105-2020-6090</t>
  </si>
  <si>
    <t>105-2020-6100</t>
  </si>
  <si>
    <t>105-2020-6101</t>
  </si>
  <si>
    <t>105-2020-6110</t>
  </si>
  <si>
    <t>105-2020-6130</t>
  </si>
  <si>
    <t>105-2020-6131</t>
  </si>
  <si>
    <t>105-2020-6140</t>
  </si>
  <si>
    <t>105-2020-6150</t>
  </si>
  <si>
    <t>105-2020-6160</t>
  </si>
  <si>
    <t>105-2020-6170</t>
  </si>
  <si>
    <t>105-2020-6180</t>
  </si>
  <si>
    <t>105-2020-6190</t>
  </si>
  <si>
    <t>105-2020-6200</t>
  </si>
  <si>
    <t>105-2020-6210</t>
  </si>
  <si>
    <t>105-2020-6240</t>
  </si>
  <si>
    <t>105-2020-6250</t>
  </si>
  <si>
    <t>105-2020-6256</t>
  </si>
  <si>
    <t>105-2020-6260</t>
  </si>
  <si>
    <t>105-2020-6270</t>
  </si>
  <si>
    <t>105-2020-6280</t>
  </si>
  <si>
    <t>105-2020-6290</t>
  </si>
  <si>
    <t>105-2020-6300</t>
  </si>
  <si>
    <t>105-2020-6310</t>
  </si>
  <si>
    <t>105-2020-6320</t>
  </si>
  <si>
    <t>105-2020-6330</t>
  </si>
  <si>
    <t>105-2020-6340</t>
  </si>
  <si>
    <t>105-2020-6350</t>
  </si>
  <si>
    <t>105-2020-6360</t>
  </si>
  <si>
    <t>105-2020-7205</t>
  </si>
  <si>
    <t>105-2020-7206</t>
  </si>
  <si>
    <t>105-2020-7207</t>
  </si>
  <si>
    <t>105-2020-7210</t>
  </si>
  <si>
    <t>105-2020-8073</t>
  </si>
  <si>
    <t>105-2020-8074</t>
  </si>
  <si>
    <t>105-2020-8075</t>
  </si>
  <si>
    <t>105-2020-8076</t>
  </si>
  <si>
    <t>105-2020-8077</t>
  </si>
  <si>
    <t>105-2020-8078</t>
  </si>
  <si>
    <t>105-2020-8079</t>
  </si>
  <si>
    <t>105-2020-8080</t>
  </si>
  <si>
    <t>105-2020-8081</t>
  </si>
  <si>
    <t>105-2020-8082</t>
  </si>
  <si>
    <t>105-2020-8083</t>
  </si>
  <si>
    <t>105-2020-8084</t>
  </si>
  <si>
    <t>106-2020-6010</t>
  </si>
  <si>
    <t>106-2020-6020</t>
  </si>
  <si>
    <t>106-2020-6030</t>
  </si>
  <si>
    <t>106-2020-6040</t>
  </si>
  <si>
    <t>106-2020-6070</t>
  </si>
  <si>
    <t>106-2020-6080</t>
  </si>
  <si>
    <t>106-2020-6090</t>
  </si>
  <si>
    <t>106-2020-6100</t>
  </si>
  <si>
    <t>106-2020-6101</t>
  </si>
  <si>
    <t>106-2020-6110</t>
  </si>
  <si>
    <t>106-2020-6130</t>
  </si>
  <si>
    <t>106-2020-6131</t>
  </si>
  <si>
    <t>106-2020-6140</t>
  </si>
  <si>
    <t>106-2020-6150</t>
  </si>
  <si>
    <t>106-2020-6160</t>
  </si>
  <si>
    <t>106-2020-6170</t>
  </si>
  <si>
    <t>106-2020-6180</t>
  </si>
  <si>
    <t>106-2020-6190</t>
  </si>
  <si>
    <t>106-2020-6200</t>
  </si>
  <si>
    <t>106-2020-6210</t>
  </si>
  <si>
    <t>106-2020-6240</t>
  </si>
  <si>
    <t>106-2020-6250</t>
  </si>
  <si>
    <t>106-2020-6256</t>
  </si>
  <si>
    <t>106-2020-6260</t>
  </si>
  <si>
    <t>106-2020-6270</t>
  </si>
  <si>
    <t>106-2020-6280</t>
  </si>
  <si>
    <t>106-2020-6290</t>
  </si>
  <si>
    <t>106-2020-6300</t>
  </si>
  <si>
    <t>106-2020-6310</t>
  </si>
  <si>
    <t>106-2020-6320</t>
  </si>
  <si>
    <t>106-2020-6330</t>
  </si>
  <si>
    <t>106-2020-6340</t>
  </si>
  <si>
    <t>106-2020-6350</t>
  </si>
  <si>
    <t>106-2020-6360</t>
  </si>
  <si>
    <t>106-2020-7205</t>
  </si>
  <si>
    <t>106-2020-7206</t>
  </si>
  <si>
    <t>106-2020-7207</t>
  </si>
  <si>
    <t>106-2020-7210</t>
  </si>
  <si>
    <t>106-2020-8073</t>
  </si>
  <si>
    <t>106-2020-8074</t>
  </si>
  <si>
    <t>106-2020-8075</t>
  </si>
  <si>
    <t>106-2020-8076</t>
  </si>
  <si>
    <t>106-2020-8077</t>
  </si>
  <si>
    <t>106-2020-8078</t>
  </si>
  <si>
    <t>106-2020-8079</t>
  </si>
  <si>
    <t>106-2020-8080</t>
  </si>
  <si>
    <t>106-2020-8081</t>
  </si>
  <si>
    <t>106-2020-8082</t>
  </si>
  <si>
    <t>106-2020-8083</t>
  </si>
  <si>
    <t>106-2020-8084</t>
  </si>
  <si>
    <t>107-2020-6010</t>
  </si>
  <si>
    <t>107-2020-6020</t>
  </si>
  <si>
    <t>107-2020-6030</t>
  </si>
  <si>
    <t>107-2020-6040</t>
  </si>
  <si>
    <t>107-2020-6070</t>
  </si>
  <si>
    <t>107-2020-6080</t>
  </si>
  <si>
    <t>107-2020-6090</t>
  </si>
  <si>
    <t>107-2020-6100</t>
  </si>
  <si>
    <t>107-2020-6101</t>
  </si>
  <si>
    <t>107-2020-6110</t>
  </si>
  <si>
    <t>107-2020-6130</t>
  </si>
  <si>
    <t>107-2020-6131</t>
  </si>
  <si>
    <t>107-2020-6140</t>
  </si>
  <si>
    <t>107-2020-6150</t>
  </si>
  <si>
    <t>107-2020-6160</t>
  </si>
  <si>
    <t>107-2020-6170</t>
  </si>
  <si>
    <t>107-2020-6180</t>
  </si>
  <si>
    <t>107-2020-6190</t>
  </si>
  <si>
    <t>107-2020-6200</t>
  </si>
  <si>
    <t>107-2020-6210</t>
  </si>
  <si>
    <t>107-2020-6240</t>
  </si>
  <si>
    <t>107-2020-6250</t>
  </si>
  <si>
    <t>107-2020-6256</t>
  </si>
  <si>
    <t>107-2020-6260</t>
  </si>
  <si>
    <t>107-2020-6270</t>
  </si>
  <si>
    <t>107-2020-6280</t>
  </si>
  <si>
    <t>107-2020-6290</t>
  </si>
  <si>
    <t>107-2020-6300</t>
  </si>
  <si>
    <t>107-2020-6310</t>
  </si>
  <si>
    <t>107-2020-6320</t>
  </si>
  <si>
    <t>107-2020-6330</t>
  </si>
  <si>
    <t>107-2020-6340</t>
  </si>
  <si>
    <t>107-2020-6350</t>
  </si>
  <si>
    <t>107-2020-6360</t>
  </si>
  <si>
    <t>107-2020-7205</t>
  </si>
  <si>
    <t>107-2020-7206</t>
  </si>
  <si>
    <t>107-2020-7207</t>
  </si>
  <si>
    <t>107-2020-7210</t>
  </si>
  <si>
    <t>107-2020-8073</t>
  </si>
  <si>
    <t>107-2020-8074</t>
  </si>
  <si>
    <t>107-2020-8075</t>
  </si>
  <si>
    <t>107-2020-8076</t>
  </si>
  <si>
    <t>107-2020-8077</t>
  </si>
  <si>
    <t>107-2020-8078</t>
  </si>
  <si>
    <t>107-2020-8079</t>
  </si>
  <si>
    <t>107-2020-8080</t>
  </si>
  <si>
    <t>107-2020-8081</t>
  </si>
  <si>
    <t>107-2020-8082</t>
  </si>
  <si>
    <t>107-2020-8083</t>
  </si>
  <si>
    <t>107-2020-8084</t>
  </si>
  <si>
    <t>108-2020-6010</t>
  </si>
  <si>
    <t>108-2020-6020</t>
  </si>
  <si>
    <t>108-2020-6030</t>
  </si>
  <si>
    <t>108-2020-6040</t>
  </si>
  <si>
    <t>108-2020-6070</t>
  </si>
  <si>
    <t>108-2020-6080</t>
  </si>
  <si>
    <t>108-2020-6090</t>
  </si>
  <si>
    <t>108-2020-6100</t>
  </si>
  <si>
    <t>108-2020-6101</t>
  </si>
  <si>
    <t>108-2020-6110</t>
  </si>
  <si>
    <t>108-2020-6130</t>
  </si>
  <si>
    <t>108-2020-6131</t>
  </si>
  <si>
    <t>108-2020-6140</t>
  </si>
  <si>
    <t>108-2020-6150</t>
  </si>
  <si>
    <t>108-2020-6160</t>
  </si>
  <si>
    <t>108-2020-6170</t>
  </si>
  <si>
    <t>108-2020-6180</t>
  </si>
  <si>
    <t>108-2020-6190</t>
  </si>
  <si>
    <t>108-2020-6200</t>
  </si>
  <si>
    <t>108-2020-6210</t>
  </si>
  <si>
    <t>108-2020-6240</t>
  </si>
  <si>
    <t>108-2020-6250</t>
  </si>
  <si>
    <t>108-2020-6256</t>
  </si>
  <si>
    <t>108-2020-6260</t>
  </si>
  <si>
    <t>108-2020-6270</t>
  </si>
  <si>
    <t>108-2020-6280</t>
  </si>
  <si>
    <t>108-2020-6290</t>
  </si>
  <si>
    <t>108-2020-6300</t>
  </si>
  <si>
    <t>108-2020-6310</t>
  </si>
  <si>
    <t>108-2020-6320</t>
  </si>
  <si>
    <t>108-2020-6330</t>
  </si>
  <si>
    <t>108-2020-6340</t>
  </si>
  <si>
    <t>108-2020-6350</t>
  </si>
  <si>
    <t>108-2020-6360</t>
  </si>
  <si>
    <t>108-2020-7205</t>
  </si>
  <si>
    <t>108-2020-7206</t>
  </si>
  <si>
    <t>108-2020-7207</t>
  </si>
  <si>
    <t>108-2020-7210</t>
  </si>
  <si>
    <t>108-2020-8073</t>
  </si>
  <si>
    <t>108-2020-8074</t>
  </si>
  <si>
    <t>108-2020-8075</t>
  </si>
  <si>
    <t>108-2020-8076</t>
  </si>
  <si>
    <t>108-2020-8077</t>
  </si>
  <si>
    <t>108-2020-8078</t>
  </si>
  <si>
    <t>108-2020-8079</t>
  </si>
  <si>
    <t>108-2020-8080</t>
  </si>
  <si>
    <t>108-2020-8081</t>
  </si>
  <si>
    <t>108-2020-8082</t>
  </si>
  <si>
    <t>108-2020-8083</t>
  </si>
  <si>
    <t>108-2020-8084</t>
  </si>
  <si>
    <t>110-2020-6010</t>
  </si>
  <si>
    <t>110-2020-6020</t>
  </si>
  <si>
    <t>110-2020-6030</t>
  </si>
  <si>
    <t>110-2020-6040</t>
  </si>
  <si>
    <t>110-2020-6070</t>
  </si>
  <si>
    <t>110-2020-6080</t>
  </si>
  <si>
    <t>110-2020-6090</t>
  </si>
  <si>
    <t>110-2020-6100</t>
  </si>
  <si>
    <t>110-2020-6101</t>
  </si>
  <si>
    <t>110-2020-6110</t>
  </si>
  <si>
    <t>110-2020-6130</t>
  </si>
  <si>
    <t>110-2020-6131</t>
  </si>
  <si>
    <t>110-2020-6140</t>
  </si>
  <si>
    <t>110-2020-6150</t>
  </si>
  <si>
    <t>110-2020-6160</t>
  </si>
  <si>
    <t>110-2020-6170</t>
  </si>
  <si>
    <t>110-2020-6180</t>
  </si>
  <si>
    <t>110-2020-6190</t>
  </si>
  <si>
    <t>110-2020-6200</t>
  </si>
  <si>
    <t>110-2020-6210</t>
  </si>
  <si>
    <t>110-2020-6240</t>
  </si>
  <si>
    <t>110-2020-6250</t>
  </si>
  <si>
    <t>110-2020-6256</t>
  </si>
  <si>
    <t>110-2020-6260</t>
  </si>
  <si>
    <t>110-2020-6270</t>
  </si>
  <si>
    <t>110-2020-6280</t>
  </si>
  <si>
    <t>110-2020-6290</t>
  </si>
  <si>
    <t>110-2020-6300</t>
  </si>
  <si>
    <t>110-2020-6310</t>
  </si>
  <si>
    <t>110-2020-6320</t>
  </si>
  <si>
    <t>110-2020-6330</t>
  </si>
  <si>
    <t>110-2020-6340</t>
  </si>
  <si>
    <t>110-2020-6350</t>
  </si>
  <si>
    <t>110-2020-6360</t>
  </si>
  <si>
    <t>110-2020-7205</t>
  </si>
  <si>
    <t>110-2020-7206</t>
  </si>
  <si>
    <t>110-2020-7207</t>
  </si>
  <si>
    <t>110-2020-7210</t>
  </si>
  <si>
    <t>110-2020-8073</t>
  </si>
  <si>
    <t>110-2020-8074</t>
  </si>
  <si>
    <t>110-2020-8075</t>
  </si>
  <si>
    <t>110-2020-8076</t>
  </si>
  <si>
    <t>110-2020-8077</t>
  </si>
  <si>
    <t>110-2020-8078</t>
  </si>
  <si>
    <t>110-2020-8079</t>
  </si>
  <si>
    <t>110-2020-8080</t>
  </si>
  <si>
    <t>110-2020-8081</t>
  </si>
  <si>
    <t>110-2020-8082</t>
  </si>
  <si>
    <t>110-2020-8083</t>
  </si>
  <si>
    <t>110-2020-8084</t>
  </si>
  <si>
    <t>112-2020-6010</t>
  </si>
  <si>
    <t>112-2020-6020</t>
  </si>
  <si>
    <t>112-2020-6030</t>
  </si>
  <si>
    <t>112-2020-6040</t>
  </si>
  <si>
    <t>112-2020-6070</t>
  </si>
  <si>
    <t>112-2020-6080</t>
  </si>
  <si>
    <t>112-2020-6090</t>
  </si>
  <si>
    <t>112-2020-6100</t>
  </si>
  <si>
    <t>112-2020-6101</t>
  </si>
  <si>
    <t>112-2020-6110</t>
  </si>
  <si>
    <t>112-2020-6130</t>
  </si>
  <si>
    <t>112-2020-6131</t>
  </si>
  <si>
    <t>112-2020-6140</t>
  </si>
  <si>
    <t>112-2020-6150</t>
  </si>
  <si>
    <t>112-2020-6160</t>
  </si>
  <si>
    <t>112-2020-6170</t>
  </si>
  <si>
    <t>112-2020-6180</t>
  </si>
  <si>
    <t>112-2020-6190</t>
  </si>
  <si>
    <t>112-2020-6200</t>
  </si>
  <si>
    <t>112-2020-6210</t>
  </si>
  <si>
    <t>112-2020-6240</t>
  </si>
  <si>
    <t>112-2020-6250</t>
  </si>
  <si>
    <t>112-2020-6256</t>
  </si>
  <si>
    <t>112-2020-6260</t>
  </si>
  <si>
    <t>112-2020-6270</t>
  </si>
  <si>
    <t>112-2020-6280</t>
  </si>
  <si>
    <t>112-2020-6290</t>
  </si>
  <si>
    <t>112-2020-6300</t>
  </si>
  <si>
    <t>112-2020-6310</t>
  </si>
  <si>
    <t>112-2020-6320</t>
  </si>
  <si>
    <t>112-2020-6330</t>
  </si>
  <si>
    <t>112-2020-6340</t>
  </si>
  <si>
    <t>112-2020-6350</t>
  </si>
  <si>
    <t>112-2020-6360</t>
  </si>
  <si>
    <t>112-2020-7205</t>
  </si>
  <si>
    <t>112-2020-7206</t>
  </si>
  <si>
    <t>112-2020-7207</t>
  </si>
  <si>
    <t>112-2020-7210</t>
  </si>
  <si>
    <t>112-2020-8073</t>
  </si>
  <si>
    <t>112-2020-8074</t>
  </si>
  <si>
    <t>112-2020-8075</t>
  </si>
  <si>
    <t>112-2020-8076</t>
  </si>
  <si>
    <t>112-2020-8077</t>
  </si>
  <si>
    <t>112-2020-8078</t>
  </si>
  <si>
    <t>112-2020-8079</t>
  </si>
  <si>
    <t>112-2020-8080</t>
  </si>
  <si>
    <t>112-2020-8081</t>
  </si>
  <si>
    <t>112-2020-8082</t>
  </si>
  <si>
    <t>112-2020-8083</t>
  </si>
  <si>
    <t>112-2020-8084</t>
  </si>
  <si>
    <t>113-2020-6010</t>
  </si>
  <si>
    <t>113-2020-6020</t>
  </si>
  <si>
    <t>113-2020-6030</t>
  </si>
  <si>
    <t>113-2020-6040</t>
  </si>
  <si>
    <t>113-2020-6070</t>
  </si>
  <si>
    <t>113-2020-6080</t>
  </si>
  <si>
    <t>113-2020-6090</t>
  </si>
  <si>
    <t>113-2020-6100</t>
  </si>
  <si>
    <t>113-2020-6101</t>
  </si>
  <si>
    <t>113-2020-6110</t>
  </si>
  <si>
    <t>113-2020-6130</t>
  </si>
  <si>
    <t>113-2020-6131</t>
  </si>
  <si>
    <t>113-2020-6140</t>
  </si>
  <si>
    <t>113-2020-6150</t>
  </si>
  <si>
    <t>113-2020-6160</t>
  </si>
  <si>
    <t>113-2020-6170</t>
  </si>
  <si>
    <t>113-2020-6180</t>
  </si>
  <si>
    <t>113-2020-6190</t>
  </si>
  <si>
    <t>113-2020-6200</t>
  </si>
  <si>
    <t>113-2020-6210</t>
  </si>
  <si>
    <t>113-2020-6240</t>
  </si>
  <si>
    <t>113-2020-6250</t>
  </si>
  <si>
    <t>113-2020-6256</t>
  </si>
  <si>
    <t>113-2020-6260</t>
  </si>
  <si>
    <t>113-2020-6270</t>
  </si>
  <si>
    <t>113-2020-6280</t>
  </si>
  <si>
    <t>113-2020-6290</t>
  </si>
  <si>
    <t>113-2020-6300</t>
  </si>
  <si>
    <t>113-2020-6310</t>
  </si>
  <si>
    <t>113-2020-6320</t>
  </si>
  <si>
    <t>113-2020-6330</t>
  </si>
  <si>
    <t>113-2020-6340</t>
  </si>
  <si>
    <t>113-2020-6350</t>
  </si>
  <si>
    <t>113-2020-6360</t>
  </si>
  <si>
    <t>113-2020-7205</t>
  </si>
  <si>
    <t>113-2020-7206</t>
  </si>
  <si>
    <t>113-2020-7207</t>
  </si>
  <si>
    <t>113-2020-7210</t>
  </si>
  <si>
    <t>113-2020-8073</t>
  </si>
  <si>
    <t>113-2020-8074</t>
  </si>
  <si>
    <t>113-2020-8075</t>
  </si>
  <si>
    <t>113-2020-8076</t>
  </si>
  <si>
    <t>113-2020-8077</t>
  </si>
  <si>
    <t>113-2020-8078</t>
  </si>
  <si>
    <t>113-2020-8079</t>
  </si>
  <si>
    <t>113-2020-8080</t>
  </si>
  <si>
    <t>113-2020-8081</t>
  </si>
  <si>
    <t>113-2020-8082</t>
  </si>
  <si>
    <t>113-2020-8083</t>
  </si>
  <si>
    <t>113-2020-8084</t>
  </si>
  <si>
    <t>114-2020-6010</t>
  </si>
  <si>
    <t>114-2020-6020</t>
  </si>
  <si>
    <t>114-2020-6030</t>
  </si>
  <si>
    <t>114-2020-6040</t>
  </si>
  <si>
    <t>114-2020-6070</t>
  </si>
  <si>
    <t>114-2020-6080</t>
  </si>
  <si>
    <t>114-2020-6090</t>
  </si>
  <si>
    <t>114-2020-6100</t>
  </si>
  <si>
    <t>114-2020-6101</t>
  </si>
  <si>
    <t>114-2020-6110</t>
  </si>
  <si>
    <t>114-2020-6130</t>
  </si>
  <si>
    <t>114-2020-6131</t>
  </si>
  <si>
    <t>114-2020-6140</t>
  </si>
  <si>
    <t>114-2020-6150</t>
  </si>
  <si>
    <t>114-2020-6160</t>
  </si>
  <si>
    <t>114-2020-6170</t>
  </si>
  <si>
    <t>114-2020-6180</t>
  </si>
  <si>
    <t>114-2020-6190</t>
  </si>
  <si>
    <t>114-2020-6200</t>
  </si>
  <si>
    <t>114-2020-6210</t>
  </si>
  <si>
    <t>114-2020-6240</t>
  </si>
  <si>
    <t>114-2020-6250</t>
  </si>
  <si>
    <t>114-2020-6256</t>
  </si>
  <si>
    <t>114-2020-6260</t>
  </si>
  <si>
    <t>114-2020-6270</t>
  </si>
  <si>
    <t>114-2020-6280</t>
  </si>
  <si>
    <t>114-2020-6290</t>
  </si>
  <si>
    <t>114-2020-6300</t>
  </si>
  <si>
    <t>114-2020-6310</t>
  </si>
  <si>
    <t>114-2020-6320</t>
  </si>
  <si>
    <t>114-2020-6330</t>
  </si>
  <si>
    <t>114-2020-6340</t>
  </si>
  <si>
    <t>114-2020-6350</t>
  </si>
  <si>
    <t>114-2020-6360</t>
  </si>
  <si>
    <t>114-2020-7205</t>
  </si>
  <si>
    <t>114-2020-7206</t>
  </si>
  <si>
    <t>114-2020-7207</t>
  </si>
  <si>
    <t>114-2020-7210</t>
  </si>
  <si>
    <t>114-2020-8073</t>
  </si>
  <si>
    <t>114-2020-8074</t>
  </si>
  <si>
    <t>114-2020-8075</t>
  </si>
  <si>
    <t>114-2020-8076</t>
  </si>
  <si>
    <t>114-2020-8077</t>
  </si>
  <si>
    <t>114-2020-8078</t>
  </si>
  <si>
    <t>114-2020-8079</t>
  </si>
  <si>
    <t>114-2020-8080</t>
  </si>
  <si>
    <t>114-2020-8081</t>
  </si>
  <si>
    <t>114-2020-8082</t>
  </si>
  <si>
    <t>114-2020-8083</t>
  </si>
  <si>
    <t>114-2020-8084</t>
  </si>
  <si>
    <t>115-2020-6010</t>
  </si>
  <si>
    <t>115-2020-6020</t>
  </si>
  <si>
    <t>115-2020-6030</t>
  </si>
  <si>
    <t>115-2020-6040</t>
  </si>
  <si>
    <t>115-2020-6070</t>
  </si>
  <si>
    <t>115-2020-6080</t>
  </si>
  <si>
    <t>115-2020-6090</t>
  </si>
  <si>
    <t>115-2020-6100</t>
  </si>
  <si>
    <t>115-2020-6101</t>
  </si>
  <si>
    <t>115-2020-6110</t>
  </si>
  <si>
    <t>115-2020-6130</t>
  </si>
  <si>
    <t>115-2020-6131</t>
  </si>
  <si>
    <t>115-2020-6140</t>
  </si>
  <si>
    <t>115-2020-6150</t>
  </si>
  <si>
    <t>115-2020-6160</t>
  </si>
  <si>
    <t>115-2020-6170</t>
  </si>
  <si>
    <t>115-2020-6180</t>
  </si>
  <si>
    <t>115-2020-6190</t>
  </si>
  <si>
    <t>115-2020-6200</t>
  </si>
  <si>
    <t>115-2020-6210</t>
  </si>
  <si>
    <t>115-2020-6240</t>
  </si>
  <si>
    <t>115-2020-6250</t>
  </si>
  <si>
    <t>115-2020-6256</t>
  </si>
  <si>
    <t>115-2020-6260</t>
  </si>
  <si>
    <t>115-2020-6270</t>
  </si>
  <si>
    <t>115-2020-6280</t>
  </si>
  <si>
    <t>115-2020-6290</t>
  </si>
  <si>
    <t>115-2020-6300</t>
  </si>
  <si>
    <t>115-2020-6310</t>
  </si>
  <si>
    <t>115-2020-6320</t>
  </si>
  <si>
    <t>115-2020-6330</t>
  </si>
  <si>
    <t>115-2020-6340</t>
  </si>
  <si>
    <t>115-2020-6350</t>
  </si>
  <si>
    <t>115-2020-6360</t>
  </si>
  <si>
    <t>115-2020-7205</t>
  </si>
  <si>
    <t>115-2020-7206</t>
  </si>
  <si>
    <t>115-2020-7207</t>
  </si>
  <si>
    <t>115-2020-7210</t>
  </si>
  <si>
    <t>115-2020-8073</t>
  </si>
  <si>
    <t>115-2020-8074</t>
  </si>
  <si>
    <t>115-2020-8075</t>
  </si>
  <si>
    <t>115-2020-8076</t>
  </si>
  <si>
    <t>115-2020-8077</t>
  </si>
  <si>
    <t>115-2020-8078</t>
  </si>
  <si>
    <t>115-2020-8079</t>
  </si>
  <si>
    <t>115-2020-8080</t>
  </si>
  <si>
    <t>115-2020-8081</t>
  </si>
  <si>
    <t>115-2020-8082</t>
  </si>
  <si>
    <t>115-2020-8083</t>
  </si>
  <si>
    <t>115-2020-8084</t>
  </si>
  <si>
    <t>116-2020-6010</t>
  </si>
  <si>
    <t>116-2020-6020</t>
  </si>
  <si>
    <t>116-2020-6030</t>
  </si>
  <si>
    <t>116-2020-6040</t>
  </si>
  <si>
    <t>116-2020-6070</t>
  </si>
  <si>
    <t>116-2020-6080</t>
  </si>
  <si>
    <t>116-2020-6090</t>
  </si>
  <si>
    <t>116-2020-6100</t>
  </si>
  <si>
    <t>116-2020-6101</t>
  </si>
  <si>
    <t>116-2020-6110</t>
  </si>
  <si>
    <t>116-2020-6130</t>
  </si>
  <si>
    <t>116-2020-6131</t>
  </si>
  <si>
    <t>116-2020-6140</t>
  </si>
  <si>
    <t>116-2020-6150</t>
  </si>
  <si>
    <t>116-2020-6160</t>
  </si>
  <si>
    <t>116-2020-6170</t>
  </si>
  <si>
    <t>116-2020-6180</t>
  </si>
  <si>
    <t>116-2020-6190</t>
  </si>
  <si>
    <t>116-2020-6200</t>
  </si>
  <si>
    <t>116-2020-6210</t>
  </si>
  <si>
    <t>116-2020-6240</t>
  </si>
  <si>
    <t>116-2020-6250</t>
  </si>
  <si>
    <t>116-2020-6256</t>
  </si>
  <si>
    <t>116-2020-6260</t>
  </si>
  <si>
    <t>116-2020-6270</t>
  </si>
  <si>
    <t>116-2020-6280</t>
  </si>
  <si>
    <t>116-2020-6290</t>
  </si>
  <si>
    <t>116-2020-6300</t>
  </si>
  <si>
    <t>116-2020-6310</t>
  </si>
  <si>
    <t>116-2020-6320</t>
  </si>
  <si>
    <t>116-2020-6330</t>
  </si>
  <si>
    <t>116-2020-6340</t>
  </si>
  <si>
    <t>116-2020-6350</t>
  </si>
  <si>
    <t>116-2020-6360</t>
  </si>
  <si>
    <t>116-2020-7205</t>
  </si>
  <si>
    <t>116-2020-7206</t>
  </si>
  <si>
    <t>116-2020-7207</t>
  </si>
  <si>
    <t>116-2020-7210</t>
  </si>
  <si>
    <t>116-2020-8073</t>
  </si>
  <si>
    <t>116-2020-8074</t>
  </si>
  <si>
    <t>116-2020-8075</t>
  </si>
  <si>
    <t>116-2020-8076</t>
  </si>
  <si>
    <t>116-2020-8077</t>
  </si>
  <si>
    <t>116-2020-8078</t>
  </si>
  <si>
    <t>116-2020-8079</t>
  </si>
  <si>
    <t>116-2020-8080</t>
  </si>
  <si>
    <t>116-2020-8081</t>
  </si>
  <si>
    <t>116-2020-8082</t>
  </si>
  <si>
    <t>116-2020-8083</t>
  </si>
  <si>
    <t>116-2020-8084</t>
  </si>
  <si>
    <t>117-2020-6010</t>
  </si>
  <si>
    <t>117-2020-6020</t>
  </si>
  <si>
    <t>117-2020-6030</t>
  </si>
  <si>
    <t>117-2020-6040</t>
  </si>
  <si>
    <t>117-2020-6070</t>
  </si>
  <si>
    <t>117-2020-6080</t>
  </si>
  <si>
    <t>117-2020-6090</t>
  </si>
  <si>
    <t>117-2020-6100</t>
  </si>
  <si>
    <t>117-2020-6101</t>
  </si>
  <si>
    <t>117-2020-6110</t>
  </si>
  <si>
    <t>117-2020-6130</t>
  </si>
  <si>
    <t>117-2020-6131</t>
  </si>
  <si>
    <t>117-2020-6140</t>
  </si>
  <si>
    <t>117-2020-6150</t>
  </si>
  <si>
    <t>117-2020-6160</t>
  </si>
  <si>
    <t>117-2020-6170</t>
  </si>
  <si>
    <t>117-2020-6180</t>
  </si>
  <si>
    <t>117-2020-6190</t>
  </si>
  <si>
    <t>117-2020-6200</t>
  </si>
  <si>
    <t>117-2020-6210</t>
  </si>
  <si>
    <t>117-2020-6240</t>
  </si>
  <si>
    <t>117-2020-6250</t>
  </si>
  <si>
    <t>117-2020-6256</t>
  </si>
  <si>
    <t>117-2020-6260</t>
  </si>
  <si>
    <t>117-2020-6270</t>
  </si>
  <si>
    <t>117-2020-6280</t>
  </si>
  <si>
    <t>117-2020-6290</t>
  </si>
  <si>
    <t>117-2020-6300</t>
  </si>
  <si>
    <t>117-2020-6310</t>
  </si>
  <si>
    <t>117-2020-6320</t>
  </si>
  <si>
    <t>117-2020-6330</t>
  </si>
  <si>
    <t>117-2020-6340</t>
  </si>
  <si>
    <t>117-2020-6350</t>
  </si>
  <si>
    <t>117-2020-6360</t>
  </si>
  <si>
    <t>117-2020-7205</t>
  </si>
  <si>
    <t>117-2020-7206</t>
  </si>
  <si>
    <t>117-2020-7207</t>
  </si>
  <si>
    <t>117-2020-7210</t>
  </si>
  <si>
    <t>117-2020-8073</t>
  </si>
  <si>
    <t>117-2020-8074</t>
  </si>
  <si>
    <t>117-2020-8075</t>
  </si>
  <si>
    <t>117-2020-8076</t>
  </si>
  <si>
    <t>117-2020-8077</t>
  </si>
  <si>
    <t>117-2020-8078</t>
  </si>
  <si>
    <t>117-2020-8079</t>
  </si>
  <si>
    <t>117-2020-8080</t>
  </si>
  <si>
    <t>117-2020-8081</t>
  </si>
  <si>
    <t>117-2020-8082</t>
  </si>
  <si>
    <t>117-2020-8083</t>
  </si>
  <si>
    <t>117-2020-8084</t>
  </si>
  <si>
    <t>118-2020-6010</t>
  </si>
  <si>
    <t>118-2020-6020</t>
  </si>
  <si>
    <t>118-2020-6030</t>
  </si>
  <si>
    <t>118-2020-6040</t>
  </si>
  <si>
    <t>118-2020-6070</t>
  </si>
  <si>
    <t>118-2020-6080</t>
  </si>
  <si>
    <t>118-2020-6090</t>
  </si>
  <si>
    <t>118-2020-6100</t>
  </si>
  <si>
    <t>118-2020-6101</t>
  </si>
  <si>
    <t>118-2020-6110</t>
  </si>
  <si>
    <t>118-2020-6130</t>
  </si>
  <si>
    <t>118-2020-6131</t>
  </si>
  <si>
    <t>118-2020-6140</t>
  </si>
  <si>
    <t>118-2020-6150</t>
  </si>
  <si>
    <t>118-2020-6160</t>
  </si>
  <si>
    <t>118-2020-6170</t>
  </si>
  <si>
    <t>118-2020-6180</t>
  </si>
  <si>
    <t>118-2020-6190</t>
  </si>
  <si>
    <t>118-2020-6200</t>
  </si>
  <si>
    <t>118-2020-6210</t>
  </si>
  <si>
    <t>118-2020-6240</t>
  </si>
  <si>
    <t>118-2020-6250</t>
  </si>
  <si>
    <t>118-2020-6256</t>
  </si>
  <si>
    <t>118-2020-6260</t>
  </si>
  <si>
    <t>118-2020-6270</t>
  </si>
  <si>
    <t>118-2020-6280</t>
  </si>
  <si>
    <t>118-2020-6290</t>
  </si>
  <si>
    <t>118-2020-6300</t>
  </si>
  <si>
    <t>118-2020-6310</t>
  </si>
  <si>
    <t>118-2020-6320</t>
  </si>
  <si>
    <t>118-2020-6330</t>
  </si>
  <si>
    <t>118-2020-6340</t>
  </si>
  <si>
    <t>118-2020-6350</t>
  </si>
  <si>
    <t>118-2020-6360</t>
  </si>
  <si>
    <t>118-2020-7205</t>
  </si>
  <si>
    <t>118-2020-7206</t>
  </si>
  <si>
    <t>118-2020-7207</t>
  </si>
  <si>
    <t>118-2020-7210</t>
  </si>
  <si>
    <t>118-2020-8073</t>
  </si>
  <si>
    <t>118-2020-8074</t>
  </si>
  <si>
    <t>118-2020-8075</t>
  </si>
  <si>
    <t>118-2020-8076</t>
  </si>
  <si>
    <t>118-2020-8077</t>
  </si>
  <si>
    <t>118-2020-8078</t>
  </si>
  <si>
    <t>118-2020-8079</t>
  </si>
  <si>
    <t>118-2020-8080</t>
  </si>
  <si>
    <t>118-2020-8081</t>
  </si>
  <si>
    <t>118-2020-8082</t>
  </si>
  <si>
    <t>118-2020-8083</t>
  </si>
  <si>
    <t>118-2020-8084</t>
  </si>
  <si>
    <t>119-2020-6010</t>
  </si>
  <si>
    <t>119-2020-6020</t>
  </si>
  <si>
    <t>119-2020-6030</t>
  </si>
  <si>
    <t>119-2020-6040</t>
  </si>
  <si>
    <t>119-2020-6070</t>
  </si>
  <si>
    <t>119-2020-6080</t>
  </si>
  <si>
    <t>119-2020-6090</t>
  </si>
  <si>
    <t>119-2020-6100</t>
  </si>
  <si>
    <t>119-2020-6101</t>
  </si>
  <si>
    <t>119-2020-6110</t>
  </si>
  <si>
    <t>119-2020-6130</t>
  </si>
  <si>
    <t>119-2020-6131</t>
  </si>
  <si>
    <t>119-2020-6140</t>
  </si>
  <si>
    <t>119-2020-6150</t>
  </si>
  <si>
    <t>119-2020-6160</t>
  </si>
  <si>
    <t>119-2020-6170</t>
  </si>
  <si>
    <t>119-2020-6180</t>
  </si>
  <si>
    <t>119-2020-6190</t>
  </si>
  <si>
    <t>119-2020-6200</t>
  </si>
  <si>
    <t>119-2020-6210</t>
  </si>
  <si>
    <t>119-2020-6240</t>
  </si>
  <si>
    <t>119-2020-6250</t>
  </si>
  <si>
    <t>119-2020-6256</t>
  </si>
  <si>
    <t>119-2020-6260</t>
  </si>
  <si>
    <t>119-2020-6270</t>
  </si>
  <si>
    <t>119-2020-6280</t>
  </si>
  <si>
    <t>119-2020-6290</t>
  </si>
  <si>
    <t>119-2020-6300</t>
  </si>
  <si>
    <t>119-2020-6310</t>
  </si>
  <si>
    <t>119-2020-6320</t>
  </si>
  <si>
    <t>119-2020-6330</t>
  </si>
  <si>
    <t>119-2020-6340</t>
  </si>
  <si>
    <t>119-2020-6350</t>
  </si>
  <si>
    <t>119-2020-6360</t>
  </si>
  <si>
    <t>119-2020-7205</t>
  </si>
  <si>
    <t>119-2020-7206</t>
  </si>
  <si>
    <t>119-2020-7207</t>
  </si>
  <si>
    <t>119-2020-7210</t>
  </si>
  <si>
    <t>119-2020-8073</t>
  </si>
  <si>
    <t>119-2020-8074</t>
  </si>
  <si>
    <t>119-2020-8075</t>
  </si>
  <si>
    <t>119-2020-8076</t>
  </si>
  <si>
    <t>119-2020-8077</t>
  </si>
  <si>
    <t>119-2020-8078</t>
  </si>
  <si>
    <t>119-2020-8079</t>
  </si>
  <si>
    <t>119-2020-8080</t>
  </si>
  <si>
    <t>119-2020-8081</t>
  </si>
  <si>
    <t>119-2020-8082</t>
  </si>
  <si>
    <t>119-2020-8083</t>
  </si>
  <si>
    <t>119-2020-8084</t>
  </si>
  <si>
    <t>121-2020-6010</t>
  </si>
  <si>
    <t>121-2020-6020</t>
  </si>
  <si>
    <t>121-2020-6030</t>
  </si>
  <si>
    <t>121-2020-6040</t>
  </si>
  <si>
    <t>121-2020-6070</t>
  </si>
  <si>
    <t>121-2020-6080</t>
  </si>
  <si>
    <t>121-2020-6090</t>
  </si>
  <si>
    <t>121-2020-6100</t>
  </si>
  <si>
    <t>121-2020-6101</t>
  </si>
  <si>
    <t>121-2020-6110</t>
  </si>
  <si>
    <t>121-2020-6130</t>
  </si>
  <si>
    <t>121-2020-6131</t>
  </si>
  <si>
    <t>121-2020-6140</t>
  </si>
  <si>
    <t>121-2020-6150</t>
  </si>
  <si>
    <t>121-2020-6160</t>
  </si>
  <si>
    <t>121-2020-6170</t>
  </si>
  <si>
    <t>121-2020-6180</t>
  </si>
  <si>
    <t>121-2020-6190</t>
  </si>
  <si>
    <t>121-2020-6200</t>
  </si>
  <si>
    <t>121-2020-6210</t>
  </si>
  <si>
    <t>121-2020-6240</t>
  </si>
  <si>
    <t>121-2020-6250</t>
  </si>
  <si>
    <t>121-2020-6256</t>
  </si>
  <si>
    <t>121-2020-6260</t>
  </si>
  <si>
    <t>121-2020-6270</t>
  </si>
  <si>
    <t>121-2020-6280</t>
  </si>
  <si>
    <t>121-2020-6290</t>
  </si>
  <si>
    <t>121-2020-6300</t>
  </si>
  <si>
    <t>121-2020-6310</t>
  </si>
  <si>
    <t>121-2020-6320</t>
  </si>
  <si>
    <t>121-2020-6330</t>
  </si>
  <si>
    <t>121-2020-6340</t>
  </si>
  <si>
    <t>121-2020-6350</t>
  </si>
  <si>
    <t>121-2020-6360</t>
  </si>
  <si>
    <t>121-2020-7205</t>
  </si>
  <si>
    <t>121-2020-7206</t>
  </si>
  <si>
    <t>121-2020-7207</t>
  </si>
  <si>
    <t>121-2020-7210</t>
  </si>
  <si>
    <t>121-2020-8073</t>
  </si>
  <si>
    <t>121-2020-8074</t>
  </si>
  <si>
    <t>121-2020-8075</t>
  </si>
  <si>
    <t>121-2020-8076</t>
  </si>
  <si>
    <t>121-2020-8077</t>
  </si>
  <si>
    <t>121-2020-8078</t>
  </si>
  <si>
    <t>121-2020-8079</t>
  </si>
  <si>
    <t>121-2020-8080</t>
  </si>
  <si>
    <t>121-2020-8081</t>
  </si>
  <si>
    <t>121-2020-8082</t>
  </si>
  <si>
    <t>121-2020-8083</t>
  </si>
  <si>
    <t>121-2020-8084</t>
  </si>
  <si>
    <t>124-2020-6010</t>
  </si>
  <si>
    <t>124-2020-6020</t>
  </si>
  <si>
    <t>124-2020-6030</t>
  </si>
  <si>
    <t>124-2020-6040</t>
  </si>
  <si>
    <t>124-2020-6070</t>
  </si>
  <si>
    <t>124-2020-6080</t>
  </si>
  <si>
    <t>124-2020-6090</t>
  </si>
  <si>
    <t>124-2020-6100</t>
  </si>
  <si>
    <t>124-2020-6101</t>
  </si>
  <si>
    <t>124-2020-6110</t>
  </si>
  <si>
    <t>124-2020-6130</t>
  </si>
  <si>
    <t>124-2020-6131</t>
  </si>
  <si>
    <t>124-2020-6140</t>
  </si>
  <si>
    <t>124-2020-6150</t>
  </si>
  <si>
    <t>124-2020-6160</t>
  </si>
  <si>
    <t>124-2020-6170</t>
  </si>
  <si>
    <t>124-2020-6180</t>
  </si>
  <si>
    <t>124-2020-6190</t>
  </si>
  <si>
    <t>124-2020-6200</t>
  </si>
  <si>
    <t>124-2020-6210</t>
  </si>
  <si>
    <t>124-2020-6240</t>
  </si>
  <si>
    <t>124-2020-6250</t>
  </si>
  <si>
    <t>124-2020-6256</t>
  </si>
  <si>
    <t>124-2020-6260</t>
  </si>
  <si>
    <t>124-2020-6270</t>
  </si>
  <si>
    <t>124-2020-6280</t>
  </si>
  <si>
    <t>124-2020-6290</t>
  </si>
  <si>
    <t>124-2020-6300</t>
  </si>
  <si>
    <t>124-2020-6310</t>
  </si>
  <si>
    <t>124-2020-6320</t>
  </si>
  <si>
    <t>124-2020-6330</t>
  </si>
  <si>
    <t>124-2020-6340</t>
  </si>
  <si>
    <t>124-2020-6350</t>
  </si>
  <si>
    <t>124-2020-6360</t>
  </si>
  <si>
    <t>124-2020-7205</t>
  </si>
  <si>
    <t>124-2020-7206</t>
  </si>
  <si>
    <t>124-2020-7207</t>
  </si>
  <si>
    <t>124-2020-7210</t>
  </si>
  <si>
    <t>124-2020-8073</t>
  </si>
  <si>
    <t>124-2020-8074</t>
  </si>
  <si>
    <t>124-2020-8075</t>
  </si>
  <si>
    <t>124-2020-8076</t>
  </si>
  <si>
    <t>124-2020-8077</t>
  </si>
  <si>
    <t>124-2020-8078</t>
  </si>
  <si>
    <t>124-2020-8079</t>
  </si>
  <si>
    <t>124-2020-8080</t>
  </si>
  <si>
    <t>124-2020-8081</t>
  </si>
  <si>
    <t>124-2020-8082</t>
  </si>
  <si>
    <t>124-2020-8083</t>
  </si>
  <si>
    <t>124-2020-8084</t>
  </si>
  <si>
    <t>127-2020-6010</t>
  </si>
  <si>
    <t>127-2020-6020</t>
  </si>
  <si>
    <t>127-2020-6030</t>
  </si>
  <si>
    <t>127-2020-6040</t>
  </si>
  <si>
    <t>127-2020-6070</t>
  </si>
  <si>
    <t>127-2020-6080</t>
  </si>
  <si>
    <t>127-2020-6090</t>
  </si>
  <si>
    <t>127-2020-6100</t>
  </si>
  <si>
    <t>127-2020-6101</t>
  </si>
  <si>
    <t>127-2020-6110</t>
  </si>
  <si>
    <t>127-2020-6130</t>
  </si>
  <si>
    <t>127-2020-6131</t>
  </si>
  <si>
    <t>127-2020-6140</t>
  </si>
  <si>
    <t>127-2020-6150</t>
  </si>
  <si>
    <t>127-2020-6160</t>
  </si>
  <si>
    <t>127-2020-6170</t>
  </si>
  <si>
    <t>127-2020-6180</t>
  </si>
  <si>
    <t>127-2020-6190</t>
  </si>
  <si>
    <t>127-2020-6200</t>
  </si>
  <si>
    <t>127-2020-6210</t>
  </si>
  <si>
    <t>127-2020-6240</t>
  </si>
  <si>
    <t>127-2020-6250</t>
  </si>
  <si>
    <t>127-2020-6256</t>
  </si>
  <si>
    <t>127-2020-6260</t>
  </si>
  <si>
    <t>127-2020-6270</t>
  </si>
  <si>
    <t>127-2020-6280</t>
  </si>
  <si>
    <t>127-2020-6290</t>
  </si>
  <si>
    <t>127-2020-6300</t>
  </si>
  <si>
    <t>127-2020-6310</t>
  </si>
  <si>
    <t>127-2020-6320</t>
  </si>
  <si>
    <t>127-2020-6330</t>
  </si>
  <si>
    <t>127-2020-6340</t>
  </si>
  <si>
    <t>127-2020-6350</t>
  </si>
  <si>
    <t>127-2020-6360</t>
  </si>
  <si>
    <t>127-2020-7205</t>
  </si>
  <si>
    <t>127-2020-7206</t>
  </si>
  <si>
    <t>127-2020-7207</t>
  </si>
  <si>
    <t>127-2020-7210</t>
  </si>
  <si>
    <t>127-2020-8073</t>
  </si>
  <si>
    <t>127-2020-8074</t>
  </si>
  <si>
    <t>127-2020-8075</t>
  </si>
  <si>
    <t>127-2020-8076</t>
  </si>
  <si>
    <t>127-2020-8077</t>
  </si>
  <si>
    <t>127-2020-8078</t>
  </si>
  <si>
    <t>127-2020-8079</t>
  </si>
  <si>
    <t>127-2020-8080</t>
  </si>
  <si>
    <t>127-2020-8081</t>
  </si>
  <si>
    <t>127-2020-8082</t>
  </si>
  <si>
    <t>127-2020-8083</t>
  </si>
  <si>
    <t>127-2020-8084</t>
  </si>
  <si>
    <t>129-2020-6010</t>
  </si>
  <si>
    <t>129-2020-6020</t>
  </si>
  <si>
    <t>129-2020-6030</t>
  </si>
  <si>
    <t>129-2020-6040</t>
  </si>
  <si>
    <t>129-2020-6070</t>
  </si>
  <si>
    <t>129-2020-6080</t>
  </si>
  <si>
    <t>129-2020-6090</t>
  </si>
  <si>
    <t>129-2020-6100</t>
  </si>
  <si>
    <t>129-2020-6101</t>
  </si>
  <si>
    <t>129-2020-6110</t>
  </si>
  <si>
    <t>129-2020-6130</t>
  </si>
  <si>
    <t>129-2020-6131</t>
  </si>
  <si>
    <t>129-2020-6140</t>
  </si>
  <si>
    <t>129-2020-6150</t>
  </si>
  <si>
    <t>129-2020-6160</t>
  </si>
  <si>
    <t>129-2020-6170</t>
  </si>
  <si>
    <t>129-2020-6180</t>
  </si>
  <si>
    <t>129-2020-6190</t>
  </si>
  <si>
    <t>129-2020-6200</t>
  </si>
  <si>
    <t>129-2020-6210</t>
  </si>
  <si>
    <t>129-2020-6240</t>
  </si>
  <si>
    <t>129-2020-6250</t>
  </si>
  <si>
    <t>129-2020-6256</t>
  </si>
  <si>
    <t>129-2020-6260</t>
  </si>
  <si>
    <t>129-2020-6270</t>
  </si>
  <si>
    <t>129-2020-6280</t>
  </si>
  <si>
    <t>129-2020-6290</t>
  </si>
  <si>
    <t>129-2020-6300</t>
  </si>
  <si>
    <t>129-2020-6310</t>
  </si>
  <si>
    <t>129-2020-6320</t>
  </si>
  <si>
    <t>129-2020-6330</t>
  </si>
  <si>
    <t>129-2020-6340</t>
  </si>
  <si>
    <t>129-2020-6350</t>
  </si>
  <si>
    <t>129-2020-6360</t>
  </si>
  <si>
    <t>129-2020-7205</t>
  </si>
  <si>
    <t>129-2020-7206</t>
  </si>
  <si>
    <t>129-2020-7207</t>
  </si>
  <si>
    <t>129-2020-7210</t>
  </si>
  <si>
    <t>129-2020-8073</t>
  </si>
  <si>
    <t>129-2020-8074</t>
  </si>
  <si>
    <t>129-2020-8075</t>
  </si>
  <si>
    <t>129-2020-8076</t>
  </si>
  <si>
    <t>129-2020-8077</t>
  </si>
  <si>
    <t>129-2020-8078</t>
  </si>
  <si>
    <t>129-2020-8079</t>
  </si>
  <si>
    <t>129-2020-8080</t>
  </si>
  <si>
    <t>129-2020-8081</t>
  </si>
  <si>
    <t>129-2020-8082</t>
  </si>
  <si>
    <t>129-2020-8083</t>
  </si>
  <si>
    <t>129-2020-8084</t>
  </si>
  <si>
    <t>132-2020-6010</t>
  </si>
  <si>
    <t>132-2020-6020</t>
  </si>
  <si>
    <t>132-2020-6030</t>
  </si>
  <si>
    <t>132-2020-6040</t>
  </si>
  <si>
    <t>132-2020-6070</t>
  </si>
  <si>
    <t>132-2020-6080</t>
  </si>
  <si>
    <t>132-2020-6090</t>
  </si>
  <si>
    <t>132-2020-6100</t>
  </si>
  <si>
    <t>132-2020-6101</t>
  </si>
  <si>
    <t>132-2020-6110</t>
  </si>
  <si>
    <t>132-2020-6130</t>
  </si>
  <si>
    <t>132-2020-6131</t>
  </si>
  <si>
    <t>132-2020-6140</t>
  </si>
  <si>
    <t>132-2020-6150</t>
  </si>
  <si>
    <t>132-2020-6160</t>
  </si>
  <si>
    <t>132-2020-6170</t>
  </si>
  <si>
    <t>132-2020-6180</t>
  </si>
  <si>
    <t>132-2020-6190</t>
  </si>
  <si>
    <t>132-2020-6200</t>
  </si>
  <si>
    <t>132-2020-6210</t>
  </si>
  <si>
    <t>132-2020-6240</t>
  </si>
  <si>
    <t>132-2020-6250</t>
  </si>
  <si>
    <t>132-2020-6256</t>
  </si>
  <si>
    <t>132-2020-6260</t>
  </si>
  <si>
    <t>132-2020-6270</t>
  </si>
  <si>
    <t>132-2020-6280</t>
  </si>
  <si>
    <t>132-2020-6290</t>
  </si>
  <si>
    <t>132-2020-6300</t>
  </si>
  <si>
    <t>132-2020-6310</t>
  </si>
  <si>
    <t>132-2020-6320</t>
  </si>
  <si>
    <t>132-2020-6330</t>
  </si>
  <si>
    <t>132-2020-6340</t>
  </si>
  <si>
    <t>132-2020-6350</t>
  </si>
  <si>
    <t>132-2020-6360</t>
  </si>
  <si>
    <t>132-2020-7205</t>
  </si>
  <si>
    <t>132-2020-7206</t>
  </si>
  <si>
    <t>132-2020-7207</t>
  </si>
  <si>
    <t>132-2020-7210</t>
  </si>
  <si>
    <t>132-2020-8073</t>
  </si>
  <si>
    <t>132-2020-8074</t>
  </si>
  <si>
    <t>132-2020-8075</t>
  </si>
  <si>
    <t>132-2020-8076</t>
  </si>
  <si>
    <t>132-2020-8077</t>
  </si>
  <si>
    <t>132-2020-8078</t>
  </si>
  <si>
    <t>132-2020-8079</t>
  </si>
  <si>
    <t>132-2020-8080</t>
  </si>
  <si>
    <t>132-2020-8081</t>
  </si>
  <si>
    <t>132-2020-8082</t>
  </si>
  <si>
    <t>132-2020-8083</t>
  </si>
  <si>
    <t>132-2020-8084</t>
  </si>
  <si>
    <t>133-2020-6010</t>
  </si>
  <si>
    <t>133-2020-6020</t>
  </si>
  <si>
    <t>133-2020-6030</t>
  </si>
  <si>
    <t>133-2020-6040</t>
  </si>
  <si>
    <t>133-2020-6070</t>
  </si>
  <si>
    <t>133-2020-6080</t>
  </si>
  <si>
    <t>133-2020-6090</t>
  </si>
  <si>
    <t>133-2020-6100</t>
  </si>
  <si>
    <t>133-2020-6101</t>
  </si>
  <si>
    <t>133-2020-6110</t>
  </si>
  <si>
    <t>133-2020-6130</t>
  </si>
  <si>
    <t>133-2020-6131</t>
  </si>
  <si>
    <t>133-2020-6140</t>
  </si>
  <si>
    <t>133-2020-6150</t>
  </si>
  <si>
    <t>133-2020-6160</t>
  </si>
  <si>
    <t>133-2020-6170</t>
  </si>
  <si>
    <t>133-2020-6180</t>
  </si>
  <si>
    <t>133-2020-6190</t>
  </si>
  <si>
    <t>133-2020-6200</t>
  </si>
  <si>
    <t>133-2020-6210</t>
  </si>
  <si>
    <t>133-2020-6240</t>
  </si>
  <si>
    <t>133-2020-6250</t>
  </si>
  <si>
    <t>133-2020-6256</t>
  </si>
  <si>
    <t>133-2020-6260</t>
  </si>
  <si>
    <t>133-2020-6270</t>
  </si>
  <si>
    <t>133-2020-6280</t>
  </si>
  <si>
    <t>133-2020-6290</t>
  </si>
  <si>
    <t>133-2020-6300</t>
  </si>
  <si>
    <t>133-2020-6310</t>
  </si>
  <si>
    <t>133-2020-6320</t>
  </si>
  <si>
    <t>133-2020-6330</t>
  </si>
  <si>
    <t>133-2020-6340</t>
  </si>
  <si>
    <t>133-2020-6350</t>
  </si>
  <si>
    <t>133-2020-6360</t>
  </si>
  <si>
    <t>133-2020-7205</t>
  </si>
  <si>
    <t>133-2020-7206</t>
  </si>
  <si>
    <t>133-2020-7207</t>
  </si>
  <si>
    <t>133-2020-7210</t>
  </si>
  <si>
    <t>133-2020-8073</t>
  </si>
  <si>
    <t>133-2020-8074</t>
  </si>
  <si>
    <t>133-2020-8075</t>
  </si>
  <si>
    <t>133-2020-8076</t>
  </si>
  <si>
    <t>133-2020-8077</t>
  </si>
  <si>
    <t>133-2020-8078</t>
  </si>
  <si>
    <t>133-2020-8079</t>
  </si>
  <si>
    <t>133-2020-8080</t>
  </si>
  <si>
    <t>133-2020-8081</t>
  </si>
  <si>
    <t>133-2020-8082</t>
  </si>
  <si>
    <t>133-2020-8083</t>
  </si>
  <si>
    <t>133-2020-8084</t>
  </si>
  <si>
    <t>134-2020-6010</t>
  </si>
  <si>
    <t>134-2020-6020</t>
  </si>
  <si>
    <t>134-2020-6030</t>
  </si>
  <si>
    <t>134-2020-6040</t>
  </si>
  <si>
    <t>134-2020-6070</t>
  </si>
  <si>
    <t>134-2020-6080</t>
  </si>
  <si>
    <t>134-2020-6090</t>
  </si>
  <si>
    <t>134-2020-6100</t>
  </si>
  <si>
    <t>134-2020-6101</t>
  </si>
  <si>
    <t>134-2020-6110</t>
  </si>
  <si>
    <t>134-2020-6130</t>
  </si>
  <si>
    <t>134-2020-6131</t>
  </si>
  <si>
    <t>134-2020-6140</t>
  </si>
  <si>
    <t>134-2020-6150</t>
  </si>
  <si>
    <t>134-2020-6160</t>
  </si>
  <si>
    <t>134-2020-6170</t>
  </si>
  <si>
    <t>134-2020-6180</t>
  </si>
  <si>
    <t>134-2020-6190</t>
  </si>
  <si>
    <t>134-2020-6200</t>
  </si>
  <si>
    <t>134-2020-6210</t>
  </si>
  <si>
    <t>134-2020-6240</t>
  </si>
  <si>
    <t>134-2020-6250</t>
  </si>
  <si>
    <t>134-2020-6256</t>
  </si>
  <si>
    <t>134-2020-6260</t>
  </si>
  <si>
    <t>134-2020-6270</t>
  </si>
  <si>
    <t>134-2020-6280</t>
  </si>
  <si>
    <t>134-2020-6290</t>
  </si>
  <si>
    <t>134-2020-6300</t>
  </si>
  <si>
    <t>134-2020-6310</t>
  </si>
  <si>
    <t>134-2020-6320</t>
  </si>
  <si>
    <t>134-2020-6330</t>
  </si>
  <si>
    <t>134-2020-6340</t>
  </si>
  <si>
    <t>134-2020-6350</t>
  </si>
  <si>
    <t>134-2020-6360</t>
  </si>
  <si>
    <t>134-2020-7205</t>
  </si>
  <si>
    <t>134-2020-7206</t>
  </si>
  <si>
    <t>134-2020-7207</t>
  </si>
  <si>
    <t>134-2020-7210</t>
  </si>
  <si>
    <t>134-2020-8073</t>
  </si>
  <si>
    <t>134-2020-8074</t>
  </si>
  <si>
    <t>134-2020-8075</t>
  </si>
  <si>
    <t>134-2020-8076</t>
  </si>
  <si>
    <t>134-2020-8077</t>
  </si>
  <si>
    <t>134-2020-8078</t>
  </si>
  <si>
    <t>134-2020-8079</t>
  </si>
  <si>
    <t>134-2020-8080</t>
  </si>
  <si>
    <t>134-2020-8081</t>
  </si>
  <si>
    <t>134-2020-8082</t>
  </si>
  <si>
    <t>134-2020-8083</t>
  </si>
  <si>
    <t>134-2020-8084</t>
  </si>
  <si>
    <t>135-2020-6010</t>
  </si>
  <si>
    <t>135-2020-6020</t>
  </si>
  <si>
    <t>135-2020-6030</t>
  </si>
  <si>
    <t>135-2020-6040</t>
  </si>
  <si>
    <t>135-2020-6070</t>
  </si>
  <si>
    <t>135-2020-6080</t>
  </si>
  <si>
    <t>135-2020-6090</t>
  </si>
  <si>
    <t>135-2020-6100</t>
  </si>
  <si>
    <t>135-2020-6101</t>
  </si>
  <si>
    <t>135-2020-6110</t>
  </si>
  <si>
    <t>135-2020-6130</t>
  </si>
  <si>
    <t>135-2020-6131</t>
  </si>
  <si>
    <t>135-2020-6140</t>
  </si>
  <si>
    <t>135-2020-6150</t>
  </si>
  <si>
    <t>135-2020-6160</t>
  </si>
  <si>
    <t>135-2020-6170</t>
  </si>
  <si>
    <t>135-2020-6180</t>
  </si>
  <si>
    <t>135-2020-6190</t>
  </si>
  <si>
    <t>135-2020-6200</t>
  </si>
  <si>
    <t>135-2020-6210</t>
  </si>
  <si>
    <t>135-2020-6240</t>
  </si>
  <si>
    <t>135-2020-6250</t>
  </si>
  <si>
    <t>135-2020-6256</t>
  </si>
  <si>
    <t>135-2020-6260</t>
  </si>
  <si>
    <t>135-2020-6270</t>
  </si>
  <si>
    <t>135-2020-6280</t>
  </si>
  <si>
    <t>135-2020-6290</t>
  </si>
  <si>
    <t>135-2020-6300</t>
  </si>
  <si>
    <t>135-2020-6310</t>
  </si>
  <si>
    <t>135-2020-6320</t>
  </si>
  <si>
    <t>135-2020-6330</t>
  </si>
  <si>
    <t>135-2020-6340</t>
  </si>
  <si>
    <t>135-2020-6350</t>
  </si>
  <si>
    <t>135-2020-6360</t>
  </si>
  <si>
    <t>135-2020-7205</t>
  </si>
  <si>
    <t>135-2020-7206</t>
  </si>
  <si>
    <t>135-2020-7207</t>
  </si>
  <si>
    <t>135-2020-7210</t>
  </si>
  <si>
    <t>135-2020-8073</t>
  </si>
  <si>
    <t>135-2020-8074</t>
  </si>
  <si>
    <t>135-2020-8075</t>
  </si>
  <si>
    <t>135-2020-8076</t>
  </si>
  <si>
    <t>135-2020-8077</t>
  </si>
  <si>
    <t>135-2020-8078</t>
  </si>
  <si>
    <t>135-2020-8079</t>
  </si>
  <si>
    <t>135-2020-8080</t>
  </si>
  <si>
    <t>135-2020-8081</t>
  </si>
  <si>
    <t>135-2020-8082</t>
  </si>
  <si>
    <t>135-2020-8083</t>
  </si>
  <si>
    <t>135-2020-8084</t>
  </si>
  <si>
    <t>136-2020-6010</t>
  </si>
  <si>
    <t>136-2020-6020</t>
  </si>
  <si>
    <t>136-2020-6030</t>
  </si>
  <si>
    <t>136-2020-6040</t>
  </si>
  <si>
    <t>136-2020-6070</t>
  </si>
  <si>
    <t>136-2020-6080</t>
  </si>
  <si>
    <t>136-2020-6090</t>
  </si>
  <si>
    <t>136-2020-6100</t>
  </si>
  <si>
    <t>136-2020-6101</t>
  </si>
  <si>
    <t>136-2020-6110</t>
  </si>
  <si>
    <t>136-2020-6130</t>
  </si>
  <si>
    <t>136-2020-6131</t>
  </si>
  <si>
    <t>136-2020-6140</t>
  </si>
  <si>
    <t>136-2020-6150</t>
  </si>
  <si>
    <t>136-2020-6160</t>
  </si>
  <si>
    <t>136-2020-6170</t>
  </si>
  <si>
    <t>136-2020-6180</t>
  </si>
  <si>
    <t>136-2020-6190</t>
  </si>
  <si>
    <t>136-2020-6200</t>
  </si>
  <si>
    <t>136-2020-6210</t>
  </si>
  <si>
    <t>136-2020-6240</t>
  </si>
  <si>
    <t>136-2020-6250</t>
  </si>
  <si>
    <t>136-2020-6256</t>
  </si>
  <si>
    <t>136-2020-6260</t>
  </si>
  <si>
    <t>136-2020-6270</t>
  </si>
  <si>
    <t>136-2020-6280</t>
  </si>
  <si>
    <t>136-2020-6290</t>
  </si>
  <si>
    <t>136-2020-6300</t>
  </si>
  <si>
    <t>136-2020-6310</t>
  </si>
  <si>
    <t>136-2020-6320</t>
  </si>
  <si>
    <t>136-2020-6330</t>
  </si>
  <si>
    <t>136-2020-6340</t>
  </si>
  <si>
    <t>136-2020-6350</t>
  </si>
  <si>
    <t>136-2020-6360</t>
  </si>
  <si>
    <t>136-2020-7205</t>
  </si>
  <si>
    <t>136-2020-7206</t>
  </si>
  <si>
    <t>136-2020-7207</t>
  </si>
  <si>
    <t>136-2020-7210</t>
  </si>
  <si>
    <t>136-2020-8073</t>
  </si>
  <si>
    <t>136-2020-8074</t>
  </si>
  <si>
    <t>136-2020-8075</t>
  </si>
  <si>
    <t>136-2020-8076</t>
  </si>
  <si>
    <t>136-2020-8077</t>
  </si>
  <si>
    <t>136-2020-8078</t>
  </si>
  <si>
    <t>136-2020-8079</t>
  </si>
  <si>
    <t>136-2020-8080</t>
  </si>
  <si>
    <t>136-2020-8081</t>
  </si>
  <si>
    <t>136-2020-8082</t>
  </si>
  <si>
    <t>136-2020-8083</t>
  </si>
  <si>
    <t>136-2020-8084</t>
  </si>
  <si>
    <t>138-2020-6010</t>
  </si>
  <si>
    <t>138-2020-6020</t>
  </si>
  <si>
    <t>138-2020-6030</t>
  </si>
  <si>
    <t>138-2020-6040</t>
  </si>
  <si>
    <t>138-2020-6070</t>
  </si>
  <si>
    <t>138-2020-6080</t>
  </si>
  <si>
    <t>138-2020-6090</t>
  </si>
  <si>
    <t>138-2020-6100</t>
  </si>
  <si>
    <t>138-2020-6101</t>
  </si>
  <si>
    <t>138-2020-6110</t>
  </si>
  <si>
    <t>138-2020-6130</t>
  </si>
  <si>
    <t>138-2020-6131</t>
  </si>
  <si>
    <t>138-2020-6140</t>
  </si>
  <si>
    <t>138-2020-6150</t>
  </si>
  <si>
    <t>138-2020-6160</t>
  </si>
  <si>
    <t>138-2020-6170</t>
  </si>
  <si>
    <t>138-2020-6180</t>
  </si>
  <si>
    <t>138-2020-6190</t>
  </si>
  <si>
    <t>138-2020-6200</t>
  </si>
  <si>
    <t>138-2020-6210</t>
  </si>
  <si>
    <t>138-2020-6240</t>
  </si>
  <si>
    <t>138-2020-6250</t>
  </si>
  <si>
    <t>138-2020-6256</t>
  </si>
  <si>
    <t>138-2020-6260</t>
  </si>
  <si>
    <t>138-2020-6270</t>
  </si>
  <si>
    <t>138-2020-6280</t>
  </si>
  <si>
    <t>138-2020-6290</t>
  </si>
  <si>
    <t>138-2020-6300</t>
  </si>
  <si>
    <t>138-2020-6310</t>
  </si>
  <si>
    <t>138-2020-6320</t>
  </si>
  <si>
    <t>138-2020-6330</t>
  </si>
  <si>
    <t>138-2020-6340</t>
  </si>
  <si>
    <t>138-2020-6350</t>
  </si>
  <si>
    <t>138-2020-6360</t>
  </si>
  <si>
    <t>138-2020-7205</t>
  </si>
  <si>
    <t>138-2020-7206</t>
  </si>
  <si>
    <t>138-2020-7207</t>
  </si>
  <si>
    <t>138-2020-7210</t>
  </si>
  <si>
    <t>138-2020-8073</t>
  </si>
  <si>
    <t>138-2020-8074</t>
  </si>
  <si>
    <t>138-2020-8075</t>
  </si>
  <si>
    <t>138-2020-8076</t>
  </si>
  <si>
    <t>138-2020-8077</t>
  </si>
  <si>
    <t>138-2020-8078</t>
  </si>
  <si>
    <t>138-2020-8079</t>
  </si>
  <si>
    <t>138-2020-8080</t>
  </si>
  <si>
    <t>138-2020-8081</t>
  </si>
  <si>
    <t>138-2020-8082</t>
  </si>
  <si>
    <t>138-2020-8083</t>
  </si>
  <si>
    <t>138-2020-8084</t>
  </si>
  <si>
    <t>140-2020-6010</t>
  </si>
  <si>
    <t>140-2020-6020</t>
  </si>
  <si>
    <t>140-2020-6030</t>
  </si>
  <si>
    <t>140-2020-6040</t>
  </si>
  <si>
    <t>140-2020-6070</t>
  </si>
  <si>
    <t>140-2020-6080</t>
  </si>
  <si>
    <t>140-2020-6090</t>
  </si>
  <si>
    <t>140-2020-6100</t>
  </si>
  <si>
    <t>140-2020-6101</t>
  </si>
  <si>
    <t>140-2020-6110</t>
  </si>
  <si>
    <t>140-2020-6130</t>
  </si>
  <si>
    <t>140-2020-6131</t>
  </si>
  <si>
    <t>140-2020-6140</t>
  </si>
  <si>
    <t>140-2020-6150</t>
  </si>
  <si>
    <t>140-2020-6160</t>
  </si>
  <si>
    <t>140-2020-6170</t>
  </si>
  <si>
    <t>140-2020-6180</t>
  </si>
  <si>
    <t>140-2020-6190</t>
  </si>
  <si>
    <t>140-2020-6200</t>
  </si>
  <si>
    <t>140-2020-6210</t>
  </si>
  <si>
    <t>140-2020-6240</t>
  </si>
  <si>
    <t>140-2020-6250</t>
  </si>
  <si>
    <t>140-2020-6256</t>
  </si>
  <si>
    <t>140-2020-6260</t>
  </si>
  <si>
    <t>140-2020-6270</t>
  </si>
  <si>
    <t>140-2020-6280</t>
  </si>
  <si>
    <t>140-2020-6290</t>
  </si>
  <si>
    <t>140-2020-6300</t>
  </si>
  <si>
    <t>140-2020-6310</t>
  </si>
  <si>
    <t>140-2020-6320</t>
  </si>
  <si>
    <t>140-2020-6330</t>
  </si>
  <si>
    <t>140-2020-6340</t>
  </si>
  <si>
    <t>140-2020-6350</t>
  </si>
  <si>
    <t>140-2020-6360</t>
  </si>
  <si>
    <t>140-2020-7205</t>
  </si>
  <si>
    <t>140-2020-7206</t>
  </si>
  <si>
    <t>140-2020-7207</t>
  </si>
  <si>
    <t>140-2020-7210</t>
  </si>
  <si>
    <t>140-2020-8073</t>
  </si>
  <si>
    <t>140-2020-8074</t>
  </si>
  <si>
    <t>140-2020-8075</t>
  </si>
  <si>
    <t>140-2020-8076</t>
  </si>
  <si>
    <t>140-2020-8077</t>
  </si>
  <si>
    <t>140-2020-8078</t>
  </si>
  <si>
    <t>140-2020-8079</t>
  </si>
  <si>
    <t>140-2020-8080</t>
  </si>
  <si>
    <t>140-2020-8081</t>
  </si>
  <si>
    <t>140-2020-8082</t>
  </si>
  <si>
    <t>140-2020-8083</t>
  </si>
  <si>
    <t>140-2020-8084</t>
  </si>
  <si>
    <t>141-2020-6010</t>
  </si>
  <si>
    <t>141-2020-6020</t>
  </si>
  <si>
    <t>141-2020-6030</t>
  </si>
  <si>
    <t>141-2020-6040</t>
  </si>
  <si>
    <t>141-2020-6070</t>
  </si>
  <si>
    <t>141-2020-6080</t>
  </si>
  <si>
    <t>141-2020-6090</t>
  </si>
  <si>
    <t>141-2020-6100</t>
  </si>
  <si>
    <t>141-2020-6101</t>
  </si>
  <si>
    <t>141-2020-6110</t>
  </si>
  <si>
    <t>141-2020-6130</t>
  </si>
  <si>
    <t>141-2020-6131</t>
  </si>
  <si>
    <t>141-2020-6140</t>
  </si>
  <si>
    <t>141-2020-6150</t>
  </si>
  <si>
    <t>141-2020-6160</t>
  </si>
  <si>
    <t>141-2020-6170</t>
  </si>
  <si>
    <t>141-2020-6180</t>
  </si>
  <si>
    <t>141-2020-6190</t>
  </si>
  <si>
    <t>141-2020-6200</t>
  </si>
  <si>
    <t>141-2020-6210</t>
  </si>
  <si>
    <t>141-2020-6240</t>
  </si>
  <si>
    <t>141-2020-6250</t>
  </si>
  <si>
    <t>141-2020-6256</t>
  </si>
  <si>
    <t>141-2020-6260</t>
  </si>
  <si>
    <t>141-2020-6270</t>
  </si>
  <si>
    <t>141-2020-6280</t>
  </si>
  <si>
    <t>141-2020-6290</t>
  </si>
  <si>
    <t>141-2020-6300</t>
  </si>
  <si>
    <t>141-2020-6310</t>
  </si>
  <si>
    <t>141-2020-6320</t>
  </si>
  <si>
    <t>141-2020-6330</t>
  </si>
  <si>
    <t>141-2020-6340</t>
  </si>
  <si>
    <t>141-2020-6350</t>
  </si>
  <si>
    <t>141-2020-6360</t>
  </si>
  <si>
    <t>141-2020-7205</t>
  </si>
  <si>
    <t>141-2020-7206</t>
  </si>
  <si>
    <t>141-2020-7207</t>
  </si>
  <si>
    <t>141-2020-7210</t>
  </si>
  <si>
    <t>141-2020-8073</t>
  </si>
  <si>
    <t>141-2020-8074</t>
  </si>
  <si>
    <t>141-2020-8075</t>
  </si>
  <si>
    <t>141-2020-8076</t>
  </si>
  <si>
    <t>141-2020-8077</t>
  </si>
  <si>
    <t>141-2020-8078</t>
  </si>
  <si>
    <t>141-2020-8079</t>
  </si>
  <si>
    <t>141-2020-8080</t>
  </si>
  <si>
    <t>141-2020-8081</t>
  </si>
  <si>
    <t>141-2020-8082</t>
  </si>
  <si>
    <t>141-2020-8083</t>
  </si>
  <si>
    <t>141-2020-8084</t>
  </si>
  <si>
    <t>142-2020-6010</t>
  </si>
  <si>
    <t>142-2020-6020</t>
  </si>
  <si>
    <t>142-2020-6030</t>
  </si>
  <si>
    <t>142-2020-6040</t>
  </si>
  <si>
    <t>142-2020-6070</t>
  </si>
  <si>
    <t>142-2020-6080</t>
  </si>
  <si>
    <t>142-2020-6090</t>
  </si>
  <si>
    <t>142-2020-6100</t>
  </si>
  <si>
    <t>142-2020-6101</t>
  </si>
  <si>
    <t>142-2020-6110</t>
  </si>
  <si>
    <t>142-2020-6130</t>
  </si>
  <si>
    <t>142-2020-6131</t>
  </si>
  <si>
    <t>142-2020-6140</t>
  </si>
  <si>
    <t>142-2020-6150</t>
  </si>
  <si>
    <t>142-2020-6160</t>
  </si>
  <si>
    <t>142-2020-6170</t>
  </si>
  <si>
    <t>142-2020-6180</t>
  </si>
  <si>
    <t>142-2020-6190</t>
  </si>
  <si>
    <t>142-2020-6200</t>
  </si>
  <si>
    <t>142-2020-6210</t>
  </si>
  <si>
    <t>142-2020-6240</t>
  </si>
  <si>
    <t>142-2020-6250</t>
  </si>
  <si>
    <t>142-2020-6256</t>
  </si>
  <si>
    <t>142-2020-6260</t>
  </si>
  <si>
    <t>142-2020-6270</t>
  </si>
  <si>
    <t>142-2020-6280</t>
  </si>
  <si>
    <t>142-2020-6290</t>
  </si>
  <si>
    <t>142-2020-6300</t>
  </si>
  <si>
    <t>142-2020-6310</t>
  </si>
  <si>
    <t>142-2020-6320</t>
  </si>
  <si>
    <t>142-2020-6330</t>
  </si>
  <si>
    <t>142-2020-6340</t>
  </si>
  <si>
    <t>142-2020-6350</t>
  </si>
  <si>
    <t>142-2020-6360</t>
  </si>
  <si>
    <t>142-2020-7205</t>
  </si>
  <si>
    <t>142-2020-7206</t>
  </si>
  <si>
    <t>142-2020-7207</t>
  </si>
  <si>
    <t>142-2020-7210</t>
  </si>
  <si>
    <t>142-2020-8073</t>
  </si>
  <si>
    <t>142-2020-8074</t>
  </si>
  <si>
    <t>142-2020-8075</t>
  </si>
  <si>
    <t>142-2020-8076</t>
  </si>
  <si>
    <t>142-2020-8077</t>
  </si>
  <si>
    <t>142-2020-8078</t>
  </si>
  <si>
    <t>142-2020-8079</t>
  </si>
  <si>
    <t>142-2020-8080</t>
  </si>
  <si>
    <t>142-2020-8081</t>
  </si>
  <si>
    <t>142-2020-8082</t>
  </si>
  <si>
    <t>142-2020-8083</t>
  </si>
  <si>
    <t>142-2020-8084</t>
  </si>
  <si>
    <t>143-2020-6010</t>
  </si>
  <si>
    <t>143-2020-6020</t>
  </si>
  <si>
    <t>143-2020-6030</t>
  </si>
  <si>
    <t>143-2020-6040</t>
  </si>
  <si>
    <t>143-2020-6070</t>
  </si>
  <si>
    <t>143-2020-6080</t>
  </si>
  <si>
    <t>143-2020-6090</t>
  </si>
  <si>
    <t>143-2020-6100</t>
  </si>
  <si>
    <t>143-2020-6101</t>
  </si>
  <si>
    <t>143-2020-6110</t>
  </si>
  <si>
    <t>143-2020-6130</t>
  </si>
  <si>
    <t>143-2020-6131</t>
  </si>
  <si>
    <t>143-2020-6140</t>
  </si>
  <si>
    <t>143-2020-6150</t>
  </si>
  <si>
    <t>143-2020-6160</t>
  </si>
  <si>
    <t>143-2020-6170</t>
  </si>
  <si>
    <t>143-2020-6180</t>
  </si>
  <si>
    <t>143-2020-6190</t>
  </si>
  <si>
    <t>143-2020-6200</t>
  </si>
  <si>
    <t>143-2020-6210</t>
  </si>
  <si>
    <t>143-2020-6240</t>
  </si>
  <si>
    <t>143-2020-6250</t>
  </si>
  <si>
    <t>143-2020-6256</t>
  </si>
  <si>
    <t>143-2020-6260</t>
  </si>
  <si>
    <t>143-2020-6270</t>
  </si>
  <si>
    <t>143-2020-6280</t>
  </si>
  <si>
    <t>143-2020-6290</t>
  </si>
  <si>
    <t>143-2020-6300</t>
  </si>
  <si>
    <t>143-2020-6310</t>
  </si>
  <si>
    <t>143-2020-6320</t>
  </si>
  <si>
    <t>143-2020-6330</t>
  </si>
  <si>
    <t>143-2020-6340</t>
  </si>
  <si>
    <t>143-2020-6350</t>
  </si>
  <si>
    <t>143-2020-6360</t>
  </si>
  <si>
    <t>143-2020-7205</t>
  </si>
  <si>
    <t>143-2020-7206</t>
  </si>
  <si>
    <t>143-2020-7207</t>
  </si>
  <si>
    <t>143-2020-7210</t>
  </si>
  <si>
    <t>143-2020-8073</t>
  </si>
  <si>
    <t>143-2020-8074</t>
  </si>
  <si>
    <t>143-2020-8075</t>
  </si>
  <si>
    <t>143-2020-8076</t>
  </si>
  <si>
    <t>143-2020-8077</t>
  </si>
  <si>
    <t>143-2020-8078</t>
  </si>
  <si>
    <t>143-2020-8079</t>
  </si>
  <si>
    <t>143-2020-8080</t>
  </si>
  <si>
    <t>143-2020-8081</t>
  </si>
  <si>
    <t>143-2020-8082</t>
  </si>
  <si>
    <t>143-2020-8083</t>
  </si>
  <si>
    <t>143-2020-8084</t>
  </si>
  <si>
    <t>145-2020-6010</t>
  </si>
  <si>
    <t>145-2020-6020</t>
  </si>
  <si>
    <t>145-2020-6030</t>
  </si>
  <si>
    <t>145-2020-6040</t>
  </si>
  <si>
    <t>145-2020-6070</t>
  </si>
  <si>
    <t>145-2020-6080</t>
  </si>
  <si>
    <t>145-2020-6090</t>
  </si>
  <si>
    <t>145-2020-6100</t>
  </si>
  <si>
    <t>145-2020-6101</t>
  </si>
  <si>
    <t>145-2020-6110</t>
  </si>
  <si>
    <t>145-2020-6130</t>
  </si>
  <si>
    <t>145-2020-6131</t>
  </si>
  <si>
    <t>145-2020-6140</t>
  </si>
  <si>
    <t>145-2020-6150</t>
  </si>
  <si>
    <t>145-2020-6160</t>
  </si>
  <si>
    <t>145-2020-6170</t>
  </si>
  <si>
    <t>145-2020-6180</t>
  </si>
  <si>
    <t>145-2020-6190</t>
  </si>
  <si>
    <t>145-2020-6200</t>
  </si>
  <si>
    <t>145-2020-6210</t>
  </si>
  <si>
    <t>145-2020-6240</t>
  </si>
  <si>
    <t>145-2020-6250</t>
  </si>
  <si>
    <t>145-2020-6256</t>
  </si>
  <si>
    <t>145-2020-6260</t>
  </si>
  <si>
    <t>145-2020-6270</t>
  </si>
  <si>
    <t>145-2020-6280</t>
  </si>
  <si>
    <t>145-2020-6290</t>
  </si>
  <si>
    <t>145-2020-6300</t>
  </si>
  <si>
    <t>145-2020-6310</t>
  </si>
  <si>
    <t>145-2020-6320</t>
  </si>
  <si>
    <t>145-2020-6330</t>
  </si>
  <si>
    <t>145-2020-6340</t>
  </si>
  <si>
    <t>145-2020-6350</t>
  </si>
  <si>
    <t>145-2020-6360</t>
  </si>
  <si>
    <t>145-2020-7205</t>
  </si>
  <si>
    <t>145-2020-7206</t>
  </si>
  <si>
    <t>145-2020-7207</t>
  </si>
  <si>
    <t>145-2020-7210</t>
  </si>
  <si>
    <t>145-2020-8073</t>
  </si>
  <si>
    <t>145-2020-8074</t>
  </si>
  <si>
    <t>145-2020-8075</t>
  </si>
  <si>
    <t>145-2020-8076</t>
  </si>
  <si>
    <t>145-2020-8077</t>
  </si>
  <si>
    <t>145-2020-8078</t>
  </si>
  <si>
    <t>145-2020-8079</t>
  </si>
  <si>
    <t>145-2020-8080</t>
  </si>
  <si>
    <t>145-2020-8081</t>
  </si>
  <si>
    <t>145-2020-8082</t>
  </si>
  <si>
    <t>145-2020-8083</t>
  </si>
  <si>
    <t>145-2020-8084</t>
  </si>
  <si>
    <t>147-2020-6010</t>
  </si>
  <si>
    <t>147-2020-6020</t>
  </si>
  <si>
    <t>147-2020-6030</t>
  </si>
  <si>
    <t>147-2020-6040</t>
  </si>
  <si>
    <t>147-2020-6070</t>
  </si>
  <si>
    <t>147-2020-6080</t>
  </si>
  <si>
    <t>147-2020-6090</t>
  </si>
  <si>
    <t>147-2020-6100</t>
  </si>
  <si>
    <t>147-2020-6101</t>
  </si>
  <si>
    <t>147-2020-6110</t>
  </si>
  <si>
    <t>147-2020-6130</t>
  </si>
  <si>
    <t>147-2020-6131</t>
  </si>
  <si>
    <t>147-2020-6140</t>
  </si>
  <si>
    <t>147-2020-6150</t>
  </si>
  <si>
    <t>147-2020-6160</t>
  </si>
  <si>
    <t>147-2020-6170</t>
  </si>
  <si>
    <t>147-2020-6180</t>
  </si>
  <si>
    <t>147-2020-6190</t>
  </si>
  <si>
    <t>147-2020-6200</t>
  </si>
  <si>
    <t>147-2020-6210</t>
  </si>
  <si>
    <t>147-2020-6240</t>
  </si>
  <si>
    <t>147-2020-6250</t>
  </si>
  <si>
    <t>147-2020-6256</t>
  </si>
  <si>
    <t>147-2020-6260</t>
  </si>
  <si>
    <t>147-2020-6270</t>
  </si>
  <si>
    <t>147-2020-6280</t>
  </si>
  <si>
    <t>147-2020-6290</t>
  </si>
  <si>
    <t>147-2020-6300</t>
  </si>
  <si>
    <t>147-2020-6310</t>
  </si>
  <si>
    <t>147-2020-6320</t>
  </si>
  <si>
    <t>147-2020-6330</t>
  </si>
  <si>
    <t>147-2020-6340</t>
  </si>
  <si>
    <t>147-2020-6350</t>
  </si>
  <si>
    <t>147-2020-6360</t>
  </si>
  <si>
    <t>147-2020-7205</t>
  </si>
  <si>
    <t>147-2020-7206</t>
  </si>
  <si>
    <t>147-2020-7207</t>
  </si>
  <si>
    <t>147-2020-7210</t>
  </si>
  <si>
    <t>147-2020-8073</t>
  </si>
  <si>
    <t>147-2020-8074</t>
  </si>
  <si>
    <t>147-2020-8075</t>
  </si>
  <si>
    <t>147-2020-8076</t>
  </si>
  <si>
    <t>147-2020-8077</t>
  </si>
  <si>
    <t>147-2020-8078</t>
  </si>
  <si>
    <t>147-2020-8079</t>
  </si>
  <si>
    <t>147-2020-8080</t>
  </si>
  <si>
    <t>147-2020-8081</t>
  </si>
  <si>
    <t>147-2020-8082</t>
  </si>
  <si>
    <t>147-2020-8083</t>
  </si>
  <si>
    <t>147-2020-8084</t>
  </si>
  <si>
    <t>148-2020-6010</t>
  </si>
  <si>
    <t>148-2020-6020</t>
  </si>
  <si>
    <t>148-2020-6030</t>
  </si>
  <si>
    <t>148-2020-6040</t>
  </si>
  <si>
    <t>148-2020-6070</t>
  </si>
  <si>
    <t>148-2020-6080</t>
  </si>
  <si>
    <t>148-2020-6090</t>
  </si>
  <si>
    <t>148-2020-6100</t>
  </si>
  <si>
    <t>148-2020-6101</t>
  </si>
  <si>
    <t>148-2020-6110</t>
  </si>
  <si>
    <t>148-2020-6130</t>
  </si>
  <si>
    <t>148-2020-6131</t>
  </si>
  <si>
    <t>148-2020-6140</t>
  </si>
  <si>
    <t>148-2020-6150</t>
  </si>
  <si>
    <t>148-2020-6160</t>
  </si>
  <si>
    <t>148-2020-6170</t>
  </si>
  <si>
    <t>148-2020-6180</t>
  </si>
  <si>
    <t>148-2020-6190</t>
  </si>
  <si>
    <t>148-2020-6200</t>
  </si>
  <si>
    <t>148-2020-6210</t>
  </si>
  <si>
    <t>148-2020-6240</t>
  </si>
  <si>
    <t>148-2020-6250</t>
  </si>
  <si>
    <t>148-2020-6256</t>
  </si>
  <si>
    <t>148-2020-6260</t>
  </si>
  <si>
    <t>148-2020-6270</t>
  </si>
  <si>
    <t>148-2020-6280</t>
  </si>
  <si>
    <t>148-2020-6290</t>
  </si>
  <si>
    <t>148-2020-6300</t>
  </si>
  <si>
    <t>148-2020-6310</t>
  </si>
  <si>
    <t>148-2020-6320</t>
  </si>
  <si>
    <t>148-2020-6330</t>
  </si>
  <si>
    <t>148-2020-6340</t>
  </si>
  <si>
    <t>148-2020-6350</t>
  </si>
  <si>
    <t>148-2020-6360</t>
  </si>
  <si>
    <t>148-2020-7205</t>
  </si>
  <si>
    <t>148-2020-7206</t>
  </si>
  <si>
    <t>148-2020-7207</t>
  </si>
  <si>
    <t>148-2020-7210</t>
  </si>
  <si>
    <t>148-2020-8073</t>
  </si>
  <si>
    <t>148-2020-8074</t>
  </si>
  <si>
    <t>148-2020-8075</t>
  </si>
  <si>
    <t>148-2020-8076</t>
  </si>
  <si>
    <t>148-2020-8077</t>
  </si>
  <si>
    <t>148-2020-8078</t>
  </si>
  <si>
    <t>148-2020-8079</t>
  </si>
  <si>
    <t>148-2020-8080</t>
  </si>
  <si>
    <t>148-2020-8081</t>
  </si>
  <si>
    <t>148-2020-8082</t>
  </si>
  <si>
    <t>148-2020-8083</t>
  </si>
  <si>
    <t>148-2020-8084</t>
  </si>
  <si>
    <t>149-2020-6010</t>
  </si>
  <si>
    <t>149-2020-6020</t>
  </si>
  <si>
    <t>149-2020-6030</t>
  </si>
  <si>
    <t>149-2020-6040</t>
  </si>
  <si>
    <t>149-2020-6070</t>
  </si>
  <si>
    <t>149-2020-6080</t>
  </si>
  <si>
    <t>149-2020-6090</t>
  </si>
  <si>
    <t>149-2020-6100</t>
  </si>
  <si>
    <t>149-2020-6101</t>
  </si>
  <si>
    <t>149-2020-6110</t>
  </si>
  <si>
    <t>149-2020-6130</t>
  </si>
  <si>
    <t>149-2020-6131</t>
  </si>
  <si>
    <t>149-2020-6140</t>
  </si>
  <si>
    <t>149-2020-6150</t>
  </si>
  <si>
    <t>149-2020-6160</t>
  </si>
  <si>
    <t>149-2020-6170</t>
  </si>
  <si>
    <t>149-2020-6180</t>
  </si>
  <si>
    <t>149-2020-6190</t>
  </si>
  <si>
    <t>149-2020-6200</t>
  </si>
  <si>
    <t>149-2020-6210</t>
  </si>
  <si>
    <t>149-2020-6240</t>
  </si>
  <si>
    <t>149-2020-6250</t>
  </si>
  <si>
    <t>149-2020-6256</t>
  </si>
  <si>
    <t>149-2020-6260</t>
  </si>
  <si>
    <t>149-2020-6270</t>
  </si>
  <si>
    <t>149-2020-6280</t>
  </si>
  <si>
    <t>149-2020-6290</t>
  </si>
  <si>
    <t>149-2020-6300</t>
  </si>
  <si>
    <t>149-2020-6310</t>
  </si>
  <si>
    <t>149-2020-6320</t>
  </si>
  <si>
    <t>149-2020-6330</t>
  </si>
  <si>
    <t>149-2020-6340</t>
  </si>
  <si>
    <t>149-2020-6350</t>
  </si>
  <si>
    <t>149-2020-6360</t>
  </si>
  <si>
    <t>149-2020-7205</t>
  </si>
  <si>
    <t>149-2020-7206</t>
  </si>
  <si>
    <t>149-2020-7207</t>
  </si>
  <si>
    <t>149-2020-7210</t>
  </si>
  <si>
    <t>149-2020-8073</t>
  </si>
  <si>
    <t>149-2020-8074</t>
  </si>
  <si>
    <t>149-2020-8075</t>
  </si>
  <si>
    <t>149-2020-8076</t>
  </si>
  <si>
    <t>149-2020-8077</t>
  </si>
  <si>
    <t>149-2020-8078</t>
  </si>
  <si>
    <t>149-2020-8079</t>
  </si>
  <si>
    <t>149-2020-8080</t>
  </si>
  <si>
    <t>149-2020-8081</t>
  </si>
  <si>
    <t>149-2020-8082</t>
  </si>
  <si>
    <t>149-2020-8083</t>
  </si>
  <si>
    <t>149-2020-8084</t>
  </si>
  <si>
    <t>151-2020-6010</t>
  </si>
  <si>
    <t>151-2020-6020</t>
  </si>
  <si>
    <t>151-2020-6030</t>
  </si>
  <si>
    <t>151-2020-6040</t>
  </si>
  <si>
    <t>151-2020-6070</t>
  </si>
  <si>
    <t>151-2020-6080</t>
  </si>
  <si>
    <t>151-2020-6090</t>
  </si>
  <si>
    <t>151-2020-6100</t>
  </si>
  <si>
    <t>151-2020-6101</t>
  </si>
  <si>
    <t>151-2020-6110</t>
  </si>
  <si>
    <t>151-2020-6130</t>
  </si>
  <si>
    <t>151-2020-6131</t>
  </si>
  <si>
    <t>151-2020-6140</t>
  </si>
  <si>
    <t>151-2020-6150</t>
  </si>
  <si>
    <t>151-2020-6160</t>
  </si>
  <si>
    <t>151-2020-6170</t>
  </si>
  <si>
    <t>151-2020-6180</t>
  </si>
  <si>
    <t>151-2020-6190</t>
  </si>
  <si>
    <t>151-2020-6200</t>
  </si>
  <si>
    <t>151-2020-6210</t>
  </si>
  <si>
    <t>151-2020-6240</t>
  </si>
  <si>
    <t>151-2020-6250</t>
  </si>
  <si>
    <t>151-2020-6256</t>
  </si>
  <si>
    <t>151-2020-6260</t>
  </si>
  <si>
    <t>151-2020-6270</t>
  </si>
  <si>
    <t>151-2020-6280</t>
  </si>
  <si>
    <t>151-2020-6290</t>
  </si>
  <si>
    <t>151-2020-6300</t>
  </si>
  <si>
    <t>151-2020-6310</t>
  </si>
  <si>
    <t>151-2020-6320</t>
  </si>
  <si>
    <t>151-2020-6330</t>
  </si>
  <si>
    <t>151-2020-6340</t>
  </si>
  <si>
    <t>151-2020-6350</t>
  </si>
  <si>
    <t>151-2020-6360</t>
  </si>
  <si>
    <t>151-2020-7205</t>
  </si>
  <si>
    <t>151-2020-7206</t>
  </si>
  <si>
    <t>151-2020-7207</t>
  </si>
  <si>
    <t>151-2020-7210</t>
  </si>
  <si>
    <t>151-2020-8073</t>
  </si>
  <si>
    <t>151-2020-8074</t>
  </si>
  <si>
    <t>151-2020-8075</t>
  </si>
  <si>
    <t>151-2020-8076</t>
  </si>
  <si>
    <t>151-2020-8077</t>
  </si>
  <si>
    <t>151-2020-8078</t>
  </si>
  <si>
    <t>151-2020-8079</t>
  </si>
  <si>
    <t>151-2020-8080</t>
  </si>
  <si>
    <t>151-2020-8081</t>
  </si>
  <si>
    <t>151-2020-8082</t>
  </si>
  <si>
    <t>151-2020-8083</t>
  </si>
  <si>
    <t>151-2020-8084</t>
  </si>
  <si>
    <t>152-2020-6010</t>
  </si>
  <si>
    <t>152-2020-6020</t>
  </si>
  <si>
    <t>152-2020-6030</t>
  </si>
  <si>
    <t>152-2020-6040</t>
  </si>
  <si>
    <t>152-2020-6070</t>
  </si>
  <si>
    <t>152-2020-6080</t>
  </si>
  <si>
    <t>152-2020-6090</t>
  </si>
  <si>
    <t>152-2020-6100</t>
  </si>
  <si>
    <t>152-2020-6101</t>
  </si>
  <si>
    <t>152-2020-6110</t>
  </si>
  <si>
    <t>152-2020-6130</t>
  </si>
  <si>
    <t>152-2020-6131</t>
  </si>
  <si>
    <t>152-2020-6140</t>
  </si>
  <si>
    <t>152-2020-6150</t>
  </si>
  <si>
    <t>152-2020-6160</t>
  </si>
  <si>
    <t>152-2020-6170</t>
  </si>
  <si>
    <t>152-2020-6180</t>
  </si>
  <si>
    <t>152-2020-6190</t>
  </si>
  <si>
    <t>152-2020-6200</t>
  </si>
  <si>
    <t>152-2020-6210</t>
  </si>
  <si>
    <t>152-2020-6240</t>
  </si>
  <si>
    <t>152-2020-6250</t>
  </si>
  <si>
    <t>152-2020-6256</t>
  </si>
  <si>
    <t>152-2020-6260</t>
  </si>
  <si>
    <t>152-2020-6270</t>
  </si>
  <si>
    <t>152-2020-6280</t>
  </si>
  <si>
    <t>152-2020-6290</t>
  </si>
  <si>
    <t>152-2020-6300</t>
  </si>
  <si>
    <t>152-2020-6310</t>
  </si>
  <si>
    <t>152-2020-6320</t>
  </si>
  <si>
    <t>152-2020-6330</t>
  </si>
  <si>
    <t>152-2020-6340</t>
  </si>
  <si>
    <t>152-2020-6350</t>
  </si>
  <si>
    <t>152-2020-6360</t>
  </si>
  <si>
    <t>152-2020-7205</t>
  </si>
  <si>
    <t>152-2020-7206</t>
  </si>
  <si>
    <t>152-2020-7207</t>
  </si>
  <si>
    <t>152-2020-7210</t>
  </si>
  <si>
    <t>152-2020-8073</t>
  </si>
  <si>
    <t>152-2020-8074</t>
  </si>
  <si>
    <t>152-2020-8075</t>
  </si>
  <si>
    <t>152-2020-8076</t>
  </si>
  <si>
    <t>152-2020-8077</t>
  </si>
  <si>
    <t>152-2020-8078</t>
  </si>
  <si>
    <t>152-2020-8079</t>
  </si>
  <si>
    <t>152-2020-8080</t>
  </si>
  <si>
    <t>152-2020-8081</t>
  </si>
  <si>
    <t>152-2020-8082</t>
  </si>
  <si>
    <t>152-2020-8083</t>
  </si>
  <si>
    <t>152-2020-8084</t>
  </si>
  <si>
    <t>153-2020-6010</t>
  </si>
  <si>
    <t>153-2020-6020</t>
  </si>
  <si>
    <t>153-2020-6030</t>
  </si>
  <si>
    <t>153-2020-6040</t>
  </si>
  <si>
    <t>153-2020-6070</t>
  </si>
  <si>
    <t>153-2020-6080</t>
  </si>
  <si>
    <t>153-2020-6090</t>
  </si>
  <si>
    <t>153-2020-6100</t>
  </si>
  <si>
    <t>153-2020-6101</t>
  </si>
  <si>
    <t>153-2020-6110</t>
  </si>
  <si>
    <t>153-2020-6130</t>
  </si>
  <si>
    <t>153-2020-6131</t>
  </si>
  <si>
    <t>153-2020-6140</t>
  </si>
  <si>
    <t>153-2020-6150</t>
  </si>
  <si>
    <t>153-2020-6160</t>
  </si>
  <si>
    <t>153-2020-6170</t>
  </si>
  <si>
    <t>153-2020-6180</t>
  </si>
  <si>
    <t>153-2020-6190</t>
  </si>
  <si>
    <t>153-2020-6200</t>
  </si>
  <si>
    <t>153-2020-6210</t>
  </si>
  <si>
    <t>153-2020-6240</t>
  </si>
  <si>
    <t>153-2020-6250</t>
  </si>
  <si>
    <t>153-2020-6256</t>
  </si>
  <si>
    <t>153-2020-6260</t>
  </si>
  <si>
    <t>153-2020-6270</t>
  </si>
  <si>
    <t>153-2020-6280</t>
  </si>
  <si>
    <t>153-2020-6290</t>
  </si>
  <si>
    <t>153-2020-6300</t>
  </si>
  <si>
    <t>153-2020-6310</t>
  </si>
  <si>
    <t>153-2020-6320</t>
  </si>
  <si>
    <t>153-2020-6330</t>
  </si>
  <si>
    <t>153-2020-6340</t>
  </si>
  <si>
    <t>153-2020-6350</t>
  </si>
  <si>
    <t>153-2020-6360</t>
  </si>
  <si>
    <t>153-2020-7205</t>
  </si>
  <si>
    <t>153-2020-7206</t>
  </si>
  <si>
    <t>153-2020-7207</t>
  </si>
  <si>
    <t>153-2020-7210</t>
  </si>
  <si>
    <t>153-2020-8073</t>
  </si>
  <si>
    <t>153-2020-8074</t>
  </si>
  <si>
    <t>153-2020-8075</t>
  </si>
  <si>
    <t>153-2020-8076</t>
  </si>
  <si>
    <t>153-2020-8077</t>
  </si>
  <si>
    <t>153-2020-8078</t>
  </si>
  <si>
    <t>153-2020-8079</t>
  </si>
  <si>
    <t>153-2020-8080</t>
  </si>
  <si>
    <t>153-2020-8081</t>
  </si>
  <si>
    <t>153-2020-8082</t>
  </si>
  <si>
    <t>153-2020-8083</t>
  </si>
  <si>
    <t>153-2020-8084</t>
  </si>
  <si>
    <t>156-2020-6010</t>
  </si>
  <si>
    <t>156-2020-6020</t>
  </si>
  <si>
    <t>156-2020-6030</t>
  </si>
  <si>
    <t>156-2020-6040</t>
  </si>
  <si>
    <t>156-2020-6070</t>
  </si>
  <si>
    <t>156-2020-6080</t>
  </si>
  <si>
    <t>156-2020-6090</t>
  </si>
  <si>
    <t>156-2020-6100</t>
  </si>
  <si>
    <t>156-2020-6101</t>
  </si>
  <si>
    <t>156-2020-6110</t>
  </si>
  <si>
    <t>156-2020-6130</t>
  </si>
  <si>
    <t>156-2020-6131</t>
  </si>
  <si>
    <t>156-2020-6140</t>
  </si>
  <si>
    <t>156-2020-6150</t>
  </si>
  <si>
    <t>156-2020-6160</t>
  </si>
  <si>
    <t>156-2020-6170</t>
  </si>
  <si>
    <t>156-2020-6180</t>
  </si>
  <si>
    <t>156-2020-6190</t>
  </si>
  <si>
    <t>156-2020-6200</t>
  </si>
  <si>
    <t>156-2020-6210</t>
  </si>
  <si>
    <t>156-2020-6240</t>
  </si>
  <si>
    <t>156-2020-6250</t>
  </si>
  <si>
    <t>156-2020-6256</t>
  </si>
  <si>
    <t>156-2020-6260</t>
  </si>
  <si>
    <t>156-2020-6270</t>
  </si>
  <si>
    <t>156-2020-6280</t>
  </si>
  <si>
    <t>156-2020-6290</t>
  </si>
  <si>
    <t>156-2020-6300</t>
  </si>
  <si>
    <t>156-2020-6310</t>
  </si>
  <si>
    <t>156-2020-6320</t>
  </si>
  <si>
    <t>156-2020-6330</t>
  </si>
  <si>
    <t>156-2020-6340</t>
  </si>
  <si>
    <t>156-2020-6350</t>
  </si>
  <si>
    <t>156-2020-6360</t>
  </si>
  <si>
    <t>156-2020-7205</t>
  </si>
  <si>
    <t>156-2020-7206</t>
  </si>
  <si>
    <t>156-2020-7207</t>
  </si>
  <si>
    <t>156-2020-7210</t>
  </si>
  <si>
    <t>156-2020-8073</t>
  </si>
  <si>
    <t>156-2020-8074</t>
  </si>
  <si>
    <t>156-2020-8075</t>
  </si>
  <si>
    <t>156-2020-8076</t>
  </si>
  <si>
    <t>156-2020-8077</t>
  </si>
  <si>
    <t>156-2020-8078</t>
  </si>
  <si>
    <t>156-2020-8079</t>
  </si>
  <si>
    <t>156-2020-8080</t>
  </si>
  <si>
    <t>156-2020-8081</t>
  </si>
  <si>
    <t>156-2020-8082</t>
  </si>
  <si>
    <t>156-2020-8083</t>
  </si>
  <si>
    <t>156-2020-8084</t>
  </si>
  <si>
    <t>157-2020-6010</t>
  </si>
  <si>
    <t>157-2020-6020</t>
  </si>
  <si>
    <t>157-2020-6030</t>
  </si>
  <si>
    <t>157-2020-6040</t>
  </si>
  <si>
    <t>157-2020-6070</t>
  </si>
  <si>
    <t>157-2020-6080</t>
  </si>
  <si>
    <t>157-2020-6090</t>
  </si>
  <si>
    <t>157-2020-6100</t>
  </si>
  <si>
    <t>157-2020-6101</t>
  </si>
  <si>
    <t>157-2020-6110</t>
  </si>
  <si>
    <t>157-2020-6130</t>
  </si>
  <si>
    <t>157-2020-6131</t>
  </si>
  <si>
    <t>157-2020-6140</t>
  </si>
  <si>
    <t>157-2020-6150</t>
  </si>
  <si>
    <t>157-2020-6160</t>
  </si>
  <si>
    <t>157-2020-6170</t>
  </si>
  <si>
    <t>157-2020-6180</t>
  </si>
  <si>
    <t>157-2020-6190</t>
  </si>
  <si>
    <t>157-2020-6200</t>
  </si>
  <si>
    <t>157-2020-6210</t>
  </si>
  <si>
    <t>157-2020-6240</t>
  </si>
  <si>
    <t>157-2020-6250</t>
  </si>
  <si>
    <t>157-2020-6256</t>
  </si>
  <si>
    <t>157-2020-6260</t>
  </si>
  <si>
    <t>157-2020-6270</t>
  </si>
  <si>
    <t>157-2020-6280</t>
  </si>
  <si>
    <t>157-2020-6290</t>
  </si>
  <si>
    <t>157-2020-6300</t>
  </si>
  <si>
    <t>157-2020-6310</t>
  </si>
  <si>
    <t>157-2020-6320</t>
  </si>
  <si>
    <t>157-2020-6330</t>
  </si>
  <si>
    <t>157-2020-6340</t>
  </si>
  <si>
    <t>157-2020-6350</t>
  </si>
  <si>
    <t>157-2020-6360</t>
  </si>
  <si>
    <t>157-2020-7205</t>
  </si>
  <si>
    <t>157-2020-7206</t>
  </si>
  <si>
    <t>157-2020-7207</t>
  </si>
  <si>
    <t>157-2020-7210</t>
  </si>
  <si>
    <t>157-2020-8073</t>
  </si>
  <si>
    <t>157-2020-8074</t>
  </si>
  <si>
    <t>157-2020-8075</t>
  </si>
  <si>
    <t>157-2020-8076</t>
  </si>
  <si>
    <t>157-2020-8077</t>
  </si>
  <si>
    <t>157-2020-8078</t>
  </si>
  <si>
    <t>157-2020-8079</t>
  </si>
  <si>
    <t>157-2020-8080</t>
  </si>
  <si>
    <t>157-2020-8081</t>
  </si>
  <si>
    <t>157-2020-8082</t>
  </si>
  <si>
    <t>157-2020-8083</t>
  </si>
  <si>
    <t>157-2020-8084</t>
  </si>
  <si>
    <t>159-2020-6010</t>
  </si>
  <si>
    <t>159-2020-6020</t>
  </si>
  <si>
    <t>159-2020-6030</t>
  </si>
  <si>
    <t>159-2020-6040</t>
  </si>
  <si>
    <t>159-2020-6070</t>
  </si>
  <si>
    <t>159-2020-6080</t>
  </si>
  <si>
    <t>159-2020-6090</t>
  </si>
  <si>
    <t>159-2020-6100</t>
  </si>
  <si>
    <t>159-2020-6101</t>
  </si>
  <si>
    <t>159-2020-6110</t>
  </si>
  <si>
    <t>159-2020-6130</t>
  </si>
  <si>
    <t>159-2020-6131</t>
  </si>
  <si>
    <t>159-2020-6140</t>
  </si>
  <si>
    <t>159-2020-6150</t>
  </si>
  <si>
    <t>159-2020-6160</t>
  </si>
  <si>
    <t>159-2020-6170</t>
  </si>
  <si>
    <t>159-2020-6180</t>
  </si>
  <si>
    <t>159-2020-6190</t>
  </si>
  <si>
    <t>159-2020-6200</t>
  </si>
  <si>
    <t>159-2020-6210</t>
  </si>
  <si>
    <t>159-2020-6240</t>
  </si>
  <si>
    <t>159-2020-6250</t>
  </si>
  <si>
    <t>159-2020-6256</t>
  </si>
  <si>
    <t>159-2020-6260</t>
  </si>
  <si>
    <t>159-2020-6270</t>
  </si>
  <si>
    <t>159-2020-6280</t>
  </si>
  <si>
    <t>159-2020-6290</t>
  </si>
  <si>
    <t>159-2020-6300</t>
  </si>
  <si>
    <t>159-2020-6310</t>
  </si>
  <si>
    <t>159-2020-6320</t>
  </si>
  <si>
    <t>159-2020-6330</t>
  </si>
  <si>
    <t>159-2020-6340</t>
  </si>
  <si>
    <t>159-2020-6350</t>
  </si>
  <si>
    <t>159-2020-6360</t>
  </si>
  <si>
    <t>159-2020-7205</t>
  </si>
  <si>
    <t>159-2020-7206</t>
  </si>
  <si>
    <t>159-2020-7207</t>
  </si>
  <si>
    <t>159-2020-7210</t>
  </si>
  <si>
    <t>159-2020-8073</t>
  </si>
  <si>
    <t>159-2020-8074</t>
  </si>
  <si>
    <t>159-2020-8075</t>
  </si>
  <si>
    <t>159-2020-8076</t>
  </si>
  <si>
    <t>159-2020-8077</t>
  </si>
  <si>
    <t>159-2020-8078</t>
  </si>
  <si>
    <t>159-2020-8079</t>
  </si>
  <si>
    <t>159-2020-8080</t>
  </si>
  <si>
    <t>159-2020-8081</t>
  </si>
  <si>
    <t>159-2020-8082</t>
  </si>
  <si>
    <t>159-2020-8083</t>
  </si>
  <si>
    <t>159-2020-8084</t>
  </si>
  <si>
    <t>161-2020-6010</t>
  </si>
  <si>
    <t>161-2020-6020</t>
  </si>
  <si>
    <t>161-2020-6030</t>
  </si>
  <si>
    <t>161-2020-6040</t>
  </si>
  <si>
    <t>161-2020-6070</t>
  </si>
  <si>
    <t>161-2020-6080</t>
  </si>
  <si>
    <t>161-2020-6090</t>
  </si>
  <si>
    <t>161-2020-6100</t>
  </si>
  <si>
    <t>161-2020-6101</t>
  </si>
  <si>
    <t>161-2020-6110</t>
  </si>
  <si>
    <t>161-2020-6130</t>
  </si>
  <si>
    <t>161-2020-6131</t>
  </si>
  <si>
    <t>161-2020-6140</t>
  </si>
  <si>
    <t>161-2020-6150</t>
  </si>
  <si>
    <t>161-2020-6160</t>
  </si>
  <si>
    <t>161-2020-6170</t>
  </si>
  <si>
    <t>161-2020-6180</t>
  </si>
  <si>
    <t>161-2020-6190</t>
  </si>
  <si>
    <t>161-2020-6200</t>
  </si>
  <si>
    <t>161-2020-6210</t>
  </si>
  <si>
    <t>161-2020-6240</t>
  </si>
  <si>
    <t>161-2020-6250</t>
  </si>
  <si>
    <t>161-2020-6256</t>
  </si>
  <si>
    <t>161-2020-6260</t>
  </si>
  <si>
    <t>161-2020-6270</t>
  </si>
  <si>
    <t>161-2020-6280</t>
  </si>
  <si>
    <t>161-2020-6290</t>
  </si>
  <si>
    <t>161-2020-6300</t>
  </si>
  <si>
    <t>161-2020-6310</t>
  </si>
  <si>
    <t>161-2020-6320</t>
  </si>
  <si>
    <t>161-2020-6330</t>
  </si>
  <si>
    <t>161-2020-6340</t>
  </si>
  <si>
    <t>161-2020-6350</t>
  </si>
  <si>
    <t>161-2020-6360</t>
  </si>
  <si>
    <t>161-2020-7205</t>
  </si>
  <si>
    <t>161-2020-7206</t>
  </si>
  <si>
    <t>161-2020-7207</t>
  </si>
  <si>
    <t>161-2020-7210</t>
  </si>
  <si>
    <t>161-2020-8073</t>
  </si>
  <si>
    <t>161-2020-8074</t>
  </si>
  <si>
    <t>161-2020-8075</t>
  </si>
  <si>
    <t>161-2020-8076</t>
  </si>
  <si>
    <t>161-2020-8077</t>
  </si>
  <si>
    <t>161-2020-8078</t>
  </si>
  <si>
    <t>161-2020-8079</t>
  </si>
  <si>
    <t>161-2020-8080</t>
  </si>
  <si>
    <t>161-2020-8081</t>
  </si>
  <si>
    <t>161-2020-8082</t>
  </si>
  <si>
    <t>161-2020-8083</t>
  </si>
  <si>
    <t>161-2020-8084</t>
  </si>
  <si>
    <t>162-2020-6010</t>
  </si>
  <si>
    <t>162-2020-6020</t>
  </si>
  <si>
    <t>162-2020-6030</t>
  </si>
  <si>
    <t>162-2020-6040</t>
  </si>
  <si>
    <t>162-2020-6070</t>
  </si>
  <si>
    <t>162-2020-6080</t>
  </si>
  <si>
    <t>162-2020-6090</t>
  </si>
  <si>
    <t>162-2020-6100</t>
  </si>
  <si>
    <t>162-2020-6101</t>
  </si>
  <si>
    <t>162-2020-6110</t>
  </si>
  <si>
    <t>162-2020-6130</t>
  </si>
  <si>
    <t>162-2020-6131</t>
  </si>
  <si>
    <t>162-2020-6140</t>
  </si>
  <si>
    <t>162-2020-6150</t>
  </si>
  <si>
    <t>162-2020-6160</t>
  </si>
  <si>
    <t>162-2020-6170</t>
  </si>
  <si>
    <t>162-2020-6180</t>
  </si>
  <si>
    <t>162-2020-6190</t>
  </si>
  <si>
    <t>162-2020-6200</t>
  </si>
  <si>
    <t>162-2020-6210</t>
  </si>
  <si>
    <t>162-2020-6240</t>
  </si>
  <si>
    <t>162-2020-6250</t>
  </si>
  <si>
    <t>162-2020-6256</t>
  </si>
  <si>
    <t>162-2020-6260</t>
  </si>
  <si>
    <t>162-2020-6270</t>
  </si>
  <si>
    <t>162-2020-6280</t>
  </si>
  <si>
    <t>162-2020-6290</t>
  </si>
  <si>
    <t>162-2020-6300</t>
  </si>
  <si>
    <t>162-2020-6310</t>
  </si>
  <si>
    <t>162-2020-6320</t>
  </si>
  <si>
    <t>162-2020-6330</t>
  </si>
  <si>
    <t>162-2020-6340</t>
  </si>
  <si>
    <t>162-2020-6350</t>
  </si>
  <si>
    <t>162-2020-6360</t>
  </si>
  <si>
    <t>162-2020-7205</t>
  </si>
  <si>
    <t>162-2020-7206</t>
  </si>
  <si>
    <t>162-2020-7207</t>
  </si>
  <si>
    <t>162-2020-7210</t>
  </si>
  <si>
    <t>162-2020-8073</t>
  </si>
  <si>
    <t>162-2020-8074</t>
  </si>
  <si>
    <t>162-2020-8075</t>
  </si>
  <si>
    <t>162-2020-8076</t>
  </si>
  <si>
    <t>162-2020-8077</t>
  </si>
  <si>
    <t>162-2020-8078</t>
  </si>
  <si>
    <t>162-2020-8079</t>
  </si>
  <si>
    <t>162-2020-8080</t>
  </si>
  <si>
    <t>162-2020-8081</t>
  </si>
  <si>
    <t>162-2020-8082</t>
  </si>
  <si>
    <t>162-2020-8083</t>
  </si>
  <si>
    <t>162-2020-8084</t>
  </si>
  <si>
    <t>163-2020-6010</t>
  </si>
  <si>
    <t>163-2020-6020</t>
  </si>
  <si>
    <t>163-2020-6030</t>
  </si>
  <si>
    <t>163-2020-6040</t>
  </si>
  <si>
    <t>163-2020-6070</t>
  </si>
  <si>
    <t>163-2020-6080</t>
  </si>
  <si>
    <t>163-2020-6090</t>
  </si>
  <si>
    <t>163-2020-6100</t>
  </si>
  <si>
    <t>163-2020-6101</t>
  </si>
  <si>
    <t>163-2020-6110</t>
  </si>
  <si>
    <t>163-2020-6130</t>
  </si>
  <si>
    <t>163-2020-6131</t>
  </si>
  <si>
    <t>163-2020-6140</t>
  </si>
  <si>
    <t>163-2020-6150</t>
  </si>
  <si>
    <t>163-2020-6160</t>
  </si>
  <si>
    <t>163-2020-6170</t>
  </si>
  <si>
    <t>163-2020-6180</t>
  </si>
  <si>
    <t>163-2020-6190</t>
  </si>
  <si>
    <t>163-2020-6200</t>
  </si>
  <si>
    <t>163-2020-6210</t>
  </si>
  <si>
    <t>163-2020-6240</t>
  </si>
  <si>
    <t>163-2020-6250</t>
  </si>
  <si>
    <t>163-2020-6256</t>
  </si>
  <si>
    <t>163-2020-6260</t>
  </si>
  <si>
    <t>163-2020-6270</t>
  </si>
  <si>
    <t>163-2020-6280</t>
  </si>
  <si>
    <t>163-2020-6290</t>
  </si>
  <si>
    <t>163-2020-6300</t>
  </si>
  <si>
    <t>163-2020-6310</t>
  </si>
  <si>
    <t>163-2020-6320</t>
  </si>
  <si>
    <t>163-2020-6330</t>
  </si>
  <si>
    <t>163-2020-6340</t>
  </si>
  <si>
    <t>163-2020-6350</t>
  </si>
  <si>
    <t>163-2020-6360</t>
  </si>
  <si>
    <t>163-2020-7205</t>
  </si>
  <si>
    <t>163-2020-7206</t>
  </si>
  <si>
    <t>163-2020-7207</t>
  </si>
  <si>
    <t>163-2020-7210</t>
  </si>
  <si>
    <t>163-2020-8073</t>
  </si>
  <si>
    <t>163-2020-8074</t>
  </si>
  <si>
    <t>163-2020-8075</t>
  </si>
  <si>
    <t>163-2020-8076</t>
  </si>
  <si>
    <t>163-2020-8077</t>
  </si>
  <si>
    <t>163-2020-8078</t>
  </si>
  <si>
    <t>163-2020-8079</t>
  </si>
  <si>
    <t>163-2020-8080</t>
  </si>
  <si>
    <t>163-2020-8081</t>
  </si>
  <si>
    <t>163-2020-8082</t>
  </si>
  <si>
    <t>163-2020-8083</t>
  </si>
  <si>
    <t>163-2020-8084</t>
  </si>
  <si>
    <t>167-2020-6010</t>
  </si>
  <si>
    <t>167-2020-6020</t>
  </si>
  <si>
    <t>167-2020-6030</t>
  </si>
  <si>
    <t>167-2020-6040</t>
  </si>
  <si>
    <t>167-2020-6070</t>
  </si>
  <si>
    <t>167-2020-6080</t>
  </si>
  <si>
    <t>167-2020-6090</t>
  </si>
  <si>
    <t>167-2020-6100</t>
  </si>
  <si>
    <t>167-2020-6101</t>
  </si>
  <si>
    <t>167-2020-6110</t>
  </si>
  <si>
    <t>167-2020-6130</t>
  </si>
  <si>
    <t>167-2020-6131</t>
  </si>
  <si>
    <t>167-2020-6140</t>
  </si>
  <si>
    <t>167-2020-6150</t>
  </si>
  <si>
    <t>167-2020-6160</t>
  </si>
  <si>
    <t>167-2020-6170</t>
  </si>
  <si>
    <t>167-2020-6180</t>
  </si>
  <si>
    <t>167-2020-6190</t>
  </si>
  <si>
    <t>167-2020-6200</t>
  </si>
  <si>
    <t>167-2020-6210</t>
  </si>
  <si>
    <t>167-2020-6240</t>
  </si>
  <si>
    <t>167-2020-6250</t>
  </si>
  <si>
    <t>167-2020-6256</t>
  </si>
  <si>
    <t>167-2020-6260</t>
  </si>
  <si>
    <t>167-2020-6270</t>
  </si>
  <si>
    <t>167-2020-6280</t>
  </si>
  <si>
    <t>167-2020-6290</t>
  </si>
  <si>
    <t>167-2020-6300</t>
  </si>
  <si>
    <t>167-2020-6310</t>
  </si>
  <si>
    <t>167-2020-6320</t>
  </si>
  <si>
    <t>167-2020-6330</t>
  </si>
  <si>
    <t>167-2020-6340</t>
  </si>
  <si>
    <t>167-2020-6350</t>
  </si>
  <si>
    <t>167-2020-6360</t>
  </si>
  <si>
    <t>167-2020-7205</t>
  </si>
  <si>
    <t>167-2020-7206</t>
  </si>
  <si>
    <t>167-2020-7207</t>
  </si>
  <si>
    <t>167-2020-7210</t>
  </si>
  <si>
    <t>167-2020-8073</t>
  </si>
  <si>
    <t>167-2020-8074</t>
  </si>
  <si>
    <t>167-2020-8075</t>
  </si>
  <si>
    <t>167-2020-8076</t>
  </si>
  <si>
    <t>167-2020-8077</t>
  </si>
  <si>
    <t>167-2020-8078</t>
  </si>
  <si>
    <t>167-2020-8079</t>
  </si>
  <si>
    <t>167-2020-8080</t>
  </si>
  <si>
    <t>167-2020-8081</t>
  </si>
  <si>
    <t>167-2020-8082</t>
  </si>
  <si>
    <t>167-2020-8083</t>
  </si>
  <si>
    <t>167-2020-8084</t>
  </si>
  <si>
    <t>168-2020-6010</t>
  </si>
  <si>
    <t>168-2020-6020</t>
  </si>
  <si>
    <t>168-2020-6030</t>
  </si>
  <si>
    <t>168-2020-6040</t>
  </si>
  <si>
    <t>168-2020-6070</t>
  </si>
  <si>
    <t>168-2020-6080</t>
  </si>
  <si>
    <t>168-2020-6090</t>
  </si>
  <si>
    <t>168-2020-6100</t>
  </si>
  <si>
    <t>168-2020-6101</t>
  </si>
  <si>
    <t>168-2020-6110</t>
  </si>
  <si>
    <t>168-2020-6130</t>
  </si>
  <si>
    <t>168-2020-6131</t>
  </si>
  <si>
    <t>168-2020-6140</t>
  </si>
  <si>
    <t>168-2020-6150</t>
  </si>
  <si>
    <t>168-2020-6160</t>
  </si>
  <si>
    <t>168-2020-6170</t>
  </si>
  <si>
    <t>168-2020-6180</t>
  </si>
  <si>
    <t>168-2020-6190</t>
  </si>
  <si>
    <t>168-2020-6200</t>
  </si>
  <si>
    <t>168-2020-6210</t>
  </si>
  <si>
    <t>168-2020-6240</t>
  </si>
  <si>
    <t>168-2020-6250</t>
  </si>
  <si>
    <t>168-2020-6256</t>
  </si>
  <si>
    <t>168-2020-6260</t>
  </si>
  <si>
    <t>168-2020-6270</t>
  </si>
  <si>
    <t>168-2020-6280</t>
  </si>
  <si>
    <t>168-2020-6290</t>
  </si>
  <si>
    <t>168-2020-6300</t>
  </si>
  <si>
    <t>168-2020-6310</t>
  </si>
  <si>
    <t>168-2020-6320</t>
  </si>
  <si>
    <t>168-2020-6330</t>
  </si>
  <si>
    <t>168-2020-6340</t>
  </si>
  <si>
    <t>168-2020-6350</t>
  </si>
  <si>
    <t>168-2020-6360</t>
  </si>
  <si>
    <t>168-2020-7205</t>
  </si>
  <si>
    <t>168-2020-7206</t>
  </si>
  <si>
    <t>168-2020-7207</t>
  </si>
  <si>
    <t>168-2020-7210</t>
  </si>
  <si>
    <t>168-2020-8073</t>
  </si>
  <si>
    <t>168-2020-8074</t>
  </si>
  <si>
    <t>168-2020-8075</t>
  </si>
  <si>
    <t>168-2020-8076</t>
  </si>
  <si>
    <t>168-2020-8077</t>
  </si>
  <si>
    <t>168-2020-8078</t>
  </si>
  <si>
    <t>168-2020-8079</t>
  </si>
  <si>
    <t>168-2020-8080</t>
  </si>
  <si>
    <t>168-2020-8081</t>
  </si>
  <si>
    <t>168-2020-8082</t>
  </si>
  <si>
    <t>168-2020-8083</t>
  </si>
  <si>
    <t>168-2020-8084</t>
  </si>
  <si>
    <t>169-2020-6010</t>
  </si>
  <si>
    <t>169-2020-6020</t>
  </si>
  <si>
    <t>169-2020-6030</t>
  </si>
  <si>
    <t>169-2020-6040</t>
  </si>
  <si>
    <t>169-2020-6070</t>
  </si>
  <si>
    <t>169-2020-6080</t>
  </si>
  <si>
    <t>169-2020-6090</t>
  </si>
  <si>
    <t>169-2020-6100</t>
  </si>
  <si>
    <t>169-2020-6101</t>
  </si>
  <si>
    <t>169-2020-6110</t>
  </si>
  <si>
    <t>169-2020-6130</t>
  </si>
  <si>
    <t>169-2020-6131</t>
  </si>
  <si>
    <t>169-2020-6140</t>
  </si>
  <si>
    <t>169-2020-6150</t>
  </si>
  <si>
    <t>169-2020-6160</t>
  </si>
  <si>
    <t>169-2020-6170</t>
  </si>
  <si>
    <t>169-2020-6180</t>
  </si>
  <si>
    <t>169-2020-6190</t>
  </si>
  <si>
    <t>169-2020-6200</t>
  </si>
  <si>
    <t>169-2020-6210</t>
  </si>
  <si>
    <t>169-2020-6240</t>
  </si>
  <si>
    <t>169-2020-6250</t>
  </si>
  <si>
    <t>169-2020-6256</t>
  </si>
  <si>
    <t>169-2020-6260</t>
  </si>
  <si>
    <t>169-2020-6270</t>
  </si>
  <si>
    <t>169-2020-6280</t>
  </si>
  <si>
    <t>169-2020-6290</t>
  </si>
  <si>
    <t>169-2020-6300</t>
  </si>
  <si>
    <t>169-2020-6310</t>
  </si>
  <si>
    <t>169-2020-6320</t>
  </si>
  <si>
    <t>169-2020-6330</t>
  </si>
  <si>
    <t>169-2020-6340</t>
  </si>
  <si>
    <t>169-2020-6350</t>
  </si>
  <si>
    <t>169-2020-6360</t>
  </si>
  <si>
    <t>169-2020-7205</t>
  </si>
  <si>
    <t>169-2020-7206</t>
  </si>
  <si>
    <t>169-2020-7207</t>
  </si>
  <si>
    <t>169-2020-7210</t>
  </si>
  <si>
    <t>169-2020-8073</t>
  </si>
  <si>
    <t>169-2020-8074</t>
  </si>
  <si>
    <t>169-2020-8075</t>
  </si>
  <si>
    <t>169-2020-8076</t>
  </si>
  <si>
    <t>169-2020-8077</t>
  </si>
  <si>
    <t>169-2020-8078</t>
  </si>
  <si>
    <t>169-2020-8079</t>
  </si>
  <si>
    <t>169-2020-8080</t>
  </si>
  <si>
    <t>169-2020-8081</t>
  </si>
  <si>
    <t>169-2020-8082</t>
  </si>
  <si>
    <t>169-2020-8083</t>
  </si>
  <si>
    <t>169-2020-8084</t>
  </si>
  <si>
    <t>170-2020-6010</t>
  </si>
  <si>
    <t>170-2020-6020</t>
  </si>
  <si>
    <t>170-2020-6030</t>
  </si>
  <si>
    <t>170-2020-6040</t>
  </si>
  <si>
    <t>170-2020-6070</t>
  </si>
  <si>
    <t>170-2020-6080</t>
  </si>
  <si>
    <t>170-2020-6090</t>
  </si>
  <si>
    <t>170-2020-6100</t>
  </si>
  <si>
    <t>170-2020-6101</t>
  </si>
  <si>
    <t>170-2020-6110</t>
  </si>
  <si>
    <t>170-2020-6130</t>
  </si>
  <si>
    <t>170-2020-6131</t>
  </si>
  <si>
    <t>170-2020-6140</t>
  </si>
  <si>
    <t>170-2020-6150</t>
  </si>
  <si>
    <t>170-2020-6160</t>
  </si>
  <si>
    <t>170-2020-6170</t>
  </si>
  <si>
    <t>170-2020-6180</t>
  </si>
  <si>
    <t>170-2020-6190</t>
  </si>
  <si>
    <t>170-2020-6200</t>
  </si>
  <si>
    <t>170-2020-6210</t>
  </si>
  <si>
    <t>170-2020-6240</t>
  </si>
  <si>
    <t>170-2020-6250</t>
  </si>
  <si>
    <t>170-2020-6256</t>
  </si>
  <si>
    <t>170-2020-6260</t>
  </si>
  <si>
    <t>170-2020-6270</t>
  </si>
  <si>
    <t>170-2020-6280</t>
  </si>
  <si>
    <t>170-2020-6290</t>
  </si>
  <si>
    <t>170-2020-6300</t>
  </si>
  <si>
    <t>170-2020-6310</t>
  </si>
  <si>
    <t>170-2020-6320</t>
  </si>
  <si>
    <t>170-2020-6330</t>
  </si>
  <si>
    <t>170-2020-6340</t>
  </si>
  <si>
    <t>170-2020-6350</t>
  </si>
  <si>
    <t>170-2020-6360</t>
  </si>
  <si>
    <t>170-2020-7205</t>
  </si>
  <si>
    <t>170-2020-7206</t>
  </si>
  <si>
    <t>170-2020-7207</t>
  </si>
  <si>
    <t>170-2020-7210</t>
  </si>
  <si>
    <t>170-2020-8073</t>
  </si>
  <si>
    <t>170-2020-8074</t>
  </si>
  <si>
    <t>170-2020-8075</t>
  </si>
  <si>
    <t>170-2020-8076</t>
  </si>
  <si>
    <t>170-2020-8077</t>
  </si>
  <si>
    <t>170-2020-8078</t>
  </si>
  <si>
    <t>170-2020-8079</t>
  </si>
  <si>
    <t>170-2020-8080</t>
  </si>
  <si>
    <t>170-2020-8081</t>
  </si>
  <si>
    <t>170-2020-8082</t>
  </si>
  <si>
    <t>170-2020-8083</t>
  </si>
  <si>
    <t>170-2020-8084</t>
  </si>
  <si>
    <t>171-2020-6010</t>
  </si>
  <si>
    <t>171-2020-6020</t>
  </si>
  <si>
    <t>171-2020-6030</t>
  </si>
  <si>
    <t>171-2020-6040</t>
  </si>
  <si>
    <t>171-2020-6070</t>
  </si>
  <si>
    <t>171-2020-6080</t>
  </si>
  <si>
    <t>171-2020-6090</t>
  </si>
  <si>
    <t>171-2020-6100</t>
  </si>
  <si>
    <t>171-2020-6101</t>
  </si>
  <si>
    <t>171-2020-6110</t>
  </si>
  <si>
    <t>171-2020-6130</t>
  </si>
  <si>
    <t>171-2020-6131</t>
  </si>
  <si>
    <t>171-2020-6140</t>
  </si>
  <si>
    <t>171-2020-6150</t>
  </si>
  <si>
    <t>171-2020-6160</t>
  </si>
  <si>
    <t>171-2020-6170</t>
  </si>
  <si>
    <t>171-2020-6180</t>
  </si>
  <si>
    <t>171-2020-6190</t>
  </si>
  <si>
    <t>171-2020-6200</t>
  </si>
  <si>
    <t>171-2020-6210</t>
  </si>
  <si>
    <t>171-2020-6240</t>
  </si>
  <si>
    <t>171-2020-6250</t>
  </si>
  <si>
    <t>171-2020-6256</t>
  </si>
  <si>
    <t>171-2020-6260</t>
  </si>
  <si>
    <t>171-2020-6270</t>
  </si>
  <si>
    <t>171-2020-6280</t>
  </si>
  <si>
    <t>171-2020-6290</t>
  </si>
  <si>
    <t>171-2020-6300</t>
  </si>
  <si>
    <t>171-2020-6310</t>
  </si>
  <si>
    <t>171-2020-6320</t>
  </si>
  <si>
    <t>171-2020-6330</t>
  </si>
  <si>
    <t>171-2020-6340</t>
  </si>
  <si>
    <t>171-2020-6350</t>
  </si>
  <si>
    <t>171-2020-6360</t>
  </si>
  <si>
    <t>171-2020-7205</t>
  </si>
  <si>
    <t>171-2020-7206</t>
  </si>
  <si>
    <t>171-2020-7207</t>
  </si>
  <si>
    <t>171-2020-7210</t>
  </si>
  <si>
    <t>171-2020-8073</t>
  </si>
  <si>
    <t>171-2020-8074</t>
  </si>
  <si>
    <t>171-2020-8075</t>
  </si>
  <si>
    <t>171-2020-8076</t>
  </si>
  <si>
    <t>171-2020-8077</t>
  </si>
  <si>
    <t>171-2020-8078</t>
  </si>
  <si>
    <t>171-2020-8079</t>
  </si>
  <si>
    <t>171-2020-8080</t>
  </si>
  <si>
    <t>171-2020-8081</t>
  </si>
  <si>
    <t>171-2020-8082</t>
  </si>
  <si>
    <t>171-2020-8083</t>
  </si>
  <si>
    <t>171-2020-8084</t>
  </si>
  <si>
    <t>172-2020-6010</t>
  </si>
  <si>
    <t>172-2020-6020</t>
  </si>
  <si>
    <t>172-2020-6030</t>
  </si>
  <si>
    <t>172-2020-6040</t>
  </si>
  <si>
    <t>172-2020-6070</t>
  </si>
  <si>
    <t>172-2020-6080</t>
  </si>
  <si>
    <t>172-2020-6090</t>
  </si>
  <si>
    <t>172-2020-6100</t>
  </si>
  <si>
    <t>172-2020-6101</t>
  </si>
  <si>
    <t>172-2020-6110</t>
  </si>
  <si>
    <t>172-2020-6130</t>
  </si>
  <si>
    <t>172-2020-6131</t>
  </si>
  <si>
    <t>172-2020-6140</t>
  </si>
  <si>
    <t>172-2020-6150</t>
  </si>
  <si>
    <t>172-2020-6160</t>
  </si>
  <si>
    <t>172-2020-6170</t>
  </si>
  <si>
    <t>172-2020-6180</t>
  </si>
  <si>
    <t>172-2020-6190</t>
  </si>
  <si>
    <t>172-2020-6200</t>
  </si>
  <si>
    <t>172-2020-6210</t>
  </si>
  <si>
    <t>172-2020-6240</t>
  </si>
  <si>
    <t>172-2020-6250</t>
  </si>
  <si>
    <t>172-2020-6256</t>
  </si>
  <si>
    <t>172-2020-6260</t>
  </si>
  <si>
    <t>172-2020-6270</t>
  </si>
  <si>
    <t>172-2020-6280</t>
  </si>
  <si>
    <t>172-2020-6290</t>
  </si>
  <si>
    <t>172-2020-6300</t>
  </si>
  <si>
    <t>172-2020-6310</t>
  </si>
  <si>
    <t>172-2020-6320</t>
  </si>
  <si>
    <t>172-2020-6330</t>
  </si>
  <si>
    <t>172-2020-6340</t>
  </si>
  <si>
    <t>172-2020-6350</t>
  </si>
  <si>
    <t>172-2020-6360</t>
  </si>
  <si>
    <t>172-2020-7205</t>
  </si>
  <si>
    <t>172-2020-7206</t>
  </si>
  <si>
    <t>172-2020-7207</t>
  </si>
  <si>
    <t>172-2020-7210</t>
  </si>
  <si>
    <t>172-2020-8073</t>
  </si>
  <si>
    <t>172-2020-8074</t>
  </si>
  <si>
    <t>172-2020-8075</t>
  </si>
  <si>
    <t>172-2020-8076</t>
  </si>
  <si>
    <t>172-2020-8077</t>
  </si>
  <si>
    <t>172-2020-8078</t>
  </si>
  <si>
    <t>172-2020-8079</t>
  </si>
  <si>
    <t>172-2020-8080</t>
  </si>
  <si>
    <t>172-2020-8081</t>
  </si>
  <si>
    <t>172-2020-8082</t>
  </si>
  <si>
    <t>172-2020-8083</t>
  </si>
  <si>
    <t>172-2020-8084</t>
  </si>
  <si>
    <t>174-2020-6010</t>
  </si>
  <si>
    <t>174-2020-6020</t>
  </si>
  <si>
    <t>174-2020-6030</t>
  </si>
  <si>
    <t>174-2020-6040</t>
  </si>
  <si>
    <t>174-2020-6070</t>
  </si>
  <si>
    <t>174-2020-6080</t>
  </si>
  <si>
    <t>174-2020-6090</t>
  </si>
  <si>
    <t>174-2020-6100</t>
  </si>
  <si>
    <t>174-2020-6101</t>
  </si>
  <si>
    <t>174-2020-6110</t>
  </si>
  <si>
    <t>174-2020-6130</t>
  </si>
  <si>
    <t>174-2020-6131</t>
  </si>
  <si>
    <t>174-2020-6140</t>
  </si>
  <si>
    <t>174-2020-6150</t>
  </si>
  <si>
    <t>174-2020-6160</t>
  </si>
  <si>
    <t>174-2020-6170</t>
  </si>
  <si>
    <t>174-2020-6180</t>
  </si>
  <si>
    <t>174-2020-6190</t>
  </si>
  <si>
    <t>174-2020-6200</t>
  </si>
  <si>
    <t>174-2020-6210</t>
  </si>
  <si>
    <t>174-2020-6240</t>
  </si>
  <si>
    <t>174-2020-6250</t>
  </si>
  <si>
    <t>174-2020-6256</t>
  </si>
  <si>
    <t>174-2020-6260</t>
  </si>
  <si>
    <t>174-2020-6270</t>
  </si>
  <si>
    <t>174-2020-6280</t>
  </si>
  <si>
    <t>174-2020-6290</t>
  </si>
  <si>
    <t>174-2020-6300</t>
  </si>
  <si>
    <t>174-2020-6310</t>
  </si>
  <si>
    <t>174-2020-6320</t>
  </si>
  <si>
    <t>174-2020-6330</t>
  </si>
  <si>
    <t>174-2020-6340</t>
  </si>
  <si>
    <t>174-2020-6350</t>
  </si>
  <si>
    <t>174-2020-6360</t>
  </si>
  <si>
    <t>174-2020-7205</t>
  </si>
  <si>
    <t>174-2020-7206</t>
  </si>
  <si>
    <t>174-2020-7207</t>
  </si>
  <si>
    <t>174-2020-7210</t>
  </si>
  <si>
    <t>174-2020-8073</t>
  </si>
  <si>
    <t>174-2020-8074</t>
  </si>
  <si>
    <t>174-2020-8075</t>
  </si>
  <si>
    <t>174-2020-8076</t>
  </si>
  <si>
    <t>174-2020-8077</t>
  </si>
  <si>
    <t>174-2020-8078</t>
  </si>
  <si>
    <t>174-2020-8079</t>
  </si>
  <si>
    <t>174-2020-8080</t>
  </si>
  <si>
    <t>174-2020-8081</t>
  </si>
  <si>
    <t>174-2020-8082</t>
  </si>
  <si>
    <t>174-2020-8083</t>
  </si>
  <si>
    <t>174-2020-8084</t>
  </si>
  <si>
    <t>175-2020-6010</t>
  </si>
  <si>
    <t>175-2020-6020</t>
  </si>
  <si>
    <t>175-2020-6030</t>
  </si>
  <si>
    <t>175-2020-6040</t>
  </si>
  <si>
    <t>175-2020-6070</t>
  </si>
  <si>
    <t>175-2020-6080</t>
  </si>
  <si>
    <t>175-2020-6090</t>
  </si>
  <si>
    <t>175-2020-6100</t>
  </si>
  <si>
    <t>175-2020-6101</t>
  </si>
  <si>
    <t>175-2020-6110</t>
  </si>
  <si>
    <t>175-2020-6130</t>
  </si>
  <si>
    <t>175-2020-6131</t>
  </si>
  <si>
    <t>175-2020-6140</t>
  </si>
  <si>
    <t>175-2020-6150</t>
  </si>
  <si>
    <t>175-2020-6160</t>
  </si>
  <si>
    <t>175-2020-6170</t>
  </si>
  <si>
    <t>175-2020-6180</t>
  </si>
  <si>
    <t>175-2020-6190</t>
  </si>
  <si>
    <t>175-2020-6200</t>
  </si>
  <si>
    <t>175-2020-6210</t>
  </si>
  <si>
    <t>175-2020-6240</t>
  </si>
  <si>
    <t>175-2020-6250</t>
  </si>
  <si>
    <t>175-2020-6256</t>
  </si>
  <si>
    <t>175-2020-6260</t>
  </si>
  <si>
    <t>175-2020-6270</t>
  </si>
  <si>
    <t>175-2020-6280</t>
  </si>
  <si>
    <t>175-2020-6290</t>
  </si>
  <si>
    <t>175-2020-6300</t>
  </si>
  <si>
    <t>175-2020-6310</t>
  </si>
  <si>
    <t>175-2020-6320</t>
  </si>
  <si>
    <t>175-2020-6330</t>
  </si>
  <si>
    <t>175-2020-6340</t>
  </si>
  <si>
    <t>175-2020-6350</t>
  </si>
  <si>
    <t>175-2020-6360</t>
  </si>
  <si>
    <t>175-2020-7205</t>
  </si>
  <si>
    <t>175-2020-7206</t>
  </si>
  <si>
    <t>175-2020-7207</t>
  </si>
  <si>
    <t>175-2020-7210</t>
  </si>
  <si>
    <t>175-2020-8073</t>
  </si>
  <si>
    <t>175-2020-8074</t>
  </si>
  <si>
    <t>175-2020-8075</t>
  </si>
  <si>
    <t>175-2020-8076</t>
  </si>
  <si>
    <t>175-2020-8077</t>
  </si>
  <si>
    <t>175-2020-8078</t>
  </si>
  <si>
    <t>175-2020-8079</t>
  </si>
  <si>
    <t>175-2020-8080</t>
  </si>
  <si>
    <t>175-2020-8081</t>
  </si>
  <si>
    <t>175-2020-8082</t>
  </si>
  <si>
    <t>175-2020-8083</t>
  </si>
  <si>
    <t>175-2020-8084</t>
  </si>
  <si>
    <t>176-2020-6010</t>
  </si>
  <si>
    <t>176-2020-6020</t>
  </si>
  <si>
    <t>176-2020-6030</t>
  </si>
  <si>
    <t>176-2020-6040</t>
  </si>
  <si>
    <t>176-2020-6070</t>
  </si>
  <si>
    <t>176-2020-6080</t>
  </si>
  <si>
    <t>176-2020-6090</t>
  </si>
  <si>
    <t>176-2020-6100</t>
  </si>
  <si>
    <t>176-2020-6101</t>
  </si>
  <si>
    <t>176-2020-6110</t>
  </si>
  <si>
    <t>176-2020-6130</t>
  </si>
  <si>
    <t>176-2020-6131</t>
  </si>
  <si>
    <t>176-2020-6140</t>
  </si>
  <si>
    <t>176-2020-6150</t>
  </si>
  <si>
    <t>176-2020-6160</t>
  </si>
  <si>
    <t>176-2020-6170</t>
  </si>
  <si>
    <t>176-2020-6180</t>
  </si>
  <si>
    <t>176-2020-6190</t>
  </si>
  <si>
    <t>176-2020-6200</t>
  </si>
  <si>
    <t>176-2020-6210</t>
  </si>
  <si>
    <t>176-2020-6240</t>
  </si>
  <si>
    <t>176-2020-6250</t>
  </si>
  <si>
    <t>176-2020-6256</t>
  </si>
  <si>
    <t>176-2020-6260</t>
  </si>
  <si>
    <t>176-2020-6270</t>
  </si>
  <si>
    <t>176-2020-6280</t>
  </si>
  <si>
    <t>176-2020-6290</t>
  </si>
  <si>
    <t>176-2020-6300</t>
  </si>
  <si>
    <t>176-2020-6310</t>
  </si>
  <si>
    <t>176-2020-6320</t>
  </si>
  <si>
    <t>176-2020-6330</t>
  </si>
  <si>
    <t>176-2020-6340</t>
  </si>
  <si>
    <t>176-2020-6350</t>
  </si>
  <si>
    <t>176-2020-6360</t>
  </si>
  <si>
    <t>176-2020-7205</t>
  </si>
  <si>
    <t>176-2020-7206</t>
  </si>
  <si>
    <t>176-2020-7207</t>
  </si>
  <si>
    <t>176-2020-7210</t>
  </si>
  <si>
    <t>176-2020-8073</t>
  </si>
  <si>
    <t>176-2020-8074</t>
  </si>
  <si>
    <t>176-2020-8075</t>
  </si>
  <si>
    <t>176-2020-8076</t>
  </si>
  <si>
    <t>176-2020-8077</t>
  </si>
  <si>
    <t>176-2020-8078</t>
  </si>
  <si>
    <t>176-2020-8079</t>
  </si>
  <si>
    <t>176-2020-8080</t>
  </si>
  <si>
    <t>176-2020-8081</t>
  </si>
  <si>
    <t>176-2020-8082</t>
  </si>
  <si>
    <t>176-2020-8083</t>
  </si>
  <si>
    <t>176-2020-8084</t>
  </si>
  <si>
    <t>177-2020-6010</t>
  </si>
  <si>
    <t>177-2020-6020</t>
  </si>
  <si>
    <t>177-2020-6030</t>
  </si>
  <si>
    <t>177-2020-6040</t>
  </si>
  <si>
    <t>177-2020-6070</t>
  </si>
  <si>
    <t>177-2020-6080</t>
  </si>
  <si>
    <t>177-2020-6090</t>
  </si>
  <si>
    <t>177-2020-6100</t>
  </si>
  <si>
    <t>177-2020-6101</t>
  </si>
  <si>
    <t>177-2020-6110</t>
  </si>
  <si>
    <t>177-2020-6130</t>
  </si>
  <si>
    <t>177-2020-6131</t>
  </si>
  <si>
    <t>177-2020-6140</t>
  </si>
  <si>
    <t>177-2020-6150</t>
  </si>
  <si>
    <t>177-2020-6160</t>
  </si>
  <si>
    <t>177-2020-6170</t>
  </si>
  <si>
    <t>177-2020-6180</t>
  </si>
  <si>
    <t>177-2020-6190</t>
  </si>
  <si>
    <t>177-2020-6200</t>
  </si>
  <si>
    <t>177-2020-6210</t>
  </si>
  <si>
    <t>177-2020-6240</t>
  </si>
  <si>
    <t>177-2020-6250</t>
  </si>
  <si>
    <t>177-2020-6256</t>
  </si>
  <si>
    <t>177-2020-6260</t>
  </si>
  <si>
    <t>177-2020-6270</t>
  </si>
  <si>
    <t>177-2020-6280</t>
  </si>
  <si>
    <t>177-2020-6290</t>
  </si>
  <si>
    <t>177-2020-6300</t>
  </si>
  <si>
    <t>177-2020-6310</t>
  </si>
  <si>
    <t>177-2020-6320</t>
  </si>
  <si>
    <t>177-2020-6330</t>
  </si>
  <si>
    <t>177-2020-6340</t>
  </si>
  <si>
    <t>177-2020-6350</t>
  </si>
  <si>
    <t>177-2020-6360</t>
  </si>
  <si>
    <t>177-2020-7205</t>
  </si>
  <si>
    <t>177-2020-7206</t>
  </si>
  <si>
    <t>177-2020-7207</t>
  </si>
  <si>
    <t>177-2020-7210</t>
  </si>
  <si>
    <t>177-2020-8073</t>
  </si>
  <si>
    <t>177-2020-8074</t>
  </si>
  <si>
    <t>177-2020-8075</t>
  </si>
  <si>
    <t>177-2020-8076</t>
  </si>
  <si>
    <t>177-2020-8077</t>
  </si>
  <si>
    <t>177-2020-8078</t>
  </si>
  <si>
    <t>177-2020-8079</t>
  </si>
  <si>
    <t>177-2020-8080</t>
  </si>
  <si>
    <t>177-2020-8081</t>
  </si>
  <si>
    <t>177-2020-8082</t>
  </si>
  <si>
    <t>177-2020-8083</t>
  </si>
  <si>
    <t>177-2020-8084</t>
  </si>
  <si>
    <t>180-2020-6010</t>
  </si>
  <si>
    <t>180-2020-6020</t>
  </si>
  <si>
    <t>180-2020-6030</t>
  </si>
  <si>
    <t>180-2020-6040</t>
  </si>
  <si>
    <t>180-2020-6070</t>
  </si>
  <si>
    <t>180-2020-6080</t>
  </si>
  <si>
    <t>180-2020-6090</t>
  </si>
  <si>
    <t>180-2020-6100</t>
  </si>
  <si>
    <t>180-2020-6101</t>
  </si>
  <si>
    <t>180-2020-6110</t>
  </si>
  <si>
    <t>180-2020-6130</t>
  </si>
  <si>
    <t>180-2020-6131</t>
  </si>
  <si>
    <t>180-2020-6140</t>
  </si>
  <si>
    <t>180-2020-6150</t>
  </si>
  <si>
    <t>180-2020-6160</t>
  </si>
  <si>
    <t>180-2020-6170</t>
  </si>
  <si>
    <t>180-2020-6180</t>
  </si>
  <si>
    <t>180-2020-6190</t>
  </si>
  <si>
    <t>180-2020-6200</t>
  </si>
  <si>
    <t>180-2020-6210</t>
  </si>
  <si>
    <t>180-2020-6240</t>
  </si>
  <si>
    <t>180-2020-6250</t>
  </si>
  <si>
    <t>180-2020-6256</t>
  </si>
  <si>
    <t>180-2020-6260</t>
  </si>
  <si>
    <t>180-2020-6270</t>
  </si>
  <si>
    <t>180-2020-6280</t>
  </si>
  <si>
    <t>180-2020-6290</t>
  </si>
  <si>
    <t>180-2020-6300</t>
  </si>
  <si>
    <t>180-2020-6310</t>
  </si>
  <si>
    <t>180-2020-6320</t>
  </si>
  <si>
    <t>180-2020-6330</t>
  </si>
  <si>
    <t>180-2020-6340</t>
  </si>
  <si>
    <t>180-2020-6350</t>
  </si>
  <si>
    <t>180-2020-6360</t>
  </si>
  <si>
    <t>180-2020-7205</t>
  </si>
  <si>
    <t>180-2020-7206</t>
  </si>
  <si>
    <t>180-2020-7207</t>
  </si>
  <si>
    <t>180-2020-7210</t>
  </si>
  <si>
    <t>180-2020-8073</t>
  </si>
  <si>
    <t>180-2020-8074</t>
  </si>
  <si>
    <t>180-2020-8075</t>
  </si>
  <si>
    <t>180-2020-8076</t>
  </si>
  <si>
    <t>180-2020-8077</t>
  </si>
  <si>
    <t>180-2020-8078</t>
  </si>
  <si>
    <t>180-2020-8079</t>
  </si>
  <si>
    <t>180-2020-8080</t>
  </si>
  <si>
    <t>180-2020-8081</t>
  </si>
  <si>
    <t>180-2020-8082</t>
  </si>
  <si>
    <t>180-2020-8083</t>
  </si>
  <si>
    <t>180-2020-8084</t>
  </si>
  <si>
    <t>183-2020-6010</t>
  </si>
  <si>
    <t>183-2020-6020</t>
  </si>
  <si>
    <t>183-2020-6030</t>
  </si>
  <si>
    <t>183-2020-6040</t>
  </si>
  <si>
    <t>183-2020-6070</t>
  </si>
  <si>
    <t>183-2020-6080</t>
  </si>
  <si>
    <t>183-2020-6090</t>
  </si>
  <si>
    <t>183-2020-6100</t>
  </si>
  <si>
    <t>183-2020-6101</t>
  </si>
  <si>
    <t>183-2020-6110</t>
  </si>
  <si>
    <t>183-2020-6130</t>
  </si>
  <si>
    <t>183-2020-6131</t>
  </si>
  <si>
    <t>183-2020-6140</t>
  </si>
  <si>
    <t>183-2020-6150</t>
  </si>
  <si>
    <t>183-2020-6160</t>
  </si>
  <si>
    <t>183-2020-6170</t>
  </si>
  <si>
    <t>183-2020-6180</t>
  </si>
  <si>
    <t>183-2020-6190</t>
  </si>
  <si>
    <t>183-2020-6200</t>
  </si>
  <si>
    <t>183-2020-6210</t>
  </si>
  <si>
    <t>183-2020-6240</t>
  </si>
  <si>
    <t>183-2020-6250</t>
  </si>
  <si>
    <t>183-2020-6256</t>
  </si>
  <si>
    <t>183-2020-6260</t>
  </si>
  <si>
    <t>183-2020-6270</t>
  </si>
  <si>
    <t>183-2020-6280</t>
  </si>
  <si>
    <t>183-2020-6290</t>
  </si>
  <si>
    <t>183-2020-6300</t>
  </si>
  <si>
    <t>183-2020-6310</t>
  </si>
  <si>
    <t>183-2020-6320</t>
  </si>
  <si>
    <t>183-2020-6330</t>
  </si>
  <si>
    <t>183-2020-6340</t>
  </si>
  <si>
    <t>183-2020-6350</t>
  </si>
  <si>
    <t>183-2020-6360</t>
  </si>
  <si>
    <t>183-2020-7205</t>
  </si>
  <si>
    <t>183-2020-7206</t>
  </si>
  <si>
    <t>183-2020-7207</t>
  </si>
  <si>
    <t>183-2020-7210</t>
  </si>
  <si>
    <t>183-2020-8073</t>
  </si>
  <si>
    <t>183-2020-8074</t>
  </si>
  <si>
    <t>183-2020-8075</t>
  </si>
  <si>
    <t>183-2020-8076</t>
  </si>
  <si>
    <t>183-2020-8077</t>
  </si>
  <si>
    <t>183-2020-8078</t>
  </si>
  <si>
    <t>183-2020-8079</t>
  </si>
  <si>
    <t>183-2020-8080</t>
  </si>
  <si>
    <t>183-2020-8081</t>
  </si>
  <si>
    <t>183-2020-8082</t>
  </si>
  <si>
    <t>183-2020-8083</t>
  </si>
  <si>
    <t>183-2020-8084</t>
  </si>
  <si>
    <t>185-2020-6010</t>
  </si>
  <si>
    <t>185-2020-6020</t>
  </si>
  <si>
    <t>185-2020-6030</t>
  </si>
  <si>
    <t>185-2020-6040</t>
  </si>
  <si>
    <t>185-2020-6070</t>
  </si>
  <si>
    <t>185-2020-6080</t>
  </si>
  <si>
    <t>185-2020-6090</t>
  </si>
  <si>
    <t>185-2020-6100</t>
  </si>
  <si>
    <t>185-2020-6101</t>
  </si>
  <si>
    <t>185-2020-6110</t>
  </si>
  <si>
    <t>185-2020-6130</t>
  </si>
  <si>
    <t>185-2020-6131</t>
  </si>
  <si>
    <t>185-2020-6140</t>
  </si>
  <si>
    <t>185-2020-6150</t>
  </si>
  <si>
    <t>185-2020-6160</t>
  </si>
  <si>
    <t>185-2020-6170</t>
  </si>
  <si>
    <t>185-2020-6180</t>
  </si>
  <si>
    <t>185-2020-6190</t>
  </si>
  <si>
    <t>185-2020-6200</t>
  </si>
  <si>
    <t>185-2020-6210</t>
  </si>
  <si>
    <t>185-2020-6240</t>
  </si>
  <si>
    <t>185-2020-6250</t>
  </si>
  <si>
    <t>185-2020-6256</t>
  </si>
  <si>
    <t>185-2020-6260</t>
  </si>
  <si>
    <t>185-2020-6270</t>
  </si>
  <si>
    <t>185-2020-6280</t>
  </si>
  <si>
    <t>185-2020-6290</t>
  </si>
  <si>
    <t>185-2020-6300</t>
  </si>
  <si>
    <t>185-2020-6310</t>
  </si>
  <si>
    <t>185-2020-6320</t>
  </si>
  <si>
    <t>185-2020-6330</t>
  </si>
  <si>
    <t>185-2020-6340</t>
  </si>
  <si>
    <t>185-2020-6350</t>
  </si>
  <si>
    <t>185-2020-6360</t>
  </si>
  <si>
    <t>185-2020-7205</t>
  </si>
  <si>
    <t>185-2020-7206</t>
  </si>
  <si>
    <t>185-2020-7207</t>
  </si>
  <si>
    <t>185-2020-7210</t>
  </si>
  <si>
    <t>185-2020-8073</t>
  </si>
  <si>
    <t>185-2020-8074</t>
  </si>
  <si>
    <t>185-2020-8075</t>
  </si>
  <si>
    <t>185-2020-8076</t>
  </si>
  <si>
    <t>185-2020-8077</t>
  </si>
  <si>
    <t>185-2020-8078</t>
  </si>
  <si>
    <t>185-2020-8079</t>
  </si>
  <si>
    <t>185-2020-8080</t>
  </si>
  <si>
    <t>185-2020-8081</t>
  </si>
  <si>
    <t>185-2020-8082</t>
  </si>
  <si>
    <t>185-2020-8083</t>
  </si>
  <si>
    <t>185-2020-8084</t>
  </si>
  <si>
    <t>186-2020-6010</t>
  </si>
  <si>
    <t>186-2020-6020</t>
  </si>
  <si>
    <t>186-2020-6030</t>
  </si>
  <si>
    <t>186-2020-6040</t>
  </si>
  <si>
    <t>186-2020-6070</t>
  </si>
  <si>
    <t>186-2020-6080</t>
  </si>
  <si>
    <t>186-2020-6090</t>
  </si>
  <si>
    <t>186-2020-6100</t>
  </si>
  <si>
    <t>186-2020-6101</t>
  </si>
  <si>
    <t>186-2020-6110</t>
  </si>
  <si>
    <t>186-2020-6130</t>
  </si>
  <si>
    <t>186-2020-6131</t>
  </si>
  <si>
    <t>186-2020-6140</t>
  </si>
  <si>
    <t>186-2020-6150</t>
  </si>
  <si>
    <t>186-2020-6160</t>
  </si>
  <si>
    <t>186-2020-6170</t>
  </si>
  <si>
    <t>186-2020-6180</t>
  </si>
  <si>
    <t>186-2020-6190</t>
  </si>
  <si>
    <t>186-2020-6200</t>
  </si>
  <si>
    <t>186-2020-6210</t>
  </si>
  <si>
    <t>186-2020-6240</t>
  </si>
  <si>
    <t>186-2020-6250</t>
  </si>
  <si>
    <t>186-2020-6256</t>
  </si>
  <si>
    <t>186-2020-6260</t>
  </si>
  <si>
    <t>186-2020-6270</t>
  </si>
  <si>
    <t>186-2020-6280</t>
  </si>
  <si>
    <t>186-2020-6290</t>
  </si>
  <si>
    <t>186-2020-6300</t>
  </si>
  <si>
    <t>186-2020-6310</t>
  </si>
  <si>
    <t>186-2020-6320</t>
  </si>
  <si>
    <t>186-2020-6330</t>
  </si>
  <si>
    <t>186-2020-6340</t>
  </si>
  <si>
    <t>186-2020-6350</t>
  </si>
  <si>
    <t>186-2020-6360</t>
  </si>
  <si>
    <t>186-2020-7205</t>
  </si>
  <si>
    <t>186-2020-7206</t>
  </si>
  <si>
    <t>186-2020-7207</t>
  </si>
  <si>
    <t>186-2020-7210</t>
  </si>
  <si>
    <t>186-2020-8073</t>
  </si>
  <si>
    <t>186-2020-8074</t>
  </si>
  <si>
    <t>186-2020-8075</t>
  </si>
  <si>
    <t>186-2020-8076</t>
  </si>
  <si>
    <t>186-2020-8077</t>
  </si>
  <si>
    <t>186-2020-8078</t>
  </si>
  <si>
    <t>186-2020-8079</t>
  </si>
  <si>
    <t>186-2020-8080</t>
  </si>
  <si>
    <t>186-2020-8081</t>
  </si>
  <si>
    <t>186-2020-8082</t>
  </si>
  <si>
    <t>186-2020-8083</t>
  </si>
  <si>
    <t>186-2020-8084</t>
  </si>
  <si>
    <t>187-2020-6010</t>
  </si>
  <si>
    <t>187-2020-6020</t>
  </si>
  <si>
    <t>187-2020-6030</t>
  </si>
  <si>
    <t>187-2020-6040</t>
  </si>
  <si>
    <t>187-2020-6070</t>
  </si>
  <si>
    <t>187-2020-6080</t>
  </si>
  <si>
    <t>187-2020-6090</t>
  </si>
  <si>
    <t>187-2020-6100</t>
  </si>
  <si>
    <t>187-2020-6101</t>
  </si>
  <si>
    <t>187-2020-6110</t>
  </si>
  <si>
    <t>187-2020-6130</t>
  </si>
  <si>
    <t>187-2020-6131</t>
  </si>
  <si>
    <t>187-2020-6140</t>
  </si>
  <si>
    <t>187-2020-6150</t>
  </si>
  <si>
    <t>187-2020-6160</t>
  </si>
  <si>
    <t>187-2020-6170</t>
  </si>
  <si>
    <t>187-2020-6180</t>
  </si>
  <si>
    <t>187-2020-6190</t>
  </si>
  <si>
    <t>187-2020-6200</t>
  </si>
  <si>
    <t>187-2020-6210</t>
  </si>
  <si>
    <t>187-2020-6240</t>
  </si>
  <si>
    <t>187-2020-6250</t>
  </si>
  <si>
    <t>187-2020-6256</t>
  </si>
  <si>
    <t>187-2020-6260</t>
  </si>
  <si>
    <t>187-2020-6270</t>
  </si>
  <si>
    <t>187-2020-6280</t>
  </si>
  <si>
    <t>187-2020-6290</t>
  </si>
  <si>
    <t>187-2020-6300</t>
  </si>
  <si>
    <t>187-2020-6310</t>
  </si>
  <si>
    <t>187-2020-6320</t>
  </si>
  <si>
    <t>187-2020-6330</t>
  </si>
  <si>
    <t>187-2020-6340</t>
  </si>
  <si>
    <t>187-2020-6350</t>
  </si>
  <si>
    <t>187-2020-6360</t>
  </si>
  <si>
    <t>187-2020-7205</t>
  </si>
  <si>
    <t>187-2020-7206</t>
  </si>
  <si>
    <t>187-2020-7207</t>
  </si>
  <si>
    <t>187-2020-7210</t>
  </si>
  <si>
    <t>187-2020-8073</t>
  </si>
  <si>
    <t>187-2020-8074</t>
  </si>
  <si>
    <t>187-2020-8075</t>
  </si>
  <si>
    <t>187-2020-8076</t>
  </si>
  <si>
    <t>187-2020-8077</t>
  </si>
  <si>
    <t>187-2020-8078</t>
  </si>
  <si>
    <t>187-2020-8079</t>
  </si>
  <si>
    <t>187-2020-8080</t>
  </si>
  <si>
    <t>187-2020-8081</t>
  </si>
  <si>
    <t>187-2020-8082</t>
  </si>
  <si>
    <t>187-2020-8083</t>
  </si>
  <si>
    <t>187-2020-8084</t>
  </si>
  <si>
    <t>191-2020-6010</t>
  </si>
  <si>
    <t>191-2020-6020</t>
  </si>
  <si>
    <t>191-2020-6030</t>
  </si>
  <si>
    <t>191-2020-6040</t>
  </si>
  <si>
    <t>191-2020-6070</t>
  </si>
  <si>
    <t>191-2020-6080</t>
  </si>
  <si>
    <t>191-2020-6090</t>
  </si>
  <si>
    <t>191-2020-6100</t>
  </si>
  <si>
    <t>191-2020-6101</t>
  </si>
  <si>
    <t>191-2020-6110</t>
  </si>
  <si>
    <t>191-2020-6130</t>
  </si>
  <si>
    <t>191-2020-6131</t>
  </si>
  <si>
    <t>191-2020-6140</t>
  </si>
  <si>
    <t>191-2020-6150</t>
  </si>
  <si>
    <t>191-2020-6160</t>
  </si>
  <si>
    <t>191-2020-6170</t>
  </si>
  <si>
    <t>191-2020-6180</t>
  </si>
  <si>
    <t>191-2020-6190</t>
  </si>
  <si>
    <t>191-2020-6200</t>
  </si>
  <si>
    <t>191-2020-6210</t>
  </si>
  <si>
    <t>191-2020-6240</t>
  </si>
  <si>
    <t>191-2020-6250</t>
  </si>
  <si>
    <t>191-2020-6256</t>
  </si>
  <si>
    <t>191-2020-6260</t>
  </si>
  <si>
    <t>191-2020-6270</t>
  </si>
  <si>
    <t>191-2020-6280</t>
  </si>
  <si>
    <t>191-2020-6290</t>
  </si>
  <si>
    <t>191-2020-6300</t>
  </si>
  <si>
    <t>191-2020-6310</t>
  </si>
  <si>
    <t>191-2020-6320</t>
  </si>
  <si>
    <t>191-2020-6330</t>
  </si>
  <si>
    <t>191-2020-6340</t>
  </si>
  <si>
    <t>191-2020-6350</t>
  </si>
  <si>
    <t>191-2020-6360</t>
  </si>
  <si>
    <t>191-2020-7205</t>
  </si>
  <si>
    <t>191-2020-7206</t>
  </si>
  <si>
    <t>191-2020-7207</t>
  </si>
  <si>
    <t>191-2020-7210</t>
  </si>
  <si>
    <t>191-2020-8073</t>
  </si>
  <si>
    <t>191-2020-8074</t>
  </si>
  <si>
    <t>191-2020-8075</t>
  </si>
  <si>
    <t>191-2020-8076</t>
  </si>
  <si>
    <t>191-2020-8077</t>
  </si>
  <si>
    <t>191-2020-8078</t>
  </si>
  <si>
    <t>191-2020-8079</t>
  </si>
  <si>
    <t>191-2020-8080</t>
  </si>
  <si>
    <t>191-2020-8081</t>
  </si>
  <si>
    <t>191-2020-8082</t>
  </si>
  <si>
    <t>191-2020-8083</t>
  </si>
  <si>
    <t>191-2020-8084</t>
  </si>
  <si>
    <t>200-2020-6010</t>
  </si>
  <si>
    <t>200-2020-6020</t>
  </si>
  <si>
    <t>200-2020-6030</t>
  </si>
  <si>
    <t>200-2020-6040</t>
  </si>
  <si>
    <t>200-2020-6070</t>
  </si>
  <si>
    <t>200-2020-6080</t>
  </si>
  <si>
    <t>200-2020-6090</t>
  </si>
  <si>
    <t>200-2020-6100</t>
  </si>
  <si>
    <t>200-2020-6101</t>
  </si>
  <si>
    <t>200-2020-6110</t>
  </si>
  <si>
    <t>200-2020-6130</t>
  </si>
  <si>
    <t>200-2020-6131</t>
  </si>
  <si>
    <t>200-2020-6140</t>
  </si>
  <si>
    <t>200-2020-6150</t>
  </si>
  <si>
    <t>200-2020-6160</t>
  </si>
  <si>
    <t>200-2020-6170</t>
  </si>
  <si>
    <t>200-2020-6180</t>
  </si>
  <si>
    <t>200-2020-6190</t>
  </si>
  <si>
    <t>200-2020-6200</t>
  </si>
  <si>
    <t>200-2020-6210</t>
  </si>
  <si>
    <t>200-2020-6240</t>
  </si>
  <si>
    <t>200-2020-6250</t>
  </si>
  <si>
    <t>200-2020-6256</t>
  </si>
  <si>
    <t>200-2020-6260</t>
  </si>
  <si>
    <t>200-2020-6270</t>
  </si>
  <si>
    <t>200-2020-6280</t>
  </si>
  <si>
    <t>200-2020-6290</t>
  </si>
  <si>
    <t>200-2020-6300</t>
  </si>
  <si>
    <t>200-2020-6310</t>
  </si>
  <si>
    <t>200-2020-6320</t>
  </si>
  <si>
    <t>200-2020-6330</t>
  </si>
  <si>
    <t>200-2020-6340</t>
  </si>
  <si>
    <t>200-2020-6350</t>
  </si>
  <si>
    <t>200-2020-6360</t>
  </si>
  <si>
    <t>200-2020-7205</t>
  </si>
  <si>
    <t>200-2020-7206</t>
  </si>
  <si>
    <t>200-2020-7207</t>
  </si>
  <si>
    <t>200-2020-7210</t>
  </si>
  <si>
    <t>200-2020-8073</t>
  </si>
  <si>
    <t>200-2020-8074</t>
  </si>
  <si>
    <t>200-2020-8075</t>
  </si>
  <si>
    <t>200-2020-8076</t>
  </si>
  <si>
    <t>200-2020-8077</t>
  </si>
  <si>
    <t>200-2020-8078</t>
  </si>
  <si>
    <t>200-2020-8079</t>
  </si>
  <si>
    <t>200-2020-8080</t>
  </si>
  <si>
    <t>200-2020-8081</t>
  </si>
  <si>
    <t>200-2020-8082</t>
  </si>
  <si>
    <t>200-2020-8083</t>
  </si>
  <si>
    <t>200-2020-8084</t>
  </si>
  <si>
    <t>209-2020-6010</t>
  </si>
  <si>
    <t>209-2020-6020</t>
  </si>
  <si>
    <t>209-2020-6030</t>
  </si>
  <si>
    <t>209-2020-6040</t>
  </si>
  <si>
    <t>209-2020-6070</t>
  </si>
  <si>
    <t>209-2020-6080</t>
  </si>
  <si>
    <t>209-2020-6090</t>
  </si>
  <si>
    <t>209-2020-6100</t>
  </si>
  <si>
    <t>209-2020-6101</t>
  </si>
  <si>
    <t>209-2020-6110</t>
  </si>
  <si>
    <t>209-2020-6130</t>
  </si>
  <si>
    <t>209-2020-6131</t>
  </si>
  <si>
    <t>209-2020-6140</t>
  </si>
  <si>
    <t>209-2020-6150</t>
  </si>
  <si>
    <t>209-2020-6160</t>
  </si>
  <si>
    <t>209-2020-6170</t>
  </si>
  <si>
    <t>209-2020-6180</t>
  </si>
  <si>
    <t>209-2020-6190</t>
  </si>
  <si>
    <t>209-2020-6200</t>
  </si>
  <si>
    <t>209-2020-6210</t>
  </si>
  <si>
    <t>209-2020-6240</t>
  </si>
  <si>
    <t>209-2020-6250</t>
  </si>
  <si>
    <t>209-2020-6256</t>
  </si>
  <si>
    <t>209-2020-6260</t>
  </si>
  <si>
    <t>209-2020-6270</t>
  </si>
  <si>
    <t>209-2020-6280</t>
  </si>
  <si>
    <t>209-2020-6290</t>
  </si>
  <si>
    <t>209-2020-6300</t>
  </si>
  <si>
    <t>209-2020-6310</t>
  </si>
  <si>
    <t>209-2020-6320</t>
  </si>
  <si>
    <t>209-2020-6330</t>
  </si>
  <si>
    <t>209-2020-6340</t>
  </si>
  <si>
    <t>209-2020-6350</t>
  </si>
  <si>
    <t>209-2020-6360</t>
  </si>
  <si>
    <t>209-2020-7205</t>
  </si>
  <si>
    <t>209-2020-7206</t>
  </si>
  <si>
    <t>209-2020-7207</t>
  </si>
  <si>
    <t>209-2020-7210</t>
  </si>
  <si>
    <t>209-2020-8073</t>
  </si>
  <si>
    <t>209-2020-8074</t>
  </si>
  <si>
    <t>209-2020-8075</t>
  </si>
  <si>
    <t>209-2020-8076</t>
  </si>
  <si>
    <t>209-2020-8077</t>
  </si>
  <si>
    <t>209-2020-8078</t>
  </si>
  <si>
    <t>209-2020-8079</t>
  </si>
  <si>
    <t>209-2020-8080</t>
  </si>
  <si>
    <t>209-2020-8081</t>
  </si>
  <si>
    <t>209-2020-8082</t>
  </si>
  <si>
    <t>209-2020-8083</t>
  </si>
  <si>
    <t>209-2020-8084</t>
  </si>
  <si>
    <t>248-2020-6010</t>
  </si>
  <si>
    <t>248-2020-6020</t>
  </si>
  <si>
    <t>248-2020-6030</t>
  </si>
  <si>
    <t>248-2020-6040</t>
  </si>
  <si>
    <t>248-2020-6070</t>
  </si>
  <si>
    <t>248-2020-6080</t>
  </si>
  <si>
    <t>248-2020-6090</t>
  </si>
  <si>
    <t>248-2020-6100</t>
  </si>
  <si>
    <t>248-2020-6101</t>
  </si>
  <si>
    <t>248-2020-6110</t>
  </si>
  <si>
    <t>248-2020-6130</t>
  </si>
  <si>
    <t>248-2020-6131</t>
  </si>
  <si>
    <t>248-2020-6140</t>
  </si>
  <si>
    <t>248-2020-6150</t>
  </si>
  <si>
    <t>248-2020-6160</t>
  </si>
  <si>
    <t>248-2020-6170</t>
  </si>
  <si>
    <t>248-2020-6180</t>
  </si>
  <si>
    <t>248-2020-6190</t>
  </si>
  <si>
    <t>248-2020-6200</t>
  </si>
  <si>
    <t>248-2020-6210</t>
  </si>
  <si>
    <t>248-2020-6240</t>
  </si>
  <si>
    <t>248-2020-6250</t>
  </si>
  <si>
    <t>248-2020-6256</t>
  </si>
  <si>
    <t>248-2020-6260</t>
  </si>
  <si>
    <t>248-2020-6270</t>
  </si>
  <si>
    <t>248-2020-6280</t>
  </si>
  <si>
    <t>248-2020-6290</t>
  </si>
  <si>
    <t>248-2020-6300</t>
  </si>
  <si>
    <t>248-2020-6310</t>
  </si>
  <si>
    <t>248-2020-6320</t>
  </si>
  <si>
    <t>248-2020-6330</t>
  </si>
  <si>
    <t>248-2020-6340</t>
  </si>
  <si>
    <t>248-2020-6350</t>
  </si>
  <si>
    <t>248-2020-6360</t>
  </si>
  <si>
    <t>248-2020-7205</t>
  </si>
  <si>
    <t>248-2020-7206</t>
  </si>
  <si>
    <t>248-2020-7207</t>
  </si>
  <si>
    <t>248-2020-7210</t>
  </si>
  <si>
    <t>248-2020-8073</t>
  </si>
  <si>
    <t>248-2020-8074</t>
  </si>
  <si>
    <t>248-2020-8075</t>
  </si>
  <si>
    <t>248-2020-8076</t>
  </si>
  <si>
    <t>248-2020-8077</t>
  </si>
  <si>
    <t>248-2020-8078</t>
  </si>
  <si>
    <t>248-2020-8079</t>
  </si>
  <si>
    <t>248-2020-8080</t>
  </si>
  <si>
    <t>248-2020-8081</t>
  </si>
  <si>
    <t>248-2020-8082</t>
  </si>
  <si>
    <t>248-2020-8083</t>
  </si>
  <si>
    <t>248-2020-8084</t>
  </si>
  <si>
    <t>249-2020-6010</t>
  </si>
  <si>
    <t>249-2020-6020</t>
  </si>
  <si>
    <t>249-2020-6030</t>
  </si>
  <si>
    <t>249-2020-6040</t>
  </si>
  <si>
    <t>249-2020-6070</t>
  </si>
  <si>
    <t>249-2020-6080</t>
  </si>
  <si>
    <t>249-2020-6090</t>
  </si>
  <si>
    <t>249-2020-6100</t>
  </si>
  <si>
    <t>249-2020-6101</t>
  </si>
  <si>
    <t>249-2020-6110</t>
  </si>
  <si>
    <t>249-2020-6130</t>
  </si>
  <si>
    <t>249-2020-6131</t>
  </si>
  <si>
    <t>249-2020-6140</t>
  </si>
  <si>
    <t>249-2020-6150</t>
  </si>
  <si>
    <t>249-2020-6160</t>
  </si>
  <si>
    <t>249-2020-6170</t>
  </si>
  <si>
    <t>249-2020-6180</t>
  </si>
  <si>
    <t>249-2020-6190</t>
  </si>
  <si>
    <t>249-2020-6200</t>
  </si>
  <si>
    <t>249-2020-6210</t>
  </si>
  <si>
    <t>249-2020-6240</t>
  </si>
  <si>
    <t>249-2020-6250</t>
  </si>
  <si>
    <t>249-2020-6256</t>
  </si>
  <si>
    <t>249-2020-6260</t>
  </si>
  <si>
    <t>249-2020-6270</t>
  </si>
  <si>
    <t>249-2020-6280</t>
  </si>
  <si>
    <t>249-2020-6290</t>
  </si>
  <si>
    <t>249-2020-6300</t>
  </si>
  <si>
    <t>249-2020-6310</t>
  </si>
  <si>
    <t>249-2020-6320</t>
  </si>
  <si>
    <t>249-2020-6330</t>
  </si>
  <si>
    <t>249-2020-6340</t>
  </si>
  <si>
    <t>249-2020-6350</t>
  </si>
  <si>
    <t>249-2020-6360</t>
  </si>
  <si>
    <t>249-2020-7205</t>
  </si>
  <si>
    <t>249-2020-7206</t>
  </si>
  <si>
    <t>249-2020-7207</t>
  </si>
  <si>
    <t>249-2020-7210</t>
  </si>
  <si>
    <t>249-2020-8073</t>
  </si>
  <si>
    <t>249-2020-8074</t>
  </si>
  <si>
    <t>249-2020-8075</t>
  </si>
  <si>
    <t>249-2020-8076</t>
  </si>
  <si>
    <t>249-2020-8077</t>
  </si>
  <si>
    <t>249-2020-8078</t>
  </si>
  <si>
    <t>249-2020-8079</t>
  </si>
  <si>
    <t>249-2020-8080</t>
  </si>
  <si>
    <t>249-2020-8081</t>
  </si>
  <si>
    <t>249-2020-8082</t>
  </si>
  <si>
    <t>249-2020-8083</t>
  </si>
  <si>
    <t>249-2020-8084</t>
  </si>
  <si>
    <t>250-2020-6010</t>
  </si>
  <si>
    <t>250-2020-6020</t>
  </si>
  <si>
    <t>250-2020-6030</t>
  </si>
  <si>
    <t>250-2020-6040</t>
  </si>
  <si>
    <t>250-2020-6070</t>
  </si>
  <si>
    <t>250-2020-6080</t>
  </si>
  <si>
    <t>250-2020-6090</t>
  </si>
  <si>
    <t>250-2020-6100</t>
  </si>
  <si>
    <t>250-2020-6101</t>
  </si>
  <si>
    <t>250-2020-6110</t>
  </si>
  <si>
    <t>250-2020-6130</t>
  </si>
  <si>
    <t>250-2020-6131</t>
  </si>
  <si>
    <t>250-2020-6140</t>
  </si>
  <si>
    <t>250-2020-6150</t>
  </si>
  <si>
    <t>250-2020-6160</t>
  </si>
  <si>
    <t>250-2020-6170</t>
  </si>
  <si>
    <t>250-2020-6180</t>
  </si>
  <si>
    <t>250-2020-6190</t>
  </si>
  <si>
    <t>250-2020-6200</t>
  </si>
  <si>
    <t>250-2020-6210</t>
  </si>
  <si>
    <t>250-2020-6240</t>
  </si>
  <si>
    <t>250-2020-6250</t>
  </si>
  <si>
    <t>250-2020-6256</t>
  </si>
  <si>
    <t>250-2020-6260</t>
  </si>
  <si>
    <t>250-2020-6270</t>
  </si>
  <si>
    <t>250-2020-6280</t>
  </si>
  <si>
    <t>250-2020-6290</t>
  </si>
  <si>
    <t>250-2020-6300</t>
  </si>
  <si>
    <t>250-2020-6310</t>
  </si>
  <si>
    <t>250-2020-6320</t>
  </si>
  <si>
    <t>250-2020-6330</t>
  </si>
  <si>
    <t>250-2020-6340</t>
  </si>
  <si>
    <t>250-2020-6350</t>
  </si>
  <si>
    <t>250-2020-6360</t>
  </si>
  <si>
    <t>250-2020-7205</t>
  </si>
  <si>
    <t>250-2020-7206</t>
  </si>
  <si>
    <t>250-2020-7207</t>
  </si>
  <si>
    <t>250-2020-7210</t>
  </si>
  <si>
    <t>250-2020-8073</t>
  </si>
  <si>
    <t>250-2020-8074</t>
  </si>
  <si>
    <t>250-2020-8075</t>
  </si>
  <si>
    <t>250-2020-8076</t>
  </si>
  <si>
    <t>250-2020-8077</t>
  </si>
  <si>
    <t>250-2020-8078</t>
  </si>
  <si>
    <t>250-2020-8079</t>
  </si>
  <si>
    <t>250-2020-8080</t>
  </si>
  <si>
    <t>250-2020-8081</t>
  </si>
  <si>
    <t>250-2020-8082</t>
  </si>
  <si>
    <t>250-2020-8083</t>
  </si>
  <si>
    <t>250-2020-8084</t>
  </si>
  <si>
    <t>251-2020-6010</t>
  </si>
  <si>
    <t>251-2020-6020</t>
  </si>
  <si>
    <t>251-2020-6030</t>
  </si>
  <si>
    <t>251-2020-6040</t>
  </si>
  <si>
    <t>251-2020-6070</t>
  </si>
  <si>
    <t>251-2020-6080</t>
  </si>
  <si>
    <t>251-2020-6090</t>
  </si>
  <si>
    <t>251-2020-6100</t>
  </si>
  <si>
    <t>251-2020-6101</t>
  </si>
  <si>
    <t>251-2020-6110</t>
  </si>
  <si>
    <t>251-2020-6130</t>
  </si>
  <si>
    <t>251-2020-6131</t>
  </si>
  <si>
    <t>251-2020-6140</t>
  </si>
  <si>
    <t>251-2020-6150</t>
  </si>
  <si>
    <t>251-2020-6160</t>
  </si>
  <si>
    <t>251-2020-6170</t>
  </si>
  <si>
    <t>251-2020-6180</t>
  </si>
  <si>
    <t>251-2020-6190</t>
  </si>
  <si>
    <t>251-2020-6200</t>
  </si>
  <si>
    <t>251-2020-6210</t>
  </si>
  <si>
    <t>251-2020-6240</t>
  </si>
  <si>
    <t>251-2020-6250</t>
  </si>
  <si>
    <t>251-2020-6256</t>
  </si>
  <si>
    <t>251-2020-6260</t>
  </si>
  <si>
    <t>251-2020-6270</t>
  </si>
  <si>
    <t>251-2020-6280</t>
  </si>
  <si>
    <t>251-2020-6290</t>
  </si>
  <si>
    <t>251-2020-6300</t>
  </si>
  <si>
    <t>251-2020-6310</t>
  </si>
  <si>
    <t>251-2020-6320</t>
  </si>
  <si>
    <t>251-2020-6330</t>
  </si>
  <si>
    <t>251-2020-6340</t>
  </si>
  <si>
    <t>251-2020-6350</t>
  </si>
  <si>
    <t>251-2020-6360</t>
  </si>
  <si>
    <t>251-2020-7205</t>
  </si>
  <si>
    <t>251-2020-7206</t>
  </si>
  <si>
    <t>251-2020-7207</t>
  </si>
  <si>
    <t>251-2020-7210</t>
  </si>
  <si>
    <t>251-2020-8073</t>
  </si>
  <si>
    <t>251-2020-8074</t>
  </si>
  <si>
    <t>251-2020-8075</t>
  </si>
  <si>
    <t>251-2020-8076</t>
  </si>
  <si>
    <t>251-2020-8077</t>
  </si>
  <si>
    <t>251-2020-8078</t>
  </si>
  <si>
    <t>251-2020-8079</t>
  </si>
  <si>
    <t>251-2020-8080</t>
  </si>
  <si>
    <t>251-2020-8081</t>
  </si>
  <si>
    <t>251-2020-8082</t>
  </si>
  <si>
    <t>251-2020-8083</t>
  </si>
  <si>
    <t>251-2020-8084</t>
  </si>
  <si>
    <t>254-2020-6010</t>
  </si>
  <si>
    <t>254-2020-6020</t>
  </si>
  <si>
    <t>254-2020-6030</t>
  </si>
  <si>
    <t>254-2020-6040</t>
  </si>
  <si>
    <t>254-2020-6070</t>
  </si>
  <si>
    <t>254-2020-6080</t>
  </si>
  <si>
    <t>254-2020-6090</t>
  </si>
  <si>
    <t>254-2020-6100</t>
  </si>
  <si>
    <t>254-2020-6101</t>
  </si>
  <si>
    <t>254-2020-6110</t>
  </si>
  <si>
    <t>254-2020-6130</t>
  </si>
  <si>
    <t>254-2020-6131</t>
  </si>
  <si>
    <t>254-2020-6140</t>
  </si>
  <si>
    <t>254-2020-6150</t>
  </si>
  <si>
    <t>254-2020-6160</t>
  </si>
  <si>
    <t>254-2020-6170</t>
  </si>
  <si>
    <t>254-2020-6180</t>
  </si>
  <si>
    <t>254-2020-6190</t>
  </si>
  <si>
    <t>254-2020-6200</t>
  </si>
  <si>
    <t>254-2020-6210</t>
  </si>
  <si>
    <t>254-2020-6240</t>
  </si>
  <si>
    <t>254-2020-6250</t>
  </si>
  <si>
    <t>254-2020-6256</t>
  </si>
  <si>
    <t>254-2020-6260</t>
  </si>
  <si>
    <t>254-2020-6270</t>
  </si>
  <si>
    <t>254-2020-6280</t>
  </si>
  <si>
    <t>254-2020-6290</t>
  </si>
  <si>
    <t>254-2020-6300</t>
  </si>
  <si>
    <t>254-2020-6310</t>
  </si>
  <si>
    <t>254-2020-6320</t>
  </si>
  <si>
    <t>254-2020-6330</t>
  </si>
  <si>
    <t>254-2020-6340</t>
  </si>
  <si>
    <t>254-2020-6350</t>
  </si>
  <si>
    <t>254-2020-6360</t>
  </si>
  <si>
    <t>254-2020-7205</t>
  </si>
  <si>
    <t>254-2020-7206</t>
  </si>
  <si>
    <t>254-2020-7207</t>
  </si>
  <si>
    <t>254-2020-7210</t>
  </si>
  <si>
    <t>254-2020-8073</t>
  </si>
  <si>
    <t>254-2020-8074</t>
  </si>
  <si>
    <t>254-2020-8075</t>
  </si>
  <si>
    <t>254-2020-8076</t>
  </si>
  <si>
    <t>254-2020-8077</t>
  </si>
  <si>
    <t>254-2020-8078</t>
  </si>
  <si>
    <t>254-2020-8079</t>
  </si>
  <si>
    <t>254-2020-8080</t>
  </si>
  <si>
    <t>254-2020-8081</t>
  </si>
  <si>
    <t>254-2020-8082</t>
  </si>
  <si>
    <t>254-2020-8083</t>
  </si>
  <si>
    <t>254-2020-8084</t>
  </si>
  <si>
    <t>256-2020-6010</t>
  </si>
  <si>
    <t>256-2020-6020</t>
  </si>
  <si>
    <t>256-2020-6030</t>
  </si>
  <si>
    <t>256-2020-6040</t>
  </si>
  <si>
    <t>256-2020-6070</t>
  </si>
  <si>
    <t>256-2020-6080</t>
  </si>
  <si>
    <t>256-2020-6090</t>
  </si>
  <si>
    <t>256-2020-6100</t>
  </si>
  <si>
    <t>256-2020-6101</t>
  </si>
  <si>
    <t>256-2020-6110</t>
  </si>
  <si>
    <t>256-2020-6130</t>
  </si>
  <si>
    <t>256-2020-6131</t>
  </si>
  <si>
    <t>256-2020-6140</t>
  </si>
  <si>
    <t>256-2020-6150</t>
  </si>
  <si>
    <t>256-2020-6160</t>
  </si>
  <si>
    <t>256-2020-6170</t>
  </si>
  <si>
    <t>256-2020-6180</t>
  </si>
  <si>
    <t>256-2020-6190</t>
  </si>
  <si>
    <t>256-2020-6200</t>
  </si>
  <si>
    <t>256-2020-6210</t>
  </si>
  <si>
    <t>256-2020-6240</t>
  </si>
  <si>
    <t>256-2020-6250</t>
  </si>
  <si>
    <t>256-2020-6256</t>
  </si>
  <si>
    <t>256-2020-6260</t>
  </si>
  <si>
    <t>256-2020-6270</t>
  </si>
  <si>
    <t>256-2020-6280</t>
  </si>
  <si>
    <t>256-2020-6290</t>
  </si>
  <si>
    <t>256-2020-6300</t>
  </si>
  <si>
    <t>256-2020-6310</t>
  </si>
  <si>
    <t>256-2020-6320</t>
  </si>
  <si>
    <t>256-2020-6330</t>
  </si>
  <si>
    <t>256-2020-6340</t>
  </si>
  <si>
    <t>256-2020-6350</t>
  </si>
  <si>
    <t>256-2020-6360</t>
  </si>
  <si>
    <t>256-2020-7205</t>
  </si>
  <si>
    <t>256-2020-7206</t>
  </si>
  <si>
    <t>256-2020-7207</t>
  </si>
  <si>
    <t>256-2020-7210</t>
  </si>
  <si>
    <t>256-2020-8073</t>
  </si>
  <si>
    <t>256-2020-8074</t>
  </si>
  <si>
    <t>256-2020-8075</t>
  </si>
  <si>
    <t>256-2020-8076</t>
  </si>
  <si>
    <t>256-2020-8077</t>
  </si>
  <si>
    <t>256-2020-8078</t>
  </si>
  <si>
    <t>256-2020-8079</t>
  </si>
  <si>
    <t>256-2020-8080</t>
  </si>
  <si>
    <t>256-2020-8081</t>
  </si>
  <si>
    <t>256-2020-8082</t>
  </si>
  <si>
    <t>256-2020-8083</t>
  </si>
  <si>
    <t>256-2020-8084</t>
  </si>
  <si>
    <t>259-2020-6010</t>
  </si>
  <si>
    <t>259-2020-6020</t>
  </si>
  <si>
    <t>259-2020-6030</t>
  </si>
  <si>
    <t>259-2020-6040</t>
  </si>
  <si>
    <t>259-2020-6070</t>
  </si>
  <si>
    <t>259-2020-6080</t>
  </si>
  <si>
    <t>259-2020-6090</t>
  </si>
  <si>
    <t>259-2020-6100</t>
  </si>
  <si>
    <t>259-2020-6101</t>
  </si>
  <si>
    <t>259-2020-6110</t>
  </si>
  <si>
    <t>259-2020-6130</t>
  </si>
  <si>
    <t>259-2020-6131</t>
  </si>
  <si>
    <t>259-2020-6140</t>
  </si>
  <si>
    <t>259-2020-6150</t>
  </si>
  <si>
    <t>259-2020-6160</t>
  </si>
  <si>
    <t>259-2020-6170</t>
  </si>
  <si>
    <t>259-2020-6180</t>
  </si>
  <si>
    <t>259-2020-6190</t>
  </si>
  <si>
    <t>259-2020-6200</t>
  </si>
  <si>
    <t>259-2020-6210</t>
  </si>
  <si>
    <t>259-2020-6240</t>
  </si>
  <si>
    <t>259-2020-6250</t>
  </si>
  <si>
    <t>259-2020-6256</t>
  </si>
  <si>
    <t>259-2020-6260</t>
  </si>
  <si>
    <t>259-2020-6270</t>
  </si>
  <si>
    <t>259-2020-6280</t>
  </si>
  <si>
    <t>259-2020-6290</t>
  </si>
  <si>
    <t>259-2020-6300</t>
  </si>
  <si>
    <t>259-2020-6310</t>
  </si>
  <si>
    <t>259-2020-6320</t>
  </si>
  <si>
    <t>259-2020-6330</t>
  </si>
  <si>
    <t>259-2020-6340</t>
  </si>
  <si>
    <t>259-2020-6350</t>
  </si>
  <si>
    <t>259-2020-6360</t>
  </si>
  <si>
    <t>259-2020-7205</t>
  </si>
  <si>
    <t>259-2020-7206</t>
  </si>
  <si>
    <t>259-2020-7207</t>
  </si>
  <si>
    <t>259-2020-7210</t>
  </si>
  <si>
    <t>259-2020-8073</t>
  </si>
  <si>
    <t>259-2020-8074</t>
  </si>
  <si>
    <t>259-2020-8075</t>
  </si>
  <si>
    <t>259-2020-8076</t>
  </si>
  <si>
    <t>259-2020-8077</t>
  </si>
  <si>
    <t>259-2020-8078</t>
  </si>
  <si>
    <t>259-2020-8079</t>
  </si>
  <si>
    <t>259-2020-8080</t>
  </si>
  <si>
    <t>259-2020-8081</t>
  </si>
  <si>
    <t>259-2020-8082</t>
  </si>
  <si>
    <t>259-2020-8083</t>
  </si>
  <si>
    <t>259-2020-8084</t>
  </si>
  <si>
    <t>260-2020-6010</t>
  </si>
  <si>
    <t>260-2020-6020</t>
  </si>
  <si>
    <t>260-2020-6030</t>
  </si>
  <si>
    <t>260-2020-6040</t>
  </si>
  <si>
    <t>260-2020-6070</t>
  </si>
  <si>
    <t>260-2020-6080</t>
  </si>
  <si>
    <t>260-2020-6090</t>
  </si>
  <si>
    <t>260-2020-6100</t>
  </si>
  <si>
    <t>260-2020-6101</t>
  </si>
  <si>
    <t>260-2020-6110</t>
  </si>
  <si>
    <t>260-2020-6130</t>
  </si>
  <si>
    <t>260-2020-6131</t>
  </si>
  <si>
    <t>260-2020-6140</t>
  </si>
  <si>
    <t>260-2020-6150</t>
  </si>
  <si>
    <t>260-2020-6160</t>
  </si>
  <si>
    <t>260-2020-6170</t>
  </si>
  <si>
    <t>260-2020-6180</t>
  </si>
  <si>
    <t>260-2020-6190</t>
  </si>
  <si>
    <t>260-2020-6200</t>
  </si>
  <si>
    <t>260-2020-6210</t>
  </si>
  <si>
    <t>260-2020-6240</t>
  </si>
  <si>
    <t>260-2020-6250</t>
  </si>
  <si>
    <t>260-2020-6256</t>
  </si>
  <si>
    <t>260-2020-6260</t>
  </si>
  <si>
    <t>260-2020-6270</t>
  </si>
  <si>
    <t>260-2020-6280</t>
  </si>
  <si>
    <t>260-2020-6290</t>
  </si>
  <si>
    <t>260-2020-6300</t>
  </si>
  <si>
    <t>260-2020-6310</t>
  </si>
  <si>
    <t>260-2020-6320</t>
  </si>
  <si>
    <t>260-2020-6330</t>
  </si>
  <si>
    <t>260-2020-6340</t>
  </si>
  <si>
    <t>260-2020-6350</t>
  </si>
  <si>
    <t>260-2020-6360</t>
  </si>
  <si>
    <t>260-2020-7205</t>
  </si>
  <si>
    <t>260-2020-7206</t>
  </si>
  <si>
    <t>260-2020-7207</t>
  </si>
  <si>
    <t>260-2020-7210</t>
  </si>
  <si>
    <t>260-2020-8073</t>
  </si>
  <si>
    <t>260-2020-8074</t>
  </si>
  <si>
    <t>260-2020-8075</t>
  </si>
  <si>
    <t>260-2020-8076</t>
  </si>
  <si>
    <t>260-2020-8077</t>
  </si>
  <si>
    <t>260-2020-8078</t>
  </si>
  <si>
    <t>260-2020-8079</t>
  </si>
  <si>
    <t>260-2020-8080</t>
  </si>
  <si>
    <t>260-2020-8081</t>
  </si>
  <si>
    <t>260-2020-8082</t>
  </si>
  <si>
    <t>260-2020-8083</t>
  </si>
  <si>
    <t>260-2020-8084</t>
  </si>
  <si>
    <t>1-2019-6010</t>
  </si>
  <si>
    <t>1-2019-6020</t>
  </si>
  <si>
    <t>1-2019-6030</t>
  </si>
  <si>
    <t>1-2019-6040</t>
  </si>
  <si>
    <t>1-2019-6070</t>
  </si>
  <si>
    <t>1-2019-6080</t>
  </si>
  <si>
    <t>1-2019-6090</t>
  </si>
  <si>
    <t>1-2019-6100</t>
  </si>
  <si>
    <t>1-2019-6101</t>
  </si>
  <si>
    <t>1-2019-6110</t>
  </si>
  <si>
    <t>1-2019-6130</t>
  </si>
  <si>
    <t>1-2019-6131</t>
  </si>
  <si>
    <t>1-2019-6140</t>
  </si>
  <si>
    <t>1-2019-6150</t>
  </si>
  <si>
    <t>1-2019-6160</t>
  </si>
  <si>
    <t>1-2019-6170</t>
  </si>
  <si>
    <t>1-2019-6180</t>
  </si>
  <si>
    <t>1-2019-6190</t>
  </si>
  <si>
    <t>1-2019-6200</t>
  </si>
  <si>
    <t>1-2019-6210</t>
  </si>
  <si>
    <t>1-2019-6240</t>
  </si>
  <si>
    <t>1-2019-6250</t>
  </si>
  <si>
    <t>1-2019-6256</t>
  </si>
  <si>
    <t>1-2019-6260</t>
  </si>
  <si>
    <t>1-2019-6270</t>
  </si>
  <si>
    <t>1-2019-6280</t>
  </si>
  <si>
    <t>1-2019-6290</t>
  </si>
  <si>
    <t>1-2019-6300</t>
  </si>
  <si>
    <t>1-2019-6310</t>
  </si>
  <si>
    <t>1-2019-6320</t>
  </si>
  <si>
    <t>1-2019-6330</t>
  </si>
  <si>
    <t>1-2019-6340</t>
  </si>
  <si>
    <t>1-2019-6350</t>
  </si>
  <si>
    <t>1-2019-6360</t>
  </si>
  <si>
    <t>1-2019-7205</t>
  </si>
  <si>
    <t>1-2019-7206</t>
  </si>
  <si>
    <t>1-2019-7207</t>
  </si>
  <si>
    <t>1-2019-7210</t>
  </si>
  <si>
    <t>1-2019-8073</t>
  </si>
  <si>
    <t>1-2019-8074</t>
  </si>
  <si>
    <t>1-2019-8075</t>
  </si>
  <si>
    <t>1-2019-8076</t>
  </si>
  <si>
    <t>1-2019-8077</t>
  </si>
  <si>
    <t>1-2019-8078</t>
  </si>
  <si>
    <t>1-2019-8079</t>
  </si>
  <si>
    <t>1-2019-8080</t>
  </si>
  <si>
    <t>1-2019-8081</t>
  </si>
  <si>
    <t>1-2019-8082</t>
  </si>
  <si>
    <t>1-2019-8083</t>
  </si>
  <si>
    <t>1-2019-8084</t>
  </si>
  <si>
    <t>2-2019-6010</t>
  </si>
  <si>
    <t>2-2019-6020</t>
  </si>
  <si>
    <t>2-2019-6030</t>
  </si>
  <si>
    <t>2-2019-6040</t>
  </si>
  <si>
    <t>2-2019-6070</t>
  </si>
  <si>
    <t>2-2019-6080</t>
  </si>
  <si>
    <t>2-2019-6090</t>
  </si>
  <si>
    <t>2-2019-6100</t>
  </si>
  <si>
    <t>2-2019-6101</t>
  </si>
  <si>
    <t>2-2019-6110</t>
  </si>
  <si>
    <t>2-2019-6130</t>
  </si>
  <si>
    <t>2-2019-6131</t>
  </si>
  <si>
    <t>2-2019-6140</t>
  </si>
  <si>
    <t>2-2019-6150</t>
  </si>
  <si>
    <t>2-2019-6160</t>
  </si>
  <si>
    <t>2-2019-6170</t>
  </si>
  <si>
    <t>2-2019-6180</t>
  </si>
  <si>
    <t>2-2019-6190</t>
  </si>
  <si>
    <t>2-2019-6200</t>
  </si>
  <si>
    <t>2-2019-6210</t>
  </si>
  <si>
    <t>2-2019-6240</t>
  </si>
  <si>
    <t>2-2019-6250</t>
  </si>
  <si>
    <t>2-2019-6256</t>
  </si>
  <si>
    <t>2-2019-6260</t>
  </si>
  <si>
    <t>2-2019-6270</t>
  </si>
  <si>
    <t>2-2019-6280</t>
  </si>
  <si>
    <t>2-2019-6290</t>
  </si>
  <si>
    <t>2-2019-6300</t>
  </si>
  <si>
    <t>2-2019-6310</t>
  </si>
  <si>
    <t>2-2019-6320</t>
  </si>
  <si>
    <t>2-2019-6330</t>
  </si>
  <si>
    <t>2-2019-6340</t>
  </si>
  <si>
    <t>2-2019-6350</t>
  </si>
  <si>
    <t>2-2019-6360</t>
  </si>
  <si>
    <t>2-2019-7205</t>
  </si>
  <si>
    <t>2-2019-7206</t>
  </si>
  <si>
    <t>2-2019-7207</t>
  </si>
  <si>
    <t>2-2019-7210</t>
  </si>
  <si>
    <t>2-2019-8073</t>
  </si>
  <si>
    <t>2-2019-8074</t>
  </si>
  <si>
    <t>2-2019-8075</t>
  </si>
  <si>
    <t>2-2019-8076</t>
  </si>
  <si>
    <t>2-2019-8077</t>
  </si>
  <si>
    <t>2-2019-8078</t>
  </si>
  <si>
    <t>2-2019-8079</t>
  </si>
  <si>
    <t>2-2019-8080</t>
  </si>
  <si>
    <t>2-2019-8081</t>
  </si>
  <si>
    <t>2-2019-8082</t>
  </si>
  <si>
    <t>2-2019-8083</t>
  </si>
  <si>
    <t>2-2019-8084</t>
  </si>
  <si>
    <t>3-2019-6010</t>
  </si>
  <si>
    <t>3-2019-6020</t>
  </si>
  <si>
    <t>3-2019-6030</t>
  </si>
  <si>
    <t>3-2019-6040</t>
  </si>
  <si>
    <t>3-2019-6070</t>
  </si>
  <si>
    <t>3-2019-6080</t>
  </si>
  <si>
    <t>3-2019-6090</t>
  </si>
  <si>
    <t>3-2019-6100</t>
  </si>
  <si>
    <t>3-2019-6101</t>
  </si>
  <si>
    <t>3-2019-6110</t>
  </si>
  <si>
    <t>3-2019-6130</t>
  </si>
  <si>
    <t>3-2019-6131</t>
  </si>
  <si>
    <t>3-2019-6140</t>
  </si>
  <si>
    <t>3-2019-6150</t>
  </si>
  <si>
    <t>3-2019-6160</t>
  </si>
  <si>
    <t>3-2019-6170</t>
  </si>
  <si>
    <t>3-2019-6180</t>
  </si>
  <si>
    <t>3-2019-6190</t>
  </si>
  <si>
    <t>3-2019-6200</t>
  </si>
  <si>
    <t>3-2019-6210</t>
  </si>
  <si>
    <t>3-2019-6240</t>
  </si>
  <si>
    <t>3-2019-6250</t>
  </si>
  <si>
    <t>3-2019-6256</t>
  </si>
  <si>
    <t>3-2019-6260</t>
  </si>
  <si>
    <t>3-2019-6270</t>
  </si>
  <si>
    <t>3-2019-6280</t>
  </si>
  <si>
    <t>3-2019-6290</t>
  </si>
  <si>
    <t>3-2019-6300</t>
  </si>
  <si>
    <t>3-2019-6310</t>
  </si>
  <si>
    <t>3-2019-6320</t>
  </si>
  <si>
    <t>3-2019-6330</t>
  </si>
  <si>
    <t>3-2019-6340</t>
  </si>
  <si>
    <t>3-2019-6350</t>
  </si>
  <si>
    <t>3-2019-7206</t>
  </si>
  <si>
    <t>3-2019-7207</t>
  </si>
  <si>
    <t>3-2019-7210</t>
  </si>
  <si>
    <t>3-2019-8073</t>
  </si>
  <si>
    <t>3-2019-8074</t>
  </si>
  <si>
    <t>3-2019-8075</t>
  </si>
  <si>
    <t>3-2019-8076</t>
  </si>
  <si>
    <t>3-2019-8077</t>
  </si>
  <si>
    <t>3-2019-8078</t>
  </si>
  <si>
    <t>3-2019-8079</t>
  </si>
  <si>
    <t>3-2019-8080</t>
  </si>
  <si>
    <t>3-2019-8081</t>
  </si>
  <si>
    <t>3-2019-8082</t>
  </si>
  <si>
    <t>3-2019-8083</t>
  </si>
  <si>
    <t>3-2019-8084</t>
  </si>
  <si>
    <t>4-2019-6010</t>
  </si>
  <si>
    <t>4-2019-6020</t>
  </si>
  <si>
    <t>4-2019-6030</t>
  </si>
  <si>
    <t>4-2019-6040</t>
  </si>
  <si>
    <t>4-2019-6070</t>
  </si>
  <si>
    <t>4-2019-6080</t>
  </si>
  <si>
    <t>4-2019-6090</t>
  </si>
  <si>
    <t>4-2019-6100</t>
  </si>
  <si>
    <t>4-2019-6101</t>
  </si>
  <si>
    <t>4-2019-6110</t>
  </si>
  <si>
    <t>4-2019-6130</t>
  </si>
  <si>
    <t>4-2019-6131</t>
  </si>
  <si>
    <t>4-2019-6140</t>
  </si>
  <si>
    <t>4-2019-6150</t>
  </si>
  <si>
    <t>4-2019-6160</t>
  </si>
  <si>
    <t>4-2019-6170</t>
  </si>
  <si>
    <t>4-2019-6180</t>
  </si>
  <si>
    <t>4-2019-6190</t>
  </si>
  <si>
    <t>4-2019-6200</t>
  </si>
  <si>
    <t>4-2019-6210</t>
  </si>
  <si>
    <t>4-2019-6240</t>
  </si>
  <si>
    <t>4-2019-6250</t>
  </si>
  <si>
    <t>4-2019-6256</t>
  </si>
  <si>
    <t>4-2019-6260</t>
  </si>
  <si>
    <t>4-2019-6270</t>
  </si>
  <si>
    <t>4-2019-6280</t>
  </si>
  <si>
    <t>4-2019-6290</t>
  </si>
  <si>
    <t>4-2019-6300</t>
  </si>
  <si>
    <t>4-2019-6310</t>
  </si>
  <si>
    <t>4-2019-6320</t>
  </si>
  <si>
    <t>4-2019-6330</t>
  </si>
  <si>
    <t>4-2019-6340</t>
  </si>
  <si>
    <t>4-2019-6350</t>
  </si>
  <si>
    <t>4-2019-6360</t>
  </si>
  <si>
    <t>4-2019-7205</t>
  </si>
  <si>
    <t>4-2019-7206</t>
  </si>
  <si>
    <t>4-2019-7207</t>
  </si>
  <si>
    <t>4-2019-7210</t>
  </si>
  <si>
    <t>4-2019-8073</t>
  </si>
  <si>
    <t>4-2019-8074</t>
  </si>
  <si>
    <t>4-2019-8075</t>
  </si>
  <si>
    <t>4-2019-8076</t>
  </si>
  <si>
    <t>4-2019-8077</t>
  </si>
  <si>
    <t>4-2019-8078</t>
  </si>
  <si>
    <t>4-2019-8079</t>
  </si>
  <si>
    <t>4-2019-8080</t>
  </si>
  <si>
    <t>4-2019-8081</t>
  </si>
  <si>
    <t>4-2019-8082</t>
  </si>
  <si>
    <t>4-2019-8083</t>
  </si>
  <si>
    <t>4-2019-8084</t>
  </si>
  <si>
    <t>6-2019-6010</t>
  </si>
  <si>
    <t>6-2019-6020</t>
  </si>
  <si>
    <t>6-2019-6030</t>
  </si>
  <si>
    <t>6-2019-6040</t>
  </si>
  <si>
    <t>6-2019-6070</t>
  </si>
  <si>
    <t>6-2019-6080</t>
  </si>
  <si>
    <t>6-2019-6090</t>
  </si>
  <si>
    <t>6-2019-6100</t>
  </si>
  <si>
    <t>6-2019-6101</t>
  </si>
  <si>
    <t>6-2019-6110</t>
  </si>
  <si>
    <t>6-2019-6130</t>
  </si>
  <si>
    <t>6-2019-6131</t>
  </si>
  <si>
    <t>6-2019-6140</t>
  </si>
  <si>
    <t>6-2019-6150</t>
  </si>
  <si>
    <t>6-2019-6160</t>
  </si>
  <si>
    <t>6-2019-6170</t>
  </si>
  <si>
    <t>6-2019-6180</t>
  </si>
  <si>
    <t>6-2019-6190</t>
  </si>
  <si>
    <t>6-2019-6200</t>
  </si>
  <si>
    <t>6-2019-6210</t>
  </si>
  <si>
    <t>6-2019-6240</t>
  </si>
  <si>
    <t>6-2019-6250</t>
  </si>
  <si>
    <t>6-2019-6256</t>
  </si>
  <si>
    <t>6-2019-6260</t>
  </si>
  <si>
    <t>6-2019-6270</t>
  </si>
  <si>
    <t>6-2019-6280</t>
  </si>
  <si>
    <t>6-2019-6290</t>
  </si>
  <si>
    <t>6-2019-6300</t>
  </si>
  <si>
    <t>6-2019-6310</t>
  </si>
  <si>
    <t>6-2019-6320</t>
  </si>
  <si>
    <t>6-2019-6330</t>
  </si>
  <si>
    <t>6-2019-6340</t>
  </si>
  <si>
    <t>6-2019-6350</t>
  </si>
  <si>
    <t>6-2019-6360</t>
  </si>
  <si>
    <t>6-2019-7205</t>
  </si>
  <si>
    <t>6-2019-7206</t>
  </si>
  <si>
    <t>6-2019-7207</t>
  </si>
  <si>
    <t>6-2019-7210</t>
  </si>
  <si>
    <t>6-2019-8073</t>
  </si>
  <si>
    <t>6-2019-8074</t>
  </si>
  <si>
    <t>6-2019-8075</t>
  </si>
  <si>
    <t>6-2019-8076</t>
  </si>
  <si>
    <t>6-2019-8077</t>
  </si>
  <si>
    <t>6-2019-8078</t>
  </si>
  <si>
    <t>6-2019-8079</t>
  </si>
  <si>
    <t>6-2019-8080</t>
  </si>
  <si>
    <t>6-2019-8081</t>
  </si>
  <si>
    <t>6-2019-8082</t>
  </si>
  <si>
    <t>6-2019-8083</t>
  </si>
  <si>
    <t>6-2019-8084</t>
  </si>
  <si>
    <t>7-2019-6010</t>
  </si>
  <si>
    <t>7-2019-6020</t>
  </si>
  <si>
    <t>7-2019-6030</t>
  </si>
  <si>
    <t>7-2019-6040</t>
  </si>
  <si>
    <t>7-2019-6070</t>
  </si>
  <si>
    <t>7-2019-6080</t>
  </si>
  <si>
    <t>7-2019-6090</t>
  </si>
  <si>
    <t>7-2019-6100</t>
  </si>
  <si>
    <t>7-2019-6101</t>
  </si>
  <si>
    <t>7-2019-6110</t>
  </si>
  <si>
    <t>7-2019-6130</t>
  </si>
  <si>
    <t>7-2019-6131</t>
  </si>
  <si>
    <t>7-2019-6140</t>
  </si>
  <si>
    <t>7-2019-6150</t>
  </si>
  <si>
    <t>7-2019-6160</t>
  </si>
  <si>
    <t>7-2019-6170</t>
  </si>
  <si>
    <t>7-2019-6180</t>
  </si>
  <si>
    <t>7-2019-6190</t>
  </si>
  <si>
    <t>7-2019-6200</t>
  </si>
  <si>
    <t>7-2019-6210</t>
  </si>
  <si>
    <t>7-2019-6240</t>
  </si>
  <si>
    <t>7-2019-6250</t>
  </si>
  <si>
    <t>7-2019-6256</t>
  </si>
  <si>
    <t>7-2019-6260</t>
  </si>
  <si>
    <t>7-2019-6270</t>
  </si>
  <si>
    <t>7-2019-6280</t>
  </si>
  <si>
    <t>7-2019-6290</t>
  </si>
  <si>
    <t>7-2019-6300</t>
  </si>
  <si>
    <t>7-2019-6310</t>
  </si>
  <si>
    <t>7-2019-6320</t>
  </si>
  <si>
    <t>7-2019-6330</t>
  </si>
  <si>
    <t>7-2019-6340</t>
  </si>
  <si>
    <t>7-2019-6350</t>
  </si>
  <si>
    <t>7-2019-6360</t>
  </si>
  <si>
    <t>7-2019-7205</t>
  </si>
  <si>
    <t>7-2019-7206</t>
  </si>
  <si>
    <t>7-2019-7207</t>
  </si>
  <si>
    <t>7-2019-7210</t>
  </si>
  <si>
    <t>7-2019-8073</t>
  </si>
  <si>
    <t>7-2019-8074</t>
  </si>
  <si>
    <t>7-2019-8075</t>
  </si>
  <si>
    <t>7-2019-8076</t>
  </si>
  <si>
    <t>7-2019-8077</t>
  </si>
  <si>
    <t>7-2019-8078</t>
  </si>
  <si>
    <t>7-2019-8079</t>
  </si>
  <si>
    <t>7-2019-8080</t>
  </si>
  <si>
    <t>7-2019-8081</t>
  </si>
  <si>
    <t>7-2019-8082</t>
  </si>
  <si>
    <t>7-2019-8083</t>
  </si>
  <si>
    <t>7-2019-8084</t>
  </si>
  <si>
    <t>10-2019-6010</t>
  </si>
  <si>
    <t>10-2019-6020</t>
  </si>
  <si>
    <t>10-2019-6030</t>
  </si>
  <si>
    <t>10-2019-6040</t>
  </si>
  <si>
    <t>10-2019-6070</t>
  </si>
  <si>
    <t>10-2019-6080</t>
  </si>
  <si>
    <t>10-2019-6090</t>
  </si>
  <si>
    <t>10-2019-6100</t>
  </si>
  <si>
    <t>10-2019-6101</t>
  </si>
  <si>
    <t>10-2019-6110</t>
  </si>
  <si>
    <t>10-2019-6130</t>
  </si>
  <si>
    <t>10-2019-6131</t>
  </si>
  <si>
    <t>10-2019-6140</t>
  </si>
  <si>
    <t>10-2019-6150</t>
  </si>
  <si>
    <t>10-2019-6160</t>
  </si>
  <si>
    <t>10-2019-6170</t>
  </si>
  <si>
    <t>10-2019-6180</t>
  </si>
  <si>
    <t>10-2019-6190</t>
  </si>
  <si>
    <t>10-2019-6200</t>
  </si>
  <si>
    <t>10-2019-6210</t>
  </si>
  <si>
    <t>10-2019-6240</t>
  </si>
  <si>
    <t>10-2019-6250</t>
  </si>
  <si>
    <t>10-2019-6256</t>
  </si>
  <si>
    <t>10-2019-6260</t>
  </si>
  <si>
    <t>10-2019-6270</t>
  </si>
  <si>
    <t>10-2019-6280</t>
  </si>
  <si>
    <t>10-2019-6290</t>
  </si>
  <si>
    <t>10-2019-6300</t>
  </si>
  <si>
    <t>10-2019-6310</t>
  </si>
  <si>
    <t>10-2019-6320</t>
  </si>
  <si>
    <t>10-2019-6330</t>
  </si>
  <si>
    <t>10-2019-6340</t>
  </si>
  <si>
    <t>10-2019-6350</t>
  </si>
  <si>
    <t>10-2019-6360</t>
  </si>
  <si>
    <t>10-2019-7205</t>
  </si>
  <si>
    <t>10-2019-7206</t>
  </si>
  <si>
    <t>10-2019-7207</t>
  </si>
  <si>
    <t>10-2019-7210</t>
  </si>
  <si>
    <t>10-2019-8073</t>
  </si>
  <si>
    <t>10-2019-8074</t>
  </si>
  <si>
    <t>10-2019-8075</t>
  </si>
  <si>
    <t>10-2019-8076</t>
  </si>
  <si>
    <t>10-2019-8077</t>
  </si>
  <si>
    <t>10-2019-8078</t>
  </si>
  <si>
    <t>10-2019-8079</t>
  </si>
  <si>
    <t>10-2019-8080</t>
  </si>
  <si>
    <t>10-2019-8081</t>
  </si>
  <si>
    <t>10-2019-8082</t>
  </si>
  <si>
    <t>10-2019-8083</t>
  </si>
  <si>
    <t>10-2019-8084</t>
  </si>
  <si>
    <t>11-2019-6010</t>
  </si>
  <si>
    <t>11-2019-6020</t>
  </si>
  <si>
    <t>11-2019-6030</t>
  </si>
  <si>
    <t>11-2019-6040</t>
  </si>
  <si>
    <t>11-2019-6070</t>
  </si>
  <si>
    <t>11-2019-6080</t>
  </si>
  <si>
    <t>11-2019-6090</t>
  </si>
  <si>
    <t>11-2019-6100</t>
  </si>
  <si>
    <t>11-2019-6101</t>
  </si>
  <si>
    <t>11-2019-6110</t>
  </si>
  <si>
    <t>11-2019-6130</t>
  </si>
  <si>
    <t>11-2019-6131</t>
  </si>
  <si>
    <t>11-2019-6140</t>
  </si>
  <si>
    <t>11-2019-6150</t>
  </si>
  <si>
    <t>11-2019-6160</t>
  </si>
  <si>
    <t>11-2019-6170</t>
  </si>
  <si>
    <t>11-2019-6180</t>
  </si>
  <si>
    <t>11-2019-6190</t>
  </si>
  <si>
    <t>11-2019-6200</t>
  </si>
  <si>
    <t>11-2019-6210</t>
  </si>
  <si>
    <t>11-2019-6240</t>
  </si>
  <si>
    <t>11-2019-6250</t>
  </si>
  <si>
    <t>11-2019-6256</t>
  </si>
  <si>
    <t>11-2019-6260</t>
  </si>
  <si>
    <t>11-2019-6270</t>
  </si>
  <si>
    <t>11-2019-6280</t>
  </si>
  <si>
    <t>11-2019-6290</t>
  </si>
  <si>
    <t>11-2019-6300</t>
  </si>
  <si>
    <t>11-2019-6310</t>
  </si>
  <si>
    <t>11-2019-6320</t>
  </si>
  <si>
    <t>11-2019-6330</t>
  </si>
  <si>
    <t>11-2019-6340</t>
  </si>
  <si>
    <t>11-2019-6350</t>
  </si>
  <si>
    <t>11-2019-6360</t>
  </si>
  <si>
    <t>11-2019-7205</t>
  </si>
  <si>
    <t>11-2019-7206</t>
  </si>
  <si>
    <t>11-2019-7207</t>
  </si>
  <si>
    <t>11-2019-7210</t>
  </si>
  <si>
    <t>11-2019-8073</t>
  </si>
  <si>
    <t>11-2019-8074</t>
  </si>
  <si>
    <t>11-2019-8075</t>
  </si>
  <si>
    <t>11-2019-8076</t>
  </si>
  <si>
    <t>11-2019-8077</t>
  </si>
  <si>
    <t>11-2019-8078</t>
  </si>
  <si>
    <t>11-2019-8079</t>
  </si>
  <si>
    <t>11-2019-8080</t>
  </si>
  <si>
    <t>11-2019-8081</t>
  </si>
  <si>
    <t>11-2019-8082</t>
  </si>
  <si>
    <t>11-2019-8083</t>
  </si>
  <si>
    <t>11-2019-8084</t>
  </si>
  <si>
    <t>13-2019-6010</t>
  </si>
  <si>
    <t>13-2019-6020</t>
  </si>
  <si>
    <t>13-2019-6030</t>
  </si>
  <si>
    <t>13-2019-6040</t>
  </si>
  <si>
    <t>13-2019-6070</t>
  </si>
  <si>
    <t>13-2019-6080</t>
  </si>
  <si>
    <t>13-2019-6090</t>
  </si>
  <si>
    <t>13-2019-6100</t>
  </si>
  <si>
    <t>13-2019-6101</t>
  </si>
  <si>
    <t>13-2019-6110</t>
  </si>
  <si>
    <t>13-2019-6130</t>
  </si>
  <si>
    <t>13-2019-6131</t>
  </si>
  <si>
    <t>13-2019-6140</t>
  </si>
  <si>
    <t>13-2019-6150</t>
  </si>
  <si>
    <t>13-2019-6160</t>
  </si>
  <si>
    <t>13-2019-6170</t>
  </si>
  <si>
    <t>13-2019-6180</t>
  </si>
  <si>
    <t>13-2019-6190</t>
  </si>
  <si>
    <t>13-2019-6200</t>
  </si>
  <si>
    <t>13-2019-6210</t>
  </si>
  <si>
    <t>13-2019-6240</t>
  </si>
  <si>
    <t>13-2019-6250</t>
  </si>
  <si>
    <t>13-2019-6256</t>
  </si>
  <si>
    <t>13-2019-6260</t>
  </si>
  <si>
    <t>13-2019-6270</t>
  </si>
  <si>
    <t>13-2019-6280</t>
  </si>
  <si>
    <t>13-2019-6290</t>
  </si>
  <si>
    <t>13-2019-6300</t>
  </si>
  <si>
    <t>13-2019-6310</t>
  </si>
  <si>
    <t>13-2019-6320</t>
  </si>
  <si>
    <t>13-2019-6330</t>
  </si>
  <si>
    <t>13-2019-6340</t>
  </si>
  <si>
    <t>13-2019-6350</t>
  </si>
  <si>
    <t>13-2019-6360</t>
  </si>
  <si>
    <t>13-2019-7205</t>
  </si>
  <si>
    <t>13-2019-7206</t>
  </si>
  <si>
    <t>13-2019-7207</t>
  </si>
  <si>
    <t>13-2019-7210</t>
  </si>
  <si>
    <t>13-2019-8073</t>
  </si>
  <si>
    <t>13-2019-8074</t>
  </si>
  <si>
    <t>13-2019-8075</t>
  </si>
  <si>
    <t>13-2019-8076</t>
  </si>
  <si>
    <t>13-2019-8077</t>
  </si>
  <si>
    <t>13-2019-8078</t>
  </si>
  <si>
    <t>13-2019-8079</t>
  </si>
  <si>
    <t>13-2019-8080</t>
  </si>
  <si>
    <t>13-2019-8081</t>
  </si>
  <si>
    <t>13-2019-8082</t>
  </si>
  <si>
    <t>13-2019-8083</t>
  </si>
  <si>
    <t>13-2019-8084</t>
  </si>
  <si>
    <t>14-2019-6010</t>
  </si>
  <si>
    <t>14-2019-6020</t>
  </si>
  <si>
    <t>14-2019-6030</t>
  </si>
  <si>
    <t>14-2019-6040</t>
  </si>
  <si>
    <t>14-2019-6070</t>
  </si>
  <si>
    <t>14-2019-6080</t>
  </si>
  <si>
    <t>14-2019-6090</t>
  </si>
  <si>
    <t>14-2019-6100</t>
  </si>
  <si>
    <t>14-2019-6101</t>
  </si>
  <si>
    <t>14-2019-6110</t>
  </si>
  <si>
    <t>14-2019-6130</t>
  </si>
  <si>
    <t>14-2019-6131</t>
  </si>
  <si>
    <t>14-2019-6140</t>
  </si>
  <si>
    <t>14-2019-6150</t>
  </si>
  <si>
    <t>14-2019-6160</t>
  </si>
  <si>
    <t>14-2019-6170</t>
  </si>
  <si>
    <t>14-2019-6180</t>
  </si>
  <si>
    <t>14-2019-6190</t>
  </si>
  <si>
    <t>14-2019-6200</t>
  </si>
  <si>
    <t>14-2019-6210</t>
  </si>
  <si>
    <t>14-2019-6240</t>
  </si>
  <si>
    <t>14-2019-6250</t>
  </si>
  <si>
    <t>14-2019-6256</t>
  </si>
  <si>
    <t>14-2019-6260</t>
  </si>
  <si>
    <t>14-2019-6270</t>
  </si>
  <si>
    <t>14-2019-6280</t>
  </si>
  <si>
    <t>14-2019-6290</t>
  </si>
  <si>
    <t>14-2019-6300</t>
  </si>
  <si>
    <t>14-2019-6310</t>
  </si>
  <si>
    <t>14-2019-6320</t>
  </si>
  <si>
    <t>14-2019-6330</t>
  </si>
  <si>
    <t>14-2019-6340</t>
  </si>
  <si>
    <t>14-2019-6350</t>
  </si>
  <si>
    <t>14-2019-6360</t>
  </si>
  <si>
    <t>14-2019-7205</t>
  </si>
  <si>
    <t>14-2019-7206</t>
  </si>
  <si>
    <t>14-2019-7207</t>
  </si>
  <si>
    <t>14-2019-7210</t>
  </si>
  <si>
    <t>14-2019-8073</t>
  </si>
  <si>
    <t>14-2019-8074</t>
  </si>
  <si>
    <t>14-2019-8075</t>
  </si>
  <si>
    <t>14-2019-8076</t>
  </si>
  <si>
    <t>14-2019-8077</t>
  </si>
  <si>
    <t>14-2019-8078</t>
  </si>
  <si>
    <t>14-2019-8079</t>
  </si>
  <si>
    <t>14-2019-8080</t>
  </si>
  <si>
    <t>14-2019-8081</t>
  </si>
  <si>
    <t>14-2019-8082</t>
  </si>
  <si>
    <t>14-2019-8083</t>
  </si>
  <si>
    <t>14-2019-8084</t>
  </si>
  <si>
    <t>15-2019-6010</t>
  </si>
  <si>
    <t>15-2019-6020</t>
  </si>
  <si>
    <t>15-2019-6030</t>
  </si>
  <si>
    <t>15-2019-6040</t>
  </si>
  <si>
    <t>15-2019-6070</t>
  </si>
  <si>
    <t>15-2019-6080</t>
  </si>
  <si>
    <t>15-2019-6090</t>
  </si>
  <si>
    <t>15-2019-6100</t>
  </si>
  <si>
    <t>15-2019-6101</t>
  </si>
  <si>
    <t>15-2019-6110</t>
  </si>
  <si>
    <t>15-2019-6130</t>
  </si>
  <si>
    <t>15-2019-6131</t>
  </si>
  <si>
    <t>15-2019-6140</t>
  </si>
  <si>
    <t>15-2019-6150</t>
  </si>
  <si>
    <t>15-2019-6160</t>
  </si>
  <si>
    <t>15-2019-6170</t>
  </si>
  <si>
    <t>15-2019-6180</t>
  </si>
  <si>
    <t>15-2019-6190</t>
  </si>
  <si>
    <t>15-2019-6200</t>
  </si>
  <si>
    <t>15-2019-6210</t>
  </si>
  <si>
    <t>15-2019-6240</t>
  </si>
  <si>
    <t>15-2019-6250</t>
  </si>
  <si>
    <t>15-2019-6256</t>
  </si>
  <si>
    <t>15-2019-6260</t>
  </si>
  <si>
    <t>15-2019-6270</t>
  </si>
  <si>
    <t>15-2019-6280</t>
  </si>
  <si>
    <t>15-2019-6290</t>
  </si>
  <si>
    <t>15-2019-6300</t>
  </si>
  <si>
    <t>15-2019-6310</t>
  </si>
  <si>
    <t>15-2019-6320</t>
  </si>
  <si>
    <t>15-2019-6330</t>
  </si>
  <si>
    <t>15-2019-6340</t>
  </si>
  <si>
    <t>15-2019-6350</t>
  </si>
  <si>
    <t>15-2019-6360</t>
  </si>
  <si>
    <t>15-2019-7205</t>
  </si>
  <si>
    <t>15-2019-7206</t>
  </si>
  <si>
    <t>15-2019-7207</t>
  </si>
  <si>
    <t>15-2019-7210</t>
  </si>
  <si>
    <t>15-2019-8073</t>
  </si>
  <si>
    <t>15-2019-8074</t>
  </si>
  <si>
    <t>15-2019-8075</t>
  </si>
  <si>
    <t>15-2019-8076</t>
  </si>
  <si>
    <t>15-2019-8077</t>
  </si>
  <si>
    <t>15-2019-8078</t>
  </si>
  <si>
    <t>15-2019-8079</t>
  </si>
  <si>
    <t>15-2019-8080</t>
  </si>
  <si>
    <t>15-2019-8081</t>
  </si>
  <si>
    <t>15-2019-8082</t>
  </si>
  <si>
    <t>15-2019-8083</t>
  </si>
  <si>
    <t>15-2019-8084</t>
  </si>
  <si>
    <t>17-2019-6010</t>
  </si>
  <si>
    <t>17-2019-6020</t>
  </si>
  <si>
    <t>17-2019-6030</t>
  </si>
  <si>
    <t>17-2019-6040</t>
  </si>
  <si>
    <t>17-2019-6070</t>
  </si>
  <si>
    <t>17-2019-6080</t>
  </si>
  <si>
    <t>17-2019-6090</t>
  </si>
  <si>
    <t>17-2019-6100</t>
  </si>
  <si>
    <t>17-2019-6101</t>
  </si>
  <si>
    <t>17-2019-6110</t>
  </si>
  <si>
    <t>17-2019-6130</t>
  </si>
  <si>
    <t>17-2019-6131</t>
  </si>
  <si>
    <t>17-2019-6140</t>
  </si>
  <si>
    <t>17-2019-6150</t>
  </si>
  <si>
    <t>17-2019-6160</t>
  </si>
  <si>
    <t>17-2019-6170</t>
  </si>
  <si>
    <t>17-2019-6180</t>
  </si>
  <si>
    <t>17-2019-6190</t>
  </si>
  <si>
    <t>17-2019-6200</t>
  </si>
  <si>
    <t>17-2019-6210</t>
  </si>
  <si>
    <t>17-2019-6240</t>
  </si>
  <si>
    <t>17-2019-6250</t>
  </si>
  <si>
    <t>17-2019-6256</t>
  </si>
  <si>
    <t>17-2019-6260</t>
  </si>
  <si>
    <t>17-2019-6270</t>
  </si>
  <si>
    <t>17-2019-6280</t>
  </si>
  <si>
    <t>17-2019-6290</t>
  </si>
  <si>
    <t>17-2019-6300</t>
  </si>
  <si>
    <t>17-2019-6310</t>
  </si>
  <si>
    <t>17-2019-6320</t>
  </si>
  <si>
    <t>17-2019-6330</t>
  </si>
  <si>
    <t>17-2019-6340</t>
  </si>
  <si>
    <t>17-2019-6350</t>
  </si>
  <si>
    <t>17-2019-6360</t>
  </si>
  <si>
    <t>17-2019-7205</t>
  </si>
  <si>
    <t>17-2019-7206</t>
  </si>
  <si>
    <t>17-2019-7207</t>
  </si>
  <si>
    <t>17-2019-7210</t>
  </si>
  <si>
    <t>17-2019-8073</t>
  </si>
  <si>
    <t>17-2019-8074</t>
  </si>
  <si>
    <t>17-2019-8075</t>
  </si>
  <si>
    <t>17-2019-8076</t>
  </si>
  <si>
    <t>17-2019-8077</t>
  </si>
  <si>
    <t>17-2019-8078</t>
  </si>
  <si>
    <t>17-2019-8079</t>
  </si>
  <si>
    <t>17-2019-8080</t>
  </si>
  <si>
    <t>17-2019-8081</t>
  </si>
  <si>
    <t>17-2019-8082</t>
  </si>
  <si>
    <t>17-2019-8083</t>
  </si>
  <si>
    <t>17-2019-8084</t>
  </si>
  <si>
    <t>19-2019-6010</t>
  </si>
  <si>
    <t>19-2019-6020</t>
  </si>
  <si>
    <t>19-2019-6030</t>
  </si>
  <si>
    <t>19-2019-6040</t>
  </si>
  <si>
    <t>19-2019-6070</t>
  </si>
  <si>
    <t>19-2019-6080</t>
  </si>
  <si>
    <t>19-2019-6090</t>
  </si>
  <si>
    <t>19-2019-6100</t>
  </si>
  <si>
    <t>19-2019-6101</t>
  </si>
  <si>
    <t>19-2019-6110</t>
  </si>
  <si>
    <t>19-2019-6130</t>
  </si>
  <si>
    <t>19-2019-6131</t>
  </si>
  <si>
    <t>19-2019-6140</t>
  </si>
  <si>
    <t>19-2019-6150</t>
  </si>
  <si>
    <t>19-2019-6160</t>
  </si>
  <si>
    <t>19-2019-6170</t>
  </si>
  <si>
    <t>19-2019-6180</t>
  </si>
  <si>
    <t>19-2019-6190</t>
  </si>
  <si>
    <t>19-2019-6200</t>
  </si>
  <si>
    <t>19-2019-6210</t>
  </si>
  <si>
    <t>19-2019-6240</t>
  </si>
  <si>
    <t>19-2019-6250</t>
  </si>
  <si>
    <t>19-2019-6256</t>
  </si>
  <si>
    <t>19-2019-6260</t>
  </si>
  <si>
    <t>19-2019-6270</t>
  </si>
  <si>
    <t>19-2019-6280</t>
  </si>
  <si>
    <t>19-2019-6290</t>
  </si>
  <si>
    <t>19-2019-6300</t>
  </si>
  <si>
    <t>19-2019-6310</t>
  </si>
  <si>
    <t>19-2019-6320</t>
  </si>
  <si>
    <t>19-2019-6330</t>
  </si>
  <si>
    <t>19-2019-6340</t>
  </si>
  <si>
    <t>19-2019-6350</t>
  </si>
  <si>
    <t>19-2019-6360</t>
  </si>
  <si>
    <t>19-2019-7205</t>
  </si>
  <si>
    <t>19-2019-7206</t>
  </si>
  <si>
    <t>19-2019-7207</t>
  </si>
  <si>
    <t>19-2019-7210</t>
  </si>
  <si>
    <t>19-2019-8073</t>
  </si>
  <si>
    <t>19-2019-8074</t>
  </si>
  <si>
    <t>19-2019-8075</t>
  </si>
  <si>
    <t>19-2019-8076</t>
  </si>
  <si>
    <t>19-2019-8077</t>
  </si>
  <si>
    <t>19-2019-8078</t>
  </si>
  <si>
    <t>19-2019-8079</t>
  </si>
  <si>
    <t>19-2019-8080</t>
  </si>
  <si>
    <t>19-2019-8081</t>
  </si>
  <si>
    <t>19-2019-8082</t>
  </si>
  <si>
    <t>19-2019-8083</t>
  </si>
  <si>
    <t>19-2019-8084</t>
  </si>
  <si>
    <t>21-2019-6010</t>
  </si>
  <si>
    <t>21-2019-6020</t>
  </si>
  <si>
    <t>21-2019-6030</t>
  </si>
  <si>
    <t>21-2019-6040</t>
  </si>
  <si>
    <t>21-2019-6070</t>
  </si>
  <si>
    <t>21-2019-6080</t>
  </si>
  <si>
    <t>21-2019-6090</t>
  </si>
  <si>
    <t>21-2019-6100</t>
  </si>
  <si>
    <t>21-2019-6101</t>
  </si>
  <si>
    <t>21-2019-6110</t>
  </si>
  <si>
    <t>21-2019-6130</t>
  </si>
  <si>
    <t>21-2019-6131</t>
  </si>
  <si>
    <t>21-2019-6140</t>
  </si>
  <si>
    <t>21-2019-6150</t>
  </si>
  <si>
    <t>21-2019-6160</t>
  </si>
  <si>
    <t>21-2019-6170</t>
  </si>
  <si>
    <t>21-2019-6180</t>
  </si>
  <si>
    <t>21-2019-6190</t>
  </si>
  <si>
    <t>21-2019-6200</t>
  </si>
  <si>
    <t>21-2019-6210</t>
  </si>
  <si>
    <t>21-2019-6240</t>
  </si>
  <si>
    <t>21-2019-6250</t>
  </si>
  <si>
    <t>21-2019-6256</t>
  </si>
  <si>
    <t>21-2019-6260</t>
  </si>
  <si>
    <t>21-2019-6270</t>
  </si>
  <si>
    <t>21-2019-6280</t>
  </si>
  <si>
    <t>21-2019-6290</t>
  </si>
  <si>
    <t>21-2019-6300</t>
  </si>
  <si>
    <t>21-2019-6310</t>
  </si>
  <si>
    <t>21-2019-6320</t>
  </si>
  <si>
    <t>21-2019-6330</t>
  </si>
  <si>
    <t>21-2019-6340</t>
  </si>
  <si>
    <t>21-2019-6350</t>
  </si>
  <si>
    <t>21-2019-6360</t>
  </si>
  <si>
    <t>21-2019-7205</t>
  </si>
  <si>
    <t>21-2019-7206</t>
  </si>
  <si>
    <t>21-2019-7207</t>
  </si>
  <si>
    <t>21-2019-7210</t>
  </si>
  <si>
    <t>21-2019-8073</t>
  </si>
  <si>
    <t>21-2019-8074</t>
  </si>
  <si>
    <t>21-2019-8075</t>
  </si>
  <si>
    <t>21-2019-8076</t>
  </si>
  <si>
    <t>21-2019-8077</t>
  </si>
  <si>
    <t>21-2019-8078</t>
  </si>
  <si>
    <t>21-2019-8079</t>
  </si>
  <si>
    <t>21-2019-8080</t>
  </si>
  <si>
    <t>21-2019-8081</t>
  </si>
  <si>
    <t>21-2019-8082</t>
  </si>
  <si>
    <t>21-2019-8083</t>
  </si>
  <si>
    <t>21-2019-8084</t>
  </si>
  <si>
    <t>22-2019-6010</t>
  </si>
  <si>
    <t>22-2019-6020</t>
  </si>
  <si>
    <t>22-2019-6030</t>
  </si>
  <si>
    <t>22-2019-6040</t>
  </si>
  <si>
    <t>22-2019-6070</t>
  </si>
  <si>
    <t>22-2019-6080</t>
  </si>
  <si>
    <t>22-2019-6090</t>
  </si>
  <si>
    <t>22-2019-6100</t>
  </si>
  <si>
    <t>22-2019-6101</t>
  </si>
  <si>
    <t>22-2019-6110</t>
  </si>
  <si>
    <t>22-2019-6130</t>
  </si>
  <si>
    <t>22-2019-6131</t>
  </si>
  <si>
    <t>22-2019-6140</t>
  </si>
  <si>
    <t>22-2019-6150</t>
  </si>
  <si>
    <t>22-2019-6160</t>
  </si>
  <si>
    <t>22-2019-6170</t>
  </si>
  <si>
    <t>22-2019-6180</t>
  </si>
  <si>
    <t>22-2019-6190</t>
  </si>
  <si>
    <t>22-2019-6200</t>
  </si>
  <si>
    <t>22-2019-6210</t>
  </si>
  <si>
    <t>22-2019-6240</t>
  </si>
  <si>
    <t>22-2019-6250</t>
  </si>
  <si>
    <t>22-2019-6256</t>
  </si>
  <si>
    <t>22-2019-6260</t>
  </si>
  <si>
    <t>22-2019-6270</t>
  </si>
  <si>
    <t>22-2019-6280</t>
  </si>
  <si>
    <t>22-2019-6290</t>
  </si>
  <si>
    <t>22-2019-6300</t>
  </si>
  <si>
    <t>22-2019-6310</t>
  </si>
  <si>
    <t>22-2019-6320</t>
  </si>
  <si>
    <t>22-2019-6330</t>
  </si>
  <si>
    <t>22-2019-6340</t>
  </si>
  <si>
    <t>22-2019-6350</t>
  </si>
  <si>
    <t>22-2019-6360</t>
  </si>
  <si>
    <t>22-2019-7205</t>
  </si>
  <si>
    <t>22-2019-7206</t>
  </si>
  <si>
    <t>22-2019-7207</t>
  </si>
  <si>
    <t>22-2019-7210</t>
  </si>
  <si>
    <t>22-2019-8073</t>
  </si>
  <si>
    <t>22-2019-8074</t>
  </si>
  <si>
    <t>22-2019-8075</t>
  </si>
  <si>
    <t>22-2019-8076</t>
  </si>
  <si>
    <t>22-2019-8077</t>
  </si>
  <si>
    <t>22-2019-8078</t>
  </si>
  <si>
    <t>22-2019-8079</t>
  </si>
  <si>
    <t>22-2019-8080</t>
  </si>
  <si>
    <t>22-2019-8081</t>
  </si>
  <si>
    <t>22-2019-8082</t>
  </si>
  <si>
    <t>22-2019-8083</t>
  </si>
  <si>
    <t>22-2019-8084</t>
  </si>
  <si>
    <t>24-2019-6010</t>
  </si>
  <si>
    <t>24-2019-6020</t>
  </si>
  <si>
    <t>24-2019-6030</t>
  </si>
  <si>
    <t>24-2019-6040</t>
  </si>
  <si>
    <t>24-2019-6070</t>
  </si>
  <si>
    <t>24-2019-6080</t>
  </si>
  <si>
    <t>24-2019-6090</t>
  </si>
  <si>
    <t>24-2019-6100</t>
  </si>
  <si>
    <t>24-2019-6101</t>
  </si>
  <si>
    <t>24-2019-6110</t>
  </si>
  <si>
    <t>24-2019-6130</t>
  </si>
  <si>
    <t>24-2019-6131</t>
  </si>
  <si>
    <t>24-2019-6140</t>
  </si>
  <si>
    <t>24-2019-6150</t>
  </si>
  <si>
    <t>24-2019-6160</t>
  </si>
  <si>
    <t>24-2019-6170</t>
  </si>
  <si>
    <t>24-2019-6180</t>
  </si>
  <si>
    <t>24-2019-6190</t>
  </si>
  <si>
    <t>24-2019-6200</t>
  </si>
  <si>
    <t>24-2019-6210</t>
  </si>
  <si>
    <t>24-2019-6240</t>
  </si>
  <si>
    <t>24-2019-6250</t>
  </si>
  <si>
    <t>24-2019-6256</t>
  </si>
  <si>
    <t>24-2019-6260</t>
  </si>
  <si>
    <t>24-2019-6270</t>
  </si>
  <si>
    <t>24-2019-6280</t>
  </si>
  <si>
    <t>24-2019-6290</t>
  </si>
  <si>
    <t>24-2019-6300</t>
  </si>
  <si>
    <t>24-2019-6310</t>
  </si>
  <si>
    <t>24-2019-6320</t>
  </si>
  <si>
    <t>24-2019-6330</t>
  </si>
  <si>
    <t>24-2019-6340</t>
  </si>
  <si>
    <t>24-2019-6350</t>
  </si>
  <si>
    <t>24-2019-6360</t>
  </si>
  <si>
    <t>24-2019-7205</t>
  </si>
  <si>
    <t>24-2019-7206</t>
  </si>
  <si>
    <t>24-2019-7207</t>
  </si>
  <si>
    <t>24-2019-7210</t>
  </si>
  <si>
    <t>24-2019-8073</t>
  </si>
  <si>
    <t>24-2019-8074</t>
  </si>
  <si>
    <t>24-2019-8075</t>
  </si>
  <si>
    <t>24-2019-8076</t>
  </si>
  <si>
    <t>24-2019-8077</t>
  </si>
  <si>
    <t>24-2019-8078</t>
  </si>
  <si>
    <t>24-2019-8079</t>
  </si>
  <si>
    <t>24-2019-8080</t>
  </si>
  <si>
    <t>24-2019-8081</t>
  </si>
  <si>
    <t>24-2019-8082</t>
  </si>
  <si>
    <t>24-2019-8083</t>
  </si>
  <si>
    <t>24-2019-8084</t>
  </si>
  <si>
    <t>25-2019-6010</t>
  </si>
  <si>
    <t>25-2019-6020</t>
  </si>
  <si>
    <t>25-2019-6030</t>
  </si>
  <si>
    <t>25-2019-6040</t>
  </si>
  <si>
    <t>25-2019-6070</t>
  </si>
  <si>
    <t>25-2019-6080</t>
  </si>
  <si>
    <t>25-2019-6090</t>
  </si>
  <si>
    <t>25-2019-6100</t>
  </si>
  <si>
    <t>25-2019-6101</t>
  </si>
  <si>
    <t>25-2019-6110</t>
  </si>
  <si>
    <t>25-2019-6130</t>
  </si>
  <si>
    <t>25-2019-6131</t>
  </si>
  <si>
    <t>25-2019-6140</t>
  </si>
  <si>
    <t>25-2019-6150</t>
  </si>
  <si>
    <t>25-2019-6160</t>
  </si>
  <si>
    <t>25-2019-6170</t>
  </si>
  <si>
    <t>25-2019-6180</t>
  </si>
  <si>
    <t>25-2019-6190</t>
  </si>
  <si>
    <t>25-2019-6200</t>
  </si>
  <si>
    <t>25-2019-6210</t>
  </si>
  <si>
    <t>25-2019-6240</t>
  </si>
  <si>
    <t>25-2019-6250</t>
  </si>
  <si>
    <t>25-2019-6256</t>
  </si>
  <si>
    <t>25-2019-6260</t>
  </si>
  <si>
    <t>25-2019-6270</t>
  </si>
  <si>
    <t>25-2019-6280</t>
  </si>
  <si>
    <t>25-2019-6290</t>
  </si>
  <si>
    <t>25-2019-6300</t>
  </si>
  <si>
    <t>25-2019-6310</t>
  </si>
  <si>
    <t>25-2019-6320</t>
  </si>
  <si>
    <t>25-2019-6330</t>
  </si>
  <si>
    <t>25-2019-6340</t>
  </si>
  <si>
    <t>25-2019-6350</t>
  </si>
  <si>
    <t>25-2019-6360</t>
  </si>
  <si>
    <t>25-2019-7205</t>
  </si>
  <si>
    <t>25-2019-7206</t>
  </si>
  <si>
    <t>25-2019-7207</t>
  </si>
  <si>
    <t>25-2019-7210</t>
  </si>
  <si>
    <t>25-2019-8073</t>
  </si>
  <si>
    <t>25-2019-8074</t>
  </si>
  <si>
    <t>25-2019-8075</t>
  </si>
  <si>
    <t>25-2019-8076</t>
  </si>
  <si>
    <t>25-2019-8077</t>
  </si>
  <si>
    <t>25-2019-8078</t>
  </si>
  <si>
    <t>25-2019-8079</t>
  </si>
  <si>
    <t>25-2019-8080</t>
  </si>
  <si>
    <t>25-2019-8081</t>
  </si>
  <si>
    <t>25-2019-8082</t>
  </si>
  <si>
    <t>25-2019-8083</t>
  </si>
  <si>
    <t>25-2019-8084</t>
  </si>
  <si>
    <t>27-2019-6010</t>
  </si>
  <si>
    <t>27-2019-6020</t>
  </si>
  <si>
    <t>27-2019-6030</t>
  </si>
  <si>
    <t>27-2019-6040</t>
  </si>
  <si>
    <t>27-2019-6070</t>
  </si>
  <si>
    <t>27-2019-6080</t>
  </si>
  <si>
    <t>27-2019-6090</t>
  </si>
  <si>
    <t>27-2019-6100</t>
  </si>
  <si>
    <t>27-2019-6101</t>
  </si>
  <si>
    <t>27-2019-6110</t>
  </si>
  <si>
    <t>27-2019-6130</t>
  </si>
  <si>
    <t>27-2019-6131</t>
  </si>
  <si>
    <t>27-2019-6140</t>
  </si>
  <si>
    <t>27-2019-6150</t>
  </si>
  <si>
    <t>27-2019-6160</t>
  </si>
  <si>
    <t>27-2019-6170</t>
  </si>
  <si>
    <t>27-2019-6180</t>
  </si>
  <si>
    <t>27-2019-6190</t>
  </si>
  <si>
    <t>27-2019-6200</t>
  </si>
  <si>
    <t>27-2019-6210</t>
  </si>
  <si>
    <t>27-2019-6240</t>
  </si>
  <si>
    <t>27-2019-6250</t>
  </si>
  <si>
    <t>27-2019-6256</t>
  </si>
  <si>
    <t>27-2019-6260</t>
  </si>
  <si>
    <t>27-2019-6270</t>
  </si>
  <si>
    <t>27-2019-6280</t>
  </si>
  <si>
    <t>27-2019-6290</t>
  </si>
  <si>
    <t>27-2019-6300</t>
  </si>
  <si>
    <t>27-2019-6310</t>
  </si>
  <si>
    <t>27-2019-6320</t>
  </si>
  <si>
    <t>27-2019-6330</t>
  </si>
  <si>
    <t>27-2019-6340</t>
  </si>
  <si>
    <t>27-2019-6350</t>
  </si>
  <si>
    <t>27-2019-6360</t>
  </si>
  <si>
    <t>27-2019-7205</t>
  </si>
  <si>
    <t>27-2019-7206</t>
  </si>
  <si>
    <t>27-2019-7207</t>
  </si>
  <si>
    <t>27-2019-7210</t>
  </si>
  <si>
    <t>27-2019-8073</t>
  </si>
  <si>
    <t>27-2019-8074</t>
  </si>
  <si>
    <t>27-2019-8075</t>
  </si>
  <si>
    <t>27-2019-8076</t>
  </si>
  <si>
    <t>27-2019-8077</t>
  </si>
  <si>
    <t>27-2019-8078</t>
  </si>
  <si>
    <t>27-2019-8079</t>
  </si>
  <si>
    <t>27-2019-8080</t>
  </si>
  <si>
    <t>27-2019-8081</t>
  </si>
  <si>
    <t>27-2019-8082</t>
  </si>
  <si>
    <t>27-2019-8083</t>
  </si>
  <si>
    <t>27-2019-8084</t>
  </si>
  <si>
    <t>28-2019-6010</t>
  </si>
  <si>
    <t>28-2019-6020</t>
  </si>
  <si>
    <t>28-2019-6030</t>
  </si>
  <si>
    <t>28-2019-6040</t>
  </si>
  <si>
    <t>28-2019-6070</t>
  </si>
  <si>
    <t>28-2019-6080</t>
  </si>
  <si>
    <t>28-2019-6090</t>
  </si>
  <si>
    <t>28-2019-6100</t>
  </si>
  <si>
    <t>28-2019-6101</t>
  </si>
  <si>
    <t>28-2019-6110</t>
  </si>
  <si>
    <t>28-2019-6130</t>
  </si>
  <si>
    <t>28-2019-6131</t>
  </si>
  <si>
    <t>28-2019-6140</t>
  </si>
  <si>
    <t>28-2019-6150</t>
  </si>
  <si>
    <t>28-2019-6160</t>
  </si>
  <si>
    <t>28-2019-6170</t>
  </si>
  <si>
    <t>28-2019-6180</t>
  </si>
  <si>
    <t>28-2019-6190</t>
  </si>
  <si>
    <t>28-2019-6200</t>
  </si>
  <si>
    <t>28-2019-6210</t>
  </si>
  <si>
    <t>28-2019-6240</t>
  </si>
  <si>
    <t>28-2019-6250</t>
  </si>
  <si>
    <t>28-2019-6256</t>
  </si>
  <si>
    <t>28-2019-6260</t>
  </si>
  <si>
    <t>28-2019-6270</t>
  </si>
  <si>
    <t>28-2019-6280</t>
  </si>
  <si>
    <t>28-2019-6290</t>
  </si>
  <si>
    <t>28-2019-6300</t>
  </si>
  <si>
    <t>28-2019-6310</t>
  </si>
  <si>
    <t>28-2019-6320</t>
  </si>
  <si>
    <t>28-2019-6330</t>
  </si>
  <si>
    <t>28-2019-6340</t>
  </si>
  <si>
    <t>28-2019-6350</t>
  </si>
  <si>
    <t>28-2019-6360</t>
  </si>
  <si>
    <t>28-2019-7205</t>
  </si>
  <si>
    <t>28-2019-7206</t>
  </si>
  <si>
    <t>28-2019-7207</t>
  </si>
  <si>
    <t>28-2019-7210</t>
  </si>
  <si>
    <t>28-2019-8073</t>
  </si>
  <si>
    <t>28-2019-8074</t>
  </si>
  <si>
    <t>28-2019-8075</t>
  </si>
  <si>
    <t>28-2019-8076</t>
  </si>
  <si>
    <t>28-2019-8077</t>
  </si>
  <si>
    <t>28-2019-8078</t>
  </si>
  <si>
    <t>28-2019-8079</t>
  </si>
  <si>
    <t>28-2019-8080</t>
  </si>
  <si>
    <t>28-2019-8081</t>
  </si>
  <si>
    <t>28-2019-8082</t>
  </si>
  <si>
    <t>28-2019-8083</t>
  </si>
  <si>
    <t>28-2019-8084</t>
  </si>
  <si>
    <t>29-2019-6010</t>
  </si>
  <si>
    <t>29-2019-6020</t>
  </si>
  <si>
    <t>29-2019-6030</t>
  </si>
  <si>
    <t>29-2019-6040</t>
  </si>
  <si>
    <t>29-2019-6070</t>
  </si>
  <si>
    <t>29-2019-6080</t>
  </si>
  <si>
    <t>29-2019-6090</t>
  </si>
  <si>
    <t>29-2019-6100</t>
  </si>
  <si>
    <t>29-2019-6101</t>
  </si>
  <si>
    <t>29-2019-6110</t>
  </si>
  <si>
    <t>29-2019-6130</t>
  </si>
  <si>
    <t>29-2019-6131</t>
  </si>
  <si>
    <t>29-2019-6140</t>
  </si>
  <si>
    <t>29-2019-6150</t>
  </si>
  <si>
    <t>29-2019-6160</t>
  </si>
  <si>
    <t>29-2019-6170</t>
  </si>
  <si>
    <t>29-2019-6180</t>
  </si>
  <si>
    <t>29-2019-6190</t>
  </si>
  <si>
    <t>29-2019-6200</t>
  </si>
  <si>
    <t>29-2019-6210</t>
  </si>
  <si>
    <t>29-2019-6240</t>
  </si>
  <si>
    <t>29-2019-6250</t>
  </si>
  <si>
    <t>29-2019-6256</t>
  </si>
  <si>
    <t>29-2019-6260</t>
  </si>
  <si>
    <t>29-2019-6270</t>
  </si>
  <si>
    <t>29-2019-6280</t>
  </si>
  <si>
    <t>29-2019-6290</t>
  </si>
  <si>
    <t>29-2019-6300</t>
  </si>
  <si>
    <t>29-2019-6310</t>
  </si>
  <si>
    <t>29-2019-6320</t>
  </si>
  <si>
    <t>29-2019-6330</t>
  </si>
  <si>
    <t>29-2019-6340</t>
  </si>
  <si>
    <t>29-2019-6350</t>
  </si>
  <si>
    <t>29-2019-6360</t>
  </si>
  <si>
    <t>29-2019-7205</t>
  </si>
  <si>
    <t>29-2019-7206</t>
  </si>
  <si>
    <t>29-2019-7207</t>
  </si>
  <si>
    <t>29-2019-7210</t>
  </si>
  <si>
    <t>29-2019-8073</t>
  </si>
  <si>
    <t>29-2019-8074</t>
  </si>
  <si>
    <t>29-2019-8075</t>
  </si>
  <si>
    <t>29-2019-8076</t>
  </si>
  <si>
    <t>29-2019-8077</t>
  </si>
  <si>
    <t>29-2019-8078</t>
  </si>
  <si>
    <t>29-2019-8079</t>
  </si>
  <si>
    <t>29-2019-8080</t>
  </si>
  <si>
    <t>29-2019-8081</t>
  </si>
  <si>
    <t>29-2019-8082</t>
  </si>
  <si>
    <t>29-2019-8083</t>
  </si>
  <si>
    <t>29-2019-8084</t>
  </si>
  <si>
    <t>30-2019-6010</t>
  </si>
  <si>
    <t>30-2019-6020</t>
  </si>
  <si>
    <t>30-2019-6030</t>
  </si>
  <si>
    <t>30-2019-6040</t>
  </si>
  <si>
    <t>30-2019-6070</t>
  </si>
  <si>
    <t>30-2019-6080</t>
  </si>
  <si>
    <t>30-2019-6090</t>
  </si>
  <si>
    <t>30-2019-6100</t>
  </si>
  <si>
    <t>30-2019-6101</t>
  </si>
  <si>
    <t>30-2019-6110</t>
  </si>
  <si>
    <t>30-2019-6130</t>
  </si>
  <si>
    <t>30-2019-6131</t>
  </si>
  <si>
    <t>30-2019-6140</t>
  </si>
  <si>
    <t>30-2019-6150</t>
  </si>
  <si>
    <t>30-2019-6160</t>
  </si>
  <si>
    <t>30-2019-6170</t>
  </si>
  <si>
    <t>30-2019-6180</t>
  </si>
  <si>
    <t>30-2019-6190</t>
  </si>
  <si>
    <t>30-2019-6200</t>
  </si>
  <si>
    <t>30-2019-6210</t>
  </si>
  <si>
    <t>30-2019-6240</t>
  </si>
  <si>
    <t>30-2019-6250</t>
  </si>
  <si>
    <t>30-2019-6256</t>
  </si>
  <si>
    <t>30-2019-6260</t>
  </si>
  <si>
    <t>30-2019-6270</t>
  </si>
  <si>
    <t>30-2019-6280</t>
  </si>
  <si>
    <t>30-2019-6290</t>
  </si>
  <si>
    <t>30-2019-6300</t>
  </si>
  <si>
    <t>30-2019-6310</t>
  </si>
  <si>
    <t>30-2019-6320</t>
  </si>
  <si>
    <t>30-2019-6330</t>
  </si>
  <si>
    <t>30-2019-6340</t>
  </si>
  <si>
    <t>30-2019-6350</t>
  </si>
  <si>
    <t>30-2019-6360</t>
  </si>
  <si>
    <t>30-2019-7205</t>
  </si>
  <si>
    <t>30-2019-7206</t>
  </si>
  <si>
    <t>30-2019-7207</t>
  </si>
  <si>
    <t>30-2019-7210</t>
  </si>
  <si>
    <t>30-2019-8073</t>
  </si>
  <si>
    <t>30-2019-8074</t>
  </si>
  <si>
    <t>30-2019-8075</t>
  </si>
  <si>
    <t>30-2019-8076</t>
  </si>
  <si>
    <t>30-2019-8077</t>
  </si>
  <si>
    <t>30-2019-8078</t>
  </si>
  <si>
    <t>30-2019-8079</t>
  </si>
  <si>
    <t>30-2019-8080</t>
  </si>
  <si>
    <t>30-2019-8081</t>
  </si>
  <si>
    <t>30-2019-8082</t>
  </si>
  <si>
    <t>30-2019-8083</t>
  </si>
  <si>
    <t>30-2019-8084</t>
  </si>
  <si>
    <t>31-2019-6010</t>
  </si>
  <si>
    <t>31-2019-6020</t>
  </si>
  <si>
    <t>31-2019-6030</t>
  </si>
  <si>
    <t>31-2019-6040</t>
  </si>
  <si>
    <t>31-2019-6070</t>
  </si>
  <si>
    <t>31-2019-6080</t>
  </si>
  <si>
    <t>31-2019-6090</t>
  </si>
  <si>
    <t>31-2019-6100</t>
  </si>
  <si>
    <t>31-2019-6101</t>
  </si>
  <si>
    <t>31-2019-6110</t>
  </si>
  <si>
    <t>31-2019-6130</t>
  </si>
  <si>
    <t>31-2019-6131</t>
  </si>
  <si>
    <t>31-2019-6140</t>
  </si>
  <si>
    <t>31-2019-6150</t>
  </si>
  <si>
    <t>31-2019-6160</t>
  </si>
  <si>
    <t>31-2019-6170</t>
  </si>
  <si>
    <t>31-2019-6180</t>
  </si>
  <si>
    <t>31-2019-6190</t>
  </si>
  <si>
    <t>31-2019-6200</t>
  </si>
  <si>
    <t>31-2019-6210</t>
  </si>
  <si>
    <t>31-2019-6240</t>
  </si>
  <si>
    <t>31-2019-6250</t>
  </si>
  <si>
    <t>31-2019-6256</t>
  </si>
  <si>
    <t>31-2019-6260</t>
  </si>
  <si>
    <t>31-2019-6270</t>
  </si>
  <si>
    <t>31-2019-6280</t>
  </si>
  <si>
    <t>31-2019-6290</t>
  </si>
  <si>
    <t>31-2019-6300</t>
  </si>
  <si>
    <t>31-2019-6310</t>
  </si>
  <si>
    <t>31-2019-6320</t>
  </si>
  <si>
    <t>31-2019-6330</t>
  </si>
  <si>
    <t>31-2019-6340</t>
  </si>
  <si>
    <t>31-2019-6350</t>
  </si>
  <si>
    <t>31-2019-6360</t>
  </si>
  <si>
    <t>31-2019-7205</t>
  </si>
  <si>
    <t>31-2019-7206</t>
  </si>
  <si>
    <t>31-2019-7207</t>
  </si>
  <si>
    <t>31-2019-7210</t>
  </si>
  <si>
    <t>31-2019-8073</t>
  </si>
  <si>
    <t>31-2019-8074</t>
  </si>
  <si>
    <t>31-2019-8075</t>
  </si>
  <si>
    <t>31-2019-8076</t>
  </si>
  <si>
    <t>31-2019-8077</t>
  </si>
  <si>
    <t>31-2019-8078</t>
  </si>
  <si>
    <t>31-2019-8079</t>
  </si>
  <si>
    <t>31-2019-8080</t>
  </si>
  <si>
    <t>31-2019-8081</t>
  </si>
  <si>
    <t>31-2019-8082</t>
  </si>
  <si>
    <t>31-2019-8083</t>
  </si>
  <si>
    <t>31-2019-8084</t>
  </si>
  <si>
    <t>34-2019-6010</t>
  </si>
  <si>
    <t>34-2019-6020</t>
  </si>
  <si>
    <t>34-2019-6030</t>
  </si>
  <si>
    <t>34-2019-6040</t>
  </si>
  <si>
    <t>34-2019-6070</t>
  </si>
  <si>
    <t>34-2019-6080</t>
  </si>
  <si>
    <t>34-2019-6090</t>
  </si>
  <si>
    <t>34-2019-6100</t>
  </si>
  <si>
    <t>34-2019-6101</t>
  </si>
  <si>
    <t>34-2019-6110</t>
  </si>
  <si>
    <t>34-2019-6130</t>
  </si>
  <si>
    <t>34-2019-6131</t>
  </si>
  <si>
    <t>34-2019-6140</t>
  </si>
  <si>
    <t>34-2019-6150</t>
  </si>
  <si>
    <t>34-2019-6160</t>
  </si>
  <si>
    <t>34-2019-6170</t>
  </si>
  <si>
    <t>34-2019-6180</t>
  </si>
  <si>
    <t>34-2019-6190</t>
  </si>
  <si>
    <t>34-2019-6200</t>
  </si>
  <si>
    <t>34-2019-6210</t>
  </si>
  <si>
    <t>34-2019-6240</t>
  </si>
  <si>
    <t>34-2019-6250</t>
  </si>
  <si>
    <t>34-2019-6256</t>
  </si>
  <si>
    <t>34-2019-6260</t>
  </si>
  <si>
    <t>34-2019-6270</t>
  </si>
  <si>
    <t>34-2019-6280</t>
  </si>
  <si>
    <t>34-2019-6290</t>
  </si>
  <si>
    <t>34-2019-6300</t>
  </si>
  <si>
    <t>34-2019-6310</t>
  </si>
  <si>
    <t>34-2019-6320</t>
  </si>
  <si>
    <t>34-2019-6330</t>
  </si>
  <si>
    <t>34-2019-6340</t>
  </si>
  <si>
    <t>34-2019-6350</t>
  </si>
  <si>
    <t>34-2019-6360</t>
  </si>
  <si>
    <t>34-2019-7205</t>
  </si>
  <si>
    <t>34-2019-7206</t>
  </si>
  <si>
    <t>34-2019-7207</t>
  </si>
  <si>
    <t>34-2019-7210</t>
  </si>
  <si>
    <t>34-2019-8073</t>
  </si>
  <si>
    <t>34-2019-8074</t>
  </si>
  <si>
    <t>34-2019-8075</t>
  </si>
  <si>
    <t>34-2019-8076</t>
  </si>
  <si>
    <t>34-2019-8077</t>
  </si>
  <si>
    <t>34-2019-8078</t>
  </si>
  <si>
    <t>34-2019-8079</t>
  </si>
  <si>
    <t>34-2019-8080</t>
  </si>
  <si>
    <t>34-2019-8081</t>
  </si>
  <si>
    <t>34-2019-8082</t>
  </si>
  <si>
    <t>34-2019-8083</t>
  </si>
  <si>
    <t>34-2019-8084</t>
  </si>
  <si>
    <t>35-2019-6010</t>
  </si>
  <si>
    <t>35-2019-6020</t>
  </si>
  <si>
    <t>35-2019-6030</t>
  </si>
  <si>
    <t>35-2019-6040</t>
  </si>
  <si>
    <t>35-2019-6070</t>
  </si>
  <si>
    <t>35-2019-6080</t>
  </si>
  <si>
    <t>35-2019-6090</t>
  </si>
  <si>
    <t>35-2019-6100</t>
  </si>
  <si>
    <t>35-2019-6101</t>
  </si>
  <si>
    <t>35-2019-6110</t>
  </si>
  <si>
    <t>35-2019-6130</t>
  </si>
  <si>
    <t>35-2019-6131</t>
  </si>
  <si>
    <t>35-2019-6140</t>
  </si>
  <si>
    <t>35-2019-6150</t>
  </si>
  <si>
    <t>35-2019-6160</t>
  </si>
  <si>
    <t>35-2019-6170</t>
  </si>
  <si>
    <t>35-2019-6180</t>
  </si>
  <si>
    <t>35-2019-6190</t>
  </si>
  <si>
    <t>35-2019-6200</t>
  </si>
  <si>
    <t>35-2019-6210</t>
  </si>
  <si>
    <t>35-2019-6240</t>
  </si>
  <si>
    <t>35-2019-6250</t>
  </si>
  <si>
    <t>35-2019-6256</t>
  </si>
  <si>
    <t>35-2019-6260</t>
  </si>
  <si>
    <t>35-2019-6270</t>
  </si>
  <si>
    <t>35-2019-6280</t>
  </si>
  <si>
    <t>35-2019-6290</t>
  </si>
  <si>
    <t>35-2019-6300</t>
  </si>
  <si>
    <t>35-2019-6310</t>
  </si>
  <si>
    <t>35-2019-6320</t>
  </si>
  <si>
    <t>35-2019-6330</t>
  </si>
  <si>
    <t>35-2019-6340</t>
  </si>
  <si>
    <t>35-2019-6350</t>
  </si>
  <si>
    <t>35-2019-6360</t>
  </si>
  <si>
    <t>35-2019-7205</t>
  </si>
  <si>
    <t>35-2019-7206</t>
  </si>
  <si>
    <t>35-2019-7207</t>
  </si>
  <si>
    <t>35-2019-7210</t>
  </si>
  <si>
    <t>35-2019-8073</t>
  </si>
  <si>
    <t>35-2019-8074</t>
  </si>
  <si>
    <t>35-2019-8075</t>
  </si>
  <si>
    <t>35-2019-8076</t>
  </si>
  <si>
    <t>35-2019-8077</t>
  </si>
  <si>
    <t>35-2019-8078</t>
  </si>
  <si>
    <t>35-2019-8079</t>
  </si>
  <si>
    <t>35-2019-8080</t>
  </si>
  <si>
    <t>35-2019-8081</t>
  </si>
  <si>
    <t>35-2019-8082</t>
  </si>
  <si>
    <t>35-2019-8083</t>
  </si>
  <si>
    <t>35-2019-8084</t>
  </si>
  <si>
    <t>37-2019-6010</t>
  </si>
  <si>
    <t>37-2019-6020</t>
  </si>
  <si>
    <t>37-2019-6030</t>
  </si>
  <si>
    <t>37-2019-6040</t>
  </si>
  <si>
    <t>37-2019-6070</t>
  </si>
  <si>
    <t>37-2019-6080</t>
  </si>
  <si>
    <t>37-2019-6090</t>
  </si>
  <si>
    <t>37-2019-6100</t>
  </si>
  <si>
    <t>37-2019-6101</t>
  </si>
  <si>
    <t>37-2019-6110</t>
  </si>
  <si>
    <t>37-2019-6130</t>
  </si>
  <si>
    <t>37-2019-6131</t>
  </si>
  <si>
    <t>37-2019-6140</t>
  </si>
  <si>
    <t>37-2019-6150</t>
  </si>
  <si>
    <t>37-2019-6160</t>
  </si>
  <si>
    <t>37-2019-6170</t>
  </si>
  <si>
    <t>37-2019-6180</t>
  </si>
  <si>
    <t>37-2019-6190</t>
  </si>
  <si>
    <t>37-2019-6200</t>
  </si>
  <si>
    <t>37-2019-6210</t>
  </si>
  <si>
    <t>37-2019-6240</t>
  </si>
  <si>
    <t>37-2019-6250</t>
  </si>
  <si>
    <t>37-2019-6256</t>
  </si>
  <si>
    <t>37-2019-6260</t>
  </si>
  <si>
    <t>37-2019-6270</t>
  </si>
  <si>
    <t>37-2019-6280</t>
  </si>
  <si>
    <t>37-2019-6290</t>
  </si>
  <si>
    <t>37-2019-6300</t>
  </si>
  <si>
    <t>37-2019-6310</t>
  </si>
  <si>
    <t>37-2019-6320</t>
  </si>
  <si>
    <t>37-2019-6330</t>
  </si>
  <si>
    <t>37-2019-6340</t>
  </si>
  <si>
    <t>37-2019-6350</t>
  </si>
  <si>
    <t>37-2019-6360</t>
  </si>
  <si>
    <t>37-2019-7205</t>
  </si>
  <si>
    <t>37-2019-7206</t>
  </si>
  <si>
    <t>37-2019-7207</t>
  </si>
  <si>
    <t>37-2019-7210</t>
  </si>
  <si>
    <t>37-2019-8073</t>
  </si>
  <si>
    <t>37-2019-8074</t>
  </si>
  <si>
    <t>37-2019-8075</t>
  </si>
  <si>
    <t>37-2019-8076</t>
  </si>
  <si>
    <t>37-2019-8077</t>
  </si>
  <si>
    <t>37-2019-8078</t>
  </si>
  <si>
    <t>37-2019-8079</t>
  </si>
  <si>
    <t>37-2019-8080</t>
  </si>
  <si>
    <t>37-2019-8081</t>
  </si>
  <si>
    <t>37-2019-8082</t>
  </si>
  <si>
    <t>37-2019-8083</t>
  </si>
  <si>
    <t>37-2019-8084</t>
  </si>
  <si>
    <t>39-2019-6010</t>
  </si>
  <si>
    <t>39-2019-6020</t>
  </si>
  <si>
    <t>39-2019-6030</t>
  </si>
  <si>
    <t>39-2019-6040</t>
  </si>
  <si>
    <t>39-2019-6070</t>
  </si>
  <si>
    <t>39-2019-6080</t>
  </si>
  <si>
    <t>39-2019-6090</t>
  </si>
  <si>
    <t>39-2019-6100</t>
  </si>
  <si>
    <t>39-2019-6101</t>
  </si>
  <si>
    <t>39-2019-6110</t>
  </si>
  <si>
    <t>39-2019-6130</t>
  </si>
  <si>
    <t>39-2019-6131</t>
  </si>
  <si>
    <t>39-2019-6140</t>
  </si>
  <si>
    <t>39-2019-6150</t>
  </si>
  <si>
    <t>39-2019-6160</t>
  </si>
  <si>
    <t>39-2019-6170</t>
  </si>
  <si>
    <t>39-2019-6180</t>
  </si>
  <si>
    <t>39-2019-6190</t>
  </si>
  <si>
    <t>39-2019-6200</t>
  </si>
  <si>
    <t>39-2019-6210</t>
  </si>
  <si>
    <t>39-2019-6240</t>
  </si>
  <si>
    <t>39-2019-6250</t>
  </si>
  <si>
    <t>39-2019-6256</t>
  </si>
  <si>
    <t>39-2019-6260</t>
  </si>
  <si>
    <t>39-2019-6270</t>
  </si>
  <si>
    <t>39-2019-6280</t>
  </si>
  <si>
    <t>39-2019-6290</t>
  </si>
  <si>
    <t>39-2019-6300</t>
  </si>
  <si>
    <t>39-2019-6310</t>
  </si>
  <si>
    <t>39-2019-6320</t>
  </si>
  <si>
    <t>39-2019-6330</t>
  </si>
  <si>
    <t>39-2019-6340</t>
  </si>
  <si>
    <t>39-2019-6350</t>
  </si>
  <si>
    <t>39-2019-6360</t>
  </si>
  <si>
    <t>39-2019-7205</t>
  </si>
  <si>
    <t>39-2019-7206</t>
  </si>
  <si>
    <t>39-2019-7207</t>
  </si>
  <si>
    <t>39-2019-7210</t>
  </si>
  <si>
    <t>39-2019-8073</t>
  </si>
  <si>
    <t>39-2019-8074</t>
  </si>
  <si>
    <t>39-2019-8075</t>
  </si>
  <si>
    <t>39-2019-8076</t>
  </si>
  <si>
    <t>39-2019-8077</t>
  </si>
  <si>
    <t>39-2019-8078</t>
  </si>
  <si>
    <t>39-2019-8079</t>
  </si>
  <si>
    <t>39-2019-8080</t>
  </si>
  <si>
    <t>39-2019-8081</t>
  </si>
  <si>
    <t>39-2019-8082</t>
  </si>
  <si>
    <t>39-2019-8083</t>
  </si>
  <si>
    <t>39-2019-8084</t>
  </si>
  <si>
    <t>41-2019-6010</t>
  </si>
  <si>
    <t>41-2019-6020</t>
  </si>
  <si>
    <t>41-2019-6030</t>
  </si>
  <si>
    <t>41-2019-6040</t>
  </si>
  <si>
    <t>41-2019-6070</t>
  </si>
  <si>
    <t>41-2019-6080</t>
  </si>
  <si>
    <t>41-2019-6090</t>
  </si>
  <si>
    <t>41-2019-6100</t>
  </si>
  <si>
    <t>41-2019-6101</t>
  </si>
  <si>
    <t>41-2019-6110</t>
  </si>
  <si>
    <t>41-2019-6130</t>
  </si>
  <si>
    <t>41-2019-6131</t>
  </si>
  <si>
    <t>41-2019-6140</t>
  </si>
  <si>
    <t>41-2019-6150</t>
  </si>
  <si>
    <t>41-2019-6160</t>
  </si>
  <si>
    <t>41-2019-6170</t>
  </si>
  <si>
    <t>41-2019-6180</t>
  </si>
  <si>
    <t>41-2019-6190</t>
  </si>
  <si>
    <t>41-2019-6200</t>
  </si>
  <si>
    <t>41-2019-6210</t>
  </si>
  <si>
    <t>41-2019-6240</t>
  </si>
  <si>
    <t>41-2019-6250</t>
  </si>
  <si>
    <t>41-2019-6256</t>
  </si>
  <si>
    <t>41-2019-6260</t>
  </si>
  <si>
    <t>41-2019-6270</t>
  </si>
  <si>
    <t>41-2019-6280</t>
  </si>
  <si>
    <t>41-2019-6290</t>
  </si>
  <si>
    <t>41-2019-6300</t>
  </si>
  <si>
    <t>41-2019-6310</t>
  </si>
  <si>
    <t>41-2019-6320</t>
  </si>
  <si>
    <t>41-2019-6330</t>
  </si>
  <si>
    <t>41-2019-6340</t>
  </si>
  <si>
    <t>41-2019-6350</t>
  </si>
  <si>
    <t>41-2019-6360</t>
  </si>
  <si>
    <t>41-2019-7205</t>
  </si>
  <si>
    <t>41-2019-7206</t>
  </si>
  <si>
    <t>41-2019-7207</t>
  </si>
  <si>
    <t>41-2019-7210</t>
  </si>
  <si>
    <t>41-2019-8073</t>
  </si>
  <si>
    <t>41-2019-8074</t>
  </si>
  <si>
    <t>41-2019-8075</t>
  </si>
  <si>
    <t>41-2019-8076</t>
  </si>
  <si>
    <t>41-2019-8077</t>
  </si>
  <si>
    <t>41-2019-8078</t>
  </si>
  <si>
    <t>41-2019-8079</t>
  </si>
  <si>
    <t>41-2019-8080</t>
  </si>
  <si>
    <t>41-2019-8081</t>
  </si>
  <si>
    <t>41-2019-8082</t>
  </si>
  <si>
    <t>41-2019-8083</t>
  </si>
  <si>
    <t>41-2019-8084</t>
  </si>
  <si>
    <t>42-2019-6010</t>
  </si>
  <si>
    <t>42-2019-6020</t>
  </si>
  <si>
    <t>42-2019-6030</t>
  </si>
  <si>
    <t>42-2019-6040</t>
  </si>
  <si>
    <t>42-2019-6070</t>
  </si>
  <si>
    <t>42-2019-6080</t>
  </si>
  <si>
    <t>42-2019-6090</t>
  </si>
  <si>
    <t>42-2019-6100</t>
  </si>
  <si>
    <t>42-2019-6101</t>
  </si>
  <si>
    <t>42-2019-6110</t>
  </si>
  <si>
    <t>42-2019-6130</t>
  </si>
  <si>
    <t>42-2019-6131</t>
  </si>
  <si>
    <t>42-2019-6140</t>
  </si>
  <si>
    <t>42-2019-6150</t>
  </si>
  <si>
    <t>42-2019-6160</t>
  </si>
  <si>
    <t>42-2019-6170</t>
  </si>
  <si>
    <t>42-2019-6180</t>
  </si>
  <si>
    <t>42-2019-6190</t>
  </si>
  <si>
    <t>42-2019-6200</t>
  </si>
  <si>
    <t>42-2019-6210</t>
  </si>
  <si>
    <t>42-2019-6240</t>
  </si>
  <si>
    <t>42-2019-6250</t>
  </si>
  <si>
    <t>42-2019-6256</t>
  </si>
  <si>
    <t>42-2019-6260</t>
  </si>
  <si>
    <t>42-2019-6270</t>
  </si>
  <si>
    <t>42-2019-6280</t>
  </si>
  <si>
    <t>42-2019-6290</t>
  </si>
  <si>
    <t>42-2019-6300</t>
  </si>
  <si>
    <t>42-2019-6310</t>
  </si>
  <si>
    <t>42-2019-6320</t>
  </si>
  <si>
    <t>42-2019-6330</t>
  </si>
  <si>
    <t>42-2019-6340</t>
  </si>
  <si>
    <t>42-2019-6350</t>
  </si>
  <si>
    <t>42-2019-6360</t>
  </si>
  <si>
    <t>42-2019-7205</t>
  </si>
  <si>
    <t>42-2019-7206</t>
  </si>
  <si>
    <t>42-2019-7207</t>
  </si>
  <si>
    <t>42-2019-7210</t>
  </si>
  <si>
    <t>42-2019-8073</t>
  </si>
  <si>
    <t>42-2019-8074</t>
  </si>
  <si>
    <t>42-2019-8075</t>
  </si>
  <si>
    <t>42-2019-8076</t>
  </si>
  <si>
    <t>42-2019-8077</t>
  </si>
  <si>
    <t>42-2019-8078</t>
  </si>
  <si>
    <t>42-2019-8079</t>
  </si>
  <si>
    <t>42-2019-8080</t>
  </si>
  <si>
    <t>42-2019-8081</t>
  </si>
  <si>
    <t>42-2019-8082</t>
  </si>
  <si>
    <t>42-2019-8083</t>
  </si>
  <si>
    <t>42-2019-8084</t>
  </si>
  <si>
    <t>44-2019-6010</t>
  </si>
  <si>
    <t>44-2019-6020</t>
  </si>
  <si>
    <t>44-2019-6030</t>
  </si>
  <si>
    <t>44-2019-6040</t>
  </si>
  <si>
    <t>44-2019-6070</t>
  </si>
  <si>
    <t>44-2019-6080</t>
  </si>
  <si>
    <t>44-2019-6090</t>
  </si>
  <si>
    <t>44-2019-6100</t>
  </si>
  <si>
    <t>44-2019-6101</t>
  </si>
  <si>
    <t>44-2019-6110</t>
  </si>
  <si>
    <t>44-2019-6130</t>
  </si>
  <si>
    <t>44-2019-6131</t>
  </si>
  <si>
    <t>44-2019-6140</t>
  </si>
  <si>
    <t>44-2019-6150</t>
  </si>
  <si>
    <t>44-2019-6160</t>
  </si>
  <si>
    <t>44-2019-6170</t>
  </si>
  <si>
    <t>44-2019-6180</t>
  </si>
  <si>
    <t>44-2019-6190</t>
  </si>
  <si>
    <t>44-2019-6200</t>
  </si>
  <si>
    <t>44-2019-6210</t>
  </si>
  <si>
    <t>44-2019-6240</t>
  </si>
  <si>
    <t>44-2019-6250</t>
  </si>
  <si>
    <t>44-2019-6256</t>
  </si>
  <si>
    <t>44-2019-6260</t>
  </si>
  <si>
    <t>44-2019-6270</t>
  </si>
  <si>
    <t>44-2019-6280</t>
  </si>
  <si>
    <t>44-2019-6290</t>
  </si>
  <si>
    <t>44-2019-6300</t>
  </si>
  <si>
    <t>44-2019-6310</t>
  </si>
  <si>
    <t>44-2019-6320</t>
  </si>
  <si>
    <t>44-2019-6330</t>
  </si>
  <si>
    <t>44-2019-6340</t>
  </si>
  <si>
    <t>44-2019-6350</t>
  </si>
  <si>
    <t>44-2019-6360</t>
  </si>
  <si>
    <t>44-2019-7205</t>
  </si>
  <si>
    <t>44-2019-7206</t>
  </si>
  <si>
    <t>44-2019-7207</t>
  </si>
  <si>
    <t>44-2019-7210</t>
  </si>
  <si>
    <t>44-2019-8073</t>
  </si>
  <si>
    <t>44-2019-8074</t>
  </si>
  <si>
    <t>44-2019-8075</t>
  </si>
  <si>
    <t>44-2019-8076</t>
  </si>
  <si>
    <t>44-2019-8077</t>
  </si>
  <si>
    <t>44-2019-8078</t>
  </si>
  <si>
    <t>44-2019-8079</t>
  </si>
  <si>
    <t>44-2019-8080</t>
  </si>
  <si>
    <t>44-2019-8081</t>
  </si>
  <si>
    <t>44-2019-8082</t>
  </si>
  <si>
    <t>44-2019-8083</t>
  </si>
  <si>
    <t>44-2019-8084</t>
  </si>
  <si>
    <t>45-2019-6010</t>
  </si>
  <si>
    <t>45-2019-6020</t>
  </si>
  <si>
    <t>45-2019-6030</t>
  </si>
  <si>
    <t>45-2019-6040</t>
  </si>
  <si>
    <t>45-2019-6070</t>
  </si>
  <si>
    <t>45-2019-6080</t>
  </si>
  <si>
    <t>45-2019-6090</t>
  </si>
  <si>
    <t>45-2019-6100</t>
  </si>
  <si>
    <t>45-2019-6101</t>
  </si>
  <si>
    <t>45-2019-6110</t>
  </si>
  <si>
    <t>45-2019-6130</t>
  </si>
  <si>
    <t>45-2019-6131</t>
  </si>
  <si>
    <t>45-2019-6140</t>
  </si>
  <si>
    <t>45-2019-6150</t>
  </si>
  <si>
    <t>45-2019-6160</t>
  </si>
  <si>
    <t>45-2019-6170</t>
  </si>
  <si>
    <t>45-2019-6180</t>
  </si>
  <si>
    <t>45-2019-6190</t>
  </si>
  <si>
    <t>45-2019-6200</t>
  </si>
  <si>
    <t>45-2019-6210</t>
  </si>
  <si>
    <t>45-2019-6240</t>
  </si>
  <si>
    <t>45-2019-6250</t>
  </si>
  <si>
    <t>45-2019-6256</t>
  </si>
  <si>
    <t>45-2019-6260</t>
  </si>
  <si>
    <t>45-2019-6270</t>
  </si>
  <si>
    <t>45-2019-6280</t>
  </si>
  <si>
    <t>45-2019-6290</t>
  </si>
  <si>
    <t>45-2019-6300</t>
  </si>
  <si>
    <t>45-2019-6310</t>
  </si>
  <si>
    <t>45-2019-6320</t>
  </si>
  <si>
    <t>45-2019-6330</t>
  </si>
  <si>
    <t>45-2019-6340</t>
  </si>
  <si>
    <t>45-2019-6350</t>
  </si>
  <si>
    <t>45-2019-6360</t>
  </si>
  <si>
    <t>45-2019-7205</t>
  </si>
  <si>
    <t>45-2019-7206</t>
  </si>
  <si>
    <t>45-2019-7207</t>
  </si>
  <si>
    <t>45-2019-7210</t>
  </si>
  <si>
    <t>45-2019-8073</t>
  </si>
  <si>
    <t>45-2019-8074</t>
  </si>
  <si>
    <t>45-2019-8075</t>
  </si>
  <si>
    <t>45-2019-8076</t>
  </si>
  <si>
    <t>45-2019-8077</t>
  </si>
  <si>
    <t>45-2019-8078</t>
  </si>
  <si>
    <t>45-2019-8079</t>
  </si>
  <si>
    <t>45-2019-8080</t>
  </si>
  <si>
    <t>45-2019-8081</t>
  </si>
  <si>
    <t>45-2019-8082</t>
  </si>
  <si>
    <t>45-2019-8083</t>
  </si>
  <si>
    <t>45-2019-8084</t>
  </si>
  <si>
    <t>46-2019-6010</t>
  </si>
  <si>
    <t>46-2019-6020</t>
  </si>
  <si>
    <t>46-2019-6030</t>
  </si>
  <si>
    <t>46-2019-6040</t>
  </si>
  <si>
    <t>46-2019-6070</t>
  </si>
  <si>
    <t>46-2019-6080</t>
  </si>
  <si>
    <t>46-2019-6090</t>
  </si>
  <si>
    <t>46-2019-6100</t>
  </si>
  <si>
    <t>46-2019-6101</t>
  </si>
  <si>
    <t>46-2019-6110</t>
  </si>
  <si>
    <t>46-2019-6130</t>
  </si>
  <si>
    <t>46-2019-6131</t>
  </si>
  <si>
    <t>46-2019-6140</t>
  </si>
  <si>
    <t>46-2019-6150</t>
  </si>
  <si>
    <t>46-2019-6160</t>
  </si>
  <si>
    <t>46-2019-6170</t>
  </si>
  <si>
    <t>46-2019-6180</t>
  </si>
  <si>
    <t>46-2019-6190</t>
  </si>
  <si>
    <t>46-2019-6200</t>
  </si>
  <si>
    <t>46-2019-6210</t>
  </si>
  <si>
    <t>46-2019-6240</t>
  </si>
  <si>
    <t>46-2019-6250</t>
  </si>
  <si>
    <t>46-2019-6256</t>
  </si>
  <si>
    <t>46-2019-6260</t>
  </si>
  <si>
    <t>46-2019-6270</t>
  </si>
  <si>
    <t>46-2019-6280</t>
  </si>
  <si>
    <t>46-2019-6290</t>
  </si>
  <si>
    <t>46-2019-6300</t>
  </si>
  <si>
    <t>46-2019-6310</t>
  </si>
  <si>
    <t>46-2019-6320</t>
  </si>
  <si>
    <t>46-2019-6330</t>
  </si>
  <si>
    <t>46-2019-6340</t>
  </si>
  <si>
    <t>46-2019-6350</t>
  </si>
  <si>
    <t>46-2019-6360</t>
  </si>
  <si>
    <t>46-2019-7205</t>
  </si>
  <si>
    <t>46-2019-7206</t>
  </si>
  <si>
    <t>46-2019-7207</t>
  </si>
  <si>
    <t>46-2019-7210</t>
  </si>
  <si>
    <t>46-2019-8073</t>
  </si>
  <si>
    <t>46-2019-8074</t>
  </si>
  <si>
    <t>46-2019-8075</t>
  </si>
  <si>
    <t>46-2019-8076</t>
  </si>
  <si>
    <t>46-2019-8077</t>
  </si>
  <si>
    <t>46-2019-8078</t>
  </si>
  <si>
    <t>46-2019-8079</t>
  </si>
  <si>
    <t>46-2019-8080</t>
  </si>
  <si>
    <t>46-2019-8081</t>
  </si>
  <si>
    <t>46-2019-8082</t>
  </si>
  <si>
    <t>46-2019-8083</t>
  </si>
  <si>
    <t>46-2019-8084</t>
  </si>
  <si>
    <t>49-2019-6010</t>
  </si>
  <si>
    <t>49-2019-6020</t>
  </si>
  <si>
    <t>49-2019-6030</t>
  </si>
  <si>
    <t>49-2019-6040</t>
  </si>
  <si>
    <t>49-2019-6070</t>
  </si>
  <si>
    <t>49-2019-6080</t>
  </si>
  <si>
    <t>49-2019-6090</t>
  </si>
  <si>
    <t>49-2019-6100</t>
  </si>
  <si>
    <t>49-2019-6101</t>
  </si>
  <si>
    <t>49-2019-6110</t>
  </si>
  <si>
    <t>49-2019-6130</t>
  </si>
  <si>
    <t>49-2019-6131</t>
  </si>
  <si>
    <t>49-2019-6140</t>
  </si>
  <si>
    <t>49-2019-6150</t>
  </si>
  <si>
    <t>49-2019-6160</t>
  </si>
  <si>
    <t>49-2019-6170</t>
  </si>
  <si>
    <t>49-2019-6180</t>
  </si>
  <si>
    <t>49-2019-6190</t>
  </si>
  <si>
    <t>49-2019-6200</t>
  </si>
  <si>
    <t>49-2019-6210</t>
  </si>
  <si>
    <t>49-2019-6240</t>
  </si>
  <si>
    <t>49-2019-6250</t>
  </si>
  <si>
    <t>49-2019-6256</t>
  </si>
  <si>
    <t>49-2019-6260</t>
  </si>
  <si>
    <t>49-2019-6270</t>
  </si>
  <si>
    <t>49-2019-6280</t>
  </si>
  <si>
    <t>49-2019-6290</t>
  </si>
  <si>
    <t>49-2019-6300</t>
  </si>
  <si>
    <t>49-2019-6310</t>
  </si>
  <si>
    <t>49-2019-6320</t>
  </si>
  <si>
    <t>49-2019-6330</t>
  </si>
  <si>
    <t>49-2019-6340</t>
  </si>
  <si>
    <t>49-2019-6350</t>
  </si>
  <si>
    <t>49-2019-6360</t>
  </si>
  <si>
    <t>49-2019-7205</t>
  </si>
  <si>
    <t>49-2019-7206</t>
  </si>
  <si>
    <t>49-2019-7207</t>
  </si>
  <si>
    <t>49-2019-7210</t>
  </si>
  <si>
    <t>49-2019-8073</t>
  </si>
  <si>
    <t>49-2019-8074</t>
  </si>
  <si>
    <t>49-2019-8075</t>
  </si>
  <si>
    <t>49-2019-8076</t>
  </si>
  <si>
    <t>49-2019-8077</t>
  </si>
  <si>
    <t>49-2019-8078</t>
  </si>
  <si>
    <t>49-2019-8079</t>
  </si>
  <si>
    <t>49-2019-8080</t>
  </si>
  <si>
    <t>49-2019-8081</t>
  </si>
  <si>
    <t>49-2019-8082</t>
  </si>
  <si>
    <t>49-2019-8083</t>
  </si>
  <si>
    <t>49-2019-8084</t>
  </si>
  <si>
    <t>50-2019-6010</t>
  </si>
  <si>
    <t>50-2019-6020</t>
  </si>
  <si>
    <t>50-2019-6030</t>
  </si>
  <si>
    <t>50-2019-6040</t>
  </si>
  <si>
    <t>50-2019-6070</t>
  </si>
  <si>
    <t>50-2019-6080</t>
  </si>
  <si>
    <t>50-2019-6090</t>
  </si>
  <si>
    <t>50-2019-6100</t>
  </si>
  <si>
    <t>50-2019-6101</t>
  </si>
  <si>
    <t>50-2019-6110</t>
  </si>
  <si>
    <t>50-2019-6130</t>
  </si>
  <si>
    <t>50-2019-6131</t>
  </si>
  <si>
    <t>50-2019-6140</t>
  </si>
  <si>
    <t>50-2019-6150</t>
  </si>
  <si>
    <t>50-2019-6160</t>
  </si>
  <si>
    <t>50-2019-6170</t>
  </si>
  <si>
    <t>50-2019-6180</t>
  </si>
  <si>
    <t>50-2019-6190</t>
  </si>
  <si>
    <t>50-2019-6200</t>
  </si>
  <si>
    <t>50-2019-6210</t>
  </si>
  <si>
    <t>50-2019-6240</t>
  </si>
  <si>
    <t>50-2019-6250</t>
  </si>
  <si>
    <t>50-2019-6256</t>
  </si>
  <si>
    <t>50-2019-6260</t>
  </si>
  <si>
    <t>50-2019-6270</t>
  </si>
  <si>
    <t>50-2019-6280</t>
  </si>
  <si>
    <t>50-2019-6290</t>
  </si>
  <si>
    <t>50-2019-6300</t>
  </si>
  <si>
    <t>50-2019-6310</t>
  </si>
  <si>
    <t>50-2019-6320</t>
  </si>
  <si>
    <t>50-2019-6330</t>
  </si>
  <si>
    <t>50-2019-6340</t>
  </si>
  <si>
    <t>50-2019-6350</t>
  </si>
  <si>
    <t>50-2019-6360</t>
  </si>
  <si>
    <t>50-2019-7205</t>
  </si>
  <si>
    <t>50-2019-7206</t>
  </si>
  <si>
    <t>50-2019-7207</t>
  </si>
  <si>
    <t>50-2019-7210</t>
  </si>
  <si>
    <t>50-2019-8073</t>
  </si>
  <si>
    <t>50-2019-8074</t>
  </si>
  <si>
    <t>50-2019-8075</t>
  </si>
  <si>
    <t>50-2019-8076</t>
  </si>
  <si>
    <t>50-2019-8077</t>
  </si>
  <si>
    <t>50-2019-8078</t>
  </si>
  <si>
    <t>50-2019-8079</t>
  </si>
  <si>
    <t>50-2019-8080</t>
  </si>
  <si>
    <t>50-2019-8081</t>
  </si>
  <si>
    <t>50-2019-8082</t>
  </si>
  <si>
    <t>50-2019-8083</t>
  </si>
  <si>
    <t>50-2019-8084</t>
  </si>
  <si>
    <t>51-2019-6010</t>
  </si>
  <si>
    <t>51-2019-6020</t>
  </si>
  <si>
    <t>51-2019-6030</t>
  </si>
  <si>
    <t>51-2019-6040</t>
  </si>
  <si>
    <t>51-2019-6070</t>
  </si>
  <si>
    <t>51-2019-6080</t>
  </si>
  <si>
    <t>51-2019-6090</t>
  </si>
  <si>
    <t>51-2019-6100</t>
  </si>
  <si>
    <t>51-2019-6101</t>
  </si>
  <si>
    <t>51-2019-6110</t>
  </si>
  <si>
    <t>51-2019-6130</t>
  </si>
  <si>
    <t>51-2019-6131</t>
  </si>
  <si>
    <t>51-2019-6140</t>
  </si>
  <si>
    <t>51-2019-6150</t>
  </si>
  <si>
    <t>51-2019-6160</t>
  </si>
  <si>
    <t>51-2019-6170</t>
  </si>
  <si>
    <t>51-2019-6180</t>
  </si>
  <si>
    <t>51-2019-6190</t>
  </si>
  <si>
    <t>51-2019-6200</t>
  </si>
  <si>
    <t>51-2019-6210</t>
  </si>
  <si>
    <t>51-2019-6240</t>
  </si>
  <si>
    <t>51-2019-6250</t>
  </si>
  <si>
    <t>51-2019-6256</t>
  </si>
  <si>
    <t>51-2019-6260</t>
  </si>
  <si>
    <t>51-2019-6270</t>
  </si>
  <si>
    <t>51-2019-6280</t>
  </si>
  <si>
    <t>51-2019-6290</t>
  </si>
  <si>
    <t>51-2019-6300</t>
  </si>
  <si>
    <t>51-2019-6310</t>
  </si>
  <si>
    <t>51-2019-6320</t>
  </si>
  <si>
    <t>51-2019-6330</t>
  </si>
  <si>
    <t>51-2019-6340</t>
  </si>
  <si>
    <t>51-2019-6350</t>
  </si>
  <si>
    <t>51-2019-6360</t>
  </si>
  <si>
    <t>51-2019-7205</t>
  </si>
  <si>
    <t>51-2019-7206</t>
  </si>
  <si>
    <t>51-2019-7207</t>
  </si>
  <si>
    <t>51-2019-7210</t>
  </si>
  <si>
    <t>51-2019-8073</t>
  </si>
  <si>
    <t>51-2019-8074</t>
  </si>
  <si>
    <t>51-2019-8075</t>
  </si>
  <si>
    <t>51-2019-8076</t>
  </si>
  <si>
    <t>51-2019-8077</t>
  </si>
  <si>
    <t>51-2019-8078</t>
  </si>
  <si>
    <t>51-2019-8079</t>
  </si>
  <si>
    <t>51-2019-8080</t>
  </si>
  <si>
    <t>51-2019-8081</t>
  </si>
  <si>
    <t>51-2019-8082</t>
  </si>
  <si>
    <t>51-2019-8083</t>
  </si>
  <si>
    <t>51-2019-8084</t>
  </si>
  <si>
    <t>53-2019-6010</t>
  </si>
  <si>
    <t>53-2019-6020</t>
  </si>
  <si>
    <t>53-2019-6030</t>
  </si>
  <si>
    <t>53-2019-6040</t>
  </si>
  <si>
    <t>53-2019-6070</t>
  </si>
  <si>
    <t>53-2019-6080</t>
  </si>
  <si>
    <t>53-2019-6090</t>
  </si>
  <si>
    <t>53-2019-6100</t>
  </si>
  <si>
    <t>53-2019-6101</t>
  </si>
  <si>
    <t>53-2019-6110</t>
  </si>
  <si>
    <t>53-2019-6130</t>
  </si>
  <si>
    <t>53-2019-6131</t>
  </si>
  <si>
    <t>53-2019-6140</t>
  </si>
  <si>
    <t>53-2019-6150</t>
  </si>
  <si>
    <t>53-2019-6160</t>
  </si>
  <si>
    <t>53-2019-6170</t>
  </si>
  <si>
    <t>53-2019-6180</t>
  </si>
  <si>
    <t>53-2019-6190</t>
  </si>
  <si>
    <t>53-2019-6200</t>
  </si>
  <si>
    <t>53-2019-6210</t>
  </si>
  <si>
    <t>53-2019-6240</t>
  </si>
  <si>
    <t>53-2019-6250</t>
  </si>
  <si>
    <t>53-2019-6256</t>
  </si>
  <si>
    <t>53-2019-6260</t>
  </si>
  <si>
    <t>53-2019-6270</t>
  </si>
  <si>
    <t>53-2019-6280</t>
  </si>
  <si>
    <t>53-2019-6290</t>
  </si>
  <si>
    <t>53-2019-6300</t>
  </si>
  <si>
    <t>53-2019-6310</t>
  </si>
  <si>
    <t>53-2019-6320</t>
  </si>
  <si>
    <t>53-2019-6330</t>
  </si>
  <si>
    <t>53-2019-6340</t>
  </si>
  <si>
    <t>53-2019-6350</t>
  </si>
  <si>
    <t>53-2019-6360</t>
  </si>
  <si>
    <t>53-2019-7205</t>
  </si>
  <si>
    <t>53-2019-7206</t>
  </si>
  <si>
    <t>53-2019-7207</t>
  </si>
  <si>
    <t>53-2019-7210</t>
  </si>
  <si>
    <t>53-2019-8073</t>
  </si>
  <si>
    <t>53-2019-8074</t>
  </si>
  <si>
    <t>53-2019-8075</t>
  </si>
  <si>
    <t>53-2019-8076</t>
  </si>
  <si>
    <t>53-2019-8077</t>
  </si>
  <si>
    <t>53-2019-8078</t>
  </si>
  <si>
    <t>53-2019-8079</t>
  </si>
  <si>
    <t>53-2019-8080</t>
  </si>
  <si>
    <t>53-2019-8081</t>
  </si>
  <si>
    <t>53-2019-8082</t>
  </si>
  <si>
    <t>53-2019-8083</t>
  </si>
  <si>
    <t>53-2019-8084</t>
  </si>
  <si>
    <t>54-2019-6010</t>
  </si>
  <si>
    <t>54-2019-6020</t>
  </si>
  <si>
    <t>54-2019-6030</t>
  </si>
  <si>
    <t>54-2019-6040</t>
  </si>
  <si>
    <t>54-2019-6070</t>
  </si>
  <si>
    <t>54-2019-6080</t>
  </si>
  <si>
    <t>54-2019-6090</t>
  </si>
  <si>
    <t>54-2019-6100</t>
  </si>
  <si>
    <t>54-2019-6101</t>
  </si>
  <si>
    <t>54-2019-6110</t>
  </si>
  <si>
    <t>54-2019-6130</t>
  </si>
  <si>
    <t>54-2019-6131</t>
  </si>
  <si>
    <t>54-2019-6140</t>
  </si>
  <si>
    <t>54-2019-6150</t>
  </si>
  <si>
    <t>54-2019-6160</t>
  </si>
  <si>
    <t>54-2019-6170</t>
  </si>
  <si>
    <t>54-2019-6180</t>
  </si>
  <si>
    <t>54-2019-6190</t>
  </si>
  <si>
    <t>54-2019-6200</t>
  </si>
  <si>
    <t>54-2019-6210</t>
  </si>
  <si>
    <t>54-2019-6240</t>
  </si>
  <si>
    <t>54-2019-6250</t>
  </si>
  <si>
    <t>54-2019-6256</t>
  </si>
  <si>
    <t>54-2019-6260</t>
  </si>
  <si>
    <t>54-2019-6270</t>
  </si>
  <si>
    <t>54-2019-6280</t>
  </si>
  <si>
    <t>54-2019-6290</t>
  </si>
  <si>
    <t>54-2019-6300</t>
  </si>
  <si>
    <t>54-2019-6310</t>
  </si>
  <si>
    <t>54-2019-6320</t>
  </si>
  <si>
    <t>54-2019-6330</t>
  </si>
  <si>
    <t>54-2019-6340</t>
  </si>
  <si>
    <t>54-2019-6350</t>
  </si>
  <si>
    <t>54-2019-6360</t>
  </si>
  <si>
    <t>54-2019-7205</t>
  </si>
  <si>
    <t>54-2019-7206</t>
  </si>
  <si>
    <t>54-2019-7207</t>
  </si>
  <si>
    <t>54-2019-7210</t>
  </si>
  <si>
    <t>54-2019-8073</t>
  </si>
  <si>
    <t>54-2019-8074</t>
  </si>
  <si>
    <t>54-2019-8075</t>
  </si>
  <si>
    <t>54-2019-8076</t>
  </si>
  <si>
    <t>54-2019-8077</t>
  </si>
  <si>
    <t>54-2019-8078</t>
  </si>
  <si>
    <t>54-2019-8079</t>
  </si>
  <si>
    <t>54-2019-8080</t>
  </si>
  <si>
    <t>54-2019-8081</t>
  </si>
  <si>
    <t>54-2019-8082</t>
  </si>
  <si>
    <t>54-2019-8083</t>
  </si>
  <si>
    <t>54-2019-8084</t>
  </si>
  <si>
    <t>57-2019-6010</t>
  </si>
  <si>
    <t>57-2019-6020</t>
  </si>
  <si>
    <t>57-2019-6030</t>
  </si>
  <si>
    <t>57-2019-6040</t>
  </si>
  <si>
    <t>57-2019-6070</t>
  </si>
  <si>
    <t>57-2019-6080</t>
  </si>
  <si>
    <t>57-2019-6090</t>
  </si>
  <si>
    <t>57-2019-6100</t>
  </si>
  <si>
    <t>57-2019-6101</t>
  </si>
  <si>
    <t>57-2019-6110</t>
  </si>
  <si>
    <t>57-2019-6130</t>
  </si>
  <si>
    <t>57-2019-6131</t>
  </si>
  <si>
    <t>57-2019-6140</t>
  </si>
  <si>
    <t>57-2019-6150</t>
  </si>
  <si>
    <t>57-2019-6160</t>
  </si>
  <si>
    <t>57-2019-6170</t>
  </si>
  <si>
    <t>57-2019-6180</t>
  </si>
  <si>
    <t>57-2019-6190</t>
  </si>
  <si>
    <t>57-2019-6200</t>
  </si>
  <si>
    <t>57-2019-6210</t>
  </si>
  <si>
    <t>57-2019-6240</t>
  </si>
  <si>
    <t>57-2019-6250</t>
  </si>
  <si>
    <t>57-2019-6256</t>
  </si>
  <si>
    <t>57-2019-6260</t>
  </si>
  <si>
    <t>57-2019-6270</t>
  </si>
  <si>
    <t>57-2019-6280</t>
  </si>
  <si>
    <t>57-2019-6290</t>
  </si>
  <si>
    <t>57-2019-6300</t>
  </si>
  <si>
    <t>57-2019-6310</t>
  </si>
  <si>
    <t>57-2019-6320</t>
  </si>
  <si>
    <t>57-2019-6330</t>
  </si>
  <si>
    <t>57-2019-6340</t>
  </si>
  <si>
    <t>57-2019-6350</t>
  </si>
  <si>
    <t>57-2019-6360</t>
  </si>
  <si>
    <t>57-2019-7205</t>
  </si>
  <si>
    <t>57-2019-7206</t>
  </si>
  <si>
    <t>57-2019-7207</t>
  </si>
  <si>
    <t>57-2019-7210</t>
  </si>
  <si>
    <t>57-2019-8073</t>
  </si>
  <si>
    <t>57-2019-8074</t>
  </si>
  <si>
    <t>57-2019-8075</t>
  </si>
  <si>
    <t>57-2019-8076</t>
  </si>
  <si>
    <t>57-2019-8077</t>
  </si>
  <si>
    <t>57-2019-8078</t>
  </si>
  <si>
    <t>57-2019-8079</t>
  </si>
  <si>
    <t>57-2019-8080</t>
  </si>
  <si>
    <t>57-2019-8081</t>
  </si>
  <si>
    <t>57-2019-8082</t>
  </si>
  <si>
    <t>57-2019-8083</t>
  </si>
  <si>
    <t>57-2019-8084</t>
  </si>
  <si>
    <t>58-2019-6010</t>
  </si>
  <si>
    <t>58-2019-6020</t>
  </si>
  <si>
    <t>58-2019-6030</t>
  </si>
  <si>
    <t>58-2019-6040</t>
  </si>
  <si>
    <t>58-2019-6070</t>
  </si>
  <si>
    <t>58-2019-6080</t>
  </si>
  <si>
    <t>58-2019-6090</t>
  </si>
  <si>
    <t>58-2019-6100</t>
  </si>
  <si>
    <t>58-2019-6101</t>
  </si>
  <si>
    <t>58-2019-6110</t>
  </si>
  <si>
    <t>58-2019-6130</t>
  </si>
  <si>
    <t>58-2019-6131</t>
  </si>
  <si>
    <t>58-2019-6140</t>
  </si>
  <si>
    <t>58-2019-6150</t>
  </si>
  <si>
    <t>58-2019-6160</t>
  </si>
  <si>
    <t>58-2019-6170</t>
  </si>
  <si>
    <t>58-2019-6180</t>
  </si>
  <si>
    <t>58-2019-6190</t>
  </si>
  <si>
    <t>58-2019-6200</t>
  </si>
  <si>
    <t>58-2019-6210</t>
  </si>
  <si>
    <t>58-2019-6240</t>
  </si>
  <si>
    <t>58-2019-6250</t>
  </si>
  <si>
    <t>58-2019-6256</t>
  </si>
  <si>
    <t>58-2019-6260</t>
  </si>
  <si>
    <t>58-2019-6270</t>
  </si>
  <si>
    <t>58-2019-6280</t>
  </si>
  <si>
    <t>58-2019-6290</t>
  </si>
  <si>
    <t>58-2019-6300</t>
  </si>
  <si>
    <t>58-2019-6310</t>
  </si>
  <si>
    <t>58-2019-6320</t>
  </si>
  <si>
    <t>58-2019-6330</t>
  </si>
  <si>
    <t>58-2019-6340</t>
  </si>
  <si>
    <t>58-2019-6350</t>
  </si>
  <si>
    <t>58-2019-6360</t>
  </si>
  <si>
    <t>58-2019-7205</t>
  </si>
  <si>
    <t>58-2019-7206</t>
  </si>
  <si>
    <t>58-2019-7207</t>
  </si>
  <si>
    <t>58-2019-7210</t>
  </si>
  <si>
    <t>58-2019-8073</t>
  </si>
  <si>
    <t>58-2019-8074</t>
  </si>
  <si>
    <t>58-2019-8075</t>
  </si>
  <si>
    <t>58-2019-8076</t>
  </si>
  <si>
    <t>58-2019-8077</t>
  </si>
  <si>
    <t>58-2019-8078</t>
  </si>
  <si>
    <t>58-2019-8079</t>
  </si>
  <si>
    <t>58-2019-8080</t>
  </si>
  <si>
    <t>58-2019-8081</t>
  </si>
  <si>
    <t>58-2019-8082</t>
  </si>
  <si>
    <t>58-2019-8083</t>
  </si>
  <si>
    <t>58-2019-8084</t>
  </si>
  <si>
    <t>59-2019-6010</t>
  </si>
  <si>
    <t>59-2019-6020</t>
  </si>
  <si>
    <t>59-2019-6030</t>
  </si>
  <si>
    <t>59-2019-6040</t>
  </si>
  <si>
    <t>59-2019-6070</t>
  </si>
  <si>
    <t>59-2019-6080</t>
  </si>
  <si>
    <t>59-2019-6090</t>
  </si>
  <si>
    <t>59-2019-6100</t>
  </si>
  <si>
    <t>59-2019-6101</t>
  </si>
  <si>
    <t>59-2019-6110</t>
  </si>
  <si>
    <t>59-2019-6130</t>
  </si>
  <si>
    <t>59-2019-6131</t>
  </si>
  <si>
    <t>59-2019-6140</t>
  </si>
  <si>
    <t>59-2019-6150</t>
  </si>
  <si>
    <t>59-2019-6160</t>
  </si>
  <si>
    <t>59-2019-6170</t>
  </si>
  <si>
    <t>59-2019-6180</t>
  </si>
  <si>
    <t>59-2019-6190</t>
  </si>
  <si>
    <t>59-2019-6200</t>
  </si>
  <si>
    <t>59-2019-6210</t>
  </si>
  <si>
    <t>59-2019-6240</t>
  </si>
  <si>
    <t>59-2019-6250</t>
  </si>
  <si>
    <t>59-2019-6256</t>
  </si>
  <si>
    <t>59-2019-6260</t>
  </si>
  <si>
    <t>59-2019-6270</t>
  </si>
  <si>
    <t>59-2019-6280</t>
  </si>
  <si>
    <t>59-2019-6290</t>
  </si>
  <si>
    <t>59-2019-6300</t>
  </si>
  <si>
    <t>59-2019-6310</t>
  </si>
  <si>
    <t>59-2019-6320</t>
  </si>
  <si>
    <t>59-2019-6330</t>
  </si>
  <si>
    <t>59-2019-6340</t>
  </si>
  <si>
    <t>59-2019-6350</t>
  </si>
  <si>
    <t>59-2019-6360</t>
  </si>
  <si>
    <t>59-2019-7205</t>
  </si>
  <si>
    <t>59-2019-7206</t>
  </si>
  <si>
    <t>59-2019-7207</t>
  </si>
  <si>
    <t>59-2019-7210</t>
  </si>
  <si>
    <t>59-2019-8073</t>
  </si>
  <si>
    <t>59-2019-8074</t>
  </si>
  <si>
    <t>59-2019-8075</t>
  </si>
  <si>
    <t>59-2019-8076</t>
  </si>
  <si>
    <t>59-2019-8077</t>
  </si>
  <si>
    <t>59-2019-8078</t>
  </si>
  <si>
    <t>59-2019-8079</t>
  </si>
  <si>
    <t>59-2019-8080</t>
  </si>
  <si>
    <t>59-2019-8081</t>
  </si>
  <si>
    <t>59-2019-8082</t>
  </si>
  <si>
    <t>59-2019-8083</t>
  </si>
  <si>
    <t>59-2019-8084</t>
  </si>
  <si>
    <t>61-2019-6010</t>
  </si>
  <si>
    <t>61-2019-6020</t>
  </si>
  <si>
    <t>61-2019-6030</t>
  </si>
  <si>
    <t>61-2019-6040</t>
  </si>
  <si>
    <t>61-2019-6070</t>
  </si>
  <si>
    <t>61-2019-6080</t>
  </si>
  <si>
    <t>61-2019-6090</t>
  </si>
  <si>
    <t>61-2019-6100</t>
  </si>
  <si>
    <t>61-2019-6101</t>
  </si>
  <si>
    <t>61-2019-6110</t>
  </si>
  <si>
    <t>61-2019-6130</t>
  </si>
  <si>
    <t>61-2019-6131</t>
  </si>
  <si>
    <t>61-2019-6140</t>
  </si>
  <si>
    <t>61-2019-6150</t>
  </si>
  <si>
    <t>61-2019-6160</t>
  </si>
  <si>
    <t>61-2019-6170</t>
  </si>
  <si>
    <t>61-2019-6180</t>
  </si>
  <si>
    <t>61-2019-6190</t>
  </si>
  <si>
    <t>61-2019-6200</t>
  </si>
  <si>
    <t>61-2019-6210</t>
  </si>
  <si>
    <t>61-2019-6240</t>
  </si>
  <si>
    <t>61-2019-6250</t>
  </si>
  <si>
    <t>61-2019-6256</t>
  </si>
  <si>
    <t>61-2019-6260</t>
  </si>
  <si>
    <t>61-2019-6270</t>
  </si>
  <si>
    <t>61-2019-6280</t>
  </si>
  <si>
    <t>61-2019-6290</t>
  </si>
  <si>
    <t>61-2019-6300</t>
  </si>
  <si>
    <t>61-2019-6310</t>
  </si>
  <si>
    <t>61-2019-6320</t>
  </si>
  <si>
    <t>61-2019-6330</t>
  </si>
  <si>
    <t>61-2019-6340</t>
  </si>
  <si>
    <t>61-2019-6350</t>
  </si>
  <si>
    <t>61-2019-6360</t>
  </si>
  <si>
    <t>61-2019-7205</t>
  </si>
  <si>
    <t>61-2019-7206</t>
  </si>
  <si>
    <t>61-2019-7207</t>
  </si>
  <si>
    <t>61-2019-7210</t>
  </si>
  <si>
    <t>61-2019-8073</t>
  </si>
  <si>
    <t>61-2019-8074</t>
  </si>
  <si>
    <t>61-2019-8075</t>
  </si>
  <si>
    <t>61-2019-8076</t>
  </si>
  <si>
    <t>61-2019-8077</t>
  </si>
  <si>
    <t>61-2019-8078</t>
  </si>
  <si>
    <t>61-2019-8079</t>
  </si>
  <si>
    <t>61-2019-8080</t>
  </si>
  <si>
    <t>61-2019-8081</t>
  </si>
  <si>
    <t>61-2019-8082</t>
  </si>
  <si>
    <t>61-2019-8083</t>
  </si>
  <si>
    <t>61-2019-8084</t>
  </si>
  <si>
    <t>62-2019-6010</t>
  </si>
  <si>
    <t>62-2019-6020</t>
  </si>
  <si>
    <t>62-2019-6030</t>
  </si>
  <si>
    <t>62-2019-6040</t>
  </si>
  <si>
    <t>62-2019-6070</t>
  </si>
  <si>
    <t>62-2019-6080</t>
  </si>
  <si>
    <t>62-2019-6090</t>
  </si>
  <si>
    <t>62-2019-6100</t>
  </si>
  <si>
    <t>62-2019-6101</t>
  </si>
  <si>
    <t>62-2019-6110</t>
  </si>
  <si>
    <t>62-2019-6130</t>
  </si>
  <si>
    <t>62-2019-6131</t>
  </si>
  <si>
    <t>62-2019-6140</t>
  </si>
  <si>
    <t>62-2019-6150</t>
  </si>
  <si>
    <t>62-2019-6160</t>
  </si>
  <si>
    <t>62-2019-6170</t>
  </si>
  <si>
    <t>62-2019-6180</t>
  </si>
  <si>
    <t>62-2019-6190</t>
  </si>
  <si>
    <t>62-2019-6200</t>
  </si>
  <si>
    <t>62-2019-6210</t>
  </si>
  <si>
    <t>62-2019-6240</t>
  </si>
  <si>
    <t>62-2019-6250</t>
  </si>
  <si>
    <t>62-2019-6256</t>
  </si>
  <si>
    <t>62-2019-6260</t>
  </si>
  <si>
    <t>62-2019-6270</t>
  </si>
  <si>
    <t>62-2019-6280</t>
  </si>
  <si>
    <t>62-2019-6290</t>
  </si>
  <si>
    <t>62-2019-6300</t>
  </si>
  <si>
    <t>62-2019-6310</t>
  </si>
  <si>
    <t>62-2019-6320</t>
  </si>
  <si>
    <t>62-2019-6330</t>
  </si>
  <si>
    <t>62-2019-6340</t>
  </si>
  <si>
    <t>62-2019-6350</t>
  </si>
  <si>
    <t>62-2019-6360</t>
  </si>
  <si>
    <t>62-2019-7205</t>
  </si>
  <si>
    <t>62-2019-7206</t>
  </si>
  <si>
    <t>62-2019-7207</t>
  </si>
  <si>
    <t>62-2019-7210</t>
  </si>
  <si>
    <t>62-2019-8073</t>
  </si>
  <si>
    <t>62-2019-8074</t>
  </si>
  <si>
    <t>62-2019-8075</t>
  </si>
  <si>
    <t>62-2019-8076</t>
  </si>
  <si>
    <t>62-2019-8077</t>
  </si>
  <si>
    <t>62-2019-8078</t>
  </si>
  <si>
    <t>62-2019-8079</t>
  </si>
  <si>
    <t>62-2019-8080</t>
  </si>
  <si>
    <t>62-2019-8081</t>
  </si>
  <si>
    <t>62-2019-8082</t>
  </si>
  <si>
    <t>62-2019-8083</t>
  </si>
  <si>
    <t>62-2019-8084</t>
  </si>
  <si>
    <t>63-2019-6010</t>
  </si>
  <si>
    <t>63-2019-6020</t>
  </si>
  <si>
    <t>63-2019-6030</t>
  </si>
  <si>
    <t>63-2019-6040</t>
  </si>
  <si>
    <t>63-2019-6070</t>
  </si>
  <si>
    <t>63-2019-6080</t>
  </si>
  <si>
    <t>63-2019-6090</t>
  </si>
  <si>
    <t>63-2019-6100</t>
  </si>
  <si>
    <t>63-2019-6101</t>
  </si>
  <si>
    <t>63-2019-6110</t>
  </si>
  <si>
    <t>63-2019-6130</t>
  </si>
  <si>
    <t>63-2019-6131</t>
  </si>
  <si>
    <t>63-2019-6140</t>
  </si>
  <si>
    <t>63-2019-6150</t>
  </si>
  <si>
    <t>63-2019-6160</t>
  </si>
  <si>
    <t>63-2019-6170</t>
  </si>
  <si>
    <t>63-2019-6180</t>
  </si>
  <si>
    <t>63-2019-6190</t>
  </si>
  <si>
    <t>63-2019-6200</t>
  </si>
  <si>
    <t>63-2019-6210</t>
  </si>
  <si>
    <t>63-2019-6240</t>
  </si>
  <si>
    <t>63-2019-6250</t>
  </si>
  <si>
    <t>63-2019-6256</t>
  </si>
  <si>
    <t>63-2019-6260</t>
  </si>
  <si>
    <t>63-2019-6270</t>
  </si>
  <si>
    <t>63-2019-6280</t>
  </si>
  <si>
    <t>63-2019-6290</t>
  </si>
  <si>
    <t>63-2019-6300</t>
  </si>
  <si>
    <t>63-2019-6310</t>
  </si>
  <si>
    <t>63-2019-6320</t>
  </si>
  <si>
    <t>63-2019-6330</t>
  </si>
  <si>
    <t>63-2019-6340</t>
  </si>
  <si>
    <t>63-2019-6350</t>
  </si>
  <si>
    <t>63-2019-6360</t>
  </si>
  <si>
    <t>63-2019-7205</t>
  </si>
  <si>
    <t>63-2019-7206</t>
  </si>
  <si>
    <t>63-2019-7207</t>
  </si>
  <si>
    <t>63-2019-7210</t>
  </si>
  <si>
    <t>63-2019-8073</t>
  </si>
  <si>
    <t>63-2019-8074</t>
  </si>
  <si>
    <t>63-2019-8075</t>
  </si>
  <si>
    <t>63-2019-8076</t>
  </si>
  <si>
    <t>63-2019-8077</t>
  </si>
  <si>
    <t>63-2019-8078</t>
  </si>
  <si>
    <t>63-2019-8079</t>
  </si>
  <si>
    <t>63-2019-8080</t>
  </si>
  <si>
    <t>63-2019-8081</t>
  </si>
  <si>
    <t>63-2019-8082</t>
  </si>
  <si>
    <t>63-2019-8083</t>
  </si>
  <si>
    <t>63-2019-8084</t>
  </si>
  <si>
    <t>64-2019-6010</t>
  </si>
  <si>
    <t>64-2019-6020</t>
  </si>
  <si>
    <t>64-2019-6030</t>
  </si>
  <si>
    <t>64-2019-6040</t>
  </si>
  <si>
    <t>64-2019-6070</t>
  </si>
  <si>
    <t>64-2019-6080</t>
  </si>
  <si>
    <t>64-2019-6090</t>
  </si>
  <si>
    <t>64-2019-6100</t>
  </si>
  <si>
    <t>64-2019-6101</t>
  </si>
  <si>
    <t>64-2019-6110</t>
  </si>
  <si>
    <t>64-2019-6130</t>
  </si>
  <si>
    <t>64-2019-6131</t>
  </si>
  <si>
    <t>64-2019-6140</t>
  </si>
  <si>
    <t>64-2019-6150</t>
  </si>
  <si>
    <t>64-2019-6160</t>
  </si>
  <si>
    <t>64-2019-6170</t>
  </si>
  <si>
    <t>64-2019-6180</t>
  </si>
  <si>
    <t>64-2019-6190</t>
  </si>
  <si>
    <t>64-2019-6200</t>
  </si>
  <si>
    <t>64-2019-6210</t>
  </si>
  <si>
    <t>64-2019-6240</t>
  </si>
  <si>
    <t>64-2019-6250</t>
  </si>
  <si>
    <t>64-2019-6256</t>
  </si>
  <si>
    <t>64-2019-6260</t>
  </si>
  <si>
    <t>64-2019-6270</t>
  </si>
  <si>
    <t>64-2019-6280</t>
  </si>
  <si>
    <t>64-2019-6290</t>
  </si>
  <si>
    <t>64-2019-6300</t>
  </si>
  <si>
    <t>64-2019-6310</t>
  </si>
  <si>
    <t>64-2019-6320</t>
  </si>
  <si>
    <t>64-2019-6330</t>
  </si>
  <si>
    <t>64-2019-6340</t>
  </si>
  <si>
    <t>64-2019-6350</t>
  </si>
  <si>
    <t>64-2019-6360</t>
  </si>
  <si>
    <t>64-2019-7205</t>
  </si>
  <si>
    <t>64-2019-7206</t>
  </si>
  <si>
    <t>64-2019-7207</t>
  </si>
  <si>
    <t>64-2019-7210</t>
  </si>
  <si>
    <t>64-2019-8073</t>
  </si>
  <si>
    <t>64-2019-8074</t>
  </si>
  <si>
    <t>64-2019-8075</t>
  </si>
  <si>
    <t>64-2019-8076</t>
  </si>
  <si>
    <t>64-2019-8077</t>
  </si>
  <si>
    <t>64-2019-8078</t>
  </si>
  <si>
    <t>64-2019-8079</t>
  </si>
  <si>
    <t>64-2019-8080</t>
  </si>
  <si>
    <t>64-2019-8081</t>
  </si>
  <si>
    <t>64-2019-8082</t>
  </si>
  <si>
    <t>64-2019-8083</t>
  </si>
  <si>
    <t>64-2019-8084</t>
  </si>
  <si>
    <t>65-2019-6010</t>
  </si>
  <si>
    <t>65-2019-6020</t>
  </si>
  <si>
    <t>65-2019-6030</t>
  </si>
  <si>
    <t>65-2019-6040</t>
  </si>
  <si>
    <t>65-2019-6070</t>
  </si>
  <si>
    <t>65-2019-6080</t>
  </si>
  <si>
    <t>65-2019-6090</t>
  </si>
  <si>
    <t>65-2019-6100</t>
  </si>
  <si>
    <t>65-2019-6101</t>
  </si>
  <si>
    <t>65-2019-6110</t>
  </si>
  <si>
    <t>65-2019-6130</t>
  </si>
  <si>
    <t>65-2019-6131</t>
  </si>
  <si>
    <t>65-2019-6140</t>
  </si>
  <si>
    <t>65-2019-6150</t>
  </si>
  <si>
    <t>65-2019-6160</t>
  </si>
  <si>
    <t>65-2019-6170</t>
  </si>
  <si>
    <t>65-2019-6180</t>
  </si>
  <si>
    <t>65-2019-6190</t>
  </si>
  <si>
    <t>65-2019-6200</t>
  </si>
  <si>
    <t>65-2019-6210</t>
  </si>
  <si>
    <t>65-2019-6240</t>
  </si>
  <si>
    <t>65-2019-6250</t>
  </si>
  <si>
    <t>65-2019-6256</t>
  </si>
  <si>
    <t>65-2019-6260</t>
  </si>
  <si>
    <t>65-2019-6270</t>
  </si>
  <si>
    <t>65-2019-6280</t>
  </si>
  <si>
    <t>65-2019-6290</t>
  </si>
  <si>
    <t>65-2019-6300</t>
  </si>
  <si>
    <t>65-2019-6310</t>
  </si>
  <si>
    <t>65-2019-6320</t>
  </si>
  <si>
    <t>65-2019-6330</t>
  </si>
  <si>
    <t>65-2019-6340</t>
  </si>
  <si>
    <t>65-2019-6350</t>
  </si>
  <si>
    <t>65-2019-6360</t>
  </si>
  <si>
    <t>65-2019-7205</t>
  </si>
  <si>
    <t>65-2019-7206</t>
  </si>
  <si>
    <t>65-2019-7207</t>
  </si>
  <si>
    <t>65-2019-7210</t>
  </si>
  <si>
    <t>65-2019-8073</t>
  </si>
  <si>
    <t>65-2019-8074</t>
  </si>
  <si>
    <t>65-2019-8075</t>
  </si>
  <si>
    <t>65-2019-8076</t>
  </si>
  <si>
    <t>65-2019-8077</t>
  </si>
  <si>
    <t>65-2019-8078</t>
  </si>
  <si>
    <t>65-2019-8079</t>
  </si>
  <si>
    <t>65-2019-8080</t>
  </si>
  <si>
    <t>65-2019-8081</t>
  </si>
  <si>
    <t>65-2019-8082</t>
  </si>
  <si>
    <t>65-2019-8083</t>
  </si>
  <si>
    <t>65-2019-8084</t>
  </si>
  <si>
    <t>66-2019-6010</t>
  </si>
  <si>
    <t>66-2019-6020</t>
  </si>
  <si>
    <t>66-2019-6030</t>
  </si>
  <si>
    <t>66-2019-6040</t>
  </si>
  <si>
    <t>66-2019-6070</t>
  </si>
  <si>
    <t>66-2019-6080</t>
  </si>
  <si>
    <t>66-2019-6090</t>
  </si>
  <si>
    <t>66-2019-6100</t>
  </si>
  <si>
    <t>66-2019-6101</t>
  </si>
  <si>
    <t>66-2019-6110</t>
  </si>
  <si>
    <t>66-2019-6130</t>
  </si>
  <si>
    <t>66-2019-6131</t>
  </si>
  <si>
    <t>66-2019-6140</t>
  </si>
  <si>
    <t>66-2019-6150</t>
  </si>
  <si>
    <t>66-2019-6160</t>
  </si>
  <si>
    <t>66-2019-6170</t>
  </si>
  <si>
    <t>66-2019-6180</t>
  </si>
  <si>
    <t>66-2019-6190</t>
  </si>
  <si>
    <t>66-2019-6200</t>
  </si>
  <si>
    <t>66-2019-6210</t>
  </si>
  <si>
    <t>66-2019-6240</t>
  </si>
  <si>
    <t>66-2019-6250</t>
  </si>
  <si>
    <t>66-2019-6256</t>
  </si>
  <si>
    <t>66-2019-6260</t>
  </si>
  <si>
    <t>66-2019-6270</t>
  </si>
  <si>
    <t>66-2019-6280</t>
  </si>
  <si>
    <t>66-2019-6290</t>
  </si>
  <si>
    <t>66-2019-6300</t>
  </si>
  <si>
    <t>66-2019-6310</t>
  </si>
  <si>
    <t>66-2019-6320</t>
  </si>
  <si>
    <t>66-2019-6330</t>
  </si>
  <si>
    <t>66-2019-6340</t>
  </si>
  <si>
    <t>66-2019-6350</t>
  </si>
  <si>
    <t>66-2019-6360</t>
  </si>
  <si>
    <t>66-2019-7205</t>
  </si>
  <si>
    <t>66-2019-7206</t>
  </si>
  <si>
    <t>66-2019-7207</t>
  </si>
  <si>
    <t>66-2019-7210</t>
  </si>
  <si>
    <t>66-2019-8073</t>
  </si>
  <si>
    <t>66-2019-8074</t>
  </si>
  <si>
    <t>66-2019-8075</t>
  </si>
  <si>
    <t>66-2019-8076</t>
  </si>
  <si>
    <t>66-2019-8077</t>
  </si>
  <si>
    <t>66-2019-8078</t>
  </si>
  <si>
    <t>66-2019-8079</t>
  </si>
  <si>
    <t>66-2019-8080</t>
  </si>
  <si>
    <t>66-2019-8081</t>
  </si>
  <si>
    <t>66-2019-8082</t>
  </si>
  <si>
    <t>66-2019-8083</t>
  </si>
  <si>
    <t>66-2019-8084</t>
  </si>
  <si>
    <t>67-2019-6010</t>
  </si>
  <si>
    <t>67-2019-6020</t>
  </si>
  <si>
    <t>67-2019-6030</t>
  </si>
  <si>
    <t>67-2019-6040</t>
  </si>
  <si>
    <t>67-2019-6070</t>
  </si>
  <si>
    <t>67-2019-6080</t>
  </si>
  <si>
    <t>67-2019-6090</t>
  </si>
  <si>
    <t>67-2019-6100</t>
  </si>
  <si>
    <t>67-2019-6101</t>
  </si>
  <si>
    <t>67-2019-6110</t>
  </si>
  <si>
    <t>67-2019-6130</t>
  </si>
  <si>
    <t>67-2019-6131</t>
  </si>
  <si>
    <t>67-2019-6140</t>
  </si>
  <si>
    <t>67-2019-6150</t>
  </si>
  <si>
    <t>67-2019-6160</t>
  </si>
  <si>
    <t>67-2019-6170</t>
  </si>
  <si>
    <t>67-2019-6180</t>
  </si>
  <si>
    <t>67-2019-6190</t>
  </si>
  <si>
    <t>67-2019-6200</t>
  </si>
  <si>
    <t>67-2019-6210</t>
  </si>
  <si>
    <t>67-2019-6240</t>
  </si>
  <si>
    <t>67-2019-6250</t>
  </si>
  <si>
    <t>67-2019-6256</t>
  </si>
  <si>
    <t>67-2019-6260</t>
  </si>
  <si>
    <t>67-2019-6270</t>
  </si>
  <si>
    <t>67-2019-6280</t>
  </si>
  <si>
    <t>67-2019-6290</t>
  </si>
  <si>
    <t>67-2019-6300</t>
  </si>
  <si>
    <t>67-2019-6310</t>
  </si>
  <si>
    <t>67-2019-6320</t>
  </si>
  <si>
    <t>67-2019-6330</t>
  </si>
  <si>
    <t>67-2019-6340</t>
  </si>
  <si>
    <t>67-2019-6350</t>
  </si>
  <si>
    <t>67-2019-6360</t>
  </si>
  <si>
    <t>67-2019-7205</t>
  </si>
  <si>
    <t>67-2019-7206</t>
  </si>
  <si>
    <t>67-2019-7207</t>
  </si>
  <si>
    <t>67-2019-7210</t>
  </si>
  <si>
    <t>67-2019-8073</t>
  </si>
  <si>
    <t>67-2019-8074</t>
  </si>
  <si>
    <t>67-2019-8075</t>
  </si>
  <si>
    <t>67-2019-8076</t>
  </si>
  <si>
    <t>67-2019-8077</t>
  </si>
  <si>
    <t>67-2019-8078</t>
  </si>
  <si>
    <t>67-2019-8079</t>
  </si>
  <si>
    <t>67-2019-8080</t>
  </si>
  <si>
    <t>67-2019-8081</t>
  </si>
  <si>
    <t>67-2019-8082</t>
  </si>
  <si>
    <t>67-2019-8083</t>
  </si>
  <si>
    <t>67-2019-8084</t>
  </si>
  <si>
    <t>69-2019-6010</t>
  </si>
  <si>
    <t>69-2019-6020</t>
  </si>
  <si>
    <t>69-2019-6030</t>
  </si>
  <si>
    <t>69-2019-6040</t>
  </si>
  <si>
    <t>69-2019-6070</t>
  </si>
  <si>
    <t>69-2019-6080</t>
  </si>
  <si>
    <t>69-2019-6090</t>
  </si>
  <si>
    <t>69-2019-6100</t>
  </si>
  <si>
    <t>69-2019-6101</t>
  </si>
  <si>
    <t>69-2019-6110</t>
  </si>
  <si>
    <t>69-2019-6130</t>
  </si>
  <si>
    <t>69-2019-6131</t>
  </si>
  <si>
    <t>69-2019-6140</t>
  </si>
  <si>
    <t>69-2019-6150</t>
  </si>
  <si>
    <t>69-2019-6160</t>
  </si>
  <si>
    <t>69-2019-6170</t>
  </si>
  <si>
    <t>69-2019-6180</t>
  </si>
  <si>
    <t>69-2019-6190</t>
  </si>
  <si>
    <t>69-2019-6200</t>
  </si>
  <si>
    <t>69-2019-6210</t>
  </si>
  <si>
    <t>69-2019-6240</t>
  </si>
  <si>
    <t>69-2019-6250</t>
  </si>
  <si>
    <t>69-2019-6256</t>
  </si>
  <si>
    <t>69-2019-6260</t>
  </si>
  <si>
    <t>69-2019-6270</t>
  </si>
  <si>
    <t>69-2019-6280</t>
  </si>
  <si>
    <t>69-2019-6290</t>
  </si>
  <si>
    <t>69-2019-6300</t>
  </si>
  <si>
    <t>69-2019-6310</t>
  </si>
  <si>
    <t>69-2019-6320</t>
  </si>
  <si>
    <t>69-2019-6330</t>
  </si>
  <si>
    <t>69-2019-6340</t>
  </si>
  <si>
    <t>69-2019-6350</t>
  </si>
  <si>
    <t>69-2019-6360</t>
  </si>
  <si>
    <t>69-2019-7205</t>
  </si>
  <si>
    <t>69-2019-7206</t>
  </si>
  <si>
    <t>69-2019-7207</t>
  </si>
  <si>
    <t>69-2019-7210</t>
  </si>
  <si>
    <t>69-2019-8073</t>
  </si>
  <si>
    <t>69-2019-8074</t>
  </si>
  <si>
    <t>69-2019-8075</t>
  </si>
  <si>
    <t>69-2019-8076</t>
  </si>
  <si>
    <t>69-2019-8077</t>
  </si>
  <si>
    <t>69-2019-8078</t>
  </si>
  <si>
    <t>69-2019-8079</t>
  </si>
  <si>
    <t>69-2019-8080</t>
  </si>
  <si>
    <t>69-2019-8081</t>
  </si>
  <si>
    <t>69-2019-8082</t>
  </si>
  <si>
    <t>69-2019-8083</t>
  </si>
  <si>
    <t>69-2019-8084</t>
  </si>
  <si>
    <t>70-2019-6010</t>
  </si>
  <si>
    <t>70-2019-6020</t>
  </si>
  <si>
    <t>70-2019-6030</t>
  </si>
  <si>
    <t>70-2019-6040</t>
  </si>
  <si>
    <t>70-2019-6070</t>
  </si>
  <si>
    <t>70-2019-6080</t>
  </si>
  <si>
    <t>70-2019-6090</t>
  </si>
  <si>
    <t>70-2019-6100</t>
  </si>
  <si>
    <t>70-2019-6101</t>
  </si>
  <si>
    <t>70-2019-6110</t>
  </si>
  <si>
    <t>70-2019-6130</t>
  </si>
  <si>
    <t>70-2019-6131</t>
  </si>
  <si>
    <t>70-2019-6140</t>
  </si>
  <si>
    <t>70-2019-6150</t>
  </si>
  <si>
    <t>70-2019-6160</t>
  </si>
  <si>
    <t>70-2019-6170</t>
  </si>
  <si>
    <t>70-2019-6180</t>
  </si>
  <si>
    <t>70-2019-6190</t>
  </si>
  <si>
    <t>70-2019-6200</t>
  </si>
  <si>
    <t>70-2019-6210</t>
  </si>
  <si>
    <t>70-2019-6240</t>
  </si>
  <si>
    <t>70-2019-6250</t>
  </si>
  <si>
    <t>70-2019-6256</t>
  </si>
  <si>
    <t>70-2019-6260</t>
  </si>
  <si>
    <t>70-2019-6270</t>
  </si>
  <si>
    <t>70-2019-6280</t>
  </si>
  <si>
    <t>70-2019-6290</t>
  </si>
  <si>
    <t>70-2019-6300</t>
  </si>
  <si>
    <t>70-2019-6310</t>
  </si>
  <si>
    <t>70-2019-6320</t>
  </si>
  <si>
    <t>70-2019-6330</t>
  </si>
  <si>
    <t>70-2019-6340</t>
  </si>
  <si>
    <t>70-2019-6350</t>
  </si>
  <si>
    <t>70-2019-6360</t>
  </si>
  <si>
    <t>70-2019-7205</t>
  </si>
  <si>
    <t>70-2019-7206</t>
  </si>
  <si>
    <t>70-2019-7207</t>
  </si>
  <si>
    <t>70-2019-7210</t>
  </si>
  <si>
    <t>70-2019-8073</t>
  </si>
  <si>
    <t>70-2019-8074</t>
  </si>
  <si>
    <t>70-2019-8075</t>
  </si>
  <si>
    <t>70-2019-8076</t>
  </si>
  <si>
    <t>70-2019-8077</t>
  </si>
  <si>
    <t>70-2019-8078</t>
  </si>
  <si>
    <t>70-2019-8079</t>
  </si>
  <si>
    <t>70-2019-8080</t>
  </si>
  <si>
    <t>70-2019-8081</t>
  </si>
  <si>
    <t>70-2019-8082</t>
  </si>
  <si>
    <t>70-2019-8083</t>
  </si>
  <si>
    <t>70-2019-8084</t>
  </si>
  <si>
    <t>71-2019-6010</t>
  </si>
  <si>
    <t>71-2019-6020</t>
  </si>
  <si>
    <t>71-2019-6030</t>
  </si>
  <si>
    <t>71-2019-6040</t>
  </si>
  <si>
    <t>71-2019-6070</t>
  </si>
  <si>
    <t>71-2019-6080</t>
  </si>
  <si>
    <t>71-2019-6090</t>
  </si>
  <si>
    <t>71-2019-6100</t>
  </si>
  <si>
    <t>71-2019-6101</t>
  </si>
  <si>
    <t>71-2019-6110</t>
  </si>
  <si>
    <t>71-2019-6130</t>
  </si>
  <si>
    <t>71-2019-6131</t>
  </si>
  <si>
    <t>71-2019-6140</t>
  </si>
  <si>
    <t>71-2019-6150</t>
  </si>
  <si>
    <t>71-2019-6160</t>
  </si>
  <si>
    <t>71-2019-6170</t>
  </si>
  <si>
    <t>71-2019-6180</t>
  </si>
  <si>
    <t>71-2019-6190</t>
  </si>
  <si>
    <t>71-2019-6200</t>
  </si>
  <si>
    <t>71-2019-6210</t>
  </si>
  <si>
    <t>71-2019-6240</t>
  </si>
  <si>
    <t>71-2019-6250</t>
  </si>
  <si>
    <t>71-2019-6256</t>
  </si>
  <si>
    <t>71-2019-6260</t>
  </si>
  <si>
    <t>71-2019-6270</t>
  </si>
  <si>
    <t>71-2019-6280</t>
  </si>
  <si>
    <t>71-2019-6290</t>
  </si>
  <si>
    <t>71-2019-6300</t>
  </si>
  <si>
    <t>71-2019-6310</t>
  </si>
  <si>
    <t>71-2019-6320</t>
  </si>
  <si>
    <t>71-2019-6330</t>
  </si>
  <si>
    <t>71-2019-6340</t>
  </si>
  <si>
    <t>71-2019-6350</t>
  </si>
  <si>
    <t>71-2019-6360</t>
  </si>
  <si>
    <t>71-2019-7205</t>
  </si>
  <si>
    <t>71-2019-7206</t>
  </si>
  <si>
    <t>71-2019-7207</t>
  </si>
  <si>
    <t>71-2019-7210</t>
  </si>
  <si>
    <t>71-2019-8073</t>
  </si>
  <si>
    <t>71-2019-8074</t>
  </si>
  <si>
    <t>71-2019-8075</t>
  </si>
  <si>
    <t>71-2019-8076</t>
  </si>
  <si>
    <t>71-2019-8077</t>
  </si>
  <si>
    <t>71-2019-8078</t>
  </si>
  <si>
    <t>71-2019-8079</t>
  </si>
  <si>
    <t>71-2019-8080</t>
  </si>
  <si>
    <t>71-2019-8081</t>
  </si>
  <si>
    <t>71-2019-8082</t>
  </si>
  <si>
    <t>71-2019-8083</t>
  </si>
  <si>
    <t>71-2019-8084</t>
  </si>
  <si>
    <t>72-2019-6010</t>
  </si>
  <si>
    <t>72-2019-6020</t>
  </si>
  <si>
    <t>72-2019-6030</t>
  </si>
  <si>
    <t>72-2019-6040</t>
  </si>
  <si>
    <t>72-2019-6070</t>
  </si>
  <si>
    <t>72-2019-6080</t>
  </si>
  <si>
    <t>72-2019-6090</t>
  </si>
  <si>
    <t>72-2019-6100</t>
  </si>
  <si>
    <t>72-2019-6101</t>
  </si>
  <si>
    <t>72-2019-6110</t>
  </si>
  <si>
    <t>72-2019-6130</t>
  </si>
  <si>
    <t>72-2019-6131</t>
  </si>
  <si>
    <t>72-2019-6140</t>
  </si>
  <si>
    <t>72-2019-6150</t>
  </si>
  <si>
    <t>72-2019-6160</t>
  </si>
  <si>
    <t>72-2019-6170</t>
  </si>
  <si>
    <t>72-2019-6180</t>
  </si>
  <si>
    <t>72-2019-6190</t>
  </si>
  <si>
    <t>72-2019-6200</t>
  </si>
  <si>
    <t>72-2019-6210</t>
  </si>
  <si>
    <t>72-2019-6240</t>
  </si>
  <si>
    <t>72-2019-6250</t>
  </si>
  <si>
    <t>72-2019-6256</t>
  </si>
  <si>
    <t>72-2019-6260</t>
  </si>
  <si>
    <t>72-2019-6270</t>
  </si>
  <si>
    <t>72-2019-6280</t>
  </si>
  <si>
    <t>72-2019-6290</t>
  </si>
  <si>
    <t>72-2019-6300</t>
  </si>
  <si>
    <t>72-2019-6310</t>
  </si>
  <si>
    <t>72-2019-6320</t>
  </si>
  <si>
    <t>72-2019-6330</t>
  </si>
  <si>
    <t>72-2019-6340</t>
  </si>
  <si>
    <t>72-2019-6350</t>
  </si>
  <si>
    <t>72-2019-6360</t>
  </si>
  <si>
    <t>72-2019-7205</t>
  </si>
  <si>
    <t>72-2019-7206</t>
  </si>
  <si>
    <t>72-2019-7207</t>
  </si>
  <si>
    <t>72-2019-7210</t>
  </si>
  <si>
    <t>72-2019-8073</t>
  </si>
  <si>
    <t>72-2019-8074</t>
  </si>
  <si>
    <t>72-2019-8075</t>
  </si>
  <si>
    <t>72-2019-8076</t>
  </si>
  <si>
    <t>72-2019-8077</t>
  </si>
  <si>
    <t>72-2019-8078</t>
  </si>
  <si>
    <t>72-2019-8079</t>
  </si>
  <si>
    <t>72-2019-8080</t>
  </si>
  <si>
    <t>72-2019-8081</t>
  </si>
  <si>
    <t>72-2019-8082</t>
  </si>
  <si>
    <t>72-2019-8083</t>
  </si>
  <si>
    <t>72-2019-8084</t>
  </si>
  <si>
    <t>74-2019-6010</t>
  </si>
  <si>
    <t>74-2019-6020</t>
  </si>
  <si>
    <t>74-2019-6030</t>
  </si>
  <si>
    <t>74-2019-6040</t>
  </si>
  <si>
    <t>74-2019-6070</t>
  </si>
  <si>
    <t>74-2019-6080</t>
  </si>
  <si>
    <t>74-2019-6090</t>
  </si>
  <si>
    <t>74-2019-6100</t>
  </si>
  <si>
    <t>74-2019-6101</t>
  </si>
  <si>
    <t>74-2019-6110</t>
  </si>
  <si>
    <t>74-2019-6130</t>
  </si>
  <si>
    <t>74-2019-6131</t>
  </si>
  <si>
    <t>74-2019-6140</t>
  </si>
  <si>
    <t>74-2019-6150</t>
  </si>
  <si>
    <t>74-2019-6160</t>
  </si>
  <si>
    <t>74-2019-6170</t>
  </si>
  <si>
    <t>74-2019-6180</t>
  </si>
  <si>
    <t>74-2019-6190</t>
  </si>
  <si>
    <t>74-2019-6200</t>
  </si>
  <si>
    <t>74-2019-6210</t>
  </si>
  <si>
    <t>74-2019-6240</t>
  </si>
  <si>
    <t>74-2019-6250</t>
  </si>
  <si>
    <t>74-2019-6256</t>
  </si>
  <si>
    <t>74-2019-6260</t>
  </si>
  <si>
    <t>74-2019-6270</t>
  </si>
  <si>
    <t>74-2019-6280</t>
  </si>
  <si>
    <t>74-2019-6290</t>
  </si>
  <si>
    <t>74-2019-6300</t>
  </si>
  <si>
    <t>74-2019-6310</t>
  </si>
  <si>
    <t>74-2019-6320</t>
  </si>
  <si>
    <t>74-2019-6330</t>
  </si>
  <si>
    <t>74-2019-6340</t>
  </si>
  <si>
    <t>74-2019-6350</t>
  </si>
  <si>
    <t>74-2019-6360</t>
  </si>
  <si>
    <t>74-2019-7205</t>
  </si>
  <si>
    <t>74-2019-7206</t>
  </si>
  <si>
    <t>74-2019-7207</t>
  </si>
  <si>
    <t>74-2019-7210</t>
  </si>
  <si>
    <t>74-2019-8073</t>
  </si>
  <si>
    <t>74-2019-8074</t>
  </si>
  <si>
    <t>74-2019-8075</t>
  </si>
  <si>
    <t>74-2019-8076</t>
  </si>
  <si>
    <t>74-2019-8077</t>
  </si>
  <si>
    <t>74-2019-8078</t>
  </si>
  <si>
    <t>74-2019-8079</t>
  </si>
  <si>
    <t>74-2019-8080</t>
  </si>
  <si>
    <t>74-2019-8081</t>
  </si>
  <si>
    <t>74-2019-8082</t>
  </si>
  <si>
    <t>74-2019-8083</t>
  </si>
  <si>
    <t>74-2019-8084</t>
  </si>
  <si>
    <t>76-2019-6010</t>
  </si>
  <si>
    <t>76-2019-6020</t>
  </si>
  <si>
    <t>76-2019-6030</t>
  </si>
  <si>
    <t>76-2019-6040</t>
  </si>
  <si>
    <t>76-2019-6070</t>
  </si>
  <si>
    <t>76-2019-6080</t>
  </si>
  <si>
    <t>76-2019-6090</t>
  </si>
  <si>
    <t>76-2019-6100</t>
  </si>
  <si>
    <t>76-2019-6101</t>
  </si>
  <si>
    <t>76-2019-6110</t>
  </si>
  <si>
    <t>76-2019-6130</t>
  </si>
  <si>
    <t>76-2019-6131</t>
  </si>
  <si>
    <t>76-2019-6140</t>
  </si>
  <si>
    <t>76-2019-6150</t>
  </si>
  <si>
    <t>76-2019-6160</t>
  </si>
  <si>
    <t>76-2019-6170</t>
  </si>
  <si>
    <t>76-2019-6180</t>
  </si>
  <si>
    <t>76-2019-6190</t>
  </si>
  <si>
    <t>76-2019-6200</t>
  </si>
  <si>
    <t>76-2019-6210</t>
  </si>
  <si>
    <t>76-2019-6240</t>
  </si>
  <si>
    <t>76-2019-6250</t>
  </si>
  <si>
    <t>76-2019-6256</t>
  </si>
  <si>
    <t>76-2019-6260</t>
  </si>
  <si>
    <t>76-2019-6270</t>
  </si>
  <si>
    <t>76-2019-6280</t>
  </si>
  <si>
    <t>76-2019-6290</t>
  </si>
  <si>
    <t>76-2019-6300</t>
  </si>
  <si>
    <t>76-2019-6310</t>
  </si>
  <si>
    <t>76-2019-6320</t>
  </si>
  <si>
    <t>76-2019-6330</t>
  </si>
  <si>
    <t>76-2019-6340</t>
  </si>
  <si>
    <t>76-2019-6350</t>
  </si>
  <si>
    <t>76-2019-6360</t>
  </si>
  <si>
    <t>76-2019-7205</t>
  </si>
  <si>
    <t>76-2019-7206</t>
  </si>
  <si>
    <t>76-2019-7207</t>
  </si>
  <si>
    <t>76-2019-7210</t>
  </si>
  <si>
    <t>76-2019-8073</t>
  </si>
  <si>
    <t>76-2019-8074</t>
  </si>
  <si>
    <t>76-2019-8075</t>
  </si>
  <si>
    <t>76-2019-8076</t>
  </si>
  <si>
    <t>76-2019-8077</t>
  </si>
  <si>
    <t>76-2019-8078</t>
  </si>
  <si>
    <t>76-2019-8079</t>
  </si>
  <si>
    <t>76-2019-8080</t>
  </si>
  <si>
    <t>76-2019-8081</t>
  </si>
  <si>
    <t>76-2019-8082</t>
  </si>
  <si>
    <t>76-2019-8083</t>
  </si>
  <si>
    <t>76-2019-8084</t>
  </si>
  <si>
    <t>77-2019-6010</t>
  </si>
  <si>
    <t>77-2019-6020</t>
  </si>
  <si>
    <t>77-2019-6030</t>
  </si>
  <si>
    <t>77-2019-6040</t>
  </si>
  <si>
    <t>77-2019-6070</t>
  </si>
  <si>
    <t>77-2019-6080</t>
  </si>
  <si>
    <t>77-2019-6090</t>
  </si>
  <si>
    <t>77-2019-6100</t>
  </si>
  <si>
    <t>77-2019-6101</t>
  </si>
  <si>
    <t>77-2019-6110</t>
  </si>
  <si>
    <t>77-2019-6130</t>
  </si>
  <si>
    <t>77-2019-6131</t>
  </si>
  <si>
    <t>77-2019-6140</t>
  </si>
  <si>
    <t>77-2019-6150</t>
  </si>
  <si>
    <t>77-2019-6160</t>
  </si>
  <si>
    <t>77-2019-6170</t>
  </si>
  <si>
    <t>77-2019-6180</t>
  </si>
  <si>
    <t>77-2019-6190</t>
  </si>
  <si>
    <t>77-2019-6200</t>
  </si>
  <si>
    <t>77-2019-6210</t>
  </si>
  <si>
    <t>77-2019-6240</t>
  </si>
  <si>
    <t>77-2019-6250</t>
  </si>
  <si>
    <t>77-2019-6256</t>
  </si>
  <si>
    <t>77-2019-6260</t>
  </si>
  <si>
    <t>77-2019-6270</t>
  </si>
  <si>
    <t>77-2019-6280</t>
  </si>
  <si>
    <t>77-2019-6290</t>
  </si>
  <si>
    <t>77-2019-6300</t>
  </si>
  <si>
    <t>77-2019-6310</t>
  </si>
  <si>
    <t>77-2019-6320</t>
  </si>
  <si>
    <t>77-2019-6330</t>
  </si>
  <si>
    <t>77-2019-6340</t>
  </si>
  <si>
    <t>77-2019-6350</t>
  </si>
  <si>
    <t>77-2019-6360</t>
  </si>
  <si>
    <t>77-2019-7205</t>
  </si>
  <si>
    <t>77-2019-7206</t>
  </si>
  <si>
    <t>77-2019-7207</t>
  </si>
  <si>
    <t>77-2019-7210</t>
  </si>
  <si>
    <t>77-2019-8073</t>
  </si>
  <si>
    <t>77-2019-8074</t>
  </si>
  <si>
    <t>77-2019-8075</t>
  </si>
  <si>
    <t>77-2019-8076</t>
  </si>
  <si>
    <t>77-2019-8077</t>
  </si>
  <si>
    <t>77-2019-8078</t>
  </si>
  <si>
    <t>77-2019-8079</t>
  </si>
  <si>
    <t>77-2019-8080</t>
  </si>
  <si>
    <t>77-2019-8081</t>
  </si>
  <si>
    <t>77-2019-8082</t>
  </si>
  <si>
    <t>77-2019-8083</t>
  </si>
  <si>
    <t>77-2019-8084</t>
  </si>
  <si>
    <t>78-2019-6010</t>
  </si>
  <si>
    <t>78-2019-6020</t>
  </si>
  <si>
    <t>78-2019-6030</t>
  </si>
  <si>
    <t>78-2019-6040</t>
  </si>
  <si>
    <t>78-2019-6070</t>
  </si>
  <si>
    <t>78-2019-6080</t>
  </si>
  <si>
    <t>78-2019-6090</t>
  </si>
  <si>
    <t>78-2019-6100</t>
  </si>
  <si>
    <t>78-2019-6101</t>
  </si>
  <si>
    <t>78-2019-6110</t>
  </si>
  <si>
    <t>78-2019-6130</t>
  </si>
  <si>
    <t>78-2019-6131</t>
  </si>
  <si>
    <t>78-2019-6140</t>
  </si>
  <si>
    <t>78-2019-6150</t>
  </si>
  <si>
    <t>78-2019-6160</t>
  </si>
  <si>
    <t>78-2019-6170</t>
  </si>
  <si>
    <t>78-2019-6180</t>
  </si>
  <si>
    <t>78-2019-6190</t>
  </si>
  <si>
    <t>78-2019-6200</t>
  </si>
  <si>
    <t>78-2019-6210</t>
  </si>
  <si>
    <t>78-2019-6240</t>
  </si>
  <si>
    <t>78-2019-6250</t>
  </si>
  <si>
    <t>78-2019-6256</t>
  </si>
  <si>
    <t>78-2019-6260</t>
  </si>
  <si>
    <t>78-2019-6270</t>
  </si>
  <si>
    <t>78-2019-6280</t>
  </si>
  <si>
    <t>78-2019-6290</t>
  </si>
  <si>
    <t>78-2019-6300</t>
  </si>
  <si>
    <t>78-2019-6310</t>
  </si>
  <si>
    <t>78-2019-6320</t>
  </si>
  <si>
    <t>78-2019-6330</t>
  </si>
  <si>
    <t>78-2019-6340</t>
  </si>
  <si>
    <t>78-2019-6350</t>
  </si>
  <si>
    <t>78-2019-6360</t>
  </si>
  <si>
    <t>78-2019-7205</t>
  </si>
  <si>
    <t>78-2019-7206</t>
  </si>
  <si>
    <t>78-2019-7207</t>
  </si>
  <si>
    <t>78-2019-7210</t>
  </si>
  <si>
    <t>78-2019-8073</t>
  </si>
  <si>
    <t>78-2019-8074</t>
  </si>
  <si>
    <t>78-2019-8075</t>
  </si>
  <si>
    <t>78-2019-8076</t>
  </si>
  <si>
    <t>78-2019-8077</t>
  </si>
  <si>
    <t>78-2019-8078</t>
  </si>
  <si>
    <t>78-2019-8079</t>
  </si>
  <si>
    <t>78-2019-8080</t>
  </si>
  <si>
    <t>78-2019-8081</t>
  </si>
  <si>
    <t>78-2019-8082</t>
  </si>
  <si>
    <t>78-2019-8083</t>
  </si>
  <si>
    <t>78-2019-8084</t>
  </si>
  <si>
    <t>79-2019-6010</t>
  </si>
  <si>
    <t>79-2019-6020</t>
  </si>
  <si>
    <t>79-2019-6030</t>
  </si>
  <si>
    <t>79-2019-6040</t>
  </si>
  <si>
    <t>79-2019-6070</t>
  </si>
  <si>
    <t>79-2019-6080</t>
  </si>
  <si>
    <t>79-2019-6090</t>
  </si>
  <si>
    <t>79-2019-6100</t>
  </si>
  <si>
    <t>79-2019-6101</t>
  </si>
  <si>
    <t>79-2019-6110</t>
  </si>
  <si>
    <t>79-2019-6130</t>
  </si>
  <si>
    <t>79-2019-6131</t>
  </si>
  <si>
    <t>79-2019-6140</t>
  </si>
  <si>
    <t>79-2019-6150</t>
  </si>
  <si>
    <t>79-2019-6160</t>
  </si>
  <si>
    <t>79-2019-6170</t>
  </si>
  <si>
    <t>79-2019-6180</t>
  </si>
  <si>
    <t>79-2019-6190</t>
  </si>
  <si>
    <t>79-2019-6200</t>
  </si>
  <si>
    <t>79-2019-6210</t>
  </si>
  <si>
    <t>79-2019-6240</t>
  </si>
  <si>
    <t>79-2019-6250</t>
  </si>
  <si>
    <t>79-2019-6256</t>
  </si>
  <si>
    <t>79-2019-6260</t>
  </si>
  <si>
    <t>79-2019-6270</t>
  </si>
  <si>
    <t>79-2019-6280</t>
  </si>
  <si>
    <t>79-2019-6290</t>
  </si>
  <si>
    <t>79-2019-6300</t>
  </si>
  <si>
    <t>79-2019-6310</t>
  </si>
  <si>
    <t>79-2019-6320</t>
  </si>
  <si>
    <t>79-2019-6330</t>
  </si>
  <si>
    <t>79-2019-6340</t>
  </si>
  <si>
    <t>79-2019-6350</t>
  </si>
  <si>
    <t>79-2019-6360</t>
  </si>
  <si>
    <t>79-2019-7205</t>
  </si>
  <si>
    <t>79-2019-7206</t>
  </si>
  <si>
    <t>79-2019-7207</t>
  </si>
  <si>
    <t>79-2019-7210</t>
  </si>
  <si>
    <t>79-2019-8073</t>
  </si>
  <si>
    <t>79-2019-8074</t>
  </si>
  <si>
    <t>79-2019-8075</t>
  </si>
  <si>
    <t>79-2019-8076</t>
  </si>
  <si>
    <t>79-2019-8077</t>
  </si>
  <si>
    <t>79-2019-8078</t>
  </si>
  <si>
    <t>79-2019-8079</t>
  </si>
  <si>
    <t>79-2019-8080</t>
  </si>
  <si>
    <t>79-2019-8081</t>
  </si>
  <si>
    <t>79-2019-8082</t>
  </si>
  <si>
    <t>79-2019-8083</t>
  </si>
  <si>
    <t>79-2019-8084</t>
  </si>
  <si>
    <t>80-2019-6010</t>
  </si>
  <si>
    <t>80-2019-6020</t>
  </si>
  <si>
    <t>80-2019-6030</t>
  </si>
  <si>
    <t>80-2019-6040</t>
  </si>
  <si>
    <t>80-2019-6070</t>
  </si>
  <si>
    <t>80-2019-6080</t>
  </si>
  <si>
    <t>80-2019-6090</t>
  </si>
  <si>
    <t>80-2019-6100</t>
  </si>
  <si>
    <t>80-2019-6101</t>
  </si>
  <si>
    <t>80-2019-6110</t>
  </si>
  <si>
    <t>80-2019-6130</t>
  </si>
  <si>
    <t>80-2019-6131</t>
  </si>
  <si>
    <t>80-2019-6140</t>
  </si>
  <si>
    <t>80-2019-6150</t>
  </si>
  <si>
    <t>80-2019-6160</t>
  </si>
  <si>
    <t>80-2019-6170</t>
  </si>
  <si>
    <t>80-2019-6180</t>
  </si>
  <si>
    <t>80-2019-6190</t>
  </si>
  <si>
    <t>80-2019-6200</t>
  </si>
  <si>
    <t>80-2019-6210</t>
  </si>
  <si>
    <t>80-2019-6240</t>
  </si>
  <si>
    <t>80-2019-6250</t>
  </si>
  <si>
    <t>80-2019-6256</t>
  </si>
  <si>
    <t>80-2019-6260</t>
  </si>
  <si>
    <t>80-2019-6270</t>
  </si>
  <si>
    <t>80-2019-6280</t>
  </si>
  <si>
    <t>80-2019-6290</t>
  </si>
  <si>
    <t>80-2019-6300</t>
  </si>
  <si>
    <t>80-2019-6310</t>
  </si>
  <si>
    <t>80-2019-6320</t>
  </si>
  <si>
    <t>80-2019-6330</t>
  </si>
  <si>
    <t>80-2019-6340</t>
  </si>
  <si>
    <t>80-2019-6350</t>
  </si>
  <si>
    <t>80-2019-6360</t>
  </si>
  <si>
    <t>80-2019-7205</t>
  </si>
  <si>
    <t>80-2019-7206</t>
  </si>
  <si>
    <t>80-2019-7207</t>
  </si>
  <si>
    <t>80-2019-7210</t>
  </si>
  <si>
    <t>80-2019-8073</t>
  </si>
  <si>
    <t>80-2019-8074</t>
  </si>
  <si>
    <t>80-2019-8075</t>
  </si>
  <si>
    <t>80-2019-8076</t>
  </si>
  <si>
    <t>80-2019-8077</t>
  </si>
  <si>
    <t>80-2019-8078</t>
  </si>
  <si>
    <t>80-2019-8079</t>
  </si>
  <si>
    <t>80-2019-8080</t>
  </si>
  <si>
    <t>80-2019-8081</t>
  </si>
  <si>
    <t>80-2019-8082</t>
  </si>
  <si>
    <t>80-2019-8083</t>
  </si>
  <si>
    <t>80-2019-8084</t>
  </si>
  <si>
    <t>81-2019-6010</t>
  </si>
  <si>
    <t>81-2019-6020</t>
  </si>
  <si>
    <t>81-2019-6030</t>
  </si>
  <si>
    <t>81-2019-6040</t>
  </si>
  <si>
    <t>81-2019-6070</t>
  </si>
  <si>
    <t>81-2019-6080</t>
  </si>
  <si>
    <t>81-2019-6090</t>
  </si>
  <si>
    <t>81-2019-6100</t>
  </si>
  <si>
    <t>81-2019-6101</t>
  </si>
  <si>
    <t>81-2019-6110</t>
  </si>
  <si>
    <t>81-2019-6130</t>
  </si>
  <si>
    <t>81-2019-6131</t>
  </si>
  <si>
    <t>81-2019-6140</t>
  </si>
  <si>
    <t>81-2019-6150</t>
  </si>
  <si>
    <t>81-2019-6160</t>
  </si>
  <si>
    <t>81-2019-6170</t>
  </si>
  <si>
    <t>81-2019-6180</t>
  </si>
  <si>
    <t>81-2019-6190</t>
  </si>
  <si>
    <t>81-2019-6200</t>
  </si>
  <si>
    <t>81-2019-6210</t>
  </si>
  <si>
    <t>81-2019-6240</t>
  </si>
  <si>
    <t>81-2019-6250</t>
  </si>
  <si>
    <t>81-2019-6256</t>
  </si>
  <si>
    <t>81-2019-6260</t>
  </si>
  <si>
    <t>81-2019-6270</t>
  </si>
  <si>
    <t>81-2019-6280</t>
  </si>
  <si>
    <t>81-2019-6290</t>
  </si>
  <si>
    <t>81-2019-6300</t>
  </si>
  <si>
    <t>81-2019-6310</t>
  </si>
  <si>
    <t>81-2019-6320</t>
  </si>
  <si>
    <t>81-2019-6330</t>
  </si>
  <si>
    <t>81-2019-6340</t>
  </si>
  <si>
    <t>81-2019-6350</t>
  </si>
  <si>
    <t>81-2019-6360</t>
  </si>
  <si>
    <t>81-2019-7205</t>
  </si>
  <si>
    <t>81-2019-7206</t>
  </si>
  <si>
    <t>81-2019-7207</t>
  </si>
  <si>
    <t>81-2019-7210</t>
  </si>
  <si>
    <t>81-2019-8073</t>
  </si>
  <si>
    <t>81-2019-8074</t>
  </si>
  <si>
    <t>81-2019-8075</t>
  </si>
  <si>
    <t>81-2019-8076</t>
  </si>
  <si>
    <t>81-2019-8077</t>
  </si>
  <si>
    <t>81-2019-8078</t>
  </si>
  <si>
    <t>81-2019-8079</t>
  </si>
  <si>
    <t>81-2019-8080</t>
  </si>
  <si>
    <t>81-2019-8081</t>
  </si>
  <si>
    <t>81-2019-8082</t>
  </si>
  <si>
    <t>81-2019-8083</t>
  </si>
  <si>
    <t>81-2019-8084</t>
  </si>
  <si>
    <t>83-2019-6010</t>
  </si>
  <si>
    <t>83-2019-6020</t>
  </si>
  <si>
    <t>83-2019-6030</t>
  </si>
  <si>
    <t>83-2019-6040</t>
  </si>
  <si>
    <t>83-2019-6070</t>
  </si>
  <si>
    <t>83-2019-6080</t>
  </si>
  <si>
    <t>83-2019-6090</t>
  </si>
  <si>
    <t>83-2019-6100</t>
  </si>
  <si>
    <t>83-2019-6101</t>
  </si>
  <si>
    <t>83-2019-6110</t>
  </si>
  <si>
    <t>83-2019-6130</t>
  </si>
  <si>
    <t>83-2019-6131</t>
  </si>
  <si>
    <t>83-2019-6140</t>
  </si>
  <si>
    <t>83-2019-6150</t>
  </si>
  <si>
    <t>83-2019-6160</t>
  </si>
  <si>
    <t>83-2019-6170</t>
  </si>
  <si>
    <t>83-2019-6180</t>
  </si>
  <si>
    <t>83-2019-6190</t>
  </si>
  <si>
    <t>83-2019-6200</t>
  </si>
  <si>
    <t>83-2019-6210</t>
  </si>
  <si>
    <t>83-2019-6240</t>
  </si>
  <si>
    <t>83-2019-6250</t>
  </si>
  <si>
    <t>83-2019-6256</t>
  </si>
  <si>
    <t>83-2019-6260</t>
  </si>
  <si>
    <t>83-2019-6270</t>
  </si>
  <si>
    <t>83-2019-6280</t>
  </si>
  <si>
    <t>83-2019-6290</t>
  </si>
  <si>
    <t>83-2019-6300</t>
  </si>
  <si>
    <t>83-2019-6310</t>
  </si>
  <si>
    <t>83-2019-6320</t>
  </si>
  <si>
    <t>83-2019-6330</t>
  </si>
  <si>
    <t>83-2019-6340</t>
  </si>
  <si>
    <t>83-2019-6350</t>
  </si>
  <si>
    <t>83-2019-6360</t>
  </si>
  <si>
    <t>83-2019-7205</t>
  </si>
  <si>
    <t>83-2019-7206</t>
  </si>
  <si>
    <t>83-2019-7207</t>
  </si>
  <si>
    <t>83-2019-7210</t>
  </si>
  <si>
    <t>83-2019-8073</t>
  </si>
  <si>
    <t>83-2019-8074</t>
  </si>
  <si>
    <t>83-2019-8075</t>
  </si>
  <si>
    <t>83-2019-8076</t>
  </si>
  <si>
    <t>83-2019-8077</t>
  </si>
  <si>
    <t>83-2019-8078</t>
  </si>
  <si>
    <t>83-2019-8079</t>
  </si>
  <si>
    <t>83-2019-8080</t>
  </si>
  <si>
    <t>83-2019-8081</t>
  </si>
  <si>
    <t>83-2019-8082</t>
  </si>
  <si>
    <t>83-2019-8083</t>
  </si>
  <si>
    <t>83-2019-8084</t>
  </si>
  <si>
    <t>84-2019-6010</t>
  </si>
  <si>
    <t>84-2019-6020</t>
  </si>
  <si>
    <t>84-2019-6030</t>
  </si>
  <si>
    <t>84-2019-6040</t>
  </si>
  <si>
    <t>84-2019-6070</t>
  </si>
  <si>
    <t>84-2019-6080</t>
  </si>
  <si>
    <t>84-2019-6090</t>
  </si>
  <si>
    <t>84-2019-6100</t>
  </si>
  <si>
    <t>84-2019-6101</t>
  </si>
  <si>
    <t>84-2019-6110</t>
  </si>
  <si>
    <t>84-2019-6130</t>
  </si>
  <si>
    <t>84-2019-6131</t>
  </si>
  <si>
    <t>84-2019-6140</t>
  </si>
  <si>
    <t>84-2019-6150</t>
  </si>
  <si>
    <t>84-2019-6160</t>
  </si>
  <si>
    <t>84-2019-6170</t>
  </si>
  <si>
    <t>84-2019-6180</t>
  </si>
  <si>
    <t>84-2019-6190</t>
  </si>
  <si>
    <t>84-2019-6200</t>
  </si>
  <si>
    <t>84-2019-6210</t>
  </si>
  <si>
    <t>84-2019-6240</t>
  </si>
  <si>
    <t>84-2019-6250</t>
  </si>
  <si>
    <t>84-2019-6256</t>
  </si>
  <si>
    <t>84-2019-6260</t>
  </si>
  <si>
    <t>84-2019-6270</t>
  </si>
  <si>
    <t>84-2019-6280</t>
  </si>
  <si>
    <t>84-2019-6290</t>
  </si>
  <si>
    <t>84-2019-6300</t>
  </si>
  <si>
    <t>84-2019-6310</t>
  </si>
  <si>
    <t>84-2019-6320</t>
  </si>
  <si>
    <t>84-2019-6330</t>
  </si>
  <si>
    <t>84-2019-6340</t>
  </si>
  <si>
    <t>84-2019-6350</t>
  </si>
  <si>
    <t>84-2019-6360</t>
  </si>
  <si>
    <t>84-2019-7205</t>
  </si>
  <si>
    <t>84-2019-7206</t>
  </si>
  <si>
    <t>84-2019-7207</t>
  </si>
  <si>
    <t>84-2019-7210</t>
  </si>
  <si>
    <t>84-2019-8073</t>
  </si>
  <si>
    <t>84-2019-8074</t>
  </si>
  <si>
    <t>84-2019-8075</t>
  </si>
  <si>
    <t>84-2019-8076</t>
  </si>
  <si>
    <t>84-2019-8077</t>
  </si>
  <si>
    <t>84-2019-8078</t>
  </si>
  <si>
    <t>84-2019-8079</t>
  </si>
  <si>
    <t>84-2019-8080</t>
  </si>
  <si>
    <t>84-2019-8081</t>
  </si>
  <si>
    <t>84-2019-8082</t>
  </si>
  <si>
    <t>84-2019-8083</t>
  </si>
  <si>
    <t>84-2019-8084</t>
  </si>
  <si>
    <t>85-2019-6010</t>
  </si>
  <si>
    <t>85-2019-6020</t>
  </si>
  <si>
    <t>85-2019-6030</t>
  </si>
  <si>
    <t>85-2019-6040</t>
  </si>
  <si>
    <t>85-2019-6070</t>
  </si>
  <si>
    <t>85-2019-6080</t>
  </si>
  <si>
    <t>85-2019-6090</t>
  </si>
  <si>
    <t>85-2019-6100</t>
  </si>
  <si>
    <t>85-2019-6101</t>
  </si>
  <si>
    <t>85-2019-6110</t>
  </si>
  <si>
    <t>85-2019-6130</t>
  </si>
  <si>
    <t>85-2019-6131</t>
  </si>
  <si>
    <t>85-2019-6140</t>
  </si>
  <si>
    <t>85-2019-6150</t>
  </si>
  <si>
    <t>85-2019-6160</t>
  </si>
  <si>
    <t>85-2019-6170</t>
  </si>
  <si>
    <t>85-2019-6180</t>
  </si>
  <si>
    <t>85-2019-6190</t>
  </si>
  <si>
    <t>85-2019-6200</t>
  </si>
  <si>
    <t>85-2019-6210</t>
  </si>
  <si>
    <t>85-2019-6240</t>
  </si>
  <si>
    <t>85-2019-6250</t>
  </si>
  <si>
    <t>85-2019-6256</t>
  </si>
  <si>
    <t>85-2019-6260</t>
  </si>
  <si>
    <t>85-2019-6270</t>
  </si>
  <si>
    <t>85-2019-6280</t>
  </si>
  <si>
    <t>85-2019-6290</t>
  </si>
  <si>
    <t>85-2019-6300</t>
  </si>
  <si>
    <t>85-2019-6310</t>
  </si>
  <si>
    <t>85-2019-6320</t>
  </si>
  <si>
    <t>85-2019-6330</t>
  </si>
  <si>
    <t>85-2019-6340</t>
  </si>
  <si>
    <t>85-2019-6350</t>
  </si>
  <si>
    <t>85-2019-6360</t>
  </si>
  <si>
    <t>85-2019-7205</t>
  </si>
  <si>
    <t>85-2019-7206</t>
  </si>
  <si>
    <t>85-2019-7207</t>
  </si>
  <si>
    <t>85-2019-7210</t>
  </si>
  <si>
    <t>85-2019-8073</t>
  </si>
  <si>
    <t>85-2019-8074</t>
  </si>
  <si>
    <t>85-2019-8075</t>
  </si>
  <si>
    <t>85-2019-8076</t>
  </si>
  <si>
    <t>85-2019-8077</t>
  </si>
  <si>
    <t>85-2019-8078</t>
  </si>
  <si>
    <t>85-2019-8079</t>
  </si>
  <si>
    <t>85-2019-8080</t>
  </si>
  <si>
    <t>85-2019-8081</t>
  </si>
  <si>
    <t>85-2019-8082</t>
  </si>
  <si>
    <t>85-2019-8083</t>
  </si>
  <si>
    <t>85-2019-8084</t>
  </si>
  <si>
    <t>86-2019-6010</t>
  </si>
  <si>
    <t>86-2019-6020</t>
  </si>
  <si>
    <t>86-2019-6030</t>
  </si>
  <si>
    <t>86-2019-6040</t>
  </si>
  <si>
    <t>86-2019-6070</t>
  </si>
  <si>
    <t>86-2019-6080</t>
  </si>
  <si>
    <t>86-2019-6090</t>
  </si>
  <si>
    <t>86-2019-6100</t>
  </si>
  <si>
    <t>86-2019-6101</t>
  </si>
  <si>
    <t>86-2019-6110</t>
  </si>
  <si>
    <t>86-2019-6130</t>
  </si>
  <si>
    <t>86-2019-6131</t>
  </si>
  <si>
    <t>86-2019-6140</t>
  </si>
  <si>
    <t>86-2019-6150</t>
  </si>
  <si>
    <t>86-2019-6160</t>
  </si>
  <si>
    <t>86-2019-6170</t>
  </si>
  <si>
    <t>86-2019-6180</t>
  </si>
  <si>
    <t>86-2019-6190</t>
  </si>
  <si>
    <t>86-2019-6200</t>
  </si>
  <si>
    <t>86-2019-6210</t>
  </si>
  <si>
    <t>86-2019-6240</t>
  </si>
  <si>
    <t>86-2019-6250</t>
  </si>
  <si>
    <t>86-2019-6256</t>
  </si>
  <si>
    <t>86-2019-6260</t>
  </si>
  <si>
    <t>86-2019-6270</t>
  </si>
  <si>
    <t>86-2019-6280</t>
  </si>
  <si>
    <t>86-2019-6290</t>
  </si>
  <si>
    <t>86-2019-6300</t>
  </si>
  <si>
    <t>86-2019-6310</t>
  </si>
  <si>
    <t>86-2019-6320</t>
  </si>
  <si>
    <t>86-2019-6330</t>
  </si>
  <si>
    <t>86-2019-6340</t>
  </si>
  <si>
    <t>86-2019-6350</t>
  </si>
  <si>
    <t>86-2019-6360</t>
  </si>
  <si>
    <t>86-2019-7205</t>
  </si>
  <si>
    <t>86-2019-7206</t>
  </si>
  <si>
    <t>86-2019-7207</t>
  </si>
  <si>
    <t>86-2019-7210</t>
  </si>
  <si>
    <t>86-2019-8073</t>
  </si>
  <si>
    <t>86-2019-8074</t>
  </si>
  <si>
    <t>86-2019-8075</t>
  </si>
  <si>
    <t>86-2019-8076</t>
  </si>
  <si>
    <t>86-2019-8077</t>
  </si>
  <si>
    <t>86-2019-8078</t>
  </si>
  <si>
    <t>86-2019-8079</t>
  </si>
  <si>
    <t>86-2019-8080</t>
  </si>
  <si>
    <t>86-2019-8081</t>
  </si>
  <si>
    <t>86-2019-8082</t>
  </si>
  <si>
    <t>86-2019-8083</t>
  </si>
  <si>
    <t>86-2019-8084</t>
  </si>
  <si>
    <t>90-2019-6010</t>
  </si>
  <si>
    <t>90-2019-6020</t>
  </si>
  <si>
    <t>90-2019-6030</t>
  </si>
  <si>
    <t>90-2019-6040</t>
  </si>
  <si>
    <t>90-2019-6070</t>
  </si>
  <si>
    <t>90-2019-6080</t>
  </si>
  <si>
    <t>90-2019-6090</t>
  </si>
  <si>
    <t>90-2019-6100</t>
  </si>
  <si>
    <t>90-2019-6101</t>
  </si>
  <si>
    <t>90-2019-6110</t>
  </si>
  <si>
    <t>90-2019-6130</t>
  </si>
  <si>
    <t>90-2019-6131</t>
  </si>
  <si>
    <t>90-2019-6140</t>
  </si>
  <si>
    <t>90-2019-6150</t>
  </si>
  <si>
    <t>90-2019-6160</t>
  </si>
  <si>
    <t>90-2019-6170</t>
  </si>
  <si>
    <t>90-2019-6180</t>
  </si>
  <si>
    <t>90-2019-6190</t>
  </si>
  <si>
    <t>90-2019-6200</t>
  </si>
  <si>
    <t>90-2019-6210</t>
  </si>
  <si>
    <t>90-2019-6240</t>
  </si>
  <si>
    <t>90-2019-6250</t>
  </si>
  <si>
    <t>90-2019-6256</t>
  </si>
  <si>
    <t>90-2019-6260</t>
  </si>
  <si>
    <t>90-2019-6270</t>
  </si>
  <si>
    <t>90-2019-6280</t>
  </si>
  <si>
    <t>90-2019-6290</t>
  </si>
  <si>
    <t>90-2019-6300</t>
  </si>
  <si>
    <t>90-2019-6310</t>
  </si>
  <si>
    <t>90-2019-6320</t>
  </si>
  <si>
    <t>90-2019-6330</t>
  </si>
  <si>
    <t>90-2019-6340</t>
  </si>
  <si>
    <t>90-2019-6350</t>
  </si>
  <si>
    <t>90-2019-6360</t>
  </si>
  <si>
    <t>90-2019-7205</t>
  </si>
  <si>
    <t>90-2019-7206</t>
  </si>
  <si>
    <t>90-2019-7207</t>
  </si>
  <si>
    <t>90-2019-7210</t>
  </si>
  <si>
    <t>90-2019-8073</t>
  </si>
  <si>
    <t>90-2019-8074</t>
  </si>
  <si>
    <t>90-2019-8075</t>
  </si>
  <si>
    <t>90-2019-8076</t>
  </si>
  <si>
    <t>90-2019-8077</t>
  </si>
  <si>
    <t>90-2019-8078</t>
  </si>
  <si>
    <t>90-2019-8079</t>
  </si>
  <si>
    <t>90-2019-8080</t>
  </si>
  <si>
    <t>90-2019-8081</t>
  </si>
  <si>
    <t>90-2019-8082</t>
  </si>
  <si>
    <t>90-2019-8083</t>
  </si>
  <si>
    <t>90-2019-8084</t>
  </si>
  <si>
    <t>91-2019-6010</t>
  </si>
  <si>
    <t>91-2019-6020</t>
  </si>
  <si>
    <t>91-2019-6030</t>
  </si>
  <si>
    <t>91-2019-6040</t>
  </si>
  <si>
    <t>91-2019-6070</t>
  </si>
  <si>
    <t>91-2019-6080</t>
  </si>
  <si>
    <t>91-2019-6090</t>
  </si>
  <si>
    <t>91-2019-6100</t>
  </si>
  <si>
    <t>91-2019-6101</t>
  </si>
  <si>
    <t>91-2019-6110</t>
  </si>
  <si>
    <t>91-2019-6130</t>
  </si>
  <si>
    <t>91-2019-6131</t>
  </si>
  <si>
    <t>91-2019-6140</t>
  </si>
  <si>
    <t>91-2019-6150</t>
  </si>
  <si>
    <t>91-2019-6160</t>
  </si>
  <si>
    <t>91-2019-6170</t>
  </si>
  <si>
    <t>91-2019-6180</t>
  </si>
  <si>
    <t>91-2019-6190</t>
  </si>
  <si>
    <t>91-2019-6200</t>
  </si>
  <si>
    <t>91-2019-6210</t>
  </si>
  <si>
    <t>91-2019-6240</t>
  </si>
  <si>
    <t>91-2019-6250</t>
  </si>
  <si>
    <t>91-2019-6256</t>
  </si>
  <si>
    <t>91-2019-6260</t>
  </si>
  <si>
    <t>91-2019-6270</t>
  </si>
  <si>
    <t>91-2019-6280</t>
  </si>
  <si>
    <t>91-2019-6290</t>
  </si>
  <si>
    <t>91-2019-6300</t>
  </si>
  <si>
    <t>91-2019-6310</t>
  </si>
  <si>
    <t>91-2019-6320</t>
  </si>
  <si>
    <t>91-2019-6330</t>
  </si>
  <si>
    <t>91-2019-6340</t>
  </si>
  <si>
    <t>91-2019-6350</t>
  </si>
  <si>
    <t>91-2019-6360</t>
  </si>
  <si>
    <t>91-2019-7205</t>
  </si>
  <si>
    <t>91-2019-7206</t>
  </si>
  <si>
    <t>91-2019-7207</t>
  </si>
  <si>
    <t>91-2019-7210</t>
  </si>
  <si>
    <t>91-2019-8073</t>
  </si>
  <si>
    <t>91-2019-8074</t>
  </si>
  <si>
    <t>91-2019-8075</t>
  </si>
  <si>
    <t>91-2019-8076</t>
  </si>
  <si>
    <t>91-2019-8077</t>
  </si>
  <si>
    <t>91-2019-8078</t>
  </si>
  <si>
    <t>91-2019-8079</t>
  </si>
  <si>
    <t>91-2019-8080</t>
  </si>
  <si>
    <t>91-2019-8081</t>
  </si>
  <si>
    <t>91-2019-8082</t>
  </si>
  <si>
    <t>91-2019-8083</t>
  </si>
  <si>
    <t>91-2019-8084</t>
  </si>
  <si>
    <t>92-2019-6010</t>
  </si>
  <si>
    <t>92-2019-6020</t>
  </si>
  <si>
    <t>92-2019-6030</t>
  </si>
  <si>
    <t>92-2019-6040</t>
  </si>
  <si>
    <t>92-2019-6070</t>
  </si>
  <si>
    <t>92-2019-6080</t>
  </si>
  <si>
    <t>92-2019-6090</t>
  </si>
  <si>
    <t>92-2019-6100</t>
  </si>
  <si>
    <t>92-2019-6101</t>
  </si>
  <si>
    <t>92-2019-6110</t>
  </si>
  <si>
    <t>92-2019-6130</t>
  </si>
  <si>
    <t>92-2019-6131</t>
  </si>
  <si>
    <t>92-2019-6140</t>
  </si>
  <si>
    <t>92-2019-6150</t>
  </si>
  <si>
    <t>92-2019-6160</t>
  </si>
  <si>
    <t>92-2019-6170</t>
  </si>
  <si>
    <t>92-2019-6180</t>
  </si>
  <si>
    <t>92-2019-6190</t>
  </si>
  <si>
    <t>92-2019-6200</t>
  </si>
  <si>
    <t>92-2019-6210</t>
  </si>
  <si>
    <t>92-2019-6240</t>
  </si>
  <si>
    <t>92-2019-6250</t>
  </si>
  <si>
    <t>92-2019-6256</t>
  </si>
  <si>
    <t>92-2019-6260</t>
  </si>
  <si>
    <t>92-2019-6270</t>
  </si>
  <si>
    <t>92-2019-6280</t>
  </si>
  <si>
    <t>92-2019-6290</t>
  </si>
  <si>
    <t>92-2019-6300</t>
  </si>
  <si>
    <t>92-2019-6310</t>
  </si>
  <si>
    <t>92-2019-6320</t>
  </si>
  <si>
    <t>92-2019-6330</t>
  </si>
  <si>
    <t>92-2019-6340</t>
  </si>
  <si>
    <t>92-2019-6350</t>
  </si>
  <si>
    <t>92-2019-6360</t>
  </si>
  <si>
    <t>92-2019-7205</t>
  </si>
  <si>
    <t>92-2019-7206</t>
  </si>
  <si>
    <t>92-2019-7207</t>
  </si>
  <si>
    <t>92-2019-7210</t>
  </si>
  <si>
    <t>92-2019-8073</t>
  </si>
  <si>
    <t>92-2019-8074</t>
  </si>
  <si>
    <t>92-2019-8075</t>
  </si>
  <si>
    <t>92-2019-8076</t>
  </si>
  <si>
    <t>92-2019-8077</t>
  </si>
  <si>
    <t>92-2019-8078</t>
  </si>
  <si>
    <t>92-2019-8079</t>
  </si>
  <si>
    <t>92-2019-8080</t>
  </si>
  <si>
    <t>92-2019-8081</t>
  </si>
  <si>
    <t>92-2019-8082</t>
  </si>
  <si>
    <t>92-2019-8083</t>
  </si>
  <si>
    <t>92-2019-8084</t>
  </si>
  <si>
    <t>94-2019-6010</t>
  </si>
  <si>
    <t>94-2019-6020</t>
  </si>
  <si>
    <t>94-2019-6030</t>
  </si>
  <si>
    <t>94-2019-6040</t>
  </si>
  <si>
    <t>94-2019-6070</t>
  </si>
  <si>
    <t>94-2019-6080</t>
  </si>
  <si>
    <t>94-2019-6090</t>
  </si>
  <si>
    <t>94-2019-6100</t>
  </si>
  <si>
    <t>94-2019-6101</t>
  </si>
  <si>
    <t>94-2019-6110</t>
  </si>
  <si>
    <t>94-2019-6130</t>
  </si>
  <si>
    <t>94-2019-6131</t>
  </si>
  <si>
    <t>94-2019-6140</t>
  </si>
  <si>
    <t>94-2019-6150</t>
  </si>
  <si>
    <t>94-2019-6160</t>
  </si>
  <si>
    <t>94-2019-6170</t>
  </si>
  <si>
    <t>94-2019-6180</t>
  </si>
  <si>
    <t>94-2019-6190</t>
  </si>
  <si>
    <t>94-2019-6200</t>
  </si>
  <si>
    <t>94-2019-6210</t>
  </si>
  <si>
    <t>94-2019-6240</t>
  </si>
  <si>
    <t>94-2019-6250</t>
  </si>
  <si>
    <t>94-2019-6256</t>
  </si>
  <si>
    <t>94-2019-6260</t>
  </si>
  <si>
    <t>94-2019-6270</t>
  </si>
  <si>
    <t>94-2019-6280</t>
  </si>
  <si>
    <t>94-2019-6290</t>
  </si>
  <si>
    <t>94-2019-6300</t>
  </si>
  <si>
    <t>94-2019-6310</t>
  </si>
  <si>
    <t>94-2019-6320</t>
  </si>
  <si>
    <t>94-2019-6330</t>
  </si>
  <si>
    <t>94-2019-6340</t>
  </si>
  <si>
    <t>94-2019-6350</t>
  </si>
  <si>
    <t>94-2019-6360</t>
  </si>
  <si>
    <t>94-2019-7205</t>
  </si>
  <si>
    <t>94-2019-7206</t>
  </si>
  <si>
    <t>94-2019-7207</t>
  </si>
  <si>
    <t>94-2019-7210</t>
  </si>
  <si>
    <t>94-2019-8073</t>
  </si>
  <si>
    <t>94-2019-8074</t>
  </si>
  <si>
    <t>94-2019-8075</t>
  </si>
  <si>
    <t>94-2019-8076</t>
  </si>
  <si>
    <t>94-2019-8077</t>
  </si>
  <si>
    <t>94-2019-8078</t>
  </si>
  <si>
    <t>94-2019-8079</t>
  </si>
  <si>
    <t>94-2019-8080</t>
  </si>
  <si>
    <t>94-2019-8081</t>
  </si>
  <si>
    <t>94-2019-8082</t>
  </si>
  <si>
    <t>94-2019-8083</t>
  </si>
  <si>
    <t>94-2019-8084</t>
  </si>
  <si>
    <t>98-2019-6010</t>
  </si>
  <si>
    <t>98-2019-6020</t>
  </si>
  <si>
    <t>98-2019-6030</t>
  </si>
  <si>
    <t>98-2019-6040</t>
  </si>
  <si>
    <t>98-2019-6070</t>
  </si>
  <si>
    <t>98-2019-6080</t>
  </si>
  <si>
    <t>98-2019-6090</t>
  </si>
  <si>
    <t>98-2019-6100</t>
  </si>
  <si>
    <t>98-2019-6101</t>
  </si>
  <si>
    <t>98-2019-6110</t>
  </si>
  <si>
    <t>98-2019-6130</t>
  </si>
  <si>
    <t>98-2019-6131</t>
  </si>
  <si>
    <t>98-2019-6140</t>
  </si>
  <si>
    <t>98-2019-6150</t>
  </si>
  <si>
    <t>98-2019-6160</t>
  </si>
  <si>
    <t>98-2019-6170</t>
  </si>
  <si>
    <t>98-2019-6180</t>
  </si>
  <si>
    <t>98-2019-6190</t>
  </si>
  <si>
    <t>98-2019-6200</t>
  </si>
  <si>
    <t>98-2019-6210</t>
  </si>
  <si>
    <t>98-2019-6240</t>
  </si>
  <si>
    <t>98-2019-6250</t>
  </si>
  <si>
    <t>98-2019-6256</t>
  </si>
  <si>
    <t>98-2019-6260</t>
  </si>
  <si>
    <t>98-2019-6270</t>
  </si>
  <si>
    <t>98-2019-6280</t>
  </si>
  <si>
    <t>98-2019-6290</t>
  </si>
  <si>
    <t>98-2019-6300</t>
  </si>
  <si>
    <t>98-2019-6310</t>
  </si>
  <si>
    <t>98-2019-6320</t>
  </si>
  <si>
    <t>98-2019-6330</t>
  </si>
  <si>
    <t>98-2019-6340</t>
  </si>
  <si>
    <t>98-2019-6350</t>
  </si>
  <si>
    <t>98-2019-6360</t>
  </si>
  <si>
    <t>98-2019-7205</t>
  </si>
  <si>
    <t>98-2019-7206</t>
  </si>
  <si>
    <t>98-2019-7207</t>
  </si>
  <si>
    <t>98-2019-7210</t>
  </si>
  <si>
    <t>98-2019-8073</t>
  </si>
  <si>
    <t>98-2019-8074</t>
  </si>
  <si>
    <t>98-2019-8075</t>
  </si>
  <si>
    <t>98-2019-8076</t>
  </si>
  <si>
    <t>98-2019-8077</t>
  </si>
  <si>
    <t>98-2019-8078</t>
  </si>
  <si>
    <t>98-2019-8079</t>
  </si>
  <si>
    <t>98-2019-8080</t>
  </si>
  <si>
    <t>98-2019-8081</t>
  </si>
  <si>
    <t>98-2019-8082</t>
  </si>
  <si>
    <t>98-2019-8083</t>
  </si>
  <si>
    <t>98-2019-8084</t>
  </si>
  <si>
    <t>99-2019-6010</t>
  </si>
  <si>
    <t>99-2019-6020</t>
  </si>
  <si>
    <t>99-2019-6030</t>
  </si>
  <si>
    <t>99-2019-6040</t>
  </si>
  <si>
    <t>99-2019-6070</t>
  </si>
  <si>
    <t>99-2019-6080</t>
  </si>
  <si>
    <t>99-2019-6090</t>
  </si>
  <si>
    <t>99-2019-6100</t>
  </si>
  <si>
    <t>99-2019-6101</t>
  </si>
  <si>
    <t>99-2019-6110</t>
  </si>
  <si>
    <t>99-2019-6130</t>
  </si>
  <si>
    <t>99-2019-6131</t>
  </si>
  <si>
    <t>99-2019-6140</t>
  </si>
  <si>
    <t>99-2019-6150</t>
  </si>
  <si>
    <t>99-2019-6160</t>
  </si>
  <si>
    <t>99-2019-6170</t>
  </si>
  <si>
    <t>99-2019-6180</t>
  </si>
  <si>
    <t>99-2019-6190</t>
  </si>
  <si>
    <t>99-2019-6200</t>
  </si>
  <si>
    <t>99-2019-6210</t>
  </si>
  <si>
    <t>99-2019-6240</t>
  </si>
  <si>
    <t>99-2019-6250</t>
  </si>
  <si>
    <t>99-2019-6256</t>
  </si>
  <si>
    <t>99-2019-6260</t>
  </si>
  <si>
    <t>99-2019-6270</t>
  </si>
  <si>
    <t>99-2019-6280</t>
  </si>
  <si>
    <t>99-2019-6290</t>
  </si>
  <si>
    <t>99-2019-6300</t>
  </si>
  <si>
    <t>99-2019-6310</t>
  </si>
  <si>
    <t>99-2019-6320</t>
  </si>
  <si>
    <t>99-2019-6330</t>
  </si>
  <si>
    <t>99-2019-6340</t>
  </si>
  <si>
    <t>99-2019-6350</t>
  </si>
  <si>
    <t>99-2019-6360</t>
  </si>
  <si>
    <t>99-2019-7205</t>
  </si>
  <si>
    <t>99-2019-7206</t>
  </si>
  <si>
    <t>99-2019-7207</t>
  </si>
  <si>
    <t>99-2019-7210</t>
  </si>
  <si>
    <t>99-2019-8073</t>
  </si>
  <si>
    <t>99-2019-8074</t>
  </si>
  <si>
    <t>99-2019-8075</t>
  </si>
  <si>
    <t>99-2019-8076</t>
  </si>
  <si>
    <t>99-2019-8077</t>
  </si>
  <si>
    <t>99-2019-8078</t>
  </si>
  <si>
    <t>99-2019-8079</t>
  </si>
  <si>
    <t>99-2019-8080</t>
  </si>
  <si>
    <t>99-2019-8081</t>
  </si>
  <si>
    <t>99-2019-8082</t>
  </si>
  <si>
    <t>99-2019-8083</t>
  </si>
  <si>
    <t>99-2019-8084</t>
  </si>
  <si>
    <t>100-2019-6010</t>
  </si>
  <si>
    <t>100-2019-6020</t>
  </si>
  <si>
    <t>100-2019-6030</t>
  </si>
  <si>
    <t>100-2019-6040</t>
  </si>
  <si>
    <t>100-2019-6070</t>
  </si>
  <si>
    <t>100-2019-6080</t>
  </si>
  <si>
    <t>100-2019-6090</t>
  </si>
  <si>
    <t>100-2019-6100</t>
  </si>
  <si>
    <t>100-2019-6101</t>
  </si>
  <si>
    <t>100-2019-6110</t>
  </si>
  <si>
    <t>100-2019-6130</t>
  </si>
  <si>
    <t>100-2019-6131</t>
  </si>
  <si>
    <t>100-2019-6140</t>
  </si>
  <si>
    <t>100-2019-6150</t>
  </si>
  <si>
    <t>100-2019-6160</t>
  </si>
  <si>
    <t>100-2019-6170</t>
  </si>
  <si>
    <t>100-2019-6180</t>
  </si>
  <si>
    <t>100-2019-6190</t>
  </si>
  <si>
    <t>100-2019-6200</t>
  </si>
  <si>
    <t>100-2019-6210</t>
  </si>
  <si>
    <t>100-2019-6240</t>
  </si>
  <si>
    <t>100-2019-6250</t>
  </si>
  <si>
    <t>100-2019-6256</t>
  </si>
  <si>
    <t>100-2019-6260</t>
  </si>
  <si>
    <t>100-2019-6270</t>
  </si>
  <si>
    <t>100-2019-6280</t>
  </si>
  <si>
    <t>100-2019-6290</t>
  </si>
  <si>
    <t>100-2019-6300</t>
  </si>
  <si>
    <t>100-2019-6310</t>
  </si>
  <si>
    <t>100-2019-6320</t>
  </si>
  <si>
    <t>100-2019-6330</t>
  </si>
  <si>
    <t>100-2019-6340</t>
  </si>
  <si>
    <t>100-2019-6350</t>
  </si>
  <si>
    <t>100-2019-6360</t>
  </si>
  <si>
    <t>100-2019-7205</t>
  </si>
  <si>
    <t>100-2019-7206</t>
  </si>
  <si>
    <t>100-2019-7207</t>
  </si>
  <si>
    <t>100-2019-7210</t>
  </si>
  <si>
    <t>100-2019-8073</t>
  </si>
  <si>
    <t>100-2019-8074</t>
  </si>
  <si>
    <t>100-2019-8075</t>
  </si>
  <si>
    <t>100-2019-8076</t>
  </si>
  <si>
    <t>100-2019-8077</t>
  </si>
  <si>
    <t>100-2019-8078</t>
  </si>
  <si>
    <t>100-2019-8079</t>
  </si>
  <si>
    <t>100-2019-8080</t>
  </si>
  <si>
    <t>100-2019-8081</t>
  </si>
  <si>
    <t>100-2019-8082</t>
  </si>
  <si>
    <t>100-2019-8083</t>
  </si>
  <si>
    <t>100-2019-8084</t>
  </si>
  <si>
    <t>102-2019-6010</t>
  </si>
  <si>
    <t>102-2019-6020</t>
  </si>
  <si>
    <t>102-2019-6030</t>
  </si>
  <si>
    <t>102-2019-6040</t>
  </si>
  <si>
    <t>102-2019-6070</t>
  </si>
  <si>
    <t>102-2019-6080</t>
  </si>
  <si>
    <t>102-2019-6090</t>
  </si>
  <si>
    <t>102-2019-6100</t>
  </si>
  <si>
    <t>102-2019-6101</t>
  </si>
  <si>
    <t>102-2019-6110</t>
  </si>
  <si>
    <t>102-2019-6130</t>
  </si>
  <si>
    <t>102-2019-6131</t>
  </si>
  <si>
    <t>102-2019-6140</t>
  </si>
  <si>
    <t>102-2019-6150</t>
  </si>
  <si>
    <t>102-2019-6160</t>
  </si>
  <si>
    <t>102-2019-6170</t>
  </si>
  <si>
    <t>102-2019-6180</t>
  </si>
  <si>
    <t>102-2019-6190</t>
  </si>
  <si>
    <t>102-2019-6200</t>
  </si>
  <si>
    <t>102-2019-6210</t>
  </si>
  <si>
    <t>102-2019-6240</t>
  </si>
  <si>
    <t>102-2019-6250</t>
  </si>
  <si>
    <t>102-2019-6256</t>
  </si>
  <si>
    <t>102-2019-6260</t>
  </si>
  <si>
    <t>102-2019-6270</t>
  </si>
  <si>
    <t>102-2019-6280</t>
  </si>
  <si>
    <t>102-2019-6290</t>
  </si>
  <si>
    <t>102-2019-6300</t>
  </si>
  <si>
    <t>102-2019-6310</t>
  </si>
  <si>
    <t>102-2019-6320</t>
  </si>
  <si>
    <t>102-2019-6330</t>
  </si>
  <si>
    <t>102-2019-6340</t>
  </si>
  <si>
    <t>102-2019-6350</t>
  </si>
  <si>
    <t>102-2019-6360</t>
  </si>
  <si>
    <t>102-2019-7205</t>
  </si>
  <si>
    <t>102-2019-7206</t>
  </si>
  <si>
    <t>102-2019-7207</t>
  </si>
  <si>
    <t>102-2019-7210</t>
  </si>
  <si>
    <t>102-2019-8073</t>
  </si>
  <si>
    <t>102-2019-8074</t>
  </si>
  <si>
    <t>102-2019-8075</t>
  </si>
  <si>
    <t>102-2019-8076</t>
  </si>
  <si>
    <t>102-2019-8077</t>
  </si>
  <si>
    <t>102-2019-8078</t>
  </si>
  <si>
    <t>102-2019-8079</t>
  </si>
  <si>
    <t>102-2019-8080</t>
  </si>
  <si>
    <t>102-2019-8081</t>
  </si>
  <si>
    <t>102-2019-8082</t>
  </si>
  <si>
    <t>102-2019-8083</t>
  </si>
  <si>
    <t>102-2019-8084</t>
  </si>
  <si>
    <t>103-2019-6010</t>
  </si>
  <si>
    <t>103-2019-6020</t>
  </si>
  <si>
    <t>103-2019-6030</t>
  </si>
  <si>
    <t>103-2019-6040</t>
  </si>
  <si>
    <t>103-2019-6070</t>
  </si>
  <si>
    <t>103-2019-6080</t>
  </si>
  <si>
    <t>103-2019-6090</t>
  </si>
  <si>
    <t>103-2019-6100</t>
  </si>
  <si>
    <t>103-2019-6101</t>
  </si>
  <si>
    <t>103-2019-6110</t>
  </si>
  <si>
    <t>103-2019-6130</t>
  </si>
  <si>
    <t>103-2019-6131</t>
  </si>
  <si>
    <t>103-2019-6140</t>
  </si>
  <si>
    <t>103-2019-6150</t>
  </si>
  <si>
    <t>103-2019-6160</t>
  </si>
  <si>
    <t>103-2019-6170</t>
  </si>
  <si>
    <t>103-2019-6180</t>
  </si>
  <si>
    <t>103-2019-6190</t>
  </si>
  <si>
    <t>103-2019-6200</t>
  </si>
  <si>
    <t>103-2019-6210</t>
  </si>
  <si>
    <t>103-2019-6240</t>
  </si>
  <si>
    <t>103-2019-6250</t>
  </si>
  <si>
    <t>103-2019-6256</t>
  </si>
  <si>
    <t>103-2019-6260</t>
  </si>
  <si>
    <t>103-2019-6270</t>
  </si>
  <si>
    <t>103-2019-6280</t>
  </si>
  <si>
    <t>103-2019-6290</t>
  </si>
  <si>
    <t>103-2019-6300</t>
  </si>
  <si>
    <t>103-2019-6310</t>
  </si>
  <si>
    <t>103-2019-6320</t>
  </si>
  <si>
    <t>103-2019-6330</t>
  </si>
  <si>
    <t>103-2019-6340</t>
  </si>
  <si>
    <t>103-2019-6350</t>
  </si>
  <si>
    <t>103-2019-6360</t>
  </si>
  <si>
    <t>103-2019-7205</t>
  </si>
  <si>
    <t>103-2019-7206</t>
  </si>
  <si>
    <t>103-2019-7207</t>
  </si>
  <si>
    <t>103-2019-7210</t>
  </si>
  <si>
    <t>103-2019-8073</t>
  </si>
  <si>
    <t>103-2019-8074</t>
  </si>
  <si>
    <t>103-2019-8075</t>
  </si>
  <si>
    <t>103-2019-8076</t>
  </si>
  <si>
    <t>103-2019-8077</t>
  </si>
  <si>
    <t>103-2019-8078</t>
  </si>
  <si>
    <t>103-2019-8079</t>
  </si>
  <si>
    <t>103-2019-8080</t>
  </si>
  <si>
    <t>103-2019-8081</t>
  </si>
  <si>
    <t>103-2019-8082</t>
  </si>
  <si>
    <t>103-2019-8083</t>
  </si>
  <si>
    <t>103-2019-8084</t>
  </si>
  <si>
    <t>104-2019-6010</t>
  </si>
  <si>
    <t>104-2019-6020</t>
  </si>
  <si>
    <t>104-2019-6030</t>
  </si>
  <si>
    <t>104-2019-6040</t>
  </si>
  <si>
    <t>104-2019-6070</t>
  </si>
  <si>
    <t>104-2019-6080</t>
  </si>
  <si>
    <t>104-2019-6090</t>
  </si>
  <si>
    <t>104-2019-6100</t>
  </si>
  <si>
    <t>104-2019-6101</t>
  </si>
  <si>
    <t>104-2019-6110</t>
  </si>
  <si>
    <t>104-2019-6130</t>
  </si>
  <si>
    <t>104-2019-6131</t>
  </si>
  <si>
    <t>104-2019-6140</t>
  </si>
  <si>
    <t>104-2019-6150</t>
  </si>
  <si>
    <t>104-2019-6160</t>
  </si>
  <si>
    <t>104-2019-6170</t>
  </si>
  <si>
    <t>104-2019-6180</t>
  </si>
  <si>
    <t>104-2019-6190</t>
  </si>
  <si>
    <t>104-2019-6200</t>
  </si>
  <si>
    <t>104-2019-6210</t>
  </si>
  <si>
    <t>104-2019-6240</t>
  </si>
  <si>
    <t>104-2019-6250</t>
  </si>
  <si>
    <t>104-2019-6256</t>
  </si>
  <si>
    <t>104-2019-6260</t>
  </si>
  <si>
    <t>104-2019-6270</t>
  </si>
  <si>
    <t>104-2019-6280</t>
  </si>
  <si>
    <t>104-2019-6290</t>
  </si>
  <si>
    <t>104-2019-6300</t>
  </si>
  <si>
    <t>104-2019-6310</t>
  </si>
  <si>
    <t>104-2019-6320</t>
  </si>
  <si>
    <t>104-2019-6330</t>
  </si>
  <si>
    <t>104-2019-6340</t>
  </si>
  <si>
    <t>104-2019-6350</t>
  </si>
  <si>
    <t>104-2019-6360</t>
  </si>
  <si>
    <t>104-2019-7205</t>
  </si>
  <si>
    <t>104-2019-7206</t>
  </si>
  <si>
    <t>104-2019-7207</t>
  </si>
  <si>
    <t>104-2019-7210</t>
  </si>
  <si>
    <t>104-2019-8073</t>
  </si>
  <si>
    <t>104-2019-8074</t>
  </si>
  <si>
    <t>104-2019-8075</t>
  </si>
  <si>
    <t>104-2019-8076</t>
  </si>
  <si>
    <t>104-2019-8077</t>
  </si>
  <si>
    <t>104-2019-8078</t>
  </si>
  <si>
    <t>104-2019-8079</t>
  </si>
  <si>
    <t>104-2019-8080</t>
  </si>
  <si>
    <t>104-2019-8081</t>
  </si>
  <si>
    <t>104-2019-8082</t>
  </si>
  <si>
    <t>104-2019-8083</t>
  </si>
  <si>
    <t>104-2019-8084</t>
  </si>
  <si>
    <t>105-2019-6010</t>
  </si>
  <si>
    <t>105-2019-6020</t>
  </si>
  <si>
    <t>105-2019-6030</t>
  </si>
  <si>
    <t>105-2019-6040</t>
  </si>
  <si>
    <t>105-2019-6070</t>
  </si>
  <si>
    <t>105-2019-6080</t>
  </si>
  <si>
    <t>105-2019-6090</t>
  </si>
  <si>
    <t>105-2019-6100</t>
  </si>
  <si>
    <t>105-2019-6101</t>
  </si>
  <si>
    <t>105-2019-6110</t>
  </si>
  <si>
    <t>105-2019-6130</t>
  </si>
  <si>
    <t>105-2019-6131</t>
  </si>
  <si>
    <t>105-2019-6140</t>
  </si>
  <si>
    <t>105-2019-6150</t>
  </si>
  <si>
    <t>105-2019-6160</t>
  </si>
  <si>
    <t>105-2019-6170</t>
  </si>
  <si>
    <t>105-2019-6180</t>
  </si>
  <si>
    <t>105-2019-6190</t>
  </si>
  <si>
    <t>105-2019-6200</t>
  </si>
  <si>
    <t>105-2019-6210</t>
  </si>
  <si>
    <t>105-2019-6240</t>
  </si>
  <si>
    <t>105-2019-6250</t>
  </si>
  <si>
    <t>105-2019-6256</t>
  </si>
  <si>
    <t>105-2019-6260</t>
  </si>
  <si>
    <t>105-2019-6270</t>
  </si>
  <si>
    <t>105-2019-6280</t>
  </si>
  <si>
    <t>105-2019-6290</t>
  </si>
  <si>
    <t>105-2019-6300</t>
  </si>
  <si>
    <t>105-2019-6310</t>
  </si>
  <si>
    <t>105-2019-6320</t>
  </si>
  <si>
    <t>105-2019-6330</t>
  </si>
  <si>
    <t>105-2019-6340</t>
  </si>
  <si>
    <t>105-2019-6350</t>
  </si>
  <si>
    <t>105-2019-6360</t>
  </si>
  <si>
    <t>105-2019-7205</t>
  </si>
  <si>
    <t>105-2019-7206</t>
  </si>
  <si>
    <t>105-2019-7207</t>
  </si>
  <si>
    <t>105-2019-7210</t>
  </si>
  <si>
    <t>105-2019-8073</t>
  </si>
  <si>
    <t>105-2019-8074</t>
  </si>
  <si>
    <t>105-2019-8075</t>
  </si>
  <si>
    <t>105-2019-8076</t>
  </si>
  <si>
    <t>105-2019-8077</t>
  </si>
  <si>
    <t>105-2019-8078</t>
  </si>
  <si>
    <t>105-2019-8079</t>
  </si>
  <si>
    <t>105-2019-8080</t>
  </si>
  <si>
    <t>105-2019-8081</t>
  </si>
  <si>
    <t>105-2019-8082</t>
  </si>
  <si>
    <t>105-2019-8083</t>
  </si>
  <si>
    <t>105-2019-8084</t>
  </si>
  <si>
    <t>106-2019-6010</t>
  </si>
  <si>
    <t>106-2019-6020</t>
  </si>
  <si>
    <t>106-2019-6030</t>
  </si>
  <si>
    <t>106-2019-6040</t>
  </si>
  <si>
    <t>106-2019-6070</t>
  </si>
  <si>
    <t>106-2019-6080</t>
  </si>
  <si>
    <t>106-2019-6090</t>
  </si>
  <si>
    <t>106-2019-6100</t>
  </si>
  <si>
    <t>106-2019-6101</t>
  </si>
  <si>
    <t>106-2019-6110</t>
  </si>
  <si>
    <t>106-2019-6130</t>
  </si>
  <si>
    <t>106-2019-6131</t>
  </si>
  <si>
    <t>106-2019-6140</t>
  </si>
  <si>
    <t>106-2019-6150</t>
  </si>
  <si>
    <t>106-2019-6160</t>
  </si>
  <si>
    <t>106-2019-6170</t>
  </si>
  <si>
    <t>106-2019-6180</t>
  </si>
  <si>
    <t>106-2019-6190</t>
  </si>
  <si>
    <t>106-2019-6200</t>
  </si>
  <si>
    <t>106-2019-6210</t>
  </si>
  <si>
    <t>106-2019-6240</t>
  </si>
  <si>
    <t>106-2019-6250</t>
  </si>
  <si>
    <t>106-2019-6256</t>
  </si>
  <si>
    <t>106-2019-6260</t>
  </si>
  <si>
    <t>106-2019-6270</t>
  </si>
  <si>
    <t>106-2019-6280</t>
  </si>
  <si>
    <t>106-2019-6290</t>
  </si>
  <si>
    <t>106-2019-6300</t>
  </si>
  <si>
    <t>106-2019-6310</t>
  </si>
  <si>
    <t>106-2019-6320</t>
  </si>
  <si>
    <t>106-2019-6330</t>
  </si>
  <si>
    <t>106-2019-6340</t>
  </si>
  <si>
    <t>106-2019-6350</t>
  </si>
  <si>
    <t>106-2019-6360</t>
  </si>
  <si>
    <t>106-2019-7205</t>
  </si>
  <si>
    <t>106-2019-7206</t>
  </si>
  <si>
    <t>106-2019-7207</t>
  </si>
  <si>
    <t>106-2019-7210</t>
  </si>
  <si>
    <t>106-2019-8073</t>
  </si>
  <si>
    <t>106-2019-8074</t>
  </si>
  <si>
    <t>106-2019-8075</t>
  </si>
  <si>
    <t>106-2019-8076</t>
  </si>
  <si>
    <t>106-2019-8077</t>
  </si>
  <si>
    <t>106-2019-8078</t>
  </si>
  <si>
    <t>106-2019-8079</t>
  </si>
  <si>
    <t>106-2019-8080</t>
  </si>
  <si>
    <t>106-2019-8081</t>
  </si>
  <si>
    <t>106-2019-8082</t>
  </si>
  <si>
    <t>106-2019-8083</t>
  </si>
  <si>
    <t>106-2019-8084</t>
  </si>
  <si>
    <t>107-2019-6010</t>
  </si>
  <si>
    <t>107-2019-6020</t>
  </si>
  <si>
    <t>107-2019-6030</t>
  </si>
  <si>
    <t>107-2019-6040</t>
  </si>
  <si>
    <t>107-2019-6070</t>
  </si>
  <si>
    <t>107-2019-6080</t>
  </si>
  <si>
    <t>107-2019-6090</t>
  </si>
  <si>
    <t>107-2019-6100</t>
  </si>
  <si>
    <t>107-2019-6101</t>
  </si>
  <si>
    <t>107-2019-6110</t>
  </si>
  <si>
    <t>107-2019-6130</t>
  </si>
  <si>
    <t>107-2019-6131</t>
  </si>
  <si>
    <t>107-2019-6140</t>
  </si>
  <si>
    <t>107-2019-6150</t>
  </si>
  <si>
    <t>107-2019-6160</t>
  </si>
  <si>
    <t>107-2019-6170</t>
  </si>
  <si>
    <t>107-2019-6180</t>
  </si>
  <si>
    <t>107-2019-6190</t>
  </si>
  <si>
    <t>107-2019-6200</t>
  </si>
  <si>
    <t>107-2019-6210</t>
  </si>
  <si>
    <t>107-2019-6240</t>
  </si>
  <si>
    <t>107-2019-6250</t>
  </si>
  <si>
    <t>107-2019-6256</t>
  </si>
  <si>
    <t>107-2019-6260</t>
  </si>
  <si>
    <t>107-2019-6270</t>
  </si>
  <si>
    <t>107-2019-6280</t>
  </si>
  <si>
    <t>107-2019-6290</t>
  </si>
  <si>
    <t>107-2019-6300</t>
  </si>
  <si>
    <t>107-2019-6310</t>
  </si>
  <si>
    <t>107-2019-6320</t>
  </si>
  <si>
    <t>107-2019-6330</t>
  </si>
  <si>
    <t>107-2019-6340</t>
  </si>
  <si>
    <t>107-2019-6350</t>
  </si>
  <si>
    <t>107-2019-6360</t>
  </si>
  <si>
    <t>107-2019-7205</t>
  </si>
  <si>
    <t>107-2019-7206</t>
  </si>
  <si>
    <t>107-2019-7207</t>
  </si>
  <si>
    <t>107-2019-7210</t>
  </si>
  <si>
    <t>107-2019-8073</t>
  </si>
  <si>
    <t>107-2019-8074</t>
  </si>
  <si>
    <t>107-2019-8075</t>
  </si>
  <si>
    <t>107-2019-8076</t>
  </si>
  <si>
    <t>107-2019-8077</t>
  </si>
  <si>
    <t>107-2019-8078</t>
  </si>
  <si>
    <t>107-2019-8079</t>
  </si>
  <si>
    <t>107-2019-8080</t>
  </si>
  <si>
    <t>107-2019-8081</t>
  </si>
  <si>
    <t>107-2019-8082</t>
  </si>
  <si>
    <t>107-2019-8083</t>
  </si>
  <si>
    <t>107-2019-8084</t>
  </si>
  <si>
    <t>108-2019-6010</t>
  </si>
  <si>
    <t>108-2019-6020</t>
  </si>
  <si>
    <t>108-2019-6030</t>
  </si>
  <si>
    <t>108-2019-6040</t>
  </si>
  <si>
    <t>108-2019-6070</t>
  </si>
  <si>
    <t>108-2019-6080</t>
  </si>
  <si>
    <t>108-2019-6090</t>
  </si>
  <si>
    <t>108-2019-6100</t>
  </si>
  <si>
    <t>108-2019-6101</t>
  </si>
  <si>
    <t>108-2019-6110</t>
  </si>
  <si>
    <t>108-2019-6130</t>
  </si>
  <si>
    <t>108-2019-6131</t>
  </si>
  <si>
    <t>108-2019-6140</t>
  </si>
  <si>
    <t>108-2019-6150</t>
  </si>
  <si>
    <t>108-2019-6160</t>
  </si>
  <si>
    <t>108-2019-6170</t>
  </si>
  <si>
    <t>108-2019-6180</t>
  </si>
  <si>
    <t>108-2019-6190</t>
  </si>
  <si>
    <t>108-2019-6200</t>
  </si>
  <si>
    <t>108-2019-6210</t>
  </si>
  <si>
    <t>108-2019-6240</t>
  </si>
  <si>
    <t>108-2019-6250</t>
  </si>
  <si>
    <t>108-2019-6256</t>
  </si>
  <si>
    <t>108-2019-6260</t>
  </si>
  <si>
    <t>108-2019-6270</t>
  </si>
  <si>
    <t>108-2019-6280</t>
  </si>
  <si>
    <t>108-2019-6290</t>
  </si>
  <si>
    <t>108-2019-6300</t>
  </si>
  <si>
    <t>108-2019-6310</t>
  </si>
  <si>
    <t>108-2019-6320</t>
  </si>
  <si>
    <t>108-2019-6330</t>
  </si>
  <si>
    <t>108-2019-6340</t>
  </si>
  <si>
    <t>108-2019-6350</t>
  </si>
  <si>
    <t>108-2019-6360</t>
  </si>
  <si>
    <t>108-2019-7205</t>
  </si>
  <si>
    <t>108-2019-7206</t>
  </si>
  <si>
    <t>108-2019-7207</t>
  </si>
  <si>
    <t>108-2019-7210</t>
  </si>
  <si>
    <t>108-2019-8073</t>
  </si>
  <si>
    <t>108-2019-8074</t>
  </si>
  <si>
    <t>108-2019-8075</t>
  </si>
  <si>
    <t>108-2019-8076</t>
  </si>
  <si>
    <t>108-2019-8077</t>
  </si>
  <si>
    <t>108-2019-8078</t>
  </si>
  <si>
    <t>108-2019-8079</t>
  </si>
  <si>
    <t>108-2019-8080</t>
  </si>
  <si>
    <t>108-2019-8081</t>
  </si>
  <si>
    <t>108-2019-8082</t>
  </si>
  <si>
    <t>108-2019-8083</t>
  </si>
  <si>
    <t>108-2019-8084</t>
  </si>
  <si>
    <t>110-2019-6010</t>
  </si>
  <si>
    <t>110-2019-6020</t>
  </si>
  <si>
    <t>110-2019-6030</t>
  </si>
  <si>
    <t>110-2019-6040</t>
  </si>
  <si>
    <t>110-2019-6070</t>
  </si>
  <si>
    <t>110-2019-6080</t>
  </si>
  <si>
    <t>110-2019-6090</t>
  </si>
  <si>
    <t>110-2019-6100</t>
  </si>
  <si>
    <t>110-2019-6101</t>
  </si>
  <si>
    <t>110-2019-6110</t>
  </si>
  <si>
    <t>110-2019-6130</t>
  </si>
  <si>
    <t>110-2019-6131</t>
  </si>
  <si>
    <t>110-2019-6140</t>
  </si>
  <si>
    <t>110-2019-6150</t>
  </si>
  <si>
    <t>110-2019-6160</t>
  </si>
  <si>
    <t>110-2019-6170</t>
  </si>
  <si>
    <t>110-2019-6180</t>
  </si>
  <si>
    <t>110-2019-6190</t>
  </si>
  <si>
    <t>110-2019-6200</t>
  </si>
  <si>
    <t>110-2019-6210</t>
  </si>
  <si>
    <t>110-2019-6240</t>
  </si>
  <si>
    <t>110-2019-6250</t>
  </si>
  <si>
    <t>110-2019-6256</t>
  </si>
  <si>
    <t>110-2019-6260</t>
  </si>
  <si>
    <t>110-2019-6270</t>
  </si>
  <si>
    <t>110-2019-6280</t>
  </si>
  <si>
    <t>110-2019-6290</t>
  </si>
  <si>
    <t>110-2019-6300</t>
  </si>
  <si>
    <t>110-2019-6310</t>
  </si>
  <si>
    <t>110-2019-6320</t>
  </si>
  <si>
    <t>110-2019-6330</t>
  </si>
  <si>
    <t>110-2019-6340</t>
  </si>
  <si>
    <t>110-2019-6350</t>
  </si>
  <si>
    <t>110-2019-6360</t>
  </si>
  <si>
    <t>110-2019-7205</t>
  </si>
  <si>
    <t>110-2019-7206</t>
  </si>
  <si>
    <t>110-2019-7207</t>
  </si>
  <si>
    <t>110-2019-7210</t>
  </si>
  <si>
    <t>110-2019-8073</t>
  </si>
  <si>
    <t>110-2019-8074</t>
  </si>
  <si>
    <t>110-2019-8075</t>
  </si>
  <si>
    <t>110-2019-8076</t>
  </si>
  <si>
    <t>110-2019-8077</t>
  </si>
  <si>
    <t>110-2019-8078</t>
  </si>
  <si>
    <t>110-2019-8079</t>
  </si>
  <si>
    <t>110-2019-8080</t>
  </si>
  <si>
    <t>110-2019-8081</t>
  </si>
  <si>
    <t>110-2019-8082</t>
  </si>
  <si>
    <t>110-2019-8083</t>
  </si>
  <si>
    <t>110-2019-8084</t>
  </si>
  <si>
    <t>112-2019-6010</t>
  </si>
  <si>
    <t>112-2019-6020</t>
  </si>
  <si>
    <t>112-2019-6030</t>
  </si>
  <si>
    <t>112-2019-6040</t>
  </si>
  <si>
    <t>112-2019-6070</t>
  </si>
  <si>
    <t>112-2019-6080</t>
  </si>
  <si>
    <t>112-2019-6090</t>
  </si>
  <si>
    <t>112-2019-6100</t>
  </si>
  <si>
    <t>112-2019-6101</t>
  </si>
  <si>
    <t>112-2019-6110</t>
  </si>
  <si>
    <t>112-2019-6130</t>
  </si>
  <si>
    <t>112-2019-6131</t>
  </si>
  <si>
    <t>112-2019-6140</t>
  </si>
  <si>
    <t>112-2019-6150</t>
  </si>
  <si>
    <t>112-2019-6160</t>
  </si>
  <si>
    <t>112-2019-6170</t>
  </si>
  <si>
    <t>112-2019-6180</t>
  </si>
  <si>
    <t>112-2019-6190</t>
  </si>
  <si>
    <t>112-2019-6200</t>
  </si>
  <si>
    <t>112-2019-6210</t>
  </si>
  <si>
    <t>112-2019-6240</t>
  </si>
  <si>
    <t>112-2019-6250</t>
  </si>
  <si>
    <t>112-2019-6256</t>
  </si>
  <si>
    <t>112-2019-6260</t>
  </si>
  <si>
    <t>112-2019-6270</t>
  </si>
  <si>
    <t>112-2019-6280</t>
  </si>
  <si>
    <t>112-2019-6290</t>
  </si>
  <si>
    <t>112-2019-6300</t>
  </si>
  <si>
    <t>112-2019-6310</t>
  </si>
  <si>
    <t>112-2019-6320</t>
  </si>
  <si>
    <t>112-2019-6330</t>
  </si>
  <si>
    <t>112-2019-6340</t>
  </si>
  <si>
    <t>112-2019-6350</t>
  </si>
  <si>
    <t>112-2019-6360</t>
  </si>
  <si>
    <t>112-2019-7205</t>
  </si>
  <si>
    <t>112-2019-7206</t>
  </si>
  <si>
    <t>112-2019-7207</t>
  </si>
  <si>
    <t>112-2019-7210</t>
  </si>
  <si>
    <t>112-2019-8073</t>
  </si>
  <si>
    <t>112-2019-8074</t>
  </si>
  <si>
    <t>112-2019-8075</t>
  </si>
  <si>
    <t>112-2019-8076</t>
  </si>
  <si>
    <t>112-2019-8077</t>
  </si>
  <si>
    <t>112-2019-8078</t>
  </si>
  <si>
    <t>112-2019-8079</t>
  </si>
  <si>
    <t>112-2019-8080</t>
  </si>
  <si>
    <t>112-2019-8081</t>
  </si>
  <si>
    <t>112-2019-8082</t>
  </si>
  <si>
    <t>112-2019-8083</t>
  </si>
  <si>
    <t>112-2019-8084</t>
  </si>
  <si>
    <t>113-2019-6010</t>
  </si>
  <si>
    <t>113-2019-6020</t>
  </si>
  <si>
    <t>113-2019-6030</t>
  </si>
  <si>
    <t>113-2019-6040</t>
  </si>
  <si>
    <t>113-2019-6070</t>
  </si>
  <si>
    <t>113-2019-6080</t>
  </si>
  <si>
    <t>113-2019-6090</t>
  </si>
  <si>
    <t>113-2019-6100</t>
  </si>
  <si>
    <t>113-2019-6101</t>
  </si>
  <si>
    <t>113-2019-6110</t>
  </si>
  <si>
    <t>113-2019-6130</t>
  </si>
  <si>
    <t>113-2019-6131</t>
  </si>
  <si>
    <t>113-2019-6140</t>
  </si>
  <si>
    <t>113-2019-6150</t>
  </si>
  <si>
    <t>113-2019-6160</t>
  </si>
  <si>
    <t>113-2019-6170</t>
  </si>
  <si>
    <t>113-2019-6180</t>
  </si>
  <si>
    <t>113-2019-6190</t>
  </si>
  <si>
    <t>113-2019-6200</t>
  </si>
  <si>
    <t>113-2019-6210</t>
  </si>
  <si>
    <t>113-2019-6240</t>
  </si>
  <si>
    <t>113-2019-6250</t>
  </si>
  <si>
    <t>113-2019-6256</t>
  </si>
  <si>
    <t>113-2019-6260</t>
  </si>
  <si>
    <t>113-2019-6270</t>
  </si>
  <si>
    <t>113-2019-6280</t>
  </si>
  <si>
    <t>113-2019-6290</t>
  </si>
  <si>
    <t>113-2019-6300</t>
  </si>
  <si>
    <t>113-2019-6310</t>
  </si>
  <si>
    <t>113-2019-6320</t>
  </si>
  <si>
    <t>113-2019-6330</t>
  </si>
  <si>
    <t>113-2019-6340</t>
  </si>
  <si>
    <t>113-2019-6350</t>
  </si>
  <si>
    <t>113-2019-6360</t>
  </si>
  <si>
    <t>113-2019-7205</t>
  </si>
  <si>
    <t>113-2019-7206</t>
  </si>
  <si>
    <t>113-2019-7207</t>
  </si>
  <si>
    <t>113-2019-7210</t>
  </si>
  <si>
    <t>113-2019-8073</t>
  </si>
  <si>
    <t>113-2019-8074</t>
  </si>
  <si>
    <t>113-2019-8075</t>
  </si>
  <si>
    <t>113-2019-8076</t>
  </si>
  <si>
    <t>113-2019-8077</t>
  </si>
  <si>
    <t>113-2019-8078</t>
  </si>
  <si>
    <t>113-2019-8079</t>
  </si>
  <si>
    <t>113-2019-8080</t>
  </si>
  <si>
    <t>113-2019-8081</t>
  </si>
  <si>
    <t>113-2019-8082</t>
  </si>
  <si>
    <t>113-2019-8083</t>
  </si>
  <si>
    <t>113-2019-8084</t>
  </si>
  <si>
    <t>114-2019-6010</t>
  </si>
  <si>
    <t>114-2019-6020</t>
  </si>
  <si>
    <t>114-2019-6030</t>
  </si>
  <si>
    <t>114-2019-6040</t>
  </si>
  <si>
    <t>114-2019-6070</t>
  </si>
  <si>
    <t>114-2019-6080</t>
  </si>
  <si>
    <t>114-2019-6090</t>
  </si>
  <si>
    <t>114-2019-6100</t>
  </si>
  <si>
    <t>114-2019-6101</t>
  </si>
  <si>
    <t>114-2019-6110</t>
  </si>
  <si>
    <t>114-2019-6130</t>
  </si>
  <si>
    <t>114-2019-6131</t>
  </si>
  <si>
    <t>114-2019-6140</t>
  </si>
  <si>
    <t>114-2019-6150</t>
  </si>
  <si>
    <t>114-2019-6160</t>
  </si>
  <si>
    <t>114-2019-6170</t>
  </si>
  <si>
    <t>114-2019-6180</t>
  </si>
  <si>
    <t>114-2019-6190</t>
  </si>
  <si>
    <t>114-2019-6200</t>
  </si>
  <si>
    <t>114-2019-6210</t>
  </si>
  <si>
    <t>114-2019-6240</t>
  </si>
  <si>
    <t>114-2019-6250</t>
  </si>
  <si>
    <t>114-2019-6256</t>
  </si>
  <si>
    <t>114-2019-6260</t>
  </si>
  <si>
    <t>114-2019-6270</t>
  </si>
  <si>
    <t>114-2019-6280</t>
  </si>
  <si>
    <t>114-2019-6290</t>
  </si>
  <si>
    <t>114-2019-6300</t>
  </si>
  <si>
    <t>114-2019-6310</t>
  </si>
  <si>
    <t>114-2019-6320</t>
  </si>
  <si>
    <t>114-2019-6330</t>
  </si>
  <si>
    <t>114-2019-6340</t>
  </si>
  <si>
    <t>114-2019-6350</t>
  </si>
  <si>
    <t>114-2019-6360</t>
  </si>
  <si>
    <t>114-2019-7205</t>
  </si>
  <si>
    <t>114-2019-7206</t>
  </si>
  <si>
    <t>114-2019-7207</t>
  </si>
  <si>
    <t>114-2019-7210</t>
  </si>
  <si>
    <t>114-2019-8073</t>
  </si>
  <si>
    <t>114-2019-8074</t>
  </si>
  <si>
    <t>114-2019-8075</t>
  </si>
  <si>
    <t>114-2019-8076</t>
  </si>
  <si>
    <t>114-2019-8077</t>
  </si>
  <si>
    <t>114-2019-8078</t>
  </si>
  <si>
    <t>114-2019-8079</t>
  </si>
  <si>
    <t>114-2019-8080</t>
  </si>
  <si>
    <t>114-2019-8081</t>
  </si>
  <si>
    <t>114-2019-8082</t>
  </si>
  <si>
    <t>114-2019-8083</t>
  </si>
  <si>
    <t>114-2019-8084</t>
  </si>
  <si>
    <t>115-2019-6010</t>
  </si>
  <si>
    <t>115-2019-6020</t>
  </si>
  <si>
    <t>115-2019-6030</t>
  </si>
  <si>
    <t>115-2019-6040</t>
  </si>
  <si>
    <t>115-2019-6070</t>
  </si>
  <si>
    <t>115-2019-6080</t>
  </si>
  <si>
    <t>115-2019-6090</t>
  </si>
  <si>
    <t>115-2019-6100</t>
  </si>
  <si>
    <t>115-2019-6101</t>
  </si>
  <si>
    <t>115-2019-6110</t>
  </si>
  <si>
    <t>115-2019-6130</t>
  </si>
  <si>
    <t>115-2019-6131</t>
  </si>
  <si>
    <t>115-2019-6140</t>
  </si>
  <si>
    <t>115-2019-6150</t>
  </si>
  <si>
    <t>115-2019-6160</t>
  </si>
  <si>
    <t>115-2019-6170</t>
  </si>
  <si>
    <t>115-2019-6180</t>
  </si>
  <si>
    <t>115-2019-6190</t>
  </si>
  <si>
    <t>115-2019-6200</t>
  </si>
  <si>
    <t>115-2019-6210</t>
  </si>
  <si>
    <t>115-2019-6240</t>
  </si>
  <si>
    <t>115-2019-6250</t>
  </si>
  <si>
    <t>115-2019-6256</t>
  </si>
  <si>
    <t>115-2019-6260</t>
  </si>
  <si>
    <t>115-2019-6270</t>
  </si>
  <si>
    <t>115-2019-6280</t>
  </si>
  <si>
    <t>115-2019-6290</t>
  </si>
  <si>
    <t>115-2019-6300</t>
  </si>
  <si>
    <t>115-2019-6310</t>
  </si>
  <si>
    <t>115-2019-6320</t>
  </si>
  <si>
    <t>115-2019-6330</t>
  </si>
  <si>
    <t>115-2019-6340</t>
  </si>
  <si>
    <t>115-2019-6350</t>
  </si>
  <si>
    <t>115-2019-6360</t>
  </si>
  <si>
    <t>115-2019-7205</t>
  </si>
  <si>
    <t>115-2019-7206</t>
  </si>
  <si>
    <t>115-2019-7207</t>
  </si>
  <si>
    <t>115-2019-7210</t>
  </si>
  <si>
    <t>115-2019-8073</t>
  </si>
  <si>
    <t>115-2019-8074</t>
  </si>
  <si>
    <t>115-2019-8075</t>
  </si>
  <si>
    <t>115-2019-8076</t>
  </si>
  <si>
    <t>115-2019-8077</t>
  </si>
  <si>
    <t>115-2019-8078</t>
  </si>
  <si>
    <t>115-2019-8079</t>
  </si>
  <si>
    <t>115-2019-8080</t>
  </si>
  <si>
    <t>115-2019-8081</t>
  </si>
  <si>
    <t>115-2019-8082</t>
  </si>
  <si>
    <t>115-2019-8083</t>
  </si>
  <si>
    <t>115-2019-8084</t>
  </si>
  <si>
    <t>116-2019-6010</t>
  </si>
  <si>
    <t>116-2019-6020</t>
  </si>
  <si>
    <t>116-2019-6030</t>
  </si>
  <si>
    <t>116-2019-6040</t>
  </si>
  <si>
    <t>116-2019-6070</t>
  </si>
  <si>
    <t>116-2019-6080</t>
  </si>
  <si>
    <t>116-2019-6090</t>
  </si>
  <si>
    <t>116-2019-6100</t>
  </si>
  <si>
    <t>116-2019-6101</t>
  </si>
  <si>
    <t>116-2019-6110</t>
  </si>
  <si>
    <t>116-2019-6130</t>
  </si>
  <si>
    <t>116-2019-6131</t>
  </si>
  <si>
    <t>116-2019-6140</t>
  </si>
  <si>
    <t>116-2019-6150</t>
  </si>
  <si>
    <t>116-2019-6160</t>
  </si>
  <si>
    <t>116-2019-6170</t>
  </si>
  <si>
    <t>116-2019-6180</t>
  </si>
  <si>
    <t>116-2019-6190</t>
  </si>
  <si>
    <t>116-2019-6200</t>
  </si>
  <si>
    <t>116-2019-6210</t>
  </si>
  <si>
    <t>116-2019-6240</t>
  </si>
  <si>
    <t>116-2019-6250</t>
  </si>
  <si>
    <t>116-2019-6256</t>
  </si>
  <si>
    <t>116-2019-6260</t>
  </si>
  <si>
    <t>116-2019-6270</t>
  </si>
  <si>
    <t>116-2019-6280</t>
  </si>
  <si>
    <t>116-2019-6290</t>
  </si>
  <si>
    <t>116-2019-6300</t>
  </si>
  <si>
    <t>116-2019-6310</t>
  </si>
  <si>
    <t>116-2019-6320</t>
  </si>
  <si>
    <t>116-2019-6330</t>
  </si>
  <si>
    <t>116-2019-6340</t>
  </si>
  <si>
    <t>116-2019-6350</t>
  </si>
  <si>
    <t>116-2019-6360</t>
  </si>
  <si>
    <t>116-2019-7205</t>
  </si>
  <si>
    <t>116-2019-7206</t>
  </si>
  <si>
    <t>116-2019-7207</t>
  </si>
  <si>
    <t>116-2019-7210</t>
  </si>
  <si>
    <t>116-2019-8073</t>
  </si>
  <si>
    <t>116-2019-8074</t>
  </si>
  <si>
    <t>116-2019-8075</t>
  </si>
  <si>
    <t>116-2019-8076</t>
  </si>
  <si>
    <t>116-2019-8077</t>
  </si>
  <si>
    <t>116-2019-8078</t>
  </si>
  <si>
    <t>116-2019-8079</t>
  </si>
  <si>
    <t>116-2019-8080</t>
  </si>
  <si>
    <t>116-2019-8081</t>
  </si>
  <si>
    <t>116-2019-8082</t>
  </si>
  <si>
    <t>116-2019-8083</t>
  </si>
  <si>
    <t>116-2019-8084</t>
  </si>
  <si>
    <t>117-2019-6010</t>
  </si>
  <si>
    <t>117-2019-6020</t>
  </si>
  <si>
    <t>117-2019-6030</t>
  </si>
  <si>
    <t>117-2019-6040</t>
  </si>
  <si>
    <t>117-2019-6070</t>
  </si>
  <si>
    <t>117-2019-6080</t>
  </si>
  <si>
    <t>117-2019-6090</t>
  </si>
  <si>
    <t>117-2019-6100</t>
  </si>
  <si>
    <t>117-2019-6101</t>
  </si>
  <si>
    <t>117-2019-6110</t>
  </si>
  <si>
    <t>117-2019-6130</t>
  </si>
  <si>
    <t>117-2019-6131</t>
  </si>
  <si>
    <t>117-2019-6140</t>
  </si>
  <si>
    <t>117-2019-6150</t>
  </si>
  <si>
    <t>117-2019-6160</t>
  </si>
  <si>
    <t>117-2019-6170</t>
  </si>
  <si>
    <t>117-2019-6180</t>
  </si>
  <si>
    <t>117-2019-6190</t>
  </si>
  <si>
    <t>117-2019-6200</t>
  </si>
  <si>
    <t>117-2019-6210</t>
  </si>
  <si>
    <t>117-2019-6240</t>
  </si>
  <si>
    <t>117-2019-6250</t>
  </si>
  <si>
    <t>117-2019-6256</t>
  </si>
  <si>
    <t>117-2019-6260</t>
  </si>
  <si>
    <t>117-2019-6270</t>
  </si>
  <si>
    <t>117-2019-6280</t>
  </si>
  <si>
    <t>117-2019-6290</t>
  </si>
  <si>
    <t>117-2019-6300</t>
  </si>
  <si>
    <t>117-2019-6310</t>
  </si>
  <si>
    <t>117-2019-6320</t>
  </si>
  <si>
    <t>117-2019-6330</t>
  </si>
  <si>
    <t>117-2019-6340</t>
  </si>
  <si>
    <t>117-2019-6350</t>
  </si>
  <si>
    <t>117-2019-6360</t>
  </si>
  <si>
    <t>117-2019-7205</t>
  </si>
  <si>
    <t>117-2019-7206</t>
  </si>
  <si>
    <t>117-2019-7207</t>
  </si>
  <si>
    <t>117-2019-7210</t>
  </si>
  <si>
    <t>117-2019-8073</t>
  </si>
  <si>
    <t>117-2019-8074</t>
  </si>
  <si>
    <t>117-2019-8075</t>
  </si>
  <si>
    <t>117-2019-8076</t>
  </si>
  <si>
    <t>117-2019-8077</t>
  </si>
  <si>
    <t>117-2019-8078</t>
  </si>
  <si>
    <t>117-2019-8079</t>
  </si>
  <si>
    <t>117-2019-8080</t>
  </si>
  <si>
    <t>117-2019-8081</t>
  </si>
  <si>
    <t>117-2019-8082</t>
  </si>
  <si>
    <t>117-2019-8083</t>
  </si>
  <si>
    <t>117-2019-8084</t>
  </si>
  <si>
    <t>118-2019-6010</t>
  </si>
  <si>
    <t>118-2019-6020</t>
  </si>
  <si>
    <t>118-2019-6030</t>
  </si>
  <si>
    <t>118-2019-6040</t>
  </si>
  <si>
    <t>118-2019-6070</t>
  </si>
  <si>
    <t>118-2019-6080</t>
  </si>
  <si>
    <t>118-2019-6090</t>
  </si>
  <si>
    <t>118-2019-6100</t>
  </si>
  <si>
    <t>118-2019-6101</t>
  </si>
  <si>
    <t>118-2019-6110</t>
  </si>
  <si>
    <t>118-2019-6130</t>
  </si>
  <si>
    <t>118-2019-6131</t>
  </si>
  <si>
    <t>118-2019-6140</t>
  </si>
  <si>
    <t>118-2019-6150</t>
  </si>
  <si>
    <t>118-2019-6160</t>
  </si>
  <si>
    <t>118-2019-6170</t>
  </si>
  <si>
    <t>118-2019-6180</t>
  </si>
  <si>
    <t>118-2019-6190</t>
  </si>
  <si>
    <t>118-2019-6200</t>
  </si>
  <si>
    <t>118-2019-6210</t>
  </si>
  <si>
    <t>118-2019-6240</t>
  </si>
  <si>
    <t>118-2019-6250</t>
  </si>
  <si>
    <t>118-2019-6256</t>
  </si>
  <si>
    <t>118-2019-6260</t>
  </si>
  <si>
    <t>118-2019-6270</t>
  </si>
  <si>
    <t>118-2019-6280</t>
  </si>
  <si>
    <t>118-2019-6290</t>
  </si>
  <si>
    <t>118-2019-6300</t>
  </si>
  <si>
    <t>118-2019-6310</t>
  </si>
  <si>
    <t>118-2019-6320</t>
  </si>
  <si>
    <t>118-2019-6330</t>
  </si>
  <si>
    <t>118-2019-6340</t>
  </si>
  <si>
    <t>118-2019-6350</t>
  </si>
  <si>
    <t>118-2019-6360</t>
  </si>
  <si>
    <t>118-2019-7205</t>
  </si>
  <si>
    <t>118-2019-7206</t>
  </si>
  <si>
    <t>118-2019-7207</t>
  </si>
  <si>
    <t>118-2019-7210</t>
  </si>
  <si>
    <t>118-2019-8073</t>
  </si>
  <si>
    <t>118-2019-8074</t>
  </si>
  <si>
    <t>118-2019-8075</t>
  </si>
  <si>
    <t>118-2019-8076</t>
  </si>
  <si>
    <t>118-2019-8077</t>
  </si>
  <si>
    <t>118-2019-8078</t>
  </si>
  <si>
    <t>118-2019-8079</t>
  </si>
  <si>
    <t>118-2019-8080</t>
  </si>
  <si>
    <t>118-2019-8081</t>
  </si>
  <si>
    <t>118-2019-8082</t>
  </si>
  <si>
    <t>118-2019-8083</t>
  </si>
  <si>
    <t>118-2019-8084</t>
  </si>
  <si>
    <t>119-2019-6010</t>
  </si>
  <si>
    <t>119-2019-6020</t>
  </si>
  <si>
    <t>119-2019-6030</t>
  </si>
  <si>
    <t>119-2019-6040</t>
  </si>
  <si>
    <t>119-2019-6070</t>
  </si>
  <si>
    <t>119-2019-6080</t>
  </si>
  <si>
    <t>119-2019-6090</t>
  </si>
  <si>
    <t>119-2019-6100</t>
  </si>
  <si>
    <t>119-2019-6101</t>
  </si>
  <si>
    <t>119-2019-6110</t>
  </si>
  <si>
    <t>119-2019-6130</t>
  </si>
  <si>
    <t>119-2019-6131</t>
  </si>
  <si>
    <t>119-2019-6140</t>
  </si>
  <si>
    <t>119-2019-6150</t>
  </si>
  <si>
    <t>119-2019-6160</t>
  </si>
  <si>
    <t>119-2019-6170</t>
  </si>
  <si>
    <t>119-2019-6180</t>
  </si>
  <si>
    <t>119-2019-6190</t>
  </si>
  <si>
    <t>119-2019-6200</t>
  </si>
  <si>
    <t>119-2019-6210</t>
  </si>
  <si>
    <t>119-2019-6240</t>
  </si>
  <si>
    <t>119-2019-6250</t>
  </si>
  <si>
    <t>119-2019-6256</t>
  </si>
  <si>
    <t>119-2019-6260</t>
  </si>
  <si>
    <t>119-2019-6270</t>
  </si>
  <si>
    <t>119-2019-6280</t>
  </si>
  <si>
    <t>119-2019-6290</t>
  </si>
  <si>
    <t>119-2019-6300</t>
  </si>
  <si>
    <t>119-2019-6310</t>
  </si>
  <si>
    <t>119-2019-6320</t>
  </si>
  <si>
    <t>119-2019-6330</t>
  </si>
  <si>
    <t>119-2019-6340</t>
  </si>
  <si>
    <t>119-2019-6350</t>
  </si>
  <si>
    <t>119-2019-6360</t>
  </si>
  <si>
    <t>119-2019-7205</t>
  </si>
  <si>
    <t>119-2019-7206</t>
  </si>
  <si>
    <t>119-2019-7207</t>
  </si>
  <si>
    <t>119-2019-7210</t>
  </si>
  <si>
    <t>119-2019-8073</t>
  </si>
  <si>
    <t>119-2019-8074</t>
  </si>
  <si>
    <t>119-2019-8075</t>
  </si>
  <si>
    <t>119-2019-8076</t>
  </si>
  <si>
    <t>119-2019-8077</t>
  </si>
  <si>
    <t>119-2019-8078</t>
  </si>
  <si>
    <t>119-2019-8079</t>
  </si>
  <si>
    <t>119-2019-8080</t>
  </si>
  <si>
    <t>119-2019-8081</t>
  </si>
  <si>
    <t>119-2019-8082</t>
  </si>
  <si>
    <t>119-2019-8083</t>
  </si>
  <si>
    <t>119-2019-8084</t>
  </si>
  <si>
    <t>121-2019-6010</t>
  </si>
  <si>
    <t>121-2019-6020</t>
  </si>
  <si>
    <t>121-2019-6030</t>
  </si>
  <si>
    <t>121-2019-6040</t>
  </si>
  <si>
    <t>121-2019-6070</t>
  </si>
  <si>
    <t>121-2019-6080</t>
  </si>
  <si>
    <t>121-2019-6090</t>
  </si>
  <si>
    <t>121-2019-6100</t>
  </si>
  <si>
    <t>121-2019-6101</t>
  </si>
  <si>
    <t>121-2019-6110</t>
  </si>
  <si>
    <t>121-2019-6130</t>
  </si>
  <si>
    <t>121-2019-6131</t>
  </si>
  <si>
    <t>121-2019-6140</t>
  </si>
  <si>
    <t>121-2019-6150</t>
  </si>
  <si>
    <t>121-2019-6160</t>
  </si>
  <si>
    <t>121-2019-6170</t>
  </si>
  <si>
    <t>121-2019-6180</t>
  </si>
  <si>
    <t>121-2019-6190</t>
  </si>
  <si>
    <t>121-2019-6200</t>
  </si>
  <si>
    <t>121-2019-6210</t>
  </si>
  <si>
    <t>121-2019-6240</t>
  </si>
  <si>
    <t>121-2019-6250</t>
  </si>
  <si>
    <t>121-2019-6256</t>
  </si>
  <si>
    <t>121-2019-6260</t>
  </si>
  <si>
    <t>121-2019-6270</t>
  </si>
  <si>
    <t>121-2019-6280</t>
  </si>
  <si>
    <t>121-2019-6290</t>
  </si>
  <si>
    <t>121-2019-6300</t>
  </si>
  <si>
    <t>121-2019-6310</t>
  </si>
  <si>
    <t>121-2019-6320</t>
  </si>
  <si>
    <t>121-2019-6330</t>
  </si>
  <si>
    <t>121-2019-6340</t>
  </si>
  <si>
    <t>121-2019-6350</t>
  </si>
  <si>
    <t>121-2019-6360</t>
  </si>
  <si>
    <t>121-2019-7205</t>
  </si>
  <si>
    <t>121-2019-7206</t>
  </si>
  <si>
    <t>121-2019-7207</t>
  </si>
  <si>
    <t>121-2019-7210</t>
  </si>
  <si>
    <t>121-2019-8073</t>
  </si>
  <si>
    <t>121-2019-8074</t>
  </si>
  <si>
    <t>121-2019-8075</t>
  </si>
  <si>
    <t>121-2019-8076</t>
  </si>
  <si>
    <t>121-2019-8077</t>
  </si>
  <si>
    <t>121-2019-8078</t>
  </si>
  <si>
    <t>121-2019-8079</t>
  </si>
  <si>
    <t>121-2019-8080</t>
  </si>
  <si>
    <t>121-2019-8081</t>
  </si>
  <si>
    <t>121-2019-8082</t>
  </si>
  <si>
    <t>121-2019-8083</t>
  </si>
  <si>
    <t>121-2019-8084</t>
  </si>
  <si>
    <t>124-2019-6010</t>
  </si>
  <si>
    <t>124-2019-6020</t>
  </si>
  <si>
    <t>124-2019-6030</t>
  </si>
  <si>
    <t>124-2019-6040</t>
  </si>
  <si>
    <t>124-2019-6070</t>
  </si>
  <si>
    <t>124-2019-6080</t>
  </si>
  <si>
    <t>124-2019-6090</t>
  </si>
  <si>
    <t>124-2019-6100</t>
  </si>
  <si>
    <t>124-2019-6101</t>
  </si>
  <si>
    <t>124-2019-6110</t>
  </si>
  <si>
    <t>124-2019-6130</t>
  </si>
  <si>
    <t>124-2019-6131</t>
  </si>
  <si>
    <t>124-2019-6140</t>
  </si>
  <si>
    <t>124-2019-6150</t>
  </si>
  <si>
    <t>124-2019-6160</t>
  </si>
  <si>
    <t>124-2019-6170</t>
  </si>
  <si>
    <t>124-2019-6180</t>
  </si>
  <si>
    <t>124-2019-6190</t>
  </si>
  <si>
    <t>124-2019-6200</t>
  </si>
  <si>
    <t>124-2019-6210</t>
  </si>
  <si>
    <t>124-2019-6240</t>
  </si>
  <si>
    <t>124-2019-6250</t>
  </si>
  <si>
    <t>124-2019-6256</t>
  </si>
  <si>
    <t>124-2019-6260</t>
  </si>
  <si>
    <t>124-2019-6270</t>
  </si>
  <si>
    <t>124-2019-6280</t>
  </si>
  <si>
    <t>124-2019-6290</t>
  </si>
  <si>
    <t>124-2019-6300</t>
  </si>
  <si>
    <t>124-2019-6310</t>
  </si>
  <si>
    <t>124-2019-6320</t>
  </si>
  <si>
    <t>124-2019-6330</t>
  </si>
  <si>
    <t>124-2019-6340</t>
  </si>
  <si>
    <t>124-2019-6350</t>
  </si>
  <si>
    <t>124-2019-6360</t>
  </si>
  <si>
    <t>124-2019-7205</t>
  </si>
  <si>
    <t>124-2019-7206</t>
  </si>
  <si>
    <t>124-2019-7207</t>
  </si>
  <si>
    <t>124-2019-7210</t>
  </si>
  <si>
    <t>124-2019-8073</t>
  </si>
  <si>
    <t>124-2019-8074</t>
  </si>
  <si>
    <t>124-2019-8075</t>
  </si>
  <si>
    <t>124-2019-8076</t>
  </si>
  <si>
    <t>124-2019-8077</t>
  </si>
  <si>
    <t>124-2019-8078</t>
  </si>
  <si>
    <t>124-2019-8079</t>
  </si>
  <si>
    <t>124-2019-8080</t>
  </si>
  <si>
    <t>124-2019-8081</t>
  </si>
  <si>
    <t>124-2019-8082</t>
  </si>
  <si>
    <t>124-2019-8083</t>
  </si>
  <si>
    <t>124-2019-8084</t>
  </si>
  <si>
    <t>127-2019-6010</t>
  </si>
  <si>
    <t>127-2019-6020</t>
  </si>
  <si>
    <t>127-2019-6030</t>
  </si>
  <si>
    <t>127-2019-6040</t>
  </si>
  <si>
    <t>127-2019-6070</t>
  </si>
  <si>
    <t>127-2019-6080</t>
  </si>
  <si>
    <t>127-2019-6090</t>
  </si>
  <si>
    <t>127-2019-6100</t>
  </si>
  <si>
    <t>127-2019-6101</t>
  </si>
  <si>
    <t>127-2019-6110</t>
  </si>
  <si>
    <t>127-2019-6130</t>
  </si>
  <si>
    <t>127-2019-6131</t>
  </si>
  <si>
    <t>127-2019-6140</t>
  </si>
  <si>
    <t>127-2019-6150</t>
  </si>
  <si>
    <t>127-2019-6160</t>
  </si>
  <si>
    <t>127-2019-6170</t>
  </si>
  <si>
    <t>127-2019-6180</t>
  </si>
  <si>
    <t>127-2019-6190</t>
  </si>
  <si>
    <t>127-2019-6200</t>
  </si>
  <si>
    <t>127-2019-6210</t>
  </si>
  <si>
    <t>127-2019-6240</t>
  </si>
  <si>
    <t>127-2019-6250</t>
  </si>
  <si>
    <t>127-2019-6256</t>
  </si>
  <si>
    <t>127-2019-6260</t>
  </si>
  <si>
    <t>127-2019-6270</t>
  </si>
  <si>
    <t>127-2019-6280</t>
  </si>
  <si>
    <t>127-2019-6290</t>
  </si>
  <si>
    <t>127-2019-6300</t>
  </si>
  <si>
    <t>127-2019-6310</t>
  </si>
  <si>
    <t>127-2019-6320</t>
  </si>
  <si>
    <t>127-2019-6330</t>
  </si>
  <si>
    <t>127-2019-6340</t>
  </si>
  <si>
    <t>127-2019-6350</t>
  </si>
  <si>
    <t>127-2019-6360</t>
  </si>
  <si>
    <t>127-2019-7205</t>
  </si>
  <si>
    <t>127-2019-7206</t>
  </si>
  <si>
    <t>127-2019-7207</t>
  </si>
  <si>
    <t>127-2019-7210</t>
  </si>
  <si>
    <t>127-2019-8073</t>
  </si>
  <si>
    <t>127-2019-8074</t>
  </si>
  <si>
    <t>127-2019-8075</t>
  </si>
  <si>
    <t>127-2019-8076</t>
  </si>
  <si>
    <t>127-2019-8077</t>
  </si>
  <si>
    <t>127-2019-8078</t>
  </si>
  <si>
    <t>127-2019-8079</t>
  </si>
  <si>
    <t>127-2019-8080</t>
  </si>
  <si>
    <t>127-2019-8081</t>
  </si>
  <si>
    <t>127-2019-8082</t>
  </si>
  <si>
    <t>127-2019-8083</t>
  </si>
  <si>
    <t>127-2019-8084</t>
  </si>
  <si>
    <t>129-2019-6010</t>
  </si>
  <si>
    <t>129-2019-6020</t>
  </si>
  <si>
    <t>129-2019-6030</t>
  </si>
  <si>
    <t>129-2019-6040</t>
  </si>
  <si>
    <t>129-2019-6070</t>
  </si>
  <si>
    <t>129-2019-6080</t>
  </si>
  <si>
    <t>129-2019-6090</t>
  </si>
  <si>
    <t>129-2019-6100</t>
  </si>
  <si>
    <t>129-2019-6101</t>
  </si>
  <si>
    <t>129-2019-6110</t>
  </si>
  <si>
    <t>129-2019-6130</t>
  </si>
  <si>
    <t>129-2019-6131</t>
  </si>
  <si>
    <t>129-2019-6140</t>
  </si>
  <si>
    <t>129-2019-6150</t>
  </si>
  <si>
    <t>129-2019-6160</t>
  </si>
  <si>
    <t>129-2019-6170</t>
  </si>
  <si>
    <t>129-2019-6180</t>
  </si>
  <si>
    <t>129-2019-6190</t>
  </si>
  <si>
    <t>129-2019-6200</t>
  </si>
  <si>
    <t>129-2019-6210</t>
  </si>
  <si>
    <t>129-2019-6240</t>
  </si>
  <si>
    <t>129-2019-6250</t>
  </si>
  <si>
    <t>129-2019-6256</t>
  </si>
  <si>
    <t>129-2019-6260</t>
  </si>
  <si>
    <t>129-2019-6270</t>
  </si>
  <si>
    <t>129-2019-6280</t>
  </si>
  <si>
    <t>129-2019-6290</t>
  </si>
  <si>
    <t>129-2019-6300</t>
  </si>
  <si>
    <t>129-2019-6310</t>
  </si>
  <si>
    <t>129-2019-6320</t>
  </si>
  <si>
    <t>129-2019-6330</t>
  </si>
  <si>
    <t>129-2019-6340</t>
  </si>
  <si>
    <t>129-2019-6350</t>
  </si>
  <si>
    <t>129-2019-6360</t>
  </si>
  <si>
    <t>129-2019-7205</t>
  </si>
  <si>
    <t>129-2019-7206</t>
  </si>
  <si>
    <t>129-2019-7207</t>
  </si>
  <si>
    <t>129-2019-7210</t>
  </si>
  <si>
    <t>129-2019-8073</t>
  </si>
  <si>
    <t>129-2019-8074</t>
  </si>
  <si>
    <t>129-2019-8075</t>
  </si>
  <si>
    <t>129-2019-8076</t>
  </si>
  <si>
    <t>129-2019-8077</t>
  </si>
  <si>
    <t>129-2019-8078</t>
  </si>
  <si>
    <t>129-2019-8079</t>
  </si>
  <si>
    <t>129-2019-8080</t>
  </si>
  <si>
    <t>129-2019-8081</t>
  </si>
  <si>
    <t>129-2019-8082</t>
  </si>
  <si>
    <t>129-2019-8083</t>
  </si>
  <si>
    <t>129-2019-8084</t>
  </si>
  <si>
    <t>130-2019-6010</t>
  </si>
  <si>
    <t>130-2019-6020</t>
  </si>
  <si>
    <t>130-2019-6030</t>
  </si>
  <si>
    <t>130-2019-6040</t>
  </si>
  <si>
    <t>130-2019-6070</t>
  </si>
  <si>
    <t>130-2019-6080</t>
  </si>
  <si>
    <t>130-2019-6090</t>
  </si>
  <si>
    <t>130-2019-6100</t>
  </si>
  <si>
    <t>130-2019-6101</t>
  </si>
  <si>
    <t>130-2019-6110</t>
  </si>
  <si>
    <t>130-2019-6130</t>
  </si>
  <si>
    <t>130-2019-6131</t>
  </si>
  <si>
    <t>130-2019-6140</t>
  </si>
  <si>
    <t>130-2019-6150</t>
  </si>
  <si>
    <t>130-2019-6160</t>
  </si>
  <si>
    <t>130-2019-6170</t>
  </si>
  <si>
    <t>130-2019-6180</t>
  </si>
  <si>
    <t>130-2019-6190</t>
  </si>
  <si>
    <t>130-2019-6200</t>
  </si>
  <si>
    <t>130-2019-6210</t>
  </si>
  <si>
    <t>130-2019-6240</t>
  </si>
  <si>
    <t>130-2019-6250</t>
  </si>
  <si>
    <t>130-2019-6256</t>
  </si>
  <si>
    <t>130-2019-6260</t>
  </si>
  <si>
    <t>130-2019-6270</t>
  </si>
  <si>
    <t>130-2019-6280</t>
  </si>
  <si>
    <t>130-2019-6290</t>
  </si>
  <si>
    <t>130-2019-6300</t>
  </si>
  <si>
    <t>130-2019-6310</t>
  </si>
  <si>
    <t>130-2019-6320</t>
  </si>
  <si>
    <t>130-2019-6330</t>
  </si>
  <si>
    <t>130-2019-6340</t>
  </si>
  <si>
    <t>130-2019-6350</t>
  </si>
  <si>
    <t>130-2019-6360</t>
  </si>
  <si>
    <t>130-2019-7205</t>
  </si>
  <si>
    <t>130-2019-7206</t>
  </si>
  <si>
    <t>130-2019-7207</t>
  </si>
  <si>
    <t>130-2019-7210</t>
  </si>
  <si>
    <t>130-2019-8073</t>
  </si>
  <si>
    <t>130-2019-8074</t>
  </si>
  <si>
    <t>130-2019-8075</t>
  </si>
  <si>
    <t>130-2019-8076</t>
  </si>
  <si>
    <t>130-2019-8077</t>
  </si>
  <si>
    <t>130-2019-8078</t>
  </si>
  <si>
    <t>130-2019-8079</t>
  </si>
  <si>
    <t>130-2019-8080</t>
  </si>
  <si>
    <t>130-2019-8081</t>
  </si>
  <si>
    <t>130-2019-8082</t>
  </si>
  <si>
    <t>130-2019-8083</t>
  </si>
  <si>
    <t>130-2019-8084</t>
  </si>
  <si>
    <t>132-2019-6010</t>
  </si>
  <si>
    <t>132-2019-6020</t>
  </si>
  <si>
    <t>132-2019-6030</t>
  </si>
  <si>
    <t>132-2019-6040</t>
  </si>
  <si>
    <t>132-2019-6070</t>
  </si>
  <si>
    <t>132-2019-6080</t>
  </si>
  <si>
    <t>132-2019-6090</t>
  </si>
  <si>
    <t>132-2019-6100</t>
  </si>
  <si>
    <t>132-2019-6101</t>
  </si>
  <si>
    <t>132-2019-6110</t>
  </si>
  <si>
    <t>132-2019-6130</t>
  </si>
  <si>
    <t>132-2019-6131</t>
  </si>
  <si>
    <t>132-2019-6140</t>
  </si>
  <si>
    <t>132-2019-6150</t>
  </si>
  <si>
    <t>132-2019-6160</t>
  </si>
  <si>
    <t>132-2019-6170</t>
  </si>
  <si>
    <t>132-2019-6180</t>
  </si>
  <si>
    <t>132-2019-6190</t>
  </si>
  <si>
    <t>132-2019-6200</t>
  </si>
  <si>
    <t>132-2019-6210</t>
  </si>
  <si>
    <t>132-2019-6240</t>
  </si>
  <si>
    <t>132-2019-6250</t>
  </si>
  <si>
    <t>132-2019-6256</t>
  </si>
  <si>
    <t>132-2019-6260</t>
  </si>
  <si>
    <t>132-2019-6270</t>
  </si>
  <si>
    <t>132-2019-6280</t>
  </si>
  <si>
    <t>132-2019-6290</t>
  </si>
  <si>
    <t>132-2019-6300</t>
  </si>
  <si>
    <t>132-2019-6310</t>
  </si>
  <si>
    <t>132-2019-6320</t>
  </si>
  <si>
    <t>132-2019-6330</t>
  </si>
  <si>
    <t>132-2019-6340</t>
  </si>
  <si>
    <t>132-2019-6350</t>
  </si>
  <si>
    <t>132-2019-6360</t>
  </si>
  <si>
    <t>132-2019-7205</t>
  </si>
  <si>
    <t>132-2019-7206</t>
  </si>
  <si>
    <t>132-2019-7207</t>
  </si>
  <si>
    <t>132-2019-7210</t>
  </si>
  <si>
    <t>132-2019-8073</t>
  </si>
  <si>
    <t>132-2019-8074</t>
  </si>
  <si>
    <t>132-2019-8075</t>
  </si>
  <si>
    <t>132-2019-8076</t>
  </si>
  <si>
    <t>132-2019-8077</t>
  </si>
  <si>
    <t>132-2019-8078</t>
  </si>
  <si>
    <t>132-2019-8079</t>
  </si>
  <si>
    <t>132-2019-8080</t>
  </si>
  <si>
    <t>132-2019-8081</t>
  </si>
  <si>
    <t>132-2019-8082</t>
  </si>
  <si>
    <t>132-2019-8083</t>
  </si>
  <si>
    <t>132-2019-8084</t>
  </si>
  <si>
    <t>133-2019-6010</t>
  </si>
  <si>
    <t>133-2019-6020</t>
  </si>
  <si>
    <t>133-2019-6030</t>
  </si>
  <si>
    <t>133-2019-6040</t>
  </si>
  <si>
    <t>133-2019-6070</t>
  </si>
  <si>
    <t>133-2019-6080</t>
  </si>
  <si>
    <t>133-2019-6090</t>
  </si>
  <si>
    <t>133-2019-6100</t>
  </si>
  <si>
    <t>133-2019-6101</t>
  </si>
  <si>
    <t>133-2019-6110</t>
  </si>
  <si>
    <t>133-2019-6130</t>
  </si>
  <si>
    <t>133-2019-6131</t>
  </si>
  <si>
    <t>133-2019-6140</t>
  </si>
  <si>
    <t>133-2019-6150</t>
  </si>
  <si>
    <t>133-2019-6160</t>
  </si>
  <si>
    <t>133-2019-6170</t>
  </si>
  <si>
    <t>133-2019-6180</t>
  </si>
  <si>
    <t>133-2019-6190</t>
  </si>
  <si>
    <t>133-2019-6200</t>
  </si>
  <si>
    <t>133-2019-6210</t>
  </si>
  <si>
    <t>133-2019-6240</t>
  </si>
  <si>
    <t>133-2019-6250</t>
  </si>
  <si>
    <t>133-2019-6256</t>
  </si>
  <si>
    <t>133-2019-6260</t>
  </si>
  <si>
    <t>133-2019-6270</t>
  </si>
  <si>
    <t>133-2019-6280</t>
  </si>
  <si>
    <t>133-2019-6290</t>
  </si>
  <si>
    <t>133-2019-6300</t>
  </si>
  <si>
    <t>133-2019-6310</t>
  </si>
  <si>
    <t>133-2019-6320</t>
  </si>
  <si>
    <t>133-2019-6330</t>
  </si>
  <si>
    <t>133-2019-6340</t>
  </si>
  <si>
    <t>133-2019-6350</t>
  </si>
  <si>
    <t>133-2019-6360</t>
  </si>
  <si>
    <t>133-2019-7205</t>
  </si>
  <si>
    <t>133-2019-7206</t>
  </si>
  <si>
    <t>133-2019-7207</t>
  </si>
  <si>
    <t>133-2019-7210</t>
  </si>
  <si>
    <t>133-2019-8073</t>
  </si>
  <si>
    <t>133-2019-8074</t>
  </si>
  <si>
    <t>133-2019-8075</t>
  </si>
  <si>
    <t>133-2019-8076</t>
  </si>
  <si>
    <t>133-2019-8077</t>
  </si>
  <si>
    <t>133-2019-8078</t>
  </si>
  <si>
    <t>133-2019-8079</t>
  </si>
  <si>
    <t>133-2019-8080</t>
  </si>
  <si>
    <t>133-2019-8081</t>
  </si>
  <si>
    <t>133-2019-8082</t>
  </si>
  <si>
    <t>133-2019-8083</t>
  </si>
  <si>
    <t>133-2019-8084</t>
  </si>
  <si>
    <t>134-2019-6010</t>
  </si>
  <si>
    <t>134-2019-6020</t>
  </si>
  <si>
    <t>134-2019-6030</t>
  </si>
  <si>
    <t>134-2019-6040</t>
  </si>
  <si>
    <t>134-2019-6070</t>
  </si>
  <si>
    <t>134-2019-6080</t>
  </si>
  <si>
    <t>134-2019-6090</t>
  </si>
  <si>
    <t>134-2019-6100</t>
  </si>
  <si>
    <t>134-2019-6101</t>
  </si>
  <si>
    <t>134-2019-6110</t>
  </si>
  <si>
    <t>134-2019-6130</t>
  </si>
  <si>
    <t>134-2019-6131</t>
  </si>
  <si>
    <t>134-2019-6140</t>
  </si>
  <si>
    <t>134-2019-6150</t>
  </si>
  <si>
    <t>134-2019-6160</t>
  </si>
  <si>
    <t>134-2019-6170</t>
  </si>
  <si>
    <t>134-2019-6180</t>
  </si>
  <si>
    <t>134-2019-6190</t>
  </si>
  <si>
    <t>134-2019-6200</t>
  </si>
  <si>
    <t>134-2019-6210</t>
  </si>
  <si>
    <t>134-2019-6240</t>
  </si>
  <si>
    <t>134-2019-6250</t>
  </si>
  <si>
    <t>134-2019-6256</t>
  </si>
  <si>
    <t>134-2019-6260</t>
  </si>
  <si>
    <t>134-2019-6270</t>
  </si>
  <si>
    <t>134-2019-6280</t>
  </si>
  <si>
    <t>134-2019-6290</t>
  </si>
  <si>
    <t>134-2019-6300</t>
  </si>
  <si>
    <t>134-2019-6310</t>
  </si>
  <si>
    <t>134-2019-6320</t>
  </si>
  <si>
    <t>134-2019-6330</t>
  </si>
  <si>
    <t>134-2019-6340</t>
  </si>
  <si>
    <t>134-2019-6350</t>
  </si>
  <si>
    <t>134-2019-6360</t>
  </si>
  <si>
    <t>134-2019-7205</t>
  </si>
  <si>
    <t>134-2019-7206</t>
  </si>
  <si>
    <t>134-2019-7207</t>
  </si>
  <si>
    <t>134-2019-7210</t>
  </si>
  <si>
    <t>134-2019-8073</t>
  </si>
  <si>
    <t>134-2019-8074</t>
  </si>
  <si>
    <t>134-2019-8075</t>
  </si>
  <si>
    <t>134-2019-8076</t>
  </si>
  <si>
    <t>134-2019-8077</t>
  </si>
  <si>
    <t>134-2019-8078</t>
  </si>
  <si>
    <t>134-2019-8079</t>
  </si>
  <si>
    <t>134-2019-8080</t>
  </si>
  <si>
    <t>134-2019-8081</t>
  </si>
  <si>
    <t>134-2019-8082</t>
  </si>
  <si>
    <t>134-2019-8083</t>
  </si>
  <si>
    <t>134-2019-8084</t>
  </si>
  <si>
    <t>135-2019-6010</t>
  </si>
  <si>
    <t>135-2019-6020</t>
  </si>
  <si>
    <t>135-2019-6030</t>
  </si>
  <si>
    <t>135-2019-6040</t>
  </si>
  <si>
    <t>135-2019-6070</t>
  </si>
  <si>
    <t>135-2019-6080</t>
  </si>
  <si>
    <t>135-2019-6090</t>
  </si>
  <si>
    <t>135-2019-6100</t>
  </si>
  <si>
    <t>135-2019-6101</t>
  </si>
  <si>
    <t>135-2019-6110</t>
  </si>
  <si>
    <t>135-2019-6130</t>
  </si>
  <si>
    <t>135-2019-6131</t>
  </si>
  <si>
    <t>135-2019-6140</t>
  </si>
  <si>
    <t>135-2019-6150</t>
  </si>
  <si>
    <t>135-2019-6160</t>
  </si>
  <si>
    <t>135-2019-6170</t>
  </si>
  <si>
    <t>135-2019-6180</t>
  </si>
  <si>
    <t>135-2019-6190</t>
  </si>
  <si>
    <t>135-2019-6200</t>
  </si>
  <si>
    <t>135-2019-6210</t>
  </si>
  <si>
    <t>135-2019-6240</t>
  </si>
  <si>
    <t>135-2019-6250</t>
  </si>
  <si>
    <t>135-2019-6256</t>
  </si>
  <si>
    <t>135-2019-6260</t>
  </si>
  <si>
    <t>135-2019-6270</t>
  </si>
  <si>
    <t>135-2019-6280</t>
  </si>
  <si>
    <t>135-2019-6290</t>
  </si>
  <si>
    <t>135-2019-6300</t>
  </si>
  <si>
    <t>135-2019-6310</t>
  </si>
  <si>
    <t>135-2019-6320</t>
  </si>
  <si>
    <t>135-2019-6330</t>
  </si>
  <si>
    <t>135-2019-6340</t>
  </si>
  <si>
    <t>135-2019-6350</t>
  </si>
  <si>
    <t>135-2019-6360</t>
  </si>
  <si>
    <t>135-2019-7205</t>
  </si>
  <si>
    <t>135-2019-7206</t>
  </si>
  <si>
    <t>135-2019-7207</t>
  </si>
  <si>
    <t>135-2019-7210</t>
  </si>
  <si>
    <t>135-2019-8073</t>
  </si>
  <si>
    <t>135-2019-8074</t>
  </si>
  <si>
    <t>135-2019-8075</t>
  </si>
  <si>
    <t>135-2019-8076</t>
  </si>
  <si>
    <t>135-2019-8077</t>
  </si>
  <si>
    <t>135-2019-8078</t>
  </si>
  <si>
    <t>135-2019-8079</t>
  </si>
  <si>
    <t>135-2019-8080</t>
  </si>
  <si>
    <t>135-2019-8081</t>
  </si>
  <si>
    <t>135-2019-8082</t>
  </si>
  <si>
    <t>135-2019-8083</t>
  </si>
  <si>
    <t>135-2019-8084</t>
  </si>
  <si>
    <t>136-2019-6010</t>
  </si>
  <si>
    <t>136-2019-6020</t>
  </si>
  <si>
    <t>136-2019-6030</t>
  </si>
  <si>
    <t>136-2019-6040</t>
  </si>
  <si>
    <t>136-2019-6070</t>
  </si>
  <si>
    <t>136-2019-6080</t>
  </si>
  <si>
    <t>136-2019-6090</t>
  </si>
  <si>
    <t>136-2019-6100</t>
  </si>
  <si>
    <t>136-2019-6101</t>
  </si>
  <si>
    <t>136-2019-6110</t>
  </si>
  <si>
    <t>136-2019-6130</t>
  </si>
  <si>
    <t>136-2019-6131</t>
  </si>
  <si>
    <t>136-2019-6140</t>
  </si>
  <si>
    <t>136-2019-6150</t>
  </si>
  <si>
    <t>136-2019-6160</t>
  </si>
  <si>
    <t>136-2019-6170</t>
  </si>
  <si>
    <t>136-2019-6180</t>
  </si>
  <si>
    <t>136-2019-6190</t>
  </si>
  <si>
    <t>136-2019-6200</t>
  </si>
  <si>
    <t>136-2019-6210</t>
  </si>
  <si>
    <t>136-2019-6240</t>
  </si>
  <si>
    <t>136-2019-6250</t>
  </si>
  <si>
    <t>136-2019-6256</t>
  </si>
  <si>
    <t>136-2019-6260</t>
  </si>
  <si>
    <t>136-2019-6270</t>
  </si>
  <si>
    <t>136-2019-6280</t>
  </si>
  <si>
    <t>136-2019-6290</t>
  </si>
  <si>
    <t>136-2019-6300</t>
  </si>
  <si>
    <t>136-2019-6310</t>
  </si>
  <si>
    <t>136-2019-6320</t>
  </si>
  <si>
    <t>136-2019-6330</t>
  </si>
  <si>
    <t>136-2019-6340</t>
  </si>
  <si>
    <t>136-2019-6350</t>
  </si>
  <si>
    <t>136-2019-6360</t>
  </si>
  <si>
    <t>136-2019-7205</t>
  </si>
  <si>
    <t>136-2019-7206</t>
  </si>
  <si>
    <t>136-2019-7207</t>
  </si>
  <si>
    <t>136-2019-7210</t>
  </si>
  <si>
    <t>136-2019-8073</t>
  </si>
  <si>
    <t>136-2019-8074</t>
  </si>
  <si>
    <t>136-2019-8075</t>
  </si>
  <si>
    <t>136-2019-8076</t>
  </si>
  <si>
    <t>136-2019-8077</t>
  </si>
  <si>
    <t>136-2019-8078</t>
  </si>
  <si>
    <t>136-2019-8079</t>
  </si>
  <si>
    <t>136-2019-8080</t>
  </si>
  <si>
    <t>136-2019-8081</t>
  </si>
  <si>
    <t>136-2019-8082</t>
  </si>
  <si>
    <t>136-2019-8083</t>
  </si>
  <si>
    <t>136-2019-8084</t>
  </si>
  <si>
    <t>138-2019-6010</t>
  </si>
  <si>
    <t>138-2019-6020</t>
  </si>
  <si>
    <t>138-2019-6030</t>
  </si>
  <si>
    <t>138-2019-6040</t>
  </si>
  <si>
    <t>138-2019-6070</t>
  </si>
  <si>
    <t>138-2019-6080</t>
  </si>
  <si>
    <t>138-2019-6090</t>
  </si>
  <si>
    <t>138-2019-6100</t>
  </si>
  <si>
    <t>138-2019-6101</t>
  </si>
  <si>
    <t>138-2019-6110</t>
  </si>
  <si>
    <t>138-2019-6130</t>
  </si>
  <si>
    <t>138-2019-6131</t>
  </si>
  <si>
    <t>138-2019-6140</t>
  </si>
  <si>
    <t>138-2019-6150</t>
  </si>
  <si>
    <t>138-2019-6160</t>
  </si>
  <si>
    <t>138-2019-6170</t>
  </si>
  <si>
    <t>138-2019-6180</t>
  </si>
  <si>
    <t>138-2019-6190</t>
  </si>
  <si>
    <t>138-2019-6200</t>
  </si>
  <si>
    <t>138-2019-6210</t>
  </si>
  <si>
    <t>138-2019-6240</t>
  </si>
  <si>
    <t>138-2019-6250</t>
  </si>
  <si>
    <t>138-2019-6256</t>
  </si>
  <si>
    <t>138-2019-6260</t>
  </si>
  <si>
    <t>138-2019-6270</t>
  </si>
  <si>
    <t>138-2019-6280</t>
  </si>
  <si>
    <t>138-2019-6290</t>
  </si>
  <si>
    <t>138-2019-6300</t>
  </si>
  <si>
    <t>138-2019-6310</t>
  </si>
  <si>
    <t>138-2019-6320</t>
  </si>
  <si>
    <t>138-2019-6330</t>
  </si>
  <si>
    <t>138-2019-6340</t>
  </si>
  <si>
    <t>138-2019-6350</t>
  </si>
  <si>
    <t>138-2019-6360</t>
  </si>
  <si>
    <t>138-2019-7205</t>
  </si>
  <si>
    <t>138-2019-7206</t>
  </si>
  <si>
    <t>138-2019-7207</t>
  </si>
  <si>
    <t>138-2019-7210</t>
  </si>
  <si>
    <t>138-2019-8073</t>
  </si>
  <si>
    <t>138-2019-8074</t>
  </si>
  <si>
    <t>138-2019-8075</t>
  </si>
  <si>
    <t>138-2019-8076</t>
  </si>
  <si>
    <t>138-2019-8077</t>
  </si>
  <si>
    <t>138-2019-8078</t>
  </si>
  <si>
    <t>138-2019-8079</t>
  </si>
  <si>
    <t>138-2019-8080</t>
  </si>
  <si>
    <t>138-2019-8081</t>
  </si>
  <si>
    <t>138-2019-8082</t>
  </si>
  <si>
    <t>138-2019-8083</t>
  </si>
  <si>
    <t>138-2019-8084</t>
  </si>
  <si>
    <t>140-2019-6010</t>
  </si>
  <si>
    <t>140-2019-6020</t>
  </si>
  <si>
    <t>140-2019-6030</t>
  </si>
  <si>
    <t>140-2019-6040</t>
  </si>
  <si>
    <t>140-2019-6070</t>
  </si>
  <si>
    <t>140-2019-6080</t>
  </si>
  <si>
    <t>140-2019-6090</t>
  </si>
  <si>
    <t>140-2019-6100</t>
  </si>
  <si>
    <t>140-2019-6101</t>
  </si>
  <si>
    <t>140-2019-6110</t>
  </si>
  <si>
    <t>140-2019-6130</t>
  </si>
  <si>
    <t>140-2019-6131</t>
  </si>
  <si>
    <t>140-2019-6140</t>
  </si>
  <si>
    <t>140-2019-6150</t>
  </si>
  <si>
    <t>140-2019-6160</t>
  </si>
  <si>
    <t>140-2019-6170</t>
  </si>
  <si>
    <t>140-2019-6180</t>
  </si>
  <si>
    <t>140-2019-6190</t>
  </si>
  <si>
    <t>140-2019-6200</t>
  </si>
  <si>
    <t>140-2019-6210</t>
  </si>
  <si>
    <t>140-2019-6240</t>
  </si>
  <si>
    <t>140-2019-6250</t>
  </si>
  <si>
    <t>140-2019-6256</t>
  </si>
  <si>
    <t>140-2019-6260</t>
  </si>
  <si>
    <t>140-2019-6270</t>
  </si>
  <si>
    <t>140-2019-6280</t>
  </si>
  <si>
    <t>140-2019-6290</t>
  </si>
  <si>
    <t>140-2019-6300</t>
  </si>
  <si>
    <t>140-2019-6310</t>
  </si>
  <si>
    <t>140-2019-6320</t>
  </si>
  <si>
    <t>140-2019-6330</t>
  </si>
  <si>
    <t>140-2019-6340</t>
  </si>
  <si>
    <t>140-2019-6350</t>
  </si>
  <si>
    <t>140-2019-6360</t>
  </si>
  <si>
    <t>140-2019-7205</t>
  </si>
  <si>
    <t>140-2019-7206</t>
  </si>
  <si>
    <t>140-2019-7207</t>
  </si>
  <si>
    <t>140-2019-7210</t>
  </si>
  <si>
    <t>140-2019-8073</t>
  </si>
  <si>
    <t>140-2019-8074</t>
  </si>
  <si>
    <t>140-2019-8075</t>
  </si>
  <si>
    <t>140-2019-8076</t>
  </si>
  <si>
    <t>140-2019-8077</t>
  </si>
  <si>
    <t>140-2019-8078</t>
  </si>
  <si>
    <t>140-2019-8079</t>
  </si>
  <si>
    <t>140-2019-8080</t>
  </si>
  <si>
    <t>140-2019-8081</t>
  </si>
  <si>
    <t>140-2019-8082</t>
  </si>
  <si>
    <t>140-2019-8083</t>
  </si>
  <si>
    <t>140-2019-8084</t>
  </si>
  <si>
    <t>141-2019-6010</t>
  </si>
  <si>
    <t>141-2019-6020</t>
  </si>
  <si>
    <t>141-2019-6030</t>
  </si>
  <si>
    <t>141-2019-6040</t>
  </si>
  <si>
    <t>141-2019-6070</t>
  </si>
  <si>
    <t>141-2019-6080</t>
  </si>
  <si>
    <t>141-2019-6090</t>
  </si>
  <si>
    <t>141-2019-6100</t>
  </si>
  <si>
    <t>141-2019-6101</t>
  </si>
  <si>
    <t>141-2019-6110</t>
  </si>
  <si>
    <t>141-2019-6130</t>
  </si>
  <si>
    <t>141-2019-6131</t>
  </si>
  <si>
    <t>141-2019-6140</t>
  </si>
  <si>
    <t>141-2019-6150</t>
  </si>
  <si>
    <t>141-2019-6160</t>
  </si>
  <si>
    <t>141-2019-6170</t>
  </si>
  <si>
    <t>141-2019-6180</t>
  </si>
  <si>
    <t>141-2019-6190</t>
  </si>
  <si>
    <t>141-2019-6200</t>
  </si>
  <si>
    <t>141-2019-6210</t>
  </si>
  <si>
    <t>141-2019-6240</t>
  </si>
  <si>
    <t>141-2019-6250</t>
  </si>
  <si>
    <t>141-2019-6256</t>
  </si>
  <si>
    <t>141-2019-6260</t>
  </si>
  <si>
    <t>141-2019-6270</t>
  </si>
  <si>
    <t>141-2019-6280</t>
  </si>
  <si>
    <t>141-2019-6290</t>
  </si>
  <si>
    <t>141-2019-6300</t>
  </si>
  <si>
    <t>141-2019-6310</t>
  </si>
  <si>
    <t>141-2019-6320</t>
  </si>
  <si>
    <t>141-2019-6330</t>
  </si>
  <si>
    <t>141-2019-6340</t>
  </si>
  <si>
    <t>141-2019-6350</t>
  </si>
  <si>
    <t>141-2019-6360</t>
  </si>
  <si>
    <t>141-2019-7205</t>
  </si>
  <si>
    <t>141-2019-7206</t>
  </si>
  <si>
    <t>141-2019-7207</t>
  </si>
  <si>
    <t>141-2019-7210</t>
  </si>
  <si>
    <t>141-2019-8073</t>
  </si>
  <si>
    <t>141-2019-8074</t>
  </si>
  <si>
    <t>141-2019-8075</t>
  </si>
  <si>
    <t>141-2019-8076</t>
  </si>
  <si>
    <t>141-2019-8077</t>
  </si>
  <si>
    <t>141-2019-8078</t>
  </si>
  <si>
    <t>141-2019-8079</t>
  </si>
  <si>
    <t>141-2019-8080</t>
  </si>
  <si>
    <t>141-2019-8081</t>
  </si>
  <si>
    <t>141-2019-8082</t>
  </si>
  <si>
    <t>141-2019-8083</t>
  </si>
  <si>
    <t>141-2019-8084</t>
  </si>
  <si>
    <t>142-2019-6010</t>
  </si>
  <si>
    <t>142-2019-6020</t>
  </si>
  <si>
    <t>142-2019-6030</t>
  </si>
  <si>
    <t>142-2019-6040</t>
  </si>
  <si>
    <t>142-2019-6070</t>
  </si>
  <si>
    <t>142-2019-6080</t>
  </si>
  <si>
    <t>142-2019-6090</t>
  </si>
  <si>
    <t>142-2019-6100</t>
  </si>
  <si>
    <t>142-2019-6101</t>
  </si>
  <si>
    <t>142-2019-6110</t>
  </si>
  <si>
    <t>142-2019-6130</t>
  </si>
  <si>
    <t>142-2019-6131</t>
  </si>
  <si>
    <t>142-2019-6140</t>
  </si>
  <si>
    <t>142-2019-6150</t>
  </si>
  <si>
    <t>142-2019-6160</t>
  </si>
  <si>
    <t>142-2019-6170</t>
  </si>
  <si>
    <t>142-2019-6180</t>
  </si>
  <si>
    <t>142-2019-6190</t>
  </si>
  <si>
    <t>142-2019-6200</t>
  </si>
  <si>
    <t>142-2019-6210</t>
  </si>
  <si>
    <t>142-2019-6240</t>
  </si>
  <si>
    <t>142-2019-6250</t>
  </si>
  <si>
    <t>142-2019-6256</t>
  </si>
  <si>
    <t>142-2019-6260</t>
  </si>
  <si>
    <t>142-2019-6270</t>
  </si>
  <si>
    <t>142-2019-6280</t>
  </si>
  <si>
    <t>142-2019-6290</t>
  </si>
  <si>
    <t>142-2019-6300</t>
  </si>
  <si>
    <t>142-2019-6310</t>
  </si>
  <si>
    <t>142-2019-6320</t>
  </si>
  <si>
    <t>142-2019-6330</t>
  </si>
  <si>
    <t>142-2019-6340</t>
  </si>
  <si>
    <t>142-2019-6350</t>
  </si>
  <si>
    <t>142-2019-6360</t>
  </si>
  <si>
    <t>142-2019-7205</t>
  </si>
  <si>
    <t>142-2019-7206</t>
  </si>
  <si>
    <t>142-2019-7207</t>
  </si>
  <si>
    <t>142-2019-7210</t>
  </si>
  <si>
    <t>142-2019-8073</t>
  </si>
  <si>
    <t>142-2019-8074</t>
  </si>
  <si>
    <t>142-2019-8075</t>
  </si>
  <si>
    <t>142-2019-8076</t>
  </si>
  <si>
    <t>142-2019-8077</t>
  </si>
  <si>
    <t>142-2019-8078</t>
  </si>
  <si>
    <t>142-2019-8079</t>
  </si>
  <si>
    <t>142-2019-8080</t>
  </si>
  <si>
    <t>142-2019-8081</t>
  </si>
  <si>
    <t>142-2019-8082</t>
  </si>
  <si>
    <t>142-2019-8083</t>
  </si>
  <si>
    <t>142-2019-8084</t>
  </si>
  <si>
    <t>143-2019-6010</t>
  </si>
  <si>
    <t>143-2019-6020</t>
  </si>
  <si>
    <t>143-2019-6030</t>
  </si>
  <si>
    <t>143-2019-6040</t>
  </si>
  <si>
    <t>143-2019-6070</t>
  </si>
  <si>
    <t>143-2019-6080</t>
  </si>
  <si>
    <t>143-2019-6090</t>
  </si>
  <si>
    <t>143-2019-6100</t>
  </si>
  <si>
    <t>143-2019-6101</t>
  </si>
  <si>
    <t>143-2019-6110</t>
  </si>
  <si>
    <t>143-2019-6130</t>
  </si>
  <si>
    <t>143-2019-6131</t>
  </si>
  <si>
    <t>143-2019-6140</t>
  </si>
  <si>
    <t>143-2019-6150</t>
  </si>
  <si>
    <t>143-2019-6160</t>
  </si>
  <si>
    <t>143-2019-6170</t>
  </si>
  <si>
    <t>143-2019-6180</t>
  </si>
  <si>
    <t>143-2019-6190</t>
  </si>
  <si>
    <t>143-2019-6200</t>
  </si>
  <si>
    <t>143-2019-6210</t>
  </si>
  <si>
    <t>143-2019-6240</t>
  </si>
  <si>
    <t>143-2019-6250</t>
  </si>
  <si>
    <t>143-2019-6256</t>
  </si>
  <si>
    <t>143-2019-6260</t>
  </si>
  <si>
    <t>143-2019-6270</t>
  </si>
  <si>
    <t>143-2019-6280</t>
  </si>
  <si>
    <t>143-2019-6290</t>
  </si>
  <si>
    <t>143-2019-6300</t>
  </si>
  <si>
    <t>143-2019-6310</t>
  </si>
  <si>
    <t>143-2019-6320</t>
  </si>
  <si>
    <t>143-2019-6330</t>
  </si>
  <si>
    <t>143-2019-6340</t>
  </si>
  <si>
    <t>143-2019-6350</t>
  </si>
  <si>
    <t>143-2019-6360</t>
  </si>
  <si>
    <t>143-2019-7205</t>
  </si>
  <si>
    <t>143-2019-7206</t>
  </si>
  <si>
    <t>143-2019-7207</t>
  </si>
  <si>
    <t>143-2019-7210</t>
  </si>
  <si>
    <t>143-2019-8073</t>
  </si>
  <si>
    <t>143-2019-8074</t>
  </si>
  <si>
    <t>143-2019-8075</t>
  </si>
  <si>
    <t>143-2019-8076</t>
  </si>
  <si>
    <t>143-2019-8077</t>
  </si>
  <si>
    <t>143-2019-8078</t>
  </si>
  <si>
    <t>143-2019-8079</t>
  </si>
  <si>
    <t>143-2019-8080</t>
  </si>
  <si>
    <t>143-2019-8081</t>
  </si>
  <si>
    <t>143-2019-8082</t>
  </si>
  <si>
    <t>143-2019-8083</t>
  </si>
  <si>
    <t>143-2019-8084</t>
  </si>
  <si>
    <t>145-2019-6010</t>
  </si>
  <si>
    <t>145-2019-6020</t>
  </si>
  <si>
    <t>145-2019-6030</t>
  </si>
  <si>
    <t>145-2019-6040</t>
  </si>
  <si>
    <t>145-2019-6070</t>
  </si>
  <si>
    <t>145-2019-6080</t>
  </si>
  <si>
    <t>145-2019-6090</t>
  </si>
  <si>
    <t>145-2019-6100</t>
  </si>
  <si>
    <t>145-2019-6101</t>
  </si>
  <si>
    <t>145-2019-6110</t>
  </si>
  <si>
    <t>145-2019-6130</t>
  </si>
  <si>
    <t>145-2019-6131</t>
  </si>
  <si>
    <t>145-2019-6140</t>
  </si>
  <si>
    <t>145-2019-6150</t>
  </si>
  <si>
    <t>145-2019-6160</t>
  </si>
  <si>
    <t>145-2019-6170</t>
  </si>
  <si>
    <t>145-2019-6180</t>
  </si>
  <si>
    <t>145-2019-6190</t>
  </si>
  <si>
    <t>145-2019-6200</t>
  </si>
  <si>
    <t>145-2019-6210</t>
  </si>
  <si>
    <t>145-2019-6240</t>
  </si>
  <si>
    <t>145-2019-6250</t>
  </si>
  <si>
    <t>145-2019-6256</t>
  </si>
  <si>
    <t>145-2019-6260</t>
  </si>
  <si>
    <t>145-2019-6270</t>
  </si>
  <si>
    <t>145-2019-6280</t>
  </si>
  <si>
    <t>145-2019-6290</t>
  </si>
  <si>
    <t>145-2019-6300</t>
  </si>
  <si>
    <t>145-2019-6310</t>
  </si>
  <si>
    <t>145-2019-6320</t>
  </si>
  <si>
    <t>145-2019-6330</t>
  </si>
  <si>
    <t>145-2019-6340</t>
  </si>
  <si>
    <t>145-2019-6350</t>
  </si>
  <si>
    <t>145-2019-6360</t>
  </si>
  <si>
    <t>145-2019-7205</t>
  </si>
  <si>
    <t>145-2019-7206</t>
  </si>
  <si>
    <t>145-2019-7207</t>
  </si>
  <si>
    <t>145-2019-7210</t>
  </si>
  <si>
    <t>145-2019-8073</t>
  </si>
  <si>
    <t>145-2019-8074</t>
  </si>
  <si>
    <t>145-2019-8075</t>
  </si>
  <si>
    <t>145-2019-8076</t>
  </si>
  <si>
    <t>145-2019-8077</t>
  </si>
  <si>
    <t>145-2019-8078</t>
  </si>
  <si>
    <t>145-2019-8079</t>
  </si>
  <si>
    <t>145-2019-8080</t>
  </si>
  <si>
    <t>145-2019-8081</t>
  </si>
  <si>
    <t>145-2019-8082</t>
  </si>
  <si>
    <t>145-2019-8083</t>
  </si>
  <si>
    <t>145-2019-8084</t>
  </si>
  <si>
    <t>147-2019-6010</t>
  </si>
  <si>
    <t>147-2019-6020</t>
  </si>
  <si>
    <t>147-2019-6030</t>
  </si>
  <si>
    <t>147-2019-6040</t>
  </si>
  <si>
    <t>147-2019-6070</t>
  </si>
  <si>
    <t>147-2019-6080</t>
  </si>
  <si>
    <t>147-2019-6090</t>
  </si>
  <si>
    <t>147-2019-6100</t>
  </si>
  <si>
    <t>147-2019-6101</t>
  </si>
  <si>
    <t>147-2019-6110</t>
  </si>
  <si>
    <t>147-2019-6130</t>
  </si>
  <si>
    <t>147-2019-6131</t>
  </si>
  <si>
    <t>147-2019-6140</t>
  </si>
  <si>
    <t>147-2019-6150</t>
  </si>
  <si>
    <t>147-2019-6160</t>
  </si>
  <si>
    <t>147-2019-6170</t>
  </si>
  <si>
    <t>147-2019-6180</t>
  </si>
  <si>
    <t>147-2019-6190</t>
  </si>
  <si>
    <t>147-2019-6200</t>
  </si>
  <si>
    <t>147-2019-6210</t>
  </si>
  <si>
    <t>147-2019-6240</t>
  </si>
  <si>
    <t>147-2019-6250</t>
  </si>
  <si>
    <t>147-2019-6256</t>
  </si>
  <si>
    <t>147-2019-6260</t>
  </si>
  <si>
    <t>147-2019-6270</t>
  </si>
  <si>
    <t>147-2019-6280</t>
  </si>
  <si>
    <t>147-2019-6290</t>
  </si>
  <si>
    <t>147-2019-6300</t>
  </si>
  <si>
    <t>147-2019-6310</t>
  </si>
  <si>
    <t>147-2019-6320</t>
  </si>
  <si>
    <t>147-2019-6330</t>
  </si>
  <si>
    <t>147-2019-6340</t>
  </si>
  <si>
    <t>147-2019-6350</t>
  </si>
  <si>
    <t>147-2019-6360</t>
  </si>
  <si>
    <t>147-2019-7205</t>
  </si>
  <si>
    <t>147-2019-7206</t>
  </si>
  <si>
    <t>147-2019-7207</t>
  </si>
  <si>
    <t>147-2019-7210</t>
  </si>
  <si>
    <t>147-2019-8073</t>
  </si>
  <si>
    <t>147-2019-8074</t>
  </si>
  <si>
    <t>147-2019-8075</t>
  </si>
  <si>
    <t>147-2019-8076</t>
  </si>
  <si>
    <t>147-2019-8077</t>
  </si>
  <si>
    <t>147-2019-8078</t>
  </si>
  <si>
    <t>147-2019-8079</t>
  </si>
  <si>
    <t>147-2019-8080</t>
  </si>
  <si>
    <t>147-2019-8081</t>
  </si>
  <si>
    <t>147-2019-8082</t>
  </si>
  <si>
    <t>147-2019-8083</t>
  </si>
  <si>
    <t>147-2019-8084</t>
  </si>
  <si>
    <t>148-2019-6010</t>
  </si>
  <si>
    <t>148-2019-6020</t>
  </si>
  <si>
    <t>148-2019-6030</t>
  </si>
  <si>
    <t>148-2019-6040</t>
  </si>
  <si>
    <t>148-2019-6070</t>
  </si>
  <si>
    <t>148-2019-6080</t>
  </si>
  <si>
    <t>148-2019-6090</t>
  </si>
  <si>
    <t>148-2019-6100</t>
  </si>
  <si>
    <t>148-2019-6101</t>
  </si>
  <si>
    <t>148-2019-6110</t>
  </si>
  <si>
    <t>148-2019-6130</t>
  </si>
  <si>
    <t>148-2019-6131</t>
  </si>
  <si>
    <t>148-2019-6140</t>
  </si>
  <si>
    <t>148-2019-6150</t>
  </si>
  <si>
    <t>148-2019-6160</t>
  </si>
  <si>
    <t>148-2019-6170</t>
  </si>
  <si>
    <t>148-2019-6180</t>
  </si>
  <si>
    <t>148-2019-6190</t>
  </si>
  <si>
    <t>148-2019-6200</t>
  </si>
  <si>
    <t>148-2019-6210</t>
  </si>
  <si>
    <t>148-2019-6240</t>
  </si>
  <si>
    <t>148-2019-6250</t>
  </si>
  <si>
    <t>148-2019-6256</t>
  </si>
  <si>
    <t>148-2019-6260</t>
  </si>
  <si>
    <t>148-2019-6270</t>
  </si>
  <si>
    <t>148-2019-6280</t>
  </si>
  <si>
    <t>148-2019-6290</t>
  </si>
  <si>
    <t>148-2019-6300</t>
  </si>
  <si>
    <t>148-2019-6310</t>
  </si>
  <si>
    <t>148-2019-6320</t>
  </si>
  <si>
    <t>148-2019-6330</t>
  </si>
  <si>
    <t>148-2019-6340</t>
  </si>
  <si>
    <t>148-2019-6350</t>
  </si>
  <si>
    <t>148-2019-6360</t>
  </si>
  <si>
    <t>148-2019-7205</t>
  </si>
  <si>
    <t>148-2019-7206</t>
  </si>
  <si>
    <t>148-2019-7207</t>
  </si>
  <si>
    <t>148-2019-7210</t>
  </si>
  <si>
    <t>148-2019-8073</t>
  </si>
  <si>
    <t>148-2019-8074</t>
  </si>
  <si>
    <t>148-2019-8075</t>
  </si>
  <si>
    <t>148-2019-8076</t>
  </si>
  <si>
    <t>148-2019-8077</t>
  </si>
  <si>
    <t>148-2019-8078</t>
  </si>
  <si>
    <t>148-2019-8079</t>
  </si>
  <si>
    <t>148-2019-8080</t>
  </si>
  <si>
    <t>148-2019-8081</t>
  </si>
  <si>
    <t>148-2019-8082</t>
  </si>
  <si>
    <t>148-2019-8083</t>
  </si>
  <si>
    <t>148-2019-8084</t>
  </si>
  <si>
    <t>149-2019-6010</t>
  </si>
  <si>
    <t>149-2019-6020</t>
  </si>
  <si>
    <t>149-2019-6030</t>
  </si>
  <si>
    <t>149-2019-6040</t>
  </si>
  <si>
    <t>149-2019-6070</t>
  </si>
  <si>
    <t>149-2019-6080</t>
  </si>
  <si>
    <t>149-2019-6090</t>
  </si>
  <si>
    <t>149-2019-6100</t>
  </si>
  <si>
    <t>149-2019-6101</t>
  </si>
  <si>
    <t>149-2019-6110</t>
  </si>
  <si>
    <t>149-2019-6130</t>
  </si>
  <si>
    <t>149-2019-6131</t>
  </si>
  <si>
    <t>149-2019-6140</t>
  </si>
  <si>
    <t>149-2019-6150</t>
  </si>
  <si>
    <t>149-2019-6160</t>
  </si>
  <si>
    <t>149-2019-6170</t>
  </si>
  <si>
    <t>149-2019-6180</t>
  </si>
  <si>
    <t>149-2019-6190</t>
  </si>
  <si>
    <t>149-2019-6200</t>
  </si>
  <si>
    <t>149-2019-6210</t>
  </si>
  <si>
    <t>149-2019-6240</t>
  </si>
  <si>
    <t>149-2019-6250</t>
  </si>
  <si>
    <t>149-2019-6256</t>
  </si>
  <si>
    <t>149-2019-6260</t>
  </si>
  <si>
    <t>149-2019-6270</t>
  </si>
  <si>
    <t>149-2019-6280</t>
  </si>
  <si>
    <t>149-2019-6290</t>
  </si>
  <si>
    <t>149-2019-6300</t>
  </si>
  <si>
    <t>149-2019-6310</t>
  </si>
  <si>
    <t>149-2019-6320</t>
  </si>
  <si>
    <t>149-2019-6330</t>
  </si>
  <si>
    <t>149-2019-6340</t>
  </si>
  <si>
    <t>149-2019-6350</t>
  </si>
  <si>
    <t>149-2019-6360</t>
  </si>
  <si>
    <t>149-2019-7205</t>
  </si>
  <si>
    <t>149-2019-7206</t>
  </si>
  <si>
    <t>149-2019-7207</t>
  </si>
  <si>
    <t>149-2019-7210</t>
  </si>
  <si>
    <t>149-2019-8073</t>
  </si>
  <si>
    <t>149-2019-8074</t>
  </si>
  <si>
    <t>149-2019-8075</t>
  </si>
  <si>
    <t>149-2019-8076</t>
  </si>
  <si>
    <t>149-2019-8077</t>
  </si>
  <si>
    <t>149-2019-8078</t>
  </si>
  <si>
    <t>149-2019-8079</t>
  </si>
  <si>
    <t>149-2019-8080</t>
  </si>
  <si>
    <t>149-2019-8081</t>
  </si>
  <si>
    <t>149-2019-8082</t>
  </si>
  <si>
    <t>149-2019-8083</t>
  </si>
  <si>
    <t>149-2019-8084</t>
  </si>
  <si>
    <t>151-2019-6010</t>
  </si>
  <si>
    <t>151-2019-6020</t>
  </si>
  <si>
    <t>151-2019-6030</t>
  </si>
  <si>
    <t>151-2019-6040</t>
  </si>
  <si>
    <t>151-2019-6070</t>
  </si>
  <si>
    <t>151-2019-6080</t>
  </si>
  <si>
    <t>151-2019-6090</t>
  </si>
  <si>
    <t>151-2019-6100</t>
  </si>
  <si>
    <t>151-2019-6101</t>
  </si>
  <si>
    <t>151-2019-6110</t>
  </si>
  <si>
    <t>151-2019-6130</t>
  </si>
  <si>
    <t>151-2019-6131</t>
  </si>
  <si>
    <t>151-2019-6140</t>
  </si>
  <si>
    <t>151-2019-6150</t>
  </si>
  <si>
    <t>151-2019-6160</t>
  </si>
  <si>
    <t>151-2019-6170</t>
  </si>
  <si>
    <t>151-2019-6180</t>
  </si>
  <si>
    <t>151-2019-6190</t>
  </si>
  <si>
    <t>151-2019-6200</t>
  </si>
  <si>
    <t>151-2019-6210</t>
  </si>
  <si>
    <t>151-2019-6240</t>
  </si>
  <si>
    <t>151-2019-6250</t>
  </si>
  <si>
    <t>151-2019-6256</t>
  </si>
  <si>
    <t>151-2019-6260</t>
  </si>
  <si>
    <t>151-2019-6270</t>
  </si>
  <si>
    <t>151-2019-6280</t>
  </si>
  <si>
    <t>151-2019-6290</t>
  </si>
  <si>
    <t>151-2019-6300</t>
  </si>
  <si>
    <t>151-2019-6310</t>
  </si>
  <si>
    <t>151-2019-6320</t>
  </si>
  <si>
    <t>151-2019-6330</t>
  </si>
  <si>
    <t>151-2019-6340</t>
  </si>
  <si>
    <t>151-2019-6350</t>
  </si>
  <si>
    <t>151-2019-6360</t>
  </si>
  <si>
    <t>151-2019-7205</t>
  </si>
  <si>
    <t>151-2019-7206</t>
  </si>
  <si>
    <t>151-2019-7207</t>
  </si>
  <si>
    <t>151-2019-7210</t>
  </si>
  <si>
    <t>151-2019-8073</t>
  </si>
  <si>
    <t>151-2019-8074</t>
  </si>
  <si>
    <t>151-2019-8075</t>
  </si>
  <si>
    <t>151-2019-8076</t>
  </si>
  <si>
    <t>151-2019-8077</t>
  </si>
  <si>
    <t>151-2019-8078</t>
  </si>
  <si>
    <t>151-2019-8079</t>
  </si>
  <si>
    <t>151-2019-8080</t>
  </si>
  <si>
    <t>151-2019-8081</t>
  </si>
  <si>
    <t>151-2019-8082</t>
  </si>
  <si>
    <t>151-2019-8083</t>
  </si>
  <si>
    <t>151-2019-8084</t>
  </si>
  <si>
    <t>152-2019-6010</t>
  </si>
  <si>
    <t>152-2019-6020</t>
  </si>
  <si>
    <t>152-2019-6030</t>
  </si>
  <si>
    <t>152-2019-6040</t>
  </si>
  <si>
    <t>152-2019-6070</t>
  </si>
  <si>
    <t>152-2019-6080</t>
  </si>
  <si>
    <t>152-2019-6090</t>
  </si>
  <si>
    <t>152-2019-6100</t>
  </si>
  <si>
    <t>152-2019-6101</t>
  </si>
  <si>
    <t>152-2019-6110</t>
  </si>
  <si>
    <t>152-2019-6130</t>
  </si>
  <si>
    <t>152-2019-6131</t>
  </si>
  <si>
    <t>152-2019-6140</t>
  </si>
  <si>
    <t>152-2019-6150</t>
  </si>
  <si>
    <t>152-2019-6160</t>
  </si>
  <si>
    <t>152-2019-6170</t>
  </si>
  <si>
    <t>152-2019-6180</t>
  </si>
  <si>
    <t>152-2019-6190</t>
  </si>
  <si>
    <t>152-2019-6200</t>
  </si>
  <si>
    <t>152-2019-6210</t>
  </si>
  <si>
    <t>152-2019-6240</t>
  </si>
  <si>
    <t>152-2019-6250</t>
  </si>
  <si>
    <t>152-2019-6256</t>
  </si>
  <si>
    <t>152-2019-6260</t>
  </si>
  <si>
    <t>152-2019-6270</t>
  </si>
  <si>
    <t>152-2019-6280</t>
  </si>
  <si>
    <t>152-2019-6290</t>
  </si>
  <si>
    <t>152-2019-6300</t>
  </si>
  <si>
    <t>152-2019-6310</t>
  </si>
  <si>
    <t>152-2019-6320</t>
  </si>
  <si>
    <t>152-2019-6330</t>
  </si>
  <si>
    <t>152-2019-6340</t>
  </si>
  <si>
    <t>152-2019-6350</t>
  </si>
  <si>
    <t>152-2019-6360</t>
  </si>
  <si>
    <t>152-2019-7205</t>
  </si>
  <si>
    <t>152-2019-7206</t>
  </si>
  <si>
    <t>152-2019-7207</t>
  </si>
  <si>
    <t>152-2019-7210</t>
  </si>
  <si>
    <t>152-2019-8073</t>
  </si>
  <si>
    <t>152-2019-8074</t>
  </si>
  <si>
    <t>152-2019-8075</t>
  </si>
  <si>
    <t>152-2019-8076</t>
  </si>
  <si>
    <t>152-2019-8077</t>
  </si>
  <si>
    <t>152-2019-8078</t>
  </si>
  <si>
    <t>152-2019-8079</t>
  </si>
  <si>
    <t>152-2019-8080</t>
  </si>
  <si>
    <t>152-2019-8081</t>
  </si>
  <si>
    <t>152-2019-8082</t>
  </si>
  <si>
    <t>152-2019-8083</t>
  </si>
  <si>
    <t>152-2019-8084</t>
  </si>
  <si>
    <t>153-2019-6010</t>
  </si>
  <si>
    <t>153-2019-6020</t>
  </si>
  <si>
    <t>153-2019-6030</t>
  </si>
  <si>
    <t>153-2019-6040</t>
  </si>
  <si>
    <t>153-2019-6070</t>
  </si>
  <si>
    <t>153-2019-6080</t>
  </si>
  <si>
    <t>153-2019-6090</t>
  </si>
  <si>
    <t>153-2019-6100</t>
  </si>
  <si>
    <t>153-2019-6101</t>
  </si>
  <si>
    <t>153-2019-6110</t>
  </si>
  <si>
    <t>153-2019-6130</t>
  </si>
  <si>
    <t>153-2019-6131</t>
  </si>
  <si>
    <t>153-2019-6140</t>
  </si>
  <si>
    <t>153-2019-6150</t>
  </si>
  <si>
    <t>153-2019-6160</t>
  </si>
  <si>
    <t>153-2019-6170</t>
  </si>
  <si>
    <t>153-2019-6180</t>
  </si>
  <si>
    <t>153-2019-6190</t>
  </si>
  <si>
    <t>153-2019-6200</t>
  </si>
  <si>
    <t>153-2019-6210</t>
  </si>
  <si>
    <t>153-2019-6240</t>
  </si>
  <si>
    <t>153-2019-6250</t>
  </si>
  <si>
    <t>153-2019-6256</t>
  </si>
  <si>
    <t>153-2019-6260</t>
  </si>
  <si>
    <t>153-2019-6270</t>
  </si>
  <si>
    <t>153-2019-6280</t>
  </si>
  <si>
    <t>153-2019-6290</t>
  </si>
  <si>
    <t>153-2019-6300</t>
  </si>
  <si>
    <t>153-2019-6310</t>
  </si>
  <si>
    <t>153-2019-6320</t>
  </si>
  <si>
    <t>153-2019-6330</t>
  </si>
  <si>
    <t>153-2019-6340</t>
  </si>
  <si>
    <t>153-2019-6350</t>
  </si>
  <si>
    <t>153-2019-6360</t>
  </si>
  <si>
    <t>153-2019-7205</t>
  </si>
  <si>
    <t>153-2019-7206</t>
  </si>
  <si>
    <t>153-2019-7207</t>
  </si>
  <si>
    <t>153-2019-7210</t>
  </si>
  <si>
    <t>153-2019-8073</t>
  </si>
  <si>
    <t>153-2019-8074</t>
  </si>
  <si>
    <t>153-2019-8075</t>
  </si>
  <si>
    <t>153-2019-8076</t>
  </si>
  <si>
    <t>153-2019-8077</t>
  </si>
  <si>
    <t>153-2019-8078</t>
  </si>
  <si>
    <t>153-2019-8079</t>
  </si>
  <si>
    <t>153-2019-8080</t>
  </si>
  <si>
    <t>153-2019-8081</t>
  </si>
  <si>
    <t>153-2019-8082</t>
  </si>
  <si>
    <t>153-2019-8083</t>
  </si>
  <si>
    <t>153-2019-8084</t>
  </si>
  <si>
    <t>156-2019-6010</t>
  </si>
  <si>
    <t>156-2019-6020</t>
  </si>
  <si>
    <t>156-2019-6030</t>
  </si>
  <si>
    <t>156-2019-6040</t>
  </si>
  <si>
    <t>156-2019-6070</t>
  </si>
  <si>
    <t>156-2019-6080</t>
  </si>
  <si>
    <t>156-2019-6090</t>
  </si>
  <si>
    <t>156-2019-6100</t>
  </si>
  <si>
    <t>156-2019-6101</t>
  </si>
  <si>
    <t>156-2019-6110</t>
  </si>
  <si>
    <t>156-2019-6130</t>
  </si>
  <si>
    <t>156-2019-6131</t>
  </si>
  <si>
    <t>156-2019-6140</t>
  </si>
  <si>
    <t>156-2019-6150</t>
  </si>
  <si>
    <t>156-2019-6160</t>
  </si>
  <si>
    <t>156-2019-6170</t>
  </si>
  <si>
    <t>156-2019-6180</t>
  </si>
  <si>
    <t>156-2019-6190</t>
  </si>
  <si>
    <t>156-2019-6200</t>
  </si>
  <si>
    <t>156-2019-6210</t>
  </si>
  <si>
    <t>156-2019-6240</t>
  </si>
  <si>
    <t>156-2019-6250</t>
  </si>
  <si>
    <t>156-2019-6256</t>
  </si>
  <si>
    <t>156-2019-6260</t>
  </si>
  <si>
    <t>156-2019-6270</t>
  </si>
  <si>
    <t>156-2019-6280</t>
  </si>
  <si>
    <t>156-2019-6290</t>
  </si>
  <si>
    <t>156-2019-6300</t>
  </si>
  <si>
    <t>156-2019-6310</t>
  </si>
  <si>
    <t>156-2019-6320</t>
  </si>
  <si>
    <t>156-2019-6330</t>
  </si>
  <si>
    <t>156-2019-6340</t>
  </si>
  <si>
    <t>156-2019-6350</t>
  </si>
  <si>
    <t>156-2019-6360</t>
  </si>
  <si>
    <t>156-2019-7205</t>
  </si>
  <si>
    <t>156-2019-7206</t>
  </si>
  <si>
    <t>156-2019-7207</t>
  </si>
  <si>
    <t>156-2019-7210</t>
  </si>
  <si>
    <t>156-2019-8073</t>
  </si>
  <si>
    <t>156-2019-8074</t>
  </si>
  <si>
    <t>156-2019-8075</t>
  </si>
  <si>
    <t>156-2019-8076</t>
  </si>
  <si>
    <t>156-2019-8077</t>
  </si>
  <si>
    <t>156-2019-8078</t>
  </si>
  <si>
    <t>156-2019-8079</t>
  </si>
  <si>
    <t>156-2019-8080</t>
  </si>
  <si>
    <t>156-2019-8081</t>
  </si>
  <si>
    <t>156-2019-8082</t>
  </si>
  <si>
    <t>156-2019-8083</t>
  </si>
  <si>
    <t>156-2019-8084</t>
  </si>
  <si>
    <t>157-2019-6010</t>
  </si>
  <si>
    <t>157-2019-6020</t>
  </si>
  <si>
    <t>157-2019-6030</t>
  </si>
  <si>
    <t>157-2019-6040</t>
  </si>
  <si>
    <t>157-2019-6070</t>
  </si>
  <si>
    <t>157-2019-6080</t>
  </si>
  <si>
    <t>157-2019-6090</t>
  </si>
  <si>
    <t>157-2019-6100</t>
  </si>
  <si>
    <t>157-2019-6101</t>
  </si>
  <si>
    <t>157-2019-6110</t>
  </si>
  <si>
    <t>157-2019-6130</t>
  </si>
  <si>
    <t>157-2019-6131</t>
  </si>
  <si>
    <t>157-2019-6140</t>
  </si>
  <si>
    <t>157-2019-6150</t>
  </si>
  <si>
    <t>157-2019-6160</t>
  </si>
  <si>
    <t>157-2019-6170</t>
  </si>
  <si>
    <t>157-2019-6180</t>
  </si>
  <si>
    <t>157-2019-6190</t>
  </si>
  <si>
    <t>157-2019-6200</t>
  </si>
  <si>
    <t>157-2019-6210</t>
  </si>
  <si>
    <t>157-2019-6240</t>
  </si>
  <si>
    <t>157-2019-6250</t>
  </si>
  <si>
    <t>157-2019-6256</t>
  </si>
  <si>
    <t>157-2019-6260</t>
  </si>
  <si>
    <t>157-2019-6270</t>
  </si>
  <si>
    <t>157-2019-6280</t>
  </si>
  <si>
    <t>157-2019-6290</t>
  </si>
  <si>
    <t>157-2019-6300</t>
  </si>
  <si>
    <t>157-2019-6310</t>
  </si>
  <si>
    <t>157-2019-6320</t>
  </si>
  <si>
    <t>157-2019-6330</t>
  </si>
  <si>
    <t>157-2019-6340</t>
  </si>
  <si>
    <t>157-2019-6350</t>
  </si>
  <si>
    <t>157-2019-6360</t>
  </si>
  <si>
    <t>157-2019-7205</t>
  </si>
  <si>
    <t>157-2019-7206</t>
  </si>
  <si>
    <t>157-2019-7207</t>
  </si>
  <si>
    <t>157-2019-7210</t>
  </si>
  <si>
    <t>157-2019-8073</t>
  </si>
  <si>
    <t>157-2019-8074</t>
  </si>
  <si>
    <t>157-2019-8075</t>
  </si>
  <si>
    <t>157-2019-8076</t>
  </si>
  <si>
    <t>157-2019-8077</t>
  </si>
  <si>
    <t>157-2019-8078</t>
  </si>
  <si>
    <t>157-2019-8079</t>
  </si>
  <si>
    <t>157-2019-8080</t>
  </si>
  <si>
    <t>157-2019-8081</t>
  </si>
  <si>
    <t>157-2019-8082</t>
  </si>
  <si>
    <t>157-2019-8083</t>
  </si>
  <si>
    <t>157-2019-8084</t>
  </si>
  <si>
    <t>159-2019-6010</t>
  </si>
  <si>
    <t>159-2019-6020</t>
  </si>
  <si>
    <t>159-2019-6030</t>
  </si>
  <si>
    <t>159-2019-6040</t>
  </si>
  <si>
    <t>159-2019-6070</t>
  </si>
  <si>
    <t>159-2019-6080</t>
  </si>
  <si>
    <t>159-2019-6090</t>
  </si>
  <si>
    <t>159-2019-6100</t>
  </si>
  <si>
    <t>159-2019-6101</t>
  </si>
  <si>
    <t>159-2019-6110</t>
  </si>
  <si>
    <t>159-2019-6130</t>
  </si>
  <si>
    <t>159-2019-6131</t>
  </si>
  <si>
    <t>159-2019-6140</t>
  </si>
  <si>
    <t>159-2019-6150</t>
  </si>
  <si>
    <t>159-2019-6160</t>
  </si>
  <si>
    <t>159-2019-6170</t>
  </si>
  <si>
    <t>159-2019-6180</t>
  </si>
  <si>
    <t>159-2019-6190</t>
  </si>
  <si>
    <t>159-2019-6200</t>
  </si>
  <si>
    <t>159-2019-6210</t>
  </si>
  <si>
    <t>159-2019-6240</t>
  </si>
  <si>
    <t>159-2019-6250</t>
  </si>
  <si>
    <t>159-2019-6256</t>
  </si>
  <si>
    <t>159-2019-6260</t>
  </si>
  <si>
    <t>159-2019-6270</t>
  </si>
  <si>
    <t>159-2019-6280</t>
  </si>
  <si>
    <t>159-2019-6290</t>
  </si>
  <si>
    <t>159-2019-6300</t>
  </si>
  <si>
    <t>159-2019-6310</t>
  </si>
  <si>
    <t>159-2019-6320</t>
  </si>
  <si>
    <t>159-2019-6330</t>
  </si>
  <si>
    <t>159-2019-6340</t>
  </si>
  <si>
    <t>159-2019-6350</t>
  </si>
  <si>
    <t>159-2019-6360</t>
  </si>
  <si>
    <t>159-2019-7205</t>
  </si>
  <si>
    <t>159-2019-7206</t>
  </si>
  <si>
    <t>159-2019-7207</t>
  </si>
  <si>
    <t>159-2019-7210</t>
  </si>
  <si>
    <t>159-2019-8073</t>
  </si>
  <si>
    <t>159-2019-8074</t>
  </si>
  <si>
    <t>159-2019-8075</t>
  </si>
  <si>
    <t>159-2019-8076</t>
  </si>
  <si>
    <t>159-2019-8077</t>
  </si>
  <si>
    <t>159-2019-8078</t>
  </si>
  <si>
    <t>159-2019-8079</t>
  </si>
  <si>
    <t>159-2019-8080</t>
  </si>
  <si>
    <t>159-2019-8081</t>
  </si>
  <si>
    <t>159-2019-8082</t>
  </si>
  <si>
    <t>159-2019-8083</t>
  </si>
  <si>
    <t>159-2019-8084</t>
  </si>
  <si>
    <t>161-2019-6010</t>
  </si>
  <si>
    <t>161-2019-6020</t>
  </si>
  <si>
    <t>161-2019-6030</t>
  </si>
  <si>
    <t>161-2019-6040</t>
  </si>
  <si>
    <t>161-2019-6070</t>
  </si>
  <si>
    <t>161-2019-6080</t>
  </si>
  <si>
    <t>161-2019-6090</t>
  </si>
  <si>
    <t>161-2019-6100</t>
  </si>
  <si>
    <t>161-2019-6101</t>
  </si>
  <si>
    <t>161-2019-6110</t>
  </si>
  <si>
    <t>161-2019-6130</t>
  </si>
  <si>
    <t>161-2019-6131</t>
  </si>
  <si>
    <t>161-2019-6140</t>
  </si>
  <si>
    <t>161-2019-6150</t>
  </si>
  <si>
    <t>161-2019-6160</t>
  </si>
  <si>
    <t>161-2019-6170</t>
  </si>
  <si>
    <t>161-2019-6180</t>
  </si>
  <si>
    <t>161-2019-6190</t>
  </si>
  <si>
    <t>161-2019-6200</t>
  </si>
  <si>
    <t>161-2019-6210</t>
  </si>
  <si>
    <t>161-2019-6240</t>
  </si>
  <si>
    <t>161-2019-6250</t>
  </si>
  <si>
    <t>161-2019-6256</t>
  </si>
  <si>
    <t>161-2019-6260</t>
  </si>
  <si>
    <t>161-2019-6270</t>
  </si>
  <si>
    <t>161-2019-6280</t>
  </si>
  <si>
    <t>161-2019-6290</t>
  </si>
  <si>
    <t>161-2019-6300</t>
  </si>
  <si>
    <t>161-2019-6310</t>
  </si>
  <si>
    <t>161-2019-6320</t>
  </si>
  <si>
    <t>161-2019-6330</t>
  </si>
  <si>
    <t>161-2019-6340</t>
  </si>
  <si>
    <t>161-2019-6350</t>
  </si>
  <si>
    <t>161-2019-6360</t>
  </si>
  <si>
    <t>161-2019-7205</t>
  </si>
  <si>
    <t>161-2019-7206</t>
  </si>
  <si>
    <t>161-2019-7207</t>
  </si>
  <si>
    <t>161-2019-7210</t>
  </si>
  <si>
    <t>161-2019-8073</t>
  </si>
  <si>
    <t>161-2019-8074</t>
  </si>
  <si>
    <t>161-2019-8075</t>
  </si>
  <si>
    <t>161-2019-8076</t>
  </si>
  <si>
    <t>161-2019-8077</t>
  </si>
  <si>
    <t>161-2019-8078</t>
  </si>
  <si>
    <t>161-2019-8079</t>
  </si>
  <si>
    <t>161-2019-8080</t>
  </si>
  <si>
    <t>161-2019-8081</t>
  </si>
  <si>
    <t>161-2019-8082</t>
  </si>
  <si>
    <t>161-2019-8083</t>
  </si>
  <si>
    <t>161-2019-8084</t>
  </si>
  <si>
    <t>162-2019-6010</t>
  </si>
  <si>
    <t>162-2019-6020</t>
  </si>
  <si>
    <t>162-2019-6030</t>
  </si>
  <si>
    <t>162-2019-6040</t>
  </si>
  <si>
    <t>162-2019-6070</t>
  </si>
  <si>
    <t>162-2019-6080</t>
  </si>
  <si>
    <t>162-2019-6090</t>
  </si>
  <si>
    <t>162-2019-6100</t>
  </si>
  <si>
    <t>162-2019-6101</t>
  </si>
  <si>
    <t>162-2019-6110</t>
  </si>
  <si>
    <t>162-2019-6130</t>
  </si>
  <si>
    <t>162-2019-6131</t>
  </si>
  <si>
    <t>162-2019-6140</t>
  </si>
  <si>
    <t>162-2019-6150</t>
  </si>
  <si>
    <t>162-2019-6160</t>
  </si>
  <si>
    <t>162-2019-6170</t>
  </si>
  <si>
    <t>162-2019-6180</t>
  </si>
  <si>
    <t>162-2019-6190</t>
  </si>
  <si>
    <t>162-2019-6200</t>
  </si>
  <si>
    <t>162-2019-6210</t>
  </si>
  <si>
    <t>162-2019-6240</t>
  </si>
  <si>
    <t>162-2019-6250</t>
  </si>
  <si>
    <t>162-2019-6256</t>
  </si>
  <si>
    <t>162-2019-6260</t>
  </si>
  <si>
    <t>162-2019-6270</t>
  </si>
  <si>
    <t>162-2019-6280</t>
  </si>
  <si>
    <t>162-2019-6290</t>
  </si>
  <si>
    <t>162-2019-6300</t>
  </si>
  <si>
    <t>162-2019-6310</t>
  </si>
  <si>
    <t>162-2019-6320</t>
  </si>
  <si>
    <t>162-2019-6330</t>
  </si>
  <si>
    <t>162-2019-6340</t>
  </si>
  <si>
    <t>162-2019-6350</t>
  </si>
  <si>
    <t>162-2019-6360</t>
  </si>
  <si>
    <t>162-2019-7205</t>
  </si>
  <si>
    <t>162-2019-7206</t>
  </si>
  <si>
    <t>162-2019-7207</t>
  </si>
  <si>
    <t>162-2019-7210</t>
  </si>
  <si>
    <t>162-2019-8073</t>
  </si>
  <si>
    <t>162-2019-8074</t>
  </si>
  <si>
    <t>162-2019-8075</t>
  </si>
  <si>
    <t>162-2019-8076</t>
  </si>
  <si>
    <t>162-2019-8077</t>
  </si>
  <si>
    <t>162-2019-8078</t>
  </si>
  <si>
    <t>162-2019-8079</t>
  </si>
  <si>
    <t>162-2019-8080</t>
  </si>
  <si>
    <t>162-2019-8081</t>
  </si>
  <si>
    <t>162-2019-8082</t>
  </si>
  <si>
    <t>162-2019-8083</t>
  </si>
  <si>
    <t>162-2019-8084</t>
  </si>
  <si>
    <t>163-2019-6010</t>
  </si>
  <si>
    <t>163-2019-6020</t>
  </si>
  <si>
    <t>163-2019-6030</t>
  </si>
  <si>
    <t>163-2019-6040</t>
  </si>
  <si>
    <t>163-2019-6070</t>
  </si>
  <si>
    <t>163-2019-6080</t>
  </si>
  <si>
    <t>163-2019-6090</t>
  </si>
  <si>
    <t>163-2019-6100</t>
  </si>
  <si>
    <t>163-2019-6101</t>
  </si>
  <si>
    <t>163-2019-6110</t>
  </si>
  <si>
    <t>163-2019-6130</t>
  </si>
  <si>
    <t>163-2019-6131</t>
  </si>
  <si>
    <t>163-2019-6140</t>
  </si>
  <si>
    <t>163-2019-6150</t>
  </si>
  <si>
    <t>163-2019-6160</t>
  </si>
  <si>
    <t>163-2019-6170</t>
  </si>
  <si>
    <t>163-2019-6180</t>
  </si>
  <si>
    <t>163-2019-6190</t>
  </si>
  <si>
    <t>163-2019-6200</t>
  </si>
  <si>
    <t>163-2019-6210</t>
  </si>
  <si>
    <t>163-2019-6240</t>
  </si>
  <si>
    <t>163-2019-6250</t>
  </si>
  <si>
    <t>163-2019-6256</t>
  </si>
  <si>
    <t>163-2019-6260</t>
  </si>
  <si>
    <t>163-2019-6270</t>
  </si>
  <si>
    <t>163-2019-6280</t>
  </si>
  <si>
    <t>163-2019-6290</t>
  </si>
  <si>
    <t>163-2019-6300</t>
  </si>
  <si>
    <t>163-2019-6310</t>
  </si>
  <si>
    <t>163-2019-6320</t>
  </si>
  <si>
    <t>163-2019-6330</t>
  </si>
  <si>
    <t>163-2019-6340</t>
  </si>
  <si>
    <t>163-2019-6350</t>
  </si>
  <si>
    <t>163-2019-6360</t>
  </si>
  <si>
    <t>163-2019-7205</t>
  </si>
  <si>
    <t>163-2019-7206</t>
  </si>
  <si>
    <t>163-2019-7207</t>
  </si>
  <si>
    <t>163-2019-7210</t>
  </si>
  <si>
    <t>163-2019-8073</t>
  </si>
  <si>
    <t>163-2019-8074</t>
  </si>
  <si>
    <t>163-2019-8075</t>
  </si>
  <si>
    <t>163-2019-8076</t>
  </si>
  <si>
    <t>163-2019-8077</t>
  </si>
  <si>
    <t>163-2019-8078</t>
  </si>
  <si>
    <t>163-2019-8079</t>
  </si>
  <si>
    <t>163-2019-8080</t>
  </si>
  <si>
    <t>163-2019-8081</t>
  </si>
  <si>
    <t>163-2019-8082</t>
  </si>
  <si>
    <t>163-2019-8083</t>
  </si>
  <si>
    <t>163-2019-8084</t>
  </si>
  <si>
    <t>167-2019-6010</t>
  </si>
  <si>
    <t>167-2019-6020</t>
  </si>
  <si>
    <t>167-2019-6030</t>
  </si>
  <si>
    <t>167-2019-6040</t>
  </si>
  <si>
    <t>167-2019-6070</t>
  </si>
  <si>
    <t>167-2019-6080</t>
  </si>
  <si>
    <t>167-2019-6090</t>
  </si>
  <si>
    <t>167-2019-6100</t>
  </si>
  <si>
    <t>167-2019-6101</t>
  </si>
  <si>
    <t>167-2019-6110</t>
  </si>
  <si>
    <t>167-2019-6130</t>
  </si>
  <si>
    <t>167-2019-6131</t>
  </si>
  <si>
    <t>167-2019-6140</t>
  </si>
  <si>
    <t>167-2019-6150</t>
  </si>
  <si>
    <t>167-2019-6160</t>
  </si>
  <si>
    <t>167-2019-6170</t>
  </si>
  <si>
    <t>167-2019-6180</t>
  </si>
  <si>
    <t>167-2019-6190</t>
  </si>
  <si>
    <t>167-2019-6200</t>
  </si>
  <si>
    <t>167-2019-6210</t>
  </si>
  <si>
    <t>167-2019-6240</t>
  </si>
  <si>
    <t>167-2019-6250</t>
  </si>
  <si>
    <t>167-2019-6256</t>
  </si>
  <si>
    <t>167-2019-6260</t>
  </si>
  <si>
    <t>167-2019-6270</t>
  </si>
  <si>
    <t>167-2019-6280</t>
  </si>
  <si>
    <t>167-2019-6290</t>
  </si>
  <si>
    <t>167-2019-6300</t>
  </si>
  <si>
    <t>167-2019-6310</t>
  </si>
  <si>
    <t>167-2019-6320</t>
  </si>
  <si>
    <t>167-2019-6330</t>
  </si>
  <si>
    <t>167-2019-6340</t>
  </si>
  <si>
    <t>167-2019-6350</t>
  </si>
  <si>
    <t>167-2019-6360</t>
  </si>
  <si>
    <t>167-2019-7205</t>
  </si>
  <si>
    <t>167-2019-7206</t>
  </si>
  <si>
    <t>167-2019-7207</t>
  </si>
  <si>
    <t>167-2019-7210</t>
  </si>
  <si>
    <t>167-2019-8073</t>
  </si>
  <si>
    <t>167-2019-8074</t>
  </si>
  <si>
    <t>167-2019-8075</t>
  </si>
  <si>
    <t>167-2019-8076</t>
  </si>
  <si>
    <t>167-2019-8077</t>
  </si>
  <si>
    <t>167-2019-8078</t>
  </si>
  <si>
    <t>167-2019-8079</t>
  </si>
  <si>
    <t>167-2019-8080</t>
  </si>
  <si>
    <t>167-2019-8081</t>
  </si>
  <si>
    <t>167-2019-8082</t>
  </si>
  <si>
    <t>167-2019-8083</t>
  </si>
  <si>
    <t>167-2019-8084</t>
  </si>
  <si>
    <t>168-2019-6010</t>
  </si>
  <si>
    <t>168-2019-6020</t>
  </si>
  <si>
    <t>168-2019-6030</t>
  </si>
  <si>
    <t>168-2019-6040</t>
  </si>
  <si>
    <t>168-2019-6070</t>
  </si>
  <si>
    <t>168-2019-6080</t>
  </si>
  <si>
    <t>168-2019-6090</t>
  </si>
  <si>
    <t>168-2019-6100</t>
  </si>
  <si>
    <t>168-2019-6101</t>
  </si>
  <si>
    <t>168-2019-6110</t>
  </si>
  <si>
    <t>168-2019-6130</t>
  </si>
  <si>
    <t>168-2019-6131</t>
  </si>
  <si>
    <t>168-2019-6140</t>
  </si>
  <si>
    <t>168-2019-6150</t>
  </si>
  <si>
    <t>168-2019-6160</t>
  </si>
  <si>
    <t>168-2019-6170</t>
  </si>
  <si>
    <t>168-2019-6180</t>
  </si>
  <si>
    <t>168-2019-6190</t>
  </si>
  <si>
    <t>168-2019-6200</t>
  </si>
  <si>
    <t>168-2019-6210</t>
  </si>
  <si>
    <t>168-2019-6240</t>
  </si>
  <si>
    <t>168-2019-6250</t>
  </si>
  <si>
    <t>168-2019-6256</t>
  </si>
  <si>
    <t>168-2019-6260</t>
  </si>
  <si>
    <t>168-2019-6270</t>
  </si>
  <si>
    <t>168-2019-6280</t>
  </si>
  <si>
    <t>168-2019-6290</t>
  </si>
  <si>
    <t>168-2019-6300</t>
  </si>
  <si>
    <t>168-2019-6310</t>
  </si>
  <si>
    <t>168-2019-6320</t>
  </si>
  <si>
    <t>168-2019-6330</t>
  </si>
  <si>
    <t>168-2019-6340</t>
  </si>
  <si>
    <t>168-2019-6350</t>
  </si>
  <si>
    <t>168-2019-6360</t>
  </si>
  <si>
    <t>168-2019-7205</t>
  </si>
  <si>
    <t>168-2019-7206</t>
  </si>
  <si>
    <t>168-2019-7207</t>
  </si>
  <si>
    <t>168-2019-7210</t>
  </si>
  <si>
    <t>168-2019-8073</t>
  </si>
  <si>
    <t>168-2019-8074</t>
  </si>
  <si>
    <t>168-2019-8075</t>
  </si>
  <si>
    <t>168-2019-8076</t>
  </si>
  <si>
    <t>168-2019-8077</t>
  </si>
  <si>
    <t>168-2019-8078</t>
  </si>
  <si>
    <t>168-2019-8079</t>
  </si>
  <si>
    <t>168-2019-8080</t>
  </si>
  <si>
    <t>168-2019-8081</t>
  </si>
  <si>
    <t>168-2019-8082</t>
  </si>
  <si>
    <t>168-2019-8083</t>
  </si>
  <si>
    <t>168-2019-8084</t>
  </si>
  <si>
    <t>169-2019-6010</t>
  </si>
  <si>
    <t>169-2019-6020</t>
  </si>
  <si>
    <t>169-2019-6030</t>
  </si>
  <si>
    <t>169-2019-6040</t>
  </si>
  <si>
    <t>169-2019-6070</t>
  </si>
  <si>
    <t>169-2019-6080</t>
  </si>
  <si>
    <t>169-2019-6090</t>
  </si>
  <si>
    <t>169-2019-6100</t>
  </si>
  <si>
    <t>169-2019-6101</t>
  </si>
  <si>
    <t>169-2019-6110</t>
  </si>
  <si>
    <t>169-2019-6130</t>
  </si>
  <si>
    <t>169-2019-6131</t>
  </si>
  <si>
    <t>169-2019-6140</t>
  </si>
  <si>
    <t>169-2019-6150</t>
  </si>
  <si>
    <t>169-2019-6160</t>
  </si>
  <si>
    <t>169-2019-6170</t>
  </si>
  <si>
    <t>169-2019-6180</t>
  </si>
  <si>
    <t>169-2019-6190</t>
  </si>
  <si>
    <t>169-2019-6200</t>
  </si>
  <si>
    <t>169-2019-6210</t>
  </si>
  <si>
    <t>169-2019-6240</t>
  </si>
  <si>
    <t>169-2019-6250</t>
  </si>
  <si>
    <t>169-2019-6256</t>
  </si>
  <si>
    <t>169-2019-6260</t>
  </si>
  <si>
    <t>169-2019-6270</t>
  </si>
  <si>
    <t>169-2019-6280</t>
  </si>
  <si>
    <t>169-2019-6290</t>
  </si>
  <si>
    <t>169-2019-6300</t>
  </si>
  <si>
    <t>169-2019-6310</t>
  </si>
  <si>
    <t>169-2019-6320</t>
  </si>
  <si>
    <t>169-2019-6330</t>
  </si>
  <si>
    <t>169-2019-6340</t>
  </si>
  <si>
    <t>169-2019-6350</t>
  </si>
  <si>
    <t>169-2019-6360</t>
  </si>
  <si>
    <t>169-2019-7205</t>
  </si>
  <si>
    <t>169-2019-7206</t>
  </si>
  <si>
    <t>169-2019-7207</t>
  </si>
  <si>
    <t>169-2019-7210</t>
  </si>
  <si>
    <t>169-2019-8073</t>
  </si>
  <si>
    <t>169-2019-8074</t>
  </si>
  <si>
    <t>169-2019-8075</t>
  </si>
  <si>
    <t>169-2019-8076</t>
  </si>
  <si>
    <t>169-2019-8077</t>
  </si>
  <si>
    <t>169-2019-8078</t>
  </si>
  <si>
    <t>169-2019-8079</t>
  </si>
  <si>
    <t>169-2019-8080</t>
  </si>
  <si>
    <t>169-2019-8081</t>
  </si>
  <si>
    <t>169-2019-8082</t>
  </si>
  <si>
    <t>169-2019-8083</t>
  </si>
  <si>
    <t>169-2019-8084</t>
  </si>
  <si>
    <t>170-2019-6010</t>
  </si>
  <si>
    <t>170-2019-6020</t>
  </si>
  <si>
    <t>170-2019-6030</t>
  </si>
  <si>
    <t>170-2019-6040</t>
  </si>
  <si>
    <t>170-2019-6070</t>
  </si>
  <si>
    <t>170-2019-6080</t>
  </si>
  <si>
    <t>170-2019-6090</t>
  </si>
  <si>
    <t>170-2019-6100</t>
  </si>
  <si>
    <t>170-2019-6101</t>
  </si>
  <si>
    <t>170-2019-6110</t>
  </si>
  <si>
    <t>170-2019-6130</t>
  </si>
  <si>
    <t>170-2019-6131</t>
  </si>
  <si>
    <t>170-2019-6140</t>
  </si>
  <si>
    <t>170-2019-6150</t>
  </si>
  <si>
    <t>170-2019-6160</t>
  </si>
  <si>
    <t>170-2019-6170</t>
  </si>
  <si>
    <t>170-2019-6180</t>
  </si>
  <si>
    <t>170-2019-6190</t>
  </si>
  <si>
    <t>170-2019-6200</t>
  </si>
  <si>
    <t>170-2019-6210</t>
  </si>
  <si>
    <t>170-2019-6240</t>
  </si>
  <si>
    <t>170-2019-6250</t>
  </si>
  <si>
    <t>170-2019-6256</t>
  </si>
  <si>
    <t>170-2019-6260</t>
  </si>
  <si>
    <t>170-2019-6270</t>
  </si>
  <si>
    <t>170-2019-6280</t>
  </si>
  <si>
    <t>170-2019-6290</t>
  </si>
  <si>
    <t>170-2019-6300</t>
  </si>
  <si>
    <t>170-2019-6310</t>
  </si>
  <si>
    <t>170-2019-6320</t>
  </si>
  <si>
    <t>170-2019-6330</t>
  </si>
  <si>
    <t>170-2019-6340</t>
  </si>
  <si>
    <t>170-2019-6350</t>
  </si>
  <si>
    <t>170-2019-6360</t>
  </si>
  <si>
    <t>170-2019-7205</t>
  </si>
  <si>
    <t>170-2019-7206</t>
  </si>
  <si>
    <t>170-2019-7207</t>
  </si>
  <si>
    <t>170-2019-7210</t>
  </si>
  <si>
    <t>170-2019-8073</t>
  </si>
  <si>
    <t>170-2019-8074</t>
  </si>
  <si>
    <t>170-2019-8075</t>
  </si>
  <si>
    <t>170-2019-8076</t>
  </si>
  <si>
    <t>170-2019-8077</t>
  </si>
  <si>
    <t>170-2019-8078</t>
  </si>
  <si>
    <t>170-2019-8079</t>
  </si>
  <si>
    <t>170-2019-8080</t>
  </si>
  <si>
    <t>170-2019-8081</t>
  </si>
  <si>
    <t>170-2019-8082</t>
  </si>
  <si>
    <t>170-2019-8083</t>
  </si>
  <si>
    <t>170-2019-8084</t>
  </si>
  <si>
    <t>171-2019-6010</t>
  </si>
  <si>
    <t>171-2019-6020</t>
  </si>
  <si>
    <t>171-2019-6030</t>
  </si>
  <si>
    <t>171-2019-6040</t>
  </si>
  <si>
    <t>171-2019-6070</t>
  </si>
  <si>
    <t>171-2019-6080</t>
  </si>
  <si>
    <t>171-2019-6090</t>
  </si>
  <si>
    <t>171-2019-6100</t>
  </si>
  <si>
    <t>171-2019-6101</t>
  </si>
  <si>
    <t>171-2019-6110</t>
  </si>
  <si>
    <t>171-2019-6130</t>
  </si>
  <si>
    <t>171-2019-6131</t>
  </si>
  <si>
    <t>171-2019-6140</t>
  </si>
  <si>
    <t>171-2019-6150</t>
  </si>
  <si>
    <t>171-2019-6160</t>
  </si>
  <si>
    <t>171-2019-6170</t>
  </si>
  <si>
    <t>171-2019-6180</t>
  </si>
  <si>
    <t>171-2019-6190</t>
  </si>
  <si>
    <t>171-2019-6200</t>
  </si>
  <si>
    <t>171-2019-6210</t>
  </si>
  <si>
    <t>171-2019-6240</t>
  </si>
  <si>
    <t>171-2019-6250</t>
  </si>
  <si>
    <t>171-2019-6256</t>
  </si>
  <si>
    <t>171-2019-6260</t>
  </si>
  <si>
    <t>171-2019-6270</t>
  </si>
  <si>
    <t>171-2019-6280</t>
  </si>
  <si>
    <t>171-2019-6290</t>
  </si>
  <si>
    <t>171-2019-6300</t>
  </si>
  <si>
    <t>171-2019-6310</t>
  </si>
  <si>
    <t>171-2019-6320</t>
  </si>
  <si>
    <t>171-2019-6330</t>
  </si>
  <si>
    <t>171-2019-6340</t>
  </si>
  <si>
    <t>171-2019-6350</t>
  </si>
  <si>
    <t>171-2019-6360</t>
  </si>
  <si>
    <t>171-2019-7205</t>
  </si>
  <si>
    <t>171-2019-7206</t>
  </si>
  <si>
    <t>171-2019-7207</t>
  </si>
  <si>
    <t>171-2019-7210</t>
  </si>
  <si>
    <t>171-2019-8073</t>
  </si>
  <si>
    <t>171-2019-8074</t>
  </si>
  <si>
    <t>171-2019-8075</t>
  </si>
  <si>
    <t>171-2019-8076</t>
  </si>
  <si>
    <t>171-2019-8077</t>
  </si>
  <si>
    <t>171-2019-8078</t>
  </si>
  <si>
    <t>171-2019-8079</t>
  </si>
  <si>
    <t>171-2019-8080</t>
  </si>
  <si>
    <t>171-2019-8081</t>
  </si>
  <si>
    <t>171-2019-8082</t>
  </si>
  <si>
    <t>171-2019-8083</t>
  </si>
  <si>
    <t>171-2019-8084</t>
  </si>
  <si>
    <t>172-2019-6010</t>
  </si>
  <si>
    <t>172-2019-6020</t>
  </si>
  <si>
    <t>172-2019-6030</t>
  </si>
  <si>
    <t>172-2019-6040</t>
  </si>
  <si>
    <t>172-2019-6070</t>
  </si>
  <si>
    <t>172-2019-6080</t>
  </si>
  <si>
    <t>172-2019-6090</t>
  </si>
  <si>
    <t>172-2019-6100</t>
  </si>
  <si>
    <t>172-2019-6101</t>
  </si>
  <si>
    <t>172-2019-6110</t>
  </si>
  <si>
    <t>172-2019-6130</t>
  </si>
  <si>
    <t>172-2019-6131</t>
  </si>
  <si>
    <t>172-2019-6140</t>
  </si>
  <si>
    <t>172-2019-6150</t>
  </si>
  <si>
    <t>172-2019-6160</t>
  </si>
  <si>
    <t>172-2019-6170</t>
  </si>
  <si>
    <t>172-2019-6180</t>
  </si>
  <si>
    <t>172-2019-6190</t>
  </si>
  <si>
    <t>172-2019-6200</t>
  </si>
  <si>
    <t>172-2019-6210</t>
  </si>
  <si>
    <t>172-2019-6240</t>
  </si>
  <si>
    <t>172-2019-6250</t>
  </si>
  <si>
    <t>172-2019-6256</t>
  </si>
  <si>
    <t>172-2019-6260</t>
  </si>
  <si>
    <t>172-2019-6270</t>
  </si>
  <si>
    <t>172-2019-6280</t>
  </si>
  <si>
    <t>172-2019-6290</t>
  </si>
  <si>
    <t>172-2019-6300</t>
  </si>
  <si>
    <t>172-2019-6310</t>
  </si>
  <si>
    <t>172-2019-6320</t>
  </si>
  <si>
    <t>172-2019-6330</t>
  </si>
  <si>
    <t>172-2019-6340</t>
  </si>
  <si>
    <t>172-2019-6350</t>
  </si>
  <si>
    <t>172-2019-6360</t>
  </si>
  <si>
    <t>172-2019-7205</t>
  </si>
  <si>
    <t>172-2019-7206</t>
  </si>
  <si>
    <t>172-2019-7207</t>
  </si>
  <si>
    <t>172-2019-7210</t>
  </si>
  <si>
    <t>172-2019-8073</t>
  </si>
  <si>
    <t>172-2019-8074</t>
  </si>
  <si>
    <t>172-2019-8075</t>
  </si>
  <si>
    <t>172-2019-8076</t>
  </si>
  <si>
    <t>172-2019-8077</t>
  </si>
  <si>
    <t>172-2019-8078</t>
  </si>
  <si>
    <t>172-2019-8079</t>
  </si>
  <si>
    <t>172-2019-8080</t>
  </si>
  <si>
    <t>172-2019-8081</t>
  </si>
  <si>
    <t>172-2019-8082</t>
  </si>
  <si>
    <t>172-2019-8083</t>
  </si>
  <si>
    <t>172-2019-8084</t>
  </si>
  <si>
    <t>174-2019-6010</t>
  </si>
  <si>
    <t>174-2019-6020</t>
  </si>
  <si>
    <t>174-2019-6030</t>
  </si>
  <si>
    <t>174-2019-6040</t>
  </si>
  <si>
    <t>174-2019-6070</t>
  </si>
  <si>
    <t>174-2019-6080</t>
  </si>
  <si>
    <t>174-2019-6090</t>
  </si>
  <si>
    <t>174-2019-6100</t>
  </si>
  <si>
    <t>174-2019-6101</t>
  </si>
  <si>
    <t>174-2019-6110</t>
  </si>
  <si>
    <t>174-2019-6130</t>
  </si>
  <si>
    <t>174-2019-6131</t>
  </si>
  <si>
    <t>174-2019-6140</t>
  </si>
  <si>
    <t>174-2019-6150</t>
  </si>
  <si>
    <t>174-2019-6160</t>
  </si>
  <si>
    <t>174-2019-6170</t>
  </si>
  <si>
    <t>174-2019-6180</t>
  </si>
  <si>
    <t>174-2019-6190</t>
  </si>
  <si>
    <t>174-2019-6200</t>
  </si>
  <si>
    <t>174-2019-6210</t>
  </si>
  <si>
    <t>174-2019-6240</t>
  </si>
  <si>
    <t>174-2019-6250</t>
  </si>
  <si>
    <t>174-2019-6256</t>
  </si>
  <si>
    <t>174-2019-6260</t>
  </si>
  <si>
    <t>174-2019-6270</t>
  </si>
  <si>
    <t>174-2019-6280</t>
  </si>
  <si>
    <t>174-2019-6290</t>
  </si>
  <si>
    <t>174-2019-6300</t>
  </si>
  <si>
    <t>174-2019-6310</t>
  </si>
  <si>
    <t>174-2019-6320</t>
  </si>
  <si>
    <t>174-2019-6330</t>
  </si>
  <si>
    <t>174-2019-6340</t>
  </si>
  <si>
    <t>174-2019-6350</t>
  </si>
  <si>
    <t>174-2019-6360</t>
  </si>
  <si>
    <t>174-2019-7205</t>
  </si>
  <si>
    <t>174-2019-7206</t>
  </si>
  <si>
    <t>174-2019-7207</t>
  </si>
  <si>
    <t>174-2019-7210</t>
  </si>
  <si>
    <t>174-2019-8073</t>
  </si>
  <si>
    <t>174-2019-8074</t>
  </si>
  <si>
    <t>174-2019-8075</t>
  </si>
  <si>
    <t>174-2019-8076</t>
  </si>
  <si>
    <t>174-2019-8077</t>
  </si>
  <si>
    <t>174-2019-8078</t>
  </si>
  <si>
    <t>174-2019-8079</t>
  </si>
  <si>
    <t>174-2019-8080</t>
  </si>
  <si>
    <t>174-2019-8081</t>
  </si>
  <si>
    <t>174-2019-8082</t>
  </si>
  <si>
    <t>174-2019-8083</t>
  </si>
  <si>
    <t>174-2019-8084</t>
  </si>
  <si>
    <t>175-2019-6010</t>
  </si>
  <si>
    <t>175-2019-6020</t>
  </si>
  <si>
    <t>175-2019-6030</t>
  </si>
  <si>
    <t>175-2019-6040</t>
  </si>
  <si>
    <t>175-2019-6070</t>
  </si>
  <si>
    <t>175-2019-6080</t>
  </si>
  <si>
    <t>175-2019-6090</t>
  </si>
  <si>
    <t>175-2019-6100</t>
  </si>
  <si>
    <t>175-2019-6101</t>
  </si>
  <si>
    <t>175-2019-6110</t>
  </si>
  <si>
    <t>175-2019-6130</t>
  </si>
  <si>
    <t>175-2019-6131</t>
  </si>
  <si>
    <t>175-2019-6140</t>
  </si>
  <si>
    <t>175-2019-6150</t>
  </si>
  <si>
    <t>175-2019-6160</t>
  </si>
  <si>
    <t>175-2019-6170</t>
  </si>
  <si>
    <t>175-2019-6180</t>
  </si>
  <si>
    <t>175-2019-6190</t>
  </si>
  <si>
    <t>175-2019-6200</t>
  </si>
  <si>
    <t>175-2019-6210</t>
  </si>
  <si>
    <t>175-2019-6240</t>
  </si>
  <si>
    <t>175-2019-6250</t>
  </si>
  <si>
    <t>175-2019-6256</t>
  </si>
  <si>
    <t>175-2019-6260</t>
  </si>
  <si>
    <t>175-2019-6270</t>
  </si>
  <si>
    <t>175-2019-6280</t>
  </si>
  <si>
    <t>175-2019-6290</t>
  </si>
  <si>
    <t>175-2019-6300</t>
  </si>
  <si>
    <t>175-2019-6310</t>
  </si>
  <si>
    <t>175-2019-6320</t>
  </si>
  <si>
    <t>175-2019-6330</t>
  </si>
  <si>
    <t>175-2019-6340</t>
  </si>
  <si>
    <t>175-2019-6350</t>
  </si>
  <si>
    <t>175-2019-6360</t>
  </si>
  <si>
    <t>175-2019-7205</t>
  </si>
  <si>
    <t>175-2019-7206</t>
  </si>
  <si>
    <t>175-2019-7207</t>
  </si>
  <si>
    <t>175-2019-7210</t>
  </si>
  <si>
    <t>175-2019-8073</t>
  </si>
  <si>
    <t>175-2019-8074</t>
  </si>
  <si>
    <t>175-2019-8075</t>
  </si>
  <si>
    <t>175-2019-8076</t>
  </si>
  <si>
    <t>175-2019-8077</t>
  </si>
  <si>
    <t>175-2019-8078</t>
  </si>
  <si>
    <t>175-2019-8079</t>
  </si>
  <si>
    <t>175-2019-8080</t>
  </si>
  <si>
    <t>175-2019-8081</t>
  </si>
  <si>
    <t>175-2019-8082</t>
  </si>
  <si>
    <t>175-2019-8083</t>
  </si>
  <si>
    <t>175-2019-8084</t>
  </si>
  <si>
    <t>176-2019-6010</t>
  </si>
  <si>
    <t>176-2019-6020</t>
  </si>
  <si>
    <t>176-2019-6030</t>
  </si>
  <si>
    <t>176-2019-6040</t>
  </si>
  <si>
    <t>176-2019-6070</t>
  </si>
  <si>
    <t>176-2019-6080</t>
  </si>
  <si>
    <t>176-2019-6090</t>
  </si>
  <si>
    <t>176-2019-6100</t>
  </si>
  <si>
    <t>176-2019-6101</t>
  </si>
  <si>
    <t>176-2019-6110</t>
  </si>
  <si>
    <t>176-2019-6130</t>
  </si>
  <si>
    <t>176-2019-6131</t>
  </si>
  <si>
    <t>176-2019-6140</t>
  </si>
  <si>
    <t>176-2019-6150</t>
  </si>
  <si>
    <t>176-2019-6160</t>
  </si>
  <si>
    <t>176-2019-6170</t>
  </si>
  <si>
    <t>176-2019-6180</t>
  </si>
  <si>
    <t>176-2019-6190</t>
  </si>
  <si>
    <t>176-2019-6200</t>
  </si>
  <si>
    <t>176-2019-6210</t>
  </si>
  <si>
    <t>176-2019-6240</t>
  </si>
  <si>
    <t>176-2019-6250</t>
  </si>
  <si>
    <t>176-2019-6256</t>
  </si>
  <si>
    <t>176-2019-6260</t>
  </si>
  <si>
    <t>176-2019-6270</t>
  </si>
  <si>
    <t>176-2019-6280</t>
  </si>
  <si>
    <t>176-2019-6290</t>
  </si>
  <si>
    <t>176-2019-6300</t>
  </si>
  <si>
    <t>176-2019-6310</t>
  </si>
  <si>
    <t>176-2019-6320</t>
  </si>
  <si>
    <t>176-2019-6330</t>
  </si>
  <si>
    <t>176-2019-6340</t>
  </si>
  <si>
    <t>176-2019-6350</t>
  </si>
  <si>
    <t>176-2019-6360</t>
  </si>
  <si>
    <t>176-2019-7205</t>
  </si>
  <si>
    <t>176-2019-7206</t>
  </si>
  <si>
    <t>176-2019-7207</t>
  </si>
  <si>
    <t>176-2019-7210</t>
  </si>
  <si>
    <t>176-2019-8073</t>
  </si>
  <si>
    <t>176-2019-8074</t>
  </si>
  <si>
    <t>176-2019-8075</t>
  </si>
  <si>
    <t>176-2019-8076</t>
  </si>
  <si>
    <t>176-2019-8077</t>
  </si>
  <si>
    <t>176-2019-8078</t>
  </si>
  <si>
    <t>176-2019-8079</t>
  </si>
  <si>
    <t>176-2019-8080</t>
  </si>
  <si>
    <t>176-2019-8081</t>
  </si>
  <si>
    <t>176-2019-8082</t>
  </si>
  <si>
    <t>176-2019-8083</t>
  </si>
  <si>
    <t>176-2019-8084</t>
  </si>
  <si>
    <t>177-2019-6010</t>
  </si>
  <si>
    <t>177-2019-6020</t>
  </si>
  <si>
    <t>177-2019-6030</t>
  </si>
  <si>
    <t>177-2019-6040</t>
  </si>
  <si>
    <t>177-2019-6070</t>
  </si>
  <si>
    <t>177-2019-6080</t>
  </si>
  <si>
    <t>177-2019-6090</t>
  </si>
  <si>
    <t>177-2019-6100</t>
  </si>
  <si>
    <t>177-2019-6101</t>
  </si>
  <si>
    <t>177-2019-6110</t>
  </si>
  <si>
    <t>177-2019-6130</t>
  </si>
  <si>
    <t>177-2019-6131</t>
  </si>
  <si>
    <t>177-2019-6140</t>
  </si>
  <si>
    <t>177-2019-6150</t>
  </si>
  <si>
    <t>177-2019-6160</t>
  </si>
  <si>
    <t>177-2019-6170</t>
  </si>
  <si>
    <t>177-2019-6180</t>
  </si>
  <si>
    <t>177-2019-6190</t>
  </si>
  <si>
    <t>177-2019-6200</t>
  </si>
  <si>
    <t>177-2019-6210</t>
  </si>
  <si>
    <t>177-2019-6240</t>
  </si>
  <si>
    <t>177-2019-6250</t>
  </si>
  <si>
    <t>177-2019-6256</t>
  </si>
  <si>
    <t>177-2019-6260</t>
  </si>
  <si>
    <t>177-2019-6270</t>
  </si>
  <si>
    <t>177-2019-6280</t>
  </si>
  <si>
    <t>177-2019-6290</t>
  </si>
  <si>
    <t>177-2019-6300</t>
  </si>
  <si>
    <t>177-2019-6310</t>
  </si>
  <si>
    <t>177-2019-6320</t>
  </si>
  <si>
    <t>177-2019-6330</t>
  </si>
  <si>
    <t>177-2019-6340</t>
  </si>
  <si>
    <t>177-2019-6350</t>
  </si>
  <si>
    <t>177-2019-6360</t>
  </si>
  <si>
    <t>177-2019-7205</t>
  </si>
  <si>
    <t>177-2019-7206</t>
  </si>
  <si>
    <t>177-2019-7207</t>
  </si>
  <si>
    <t>177-2019-7210</t>
  </si>
  <si>
    <t>177-2019-8073</t>
  </si>
  <si>
    <t>177-2019-8074</t>
  </si>
  <si>
    <t>177-2019-8075</t>
  </si>
  <si>
    <t>177-2019-8076</t>
  </si>
  <si>
    <t>177-2019-8077</t>
  </si>
  <si>
    <t>177-2019-8078</t>
  </si>
  <si>
    <t>177-2019-8079</t>
  </si>
  <si>
    <t>177-2019-8080</t>
  </si>
  <si>
    <t>177-2019-8081</t>
  </si>
  <si>
    <t>177-2019-8082</t>
  </si>
  <si>
    <t>177-2019-8083</t>
  </si>
  <si>
    <t>177-2019-8084</t>
  </si>
  <si>
    <t>180-2019-6010</t>
  </si>
  <si>
    <t>180-2019-6020</t>
  </si>
  <si>
    <t>180-2019-6030</t>
  </si>
  <si>
    <t>180-2019-6040</t>
  </si>
  <si>
    <t>180-2019-6070</t>
  </si>
  <si>
    <t>180-2019-6080</t>
  </si>
  <si>
    <t>180-2019-6090</t>
  </si>
  <si>
    <t>180-2019-6100</t>
  </si>
  <si>
    <t>180-2019-6101</t>
  </si>
  <si>
    <t>180-2019-6110</t>
  </si>
  <si>
    <t>180-2019-6130</t>
  </si>
  <si>
    <t>180-2019-6131</t>
  </si>
  <si>
    <t>180-2019-6140</t>
  </si>
  <si>
    <t>180-2019-6150</t>
  </si>
  <si>
    <t>180-2019-6160</t>
  </si>
  <si>
    <t>180-2019-6170</t>
  </si>
  <si>
    <t>180-2019-6180</t>
  </si>
  <si>
    <t>180-2019-6190</t>
  </si>
  <si>
    <t>180-2019-6200</t>
  </si>
  <si>
    <t>180-2019-6210</t>
  </si>
  <si>
    <t>180-2019-6240</t>
  </si>
  <si>
    <t>180-2019-6250</t>
  </si>
  <si>
    <t>180-2019-6256</t>
  </si>
  <si>
    <t>180-2019-6260</t>
  </si>
  <si>
    <t>180-2019-6270</t>
  </si>
  <si>
    <t>180-2019-6280</t>
  </si>
  <si>
    <t>180-2019-6290</t>
  </si>
  <si>
    <t>180-2019-6300</t>
  </si>
  <si>
    <t>180-2019-6310</t>
  </si>
  <si>
    <t>180-2019-6320</t>
  </si>
  <si>
    <t>180-2019-6330</t>
  </si>
  <si>
    <t>180-2019-6340</t>
  </si>
  <si>
    <t>180-2019-6350</t>
  </si>
  <si>
    <t>180-2019-6360</t>
  </si>
  <si>
    <t>180-2019-7205</t>
  </si>
  <si>
    <t>180-2019-7206</t>
  </si>
  <si>
    <t>180-2019-7207</t>
  </si>
  <si>
    <t>180-2019-7210</t>
  </si>
  <si>
    <t>180-2019-8073</t>
  </si>
  <si>
    <t>180-2019-8074</t>
  </si>
  <si>
    <t>180-2019-8075</t>
  </si>
  <si>
    <t>180-2019-8076</t>
  </si>
  <si>
    <t>180-2019-8077</t>
  </si>
  <si>
    <t>180-2019-8078</t>
  </si>
  <si>
    <t>180-2019-8079</t>
  </si>
  <si>
    <t>180-2019-8080</t>
  </si>
  <si>
    <t>180-2019-8081</t>
  </si>
  <si>
    <t>180-2019-8082</t>
  </si>
  <si>
    <t>180-2019-8083</t>
  </si>
  <si>
    <t>180-2019-8084</t>
  </si>
  <si>
    <t>183-2019-6010</t>
  </si>
  <si>
    <t>183-2019-6020</t>
  </si>
  <si>
    <t>183-2019-6030</t>
  </si>
  <si>
    <t>183-2019-6040</t>
  </si>
  <si>
    <t>183-2019-6070</t>
  </si>
  <si>
    <t>183-2019-6080</t>
  </si>
  <si>
    <t>183-2019-6090</t>
  </si>
  <si>
    <t>183-2019-6100</t>
  </si>
  <si>
    <t>183-2019-6101</t>
  </si>
  <si>
    <t>183-2019-6110</t>
  </si>
  <si>
    <t>183-2019-6130</t>
  </si>
  <si>
    <t>183-2019-6131</t>
  </si>
  <si>
    <t>183-2019-6140</t>
  </si>
  <si>
    <t>183-2019-6150</t>
  </si>
  <si>
    <t>183-2019-6160</t>
  </si>
  <si>
    <t>183-2019-6170</t>
  </si>
  <si>
    <t>183-2019-6180</t>
  </si>
  <si>
    <t>183-2019-6190</t>
  </si>
  <si>
    <t>183-2019-6200</t>
  </si>
  <si>
    <t>183-2019-6210</t>
  </si>
  <si>
    <t>183-2019-6240</t>
  </si>
  <si>
    <t>183-2019-6250</t>
  </si>
  <si>
    <t>183-2019-6256</t>
  </si>
  <si>
    <t>183-2019-6260</t>
  </si>
  <si>
    <t>183-2019-6270</t>
  </si>
  <si>
    <t>183-2019-6280</t>
  </si>
  <si>
    <t>183-2019-6290</t>
  </si>
  <si>
    <t>183-2019-6300</t>
  </si>
  <si>
    <t>183-2019-6310</t>
  </si>
  <si>
    <t>183-2019-6320</t>
  </si>
  <si>
    <t>183-2019-6330</t>
  </si>
  <si>
    <t>183-2019-6340</t>
  </si>
  <si>
    <t>183-2019-6350</t>
  </si>
  <si>
    <t>183-2019-6360</t>
  </si>
  <si>
    <t>183-2019-7205</t>
  </si>
  <si>
    <t>183-2019-7206</t>
  </si>
  <si>
    <t>183-2019-7207</t>
  </si>
  <si>
    <t>183-2019-7210</t>
  </si>
  <si>
    <t>183-2019-8073</t>
  </si>
  <si>
    <t>183-2019-8074</t>
  </si>
  <si>
    <t>183-2019-8075</t>
  </si>
  <si>
    <t>183-2019-8076</t>
  </si>
  <si>
    <t>183-2019-8077</t>
  </si>
  <si>
    <t>183-2019-8078</t>
  </si>
  <si>
    <t>183-2019-8079</t>
  </si>
  <si>
    <t>183-2019-8080</t>
  </si>
  <si>
    <t>183-2019-8081</t>
  </si>
  <si>
    <t>183-2019-8082</t>
  </si>
  <si>
    <t>183-2019-8083</t>
  </si>
  <si>
    <t>183-2019-8084</t>
  </si>
  <si>
    <t>185-2019-6010</t>
  </si>
  <si>
    <t>185-2019-6020</t>
  </si>
  <si>
    <t>185-2019-6030</t>
  </si>
  <si>
    <t>185-2019-6040</t>
  </si>
  <si>
    <t>185-2019-6070</t>
  </si>
  <si>
    <t>185-2019-6080</t>
  </si>
  <si>
    <t>185-2019-6090</t>
  </si>
  <si>
    <t>185-2019-6100</t>
  </si>
  <si>
    <t>185-2019-6101</t>
  </si>
  <si>
    <t>185-2019-6110</t>
  </si>
  <si>
    <t>185-2019-6130</t>
  </si>
  <si>
    <t>185-2019-6131</t>
  </si>
  <si>
    <t>185-2019-6140</t>
  </si>
  <si>
    <t>185-2019-6150</t>
  </si>
  <si>
    <t>185-2019-6160</t>
  </si>
  <si>
    <t>185-2019-6170</t>
  </si>
  <si>
    <t>185-2019-6180</t>
  </si>
  <si>
    <t>185-2019-6190</t>
  </si>
  <si>
    <t>185-2019-6200</t>
  </si>
  <si>
    <t>185-2019-6210</t>
  </si>
  <si>
    <t>185-2019-6240</t>
  </si>
  <si>
    <t>185-2019-6250</t>
  </si>
  <si>
    <t>185-2019-6256</t>
  </si>
  <si>
    <t>185-2019-6260</t>
  </si>
  <si>
    <t>185-2019-6270</t>
  </si>
  <si>
    <t>185-2019-6280</t>
  </si>
  <si>
    <t>185-2019-6290</t>
  </si>
  <si>
    <t>185-2019-6300</t>
  </si>
  <si>
    <t>185-2019-6310</t>
  </si>
  <si>
    <t>185-2019-6320</t>
  </si>
  <si>
    <t>185-2019-6330</t>
  </si>
  <si>
    <t>185-2019-6340</t>
  </si>
  <si>
    <t>185-2019-6350</t>
  </si>
  <si>
    <t>185-2019-6360</t>
  </si>
  <si>
    <t>185-2019-7205</t>
  </si>
  <si>
    <t>185-2019-7206</t>
  </si>
  <si>
    <t>185-2019-7207</t>
  </si>
  <si>
    <t>185-2019-7210</t>
  </si>
  <si>
    <t>185-2019-8073</t>
  </si>
  <si>
    <t>185-2019-8074</t>
  </si>
  <si>
    <t>185-2019-8075</t>
  </si>
  <si>
    <t>185-2019-8076</t>
  </si>
  <si>
    <t>185-2019-8077</t>
  </si>
  <si>
    <t>185-2019-8078</t>
  </si>
  <si>
    <t>185-2019-8079</t>
  </si>
  <si>
    <t>185-2019-8080</t>
  </si>
  <si>
    <t>185-2019-8081</t>
  </si>
  <si>
    <t>185-2019-8082</t>
  </si>
  <si>
    <t>185-2019-8083</t>
  </si>
  <si>
    <t>185-2019-8084</t>
  </si>
  <si>
    <t>186-2019-6010</t>
  </si>
  <si>
    <t>186-2019-6020</t>
  </si>
  <si>
    <t>186-2019-6030</t>
  </si>
  <si>
    <t>186-2019-6040</t>
  </si>
  <si>
    <t>186-2019-6070</t>
  </si>
  <si>
    <t>186-2019-6080</t>
  </si>
  <si>
    <t>186-2019-6090</t>
  </si>
  <si>
    <t>186-2019-6100</t>
  </si>
  <si>
    <t>186-2019-6101</t>
  </si>
  <si>
    <t>186-2019-6110</t>
  </si>
  <si>
    <t>186-2019-6130</t>
  </si>
  <si>
    <t>186-2019-6131</t>
  </si>
  <si>
    <t>186-2019-6140</t>
  </si>
  <si>
    <t>186-2019-6150</t>
  </si>
  <si>
    <t>186-2019-6160</t>
  </si>
  <si>
    <t>186-2019-6170</t>
  </si>
  <si>
    <t>186-2019-6180</t>
  </si>
  <si>
    <t>186-2019-6190</t>
  </si>
  <si>
    <t>186-2019-6200</t>
  </si>
  <si>
    <t>186-2019-6210</t>
  </si>
  <si>
    <t>186-2019-6240</t>
  </si>
  <si>
    <t>186-2019-6250</t>
  </si>
  <si>
    <t>186-2019-6256</t>
  </si>
  <si>
    <t>186-2019-6260</t>
  </si>
  <si>
    <t>186-2019-6270</t>
  </si>
  <si>
    <t>186-2019-6280</t>
  </si>
  <si>
    <t>186-2019-6290</t>
  </si>
  <si>
    <t>186-2019-6300</t>
  </si>
  <si>
    <t>186-2019-6310</t>
  </si>
  <si>
    <t>186-2019-6320</t>
  </si>
  <si>
    <t>186-2019-6330</t>
  </si>
  <si>
    <t>186-2019-6340</t>
  </si>
  <si>
    <t>186-2019-6350</t>
  </si>
  <si>
    <t>186-2019-6360</t>
  </si>
  <si>
    <t>186-2019-7205</t>
  </si>
  <si>
    <t>186-2019-7206</t>
  </si>
  <si>
    <t>186-2019-7207</t>
  </si>
  <si>
    <t>186-2019-7210</t>
  </si>
  <si>
    <t>186-2019-8073</t>
  </si>
  <si>
    <t>186-2019-8074</t>
  </si>
  <si>
    <t>186-2019-8075</t>
  </si>
  <si>
    <t>186-2019-8076</t>
  </si>
  <si>
    <t>186-2019-8077</t>
  </si>
  <si>
    <t>186-2019-8078</t>
  </si>
  <si>
    <t>186-2019-8079</t>
  </si>
  <si>
    <t>186-2019-8080</t>
  </si>
  <si>
    <t>186-2019-8081</t>
  </si>
  <si>
    <t>186-2019-8082</t>
  </si>
  <si>
    <t>186-2019-8083</t>
  </si>
  <si>
    <t>186-2019-8084</t>
  </si>
  <si>
    <t>187-2019-6010</t>
  </si>
  <si>
    <t>187-2019-6020</t>
  </si>
  <si>
    <t>187-2019-6030</t>
  </si>
  <si>
    <t>187-2019-6040</t>
  </si>
  <si>
    <t>187-2019-6070</t>
  </si>
  <si>
    <t>187-2019-6080</t>
  </si>
  <si>
    <t>187-2019-6090</t>
  </si>
  <si>
    <t>187-2019-6100</t>
  </si>
  <si>
    <t>187-2019-6101</t>
  </si>
  <si>
    <t>187-2019-6110</t>
  </si>
  <si>
    <t>187-2019-6130</t>
  </si>
  <si>
    <t>187-2019-6131</t>
  </si>
  <si>
    <t>187-2019-6140</t>
  </si>
  <si>
    <t>187-2019-6150</t>
  </si>
  <si>
    <t>187-2019-6160</t>
  </si>
  <si>
    <t>187-2019-6170</t>
  </si>
  <si>
    <t>187-2019-6180</t>
  </si>
  <si>
    <t>187-2019-6190</t>
  </si>
  <si>
    <t>187-2019-6200</t>
  </si>
  <si>
    <t>187-2019-6210</t>
  </si>
  <si>
    <t>187-2019-6240</t>
  </si>
  <si>
    <t>187-2019-6250</t>
  </si>
  <si>
    <t>187-2019-6256</t>
  </si>
  <si>
    <t>187-2019-6260</t>
  </si>
  <si>
    <t>187-2019-6270</t>
  </si>
  <si>
    <t>187-2019-6280</t>
  </si>
  <si>
    <t>187-2019-6290</t>
  </si>
  <si>
    <t>187-2019-6300</t>
  </si>
  <si>
    <t>187-2019-6310</t>
  </si>
  <si>
    <t>187-2019-6320</t>
  </si>
  <si>
    <t>187-2019-6330</t>
  </si>
  <si>
    <t>187-2019-6340</t>
  </si>
  <si>
    <t>187-2019-6350</t>
  </si>
  <si>
    <t>187-2019-6360</t>
  </si>
  <si>
    <t>187-2019-7205</t>
  </si>
  <si>
    <t>187-2019-7206</t>
  </si>
  <si>
    <t>187-2019-7207</t>
  </si>
  <si>
    <t>187-2019-7210</t>
  </si>
  <si>
    <t>187-2019-8073</t>
  </si>
  <si>
    <t>187-2019-8074</t>
  </si>
  <si>
    <t>187-2019-8075</t>
  </si>
  <si>
    <t>187-2019-8076</t>
  </si>
  <si>
    <t>187-2019-8077</t>
  </si>
  <si>
    <t>187-2019-8078</t>
  </si>
  <si>
    <t>187-2019-8079</t>
  </si>
  <si>
    <t>187-2019-8080</t>
  </si>
  <si>
    <t>187-2019-8081</t>
  </si>
  <si>
    <t>187-2019-8082</t>
  </si>
  <si>
    <t>187-2019-8083</t>
  </si>
  <si>
    <t>187-2019-8084</t>
  </si>
  <si>
    <t>191-2019-6010</t>
  </si>
  <si>
    <t>191-2019-6020</t>
  </si>
  <si>
    <t>191-2019-6030</t>
  </si>
  <si>
    <t>191-2019-6040</t>
  </si>
  <si>
    <t>191-2019-6070</t>
  </si>
  <si>
    <t>191-2019-6080</t>
  </si>
  <si>
    <t>191-2019-6090</t>
  </si>
  <si>
    <t>191-2019-6100</t>
  </si>
  <si>
    <t>191-2019-6101</t>
  </si>
  <si>
    <t>191-2019-6110</t>
  </si>
  <si>
    <t>191-2019-6130</t>
  </si>
  <si>
    <t>191-2019-6131</t>
  </si>
  <si>
    <t>191-2019-6140</t>
  </si>
  <si>
    <t>191-2019-6150</t>
  </si>
  <si>
    <t>191-2019-6160</t>
  </si>
  <si>
    <t>191-2019-6170</t>
  </si>
  <si>
    <t>191-2019-6180</t>
  </si>
  <si>
    <t>191-2019-6190</t>
  </si>
  <si>
    <t>191-2019-6200</t>
  </si>
  <si>
    <t>191-2019-6210</t>
  </si>
  <si>
    <t>191-2019-6240</t>
  </si>
  <si>
    <t>191-2019-6250</t>
  </si>
  <si>
    <t>191-2019-6256</t>
  </si>
  <si>
    <t>191-2019-6260</t>
  </si>
  <si>
    <t>191-2019-6270</t>
  </si>
  <si>
    <t>191-2019-6280</t>
  </si>
  <si>
    <t>191-2019-6290</t>
  </si>
  <si>
    <t>191-2019-6300</t>
  </si>
  <si>
    <t>191-2019-6310</t>
  </si>
  <si>
    <t>191-2019-6320</t>
  </si>
  <si>
    <t>191-2019-6330</t>
  </si>
  <si>
    <t>191-2019-6340</t>
  </si>
  <si>
    <t>191-2019-6350</t>
  </si>
  <si>
    <t>191-2019-6360</t>
  </si>
  <si>
    <t>191-2019-7205</t>
  </si>
  <si>
    <t>191-2019-7206</t>
  </si>
  <si>
    <t>191-2019-7207</t>
  </si>
  <si>
    <t>191-2019-7210</t>
  </si>
  <si>
    <t>191-2019-8073</t>
  </si>
  <si>
    <t>191-2019-8074</t>
  </si>
  <si>
    <t>191-2019-8075</t>
  </si>
  <si>
    <t>191-2019-8076</t>
  </si>
  <si>
    <t>191-2019-8077</t>
  </si>
  <si>
    <t>191-2019-8078</t>
  </si>
  <si>
    <t>191-2019-8079</t>
  </si>
  <si>
    <t>191-2019-8080</t>
  </si>
  <si>
    <t>191-2019-8081</t>
  </si>
  <si>
    <t>191-2019-8082</t>
  </si>
  <si>
    <t>191-2019-8083</t>
  </si>
  <si>
    <t>191-2019-8084</t>
  </si>
  <si>
    <t>200-2019-6010</t>
  </si>
  <si>
    <t>200-2019-6020</t>
  </si>
  <si>
    <t>200-2019-6030</t>
  </si>
  <si>
    <t>200-2019-6040</t>
  </si>
  <si>
    <t>200-2019-6070</t>
  </si>
  <si>
    <t>200-2019-6080</t>
  </si>
  <si>
    <t>200-2019-6090</t>
  </si>
  <si>
    <t>200-2019-6100</t>
  </si>
  <si>
    <t>200-2019-6101</t>
  </si>
  <si>
    <t>200-2019-6110</t>
  </si>
  <si>
    <t>200-2019-6130</t>
  </si>
  <si>
    <t>200-2019-6131</t>
  </si>
  <si>
    <t>200-2019-6140</t>
  </si>
  <si>
    <t>200-2019-6150</t>
  </si>
  <si>
    <t>200-2019-6160</t>
  </si>
  <si>
    <t>200-2019-6170</t>
  </si>
  <si>
    <t>200-2019-6180</t>
  </si>
  <si>
    <t>200-2019-6190</t>
  </si>
  <si>
    <t>200-2019-6200</t>
  </si>
  <si>
    <t>200-2019-6210</t>
  </si>
  <si>
    <t>200-2019-6240</t>
  </si>
  <si>
    <t>200-2019-6250</t>
  </si>
  <si>
    <t>200-2019-6256</t>
  </si>
  <si>
    <t>200-2019-6260</t>
  </si>
  <si>
    <t>200-2019-6270</t>
  </si>
  <si>
    <t>200-2019-6280</t>
  </si>
  <si>
    <t>200-2019-6290</t>
  </si>
  <si>
    <t>200-2019-6300</t>
  </si>
  <si>
    <t>200-2019-6310</t>
  </si>
  <si>
    <t>200-2019-6320</t>
  </si>
  <si>
    <t>200-2019-6330</t>
  </si>
  <si>
    <t>200-2019-6340</t>
  </si>
  <si>
    <t>200-2019-6350</t>
  </si>
  <si>
    <t>200-2019-6360</t>
  </si>
  <si>
    <t>200-2019-7205</t>
  </si>
  <si>
    <t>200-2019-7206</t>
  </si>
  <si>
    <t>200-2019-7207</t>
  </si>
  <si>
    <t>200-2019-7210</t>
  </si>
  <si>
    <t>200-2019-8073</t>
  </si>
  <si>
    <t>200-2019-8074</t>
  </si>
  <si>
    <t>200-2019-8075</t>
  </si>
  <si>
    <t>200-2019-8076</t>
  </si>
  <si>
    <t>200-2019-8077</t>
  </si>
  <si>
    <t>200-2019-8078</t>
  </si>
  <si>
    <t>200-2019-8079</t>
  </si>
  <si>
    <t>200-2019-8080</t>
  </si>
  <si>
    <t>200-2019-8081</t>
  </si>
  <si>
    <t>200-2019-8082</t>
  </si>
  <si>
    <t>200-2019-8083</t>
  </si>
  <si>
    <t>200-2019-8084</t>
  </si>
  <si>
    <t>209-2019-6010</t>
  </si>
  <si>
    <t>209-2019-6020</t>
  </si>
  <si>
    <t>209-2019-6030</t>
  </si>
  <si>
    <t>209-2019-6040</t>
  </si>
  <si>
    <t>209-2019-6070</t>
  </si>
  <si>
    <t>209-2019-6080</t>
  </si>
  <si>
    <t>209-2019-6090</t>
  </si>
  <si>
    <t>209-2019-6100</t>
  </si>
  <si>
    <t>209-2019-6101</t>
  </si>
  <si>
    <t>209-2019-6110</t>
  </si>
  <si>
    <t>209-2019-6130</t>
  </si>
  <si>
    <t>209-2019-6131</t>
  </si>
  <si>
    <t>209-2019-6140</t>
  </si>
  <si>
    <t>209-2019-6150</t>
  </si>
  <si>
    <t>209-2019-6160</t>
  </si>
  <si>
    <t>209-2019-6170</t>
  </si>
  <si>
    <t>209-2019-6180</t>
  </si>
  <si>
    <t>209-2019-6190</t>
  </si>
  <si>
    <t>209-2019-6200</t>
  </si>
  <si>
    <t>209-2019-6210</t>
  </si>
  <si>
    <t>209-2019-6240</t>
  </si>
  <si>
    <t>209-2019-6250</t>
  </si>
  <si>
    <t>209-2019-6256</t>
  </si>
  <si>
    <t>209-2019-6260</t>
  </si>
  <si>
    <t>209-2019-6270</t>
  </si>
  <si>
    <t>209-2019-6280</t>
  </si>
  <si>
    <t>209-2019-6290</t>
  </si>
  <si>
    <t>209-2019-6300</t>
  </si>
  <si>
    <t>209-2019-6310</t>
  </si>
  <si>
    <t>209-2019-6320</t>
  </si>
  <si>
    <t>209-2019-6330</t>
  </si>
  <si>
    <t>209-2019-6340</t>
  </si>
  <si>
    <t>209-2019-6350</t>
  </si>
  <si>
    <t>209-2019-6360</t>
  </si>
  <si>
    <t>209-2019-7205</t>
  </si>
  <si>
    <t>209-2019-7206</t>
  </si>
  <si>
    <t>209-2019-7207</t>
  </si>
  <si>
    <t>209-2019-7210</t>
  </si>
  <si>
    <t>209-2019-8073</t>
  </si>
  <si>
    <t>209-2019-8074</t>
  </si>
  <si>
    <t>209-2019-8075</t>
  </si>
  <si>
    <t>209-2019-8076</t>
  </si>
  <si>
    <t>209-2019-8077</t>
  </si>
  <si>
    <t>209-2019-8078</t>
  </si>
  <si>
    <t>209-2019-8079</t>
  </si>
  <si>
    <t>209-2019-8080</t>
  </si>
  <si>
    <t>209-2019-8081</t>
  </si>
  <si>
    <t>209-2019-8082</t>
  </si>
  <si>
    <t>209-2019-8083</t>
  </si>
  <si>
    <t>209-2019-8084</t>
  </si>
  <si>
    <t>248-2019-6010</t>
  </si>
  <si>
    <t>248-2019-6020</t>
  </si>
  <si>
    <t>248-2019-6030</t>
  </si>
  <si>
    <t>248-2019-6040</t>
  </si>
  <si>
    <t>248-2019-6070</t>
  </si>
  <si>
    <t>248-2019-6080</t>
  </si>
  <si>
    <t>248-2019-6090</t>
  </si>
  <si>
    <t>248-2019-6100</t>
  </si>
  <si>
    <t>248-2019-6101</t>
  </si>
  <si>
    <t>248-2019-6110</t>
  </si>
  <si>
    <t>248-2019-6130</t>
  </si>
  <si>
    <t>248-2019-6131</t>
  </si>
  <si>
    <t>248-2019-6140</t>
  </si>
  <si>
    <t>248-2019-6150</t>
  </si>
  <si>
    <t>248-2019-6160</t>
  </si>
  <si>
    <t>248-2019-6170</t>
  </si>
  <si>
    <t>248-2019-6180</t>
  </si>
  <si>
    <t>248-2019-6190</t>
  </si>
  <si>
    <t>248-2019-6200</t>
  </si>
  <si>
    <t>248-2019-6210</t>
  </si>
  <si>
    <t>248-2019-6240</t>
  </si>
  <si>
    <t>248-2019-6250</t>
  </si>
  <si>
    <t>248-2019-6256</t>
  </si>
  <si>
    <t>248-2019-6260</t>
  </si>
  <si>
    <t>248-2019-6270</t>
  </si>
  <si>
    <t>248-2019-6280</t>
  </si>
  <si>
    <t>248-2019-6290</t>
  </si>
  <si>
    <t>248-2019-6300</t>
  </si>
  <si>
    <t>248-2019-6310</t>
  </si>
  <si>
    <t>248-2019-6320</t>
  </si>
  <si>
    <t>248-2019-6330</t>
  </si>
  <si>
    <t>248-2019-6340</t>
  </si>
  <si>
    <t>248-2019-6350</t>
  </si>
  <si>
    <t>248-2019-6360</t>
  </si>
  <si>
    <t>248-2019-7205</t>
  </si>
  <si>
    <t>248-2019-7206</t>
  </si>
  <si>
    <t>248-2019-7207</t>
  </si>
  <si>
    <t>248-2019-7210</t>
  </si>
  <si>
    <t>248-2019-8073</t>
  </si>
  <si>
    <t>248-2019-8074</t>
  </si>
  <si>
    <t>248-2019-8075</t>
  </si>
  <si>
    <t>248-2019-8076</t>
  </si>
  <si>
    <t>248-2019-8077</t>
  </si>
  <si>
    <t>248-2019-8078</t>
  </si>
  <si>
    <t>248-2019-8079</t>
  </si>
  <si>
    <t>248-2019-8080</t>
  </si>
  <si>
    <t>248-2019-8081</t>
  </si>
  <si>
    <t>248-2019-8082</t>
  </si>
  <si>
    <t>248-2019-8083</t>
  </si>
  <si>
    <t>248-2019-8084</t>
  </si>
  <si>
    <t>249-2019-6010</t>
  </si>
  <si>
    <t>249-2019-6020</t>
  </si>
  <si>
    <t>249-2019-6030</t>
  </si>
  <si>
    <t>249-2019-6040</t>
  </si>
  <si>
    <t>249-2019-6070</t>
  </si>
  <si>
    <t>249-2019-6080</t>
  </si>
  <si>
    <t>249-2019-6090</t>
  </si>
  <si>
    <t>249-2019-6100</t>
  </si>
  <si>
    <t>249-2019-6101</t>
  </si>
  <si>
    <t>249-2019-6110</t>
  </si>
  <si>
    <t>249-2019-6130</t>
  </si>
  <si>
    <t>249-2019-6131</t>
  </si>
  <si>
    <t>249-2019-6140</t>
  </si>
  <si>
    <t>249-2019-6150</t>
  </si>
  <si>
    <t>249-2019-6160</t>
  </si>
  <si>
    <t>249-2019-6170</t>
  </si>
  <si>
    <t>249-2019-6180</t>
  </si>
  <si>
    <t>249-2019-6190</t>
  </si>
  <si>
    <t>249-2019-6200</t>
  </si>
  <si>
    <t>249-2019-6210</t>
  </si>
  <si>
    <t>249-2019-6240</t>
  </si>
  <si>
    <t>249-2019-6250</t>
  </si>
  <si>
    <t>249-2019-6256</t>
  </si>
  <si>
    <t>249-2019-6260</t>
  </si>
  <si>
    <t>249-2019-6270</t>
  </si>
  <si>
    <t>249-2019-6280</t>
  </si>
  <si>
    <t>249-2019-6290</t>
  </si>
  <si>
    <t>249-2019-6300</t>
  </si>
  <si>
    <t>249-2019-6310</t>
  </si>
  <si>
    <t>249-2019-6320</t>
  </si>
  <si>
    <t>249-2019-6330</t>
  </si>
  <si>
    <t>249-2019-6340</t>
  </si>
  <si>
    <t>249-2019-6350</t>
  </si>
  <si>
    <t>249-2019-6360</t>
  </si>
  <si>
    <t>249-2019-7205</t>
  </si>
  <si>
    <t>249-2019-7206</t>
  </si>
  <si>
    <t>249-2019-7207</t>
  </si>
  <si>
    <t>249-2019-7210</t>
  </si>
  <si>
    <t>249-2019-8073</t>
  </si>
  <si>
    <t>249-2019-8074</t>
  </si>
  <si>
    <t>249-2019-8075</t>
  </si>
  <si>
    <t>249-2019-8076</t>
  </si>
  <si>
    <t>249-2019-8077</t>
  </si>
  <si>
    <t>249-2019-8078</t>
  </si>
  <si>
    <t>249-2019-8079</t>
  </si>
  <si>
    <t>249-2019-8080</t>
  </si>
  <si>
    <t>249-2019-8081</t>
  </si>
  <si>
    <t>249-2019-8082</t>
  </si>
  <si>
    <t>249-2019-8083</t>
  </si>
  <si>
    <t>249-2019-8084</t>
  </si>
  <si>
    <t>250-2019-6010</t>
  </si>
  <si>
    <t>250-2019-6020</t>
  </si>
  <si>
    <t>250-2019-6030</t>
  </si>
  <si>
    <t>250-2019-6040</t>
  </si>
  <si>
    <t>250-2019-6070</t>
  </si>
  <si>
    <t>250-2019-6080</t>
  </si>
  <si>
    <t>250-2019-6090</t>
  </si>
  <si>
    <t>250-2019-6100</t>
  </si>
  <si>
    <t>250-2019-6101</t>
  </si>
  <si>
    <t>250-2019-6110</t>
  </si>
  <si>
    <t>250-2019-6130</t>
  </si>
  <si>
    <t>250-2019-6131</t>
  </si>
  <si>
    <t>250-2019-6140</t>
  </si>
  <si>
    <t>250-2019-6150</t>
  </si>
  <si>
    <t>250-2019-6160</t>
  </si>
  <si>
    <t>250-2019-6170</t>
  </si>
  <si>
    <t>250-2019-6180</t>
  </si>
  <si>
    <t>250-2019-6190</t>
  </si>
  <si>
    <t>250-2019-6200</t>
  </si>
  <si>
    <t>250-2019-6210</t>
  </si>
  <si>
    <t>250-2019-6240</t>
  </si>
  <si>
    <t>250-2019-6250</t>
  </si>
  <si>
    <t>250-2019-6256</t>
  </si>
  <si>
    <t>250-2019-6260</t>
  </si>
  <si>
    <t>250-2019-6270</t>
  </si>
  <si>
    <t>250-2019-6280</t>
  </si>
  <si>
    <t>250-2019-6290</t>
  </si>
  <si>
    <t>250-2019-6300</t>
  </si>
  <si>
    <t>250-2019-6310</t>
  </si>
  <si>
    <t>250-2019-6320</t>
  </si>
  <si>
    <t>250-2019-6330</t>
  </si>
  <si>
    <t>250-2019-6340</t>
  </si>
  <si>
    <t>250-2019-6350</t>
  </si>
  <si>
    <t>250-2019-6360</t>
  </si>
  <si>
    <t>250-2019-7205</t>
  </si>
  <si>
    <t>250-2019-7206</t>
  </si>
  <si>
    <t>250-2019-7207</t>
  </si>
  <si>
    <t>250-2019-7210</t>
  </si>
  <si>
    <t>250-2019-8073</t>
  </si>
  <si>
    <t>250-2019-8074</t>
  </si>
  <si>
    <t>250-2019-8075</t>
  </si>
  <si>
    <t>250-2019-8076</t>
  </si>
  <si>
    <t>250-2019-8077</t>
  </si>
  <si>
    <t>250-2019-8078</t>
  </si>
  <si>
    <t>250-2019-8079</t>
  </si>
  <si>
    <t>250-2019-8080</t>
  </si>
  <si>
    <t>250-2019-8081</t>
  </si>
  <si>
    <t>250-2019-8082</t>
  </si>
  <si>
    <t>250-2019-8083</t>
  </si>
  <si>
    <t>250-2019-8084</t>
  </si>
  <si>
    <t>251-2019-6010</t>
  </si>
  <si>
    <t>251-2019-6020</t>
  </si>
  <si>
    <t>251-2019-6030</t>
  </si>
  <si>
    <t>251-2019-6040</t>
  </si>
  <si>
    <t>251-2019-6070</t>
  </si>
  <si>
    <t>251-2019-6080</t>
  </si>
  <si>
    <t>251-2019-6090</t>
  </si>
  <si>
    <t>251-2019-6100</t>
  </si>
  <si>
    <t>251-2019-6101</t>
  </si>
  <si>
    <t>251-2019-6110</t>
  </si>
  <si>
    <t>251-2019-6130</t>
  </si>
  <si>
    <t>251-2019-6131</t>
  </si>
  <si>
    <t>251-2019-6140</t>
  </si>
  <si>
    <t>251-2019-6150</t>
  </si>
  <si>
    <t>251-2019-6160</t>
  </si>
  <si>
    <t>251-2019-6170</t>
  </si>
  <si>
    <t>251-2019-6180</t>
  </si>
  <si>
    <t>251-2019-6190</t>
  </si>
  <si>
    <t>251-2019-6200</t>
  </si>
  <si>
    <t>251-2019-6210</t>
  </si>
  <si>
    <t>251-2019-6240</t>
  </si>
  <si>
    <t>251-2019-6250</t>
  </si>
  <si>
    <t>251-2019-6256</t>
  </si>
  <si>
    <t>251-2019-6260</t>
  </si>
  <si>
    <t>251-2019-6270</t>
  </si>
  <si>
    <t>251-2019-6280</t>
  </si>
  <si>
    <t>251-2019-6290</t>
  </si>
  <si>
    <t>251-2019-6300</t>
  </si>
  <si>
    <t>251-2019-6310</t>
  </si>
  <si>
    <t>251-2019-6320</t>
  </si>
  <si>
    <t>251-2019-6330</t>
  </si>
  <si>
    <t>251-2019-6340</t>
  </si>
  <si>
    <t>251-2019-6350</t>
  </si>
  <si>
    <t>251-2019-6360</t>
  </si>
  <si>
    <t>251-2019-7205</t>
  </si>
  <si>
    <t>251-2019-7206</t>
  </si>
  <si>
    <t>251-2019-7207</t>
  </si>
  <si>
    <t>251-2019-7210</t>
  </si>
  <si>
    <t>251-2019-8073</t>
  </si>
  <si>
    <t>251-2019-8074</t>
  </si>
  <si>
    <t>251-2019-8075</t>
  </si>
  <si>
    <t>251-2019-8076</t>
  </si>
  <si>
    <t>251-2019-8077</t>
  </si>
  <si>
    <t>251-2019-8078</t>
  </si>
  <si>
    <t>251-2019-8079</t>
  </si>
  <si>
    <t>251-2019-8080</t>
  </si>
  <si>
    <t>251-2019-8081</t>
  </si>
  <si>
    <t>251-2019-8082</t>
  </si>
  <si>
    <t>251-2019-8083</t>
  </si>
  <si>
    <t>251-2019-8084</t>
  </si>
  <si>
    <t>254-2019-6010</t>
  </si>
  <si>
    <t>254-2019-6020</t>
  </si>
  <si>
    <t>254-2019-6030</t>
  </si>
  <si>
    <t>254-2019-6040</t>
  </si>
  <si>
    <t>254-2019-6070</t>
  </si>
  <si>
    <t>254-2019-6080</t>
  </si>
  <si>
    <t>254-2019-6090</t>
  </si>
  <si>
    <t>254-2019-6100</t>
  </si>
  <si>
    <t>254-2019-6101</t>
  </si>
  <si>
    <t>254-2019-6110</t>
  </si>
  <si>
    <t>254-2019-6130</t>
  </si>
  <si>
    <t>254-2019-6131</t>
  </si>
  <si>
    <t>254-2019-6140</t>
  </si>
  <si>
    <t>254-2019-6150</t>
  </si>
  <si>
    <t>254-2019-6160</t>
  </si>
  <si>
    <t>254-2019-6170</t>
  </si>
  <si>
    <t>254-2019-6180</t>
  </si>
  <si>
    <t>254-2019-6190</t>
  </si>
  <si>
    <t>254-2019-6200</t>
  </si>
  <si>
    <t>254-2019-6210</t>
  </si>
  <si>
    <t>254-2019-6240</t>
  </si>
  <si>
    <t>254-2019-6250</t>
  </si>
  <si>
    <t>254-2019-6256</t>
  </si>
  <si>
    <t>254-2019-6260</t>
  </si>
  <si>
    <t>254-2019-6270</t>
  </si>
  <si>
    <t>254-2019-6280</t>
  </si>
  <si>
    <t>254-2019-6290</t>
  </si>
  <si>
    <t>254-2019-6300</t>
  </si>
  <si>
    <t>254-2019-6310</t>
  </si>
  <si>
    <t>254-2019-6320</t>
  </si>
  <si>
    <t>254-2019-6330</t>
  </si>
  <si>
    <t>254-2019-6340</t>
  </si>
  <si>
    <t>254-2019-6350</t>
  </si>
  <si>
    <t>254-2019-6360</t>
  </si>
  <si>
    <t>254-2019-7205</t>
  </si>
  <si>
    <t>254-2019-7206</t>
  </si>
  <si>
    <t>254-2019-7207</t>
  </si>
  <si>
    <t>254-2019-7210</t>
  </si>
  <si>
    <t>254-2019-8073</t>
  </si>
  <si>
    <t>254-2019-8074</t>
  </si>
  <si>
    <t>254-2019-8075</t>
  </si>
  <si>
    <t>254-2019-8076</t>
  </si>
  <si>
    <t>254-2019-8077</t>
  </si>
  <si>
    <t>254-2019-8078</t>
  </si>
  <si>
    <t>254-2019-8079</t>
  </si>
  <si>
    <t>254-2019-8080</t>
  </si>
  <si>
    <t>254-2019-8081</t>
  </si>
  <si>
    <t>254-2019-8082</t>
  </si>
  <si>
    <t>254-2019-8083</t>
  </si>
  <si>
    <t>254-2019-8084</t>
  </si>
  <si>
    <t>256-2019-6010</t>
  </si>
  <si>
    <t>256-2019-6020</t>
  </si>
  <si>
    <t>256-2019-6030</t>
  </si>
  <si>
    <t>256-2019-6040</t>
  </si>
  <si>
    <t>256-2019-6070</t>
  </si>
  <si>
    <t>256-2019-6080</t>
  </si>
  <si>
    <t>256-2019-6090</t>
  </si>
  <si>
    <t>256-2019-6100</t>
  </si>
  <si>
    <t>256-2019-6101</t>
  </si>
  <si>
    <t>256-2019-6110</t>
  </si>
  <si>
    <t>256-2019-6130</t>
  </si>
  <si>
    <t>256-2019-6131</t>
  </si>
  <si>
    <t>256-2019-6140</t>
  </si>
  <si>
    <t>256-2019-6150</t>
  </si>
  <si>
    <t>256-2019-6160</t>
  </si>
  <si>
    <t>256-2019-6170</t>
  </si>
  <si>
    <t>256-2019-6180</t>
  </si>
  <si>
    <t>256-2019-6190</t>
  </si>
  <si>
    <t>256-2019-6200</t>
  </si>
  <si>
    <t>256-2019-6210</t>
  </si>
  <si>
    <t>256-2019-6240</t>
  </si>
  <si>
    <t>256-2019-6250</t>
  </si>
  <si>
    <t>256-2019-6256</t>
  </si>
  <si>
    <t>256-2019-6260</t>
  </si>
  <si>
    <t>256-2019-6270</t>
  </si>
  <si>
    <t>256-2019-6280</t>
  </si>
  <si>
    <t>256-2019-6290</t>
  </si>
  <si>
    <t>256-2019-6300</t>
  </si>
  <si>
    <t>256-2019-6310</t>
  </si>
  <si>
    <t>256-2019-6320</t>
  </si>
  <si>
    <t>256-2019-6330</t>
  </si>
  <si>
    <t>256-2019-6340</t>
  </si>
  <si>
    <t>256-2019-6350</t>
  </si>
  <si>
    <t>256-2019-6360</t>
  </si>
  <si>
    <t>256-2019-7205</t>
  </si>
  <si>
    <t>256-2019-7206</t>
  </si>
  <si>
    <t>256-2019-7207</t>
  </si>
  <si>
    <t>256-2019-7210</t>
  </si>
  <si>
    <t>256-2019-8073</t>
  </si>
  <si>
    <t>256-2019-8074</t>
  </si>
  <si>
    <t>256-2019-8075</t>
  </si>
  <si>
    <t>256-2019-8076</t>
  </si>
  <si>
    <t>256-2019-8077</t>
  </si>
  <si>
    <t>256-2019-8078</t>
  </si>
  <si>
    <t>256-2019-8079</t>
  </si>
  <si>
    <t>256-2019-8080</t>
  </si>
  <si>
    <t>256-2019-8081</t>
  </si>
  <si>
    <t>256-2019-8082</t>
  </si>
  <si>
    <t>256-2019-8083</t>
  </si>
  <si>
    <t>256-2019-8084</t>
  </si>
  <si>
    <t>259-2019-6010</t>
  </si>
  <si>
    <t>259-2019-6020</t>
  </si>
  <si>
    <t>259-2019-6030</t>
  </si>
  <si>
    <t>259-2019-6040</t>
  </si>
  <si>
    <t>259-2019-6070</t>
  </si>
  <si>
    <t>259-2019-6080</t>
  </si>
  <si>
    <t>259-2019-6090</t>
  </si>
  <si>
    <t>259-2019-6100</t>
  </si>
  <si>
    <t>259-2019-6101</t>
  </si>
  <si>
    <t>259-2019-6110</t>
  </si>
  <si>
    <t>259-2019-6130</t>
  </si>
  <si>
    <t>259-2019-6131</t>
  </si>
  <si>
    <t>259-2019-6140</t>
  </si>
  <si>
    <t>259-2019-6150</t>
  </si>
  <si>
    <t>259-2019-6160</t>
  </si>
  <si>
    <t>259-2019-6170</t>
  </si>
  <si>
    <t>259-2019-6180</t>
  </si>
  <si>
    <t>259-2019-6190</t>
  </si>
  <si>
    <t>259-2019-6200</t>
  </si>
  <si>
    <t>259-2019-6210</t>
  </si>
  <si>
    <t>259-2019-6240</t>
  </si>
  <si>
    <t>259-2019-6250</t>
  </si>
  <si>
    <t>259-2019-6256</t>
  </si>
  <si>
    <t>259-2019-6260</t>
  </si>
  <si>
    <t>259-2019-6270</t>
  </si>
  <si>
    <t>259-2019-6280</t>
  </si>
  <si>
    <t>259-2019-6290</t>
  </si>
  <si>
    <t>259-2019-6300</t>
  </si>
  <si>
    <t>259-2019-6310</t>
  </si>
  <si>
    <t>259-2019-6320</t>
  </si>
  <si>
    <t>259-2019-6330</t>
  </si>
  <si>
    <t>259-2019-6340</t>
  </si>
  <si>
    <t>259-2019-6350</t>
  </si>
  <si>
    <t>259-2019-6360</t>
  </si>
  <si>
    <t>259-2019-7205</t>
  </si>
  <si>
    <t>259-2019-7206</t>
  </si>
  <si>
    <t>259-2019-7207</t>
  </si>
  <si>
    <t>259-2019-7210</t>
  </si>
  <si>
    <t>259-2019-8073</t>
  </si>
  <si>
    <t>259-2019-8074</t>
  </si>
  <si>
    <t>259-2019-8075</t>
  </si>
  <si>
    <t>259-2019-8076</t>
  </si>
  <si>
    <t>259-2019-8077</t>
  </si>
  <si>
    <t>259-2019-8078</t>
  </si>
  <si>
    <t>259-2019-8079</t>
  </si>
  <si>
    <t>259-2019-8080</t>
  </si>
  <si>
    <t>259-2019-8081</t>
  </si>
  <si>
    <t>259-2019-8082</t>
  </si>
  <si>
    <t>259-2019-8083</t>
  </si>
  <si>
    <t>259-2019-8084</t>
  </si>
  <si>
    <t>260-2019-6010</t>
  </si>
  <si>
    <t>260-2019-6020</t>
  </si>
  <si>
    <t>260-2019-6030</t>
  </si>
  <si>
    <t>260-2019-6040</t>
  </si>
  <si>
    <t>260-2019-6070</t>
  </si>
  <si>
    <t>260-2019-6080</t>
  </si>
  <si>
    <t>260-2019-6090</t>
  </si>
  <si>
    <t>260-2019-6100</t>
  </si>
  <si>
    <t>260-2019-6101</t>
  </si>
  <si>
    <t>260-2019-6110</t>
  </si>
  <si>
    <t>260-2019-6130</t>
  </si>
  <si>
    <t>260-2019-6131</t>
  </si>
  <si>
    <t>260-2019-6140</t>
  </si>
  <si>
    <t>260-2019-6150</t>
  </si>
  <si>
    <t>260-2019-6160</t>
  </si>
  <si>
    <t>260-2019-6170</t>
  </si>
  <si>
    <t>260-2019-6180</t>
  </si>
  <si>
    <t>260-2019-6190</t>
  </si>
  <si>
    <t>260-2019-6200</t>
  </si>
  <si>
    <t>260-2019-6210</t>
  </si>
  <si>
    <t>260-2019-6240</t>
  </si>
  <si>
    <t>260-2019-6250</t>
  </si>
  <si>
    <t>260-2019-6256</t>
  </si>
  <si>
    <t>260-2019-6260</t>
  </si>
  <si>
    <t>260-2019-6270</t>
  </si>
  <si>
    <t>260-2019-6280</t>
  </si>
  <si>
    <t>260-2019-6290</t>
  </si>
  <si>
    <t>260-2019-6300</t>
  </si>
  <si>
    <t>260-2019-6310</t>
  </si>
  <si>
    <t>260-2019-6320</t>
  </si>
  <si>
    <t>260-2019-6330</t>
  </si>
  <si>
    <t>260-2019-6340</t>
  </si>
  <si>
    <t>260-2019-6350</t>
  </si>
  <si>
    <t>260-2019-6360</t>
  </si>
  <si>
    <t>260-2019-7205</t>
  </si>
  <si>
    <t>260-2019-7206</t>
  </si>
  <si>
    <t>260-2019-7207</t>
  </si>
  <si>
    <t>260-2019-7210</t>
  </si>
  <si>
    <t>260-2019-8073</t>
  </si>
  <si>
    <t>260-2019-8074</t>
  </si>
  <si>
    <t>260-2019-8075</t>
  </si>
  <si>
    <t>260-2019-8076</t>
  </si>
  <si>
    <t>260-2019-8077</t>
  </si>
  <si>
    <t>260-2019-8078</t>
  </si>
  <si>
    <t>260-2019-8079</t>
  </si>
  <si>
    <t>260-2019-8080</t>
  </si>
  <si>
    <t>260-2019-8081</t>
  </si>
  <si>
    <t>260-2019-8082</t>
  </si>
  <si>
    <t>260-2019-8083</t>
  </si>
  <si>
    <t>260-2019-8084</t>
  </si>
  <si>
    <t>1-2018-6010</t>
  </si>
  <si>
    <t>1-2018-6020</t>
  </si>
  <si>
    <t>1-2018-6030</t>
  </si>
  <si>
    <t>1-2018-6040</t>
  </si>
  <si>
    <t>1-2018-6070</t>
  </si>
  <si>
    <t>1-2018-6080</t>
  </si>
  <si>
    <t>1-2018-6090</t>
  </si>
  <si>
    <t>1-2018-6100</t>
  </si>
  <si>
    <t>1-2018-6101</t>
  </si>
  <si>
    <t>1-2018-6110</t>
  </si>
  <si>
    <t>1-2018-6130</t>
  </si>
  <si>
    <t>1-2018-6131</t>
  </si>
  <si>
    <t>1-2018-6140</t>
  </si>
  <si>
    <t>1-2018-6150</t>
  </si>
  <si>
    <t>1-2018-6160</t>
  </si>
  <si>
    <t>1-2018-6170</t>
  </si>
  <si>
    <t>1-2018-6180</t>
  </si>
  <si>
    <t>1-2018-6190</t>
  </si>
  <si>
    <t>1-2018-6200</t>
  </si>
  <si>
    <t>1-2018-6210</t>
  </si>
  <si>
    <t>1-2018-6240</t>
  </si>
  <si>
    <t>1-2018-6250</t>
  </si>
  <si>
    <t>1-2018-6256</t>
  </si>
  <si>
    <t>1-2018-6260</t>
  </si>
  <si>
    <t>1-2018-6270</t>
  </si>
  <si>
    <t>1-2018-6280</t>
  </si>
  <si>
    <t>1-2018-6290</t>
  </si>
  <si>
    <t>1-2018-6300</t>
  </si>
  <si>
    <t>1-2018-6310</t>
  </si>
  <si>
    <t>1-2018-6320</t>
  </si>
  <si>
    <t>1-2018-6330</t>
  </si>
  <si>
    <t>1-2018-6340</t>
  </si>
  <si>
    <t>1-2018-6350</t>
  </si>
  <si>
    <t>1-2018-6360</t>
  </si>
  <si>
    <t>1-2018-7205</t>
  </si>
  <si>
    <t>1-2018-7206</t>
  </si>
  <si>
    <t>1-2018-7207</t>
  </si>
  <si>
    <t>1-2018-7210</t>
  </si>
  <si>
    <t>1-2018-8073</t>
  </si>
  <si>
    <t>1-2018-8074</t>
  </si>
  <si>
    <t>1-2018-8075</t>
  </si>
  <si>
    <t>1-2018-8076</t>
  </si>
  <si>
    <t>1-2018-8077</t>
  </si>
  <si>
    <t>1-2018-8078</t>
  </si>
  <si>
    <t>1-2018-8079</t>
  </si>
  <si>
    <t>1-2018-8080</t>
  </si>
  <si>
    <t>1-2018-8081</t>
  </si>
  <si>
    <t>1-2018-8082</t>
  </si>
  <si>
    <t>1-2018-8083</t>
  </si>
  <si>
    <t>1-2018-8084</t>
  </si>
  <si>
    <t>2-2018-6010</t>
  </si>
  <si>
    <t>2-2018-6020</t>
  </si>
  <si>
    <t>2-2018-6030</t>
  </si>
  <si>
    <t>2-2018-6040</t>
  </si>
  <si>
    <t>2-2018-6070</t>
  </si>
  <si>
    <t>2-2018-6080</t>
  </si>
  <si>
    <t>2-2018-6090</t>
  </si>
  <si>
    <t>2-2018-6100</t>
  </si>
  <si>
    <t>2-2018-6101</t>
  </si>
  <si>
    <t>2-2018-6110</t>
  </si>
  <si>
    <t>2-2018-6130</t>
  </si>
  <si>
    <t>2-2018-6131</t>
  </si>
  <si>
    <t>2-2018-6140</t>
  </si>
  <si>
    <t>2-2018-6150</t>
  </si>
  <si>
    <t>2-2018-6160</t>
  </si>
  <si>
    <t>2-2018-6170</t>
  </si>
  <si>
    <t>2-2018-6180</t>
  </si>
  <si>
    <t>2-2018-6190</t>
  </si>
  <si>
    <t>2-2018-6200</t>
  </si>
  <si>
    <t>2-2018-6210</t>
  </si>
  <si>
    <t>2-2018-6240</t>
  </si>
  <si>
    <t>2-2018-6250</t>
  </si>
  <si>
    <t>2-2018-6256</t>
  </si>
  <si>
    <t>2-2018-6260</t>
  </si>
  <si>
    <t>2-2018-6270</t>
  </si>
  <si>
    <t>2-2018-6280</t>
  </si>
  <si>
    <t>2-2018-6290</t>
  </si>
  <si>
    <t>2-2018-6300</t>
  </si>
  <si>
    <t>2-2018-6310</t>
  </si>
  <si>
    <t>2-2018-6320</t>
  </si>
  <si>
    <t>2-2018-6330</t>
  </si>
  <si>
    <t>2-2018-6340</t>
  </si>
  <si>
    <t>2-2018-6350</t>
  </si>
  <si>
    <t>2-2018-6360</t>
  </si>
  <si>
    <t>2-2018-7205</t>
  </si>
  <si>
    <t>2-2018-7206</t>
  </si>
  <si>
    <t>2-2018-7207</t>
  </si>
  <si>
    <t>2-2018-7210</t>
  </si>
  <si>
    <t>2-2018-8073</t>
  </si>
  <si>
    <t>2-2018-8074</t>
  </si>
  <si>
    <t>2-2018-8075</t>
  </si>
  <si>
    <t>2-2018-8076</t>
  </si>
  <si>
    <t>2-2018-8077</t>
  </si>
  <si>
    <t>2-2018-8078</t>
  </si>
  <si>
    <t>2-2018-8079</t>
  </si>
  <si>
    <t>2-2018-8080</t>
  </si>
  <si>
    <t>2-2018-8081</t>
  </si>
  <si>
    <t>2-2018-8082</t>
  </si>
  <si>
    <t>2-2018-8083</t>
  </si>
  <si>
    <t>2-2018-8084</t>
  </si>
  <si>
    <t>3-2018-6010</t>
  </si>
  <si>
    <t>3-2018-6020</t>
  </si>
  <si>
    <t>3-2018-6030</t>
  </si>
  <si>
    <t>3-2018-6040</t>
  </si>
  <si>
    <t>3-2018-6070</t>
  </si>
  <si>
    <t>3-2018-6080</t>
  </si>
  <si>
    <t>3-2018-6090</t>
  </si>
  <si>
    <t>3-2018-6100</t>
  </si>
  <si>
    <t>3-2018-6101</t>
  </si>
  <si>
    <t>3-2018-6110</t>
  </si>
  <si>
    <t>3-2018-6130</t>
  </si>
  <si>
    <t>3-2018-6131</t>
  </si>
  <si>
    <t>3-2018-6140</t>
  </si>
  <si>
    <t>3-2018-6150</t>
  </si>
  <si>
    <t>3-2018-6160</t>
  </si>
  <si>
    <t>3-2018-6170</t>
  </si>
  <si>
    <t>3-2018-6180</t>
  </si>
  <si>
    <t>3-2018-6190</t>
  </si>
  <si>
    <t>3-2018-6200</t>
  </si>
  <si>
    <t>3-2018-6210</t>
  </si>
  <si>
    <t>3-2018-6240</t>
  </si>
  <si>
    <t>3-2018-6250</t>
  </si>
  <si>
    <t>3-2018-6256</t>
  </si>
  <si>
    <t>3-2018-6260</t>
  </si>
  <si>
    <t>3-2018-6270</t>
  </si>
  <si>
    <t>3-2018-6280</t>
  </si>
  <si>
    <t>3-2018-6290</t>
  </si>
  <si>
    <t>3-2018-6300</t>
  </si>
  <si>
    <t>3-2018-6310</t>
  </si>
  <si>
    <t>3-2018-6320</t>
  </si>
  <si>
    <t>3-2018-6330</t>
  </si>
  <si>
    <t>3-2018-6340</t>
  </si>
  <si>
    <t>3-2018-6350</t>
  </si>
  <si>
    <t>3-2018-7206</t>
  </si>
  <si>
    <t>3-2018-7207</t>
  </si>
  <si>
    <t>3-2018-7210</t>
  </si>
  <si>
    <t>3-2018-8073</t>
  </si>
  <si>
    <t>3-2018-8074</t>
  </si>
  <si>
    <t>3-2018-8075</t>
  </si>
  <si>
    <t>3-2018-8076</t>
  </si>
  <si>
    <t>3-2018-8077</t>
  </si>
  <si>
    <t>3-2018-8078</t>
  </si>
  <si>
    <t>3-2018-8079</t>
  </si>
  <si>
    <t>3-2018-8080</t>
  </si>
  <si>
    <t>3-2018-8081</t>
  </si>
  <si>
    <t>3-2018-8082</t>
  </si>
  <si>
    <t>3-2018-8083</t>
  </si>
  <si>
    <t>3-2018-8084</t>
  </si>
  <si>
    <t>4-2018-6010</t>
  </si>
  <si>
    <t>4-2018-6020</t>
  </si>
  <si>
    <t>4-2018-6030</t>
  </si>
  <si>
    <t>4-2018-6040</t>
  </si>
  <si>
    <t>4-2018-6070</t>
  </si>
  <si>
    <t>4-2018-6080</t>
  </si>
  <si>
    <t>4-2018-6090</t>
  </si>
  <si>
    <t>4-2018-6100</t>
  </si>
  <si>
    <t>4-2018-6101</t>
  </si>
  <si>
    <t>4-2018-6110</t>
  </si>
  <si>
    <t>4-2018-6130</t>
  </si>
  <si>
    <t>4-2018-6131</t>
  </si>
  <si>
    <t>4-2018-6140</t>
  </si>
  <si>
    <t>4-2018-6150</t>
  </si>
  <si>
    <t>4-2018-6160</t>
  </si>
  <si>
    <t>4-2018-6170</t>
  </si>
  <si>
    <t>4-2018-6180</t>
  </si>
  <si>
    <t>4-2018-6190</t>
  </si>
  <si>
    <t>4-2018-6200</t>
  </si>
  <si>
    <t>4-2018-6210</t>
  </si>
  <si>
    <t>4-2018-6240</t>
  </si>
  <si>
    <t>4-2018-6250</t>
  </si>
  <si>
    <t>4-2018-6256</t>
  </si>
  <si>
    <t>4-2018-6260</t>
  </si>
  <si>
    <t>4-2018-6270</t>
  </si>
  <si>
    <t>4-2018-6280</t>
  </si>
  <si>
    <t>4-2018-6290</t>
  </si>
  <si>
    <t>4-2018-6300</t>
  </si>
  <si>
    <t>4-2018-6310</t>
  </si>
  <si>
    <t>4-2018-6320</t>
  </si>
  <si>
    <t>4-2018-6330</t>
  </si>
  <si>
    <t>4-2018-6340</t>
  </si>
  <si>
    <t>4-2018-6350</t>
  </si>
  <si>
    <t>4-2018-6360</t>
  </si>
  <si>
    <t>4-2018-7205</t>
  </si>
  <si>
    <t>4-2018-7206</t>
  </si>
  <si>
    <t>4-2018-7207</t>
  </si>
  <si>
    <t>4-2018-7210</t>
  </si>
  <si>
    <t>4-2018-8073</t>
  </si>
  <si>
    <t>4-2018-8074</t>
  </si>
  <si>
    <t>4-2018-8075</t>
  </si>
  <si>
    <t>4-2018-8076</t>
  </si>
  <si>
    <t>4-2018-8077</t>
  </si>
  <si>
    <t>4-2018-8078</t>
  </si>
  <si>
    <t>4-2018-8079</t>
  </si>
  <si>
    <t>4-2018-8080</t>
  </si>
  <si>
    <t>4-2018-8081</t>
  </si>
  <si>
    <t>4-2018-8082</t>
  </si>
  <si>
    <t>4-2018-8083</t>
  </si>
  <si>
    <t>4-2018-8084</t>
  </si>
  <si>
    <t>6-2018-6010</t>
  </si>
  <si>
    <t>6-2018-6020</t>
  </si>
  <si>
    <t>6-2018-6030</t>
  </si>
  <si>
    <t>6-2018-6040</t>
  </si>
  <si>
    <t>6-2018-6070</t>
  </si>
  <si>
    <t>6-2018-6080</t>
  </si>
  <si>
    <t>6-2018-6090</t>
  </si>
  <si>
    <t>6-2018-6100</t>
  </si>
  <si>
    <t>6-2018-6101</t>
  </si>
  <si>
    <t>6-2018-6110</t>
  </si>
  <si>
    <t>6-2018-6130</t>
  </si>
  <si>
    <t>6-2018-6131</t>
  </si>
  <si>
    <t>6-2018-6140</t>
  </si>
  <si>
    <t>6-2018-6150</t>
  </si>
  <si>
    <t>6-2018-6160</t>
  </si>
  <si>
    <t>6-2018-6170</t>
  </si>
  <si>
    <t>6-2018-6180</t>
  </si>
  <si>
    <t>6-2018-6190</t>
  </si>
  <si>
    <t>6-2018-6200</t>
  </si>
  <si>
    <t>6-2018-6210</t>
  </si>
  <si>
    <t>6-2018-6240</t>
  </si>
  <si>
    <t>6-2018-6250</t>
  </si>
  <si>
    <t>6-2018-6256</t>
  </si>
  <si>
    <t>6-2018-6260</t>
  </si>
  <si>
    <t>6-2018-6270</t>
  </si>
  <si>
    <t>6-2018-6280</t>
  </si>
  <si>
    <t>6-2018-6290</t>
  </si>
  <si>
    <t>6-2018-6300</t>
  </si>
  <si>
    <t>6-2018-6310</t>
  </si>
  <si>
    <t>6-2018-6320</t>
  </si>
  <si>
    <t>6-2018-6330</t>
  </si>
  <si>
    <t>6-2018-6340</t>
  </si>
  <si>
    <t>6-2018-6350</t>
  </si>
  <si>
    <t>6-2018-6360</t>
  </si>
  <si>
    <t>6-2018-7205</t>
  </si>
  <si>
    <t>6-2018-7206</t>
  </si>
  <si>
    <t>6-2018-7207</t>
  </si>
  <si>
    <t>6-2018-7210</t>
  </si>
  <si>
    <t>6-2018-8073</t>
  </si>
  <si>
    <t>6-2018-8074</t>
  </si>
  <si>
    <t>6-2018-8075</t>
  </si>
  <si>
    <t>6-2018-8076</t>
  </si>
  <si>
    <t>6-2018-8077</t>
  </si>
  <si>
    <t>6-2018-8078</t>
  </si>
  <si>
    <t>6-2018-8079</t>
  </si>
  <si>
    <t>6-2018-8080</t>
  </si>
  <si>
    <t>6-2018-8081</t>
  </si>
  <si>
    <t>6-2018-8082</t>
  </si>
  <si>
    <t>6-2018-8083</t>
  </si>
  <si>
    <t>6-2018-8084</t>
  </si>
  <si>
    <t>7-2018-6010</t>
  </si>
  <si>
    <t>7-2018-6020</t>
  </si>
  <si>
    <t>7-2018-6030</t>
  </si>
  <si>
    <t>7-2018-6040</t>
  </si>
  <si>
    <t>7-2018-6070</t>
  </si>
  <si>
    <t>7-2018-6080</t>
  </si>
  <si>
    <t>7-2018-6090</t>
  </si>
  <si>
    <t>7-2018-6100</t>
  </si>
  <si>
    <t>7-2018-6101</t>
  </si>
  <si>
    <t>7-2018-6110</t>
  </si>
  <si>
    <t>7-2018-6130</t>
  </si>
  <si>
    <t>7-2018-6131</t>
  </si>
  <si>
    <t>7-2018-6140</t>
  </si>
  <si>
    <t>7-2018-6150</t>
  </si>
  <si>
    <t>7-2018-6160</t>
  </si>
  <si>
    <t>7-2018-6170</t>
  </si>
  <si>
    <t>7-2018-6180</t>
  </si>
  <si>
    <t>7-2018-6190</t>
  </si>
  <si>
    <t>7-2018-6200</t>
  </si>
  <si>
    <t>7-2018-6210</t>
  </si>
  <si>
    <t>7-2018-6240</t>
  </si>
  <si>
    <t>7-2018-6250</t>
  </si>
  <si>
    <t>7-2018-6256</t>
  </si>
  <si>
    <t>7-2018-6260</t>
  </si>
  <si>
    <t>7-2018-6270</t>
  </si>
  <si>
    <t>7-2018-6280</t>
  </si>
  <si>
    <t>7-2018-6290</t>
  </si>
  <si>
    <t>7-2018-6300</t>
  </si>
  <si>
    <t>7-2018-6310</t>
  </si>
  <si>
    <t>7-2018-6320</t>
  </si>
  <si>
    <t>7-2018-6330</t>
  </si>
  <si>
    <t>7-2018-6340</t>
  </si>
  <si>
    <t>7-2018-6350</t>
  </si>
  <si>
    <t>7-2018-6360</t>
  </si>
  <si>
    <t>7-2018-7205</t>
  </si>
  <si>
    <t>7-2018-7206</t>
  </si>
  <si>
    <t>7-2018-7207</t>
  </si>
  <si>
    <t>7-2018-7210</t>
  </si>
  <si>
    <t>7-2018-8073</t>
  </si>
  <si>
    <t>7-2018-8074</t>
  </si>
  <si>
    <t>7-2018-8075</t>
  </si>
  <si>
    <t>7-2018-8076</t>
  </si>
  <si>
    <t>7-2018-8077</t>
  </si>
  <si>
    <t>7-2018-8078</t>
  </si>
  <si>
    <t>7-2018-8079</t>
  </si>
  <si>
    <t>7-2018-8080</t>
  </si>
  <si>
    <t>7-2018-8081</t>
  </si>
  <si>
    <t>7-2018-8082</t>
  </si>
  <si>
    <t>7-2018-8083</t>
  </si>
  <si>
    <t>7-2018-8084</t>
  </si>
  <si>
    <t>10-2018-6010</t>
  </si>
  <si>
    <t>10-2018-6020</t>
  </si>
  <si>
    <t>10-2018-6030</t>
  </si>
  <si>
    <t>10-2018-6040</t>
  </si>
  <si>
    <t>10-2018-6070</t>
  </si>
  <si>
    <t>10-2018-6080</t>
  </si>
  <si>
    <t>10-2018-6090</t>
  </si>
  <si>
    <t>10-2018-6100</t>
  </si>
  <si>
    <t>10-2018-6101</t>
  </si>
  <si>
    <t>10-2018-6110</t>
  </si>
  <si>
    <t>10-2018-6130</t>
  </si>
  <si>
    <t>10-2018-6131</t>
  </si>
  <si>
    <t>10-2018-6140</t>
  </si>
  <si>
    <t>10-2018-6150</t>
  </si>
  <si>
    <t>10-2018-6160</t>
  </si>
  <si>
    <t>10-2018-6170</t>
  </si>
  <si>
    <t>10-2018-6180</t>
  </si>
  <si>
    <t>10-2018-6190</t>
  </si>
  <si>
    <t>10-2018-6200</t>
  </si>
  <si>
    <t>10-2018-6210</t>
  </si>
  <si>
    <t>10-2018-6240</t>
  </si>
  <si>
    <t>10-2018-6250</t>
  </si>
  <si>
    <t>10-2018-6256</t>
  </si>
  <si>
    <t>10-2018-6260</t>
  </si>
  <si>
    <t>10-2018-6270</t>
  </si>
  <si>
    <t>10-2018-6280</t>
  </si>
  <si>
    <t>10-2018-6290</t>
  </si>
  <si>
    <t>10-2018-6300</t>
  </si>
  <si>
    <t>10-2018-6310</t>
  </si>
  <si>
    <t>10-2018-6320</t>
  </si>
  <si>
    <t>10-2018-6330</t>
  </si>
  <si>
    <t>10-2018-6340</t>
  </si>
  <si>
    <t>10-2018-6350</t>
  </si>
  <si>
    <t>10-2018-6360</t>
  </si>
  <si>
    <t>10-2018-7205</t>
  </si>
  <si>
    <t>10-2018-7206</t>
  </si>
  <si>
    <t>10-2018-7207</t>
  </si>
  <si>
    <t>10-2018-7210</t>
  </si>
  <si>
    <t>10-2018-8073</t>
  </si>
  <si>
    <t>10-2018-8074</t>
  </si>
  <si>
    <t>10-2018-8075</t>
  </si>
  <si>
    <t>10-2018-8076</t>
  </si>
  <si>
    <t>10-2018-8077</t>
  </si>
  <si>
    <t>10-2018-8078</t>
  </si>
  <si>
    <t>10-2018-8079</t>
  </si>
  <si>
    <t>10-2018-8080</t>
  </si>
  <si>
    <t>10-2018-8081</t>
  </si>
  <si>
    <t>10-2018-8082</t>
  </si>
  <si>
    <t>10-2018-8083</t>
  </si>
  <si>
    <t>10-2018-8084</t>
  </si>
  <si>
    <t>11-2018-6010</t>
  </si>
  <si>
    <t>11-2018-6020</t>
  </si>
  <si>
    <t>11-2018-6030</t>
  </si>
  <si>
    <t>11-2018-6040</t>
  </si>
  <si>
    <t>11-2018-6070</t>
  </si>
  <si>
    <t>11-2018-6080</t>
  </si>
  <si>
    <t>11-2018-6090</t>
  </si>
  <si>
    <t>11-2018-6100</t>
  </si>
  <si>
    <t>11-2018-6101</t>
  </si>
  <si>
    <t>11-2018-6110</t>
  </si>
  <si>
    <t>11-2018-6130</t>
  </si>
  <si>
    <t>11-2018-6131</t>
  </si>
  <si>
    <t>11-2018-6140</t>
  </si>
  <si>
    <t>11-2018-6150</t>
  </si>
  <si>
    <t>11-2018-6160</t>
  </si>
  <si>
    <t>11-2018-6170</t>
  </si>
  <si>
    <t>11-2018-6180</t>
  </si>
  <si>
    <t>11-2018-6190</t>
  </si>
  <si>
    <t>11-2018-6200</t>
  </si>
  <si>
    <t>11-2018-6210</t>
  </si>
  <si>
    <t>11-2018-6240</t>
  </si>
  <si>
    <t>11-2018-6250</t>
  </si>
  <si>
    <t>11-2018-6256</t>
  </si>
  <si>
    <t>11-2018-6260</t>
  </si>
  <si>
    <t>11-2018-6270</t>
  </si>
  <si>
    <t>11-2018-6280</t>
  </si>
  <si>
    <t>11-2018-6290</t>
  </si>
  <si>
    <t>11-2018-6300</t>
  </si>
  <si>
    <t>11-2018-6310</t>
  </si>
  <si>
    <t>11-2018-6320</t>
  </si>
  <si>
    <t>11-2018-6330</t>
  </si>
  <si>
    <t>11-2018-6340</t>
  </si>
  <si>
    <t>11-2018-6350</t>
  </si>
  <si>
    <t>11-2018-6360</t>
  </si>
  <si>
    <t>11-2018-7205</t>
  </si>
  <si>
    <t>11-2018-7206</t>
  </si>
  <si>
    <t>11-2018-7207</t>
  </si>
  <si>
    <t>11-2018-7210</t>
  </si>
  <si>
    <t>11-2018-8073</t>
  </si>
  <si>
    <t>11-2018-8074</t>
  </si>
  <si>
    <t>11-2018-8075</t>
  </si>
  <si>
    <t>11-2018-8076</t>
  </si>
  <si>
    <t>11-2018-8077</t>
  </si>
  <si>
    <t>11-2018-8078</t>
  </si>
  <si>
    <t>11-2018-8079</t>
  </si>
  <si>
    <t>11-2018-8080</t>
  </si>
  <si>
    <t>11-2018-8081</t>
  </si>
  <si>
    <t>11-2018-8082</t>
  </si>
  <si>
    <t>11-2018-8083</t>
  </si>
  <si>
    <t>11-2018-8084</t>
  </si>
  <si>
    <t>13-2018-6010</t>
  </si>
  <si>
    <t>13-2018-6020</t>
  </si>
  <si>
    <t>13-2018-6030</t>
  </si>
  <si>
    <t>13-2018-6040</t>
  </si>
  <si>
    <t>13-2018-6070</t>
  </si>
  <si>
    <t>13-2018-6080</t>
  </si>
  <si>
    <t>13-2018-6090</t>
  </si>
  <si>
    <t>13-2018-6100</t>
  </si>
  <si>
    <t>13-2018-6101</t>
  </si>
  <si>
    <t>13-2018-6110</t>
  </si>
  <si>
    <t>13-2018-6130</t>
  </si>
  <si>
    <t>13-2018-6131</t>
  </si>
  <si>
    <t>13-2018-6140</t>
  </si>
  <si>
    <t>13-2018-6150</t>
  </si>
  <si>
    <t>13-2018-6160</t>
  </si>
  <si>
    <t>13-2018-6170</t>
  </si>
  <si>
    <t>13-2018-6180</t>
  </si>
  <si>
    <t>13-2018-6190</t>
  </si>
  <si>
    <t>13-2018-6200</t>
  </si>
  <si>
    <t>13-2018-6210</t>
  </si>
  <si>
    <t>13-2018-6240</t>
  </si>
  <si>
    <t>13-2018-6250</t>
  </si>
  <si>
    <t>13-2018-6256</t>
  </si>
  <si>
    <t>13-2018-6260</t>
  </si>
  <si>
    <t>13-2018-6270</t>
  </si>
  <si>
    <t>13-2018-6280</t>
  </si>
  <si>
    <t>13-2018-6290</t>
  </si>
  <si>
    <t>13-2018-6300</t>
  </si>
  <si>
    <t>13-2018-6310</t>
  </si>
  <si>
    <t>13-2018-6320</t>
  </si>
  <si>
    <t>13-2018-6330</t>
  </si>
  <si>
    <t>13-2018-6340</t>
  </si>
  <si>
    <t>13-2018-6350</t>
  </si>
  <si>
    <t>13-2018-6360</t>
  </si>
  <si>
    <t>13-2018-7205</t>
  </si>
  <si>
    <t>13-2018-7206</t>
  </si>
  <si>
    <t>13-2018-7207</t>
  </si>
  <si>
    <t>13-2018-7210</t>
  </si>
  <si>
    <t>13-2018-8073</t>
  </si>
  <si>
    <t>13-2018-8074</t>
  </si>
  <si>
    <t>13-2018-8075</t>
  </si>
  <si>
    <t>13-2018-8076</t>
  </si>
  <si>
    <t>13-2018-8077</t>
  </si>
  <si>
    <t>13-2018-8078</t>
  </si>
  <si>
    <t>13-2018-8079</t>
  </si>
  <si>
    <t>13-2018-8080</t>
  </si>
  <si>
    <t>13-2018-8081</t>
  </si>
  <si>
    <t>13-2018-8082</t>
  </si>
  <si>
    <t>13-2018-8083</t>
  </si>
  <si>
    <t>13-2018-8084</t>
  </si>
  <si>
    <t>14-2018-6010</t>
  </si>
  <si>
    <t>14-2018-6020</t>
  </si>
  <si>
    <t>14-2018-6030</t>
  </si>
  <si>
    <t>14-2018-6040</t>
  </si>
  <si>
    <t>14-2018-6070</t>
  </si>
  <si>
    <t>14-2018-6080</t>
  </si>
  <si>
    <t>14-2018-6090</t>
  </si>
  <si>
    <t>14-2018-6100</t>
  </si>
  <si>
    <t>14-2018-6101</t>
  </si>
  <si>
    <t>14-2018-6110</t>
  </si>
  <si>
    <t>14-2018-6130</t>
  </si>
  <si>
    <t>14-2018-6131</t>
  </si>
  <si>
    <t>14-2018-6140</t>
  </si>
  <si>
    <t>14-2018-6150</t>
  </si>
  <si>
    <t>14-2018-6160</t>
  </si>
  <si>
    <t>14-2018-6170</t>
  </si>
  <si>
    <t>14-2018-6180</t>
  </si>
  <si>
    <t>14-2018-6190</t>
  </si>
  <si>
    <t>14-2018-6200</t>
  </si>
  <si>
    <t>14-2018-6210</t>
  </si>
  <si>
    <t>14-2018-6240</t>
  </si>
  <si>
    <t>14-2018-6250</t>
  </si>
  <si>
    <t>14-2018-6256</t>
  </si>
  <si>
    <t>14-2018-6260</t>
  </si>
  <si>
    <t>14-2018-6270</t>
  </si>
  <si>
    <t>14-2018-6280</t>
  </si>
  <si>
    <t>14-2018-6290</t>
  </si>
  <si>
    <t>14-2018-6300</t>
  </si>
  <si>
    <t>14-2018-6310</t>
  </si>
  <si>
    <t>14-2018-6320</t>
  </si>
  <si>
    <t>14-2018-6330</t>
  </si>
  <si>
    <t>14-2018-6340</t>
  </si>
  <si>
    <t>14-2018-6350</t>
  </si>
  <si>
    <t>14-2018-6360</t>
  </si>
  <si>
    <t>14-2018-7205</t>
  </si>
  <si>
    <t>14-2018-7206</t>
  </si>
  <si>
    <t>14-2018-7207</t>
  </si>
  <si>
    <t>14-2018-7210</t>
  </si>
  <si>
    <t>14-2018-8073</t>
  </si>
  <si>
    <t>14-2018-8074</t>
  </si>
  <si>
    <t>14-2018-8075</t>
  </si>
  <si>
    <t>14-2018-8076</t>
  </si>
  <si>
    <t>14-2018-8077</t>
  </si>
  <si>
    <t>14-2018-8078</t>
  </si>
  <si>
    <t>14-2018-8079</t>
  </si>
  <si>
    <t>14-2018-8080</t>
  </si>
  <si>
    <t>14-2018-8081</t>
  </si>
  <si>
    <t>14-2018-8082</t>
  </si>
  <si>
    <t>14-2018-8083</t>
  </si>
  <si>
    <t>14-2018-8084</t>
  </si>
  <si>
    <t>15-2018-6010</t>
  </si>
  <si>
    <t>15-2018-6020</t>
  </si>
  <si>
    <t>15-2018-6030</t>
  </si>
  <si>
    <t>15-2018-6040</t>
  </si>
  <si>
    <t>15-2018-6070</t>
  </si>
  <si>
    <t>15-2018-6080</t>
  </si>
  <si>
    <t>15-2018-6090</t>
  </si>
  <si>
    <t>15-2018-6100</t>
  </si>
  <si>
    <t>15-2018-6101</t>
  </si>
  <si>
    <t>15-2018-6110</t>
  </si>
  <si>
    <t>15-2018-6130</t>
  </si>
  <si>
    <t>15-2018-6131</t>
  </si>
  <si>
    <t>15-2018-6140</t>
  </si>
  <si>
    <t>15-2018-6150</t>
  </si>
  <si>
    <t>15-2018-6160</t>
  </si>
  <si>
    <t>15-2018-6170</t>
  </si>
  <si>
    <t>15-2018-6180</t>
  </si>
  <si>
    <t>15-2018-6190</t>
  </si>
  <si>
    <t>15-2018-6200</t>
  </si>
  <si>
    <t>15-2018-6210</t>
  </si>
  <si>
    <t>15-2018-6240</t>
  </si>
  <si>
    <t>15-2018-6250</t>
  </si>
  <si>
    <t>15-2018-6256</t>
  </si>
  <si>
    <t>15-2018-6260</t>
  </si>
  <si>
    <t>15-2018-6270</t>
  </si>
  <si>
    <t>15-2018-6280</t>
  </si>
  <si>
    <t>15-2018-6290</t>
  </si>
  <si>
    <t>15-2018-6300</t>
  </si>
  <si>
    <t>15-2018-6310</t>
  </si>
  <si>
    <t>15-2018-6320</t>
  </si>
  <si>
    <t>15-2018-6330</t>
  </si>
  <si>
    <t>15-2018-6340</t>
  </si>
  <si>
    <t>15-2018-6350</t>
  </si>
  <si>
    <t>15-2018-6360</t>
  </si>
  <si>
    <t>15-2018-7205</t>
  </si>
  <si>
    <t>15-2018-7206</t>
  </si>
  <si>
    <t>15-2018-7207</t>
  </si>
  <si>
    <t>15-2018-7210</t>
  </si>
  <si>
    <t>15-2018-8073</t>
  </si>
  <si>
    <t>15-2018-8074</t>
  </si>
  <si>
    <t>15-2018-8075</t>
  </si>
  <si>
    <t>15-2018-8076</t>
  </si>
  <si>
    <t>15-2018-8077</t>
  </si>
  <si>
    <t>15-2018-8078</t>
  </si>
  <si>
    <t>15-2018-8079</t>
  </si>
  <si>
    <t>15-2018-8080</t>
  </si>
  <si>
    <t>15-2018-8081</t>
  </si>
  <si>
    <t>15-2018-8082</t>
  </si>
  <si>
    <t>15-2018-8083</t>
  </si>
  <si>
    <t>15-2018-8084</t>
  </si>
  <si>
    <t>17-2018-6010</t>
  </si>
  <si>
    <t>17-2018-6020</t>
  </si>
  <si>
    <t>17-2018-6030</t>
  </si>
  <si>
    <t>17-2018-6040</t>
  </si>
  <si>
    <t>17-2018-6070</t>
  </si>
  <si>
    <t>17-2018-6080</t>
  </si>
  <si>
    <t>17-2018-6090</t>
  </si>
  <si>
    <t>17-2018-6100</t>
  </si>
  <si>
    <t>17-2018-6101</t>
  </si>
  <si>
    <t>17-2018-6110</t>
  </si>
  <si>
    <t>17-2018-6130</t>
  </si>
  <si>
    <t>17-2018-6131</t>
  </si>
  <si>
    <t>17-2018-6140</t>
  </si>
  <si>
    <t>17-2018-6150</t>
  </si>
  <si>
    <t>17-2018-6160</t>
  </si>
  <si>
    <t>17-2018-6170</t>
  </si>
  <si>
    <t>17-2018-6180</t>
  </si>
  <si>
    <t>17-2018-6190</t>
  </si>
  <si>
    <t>17-2018-6200</t>
  </si>
  <si>
    <t>17-2018-6210</t>
  </si>
  <si>
    <t>17-2018-6240</t>
  </si>
  <si>
    <t>17-2018-6250</t>
  </si>
  <si>
    <t>17-2018-6256</t>
  </si>
  <si>
    <t>17-2018-6260</t>
  </si>
  <si>
    <t>17-2018-6270</t>
  </si>
  <si>
    <t>17-2018-6280</t>
  </si>
  <si>
    <t>17-2018-6290</t>
  </si>
  <si>
    <t>17-2018-6300</t>
  </si>
  <si>
    <t>17-2018-6310</t>
  </si>
  <si>
    <t>17-2018-6320</t>
  </si>
  <si>
    <t>17-2018-6330</t>
  </si>
  <si>
    <t>17-2018-6340</t>
  </si>
  <si>
    <t>17-2018-6350</t>
  </si>
  <si>
    <t>17-2018-6360</t>
  </si>
  <si>
    <t>17-2018-7205</t>
  </si>
  <si>
    <t>17-2018-7206</t>
  </si>
  <si>
    <t>17-2018-7207</t>
  </si>
  <si>
    <t>17-2018-7210</t>
  </si>
  <si>
    <t>17-2018-8073</t>
  </si>
  <si>
    <t>17-2018-8074</t>
  </si>
  <si>
    <t>17-2018-8075</t>
  </si>
  <si>
    <t>17-2018-8076</t>
  </si>
  <si>
    <t>17-2018-8077</t>
  </si>
  <si>
    <t>17-2018-8078</t>
  </si>
  <si>
    <t>17-2018-8079</t>
  </si>
  <si>
    <t>17-2018-8080</t>
  </si>
  <si>
    <t>17-2018-8081</t>
  </si>
  <si>
    <t>17-2018-8082</t>
  </si>
  <si>
    <t>17-2018-8083</t>
  </si>
  <si>
    <t>17-2018-8084</t>
  </si>
  <si>
    <t>19-2018-6010</t>
  </si>
  <si>
    <t>19-2018-6020</t>
  </si>
  <si>
    <t>19-2018-6030</t>
  </si>
  <si>
    <t>19-2018-6040</t>
  </si>
  <si>
    <t>19-2018-6070</t>
  </si>
  <si>
    <t>19-2018-6080</t>
  </si>
  <si>
    <t>19-2018-6090</t>
  </si>
  <si>
    <t>19-2018-6100</t>
  </si>
  <si>
    <t>19-2018-6101</t>
  </si>
  <si>
    <t>19-2018-6110</t>
  </si>
  <si>
    <t>19-2018-6130</t>
  </si>
  <si>
    <t>19-2018-6131</t>
  </si>
  <si>
    <t>19-2018-6140</t>
  </si>
  <si>
    <t>19-2018-6150</t>
  </si>
  <si>
    <t>19-2018-6160</t>
  </si>
  <si>
    <t>19-2018-6170</t>
  </si>
  <si>
    <t>19-2018-6180</t>
  </si>
  <si>
    <t>19-2018-6190</t>
  </si>
  <si>
    <t>19-2018-6200</t>
  </si>
  <si>
    <t>19-2018-6210</t>
  </si>
  <si>
    <t>19-2018-6240</t>
  </si>
  <si>
    <t>19-2018-6250</t>
  </si>
  <si>
    <t>19-2018-6256</t>
  </si>
  <si>
    <t>19-2018-6260</t>
  </si>
  <si>
    <t>19-2018-6270</t>
  </si>
  <si>
    <t>19-2018-6280</t>
  </si>
  <si>
    <t>19-2018-6290</t>
  </si>
  <si>
    <t>19-2018-6300</t>
  </si>
  <si>
    <t>19-2018-6310</t>
  </si>
  <si>
    <t>19-2018-6320</t>
  </si>
  <si>
    <t>19-2018-6330</t>
  </si>
  <si>
    <t>19-2018-6340</t>
  </si>
  <si>
    <t>19-2018-6350</t>
  </si>
  <si>
    <t>19-2018-6360</t>
  </si>
  <si>
    <t>19-2018-7205</t>
  </si>
  <si>
    <t>19-2018-7206</t>
  </si>
  <si>
    <t>19-2018-7207</t>
  </si>
  <si>
    <t>19-2018-7210</t>
  </si>
  <si>
    <t>19-2018-8073</t>
  </si>
  <si>
    <t>19-2018-8074</t>
  </si>
  <si>
    <t>19-2018-8075</t>
  </si>
  <si>
    <t>19-2018-8076</t>
  </si>
  <si>
    <t>19-2018-8077</t>
  </si>
  <si>
    <t>19-2018-8078</t>
  </si>
  <si>
    <t>19-2018-8079</t>
  </si>
  <si>
    <t>19-2018-8080</t>
  </si>
  <si>
    <t>19-2018-8081</t>
  </si>
  <si>
    <t>19-2018-8082</t>
  </si>
  <si>
    <t>19-2018-8083</t>
  </si>
  <si>
    <t>19-2018-8084</t>
  </si>
  <si>
    <t>21-2018-6010</t>
  </si>
  <si>
    <t>21-2018-6020</t>
  </si>
  <si>
    <t>21-2018-6030</t>
  </si>
  <si>
    <t>21-2018-6040</t>
  </si>
  <si>
    <t>21-2018-6070</t>
  </si>
  <si>
    <t>21-2018-6080</t>
  </si>
  <si>
    <t>21-2018-6090</t>
  </si>
  <si>
    <t>21-2018-6100</t>
  </si>
  <si>
    <t>21-2018-6101</t>
  </si>
  <si>
    <t>21-2018-6110</t>
  </si>
  <si>
    <t>21-2018-6130</t>
  </si>
  <si>
    <t>21-2018-6131</t>
  </si>
  <si>
    <t>21-2018-6140</t>
  </si>
  <si>
    <t>21-2018-6150</t>
  </si>
  <si>
    <t>21-2018-6160</t>
  </si>
  <si>
    <t>21-2018-6170</t>
  </si>
  <si>
    <t>21-2018-6180</t>
  </si>
  <si>
    <t>21-2018-6190</t>
  </si>
  <si>
    <t>21-2018-6200</t>
  </si>
  <si>
    <t>21-2018-6210</t>
  </si>
  <si>
    <t>21-2018-6240</t>
  </si>
  <si>
    <t>21-2018-6250</t>
  </si>
  <si>
    <t>21-2018-6256</t>
  </si>
  <si>
    <t>21-2018-6260</t>
  </si>
  <si>
    <t>21-2018-6270</t>
  </si>
  <si>
    <t>21-2018-6280</t>
  </si>
  <si>
    <t>21-2018-6290</t>
  </si>
  <si>
    <t>21-2018-6300</t>
  </si>
  <si>
    <t>21-2018-6310</t>
  </si>
  <si>
    <t>21-2018-6320</t>
  </si>
  <si>
    <t>21-2018-6330</t>
  </si>
  <si>
    <t>21-2018-6340</t>
  </si>
  <si>
    <t>21-2018-6350</t>
  </si>
  <si>
    <t>21-2018-6360</t>
  </si>
  <si>
    <t>21-2018-7205</t>
  </si>
  <si>
    <t>21-2018-7206</t>
  </si>
  <si>
    <t>21-2018-7207</t>
  </si>
  <si>
    <t>21-2018-7210</t>
  </si>
  <si>
    <t>21-2018-8073</t>
  </si>
  <si>
    <t>21-2018-8074</t>
  </si>
  <si>
    <t>21-2018-8075</t>
  </si>
  <si>
    <t>21-2018-8076</t>
  </si>
  <si>
    <t>21-2018-8077</t>
  </si>
  <si>
    <t>21-2018-8078</t>
  </si>
  <si>
    <t>21-2018-8079</t>
  </si>
  <si>
    <t>21-2018-8080</t>
  </si>
  <si>
    <t>21-2018-8081</t>
  </si>
  <si>
    <t>21-2018-8082</t>
  </si>
  <si>
    <t>21-2018-8083</t>
  </si>
  <si>
    <t>21-2018-8084</t>
  </si>
  <si>
    <t>22-2018-6010</t>
  </si>
  <si>
    <t>22-2018-6020</t>
  </si>
  <si>
    <t>22-2018-6030</t>
  </si>
  <si>
    <t>22-2018-6040</t>
  </si>
  <si>
    <t>22-2018-6070</t>
  </si>
  <si>
    <t>22-2018-6080</t>
  </si>
  <si>
    <t>22-2018-6090</t>
  </si>
  <si>
    <t>22-2018-6100</t>
  </si>
  <si>
    <t>22-2018-6101</t>
  </si>
  <si>
    <t>22-2018-6110</t>
  </si>
  <si>
    <t>22-2018-6130</t>
  </si>
  <si>
    <t>22-2018-6131</t>
  </si>
  <si>
    <t>22-2018-6140</t>
  </si>
  <si>
    <t>22-2018-6150</t>
  </si>
  <si>
    <t>22-2018-6160</t>
  </si>
  <si>
    <t>22-2018-6170</t>
  </si>
  <si>
    <t>22-2018-6180</t>
  </si>
  <si>
    <t>22-2018-6190</t>
  </si>
  <si>
    <t>22-2018-6200</t>
  </si>
  <si>
    <t>22-2018-6210</t>
  </si>
  <si>
    <t>22-2018-6240</t>
  </si>
  <si>
    <t>22-2018-6250</t>
  </si>
  <si>
    <t>22-2018-6256</t>
  </si>
  <si>
    <t>22-2018-6260</t>
  </si>
  <si>
    <t>22-2018-6270</t>
  </si>
  <si>
    <t>22-2018-6280</t>
  </si>
  <si>
    <t>22-2018-6290</t>
  </si>
  <si>
    <t>22-2018-6300</t>
  </si>
  <si>
    <t>22-2018-6310</t>
  </si>
  <si>
    <t>22-2018-6320</t>
  </si>
  <si>
    <t>22-2018-6330</t>
  </si>
  <si>
    <t>22-2018-6340</t>
  </si>
  <si>
    <t>22-2018-6350</t>
  </si>
  <si>
    <t>22-2018-6360</t>
  </si>
  <si>
    <t>22-2018-7205</t>
  </si>
  <si>
    <t>22-2018-7206</t>
  </si>
  <si>
    <t>22-2018-7207</t>
  </si>
  <si>
    <t>22-2018-7210</t>
  </si>
  <si>
    <t>22-2018-8073</t>
  </si>
  <si>
    <t>22-2018-8074</t>
  </si>
  <si>
    <t>22-2018-8075</t>
  </si>
  <si>
    <t>22-2018-8076</t>
  </si>
  <si>
    <t>22-2018-8077</t>
  </si>
  <si>
    <t>22-2018-8078</t>
  </si>
  <si>
    <t>22-2018-8079</t>
  </si>
  <si>
    <t>22-2018-8080</t>
  </si>
  <si>
    <t>22-2018-8081</t>
  </si>
  <si>
    <t>22-2018-8082</t>
  </si>
  <si>
    <t>22-2018-8083</t>
  </si>
  <si>
    <t>22-2018-8084</t>
  </si>
  <si>
    <t>24-2018-6010</t>
  </si>
  <si>
    <t>24-2018-6020</t>
  </si>
  <si>
    <t>24-2018-6030</t>
  </si>
  <si>
    <t>24-2018-6040</t>
  </si>
  <si>
    <t>24-2018-6070</t>
  </si>
  <si>
    <t>24-2018-6080</t>
  </si>
  <si>
    <t>24-2018-6090</t>
  </si>
  <si>
    <t>24-2018-6100</t>
  </si>
  <si>
    <t>24-2018-6101</t>
  </si>
  <si>
    <t>24-2018-6110</t>
  </si>
  <si>
    <t>24-2018-6130</t>
  </si>
  <si>
    <t>24-2018-6131</t>
  </si>
  <si>
    <t>24-2018-6140</t>
  </si>
  <si>
    <t>24-2018-6150</t>
  </si>
  <si>
    <t>24-2018-6160</t>
  </si>
  <si>
    <t>24-2018-6170</t>
  </si>
  <si>
    <t>24-2018-6180</t>
  </si>
  <si>
    <t>24-2018-6190</t>
  </si>
  <si>
    <t>24-2018-6200</t>
  </si>
  <si>
    <t>24-2018-6210</t>
  </si>
  <si>
    <t>24-2018-6240</t>
  </si>
  <si>
    <t>24-2018-6250</t>
  </si>
  <si>
    <t>24-2018-6256</t>
  </si>
  <si>
    <t>24-2018-6260</t>
  </si>
  <si>
    <t>24-2018-6270</t>
  </si>
  <si>
    <t>24-2018-6280</t>
  </si>
  <si>
    <t>24-2018-6290</t>
  </si>
  <si>
    <t>24-2018-6300</t>
  </si>
  <si>
    <t>24-2018-6310</t>
  </si>
  <si>
    <t>24-2018-6320</t>
  </si>
  <si>
    <t>24-2018-6330</t>
  </si>
  <si>
    <t>24-2018-6340</t>
  </si>
  <si>
    <t>24-2018-6350</t>
  </si>
  <si>
    <t>24-2018-6360</t>
  </si>
  <si>
    <t>24-2018-7205</t>
  </si>
  <si>
    <t>24-2018-7206</t>
  </si>
  <si>
    <t>24-2018-7207</t>
  </si>
  <si>
    <t>24-2018-7210</t>
  </si>
  <si>
    <t>24-2018-8073</t>
  </si>
  <si>
    <t>24-2018-8074</t>
  </si>
  <si>
    <t>24-2018-8075</t>
  </si>
  <si>
    <t>24-2018-8076</t>
  </si>
  <si>
    <t>24-2018-8077</t>
  </si>
  <si>
    <t>24-2018-8078</t>
  </si>
  <si>
    <t>24-2018-8079</t>
  </si>
  <si>
    <t>24-2018-8080</t>
  </si>
  <si>
    <t>24-2018-8081</t>
  </si>
  <si>
    <t>24-2018-8082</t>
  </si>
  <si>
    <t>24-2018-8083</t>
  </si>
  <si>
    <t>24-2018-8084</t>
  </si>
  <si>
    <t>25-2018-6010</t>
  </si>
  <si>
    <t>25-2018-6020</t>
  </si>
  <si>
    <t>25-2018-6030</t>
  </si>
  <si>
    <t>25-2018-6040</t>
  </si>
  <si>
    <t>25-2018-6070</t>
  </si>
  <si>
    <t>25-2018-6080</t>
  </si>
  <si>
    <t>25-2018-6090</t>
  </si>
  <si>
    <t>25-2018-6100</t>
  </si>
  <si>
    <t>25-2018-6101</t>
  </si>
  <si>
    <t>25-2018-6110</t>
  </si>
  <si>
    <t>25-2018-6130</t>
  </si>
  <si>
    <t>25-2018-6131</t>
  </si>
  <si>
    <t>25-2018-6140</t>
  </si>
  <si>
    <t>25-2018-6150</t>
  </si>
  <si>
    <t>25-2018-6160</t>
  </si>
  <si>
    <t>25-2018-6170</t>
  </si>
  <si>
    <t>25-2018-6180</t>
  </si>
  <si>
    <t>25-2018-6190</t>
  </si>
  <si>
    <t>25-2018-6200</t>
  </si>
  <si>
    <t>25-2018-6210</t>
  </si>
  <si>
    <t>25-2018-6240</t>
  </si>
  <si>
    <t>25-2018-6250</t>
  </si>
  <si>
    <t>25-2018-6256</t>
  </si>
  <si>
    <t>25-2018-6260</t>
  </si>
  <si>
    <t>25-2018-6270</t>
  </si>
  <si>
    <t>25-2018-6280</t>
  </si>
  <si>
    <t>25-2018-6290</t>
  </si>
  <si>
    <t>25-2018-6300</t>
  </si>
  <si>
    <t>25-2018-6310</t>
  </si>
  <si>
    <t>25-2018-6320</t>
  </si>
  <si>
    <t>25-2018-6330</t>
  </si>
  <si>
    <t>25-2018-6340</t>
  </si>
  <si>
    <t>25-2018-6350</t>
  </si>
  <si>
    <t>25-2018-6360</t>
  </si>
  <si>
    <t>25-2018-7205</t>
  </si>
  <si>
    <t>25-2018-7206</t>
  </si>
  <si>
    <t>25-2018-7207</t>
  </si>
  <si>
    <t>25-2018-7210</t>
  </si>
  <si>
    <t>25-2018-8073</t>
  </si>
  <si>
    <t>25-2018-8074</t>
  </si>
  <si>
    <t>25-2018-8075</t>
  </si>
  <si>
    <t>25-2018-8076</t>
  </si>
  <si>
    <t>25-2018-8077</t>
  </si>
  <si>
    <t>25-2018-8078</t>
  </si>
  <si>
    <t>25-2018-8079</t>
  </si>
  <si>
    <t>25-2018-8080</t>
  </si>
  <si>
    <t>25-2018-8081</t>
  </si>
  <si>
    <t>25-2018-8082</t>
  </si>
  <si>
    <t>25-2018-8083</t>
  </si>
  <si>
    <t>25-2018-8084</t>
  </si>
  <si>
    <t>27-2018-6010</t>
  </si>
  <si>
    <t>27-2018-6020</t>
  </si>
  <si>
    <t>27-2018-6030</t>
  </si>
  <si>
    <t>27-2018-6040</t>
  </si>
  <si>
    <t>27-2018-6070</t>
  </si>
  <si>
    <t>27-2018-6080</t>
  </si>
  <si>
    <t>27-2018-6090</t>
  </si>
  <si>
    <t>27-2018-6100</t>
  </si>
  <si>
    <t>27-2018-6101</t>
  </si>
  <si>
    <t>27-2018-6110</t>
  </si>
  <si>
    <t>27-2018-6130</t>
  </si>
  <si>
    <t>27-2018-6131</t>
  </si>
  <si>
    <t>27-2018-6140</t>
  </si>
  <si>
    <t>27-2018-6150</t>
  </si>
  <si>
    <t>27-2018-6160</t>
  </si>
  <si>
    <t>27-2018-6170</t>
  </si>
  <si>
    <t>27-2018-6180</t>
  </si>
  <si>
    <t>27-2018-6190</t>
  </si>
  <si>
    <t>27-2018-6200</t>
  </si>
  <si>
    <t>27-2018-6210</t>
  </si>
  <si>
    <t>27-2018-6240</t>
  </si>
  <si>
    <t>27-2018-6250</t>
  </si>
  <si>
    <t>27-2018-6256</t>
  </si>
  <si>
    <t>27-2018-6260</t>
  </si>
  <si>
    <t>27-2018-6270</t>
  </si>
  <si>
    <t>27-2018-6280</t>
  </si>
  <si>
    <t>27-2018-6290</t>
  </si>
  <si>
    <t>27-2018-6300</t>
  </si>
  <si>
    <t>27-2018-6310</t>
  </si>
  <si>
    <t>27-2018-6320</t>
  </si>
  <si>
    <t>27-2018-6330</t>
  </si>
  <si>
    <t>27-2018-6340</t>
  </si>
  <si>
    <t>27-2018-6350</t>
  </si>
  <si>
    <t>27-2018-6360</t>
  </si>
  <si>
    <t>27-2018-7205</t>
  </si>
  <si>
    <t>27-2018-7206</t>
  </si>
  <si>
    <t>27-2018-7207</t>
  </si>
  <si>
    <t>27-2018-7210</t>
  </si>
  <si>
    <t>27-2018-8073</t>
  </si>
  <si>
    <t>27-2018-8074</t>
  </si>
  <si>
    <t>27-2018-8075</t>
  </si>
  <si>
    <t>27-2018-8076</t>
  </si>
  <si>
    <t>27-2018-8077</t>
  </si>
  <si>
    <t>27-2018-8078</t>
  </si>
  <si>
    <t>27-2018-8079</t>
  </si>
  <si>
    <t>27-2018-8080</t>
  </si>
  <si>
    <t>27-2018-8081</t>
  </si>
  <si>
    <t>27-2018-8082</t>
  </si>
  <si>
    <t>27-2018-8083</t>
  </si>
  <si>
    <t>27-2018-8084</t>
  </si>
  <si>
    <t>28-2018-6010</t>
  </si>
  <si>
    <t>28-2018-6020</t>
  </si>
  <si>
    <t>28-2018-6030</t>
  </si>
  <si>
    <t>28-2018-6040</t>
  </si>
  <si>
    <t>28-2018-6070</t>
  </si>
  <si>
    <t>28-2018-6080</t>
  </si>
  <si>
    <t>28-2018-6090</t>
  </si>
  <si>
    <t>28-2018-6100</t>
  </si>
  <si>
    <t>28-2018-6101</t>
  </si>
  <si>
    <t>28-2018-6110</t>
  </si>
  <si>
    <t>28-2018-6130</t>
  </si>
  <si>
    <t>28-2018-6131</t>
  </si>
  <si>
    <t>28-2018-6140</t>
  </si>
  <si>
    <t>28-2018-6150</t>
  </si>
  <si>
    <t>28-2018-6160</t>
  </si>
  <si>
    <t>28-2018-6170</t>
  </si>
  <si>
    <t>28-2018-6180</t>
  </si>
  <si>
    <t>28-2018-6190</t>
  </si>
  <si>
    <t>28-2018-6200</t>
  </si>
  <si>
    <t>28-2018-6210</t>
  </si>
  <si>
    <t>28-2018-6240</t>
  </si>
  <si>
    <t>28-2018-6250</t>
  </si>
  <si>
    <t>28-2018-6256</t>
  </si>
  <si>
    <t>28-2018-6260</t>
  </si>
  <si>
    <t>28-2018-6270</t>
  </si>
  <si>
    <t>28-2018-6280</t>
  </si>
  <si>
    <t>28-2018-6290</t>
  </si>
  <si>
    <t>28-2018-6300</t>
  </si>
  <si>
    <t>28-2018-6310</t>
  </si>
  <si>
    <t>28-2018-6320</t>
  </si>
  <si>
    <t>28-2018-6330</t>
  </si>
  <si>
    <t>28-2018-6340</t>
  </si>
  <si>
    <t>28-2018-6350</t>
  </si>
  <si>
    <t>28-2018-6360</t>
  </si>
  <si>
    <t>28-2018-7205</t>
  </si>
  <si>
    <t>28-2018-7206</t>
  </si>
  <si>
    <t>28-2018-7207</t>
  </si>
  <si>
    <t>28-2018-7210</t>
  </si>
  <si>
    <t>28-2018-8073</t>
  </si>
  <si>
    <t>28-2018-8074</t>
  </si>
  <si>
    <t>28-2018-8075</t>
  </si>
  <si>
    <t>28-2018-8076</t>
  </si>
  <si>
    <t>28-2018-8077</t>
  </si>
  <si>
    <t>28-2018-8078</t>
  </si>
  <si>
    <t>28-2018-8079</t>
  </si>
  <si>
    <t>28-2018-8080</t>
  </si>
  <si>
    <t>28-2018-8081</t>
  </si>
  <si>
    <t>28-2018-8082</t>
  </si>
  <si>
    <t>28-2018-8083</t>
  </si>
  <si>
    <t>28-2018-8084</t>
  </si>
  <si>
    <t>29-2018-6010</t>
  </si>
  <si>
    <t>29-2018-6020</t>
  </si>
  <si>
    <t>29-2018-6030</t>
  </si>
  <si>
    <t>29-2018-6040</t>
  </si>
  <si>
    <t>29-2018-6070</t>
  </si>
  <si>
    <t>29-2018-6080</t>
  </si>
  <si>
    <t>29-2018-6090</t>
  </si>
  <si>
    <t>29-2018-6100</t>
  </si>
  <si>
    <t>29-2018-6101</t>
  </si>
  <si>
    <t>29-2018-6110</t>
  </si>
  <si>
    <t>29-2018-6130</t>
  </si>
  <si>
    <t>29-2018-6131</t>
  </si>
  <si>
    <t>29-2018-6140</t>
  </si>
  <si>
    <t>29-2018-6150</t>
  </si>
  <si>
    <t>29-2018-6160</t>
  </si>
  <si>
    <t>29-2018-6170</t>
  </si>
  <si>
    <t>29-2018-6180</t>
  </si>
  <si>
    <t>29-2018-6190</t>
  </si>
  <si>
    <t>29-2018-6200</t>
  </si>
  <si>
    <t>29-2018-6210</t>
  </si>
  <si>
    <t>29-2018-6240</t>
  </si>
  <si>
    <t>29-2018-6250</t>
  </si>
  <si>
    <t>29-2018-6256</t>
  </si>
  <si>
    <t>29-2018-6260</t>
  </si>
  <si>
    <t>29-2018-6270</t>
  </si>
  <si>
    <t>29-2018-6280</t>
  </si>
  <si>
    <t>29-2018-6290</t>
  </si>
  <si>
    <t>29-2018-6300</t>
  </si>
  <si>
    <t>29-2018-6310</t>
  </si>
  <si>
    <t>29-2018-6320</t>
  </si>
  <si>
    <t>29-2018-6330</t>
  </si>
  <si>
    <t>29-2018-6340</t>
  </si>
  <si>
    <t>29-2018-6350</t>
  </si>
  <si>
    <t>29-2018-6360</t>
  </si>
  <si>
    <t>29-2018-7205</t>
  </si>
  <si>
    <t>29-2018-7206</t>
  </si>
  <si>
    <t>29-2018-7207</t>
  </si>
  <si>
    <t>29-2018-7210</t>
  </si>
  <si>
    <t>29-2018-8073</t>
  </si>
  <si>
    <t>29-2018-8074</t>
  </si>
  <si>
    <t>29-2018-8075</t>
  </si>
  <si>
    <t>29-2018-8076</t>
  </si>
  <si>
    <t>29-2018-8077</t>
  </si>
  <si>
    <t>29-2018-8078</t>
  </si>
  <si>
    <t>29-2018-8079</t>
  </si>
  <si>
    <t>29-2018-8080</t>
  </si>
  <si>
    <t>29-2018-8081</t>
  </si>
  <si>
    <t>29-2018-8082</t>
  </si>
  <si>
    <t>29-2018-8083</t>
  </si>
  <si>
    <t>29-2018-8084</t>
  </si>
  <si>
    <t>30-2018-6010</t>
  </si>
  <si>
    <t>30-2018-6020</t>
  </si>
  <si>
    <t>30-2018-6030</t>
  </si>
  <si>
    <t>30-2018-6040</t>
  </si>
  <si>
    <t>30-2018-6070</t>
  </si>
  <si>
    <t>30-2018-6080</t>
  </si>
  <si>
    <t>30-2018-6090</t>
  </si>
  <si>
    <t>30-2018-6100</t>
  </si>
  <si>
    <t>30-2018-6101</t>
  </si>
  <si>
    <t>30-2018-6110</t>
  </si>
  <si>
    <t>30-2018-6130</t>
  </si>
  <si>
    <t>30-2018-6131</t>
  </si>
  <si>
    <t>30-2018-6140</t>
  </si>
  <si>
    <t>30-2018-6150</t>
  </si>
  <si>
    <t>30-2018-6160</t>
  </si>
  <si>
    <t>30-2018-6170</t>
  </si>
  <si>
    <t>30-2018-6180</t>
  </si>
  <si>
    <t>30-2018-6190</t>
  </si>
  <si>
    <t>30-2018-6200</t>
  </si>
  <si>
    <t>30-2018-6210</t>
  </si>
  <si>
    <t>30-2018-6240</t>
  </si>
  <si>
    <t>30-2018-6250</t>
  </si>
  <si>
    <t>30-2018-6256</t>
  </si>
  <si>
    <t>30-2018-6260</t>
  </si>
  <si>
    <t>30-2018-6270</t>
  </si>
  <si>
    <t>30-2018-6280</t>
  </si>
  <si>
    <t>30-2018-6290</t>
  </si>
  <si>
    <t>30-2018-6300</t>
  </si>
  <si>
    <t>30-2018-6310</t>
  </si>
  <si>
    <t>30-2018-6320</t>
  </si>
  <si>
    <t>30-2018-6330</t>
  </si>
  <si>
    <t>30-2018-6340</t>
  </si>
  <si>
    <t>30-2018-6350</t>
  </si>
  <si>
    <t>30-2018-6360</t>
  </si>
  <si>
    <t>30-2018-7205</t>
  </si>
  <si>
    <t>30-2018-7206</t>
  </si>
  <si>
    <t>30-2018-7207</t>
  </si>
  <si>
    <t>30-2018-7210</t>
  </si>
  <si>
    <t>30-2018-8073</t>
  </si>
  <si>
    <t>30-2018-8074</t>
  </si>
  <si>
    <t>30-2018-8075</t>
  </si>
  <si>
    <t>30-2018-8076</t>
  </si>
  <si>
    <t>30-2018-8077</t>
  </si>
  <si>
    <t>30-2018-8078</t>
  </si>
  <si>
    <t>30-2018-8079</t>
  </si>
  <si>
    <t>30-2018-8080</t>
  </si>
  <si>
    <t>30-2018-8081</t>
  </si>
  <si>
    <t>30-2018-8082</t>
  </si>
  <si>
    <t>30-2018-8083</t>
  </si>
  <si>
    <t>30-2018-8084</t>
  </si>
  <si>
    <t>31-2018-6010</t>
  </si>
  <si>
    <t>31-2018-6020</t>
  </si>
  <si>
    <t>31-2018-6030</t>
  </si>
  <si>
    <t>31-2018-6040</t>
  </si>
  <si>
    <t>31-2018-6070</t>
  </si>
  <si>
    <t>31-2018-6080</t>
  </si>
  <si>
    <t>31-2018-6090</t>
  </si>
  <si>
    <t>31-2018-6100</t>
  </si>
  <si>
    <t>31-2018-6101</t>
  </si>
  <si>
    <t>31-2018-6110</t>
  </si>
  <si>
    <t>31-2018-6130</t>
  </si>
  <si>
    <t>31-2018-6131</t>
  </si>
  <si>
    <t>31-2018-6140</t>
  </si>
  <si>
    <t>31-2018-6150</t>
  </si>
  <si>
    <t>31-2018-6160</t>
  </si>
  <si>
    <t>31-2018-6170</t>
  </si>
  <si>
    <t>31-2018-6180</t>
  </si>
  <si>
    <t>31-2018-6190</t>
  </si>
  <si>
    <t>31-2018-6200</t>
  </si>
  <si>
    <t>31-2018-6210</t>
  </si>
  <si>
    <t>31-2018-6240</t>
  </si>
  <si>
    <t>31-2018-6250</t>
  </si>
  <si>
    <t>31-2018-6256</t>
  </si>
  <si>
    <t>31-2018-6260</t>
  </si>
  <si>
    <t>31-2018-6270</t>
  </si>
  <si>
    <t>31-2018-6280</t>
  </si>
  <si>
    <t>31-2018-6290</t>
  </si>
  <si>
    <t>31-2018-6300</t>
  </si>
  <si>
    <t>31-2018-6310</t>
  </si>
  <si>
    <t>31-2018-6320</t>
  </si>
  <si>
    <t>31-2018-6330</t>
  </si>
  <si>
    <t>31-2018-6340</t>
  </si>
  <si>
    <t>31-2018-6350</t>
  </si>
  <si>
    <t>31-2018-6360</t>
  </si>
  <si>
    <t>31-2018-7205</t>
  </si>
  <si>
    <t>31-2018-7206</t>
  </si>
  <si>
    <t>31-2018-7207</t>
  </si>
  <si>
    <t>31-2018-7210</t>
  </si>
  <si>
    <t>31-2018-8073</t>
  </si>
  <si>
    <t>31-2018-8074</t>
  </si>
  <si>
    <t>31-2018-8075</t>
  </si>
  <si>
    <t>31-2018-8076</t>
  </si>
  <si>
    <t>31-2018-8077</t>
  </si>
  <si>
    <t>31-2018-8078</t>
  </si>
  <si>
    <t>31-2018-8079</t>
  </si>
  <si>
    <t>31-2018-8080</t>
  </si>
  <si>
    <t>31-2018-8081</t>
  </si>
  <si>
    <t>31-2018-8082</t>
  </si>
  <si>
    <t>31-2018-8083</t>
  </si>
  <si>
    <t>31-2018-8084</t>
  </si>
  <si>
    <t>34-2018-6010</t>
  </si>
  <si>
    <t>34-2018-6020</t>
  </si>
  <si>
    <t>34-2018-6030</t>
  </si>
  <si>
    <t>34-2018-6040</t>
  </si>
  <si>
    <t>34-2018-6070</t>
  </si>
  <si>
    <t>34-2018-6080</t>
  </si>
  <si>
    <t>34-2018-6090</t>
  </si>
  <si>
    <t>34-2018-6100</t>
  </si>
  <si>
    <t>34-2018-6101</t>
  </si>
  <si>
    <t>34-2018-6110</t>
  </si>
  <si>
    <t>34-2018-6130</t>
  </si>
  <si>
    <t>34-2018-6131</t>
  </si>
  <si>
    <t>34-2018-6140</t>
  </si>
  <si>
    <t>34-2018-6150</t>
  </si>
  <si>
    <t>34-2018-6160</t>
  </si>
  <si>
    <t>34-2018-6170</t>
  </si>
  <si>
    <t>34-2018-6180</t>
  </si>
  <si>
    <t>34-2018-6190</t>
  </si>
  <si>
    <t>34-2018-6200</t>
  </si>
  <si>
    <t>34-2018-6210</t>
  </si>
  <si>
    <t>34-2018-6240</t>
  </si>
  <si>
    <t>34-2018-6250</t>
  </si>
  <si>
    <t>34-2018-6256</t>
  </si>
  <si>
    <t>34-2018-6260</t>
  </si>
  <si>
    <t>34-2018-6270</t>
  </si>
  <si>
    <t>34-2018-6280</t>
  </si>
  <si>
    <t>34-2018-6290</t>
  </si>
  <si>
    <t>34-2018-6300</t>
  </si>
  <si>
    <t>34-2018-6310</t>
  </si>
  <si>
    <t>34-2018-6320</t>
  </si>
  <si>
    <t>34-2018-6330</t>
  </si>
  <si>
    <t>34-2018-6340</t>
  </si>
  <si>
    <t>34-2018-6350</t>
  </si>
  <si>
    <t>34-2018-6360</t>
  </si>
  <si>
    <t>34-2018-7205</t>
  </si>
  <si>
    <t>34-2018-7206</t>
  </si>
  <si>
    <t>34-2018-7207</t>
  </si>
  <si>
    <t>34-2018-7210</t>
  </si>
  <si>
    <t>34-2018-8073</t>
  </si>
  <si>
    <t>34-2018-8074</t>
  </si>
  <si>
    <t>34-2018-8075</t>
  </si>
  <si>
    <t>34-2018-8076</t>
  </si>
  <si>
    <t>34-2018-8077</t>
  </si>
  <si>
    <t>34-2018-8078</t>
  </si>
  <si>
    <t>34-2018-8079</t>
  </si>
  <si>
    <t>34-2018-8080</t>
  </si>
  <si>
    <t>34-2018-8081</t>
  </si>
  <si>
    <t>34-2018-8082</t>
  </si>
  <si>
    <t>34-2018-8083</t>
  </si>
  <si>
    <t>34-2018-8084</t>
  </si>
  <si>
    <t>35-2018-6010</t>
  </si>
  <si>
    <t>35-2018-6020</t>
  </si>
  <si>
    <t>35-2018-6030</t>
  </si>
  <si>
    <t>35-2018-6040</t>
  </si>
  <si>
    <t>35-2018-6070</t>
  </si>
  <si>
    <t>35-2018-6080</t>
  </si>
  <si>
    <t>35-2018-6090</t>
  </si>
  <si>
    <t>35-2018-6100</t>
  </si>
  <si>
    <t>35-2018-6101</t>
  </si>
  <si>
    <t>35-2018-6110</t>
  </si>
  <si>
    <t>35-2018-6130</t>
  </si>
  <si>
    <t>35-2018-6131</t>
  </si>
  <si>
    <t>35-2018-6140</t>
  </si>
  <si>
    <t>35-2018-6150</t>
  </si>
  <si>
    <t>35-2018-6160</t>
  </si>
  <si>
    <t>35-2018-6170</t>
  </si>
  <si>
    <t>35-2018-6180</t>
  </si>
  <si>
    <t>35-2018-6190</t>
  </si>
  <si>
    <t>35-2018-6200</t>
  </si>
  <si>
    <t>35-2018-6210</t>
  </si>
  <si>
    <t>35-2018-6240</t>
  </si>
  <si>
    <t>35-2018-6250</t>
  </si>
  <si>
    <t>35-2018-6256</t>
  </si>
  <si>
    <t>35-2018-6260</t>
  </si>
  <si>
    <t>35-2018-6270</t>
  </si>
  <si>
    <t>35-2018-6280</t>
  </si>
  <si>
    <t>35-2018-6290</t>
  </si>
  <si>
    <t>35-2018-6300</t>
  </si>
  <si>
    <t>35-2018-6310</t>
  </si>
  <si>
    <t>35-2018-6320</t>
  </si>
  <si>
    <t>35-2018-6330</t>
  </si>
  <si>
    <t>35-2018-6340</t>
  </si>
  <si>
    <t>35-2018-6350</t>
  </si>
  <si>
    <t>35-2018-6360</t>
  </si>
  <si>
    <t>35-2018-7205</t>
  </si>
  <si>
    <t>35-2018-7206</t>
  </si>
  <si>
    <t>35-2018-7207</t>
  </si>
  <si>
    <t>35-2018-7210</t>
  </si>
  <si>
    <t>35-2018-8073</t>
  </si>
  <si>
    <t>35-2018-8074</t>
  </si>
  <si>
    <t>35-2018-8075</t>
  </si>
  <si>
    <t>35-2018-8076</t>
  </si>
  <si>
    <t>35-2018-8077</t>
  </si>
  <si>
    <t>35-2018-8078</t>
  </si>
  <si>
    <t>35-2018-8079</t>
  </si>
  <si>
    <t>35-2018-8080</t>
  </si>
  <si>
    <t>35-2018-8081</t>
  </si>
  <si>
    <t>35-2018-8082</t>
  </si>
  <si>
    <t>35-2018-8083</t>
  </si>
  <si>
    <t>35-2018-8084</t>
  </si>
  <si>
    <t>37-2018-6010</t>
  </si>
  <si>
    <t>37-2018-6020</t>
  </si>
  <si>
    <t>37-2018-6030</t>
  </si>
  <si>
    <t>37-2018-6040</t>
  </si>
  <si>
    <t>37-2018-6070</t>
  </si>
  <si>
    <t>37-2018-6080</t>
  </si>
  <si>
    <t>37-2018-6090</t>
  </si>
  <si>
    <t>37-2018-6100</t>
  </si>
  <si>
    <t>37-2018-6101</t>
  </si>
  <si>
    <t>37-2018-6110</t>
  </si>
  <si>
    <t>37-2018-6130</t>
  </si>
  <si>
    <t>37-2018-6131</t>
  </si>
  <si>
    <t>37-2018-6140</t>
  </si>
  <si>
    <t>37-2018-6150</t>
  </si>
  <si>
    <t>37-2018-6160</t>
  </si>
  <si>
    <t>37-2018-6170</t>
  </si>
  <si>
    <t>37-2018-6180</t>
  </si>
  <si>
    <t>37-2018-6190</t>
  </si>
  <si>
    <t>37-2018-6200</t>
  </si>
  <si>
    <t>37-2018-6210</t>
  </si>
  <si>
    <t>37-2018-6240</t>
  </si>
  <si>
    <t>37-2018-6250</t>
  </si>
  <si>
    <t>37-2018-6256</t>
  </si>
  <si>
    <t>37-2018-6260</t>
  </si>
  <si>
    <t>37-2018-6270</t>
  </si>
  <si>
    <t>37-2018-6280</t>
  </si>
  <si>
    <t>37-2018-6290</t>
  </si>
  <si>
    <t>37-2018-6300</t>
  </si>
  <si>
    <t>37-2018-6310</t>
  </si>
  <si>
    <t>37-2018-6320</t>
  </si>
  <si>
    <t>37-2018-6330</t>
  </si>
  <si>
    <t>37-2018-6340</t>
  </si>
  <si>
    <t>37-2018-6350</t>
  </si>
  <si>
    <t>37-2018-6360</t>
  </si>
  <si>
    <t>37-2018-7205</t>
  </si>
  <si>
    <t>37-2018-7206</t>
  </si>
  <si>
    <t>37-2018-7207</t>
  </si>
  <si>
    <t>37-2018-7210</t>
  </si>
  <si>
    <t>37-2018-8073</t>
  </si>
  <si>
    <t>37-2018-8074</t>
  </si>
  <si>
    <t>37-2018-8075</t>
  </si>
  <si>
    <t>37-2018-8076</t>
  </si>
  <si>
    <t>37-2018-8077</t>
  </si>
  <si>
    <t>37-2018-8078</t>
  </si>
  <si>
    <t>37-2018-8079</t>
  </si>
  <si>
    <t>37-2018-8080</t>
  </si>
  <si>
    <t>37-2018-8081</t>
  </si>
  <si>
    <t>37-2018-8082</t>
  </si>
  <si>
    <t>37-2018-8083</t>
  </si>
  <si>
    <t>37-2018-8084</t>
  </si>
  <si>
    <t>39-2018-6010</t>
  </si>
  <si>
    <t>39-2018-6020</t>
  </si>
  <si>
    <t>39-2018-6030</t>
  </si>
  <si>
    <t>39-2018-6040</t>
  </si>
  <si>
    <t>39-2018-6070</t>
  </si>
  <si>
    <t>39-2018-6080</t>
  </si>
  <si>
    <t>39-2018-6090</t>
  </si>
  <si>
    <t>39-2018-6100</t>
  </si>
  <si>
    <t>39-2018-6101</t>
  </si>
  <si>
    <t>39-2018-6110</t>
  </si>
  <si>
    <t>39-2018-6130</t>
  </si>
  <si>
    <t>39-2018-6131</t>
  </si>
  <si>
    <t>39-2018-6140</t>
  </si>
  <si>
    <t>39-2018-6150</t>
  </si>
  <si>
    <t>39-2018-6160</t>
  </si>
  <si>
    <t>39-2018-6170</t>
  </si>
  <si>
    <t>39-2018-6180</t>
  </si>
  <si>
    <t>39-2018-6190</t>
  </si>
  <si>
    <t>39-2018-6200</t>
  </si>
  <si>
    <t>39-2018-6210</t>
  </si>
  <si>
    <t>39-2018-6240</t>
  </si>
  <si>
    <t>39-2018-6250</t>
  </si>
  <si>
    <t>39-2018-6256</t>
  </si>
  <si>
    <t>39-2018-6260</t>
  </si>
  <si>
    <t>39-2018-6270</t>
  </si>
  <si>
    <t>39-2018-6280</t>
  </si>
  <si>
    <t>39-2018-6290</t>
  </si>
  <si>
    <t>39-2018-6300</t>
  </si>
  <si>
    <t>39-2018-6310</t>
  </si>
  <si>
    <t>39-2018-6320</t>
  </si>
  <si>
    <t>39-2018-6330</t>
  </si>
  <si>
    <t>39-2018-6340</t>
  </si>
  <si>
    <t>39-2018-6350</t>
  </si>
  <si>
    <t>39-2018-6360</t>
  </si>
  <si>
    <t>39-2018-7205</t>
  </si>
  <si>
    <t>39-2018-7206</t>
  </si>
  <si>
    <t>39-2018-7207</t>
  </si>
  <si>
    <t>39-2018-7210</t>
  </si>
  <si>
    <t>39-2018-8073</t>
  </si>
  <si>
    <t>39-2018-8074</t>
  </si>
  <si>
    <t>39-2018-8075</t>
  </si>
  <si>
    <t>39-2018-8076</t>
  </si>
  <si>
    <t>39-2018-8077</t>
  </si>
  <si>
    <t>39-2018-8078</t>
  </si>
  <si>
    <t>39-2018-8079</t>
  </si>
  <si>
    <t>39-2018-8080</t>
  </si>
  <si>
    <t>39-2018-8081</t>
  </si>
  <si>
    <t>39-2018-8082</t>
  </si>
  <si>
    <t>39-2018-8083</t>
  </si>
  <si>
    <t>39-2018-8084</t>
  </si>
  <si>
    <t>41-2018-6010</t>
  </si>
  <si>
    <t>41-2018-6020</t>
  </si>
  <si>
    <t>41-2018-6030</t>
  </si>
  <si>
    <t>41-2018-6040</t>
  </si>
  <si>
    <t>41-2018-6070</t>
  </si>
  <si>
    <t>41-2018-6080</t>
  </si>
  <si>
    <t>41-2018-6090</t>
  </si>
  <si>
    <t>41-2018-6100</t>
  </si>
  <si>
    <t>41-2018-6101</t>
  </si>
  <si>
    <t>41-2018-6110</t>
  </si>
  <si>
    <t>41-2018-6130</t>
  </si>
  <si>
    <t>41-2018-6131</t>
  </si>
  <si>
    <t>41-2018-6140</t>
  </si>
  <si>
    <t>41-2018-6150</t>
  </si>
  <si>
    <t>41-2018-6160</t>
  </si>
  <si>
    <t>41-2018-6170</t>
  </si>
  <si>
    <t>41-2018-6180</t>
  </si>
  <si>
    <t>41-2018-6190</t>
  </si>
  <si>
    <t>41-2018-6200</t>
  </si>
  <si>
    <t>41-2018-6210</t>
  </si>
  <si>
    <t>41-2018-6240</t>
  </si>
  <si>
    <t>41-2018-6250</t>
  </si>
  <si>
    <t>41-2018-6256</t>
  </si>
  <si>
    <t>41-2018-6260</t>
  </si>
  <si>
    <t>41-2018-6270</t>
  </si>
  <si>
    <t>41-2018-6280</t>
  </si>
  <si>
    <t>41-2018-6290</t>
  </si>
  <si>
    <t>41-2018-6300</t>
  </si>
  <si>
    <t>41-2018-6310</t>
  </si>
  <si>
    <t>41-2018-6320</t>
  </si>
  <si>
    <t>41-2018-6330</t>
  </si>
  <si>
    <t>41-2018-6340</t>
  </si>
  <si>
    <t>41-2018-6350</t>
  </si>
  <si>
    <t>41-2018-6360</t>
  </si>
  <si>
    <t>41-2018-7205</t>
  </si>
  <si>
    <t>41-2018-7206</t>
  </si>
  <si>
    <t>41-2018-7207</t>
  </si>
  <si>
    <t>41-2018-7210</t>
  </si>
  <si>
    <t>41-2018-8073</t>
  </si>
  <si>
    <t>41-2018-8074</t>
  </si>
  <si>
    <t>41-2018-8075</t>
  </si>
  <si>
    <t>41-2018-8076</t>
  </si>
  <si>
    <t>41-2018-8077</t>
  </si>
  <si>
    <t>41-2018-8078</t>
  </si>
  <si>
    <t>41-2018-8079</t>
  </si>
  <si>
    <t>41-2018-8080</t>
  </si>
  <si>
    <t>41-2018-8081</t>
  </si>
  <si>
    <t>41-2018-8082</t>
  </si>
  <si>
    <t>41-2018-8083</t>
  </si>
  <si>
    <t>41-2018-8084</t>
  </si>
  <si>
    <t>42-2018-6010</t>
  </si>
  <si>
    <t>42-2018-6020</t>
  </si>
  <si>
    <t>42-2018-6030</t>
  </si>
  <si>
    <t>42-2018-6040</t>
  </si>
  <si>
    <t>42-2018-6070</t>
  </si>
  <si>
    <t>42-2018-6080</t>
  </si>
  <si>
    <t>42-2018-6090</t>
  </si>
  <si>
    <t>42-2018-6100</t>
  </si>
  <si>
    <t>42-2018-6101</t>
  </si>
  <si>
    <t>42-2018-6110</t>
  </si>
  <si>
    <t>42-2018-6130</t>
  </si>
  <si>
    <t>42-2018-6131</t>
  </si>
  <si>
    <t>42-2018-6140</t>
  </si>
  <si>
    <t>42-2018-6150</t>
  </si>
  <si>
    <t>42-2018-6160</t>
  </si>
  <si>
    <t>42-2018-6170</t>
  </si>
  <si>
    <t>42-2018-6180</t>
  </si>
  <si>
    <t>42-2018-6190</t>
  </si>
  <si>
    <t>42-2018-6200</t>
  </si>
  <si>
    <t>42-2018-6210</t>
  </si>
  <si>
    <t>42-2018-6240</t>
  </si>
  <si>
    <t>42-2018-6250</t>
  </si>
  <si>
    <t>42-2018-6256</t>
  </si>
  <si>
    <t>42-2018-6260</t>
  </si>
  <si>
    <t>42-2018-6270</t>
  </si>
  <si>
    <t>42-2018-6280</t>
  </si>
  <si>
    <t>42-2018-6290</t>
  </si>
  <si>
    <t>42-2018-6300</t>
  </si>
  <si>
    <t>42-2018-6310</t>
  </si>
  <si>
    <t>42-2018-6320</t>
  </si>
  <si>
    <t>42-2018-6330</t>
  </si>
  <si>
    <t>42-2018-6340</t>
  </si>
  <si>
    <t>42-2018-6350</t>
  </si>
  <si>
    <t>42-2018-6360</t>
  </si>
  <si>
    <t>42-2018-7205</t>
  </si>
  <si>
    <t>42-2018-7206</t>
  </si>
  <si>
    <t>42-2018-7207</t>
  </si>
  <si>
    <t>42-2018-7210</t>
  </si>
  <si>
    <t>42-2018-8073</t>
  </si>
  <si>
    <t>42-2018-8074</t>
  </si>
  <si>
    <t>42-2018-8075</t>
  </si>
  <si>
    <t>42-2018-8076</t>
  </si>
  <si>
    <t>42-2018-8077</t>
  </si>
  <si>
    <t>42-2018-8078</t>
  </si>
  <si>
    <t>42-2018-8079</t>
  </si>
  <si>
    <t>42-2018-8080</t>
  </si>
  <si>
    <t>42-2018-8081</t>
  </si>
  <si>
    <t>42-2018-8082</t>
  </si>
  <si>
    <t>42-2018-8083</t>
  </si>
  <si>
    <t>42-2018-8084</t>
  </si>
  <si>
    <t>44-2018-6010</t>
  </si>
  <si>
    <t>44-2018-6020</t>
  </si>
  <si>
    <t>44-2018-6030</t>
  </si>
  <si>
    <t>44-2018-6040</t>
  </si>
  <si>
    <t>44-2018-6070</t>
  </si>
  <si>
    <t>44-2018-6080</t>
  </si>
  <si>
    <t>44-2018-6090</t>
  </si>
  <si>
    <t>44-2018-6100</t>
  </si>
  <si>
    <t>44-2018-6101</t>
  </si>
  <si>
    <t>44-2018-6110</t>
  </si>
  <si>
    <t>44-2018-6130</t>
  </si>
  <si>
    <t>44-2018-6131</t>
  </si>
  <si>
    <t>44-2018-6140</t>
  </si>
  <si>
    <t>44-2018-6150</t>
  </si>
  <si>
    <t>44-2018-6160</t>
  </si>
  <si>
    <t>44-2018-6170</t>
  </si>
  <si>
    <t>44-2018-6180</t>
  </si>
  <si>
    <t>44-2018-6190</t>
  </si>
  <si>
    <t>44-2018-6200</t>
  </si>
  <si>
    <t>44-2018-6210</t>
  </si>
  <si>
    <t>44-2018-6240</t>
  </si>
  <si>
    <t>44-2018-6250</t>
  </si>
  <si>
    <t>44-2018-6256</t>
  </si>
  <si>
    <t>44-2018-6260</t>
  </si>
  <si>
    <t>44-2018-6270</t>
  </si>
  <si>
    <t>44-2018-6280</t>
  </si>
  <si>
    <t>44-2018-6290</t>
  </si>
  <si>
    <t>44-2018-6300</t>
  </si>
  <si>
    <t>44-2018-6310</t>
  </si>
  <si>
    <t>44-2018-6320</t>
  </si>
  <si>
    <t>44-2018-6330</t>
  </si>
  <si>
    <t>44-2018-6340</t>
  </si>
  <si>
    <t>44-2018-6350</t>
  </si>
  <si>
    <t>44-2018-6360</t>
  </si>
  <si>
    <t>44-2018-7205</t>
  </si>
  <si>
    <t>44-2018-7206</t>
  </si>
  <si>
    <t>44-2018-7207</t>
  </si>
  <si>
    <t>44-2018-7210</t>
  </si>
  <si>
    <t>44-2018-8073</t>
  </si>
  <si>
    <t>44-2018-8074</t>
  </si>
  <si>
    <t>44-2018-8075</t>
  </si>
  <si>
    <t>44-2018-8076</t>
  </si>
  <si>
    <t>44-2018-8077</t>
  </si>
  <si>
    <t>44-2018-8078</t>
  </si>
  <si>
    <t>44-2018-8079</t>
  </si>
  <si>
    <t>44-2018-8080</t>
  </si>
  <si>
    <t>44-2018-8081</t>
  </si>
  <si>
    <t>44-2018-8082</t>
  </si>
  <si>
    <t>44-2018-8083</t>
  </si>
  <si>
    <t>44-2018-8084</t>
  </si>
  <si>
    <t>45-2018-6010</t>
  </si>
  <si>
    <t>45-2018-6020</t>
  </si>
  <si>
    <t>45-2018-6030</t>
  </si>
  <si>
    <t>45-2018-6040</t>
  </si>
  <si>
    <t>45-2018-6070</t>
  </si>
  <si>
    <t>45-2018-6080</t>
  </si>
  <si>
    <t>45-2018-6090</t>
  </si>
  <si>
    <t>45-2018-6100</t>
  </si>
  <si>
    <t>45-2018-6101</t>
  </si>
  <si>
    <t>45-2018-6110</t>
  </si>
  <si>
    <t>45-2018-6130</t>
  </si>
  <si>
    <t>45-2018-6131</t>
  </si>
  <si>
    <t>45-2018-6140</t>
  </si>
  <si>
    <t>45-2018-6150</t>
  </si>
  <si>
    <t>45-2018-6160</t>
  </si>
  <si>
    <t>45-2018-6170</t>
  </si>
  <si>
    <t>45-2018-6180</t>
  </si>
  <si>
    <t>45-2018-6190</t>
  </si>
  <si>
    <t>45-2018-6200</t>
  </si>
  <si>
    <t>45-2018-6210</t>
  </si>
  <si>
    <t>45-2018-6240</t>
  </si>
  <si>
    <t>45-2018-6250</t>
  </si>
  <si>
    <t>45-2018-6256</t>
  </si>
  <si>
    <t>45-2018-6260</t>
  </si>
  <si>
    <t>45-2018-6270</t>
  </si>
  <si>
    <t>45-2018-6280</t>
  </si>
  <si>
    <t>45-2018-6290</t>
  </si>
  <si>
    <t>45-2018-6300</t>
  </si>
  <si>
    <t>45-2018-6310</t>
  </si>
  <si>
    <t>45-2018-6320</t>
  </si>
  <si>
    <t>45-2018-6330</t>
  </si>
  <si>
    <t>45-2018-6340</t>
  </si>
  <si>
    <t>45-2018-6350</t>
  </si>
  <si>
    <t>45-2018-6360</t>
  </si>
  <si>
    <t>45-2018-7205</t>
  </si>
  <si>
    <t>45-2018-7206</t>
  </si>
  <si>
    <t>45-2018-7207</t>
  </si>
  <si>
    <t>45-2018-7210</t>
  </si>
  <si>
    <t>45-2018-8073</t>
  </si>
  <si>
    <t>45-2018-8074</t>
  </si>
  <si>
    <t>45-2018-8075</t>
  </si>
  <si>
    <t>45-2018-8076</t>
  </si>
  <si>
    <t>45-2018-8077</t>
  </si>
  <si>
    <t>45-2018-8078</t>
  </si>
  <si>
    <t>45-2018-8079</t>
  </si>
  <si>
    <t>45-2018-8080</t>
  </si>
  <si>
    <t>45-2018-8081</t>
  </si>
  <si>
    <t>45-2018-8082</t>
  </si>
  <si>
    <t>45-2018-8083</t>
  </si>
  <si>
    <t>45-2018-8084</t>
  </si>
  <si>
    <t>46-2018-6010</t>
  </si>
  <si>
    <t>46-2018-6020</t>
  </si>
  <si>
    <t>46-2018-6030</t>
  </si>
  <si>
    <t>46-2018-6040</t>
  </si>
  <si>
    <t>46-2018-6070</t>
  </si>
  <si>
    <t>46-2018-6080</t>
  </si>
  <si>
    <t>46-2018-6090</t>
  </si>
  <si>
    <t>46-2018-6100</t>
  </si>
  <si>
    <t>46-2018-6101</t>
  </si>
  <si>
    <t>46-2018-6110</t>
  </si>
  <si>
    <t>46-2018-6130</t>
  </si>
  <si>
    <t>46-2018-6131</t>
  </si>
  <si>
    <t>46-2018-6140</t>
  </si>
  <si>
    <t>46-2018-6150</t>
  </si>
  <si>
    <t>46-2018-6160</t>
  </si>
  <si>
    <t>46-2018-6170</t>
  </si>
  <si>
    <t>46-2018-6180</t>
  </si>
  <si>
    <t>46-2018-6190</t>
  </si>
  <si>
    <t>46-2018-6200</t>
  </si>
  <si>
    <t>46-2018-6210</t>
  </si>
  <si>
    <t>46-2018-6240</t>
  </si>
  <si>
    <t>46-2018-6250</t>
  </si>
  <si>
    <t>46-2018-6256</t>
  </si>
  <si>
    <t>46-2018-6260</t>
  </si>
  <si>
    <t>46-2018-6270</t>
  </si>
  <si>
    <t>46-2018-6280</t>
  </si>
  <si>
    <t>46-2018-6290</t>
  </si>
  <si>
    <t>46-2018-6300</t>
  </si>
  <si>
    <t>46-2018-6310</t>
  </si>
  <si>
    <t>46-2018-6320</t>
  </si>
  <si>
    <t>46-2018-6330</t>
  </si>
  <si>
    <t>46-2018-6340</t>
  </si>
  <si>
    <t>46-2018-6350</t>
  </si>
  <si>
    <t>46-2018-6360</t>
  </si>
  <si>
    <t>46-2018-7205</t>
  </si>
  <si>
    <t>46-2018-7206</t>
  </si>
  <si>
    <t>46-2018-7207</t>
  </si>
  <si>
    <t>46-2018-7210</t>
  </si>
  <si>
    <t>46-2018-8073</t>
  </si>
  <si>
    <t>46-2018-8074</t>
  </si>
  <si>
    <t>46-2018-8075</t>
  </si>
  <si>
    <t>46-2018-8076</t>
  </si>
  <si>
    <t>46-2018-8077</t>
  </si>
  <si>
    <t>46-2018-8078</t>
  </si>
  <si>
    <t>46-2018-8079</t>
  </si>
  <si>
    <t>46-2018-8080</t>
  </si>
  <si>
    <t>46-2018-8081</t>
  </si>
  <si>
    <t>46-2018-8082</t>
  </si>
  <si>
    <t>46-2018-8083</t>
  </si>
  <si>
    <t>46-2018-8084</t>
  </si>
  <si>
    <t>49-2018-6010</t>
  </si>
  <si>
    <t>49-2018-6020</t>
  </si>
  <si>
    <t>49-2018-6030</t>
  </si>
  <si>
    <t>49-2018-6040</t>
  </si>
  <si>
    <t>49-2018-6070</t>
  </si>
  <si>
    <t>49-2018-6080</t>
  </si>
  <si>
    <t>49-2018-6090</t>
  </si>
  <si>
    <t>49-2018-6100</t>
  </si>
  <si>
    <t>49-2018-6101</t>
  </si>
  <si>
    <t>49-2018-6110</t>
  </si>
  <si>
    <t>49-2018-6130</t>
  </si>
  <si>
    <t>49-2018-6131</t>
  </si>
  <si>
    <t>49-2018-6140</t>
  </si>
  <si>
    <t>49-2018-6150</t>
  </si>
  <si>
    <t>49-2018-6160</t>
  </si>
  <si>
    <t>49-2018-6170</t>
  </si>
  <si>
    <t>49-2018-6180</t>
  </si>
  <si>
    <t>49-2018-6190</t>
  </si>
  <si>
    <t>49-2018-6200</t>
  </si>
  <si>
    <t>49-2018-6210</t>
  </si>
  <si>
    <t>49-2018-6240</t>
  </si>
  <si>
    <t>49-2018-6250</t>
  </si>
  <si>
    <t>49-2018-6256</t>
  </si>
  <si>
    <t>49-2018-6260</t>
  </si>
  <si>
    <t>49-2018-6270</t>
  </si>
  <si>
    <t>49-2018-6280</t>
  </si>
  <si>
    <t>49-2018-6290</t>
  </si>
  <si>
    <t>49-2018-6300</t>
  </si>
  <si>
    <t>49-2018-6310</t>
  </si>
  <si>
    <t>49-2018-6320</t>
  </si>
  <si>
    <t>49-2018-6330</t>
  </si>
  <si>
    <t>49-2018-6340</t>
  </si>
  <si>
    <t>49-2018-6350</t>
  </si>
  <si>
    <t>49-2018-6360</t>
  </si>
  <si>
    <t>49-2018-7205</t>
  </si>
  <si>
    <t>49-2018-7206</t>
  </si>
  <si>
    <t>49-2018-7207</t>
  </si>
  <si>
    <t>49-2018-7210</t>
  </si>
  <si>
    <t>49-2018-8073</t>
  </si>
  <si>
    <t>49-2018-8074</t>
  </si>
  <si>
    <t>49-2018-8075</t>
  </si>
  <si>
    <t>49-2018-8076</t>
  </si>
  <si>
    <t>49-2018-8077</t>
  </si>
  <si>
    <t>49-2018-8078</t>
  </si>
  <si>
    <t>49-2018-8079</t>
  </si>
  <si>
    <t>49-2018-8080</t>
  </si>
  <si>
    <t>49-2018-8081</t>
  </si>
  <si>
    <t>49-2018-8082</t>
  </si>
  <si>
    <t>49-2018-8083</t>
  </si>
  <si>
    <t>49-2018-8084</t>
  </si>
  <si>
    <t>50-2018-6010</t>
  </si>
  <si>
    <t>50-2018-6020</t>
  </si>
  <si>
    <t>50-2018-6030</t>
  </si>
  <si>
    <t>50-2018-6040</t>
  </si>
  <si>
    <t>50-2018-6070</t>
  </si>
  <si>
    <t>50-2018-6080</t>
  </si>
  <si>
    <t>50-2018-6090</t>
  </si>
  <si>
    <t>50-2018-6100</t>
  </si>
  <si>
    <t>50-2018-6101</t>
  </si>
  <si>
    <t>50-2018-6110</t>
  </si>
  <si>
    <t>50-2018-6130</t>
  </si>
  <si>
    <t>50-2018-6131</t>
  </si>
  <si>
    <t>50-2018-6140</t>
  </si>
  <si>
    <t>50-2018-6150</t>
  </si>
  <si>
    <t>50-2018-6160</t>
  </si>
  <si>
    <t>50-2018-6170</t>
  </si>
  <si>
    <t>50-2018-6180</t>
  </si>
  <si>
    <t>50-2018-6190</t>
  </si>
  <si>
    <t>50-2018-6200</t>
  </si>
  <si>
    <t>50-2018-6210</t>
  </si>
  <si>
    <t>50-2018-6240</t>
  </si>
  <si>
    <t>50-2018-6250</t>
  </si>
  <si>
    <t>50-2018-6256</t>
  </si>
  <si>
    <t>50-2018-6260</t>
  </si>
  <si>
    <t>50-2018-6270</t>
  </si>
  <si>
    <t>50-2018-6280</t>
  </si>
  <si>
    <t>50-2018-6290</t>
  </si>
  <si>
    <t>50-2018-6300</t>
  </si>
  <si>
    <t>50-2018-6310</t>
  </si>
  <si>
    <t>50-2018-6320</t>
  </si>
  <si>
    <t>50-2018-6330</t>
  </si>
  <si>
    <t>50-2018-6340</t>
  </si>
  <si>
    <t>50-2018-6350</t>
  </si>
  <si>
    <t>50-2018-6360</t>
  </si>
  <si>
    <t>50-2018-7205</t>
  </si>
  <si>
    <t>50-2018-7206</t>
  </si>
  <si>
    <t>50-2018-7207</t>
  </si>
  <si>
    <t>50-2018-7210</t>
  </si>
  <si>
    <t>50-2018-8073</t>
  </si>
  <si>
    <t>50-2018-8074</t>
  </si>
  <si>
    <t>50-2018-8075</t>
  </si>
  <si>
    <t>50-2018-8076</t>
  </si>
  <si>
    <t>50-2018-8077</t>
  </si>
  <si>
    <t>50-2018-8078</t>
  </si>
  <si>
    <t>50-2018-8079</t>
  </si>
  <si>
    <t>50-2018-8080</t>
  </si>
  <si>
    <t>50-2018-8081</t>
  </si>
  <si>
    <t>50-2018-8082</t>
  </si>
  <si>
    <t>50-2018-8083</t>
  </si>
  <si>
    <t>50-2018-8084</t>
  </si>
  <si>
    <t>51-2018-6010</t>
  </si>
  <si>
    <t>51-2018-6020</t>
  </si>
  <si>
    <t>51-2018-6030</t>
  </si>
  <si>
    <t>51-2018-6040</t>
  </si>
  <si>
    <t>51-2018-6070</t>
  </si>
  <si>
    <t>51-2018-6080</t>
  </si>
  <si>
    <t>51-2018-6090</t>
  </si>
  <si>
    <t>51-2018-6100</t>
  </si>
  <si>
    <t>51-2018-6101</t>
  </si>
  <si>
    <t>51-2018-6110</t>
  </si>
  <si>
    <t>51-2018-6130</t>
  </si>
  <si>
    <t>51-2018-6131</t>
  </si>
  <si>
    <t>51-2018-6140</t>
  </si>
  <si>
    <t>51-2018-6150</t>
  </si>
  <si>
    <t>51-2018-6160</t>
  </si>
  <si>
    <t>51-2018-6170</t>
  </si>
  <si>
    <t>51-2018-6180</t>
  </si>
  <si>
    <t>51-2018-6190</t>
  </si>
  <si>
    <t>51-2018-6200</t>
  </si>
  <si>
    <t>51-2018-6210</t>
  </si>
  <si>
    <t>51-2018-6240</t>
  </si>
  <si>
    <t>51-2018-6250</t>
  </si>
  <si>
    <t>51-2018-6256</t>
  </si>
  <si>
    <t>51-2018-6260</t>
  </si>
  <si>
    <t>51-2018-6270</t>
  </si>
  <si>
    <t>51-2018-6280</t>
  </si>
  <si>
    <t>51-2018-6290</t>
  </si>
  <si>
    <t>51-2018-6300</t>
  </si>
  <si>
    <t>51-2018-6310</t>
  </si>
  <si>
    <t>51-2018-6320</t>
  </si>
  <si>
    <t>51-2018-6330</t>
  </si>
  <si>
    <t>51-2018-6340</t>
  </si>
  <si>
    <t>51-2018-6350</t>
  </si>
  <si>
    <t>51-2018-6360</t>
  </si>
  <si>
    <t>51-2018-7205</t>
  </si>
  <si>
    <t>51-2018-7206</t>
  </si>
  <si>
    <t>51-2018-7207</t>
  </si>
  <si>
    <t>51-2018-7210</t>
  </si>
  <si>
    <t>51-2018-8073</t>
  </si>
  <si>
    <t>51-2018-8074</t>
  </si>
  <si>
    <t>51-2018-8075</t>
  </si>
  <si>
    <t>51-2018-8076</t>
  </si>
  <si>
    <t>51-2018-8077</t>
  </si>
  <si>
    <t>51-2018-8078</t>
  </si>
  <si>
    <t>51-2018-8079</t>
  </si>
  <si>
    <t>51-2018-8080</t>
  </si>
  <si>
    <t>51-2018-8081</t>
  </si>
  <si>
    <t>51-2018-8082</t>
  </si>
  <si>
    <t>51-2018-8083</t>
  </si>
  <si>
    <t>51-2018-8084</t>
  </si>
  <si>
    <t>53-2018-6010</t>
  </si>
  <si>
    <t>53-2018-6020</t>
  </si>
  <si>
    <t>53-2018-6030</t>
  </si>
  <si>
    <t>53-2018-6040</t>
  </si>
  <si>
    <t>53-2018-6070</t>
  </si>
  <si>
    <t>53-2018-6080</t>
  </si>
  <si>
    <t>53-2018-6090</t>
  </si>
  <si>
    <t>53-2018-6100</t>
  </si>
  <si>
    <t>53-2018-6101</t>
  </si>
  <si>
    <t>53-2018-6110</t>
  </si>
  <si>
    <t>53-2018-6130</t>
  </si>
  <si>
    <t>53-2018-6131</t>
  </si>
  <si>
    <t>53-2018-6140</t>
  </si>
  <si>
    <t>53-2018-6150</t>
  </si>
  <si>
    <t>53-2018-6160</t>
  </si>
  <si>
    <t>53-2018-6170</t>
  </si>
  <si>
    <t>53-2018-6180</t>
  </si>
  <si>
    <t>53-2018-6190</t>
  </si>
  <si>
    <t>53-2018-6200</t>
  </si>
  <si>
    <t>53-2018-6210</t>
  </si>
  <si>
    <t>53-2018-6240</t>
  </si>
  <si>
    <t>53-2018-6250</t>
  </si>
  <si>
    <t>53-2018-6256</t>
  </si>
  <si>
    <t>53-2018-6260</t>
  </si>
  <si>
    <t>53-2018-6270</t>
  </si>
  <si>
    <t>53-2018-6280</t>
  </si>
  <si>
    <t>53-2018-6290</t>
  </si>
  <si>
    <t>53-2018-6300</t>
  </si>
  <si>
    <t>53-2018-6310</t>
  </si>
  <si>
    <t>53-2018-6320</t>
  </si>
  <si>
    <t>53-2018-6330</t>
  </si>
  <si>
    <t>53-2018-6340</t>
  </si>
  <si>
    <t>53-2018-6350</t>
  </si>
  <si>
    <t>53-2018-6360</t>
  </si>
  <si>
    <t>53-2018-7205</t>
  </si>
  <si>
    <t>53-2018-7206</t>
  </si>
  <si>
    <t>53-2018-7207</t>
  </si>
  <si>
    <t>53-2018-7210</t>
  </si>
  <si>
    <t>53-2018-8073</t>
  </si>
  <si>
    <t>53-2018-8074</t>
  </si>
  <si>
    <t>53-2018-8075</t>
  </si>
  <si>
    <t>53-2018-8076</t>
  </si>
  <si>
    <t>53-2018-8077</t>
  </si>
  <si>
    <t>53-2018-8078</t>
  </si>
  <si>
    <t>53-2018-8079</t>
  </si>
  <si>
    <t>53-2018-8080</t>
  </si>
  <si>
    <t>53-2018-8081</t>
  </si>
  <si>
    <t>53-2018-8082</t>
  </si>
  <si>
    <t>53-2018-8083</t>
  </si>
  <si>
    <t>53-2018-8084</t>
  </si>
  <si>
    <t>54-2018-6010</t>
  </si>
  <si>
    <t>54-2018-6020</t>
  </si>
  <si>
    <t>54-2018-6030</t>
  </si>
  <si>
    <t>54-2018-6040</t>
  </si>
  <si>
    <t>54-2018-6070</t>
  </si>
  <si>
    <t>54-2018-6080</t>
  </si>
  <si>
    <t>54-2018-6090</t>
  </si>
  <si>
    <t>54-2018-6100</t>
  </si>
  <si>
    <t>54-2018-6101</t>
  </si>
  <si>
    <t>54-2018-6110</t>
  </si>
  <si>
    <t>54-2018-6130</t>
  </si>
  <si>
    <t>54-2018-6131</t>
  </si>
  <si>
    <t>54-2018-6140</t>
  </si>
  <si>
    <t>54-2018-6150</t>
  </si>
  <si>
    <t>54-2018-6160</t>
  </si>
  <si>
    <t>54-2018-6170</t>
  </si>
  <si>
    <t>54-2018-6180</t>
  </si>
  <si>
    <t>54-2018-6190</t>
  </si>
  <si>
    <t>54-2018-6200</t>
  </si>
  <si>
    <t>54-2018-6210</t>
  </si>
  <si>
    <t>54-2018-6240</t>
  </si>
  <si>
    <t>54-2018-6250</t>
  </si>
  <si>
    <t>54-2018-6256</t>
  </si>
  <si>
    <t>54-2018-6260</t>
  </si>
  <si>
    <t>54-2018-6270</t>
  </si>
  <si>
    <t>54-2018-6280</t>
  </si>
  <si>
    <t>54-2018-6290</t>
  </si>
  <si>
    <t>54-2018-6300</t>
  </si>
  <si>
    <t>54-2018-6310</t>
  </si>
  <si>
    <t>54-2018-6320</t>
  </si>
  <si>
    <t>54-2018-6330</t>
  </si>
  <si>
    <t>54-2018-6340</t>
  </si>
  <si>
    <t>54-2018-6350</t>
  </si>
  <si>
    <t>54-2018-6360</t>
  </si>
  <si>
    <t>54-2018-7205</t>
  </si>
  <si>
    <t>54-2018-7206</t>
  </si>
  <si>
    <t>54-2018-7207</t>
  </si>
  <si>
    <t>54-2018-7210</t>
  </si>
  <si>
    <t>54-2018-8073</t>
  </si>
  <si>
    <t>54-2018-8074</t>
  </si>
  <si>
    <t>54-2018-8075</t>
  </si>
  <si>
    <t>54-2018-8076</t>
  </si>
  <si>
    <t>54-2018-8077</t>
  </si>
  <si>
    <t>54-2018-8078</t>
  </si>
  <si>
    <t>54-2018-8079</t>
  </si>
  <si>
    <t>54-2018-8080</t>
  </si>
  <si>
    <t>54-2018-8081</t>
  </si>
  <si>
    <t>54-2018-8082</t>
  </si>
  <si>
    <t>54-2018-8083</t>
  </si>
  <si>
    <t>54-2018-8084</t>
  </si>
  <si>
    <t>57-2018-6010</t>
  </si>
  <si>
    <t>57-2018-6020</t>
  </si>
  <si>
    <t>57-2018-6030</t>
  </si>
  <si>
    <t>57-2018-6040</t>
  </si>
  <si>
    <t>57-2018-6070</t>
  </si>
  <si>
    <t>57-2018-6080</t>
  </si>
  <si>
    <t>57-2018-6090</t>
  </si>
  <si>
    <t>57-2018-6100</t>
  </si>
  <si>
    <t>57-2018-6101</t>
  </si>
  <si>
    <t>57-2018-6110</t>
  </si>
  <si>
    <t>57-2018-6130</t>
  </si>
  <si>
    <t>57-2018-6131</t>
  </si>
  <si>
    <t>57-2018-6140</t>
  </si>
  <si>
    <t>57-2018-6150</t>
  </si>
  <si>
    <t>57-2018-6160</t>
  </si>
  <si>
    <t>57-2018-6170</t>
  </si>
  <si>
    <t>57-2018-6180</t>
  </si>
  <si>
    <t>57-2018-6190</t>
  </si>
  <si>
    <t>57-2018-6200</t>
  </si>
  <si>
    <t>57-2018-6210</t>
  </si>
  <si>
    <t>57-2018-6240</t>
  </si>
  <si>
    <t>57-2018-6250</t>
  </si>
  <si>
    <t>57-2018-6256</t>
  </si>
  <si>
    <t>57-2018-6260</t>
  </si>
  <si>
    <t>57-2018-6270</t>
  </si>
  <si>
    <t>57-2018-6280</t>
  </si>
  <si>
    <t>57-2018-6290</t>
  </si>
  <si>
    <t>57-2018-6300</t>
  </si>
  <si>
    <t>57-2018-6310</t>
  </si>
  <si>
    <t>57-2018-6320</t>
  </si>
  <si>
    <t>57-2018-6330</t>
  </si>
  <si>
    <t>57-2018-6340</t>
  </si>
  <si>
    <t>57-2018-6350</t>
  </si>
  <si>
    <t>57-2018-6360</t>
  </si>
  <si>
    <t>57-2018-7205</t>
  </si>
  <si>
    <t>57-2018-7206</t>
  </si>
  <si>
    <t>57-2018-7207</t>
  </si>
  <si>
    <t>57-2018-7210</t>
  </si>
  <si>
    <t>57-2018-8073</t>
  </si>
  <si>
    <t>57-2018-8074</t>
  </si>
  <si>
    <t>57-2018-8075</t>
  </si>
  <si>
    <t>57-2018-8076</t>
  </si>
  <si>
    <t>57-2018-8077</t>
  </si>
  <si>
    <t>57-2018-8078</t>
  </si>
  <si>
    <t>57-2018-8079</t>
  </si>
  <si>
    <t>57-2018-8080</t>
  </si>
  <si>
    <t>57-2018-8081</t>
  </si>
  <si>
    <t>57-2018-8082</t>
  </si>
  <si>
    <t>57-2018-8083</t>
  </si>
  <si>
    <t>57-2018-8084</t>
  </si>
  <si>
    <t>58-2018-6010</t>
  </si>
  <si>
    <t>58-2018-6020</t>
  </si>
  <si>
    <t>58-2018-6030</t>
  </si>
  <si>
    <t>58-2018-6040</t>
  </si>
  <si>
    <t>58-2018-6070</t>
  </si>
  <si>
    <t>58-2018-6080</t>
  </si>
  <si>
    <t>58-2018-6090</t>
  </si>
  <si>
    <t>58-2018-6100</t>
  </si>
  <si>
    <t>58-2018-6101</t>
  </si>
  <si>
    <t>58-2018-6110</t>
  </si>
  <si>
    <t>58-2018-6130</t>
  </si>
  <si>
    <t>58-2018-6131</t>
  </si>
  <si>
    <t>58-2018-6140</t>
  </si>
  <si>
    <t>58-2018-6150</t>
  </si>
  <si>
    <t>58-2018-6160</t>
  </si>
  <si>
    <t>58-2018-6170</t>
  </si>
  <si>
    <t>58-2018-6180</t>
  </si>
  <si>
    <t>58-2018-6190</t>
  </si>
  <si>
    <t>58-2018-6200</t>
  </si>
  <si>
    <t>58-2018-6210</t>
  </si>
  <si>
    <t>58-2018-6240</t>
  </si>
  <si>
    <t>58-2018-6250</t>
  </si>
  <si>
    <t>58-2018-6256</t>
  </si>
  <si>
    <t>58-2018-6260</t>
  </si>
  <si>
    <t>58-2018-6270</t>
  </si>
  <si>
    <t>58-2018-6280</t>
  </si>
  <si>
    <t>58-2018-6290</t>
  </si>
  <si>
    <t>58-2018-6300</t>
  </si>
  <si>
    <t>58-2018-6310</t>
  </si>
  <si>
    <t>58-2018-6320</t>
  </si>
  <si>
    <t>58-2018-6330</t>
  </si>
  <si>
    <t>58-2018-6340</t>
  </si>
  <si>
    <t>58-2018-6350</t>
  </si>
  <si>
    <t>58-2018-6360</t>
  </si>
  <si>
    <t>58-2018-7205</t>
  </si>
  <si>
    <t>58-2018-7206</t>
  </si>
  <si>
    <t>58-2018-7207</t>
  </si>
  <si>
    <t>58-2018-7210</t>
  </si>
  <si>
    <t>58-2018-8073</t>
  </si>
  <si>
    <t>58-2018-8074</t>
  </si>
  <si>
    <t>58-2018-8075</t>
  </si>
  <si>
    <t>58-2018-8076</t>
  </si>
  <si>
    <t>58-2018-8077</t>
  </si>
  <si>
    <t>58-2018-8078</t>
  </si>
  <si>
    <t>58-2018-8079</t>
  </si>
  <si>
    <t>58-2018-8080</t>
  </si>
  <si>
    <t>58-2018-8081</t>
  </si>
  <si>
    <t>58-2018-8082</t>
  </si>
  <si>
    <t>58-2018-8083</t>
  </si>
  <si>
    <t>58-2018-8084</t>
  </si>
  <si>
    <t>59-2018-6010</t>
  </si>
  <si>
    <t>59-2018-6020</t>
  </si>
  <si>
    <t>59-2018-6030</t>
  </si>
  <si>
    <t>59-2018-6040</t>
  </si>
  <si>
    <t>59-2018-6070</t>
  </si>
  <si>
    <t>59-2018-6080</t>
  </si>
  <si>
    <t>59-2018-6090</t>
  </si>
  <si>
    <t>59-2018-6100</t>
  </si>
  <si>
    <t>59-2018-6101</t>
  </si>
  <si>
    <t>59-2018-6110</t>
  </si>
  <si>
    <t>59-2018-6130</t>
  </si>
  <si>
    <t>59-2018-6131</t>
  </si>
  <si>
    <t>59-2018-6140</t>
  </si>
  <si>
    <t>59-2018-6150</t>
  </si>
  <si>
    <t>59-2018-6160</t>
  </si>
  <si>
    <t>59-2018-6170</t>
  </si>
  <si>
    <t>59-2018-6180</t>
  </si>
  <si>
    <t>59-2018-6190</t>
  </si>
  <si>
    <t>59-2018-6200</t>
  </si>
  <si>
    <t>59-2018-6210</t>
  </si>
  <si>
    <t>59-2018-6240</t>
  </si>
  <si>
    <t>59-2018-6250</t>
  </si>
  <si>
    <t>59-2018-6256</t>
  </si>
  <si>
    <t>59-2018-6260</t>
  </si>
  <si>
    <t>59-2018-6270</t>
  </si>
  <si>
    <t>59-2018-6280</t>
  </si>
  <si>
    <t>59-2018-6290</t>
  </si>
  <si>
    <t>59-2018-6300</t>
  </si>
  <si>
    <t>59-2018-6310</t>
  </si>
  <si>
    <t>59-2018-6320</t>
  </si>
  <si>
    <t>59-2018-6330</t>
  </si>
  <si>
    <t>59-2018-6340</t>
  </si>
  <si>
    <t>59-2018-6350</t>
  </si>
  <si>
    <t>59-2018-6360</t>
  </si>
  <si>
    <t>59-2018-7205</t>
  </si>
  <si>
    <t>59-2018-7206</t>
  </si>
  <si>
    <t>59-2018-7207</t>
  </si>
  <si>
    <t>59-2018-7210</t>
  </si>
  <si>
    <t>59-2018-8073</t>
  </si>
  <si>
    <t>59-2018-8074</t>
  </si>
  <si>
    <t>59-2018-8075</t>
  </si>
  <si>
    <t>59-2018-8076</t>
  </si>
  <si>
    <t>59-2018-8077</t>
  </si>
  <si>
    <t>59-2018-8078</t>
  </si>
  <si>
    <t>59-2018-8079</t>
  </si>
  <si>
    <t>59-2018-8080</t>
  </si>
  <si>
    <t>59-2018-8081</t>
  </si>
  <si>
    <t>59-2018-8082</t>
  </si>
  <si>
    <t>59-2018-8083</t>
  </si>
  <si>
    <t>59-2018-8084</t>
  </si>
  <si>
    <t>61-2018-6010</t>
  </si>
  <si>
    <t>61-2018-6020</t>
  </si>
  <si>
    <t>61-2018-6030</t>
  </si>
  <si>
    <t>61-2018-6040</t>
  </si>
  <si>
    <t>61-2018-6070</t>
  </si>
  <si>
    <t>61-2018-6080</t>
  </si>
  <si>
    <t>61-2018-6090</t>
  </si>
  <si>
    <t>61-2018-6100</t>
  </si>
  <si>
    <t>61-2018-6101</t>
  </si>
  <si>
    <t>61-2018-6110</t>
  </si>
  <si>
    <t>61-2018-6130</t>
  </si>
  <si>
    <t>61-2018-6131</t>
  </si>
  <si>
    <t>61-2018-6140</t>
  </si>
  <si>
    <t>61-2018-6150</t>
  </si>
  <si>
    <t>61-2018-6160</t>
  </si>
  <si>
    <t>61-2018-6170</t>
  </si>
  <si>
    <t>61-2018-6180</t>
  </si>
  <si>
    <t>61-2018-6190</t>
  </si>
  <si>
    <t>61-2018-6200</t>
  </si>
  <si>
    <t>61-2018-6210</t>
  </si>
  <si>
    <t>61-2018-6240</t>
  </si>
  <si>
    <t>61-2018-6250</t>
  </si>
  <si>
    <t>61-2018-6256</t>
  </si>
  <si>
    <t>61-2018-6260</t>
  </si>
  <si>
    <t>61-2018-6270</t>
  </si>
  <si>
    <t>61-2018-6280</t>
  </si>
  <si>
    <t>61-2018-6290</t>
  </si>
  <si>
    <t>61-2018-6300</t>
  </si>
  <si>
    <t>61-2018-6310</t>
  </si>
  <si>
    <t>61-2018-6320</t>
  </si>
  <si>
    <t>61-2018-6330</t>
  </si>
  <si>
    <t>61-2018-6340</t>
  </si>
  <si>
    <t>61-2018-6350</t>
  </si>
  <si>
    <t>61-2018-6360</t>
  </si>
  <si>
    <t>61-2018-7205</t>
  </si>
  <si>
    <t>61-2018-7206</t>
  </si>
  <si>
    <t>61-2018-7207</t>
  </si>
  <si>
    <t>61-2018-7210</t>
  </si>
  <si>
    <t>61-2018-8073</t>
  </si>
  <si>
    <t>61-2018-8074</t>
  </si>
  <si>
    <t>61-2018-8075</t>
  </si>
  <si>
    <t>61-2018-8076</t>
  </si>
  <si>
    <t>61-2018-8077</t>
  </si>
  <si>
    <t>61-2018-8078</t>
  </si>
  <si>
    <t>61-2018-8079</t>
  </si>
  <si>
    <t>61-2018-8080</t>
  </si>
  <si>
    <t>61-2018-8081</t>
  </si>
  <si>
    <t>61-2018-8082</t>
  </si>
  <si>
    <t>61-2018-8083</t>
  </si>
  <si>
    <t>61-2018-8084</t>
  </si>
  <si>
    <t>62-2018-6010</t>
  </si>
  <si>
    <t>62-2018-6020</t>
  </si>
  <si>
    <t>62-2018-6030</t>
  </si>
  <si>
    <t>62-2018-6040</t>
  </si>
  <si>
    <t>62-2018-6070</t>
  </si>
  <si>
    <t>62-2018-6080</t>
  </si>
  <si>
    <t>62-2018-6090</t>
  </si>
  <si>
    <t>62-2018-6100</t>
  </si>
  <si>
    <t>62-2018-6101</t>
  </si>
  <si>
    <t>62-2018-6110</t>
  </si>
  <si>
    <t>62-2018-6130</t>
  </si>
  <si>
    <t>62-2018-6131</t>
  </si>
  <si>
    <t>62-2018-6140</t>
  </si>
  <si>
    <t>62-2018-6150</t>
  </si>
  <si>
    <t>62-2018-6160</t>
  </si>
  <si>
    <t>62-2018-6170</t>
  </si>
  <si>
    <t>62-2018-6180</t>
  </si>
  <si>
    <t>62-2018-6190</t>
  </si>
  <si>
    <t>62-2018-6200</t>
  </si>
  <si>
    <t>62-2018-6210</t>
  </si>
  <si>
    <t>62-2018-6240</t>
  </si>
  <si>
    <t>62-2018-6250</t>
  </si>
  <si>
    <t>62-2018-6256</t>
  </si>
  <si>
    <t>62-2018-6260</t>
  </si>
  <si>
    <t>62-2018-6270</t>
  </si>
  <si>
    <t>62-2018-6280</t>
  </si>
  <si>
    <t>62-2018-6290</t>
  </si>
  <si>
    <t>62-2018-6300</t>
  </si>
  <si>
    <t>62-2018-6310</t>
  </si>
  <si>
    <t>62-2018-6320</t>
  </si>
  <si>
    <t>62-2018-6330</t>
  </si>
  <si>
    <t>62-2018-6340</t>
  </si>
  <si>
    <t>62-2018-6350</t>
  </si>
  <si>
    <t>62-2018-6360</t>
  </si>
  <si>
    <t>62-2018-7205</t>
  </si>
  <si>
    <t>62-2018-7206</t>
  </si>
  <si>
    <t>62-2018-7207</t>
  </si>
  <si>
    <t>62-2018-7210</t>
  </si>
  <si>
    <t>62-2018-8073</t>
  </si>
  <si>
    <t>62-2018-8074</t>
  </si>
  <si>
    <t>62-2018-8075</t>
  </si>
  <si>
    <t>62-2018-8076</t>
  </si>
  <si>
    <t>62-2018-8077</t>
  </si>
  <si>
    <t>62-2018-8078</t>
  </si>
  <si>
    <t>62-2018-8079</t>
  </si>
  <si>
    <t>62-2018-8080</t>
  </si>
  <si>
    <t>62-2018-8081</t>
  </si>
  <si>
    <t>62-2018-8082</t>
  </si>
  <si>
    <t>62-2018-8083</t>
  </si>
  <si>
    <t>62-2018-8084</t>
  </si>
  <si>
    <t>63-2018-6010</t>
  </si>
  <si>
    <t>63-2018-6020</t>
  </si>
  <si>
    <t>63-2018-6030</t>
  </si>
  <si>
    <t>63-2018-6040</t>
  </si>
  <si>
    <t>63-2018-6070</t>
  </si>
  <si>
    <t>63-2018-6080</t>
  </si>
  <si>
    <t>63-2018-6090</t>
  </si>
  <si>
    <t>63-2018-6100</t>
  </si>
  <si>
    <t>63-2018-6101</t>
  </si>
  <si>
    <t>63-2018-6110</t>
  </si>
  <si>
    <t>63-2018-6130</t>
  </si>
  <si>
    <t>63-2018-6131</t>
  </si>
  <si>
    <t>63-2018-6140</t>
  </si>
  <si>
    <t>63-2018-6150</t>
  </si>
  <si>
    <t>63-2018-6160</t>
  </si>
  <si>
    <t>63-2018-6170</t>
  </si>
  <si>
    <t>63-2018-6180</t>
  </si>
  <si>
    <t>63-2018-6190</t>
  </si>
  <si>
    <t>63-2018-6200</t>
  </si>
  <si>
    <t>63-2018-6210</t>
  </si>
  <si>
    <t>63-2018-6240</t>
  </si>
  <si>
    <t>63-2018-6250</t>
  </si>
  <si>
    <t>63-2018-6256</t>
  </si>
  <si>
    <t>63-2018-6260</t>
  </si>
  <si>
    <t>63-2018-6270</t>
  </si>
  <si>
    <t>63-2018-6280</t>
  </si>
  <si>
    <t>63-2018-6290</t>
  </si>
  <si>
    <t>63-2018-6300</t>
  </si>
  <si>
    <t>63-2018-6310</t>
  </si>
  <si>
    <t>63-2018-6320</t>
  </si>
  <si>
    <t>63-2018-6330</t>
  </si>
  <si>
    <t>63-2018-6340</t>
  </si>
  <si>
    <t>63-2018-6350</t>
  </si>
  <si>
    <t>63-2018-6360</t>
  </si>
  <si>
    <t>63-2018-7205</t>
  </si>
  <si>
    <t>63-2018-7206</t>
  </si>
  <si>
    <t>63-2018-7207</t>
  </si>
  <si>
    <t>63-2018-7210</t>
  </si>
  <si>
    <t>63-2018-8073</t>
  </si>
  <si>
    <t>63-2018-8074</t>
  </si>
  <si>
    <t>63-2018-8075</t>
  </si>
  <si>
    <t>63-2018-8076</t>
  </si>
  <si>
    <t>63-2018-8077</t>
  </si>
  <si>
    <t>63-2018-8078</t>
  </si>
  <si>
    <t>63-2018-8079</t>
  </si>
  <si>
    <t>63-2018-8080</t>
  </si>
  <si>
    <t>63-2018-8081</t>
  </si>
  <si>
    <t>63-2018-8082</t>
  </si>
  <si>
    <t>63-2018-8083</t>
  </si>
  <si>
    <t>63-2018-8084</t>
  </si>
  <si>
    <t>64-2018-6010</t>
  </si>
  <si>
    <t>64-2018-6020</t>
  </si>
  <si>
    <t>64-2018-6030</t>
  </si>
  <si>
    <t>64-2018-6040</t>
  </si>
  <si>
    <t>64-2018-6070</t>
  </si>
  <si>
    <t>64-2018-6080</t>
  </si>
  <si>
    <t>64-2018-6090</t>
  </si>
  <si>
    <t>64-2018-6100</t>
  </si>
  <si>
    <t>64-2018-6101</t>
  </si>
  <si>
    <t>64-2018-6110</t>
  </si>
  <si>
    <t>64-2018-6130</t>
  </si>
  <si>
    <t>64-2018-6131</t>
  </si>
  <si>
    <t>64-2018-6140</t>
  </si>
  <si>
    <t>64-2018-6150</t>
  </si>
  <si>
    <t>64-2018-6160</t>
  </si>
  <si>
    <t>64-2018-6170</t>
  </si>
  <si>
    <t>64-2018-6180</t>
  </si>
  <si>
    <t>64-2018-6190</t>
  </si>
  <si>
    <t>64-2018-6200</t>
  </si>
  <si>
    <t>64-2018-6210</t>
  </si>
  <si>
    <t>64-2018-6240</t>
  </si>
  <si>
    <t>64-2018-6250</t>
  </si>
  <si>
    <t>64-2018-6256</t>
  </si>
  <si>
    <t>64-2018-6260</t>
  </si>
  <si>
    <t>64-2018-6270</t>
  </si>
  <si>
    <t>64-2018-6280</t>
  </si>
  <si>
    <t>64-2018-6290</t>
  </si>
  <si>
    <t>64-2018-6300</t>
  </si>
  <si>
    <t>64-2018-6310</t>
  </si>
  <si>
    <t>64-2018-6320</t>
  </si>
  <si>
    <t>64-2018-6330</t>
  </si>
  <si>
    <t>64-2018-6340</t>
  </si>
  <si>
    <t>64-2018-6350</t>
  </si>
  <si>
    <t>64-2018-6360</t>
  </si>
  <si>
    <t>64-2018-7205</t>
  </si>
  <si>
    <t>64-2018-7206</t>
  </si>
  <si>
    <t>64-2018-7207</t>
  </si>
  <si>
    <t>64-2018-7210</t>
  </si>
  <si>
    <t>64-2018-8073</t>
  </si>
  <si>
    <t>64-2018-8074</t>
  </si>
  <si>
    <t>64-2018-8075</t>
  </si>
  <si>
    <t>64-2018-8076</t>
  </si>
  <si>
    <t>64-2018-8077</t>
  </si>
  <si>
    <t>64-2018-8078</t>
  </si>
  <si>
    <t>64-2018-8079</t>
  </si>
  <si>
    <t>64-2018-8080</t>
  </si>
  <si>
    <t>64-2018-8081</t>
  </si>
  <si>
    <t>64-2018-8082</t>
  </si>
  <si>
    <t>64-2018-8083</t>
  </si>
  <si>
    <t>64-2018-8084</t>
  </si>
  <si>
    <t>65-2018-6010</t>
  </si>
  <si>
    <t>65-2018-6020</t>
  </si>
  <si>
    <t>65-2018-6030</t>
  </si>
  <si>
    <t>65-2018-6040</t>
  </si>
  <si>
    <t>65-2018-6070</t>
  </si>
  <si>
    <t>65-2018-6080</t>
  </si>
  <si>
    <t>65-2018-6090</t>
  </si>
  <si>
    <t>65-2018-6100</t>
  </si>
  <si>
    <t>65-2018-6101</t>
  </si>
  <si>
    <t>65-2018-6110</t>
  </si>
  <si>
    <t>65-2018-6130</t>
  </si>
  <si>
    <t>65-2018-6131</t>
  </si>
  <si>
    <t>65-2018-6140</t>
  </si>
  <si>
    <t>65-2018-6150</t>
  </si>
  <si>
    <t>65-2018-6160</t>
  </si>
  <si>
    <t>65-2018-6170</t>
  </si>
  <si>
    <t>65-2018-6180</t>
  </si>
  <si>
    <t>65-2018-6190</t>
  </si>
  <si>
    <t>65-2018-6200</t>
  </si>
  <si>
    <t>65-2018-6210</t>
  </si>
  <si>
    <t>65-2018-6240</t>
  </si>
  <si>
    <t>65-2018-6250</t>
  </si>
  <si>
    <t>65-2018-6256</t>
  </si>
  <si>
    <t>65-2018-6260</t>
  </si>
  <si>
    <t>65-2018-6270</t>
  </si>
  <si>
    <t>65-2018-6280</t>
  </si>
  <si>
    <t>65-2018-6290</t>
  </si>
  <si>
    <t>65-2018-6300</t>
  </si>
  <si>
    <t>65-2018-6310</t>
  </si>
  <si>
    <t>65-2018-6320</t>
  </si>
  <si>
    <t>65-2018-6330</t>
  </si>
  <si>
    <t>65-2018-6340</t>
  </si>
  <si>
    <t>65-2018-6350</t>
  </si>
  <si>
    <t>65-2018-6360</t>
  </si>
  <si>
    <t>65-2018-7205</t>
  </si>
  <si>
    <t>65-2018-7206</t>
  </si>
  <si>
    <t>65-2018-7207</t>
  </si>
  <si>
    <t>65-2018-7210</t>
  </si>
  <si>
    <t>65-2018-8073</t>
  </si>
  <si>
    <t>65-2018-8074</t>
  </si>
  <si>
    <t>65-2018-8075</t>
  </si>
  <si>
    <t>65-2018-8076</t>
  </si>
  <si>
    <t>65-2018-8077</t>
  </si>
  <si>
    <t>65-2018-8078</t>
  </si>
  <si>
    <t>65-2018-8079</t>
  </si>
  <si>
    <t>65-2018-8080</t>
  </si>
  <si>
    <t>65-2018-8081</t>
  </si>
  <si>
    <t>65-2018-8082</t>
  </si>
  <si>
    <t>65-2018-8083</t>
  </si>
  <si>
    <t>65-2018-8084</t>
  </si>
  <si>
    <t>66-2018-6010</t>
  </si>
  <si>
    <t>66-2018-6020</t>
  </si>
  <si>
    <t>66-2018-6030</t>
  </si>
  <si>
    <t>66-2018-6040</t>
  </si>
  <si>
    <t>66-2018-6070</t>
  </si>
  <si>
    <t>66-2018-6080</t>
  </si>
  <si>
    <t>66-2018-6090</t>
  </si>
  <si>
    <t>66-2018-6100</t>
  </si>
  <si>
    <t>66-2018-6101</t>
  </si>
  <si>
    <t>66-2018-6110</t>
  </si>
  <si>
    <t>66-2018-6130</t>
  </si>
  <si>
    <t>66-2018-6131</t>
  </si>
  <si>
    <t>66-2018-6140</t>
  </si>
  <si>
    <t>66-2018-6150</t>
  </si>
  <si>
    <t>66-2018-6160</t>
  </si>
  <si>
    <t>66-2018-6170</t>
  </si>
  <si>
    <t>66-2018-6180</t>
  </si>
  <si>
    <t>66-2018-6190</t>
  </si>
  <si>
    <t>66-2018-6200</t>
  </si>
  <si>
    <t>66-2018-6210</t>
  </si>
  <si>
    <t>66-2018-6240</t>
  </si>
  <si>
    <t>66-2018-6250</t>
  </si>
  <si>
    <t>66-2018-6256</t>
  </si>
  <si>
    <t>66-2018-6260</t>
  </si>
  <si>
    <t>66-2018-6270</t>
  </si>
  <si>
    <t>66-2018-6280</t>
  </si>
  <si>
    <t>66-2018-6290</t>
  </si>
  <si>
    <t>66-2018-6300</t>
  </si>
  <si>
    <t>66-2018-6310</t>
  </si>
  <si>
    <t>66-2018-6320</t>
  </si>
  <si>
    <t>66-2018-6330</t>
  </si>
  <si>
    <t>66-2018-6340</t>
  </si>
  <si>
    <t>66-2018-6350</t>
  </si>
  <si>
    <t>66-2018-6360</t>
  </si>
  <si>
    <t>66-2018-7205</t>
  </si>
  <si>
    <t>66-2018-7206</t>
  </si>
  <si>
    <t>66-2018-7207</t>
  </si>
  <si>
    <t>66-2018-7210</t>
  </si>
  <si>
    <t>66-2018-8073</t>
  </si>
  <si>
    <t>66-2018-8074</t>
  </si>
  <si>
    <t>66-2018-8075</t>
  </si>
  <si>
    <t>66-2018-8076</t>
  </si>
  <si>
    <t>66-2018-8077</t>
  </si>
  <si>
    <t>66-2018-8078</t>
  </si>
  <si>
    <t>66-2018-8079</t>
  </si>
  <si>
    <t>66-2018-8080</t>
  </si>
  <si>
    <t>66-2018-8081</t>
  </si>
  <si>
    <t>66-2018-8082</t>
  </si>
  <si>
    <t>66-2018-8083</t>
  </si>
  <si>
    <t>66-2018-8084</t>
  </si>
  <si>
    <t>67-2018-6010</t>
  </si>
  <si>
    <t>67-2018-6020</t>
  </si>
  <si>
    <t>67-2018-6030</t>
  </si>
  <si>
    <t>67-2018-6040</t>
  </si>
  <si>
    <t>67-2018-6070</t>
  </si>
  <si>
    <t>67-2018-6080</t>
  </si>
  <si>
    <t>67-2018-6090</t>
  </si>
  <si>
    <t>67-2018-6100</t>
  </si>
  <si>
    <t>67-2018-6101</t>
  </si>
  <si>
    <t>67-2018-6110</t>
  </si>
  <si>
    <t>67-2018-6130</t>
  </si>
  <si>
    <t>67-2018-6131</t>
  </si>
  <si>
    <t>67-2018-6140</t>
  </si>
  <si>
    <t>67-2018-6150</t>
  </si>
  <si>
    <t>67-2018-6160</t>
  </si>
  <si>
    <t>67-2018-6170</t>
  </si>
  <si>
    <t>67-2018-6180</t>
  </si>
  <si>
    <t>67-2018-6190</t>
  </si>
  <si>
    <t>67-2018-6200</t>
  </si>
  <si>
    <t>67-2018-6210</t>
  </si>
  <si>
    <t>67-2018-6240</t>
  </si>
  <si>
    <t>67-2018-6250</t>
  </si>
  <si>
    <t>67-2018-6256</t>
  </si>
  <si>
    <t>67-2018-6260</t>
  </si>
  <si>
    <t>67-2018-6270</t>
  </si>
  <si>
    <t>67-2018-6280</t>
  </si>
  <si>
    <t>67-2018-6290</t>
  </si>
  <si>
    <t>67-2018-6300</t>
  </si>
  <si>
    <t>67-2018-6310</t>
  </si>
  <si>
    <t>67-2018-6320</t>
  </si>
  <si>
    <t>67-2018-6330</t>
  </si>
  <si>
    <t>67-2018-6340</t>
  </si>
  <si>
    <t>67-2018-6350</t>
  </si>
  <si>
    <t>67-2018-6360</t>
  </si>
  <si>
    <t>67-2018-7205</t>
  </si>
  <si>
    <t>67-2018-7206</t>
  </si>
  <si>
    <t>67-2018-7207</t>
  </si>
  <si>
    <t>67-2018-7210</t>
  </si>
  <si>
    <t>67-2018-8073</t>
  </si>
  <si>
    <t>67-2018-8074</t>
  </si>
  <si>
    <t>67-2018-8075</t>
  </si>
  <si>
    <t>67-2018-8076</t>
  </si>
  <si>
    <t>67-2018-8077</t>
  </si>
  <si>
    <t>67-2018-8078</t>
  </si>
  <si>
    <t>67-2018-8079</t>
  </si>
  <si>
    <t>67-2018-8080</t>
  </si>
  <si>
    <t>67-2018-8081</t>
  </si>
  <si>
    <t>67-2018-8082</t>
  </si>
  <si>
    <t>67-2018-8083</t>
  </si>
  <si>
    <t>67-2018-8084</t>
  </si>
  <si>
    <t>69-2018-6010</t>
  </si>
  <si>
    <t>69-2018-6020</t>
  </si>
  <si>
    <t>69-2018-6030</t>
  </si>
  <si>
    <t>69-2018-6040</t>
  </si>
  <si>
    <t>69-2018-6070</t>
  </si>
  <si>
    <t>69-2018-6080</t>
  </si>
  <si>
    <t>69-2018-6090</t>
  </si>
  <si>
    <t>69-2018-6100</t>
  </si>
  <si>
    <t>69-2018-6101</t>
  </si>
  <si>
    <t>69-2018-6110</t>
  </si>
  <si>
    <t>69-2018-6130</t>
  </si>
  <si>
    <t>69-2018-6131</t>
  </si>
  <si>
    <t>69-2018-6140</t>
  </si>
  <si>
    <t>69-2018-6150</t>
  </si>
  <si>
    <t>69-2018-6160</t>
  </si>
  <si>
    <t>69-2018-6170</t>
  </si>
  <si>
    <t>69-2018-6180</t>
  </si>
  <si>
    <t>69-2018-6190</t>
  </si>
  <si>
    <t>69-2018-6200</t>
  </si>
  <si>
    <t>69-2018-6210</t>
  </si>
  <si>
    <t>69-2018-6240</t>
  </si>
  <si>
    <t>69-2018-6250</t>
  </si>
  <si>
    <t>69-2018-6256</t>
  </si>
  <si>
    <t>69-2018-6260</t>
  </si>
  <si>
    <t>69-2018-6270</t>
  </si>
  <si>
    <t>69-2018-6280</t>
  </si>
  <si>
    <t>69-2018-6290</t>
  </si>
  <si>
    <t>69-2018-6300</t>
  </si>
  <si>
    <t>69-2018-6310</t>
  </si>
  <si>
    <t>69-2018-6320</t>
  </si>
  <si>
    <t>69-2018-6330</t>
  </si>
  <si>
    <t>69-2018-6340</t>
  </si>
  <si>
    <t>69-2018-6350</t>
  </si>
  <si>
    <t>69-2018-6360</t>
  </si>
  <si>
    <t>69-2018-7205</t>
  </si>
  <si>
    <t>69-2018-7206</t>
  </si>
  <si>
    <t>69-2018-7207</t>
  </si>
  <si>
    <t>69-2018-7210</t>
  </si>
  <si>
    <t>69-2018-8073</t>
  </si>
  <si>
    <t>69-2018-8074</t>
  </si>
  <si>
    <t>69-2018-8075</t>
  </si>
  <si>
    <t>69-2018-8076</t>
  </si>
  <si>
    <t>69-2018-8077</t>
  </si>
  <si>
    <t>69-2018-8078</t>
  </si>
  <si>
    <t>69-2018-8079</t>
  </si>
  <si>
    <t>69-2018-8080</t>
  </si>
  <si>
    <t>69-2018-8081</t>
  </si>
  <si>
    <t>69-2018-8082</t>
  </si>
  <si>
    <t>69-2018-8083</t>
  </si>
  <si>
    <t>69-2018-8084</t>
  </si>
  <si>
    <t>70-2018-6010</t>
  </si>
  <si>
    <t>70-2018-6020</t>
  </si>
  <si>
    <t>70-2018-6030</t>
  </si>
  <si>
    <t>70-2018-6040</t>
  </si>
  <si>
    <t>70-2018-6070</t>
  </si>
  <si>
    <t>70-2018-6080</t>
  </si>
  <si>
    <t>70-2018-6090</t>
  </si>
  <si>
    <t>70-2018-6100</t>
  </si>
  <si>
    <t>70-2018-6101</t>
  </si>
  <si>
    <t>70-2018-6110</t>
  </si>
  <si>
    <t>70-2018-6130</t>
  </si>
  <si>
    <t>70-2018-6131</t>
  </si>
  <si>
    <t>70-2018-6140</t>
  </si>
  <si>
    <t>70-2018-6150</t>
  </si>
  <si>
    <t>70-2018-6160</t>
  </si>
  <si>
    <t>70-2018-6170</t>
  </si>
  <si>
    <t>70-2018-6180</t>
  </si>
  <si>
    <t>70-2018-6190</t>
  </si>
  <si>
    <t>70-2018-6200</t>
  </si>
  <si>
    <t>70-2018-6210</t>
  </si>
  <si>
    <t>70-2018-6240</t>
  </si>
  <si>
    <t>70-2018-6250</t>
  </si>
  <si>
    <t>70-2018-6256</t>
  </si>
  <si>
    <t>70-2018-6260</t>
  </si>
  <si>
    <t>70-2018-6270</t>
  </si>
  <si>
    <t>70-2018-6280</t>
  </si>
  <si>
    <t>70-2018-6290</t>
  </si>
  <si>
    <t>70-2018-6300</t>
  </si>
  <si>
    <t>70-2018-6310</t>
  </si>
  <si>
    <t>70-2018-6320</t>
  </si>
  <si>
    <t>70-2018-6330</t>
  </si>
  <si>
    <t>70-2018-6340</t>
  </si>
  <si>
    <t>70-2018-6350</t>
  </si>
  <si>
    <t>70-2018-6360</t>
  </si>
  <si>
    <t>70-2018-7205</t>
  </si>
  <si>
    <t>70-2018-7206</t>
  </si>
  <si>
    <t>70-2018-7207</t>
  </si>
  <si>
    <t>70-2018-7210</t>
  </si>
  <si>
    <t>70-2018-8073</t>
  </si>
  <si>
    <t>70-2018-8074</t>
  </si>
  <si>
    <t>70-2018-8075</t>
  </si>
  <si>
    <t>70-2018-8076</t>
  </si>
  <si>
    <t>70-2018-8077</t>
  </si>
  <si>
    <t>70-2018-8078</t>
  </si>
  <si>
    <t>70-2018-8079</t>
  </si>
  <si>
    <t>70-2018-8080</t>
  </si>
  <si>
    <t>70-2018-8081</t>
  </si>
  <si>
    <t>70-2018-8082</t>
  </si>
  <si>
    <t>70-2018-8083</t>
  </si>
  <si>
    <t>70-2018-8084</t>
  </si>
  <si>
    <t>71-2018-6010</t>
  </si>
  <si>
    <t>71-2018-6020</t>
  </si>
  <si>
    <t>71-2018-6030</t>
  </si>
  <si>
    <t>71-2018-6040</t>
  </si>
  <si>
    <t>71-2018-6070</t>
  </si>
  <si>
    <t>71-2018-6080</t>
  </si>
  <si>
    <t>71-2018-6090</t>
  </si>
  <si>
    <t>71-2018-6100</t>
  </si>
  <si>
    <t>71-2018-6101</t>
  </si>
  <si>
    <t>71-2018-6110</t>
  </si>
  <si>
    <t>71-2018-6130</t>
  </si>
  <si>
    <t>71-2018-6131</t>
  </si>
  <si>
    <t>71-2018-6140</t>
  </si>
  <si>
    <t>71-2018-6150</t>
  </si>
  <si>
    <t>71-2018-6160</t>
  </si>
  <si>
    <t>71-2018-6170</t>
  </si>
  <si>
    <t>71-2018-6180</t>
  </si>
  <si>
    <t>71-2018-6190</t>
  </si>
  <si>
    <t>71-2018-6200</t>
  </si>
  <si>
    <t>71-2018-6210</t>
  </si>
  <si>
    <t>71-2018-6240</t>
  </si>
  <si>
    <t>71-2018-6250</t>
  </si>
  <si>
    <t>71-2018-6256</t>
  </si>
  <si>
    <t>71-2018-6260</t>
  </si>
  <si>
    <t>71-2018-6270</t>
  </si>
  <si>
    <t>71-2018-6280</t>
  </si>
  <si>
    <t>71-2018-6290</t>
  </si>
  <si>
    <t>71-2018-6300</t>
  </si>
  <si>
    <t>71-2018-6310</t>
  </si>
  <si>
    <t>71-2018-6320</t>
  </si>
  <si>
    <t>71-2018-6330</t>
  </si>
  <si>
    <t>71-2018-6340</t>
  </si>
  <si>
    <t>71-2018-6350</t>
  </si>
  <si>
    <t>71-2018-6360</t>
  </si>
  <si>
    <t>71-2018-7205</t>
  </si>
  <si>
    <t>71-2018-7206</t>
  </si>
  <si>
    <t>71-2018-7207</t>
  </si>
  <si>
    <t>71-2018-7210</t>
  </si>
  <si>
    <t>71-2018-8073</t>
  </si>
  <si>
    <t>71-2018-8074</t>
  </si>
  <si>
    <t>71-2018-8075</t>
  </si>
  <si>
    <t>71-2018-8076</t>
  </si>
  <si>
    <t>71-2018-8077</t>
  </si>
  <si>
    <t>71-2018-8078</t>
  </si>
  <si>
    <t>71-2018-8079</t>
  </si>
  <si>
    <t>71-2018-8080</t>
  </si>
  <si>
    <t>71-2018-8081</t>
  </si>
  <si>
    <t>71-2018-8082</t>
  </si>
  <si>
    <t>71-2018-8083</t>
  </si>
  <si>
    <t>71-2018-8084</t>
  </si>
  <si>
    <t>72-2018-6010</t>
  </si>
  <si>
    <t>72-2018-6020</t>
  </si>
  <si>
    <t>72-2018-6030</t>
  </si>
  <si>
    <t>72-2018-6040</t>
  </si>
  <si>
    <t>72-2018-6070</t>
  </si>
  <si>
    <t>72-2018-6080</t>
  </si>
  <si>
    <t>72-2018-6090</t>
  </si>
  <si>
    <t>72-2018-6100</t>
  </si>
  <si>
    <t>72-2018-6101</t>
  </si>
  <si>
    <t>72-2018-6110</t>
  </si>
  <si>
    <t>72-2018-6130</t>
  </si>
  <si>
    <t>72-2018-6131</t>
  </si>
  <si>
    <t>72-2018-6140</t>
  </si>
  <si>
    <t>72-2018-6150</t>
  </si>
  <si>
    <t>72-2018-6160</t>
  </si>
  <si>
    <t>72-2018-6170</t>
  </si>
  <si>
    <t>72-2018-6180</t>
  </si>
  <si>
    <t>72-2018-6190</t>
  </si>
  <si>
    <t>72-2018-6200</t>
  </si>
  <si>
    <t>72-2018-6210</t>
  </si>
  <si>
    <t>72-2018-6240</t>
  </si>
  <si>
    <t>72-2018-6250</t>
  </si>
  <si>
    <t>72-2018-6256</t>
  </si>
  <si>
    <t>72-2018-6260</t>
  </si>
  <si>
    <t>72-2018-6270</t>
  </si>
  <si>
    <t>72-2018-6280</t>
  </si>
  <si>
    <t>72-2018-6290</t>
  </si>
  <si>
    <t>72-2018-6300</t>
  </si>
  <si>
    <t>72-2018-6310</t>
  </si>
  <si>
    <t>72-2018-6320</t>
  </si>
  <si>
    <t>72-2018-6330</t>
  </si>
  <si>
    <t>72-2018-6340</t>
  </si>
  <si>
    <t>72-2018-6350</t>
  </si>
  <si>
    <t>72-2018-6360</t>
  </si>
  <si>
    <t>72-2018-7205</t>
  </si>
  <si>
    <t>72-2018-7206</t>
  </si>
  <si>
    <t>72-2018-7207</t>
  </si>
  <si>
    <t>72-2018-7210</t>
  </si>
  <si>
    <t>72-2018-8073</t>
  </si>
  <si>
    <t>72-2018-8074</t>
  </si>
  <si>
    <t>72-2018-8075</t>
  </si>
  <si>
    <t>72-2018-8076</t>
  </si>
  <si>
    <t>72-2018-8077</t>
  </si>
  <si>
    <t>72-2018-8078</t>
  </si>
  <si>
    <t>72-2018-8079</t>
  </si>
  <si>
    <t>72-2018-8080</t>
  </si>
  <si>
    <t>72-2018-8081</t>
  </si>
  <si>
    <t>72-2018-8082</t>
  </si>
  <si>
    <t>72-2018-8083</t>
  </si>
  <si>
    <t>72-2018-8084</t>
  </si>
  <si>
    <t>74-2018-6010</t>
  </si>
  <si>
    <t>74-2018-6020</t>
  </si>
  <si>
    <t>74-2018-6030</t>
  </si>
  <si>
    <t>74-2018-6040</t>
  </si>
  <si>
    <t>74-2018-6070</t>
  </si>
  <si>
    <t>74-2018-6080</t>
  </si>
  <si>
    <t>74-2018-6090</t>
  </si>
  <si>
    <t>74-2018-6100</t>
  </si>
  <si>
    <t>74-2018-6101</t>
  </si>
  <si>
    <t>74-2018-6110</t>
  </si>
  <si>
    <t>74-2018-6130</t>
  </si>
  <si>
    <t>74-2018-6131</t>
  </si>
  <si>
    <t>74-2018-6140</t>
  </si>
  <si>
    <t>74-2018-6150</t>
  </si>
  <si>
    <t>74-2018-6160</t>
  </si>
  <si>
    <t>74-2018-6170</t>
  </si>
  <si>
    <t>74-2018-6180</t>
  </si>
  <si>
    <t>74-2018-6190</t>
  </si>
  <si>
    <t>74-2018-6200</t>
  </si>
  <si>
    <t>74-2018-6210</t>
  </si>
  <si>
    <t>74-2018-6240</t>
  </si>
  <si>
    <t>74-2018-6250</t>
  </si>
  <si>
    <t>74-2018-6256</t>
  </si>
  <si>
    <t>74-2018-6260</t>
  </si>
  <si>
    <t>74-2018-6270</t>
  </si>
  <si>
    <t>74-2018-6280</t>
  </si>
  <si>
    <t>74-2018-6290</t>
  </si>
  <si>
    <t>74-2018-6300</t>
  </si>
  <si>
    <t>74-2018-6310</t>
  </si>
  <si>
    <t>74-2018-6320</t>
  </si>
  <si>
    <t>74-2018-6330</t>
  </si>
  <si>
    <t>74-2018-6340</t>
  </si>
  <si>
    <t>74-2018-6350</t>
  </si>
  <si>
    <t>74-2018-6360</t>
  </si>
  <si>
    <t>74-2018-7205</t>
  </si>
  <si>
    <t>74-2018-7206</t>
  </si>
  <si>
    <t>74-2018-7207</t>
  </si>
  <si>
    <t>74-2018-7210</t>
  </si>
  <si>
    <t>74-2018-8073</t>
  </si>
  <si>
    <t>74-2018-8074</t>
  </si>
  <si>
    <t>74-2018-8075</t>
  </si>
  <si>
    <t>74-2018-8076</t>
  </si>
  <si>
    <t>74-2018-8077</t>
  </si>
  <si>
    <t>74-2018-8078</t>
  </si>
  <si>
    <t>74-2018-8079</t>
  </si>
  <si>
    <t>74-2018-8080</t>
  </si>
  <si>
    <t>74-2018-8081</t>
  </si>
  <si>
    <t>74-2018-8082</t>
  </si>
  <si>
    <t>74-2018-8083</t>
  </si>
  <si>
    <t>74-2018-8084</t>
  </si>
  <si>
    <t>76-2018-6010</t>
  </si>
  <si>
    <t>76-2018-6020</t>
  </si>
  <si>
    <t>76-2018-6030</t>
  </si>
  <si>
    <t>76-2018-6040</t>
  </si>
  <si>
    <t>76-2018-6070</t>
  </si>
  <si>
    <t>76-2018-6080</t>
  </si>
  <si>
    <t>76-2018-6090</t>
  </si>
  <si>
    <t>76-2018-6100</t>
  </si>
  <si>
    <t>76-2018-6101</t>
  </si>
  <si>
    <t>76-2018-6110</t>
  </si>
  <si>
    <t>76-2018-6130</t>
  </si>
  <si>
    <t>76-2018-6131</t>
  </si>
  <si>
    <t>76-2018-6140</t>
  </si>
  <si>
    <t>76-2018-6150</t>
  </si>
  <si>
    <t>76-2018-6160</t>
  </si>
  <si>
    <t>76-2018-6170</t>
  </si>
  <si>
    <t>76-2018-6180</t>
  </si>
  <si>
    <t>76-2018-6190</t>
  </si>
  <si>
    <t>76-2018-6200</t>
  </si>
  <si>
    <t>76-2018-6210</t>
  </si>
  <si>
    <t>76-2018-6240</t>
  </si>
  <si>
    <t>76-2018-6250</t>
  </si>
  <si>
    <t>76-2018-6256</t>
  </si>
  <si>
    <t>76-2018-6260</t>
  </si>
  <si>
    <t>76-2018-6270</t>
  </si>
  <si>
    <t>76-2018-6280</t>
  </si>
  <si>
    <t>76-2018-6290</t>
  </si>
  <si>
    <t>76-2018-6300</t>
  </si>
  <si>
    <t>76-2018-6310</t>
  </si>
  <si>
    <t>76-2018-6320</t>
  </si>
  <si>
    <t>76-2018-6330</t>
  </si>
  <si>
    <t>76-2018-6340</t>
  </si>
  <si>
    <t>76-2018-6350</t>
  </si>
  <si>
    <t>76-2018-6360</t>
  </si>
  <si>
    <t>76-2018-7205</t>
  </si>
  <si>
    <t>76-2018-7206</t>
  </si>
  <si>
    <t>76-2018-7207</t>
  </si>
  <si>
    <t>76-2018-7210</t>
  </si>
  <si>
    <t>76-2018-8073</t>
  </si>
  <si>
    <t>76-2018-8074</t>
  </si>
  <si>
    <t>76-2018-8075</t>
  </si>
  <si>
    <t>76-2018-8076</t>
  </si>
  <si>
    <t>76-2018-8077</t>
  </si>
  <si>
    <t>76-2018-8078</t>
  </si>
  <si>
    <t>76-2018-8079</t>
  </si>
  <si>
    <t>76-2018-8080</t>
  </si>
  <si>
    <t>76-2018-8081</t>
  </si>
  <si>
    <t>76-2018-8082</t>
  </si>
  <si>
    <t>76-2018-8083</t>
  </si>
  <si>
    <t>76-2018-8084</t>
  </si>
  <si>
    <t>77-2018-6010</t>
  </si>
  <si>
    <t>77-2018-6020</t>
  </si>
  <si>
    <t>77-2018-6030</t>
  </si>
  <si>
    <t>77-2018-6040</t>
  </si>
  <si>
    <t>77-2018-6070</t>
  </si>
  <si>
    <t>77-2018-6080</t>
  </si>
  <si>
    <t>77-2018-6090</t>
  </si>
  <si>
    <t>77-2018-6100</t>
  </si>
  <si>
    <t>77-2018-6101</t>
  </si>
  <si>
    <t>77-2018-6110</t>
  </si>
  <si>
    <t>77-2018-6130</t>
  </si>
  <si>
    <t>77-2018-6131</t>
  </si>
  <si>
    <t>77-2018-6140</t>
  </si>
  <si>
    <t>77-2018-6150</t>
  </si>
  <si>
    <t>77-2018-6160</t>
  </si>
  <si>
    <t>77-2018-6170</t>
  </si>
  <si>
    <t>77-2018-6180</t>
  </si>
  <si>
    <t>77-2018-6190</t>
  </si>
  <si>
    <t>77-2018-6200</t>
  </si>
  <si>
    <t>77-2018-6210</t>
  </si>
  <si>
    <t>77-2018-6240</t>
  </si>
  <si>
    <t>77-2018-6250</t>
  </si>
  <si>
    <t>77-2018-6256</t>
  </si>
  <si>
    <t>77-2018-6260</t>
  </si>
  <si>
    <t>77-2018-6270</t>
  </si>
  <si>
    <t>77-2018-6280</t>
  </si>
  <si>
    <t>77-2018-6290</t>
  </si>
  <si>
    <t>77-2018-6300</t>
  </si>
  <si>
    <t>77-2018-6310</t>
  </si>
  <si>
    <t>77-2018-6320</t>
  </si>
  <si>
    <t>77-2018-6330</t>
  </si>
  <si>
    <t>77-2018-6340</t>
  </si>
  <si>
    <t>77-2018-6350</t>
  </si>
  <si>
    <t>77-2018-6360</t>
  </si>
  <si>
    <t>77-2018-7205</t>
  </si>
  <si>
    <t>77-2018-7206</t>
  </si>
  <si>
    <t>77-2018-7207</t>
  </si>
  <si>
    <t>77-2018-7210</t>
  </si>
  <si>
    <t>77-2018-8073</t>
  </si>
  <si>
    <t>77-2018-8074</t>
  </si>
  <si>
    <t>77-2018-8075</t>
  </si>
  <si>
    <t>77-2018-8076</t>
  </si>
  <si>
    <t>77-2018-8077</t>
  </si>
  <si>
    <t>77-2018-8078</t>
  </si>
  <si>
    <t>77-2018-8079</t>
  </si>
  <si>
    <t>77-2018-8080</t>
  </si>
  <si>
    <t>77-2018-8081</t>
  </si>
  <si>
    <t>77-2018-8082</t>
  </si>
  <si>
    <t>77-2018-8083</t>
  </si>
  <si>
    <t>77-2018-8084</t>
  </si>
  <si>
    <t>78-2018-6010</t>
  </si>
  <si>
    <t>78-2018-6020</t>
  </si>
  <si>
    <t>78-2018-6030</t>
  </si>
  <si>
    <t>78-2018-6040</t>
  </si>
  <si>
    <t>78-2018-6070</t>
  </si>
  <si>
    <t>78-2018-6080</t>
  </si>
  <si>
    <t>78-2018-6090</t>
  </si>
  <si>
    <t>78-2018-6100</t>
  </si>
  <si>
    <t>78-2018-6101</t>
  </si>
  <si>
    <t>78-2018-6110</t>
  </si>
  <si>
    <t>78-2018-6130</t>
  </si>
  <si>
    <t>78-2018-6131</t>
  </si>
  <si>
    <t>78-2018-6140</t>
  </si>
  <si>
    <t>78-2018-6150</t>
  </si>
  <si>
    <t>78-2018-6160</t>
  </si>
  <si>
    <t>78-2018-6170</t>
  </si>
  <si>
    <t>78-2018-6180</t>
  </si>
  <si>
    <t>78-2018-6190</t>
  </si>
  <si>
    <t>78-2018-6200</t>
  </si>
  <si>
    <t>78-2018-6210</t>
  </si>
  <si>
    <t>78-2018-6240</t>
  </si>
  <si>
    <t>78-2018-6250</t>
  </si>
  <si>
    <t>78-2018-6256</t>
  </si>
  <si>
    <t>78-2018-6260</t>
  </si>
  <si>
    <t>78-2018-6270</t>
  </si>
  <si>
    <t>78-2018-6280</t>
  </si>
  <si>
    <t>78-2018-6290</t>
  </si>
  <si>
    <t>78-2018-6300</t>
  </si>
  <si>
    <t>78-2018-6310</t>
  </si>
  <si>
    <t>78-2018-6320</t>
  </si>
  <si>
    <t>78-2018-6330</t>
  </si>
  <si>
    <t>78-2018-6340</t>
  </si>
  <si>
    <t>78-2018-6350</t>
  </si>
  <si>
    <t>78-2018-6360</t>
  </si>
  <si>
    <t>78-2018-7205</t>
  </si>
  <si>
    <t>78-2018-7206</t>
  </si>
  <si>
    <t>78-2018-7207</t>
  </si>
  <si>
    <t>78-2018-7210</t>
  </si>
  <si>
    <t>78-2018-8073</t>
  </si>
  <si>
    <t>78-2018-8074</t>
  </si>
  <si>
    <t>78-2018-8075</t>
  </si>
  <si>
    <t>78-2018-8076</t>
  </si>
  <si>
    <t>78-2018-8077</t>
  </si>
  <si>
    <t>78-2018-8078</t>
  </si>
  <si>
    <t>78-2018-8079</t>
  </si>
  <si>
    <t>78-2018-8080</t>
  </si>
  <si>
    <t>78-2018-8081</t>
  </si>
  <si>
    <t>78-2018-8082</t>
  </si>
  <si>
    <t>78-2018-8083</t>
  </si>
  <si>
    <t>78-2018-8084</t>
  </si>
  <si>
    <t>79-2018-6010</t>
  </si>
  <si>
    <t>79-2018-6020</t>
  </si>
  <si>
    <t>79-2018-6030</t>
  </si>
  <si>
    <t>79-2018-6040</t>
  </si>
  <si>
    <t>79-2018-6070</t>
  </si>
  <si>
    <t>79-2018-6080</t>
  </si>
  <si>
    <t>79-2018-6090</t>
  </si>
  <si>
    <t>79-2018-6100</t>
  </si>
  <si>
    <t>79-2018-6101</t>
  </si>
  <si>
    <t>79-2018-6110</t>
  </si>
  <si>
    <t>79-2018-6130</t>
  </si>
  <si>
    <t>79-2018-6131</t>
  </si>
  <si>
    <t>79-2018-6140</t>
  </si>
  <si>
    <t>79-2018-6150</t>
  </si>
  <si>
    <t>79-2018-6160</t>
  </si>
  <si>
    <t>79-2018-6170</t>
  </si>
  <si>
    <t>79-2018-6180</t>
  </si>
  <si>
    <t>79-2018-6190</t>
  </si>
  <si>
    <t>79-2018-6200</t>
  </si>
  <si>
    <t>79-2018-6210</t>
  </si>
  <si>
    <t>79-2018-6240</t>
  </si>
  <si>
    <t>79-2018-6250</t>
  </si>
  <si>
    <t>79-2018-6256</t>
  </si>
  <si>
    <t>79-2018-6260</t>
  </si>
  <si>
    <t>79-2018-6270</t>
  </si>
  <si>
    <t>79-2018-6280</t>
  </si>
  <si>
    <t>79-2018-6290</t>
  </si>
  <si>
    <t>79-2018-6300</t>
  </si>
  <si>
    <t>79-2018-6310</t>
  </si>
  <si>
    <t>79-2018-6320</t>
  </si>
  <si>
    <t>79-2018-6330</t>
  </si>
  <si>
    <t>79-2018-6340</t>
  </si>
  <si>
    <t>79-2018-6350</t>
  </si>
  <si>
    <t>79-2018-6360</t>
  </si>
  <si>
    <t>79-2018-7205</t>
  </si>
  <si>
    <t>79-2018-7206</t>
  </si>
  <si>
    <t>79-2018-7207</t>
  </si>
  <si>
    <t>79-2018-7210</t>
  </si>
  <si>
    <t>79-2018-8073</t>
  </si>
  <si>
    <t>79-2018-8074</t>
  </si>
  <si>
    <t>79-2018-8075</t>
  </si>
  <si>
    <t>79-2018-8076</t>
  </si>
  <si>
    <t>79-2018-8077</t>
  </si>
  <si>
    <t>79-2018-8078</t>
  </si>
  <si>
    <t>79-2018-8079</t>
  </si>
  <si>
    <t>79-2018-8080</t>
  </si>
  <si>
    <t>79-2018-8081</t>
  </si>
  <si>
    <t>79-2018-8082</t>
  </si>
  <si>
    <t>79-2018-8083</t>
  </si>
  <si>
    <t>79-2018-8084</t>
  </si>
  <si>
    <t>80-2018-6010</t>
  </si>
  <si>
    <t>80-2018-6020</t>
  </si>
  <si>
    <t>80-2018-6030</t>
  </si>
  <si>
    <t>80-2018-6040</t>
  </si>
  <si>
    <t>80-2018-6070</t>
  </si>
  <si>
    <t>80-2018-6080</t>
  </si>
  <si>
    <t>80-2018-6090</t>
  </si>
  <si>
    <t>80-2018-6100</t>
  </si>
  <si>
    <t>80-2018-6101</t>
  </si>
  <si>
    <t>80-2018-6110</t>
  </si>
  <si>
    <t>80-2018-6130</t>
  </si>
  <si>
    <t>80-2018-6131</t>
  </si>
  <si>
    <t>80-2018-6140</t>
  </si>
  <si>
    <t>80-2018-6150</t>
  </si>
  <si>
    <t>80-2018-6160</t>
  </si>
  <si>
    <t>80-2018-6170</t>
  </si>
  <si>
    <t>80-2018-6180</t>
  </si>
  <si>
    <t>80-2018-6190</t>
  </si>
  <si>
    <t>80-2018-6200</t>
  </si>
  <si>
    <t>80-2018-6210</t>
  </si>
  <si>
    <t>80-2018-6240</t>
  </si>
  <si>
    <t>80-2018-6250</t>
  </si>
  <si>
    <t>80-2018-6256</t>
  </si>
  <si>
    <t>80-2018-6260</t>
  </si>
  <si>
    <t>80-2018-6270</t>
  </si>
  <si>
    <t>80-2018-6280</t>
  </si>
  <si>
    <t>80-2018-6290</t>
  </si>
  <si>
    <t>80-2018-6300</t>
  </si>
  <si>
    <t>80-2018-6310</t>
  </si>
  <si>
    <t>80-2018-6320</t>
  </si>
  <si>
    <t>80-2018-6330</t>
  </si>
  <si>
    <t>80-2018-6340</t>
  </si>
  <si>
    <t>80-2018-6350</t>
  </si>
  <si>
    <t>80-2018-6360</t>
  </si>
  <si>
    <t>80-2018-7205</t>
  </si>
  <si>
    <t>80-2018-7206</t>
  </si>
  <si>
    <t>80-2018-7207</t>
  </si>
  <si>
    <t>80-2018-7210</t>
  </si>
  <si>
    <t>80-2018-8073</t>
  </si>
  <si>
    <t>80-2018-8074</t>
  </si>
  <si>
    <t>80-2018-8075</t>
  </si>
  <si>
    <t>80-2018-8076</t>
  </si>
  <si>
    <t>80-2018-8077</t>
  </si>
  <si>
    <t>80-2018-8078</t>
  </si>
  <si>
    <t>80-2018-8079</t>
  </si>
  <si>
    <t>80-2018-8080</t>
  </si>
  <si>
    <t>80-2018-8081</t>
  </si>
  <si>
    <t>80-2018-8082</t>
  </si>
  <si>
    <t>80-2018-8083</t>
  </si>
  <si>
    <t>80-2018-8084</t>
  </si>
  <si>
    <t>81-2018-6010</t>
  </si>
  <si>
    <t>81-2018-6020</t>
  </si>
  <si>
    <t>81-2018-6030</t>
  </si>
  <si>
    <t>81-2018-6040</t>
  </si>
  <si>
    <t>81-2018-6070</t>
  </si>
  <si>
    <t>81-2018-6080</t>
  </si>
  <si>
    <t>81-2018-6090</t>
  </si>
  <si>
    <t>81-2018-6100</t>
  </si>
  <si>
    <t>81-2018-6101</t>
  </si>
  <si>
    <t>81-2018-6110</t>
  </si>
  <si>
    <t>81-2018-6130</t>
  </si>
  <si>
    <t>81-2018-6131</t>
  </si>
  <si>
    <t>81-2018-6140</t>
  </si>
  <si>
    <t>81-2018-6150</t>
  </si>
  <si>
    <t>81-2018-6160</t>
  </si>
  <si>
    <t>81-2018-6170</t>
  </si>
  <si>
    <t>81-2018-6180</t>
  </si>
  <si>
    <t>81-2018-6190</t>
  </si>
  <si>
    <t>81-2018-6200</t>
  </si>
  <si>
    <t>81-2018-6210</t>
  </si>
  <si>
    <t>81-2018-6240</t>
  </si>
  <si>
    <t>81-2018-6250</t>
  </si>
  <si>
    <t>81-2018-6256</t>
  </si>
  <si>
    <t>81-2018-6260</t>
  </si>
  <si>
    <t>81-2018-6270</t>
  </si>
  <si>
    <t>81-2018-6280</t>
  </si>
  <si>
    <t>81-2018-6290</t>
  </si>
  <si>
    <t>81-2018-6300</t>
  </si>
  <si>
    <t>81-2018-6310</t>
  </si>
  <si>
    <t>81-2018-6320</t>
  </si>
  <si>
    <t>81-2018-6330</t>
  </si>
  <si>
    <t>81-2018-6340</t>
  </si>
  <si>
    <t>81-2018-6350</t>
  </si>
  <si>
    <t>81-2018-6360</t>
  </si>
  <si>
    <t>81-2018-7205</t>
  </si>
  <si>
    <t>81-2018-7206</t>
  </si>
  <si>
    <t>81-2018-7207</t>
  </si>
  <si>
    <t>81-2018-7210</t>
  </si>
  <si>
    <t>81-2018-8073</t>
  </si>
  <si>
    <t>81-2018-8074</t>
  </si>
  <si>
    <t>81-2018-8075</t>
  </si>
  <si>
    <t>81-2018-8076</t>
  </si>
  <si>
    <t>81-2018-8077</t>
  </si>
  <si>
    <t>81-2018-8078</t>
  </si>
  <si>
    <t>81-2018-8079</t>
  </si>
  <si>
    <t>81-2018-8080</t>
  </si>
  <si>
    <t>81-2018-8081</t>
  </si>
  <si>
    <t>81-2018-8082</t>
  </si>
  <si>
    <t>81-2018-8083</t>
  </si>
  <si>
    <t>81-2018-8084</t>
  </si>
  <si>
    <t>83-2018-6010</t>
  </si>
  <si>
    <t>83-2018-6020</t>
  </si>
  <si>
    <t>83-2018-6030</t>
  </si>
  <si>
    <t>83-2018-6040</t>
  </si>
  <si>
    <t>83-2018-6070</t>
  </si>
  <si>
    <t>83-2018-6080</t>
  </si>
  <si>
    <t>83-2018-6090</t>
  </si>
  <si>
    <t>83-2018-6100</t>
  </si>
  <si>
    <t>83-2018-6101</t>
  </si>
  <si>
    <t>83-2018-6110</t>
  </si>
  <si>
    <t>83-2018-6130</t>
  </si>
  <si>
    <t>83-2018-6131</t>
  </si>
  <si>
    <t>83-2018-6140</t>
  </si>
  <si>
    <t>83-2018-6150</t>
  </si>
  <si>
    <t>83-2018-6160</t>
  </si>
  <si>
    <t>83-2018-6170</t>
  </si>
  <si>
    <t>83-2018-6180</t>
  </si>
  <si>
    <t>83-2018-6190</t>
  </si>
  <si>
    <t>83-2018-6200</t>
  </si>
  <si>
    <t>83-2018-6210</t>
  </si>
  <si>
    <t>83-2018-6240</t>
  </si>
  <si>
    <t>83-2018-6250</t>
  </si>
  <si>
    <t>83-2018-6256</t>
  </si>
  <si>
    <t>83-2018-6260</t>
  </si>
  <si>
    <t>83-2018-6270</t>
  </si>
  <si>
    <t>83-2018-6280</t>
  </si>
  <si>
    <t>83-2018-6290</t>
  </si>
  <si>
    <t>83-2018-6300</t>
  </si>
  <si>
    <t>83-2018-6310</t>
  </si>
  <si>
    <t>83-2018-6320</t>
  </si>
  <si>
    <t>83-2018-6330</t>
  </si>
  <si>
    <t>83-2018-6340</t>
  </si>
  <si>
    <t>83-2018-6350</t>
  </si>
  <si>
    <t>83-2018-6360</t>
  </si>
  <si>
    <t>83-2018-7205</t>
  </si>
  <si>
    <t>83-2018-7206</t>
  </si>
  <si>
    <t>83-2018-7207</t>
  </si>
  <si>
    <t>83-2018-7210</t>
  </si>
  <si>
    <t>83-2018-8073</t>
  </si>
  <si>
    <t>83-2018-8074</t>
  </si>
  <si>
    <t>83-2018-8075</t>
  </si>
  <si>
    <t>83-2018-8076</t>
  </si>
  <si>
    <t>83-2018-8077</t>
  </si>
  <si>
    <t>83-2018-8078</t>
  </si>
  <si>
    <t>83-2018-8079</t>
  </si>
  <si>
    <t>83-2018-8080</t>
  </si>
  <si>
    <t>83-2018-8081</t>
  </si>
  <si>
    <t>83-2018-8082</t>
  </si>
  <si>
    <t>83-2018-8083</t>
  </si>
  <si>
    <t>83-2018-8084</t>
  </si>
  <si>
    <t>84-2018-6010</t>
  </si>
  <si>
    <t>84-2018-6020</t>
  </si>
  <si>
    <t>84-2018-6030</t>
  </si>
  <si>
    <t>84-2018-6040</t>
  </si>
  <si>
    <t>84-2018-6070</t>
  </si>
  <si>
    <t>84-2018-6080</t>
  </si>
  <si>
    <t>84-2018-6090</t>
  </si>
  <si>
    <t>84-2018-6100</t>
  </si>
  <si>
    <t>84-2018-6101</t>
  </si>
  <si>
    <t>84-2018-6110</t>
  </si>
  <si>
    <t>84-2018-6130</t>
  </si>
  <si>
    <t>84-2018-6131</t>
  </si>
  <si>
    <t>84-2018-6140</t>
  </si>
  <si>
    <t>84-2018-6150</t>
  </si>
  <si>
    <t>84-2018-6160</t>
  </si>
  <si>
    <t>84-2018-6170</t>
  </si>
  <si>
    <t>84-2018-6180</t>
  </si>
  <si>
    <t>84-2018-6190</t>
  </si>
  <si>
    <t>84-2018-6200</t>
  </si>
  <si>
    <t>84-2018-6210</t>
  </si>
  <si>
    <t>84-2018-6240</t>
  </si>
  <si>
    <t>84-2018-6250</t>
  </si>
  <si>
    <t>84-2018-6256</t>
  </si>
  <si>
    <t>84-2018-6260</t>
  </si>
  <si>
    <t>84-2018-6270</t>
  </si>
  <si>
    <t>84-2018-6280</t>
  </si>
  <si>
    <t>84-2018-6290</t>
  </si>
  <si>
    <t>84-2018-6300</t>
  </si>
  <si>
    <t>84-2018-6310</t>
  </si>
  <si>
    <t>84-2018-6320</t>
  </si>
  <si>
    <t>84-2018-6330</t>
  </si>
  <si>
    <t>84-2018-6340</t>
  </si>
  <si>
    <t>84-2018-6350</t>
  </si>
  <si>
    <t>84-2018-6360</t>
  </si>
  <si>
    <t>84-2018-7205</t>
  </si>
  <si>
    <t>84-2018-7206</t>
  </si>
  <si>
    <t>84-2018-7207</t>
  </si>
  <si>
    <t>84-2018-7210</t>
  </si>
  <si>
    <t>84-2018-8073</t>
  </si>
  <si>
    <t>84-2018-8074</t>
  </si>
  <si>
    <t>84-2018-8075</t>
  </si>
  <si>
    <t>84-2018-8076</t>
  </si>
  <si>
    <t>84-2018-8077</t>
  </si>
  <si>
    <t>84-2018-8078</t>
  </si>
  <si>
    <t>84-2018-8079</t>
  </si>
  <si>
    <t>84-2018-8080</t>
  </si>
  <si>
    <t>84-2018-8081</t>
  </si>
  <si>
    <t>84-2018-8082</t>
  </si>
  <si>
    <t>84-2018-8083</t>
  </si>
  <si>
    <t>84-2018-8084</t>
  </si>
  <si>
    <t>85-2018-6010</t>
  </si>
  <si>
    <t>85-2018-6020</t>
  </si>
  <si>
    <t>85-2018-6030</t>
  </si>
  <si>
    <t>85-2018-6040</t>
  </si>
  <si>
    <t>85-2018-6070</t>
  </si>
  <si>
    <t>85-2018-6080</t>
  </si>
  <si>
    <t>85-2018-6090</t>
  </si>
  <si>
    <t>85-2018-6100</t>
  </si>
  <si>
    <t>85-2018-6101</t>
  </si>
  <si>
    <t>85-2018-6110</t>
  </si>
  <si>
    <t>85-2018-6130</t>
  </si>
  <si>
    <t>85-2018-6131</t>
  </si>
  <si>
    <t>85-2018-6140</t>
  </si>
  <si>
    <t>85-2018-6150</t>
  </si>
  <si>
    <t>85-2018-6160</t>
  </si>
  <si>
    <t>85-2018-6170</t>
  </si>
  <si>
    <t>85-2018-6180</t>
  </si>
  <si>
    <t>85-2018-6190</t>
  </si>
  <si>
    <t>85-2018-6200</t>
  </si>
  <si>
    <t>85-2018-6210</t>
  </si>
  <si>
    <t>85-2018-6240</t>
  </si>
  <si>
    <t>85-2018-6250</t>
  </si>
  <si>
    <t>85-2018-6256</t>
  </si>
  <si>
    <t>85-2018-6260</t>
  </si>
  <si>
    <t>85-2018-6270</t>
  </si>
  <si>
    <t>85-2018-6280</t>
  </si>
  <si>
    <t>85-2018-6290</t>
  </si>
  <si>
    <t>85-2018-6300</t>
  </si>
  <si>
    <t>85-2018-6310</t>
  </si>
  <si>
    <t>85-2018-6320</t>
  </si>
  <si>
    <t>85-2018-6330</t>
  </si>
  <si>
    <t>85-2018-6340</t>
  </si>
  <si>
    <t>85-2018-6350</t>
  </si>
  <si>
    <t>85-2018-6360</t>
  </si>
  <si>
    <t>85-2018-7205</t>
  </si>
  <si>
    <t>85-2018-7206</t>
  </si>
  <si>
    <t>85-2018-7207</t>
  </si>
  <si>
    <t>85-2018-7210</t>
  </si>
  <si>
    <t>85-2018-8073</t>
  </si>
  <si>
    <t>85-2018-8074</t>
  </si>
  <si>
    <t>85-2018-8075</t>
  </si>
  <si>
    <t>85-2018-8076</t>
  </si>
  <si>
    <t>85-2018-8077</t>
  </si>
  <si>
    <t>85-2018-8078</t>
  </si>
  <si>
    <t>85-2018-8079</t>
  </si>
  <si>
    <t>85-2018-8080</t>
  </si>
  <si>
    <t>85-2018-8081</t>
  </si>
  <si>
    <t>85-2018-8082</t>
  </si>
  <si>
    <t>85-2018-8083</t>
  </si>
  <si>
    <t>85-2018-8084</t>
  </si>
  <si>
    <t>86-2018-6010</t>
  </si>
  <si>
    <t>86-2018-6020</t>
  </si>
  <si>
    <t>86-2018-6030</t>
  </si>
  <si>
    <t>86-2018-6040</t>
  </si>
  <si>
    <t>86-2018-6070</t>
  </si>
  <si>
    <t>86-2018-6080</t>
  </si>
  <si>
    <t>86-2018-6090</t>
  </si>
  <si>
    <t>86-2018-6100</t>
  </si>
  <si>
    <t>86-2018-6101</t>
  </si>
  <si>
    <t>86-2018-6110</t>
  </si>
  <si>
    <t>86-2018-6130</t>
  </si>
  <si>
    <t>86-2018-6131</t>
  </si>
  <si>
    <t>86-2018-6140</t>
  </si>
  <si>
    <t>86-2018-6150</t>
  </si>
  <si>
    <t>86-2018-6160</t>
  </si>
  <si>
    <t>86-2018-6170</t>
  </si>
  <si>
    <t>86-2018-6180</t>
  </si>
  <si>
    <t>86-2018-6190</t>
  </si>
  <si>
    <t>86-2018-6200</t>
  </si>
  <si>
    <t>86-2018-6210</t>
  </si>
  <si>
    <t>86-2018-6240</t>
  </si>
  <si>
    <t>86-2018-6250</t>
  </si>
  <si>
    <t>86-2018-6256</t>
  </si>
  <si>
    <t>86-2018-6260</t>
  </si>
  <si>
    <t>86-2018-6270</t>
  </si>
  <si>
    <t>86-2018-6280</t>
  </si>
  <si>
    <t>86-2018-6290</t>
  </si>
  <si>
    <t>86-2018-6300</t>
  </si>
  <si>
    <t>86-2018-6310</t>
  </si>
  <si>
    <t>86-2018-6320</t>
  </si>
  <si>
    <t>86-2018-6330</t>
  </si>
  <si>
    <t>86-2018-6340</t>
  </si>
  <si>
    <t>86-2018-6350</t>
  </si>
  <si>
    <t>86-2018-6360</t>
  </si>
  <si>
    <t>86-2018-7205</t>
  </si>
  <si>
    <t>86-2018-7206</t>
  </si>
  <si>
    <t>86-2018-7207</t>
  </si>
  <si>
    <t>86-2018-7210</t>
  </si>
  <si>
    <t>86-2018-8073</t>
  </si>
  <si>
    <t>86-2018-8074</t>
  </si>
  <si>
    <t>86-2018-8075</t>
  </si>
  <si>
    <t>86-2018-8076</t>
  </si>
  <si>
    <t>86-2018-8077</t>
  </si>
  <si>
    <t>86-2018-8078</t>
  </si>
  <si>
    <t>86-2018-8079</t>
  </si>
  <si>
    <t>86-2018-8080</t>
  </si>
  <si>
    <t>86-2018-8081</t>
  </si>
  <si>
    <t>86-2018-8082</t>
  </si>
  <si>
    <t>86-2018-8083</t>
  </si>
  <si>
    <t>86-2018-8084</t>
  </si>
  <si>
    <t>90-2018-6010</t>
  </si>
  <si>
    <t>90-2018-6020</t>
  </si>
  <si>
    <t>90-2018-6030</t>
  </si>
  <si>
    <t>90-2018-6040</t>
  </si>
  <si>
    <t>90-2018-6070</t>
  </si>
  <si>
    <t>90-2018-6080</t>
  </si>
  <si>
    <t>90-2018-6090</t>
  </si>
  <si>
    <t>90-2018-6100</t>
  </si>
  <si>
    <t>90-2018-6101</t>
  </si>
  <si>
    <t>90-2018-6110</t>
  </si>
  <si>
    <t>90-2018-6130</t>
  </si>
  <si>
    <t>90-2018-6131</t>
  </si>
  <si>
    <t>90-2018-6140</t>
  </si>
  <si>
    <t>90-2018-6150</t>
  </si>
  <si>
    <t>90-2018-6160</t>
  </si>
  <si>
    <t>90-2018-6170</t>
  </si>
  <si>
    <t>90-2018-6180</t>
  </si>
  <si>
    <t>90-2018-6190</t>
  </si>
  <si>
    <t>90-2018-6200</t>
  </si>
  <si>
    <t>90-2018-6210</t>
  </si>
  <si>
    <t>90-2018-6240</t>
  </si>
  <si>
    <t>90-2018-6250</t>
  </si>
  <si>
    <t>90-2018-6256</t>
  </si>
  <si>
    <t>90-2018-6260</t>
  </si>
  <si>
    <t>90-2018-6270</t>
  </si>
  <si>
    <t>90-2018-6280</t>
  </si>
  <si>
    <t>90-2018-6290</t>
  </si>
  <si>
    <t>90-2018-6300</t>
  </si>
  <si>
    <t>90-2018-6310</t>
  </si>
  <si>
    <t>90-2018-6320</t>
  </si>
  <si>
    <t>90-2018-6330</t>
  </si>
  <si>
    <t>90-2018-6340</t>
  </si>
  <si>
    <t>90-2018-6350</t>
  </si>
  <si>
    <t>90-2018-6360</t>
  </si>
  <si>
    <t>90-2018-7205</t>
  </si>
  <si>
    <t>90-2018-7206</t>
  </si>
  <si>
    <t>90-2018-7207</t>
  </si>
  <si>
    <t>90-2018-7210</t>
  </si>
  <si>
    <t>90-2018-8073</t>
  </si>
  <si>
    <t>90-2018-8074</t>
  </si>
  <si>
    <t>90-2018-8075</t>
  </si>
  <si>
    <t>90-2018-8076</t>
  </si>
  <si>
    <t>90-2018-8077</t>
  </si>
  <si>
    <t>90-2018-8078</t>
  </si>
  <si>
    <t>90-2018-8079</t>
  </si>
  <si>
    <t>90-2018-8080</t>
  </si>
  <si>
    <t>90-2018-8081</t>
  </si>
  <si>
    <t>90-2018-8082</t>
  </si>
  <si>
    <t>90-2018-8083</t>
  </si>
  <si>
    <t>90-2018-8084</t>
  </si>
  <si>
    <t>91-2018-6010</t>
  </si>
  <si>
    <t>91-2018-6020</t>
  </si>
  <si>
    <t>91-2018-6030</t>
  </si>
  <si>
    <t>91-2018-6040</t>
  </si>
  <si>
    <t>91-2018-6070</t>
  </si>
  <si>
    <t>91-2018-6080</t>
  </si>
  <si>
    <t>91-2018-6090</t>
  </si>
  <si>
    <t>91-2018-6100</t>
  </si>
  <si>
    <t>91-2018-6101</t>
  </si>
  <si>
    <t>91-2018-6110</t>
  </si>
  <si>
    <t>91-2018-6130</t>
  </si>
  <si>
    <t>91-2018-6131</t>
  </si>
  <si>
    <t>91-2018-6140</t>
  </si>
  <si>
    <t>91-2018-6150</t>
  </si>
  <si>
    <t>91-2018-6160</t>
  </si>
  <si>
    <t>91-2018-6170</t>
  </si>
  <si>
    <t>91-2018-6180</t>
  </si>
  <si>
    <t>91-2018-6190</t>
  </si>
  <si>
    <t>91-2018-6200</t>
  </si>
  <si>
    <t>91-2018-6210</t>
  </si>
  <si>
    <t>91-2018-6240</t>
  </si>
  <si>
    <t>91-2018-6250</t>
  </si>
  <si>
    <t>91-2018-6256</t>
  </si>
  <si>
    <t>91-2018-6260</t>
  </si>
  <si>
    <t>91-2018-6270</t>
  </si>
  <si>
    <t>91-2018-6280</t>
  </si>
  <si>
    <t>91-2018-6290</t>
  </si>
  <si>
    <t>91-2018-6300</t>
  </si>
  <si>
    <t>91-2018-6310</t>
  </si>
  <si>
    <t>91-2018-6320</t>
  </si>
  <si>
    <t>91-2018-6330</t>
  </si>
  <si>
    <t>91-2018-6340</t>
  </si>
  <si>
    <t>91-2018-6350</t>
  </si>
  <si>
    <t>91-2018-6360</t>
  </si>
  <si>
    <t>91-2018-7205</t>
  </si>
  <si>
    <t>91-2018-7206</t>
  </si>
  <si>
    <t>91-2018-7207</t>
  </si>
  <si>
    <t>91-2018-7210</t>
  </si>
  <si>
    <t>91-2018-8073</t>
  </si>
  <si>
    <t>91-2018-8074</t>
  </si>
  <si>
    <t>91-2018-8075</t>
  </si>
  <si>
    <t>91-2018-8076</t>
  </si>
  <si>
    <t>91-2018-8077</t>
  </si>
  <si>
    <t>91-2018-8078</t>
  </si>
  <si>
    <t>91-2018-8079</t>
  </si>
  <si>
    <t>91-2018-8080</t>
  </si>
  <si>
    <t>91-2018-8081</t>
  </si>
  <si>
    <t>91-2018-8082</t>
  </si>
  <si>
    <t>91-2018-8083</t>
  </si>
  <si>
    <t>91-2018-8084</t>
  </si>
  <si>
    <t>92-2018-6010</t>
  </si>
  <si>
    <t>92-2018-6020</t>
  </si>
  <si>
    <t>92-2018-6030</t>
  </si>
  <si>
    <t>92-2018-6040</t>
  </si>
  <si>
    <t>92-2018-6070</t>
  </si>
  <si>
    <t>92-2018-6080</t>
  </si>
  <si>
    <t>92-2018-6090</t>
  </si>
  <si>
    <t>92-2018-6100</t>
  </si>
  <si>
    <t>92-2018-6101</t>
  </si>
  <si>
    <t>92-2018-6110</t>
  </si>
  <si>
    <t>92-2018-6130</t>
  </si>
  <si>
    <t>92-2018-6131</t>
  </si>
  <si>
    <t>92-2018-6140</t>
  </si>
  <si>
    <t>92-2018-6150</t>
  </si>
  <si>
    <t>92-2018-6160</t>
  </si>
  <si>
    <t>92-2018-6170</t>
  </si>
  <si>
    <t>92-2018-6180</t>
  </si>
  <si>
    <t>92-2018-6190</t>
  </si>
  <si>
    <t>92-2018-6200</t>
  </si>
  <si>
    <t>92-2018-6210</t>
  </si>
  <si>
    <t>92-2018-6240</t>
  </si>
  <si>
    <t>92-2018-6250</t>
  </si>
  <si>
    <t>92-2018-6256</t>
  </si>
  <si>
    <t>92-2018-6260</t>
  </si>
  <si>
    <t>92-2018-6270</t>
  </si>
  <si>
    <t>92-2018-6280</t>
  </si>
  <si>
    <t>92-2018-6290</t>
  </si>
  <si>
    <t>92-2018-6300</t>
  </si>
  <si>
    <t>92-2018-6310</t>
  </si>
  <si>
    <t>92-2018-6320</t>
  </si>
  <si>
    <t>92-2018-6330</t>
  </si>
  <si>
    <t>92-2018-6340</t>
  </si>
  <si>
    <t>92-2018-6350</t>
  </si>
  <si>
    <t>92-2018-6360</t>
  </si>
  <si>
    <t>92-2018-7205</t>
  </si>
  <si>
    <t>92-2018-7206</t>
  </si>
  <si>
    <t>92-2018-7207</t>
  </si>
  <si>
    <t>92-2018-7210</t>
  </si>
  <si>
    <t>92-2018-8073</t>
  </si>
  <si>
    <t>92-2018-8074</t>
  </si>
  <si>
    <t>92-2018-8075</t>
  </si>
  <si>
    <t>92-2018-8076</t>
  </si>
  <si>
    <t>92-2018-8077</t>
  </si>
  <si>
    <t>92-2018-8078</t>
  </si>
  <si>
    <t>92-2018-8079</t>
  </si>
  <si>
    <t>92-2018-8080</t>
  </si>
  <si>
    <t>92-2018-8081</t>
  </si>
  <si>
    <t>92-2018-8082</t>
  </si>
  <si>
    <t>92-2018-8083</t>
  </si>
  <si>
    <t>92-2018-8084</t>
  </si>
  <si>
    <t>94-2018-6010</t>
  </si>
  <si>
    <t>94-2018-6020</t>
  </si>
  <si>
    <t>94-2018-6030</t>
  </si>
  <si>
    <t>94-2018-6040</t>
  </si>
  <si>
    <t>94-2018-6070</t>
  </si>
  <si>
    <t>94-2018-6080</t>
  </si>
  <si>
    <t>94-2018-6090</t>
  </si>
  <si>
    <t>94-2018-6100</t>
  </si>
  <si>
    <t>94-2018-6101</t>
  </si>
  <si>
    <t>94-2018-6110</t>
  </si>
  <si>
    <t>94-2018-6130</t>
  </si>
  <si>
    <t>94-2018-6131</t>
  </si>
  <si>
    <t>94-2018-6140</t>
  </si>
  <si>
    <t>94-2018-6150</t>
  </si>
  <si>
    <t>94-2018-6160</t>
  </si>
  <si>
    <t>94-2018-6170</t>
  </si>
  <si>
    <t>94-2018-6180</t>
  </si>
  <si>
    <t>94-2018-6190</t>
  </si>
  <si>
    <t>94-2018-6200</t>
  </si>
  <si>
    <t>94-2018-6210</t>
  </si>
  <si>
    <t>94-2018-6240</t>
  </si>
  <si>
    <t>94-2018-6250</t>
  </si>
  <si>
    <t>94-2018-6256</t>
  </si>
  <si>
    <t>94-2018-6260</t>
  </si>
  <si>
    <t>94-2018-6270</t>
  </si>
  <si>
    <t>94-2018-6280</t>
  </si>
  <si>
    <t>94-2018-6290</t>
  </si>
  <si>
    <t>94-2018-6300</t>
  </si>
  <si>
    <t>94-2018-6310</t>
  </si>
  <si>
    <t>94-2018-6320</t>
  </si>
  <si>
    <t>94-2018-6330</t>
  </si>
  <si>
    <t>94-2018-6340</t>
  </si>
  <si>
    <t>94-2018-6350</t>
  </si>
  <si>
    <t>94-2018-6360</t>
  </si>
  <si>
    <t>94-2018-7205</t>
  </si>
  <si>
    <t>94-2018-7206</t>
  </si>
  <si>
    <t>94-2018-7207</t>
  </si>
  <si>
    <t>94-2018-7210</t>
  </si>
  <si>
    <t>94-2018-8073</t>
  </si>
  <si>
    <t>94-2018-8074</t>
  </si>
  <si>
    <t>94-2018-8075</t>
  </si>
  <si>
    <t>94-2018-8076</t>
  </si>
  <si>
    <t>94-2018-8077</t>
  </si>
  <si>
    <t>94-2018-8078</t>
  </si>
  <si>
    <t>94-2018-8079</t>
  </si>
  <si>
    <t>94-2018-8080</t>
  </si>
  <si>
    <t>94-2018-8081</t>
  </si>
  <si>
    <t>94-2018-8082</t>
  </si>
  <si>
    <t>94-2018-8083</t>
  </si>
  <si>
    <t>94-2018-8084</t>
  </si>
  <si>
    <t>98-2018-6010</t>
  </si>
  <si>
    <t>98-2018-6020</t>
  </si>
  <si>
    <t>98-2018-6030</t>
  </si>
  <si>
    <t>98-2018-6040</t>
  </si>
  <si>
    <t>98-2018-6070</t>
  </si>
  <si>
    <t>98-2018-6080</t>
  </si>
  <si>
    <t>98-2018-6090</t>
  </si>
  <si>
    <t>98-2018-6100</t>
  </si>
  <si>
    <t>98-2018-6101</t>
  </si>
  <si>
    <t>98-2018-6110</t>
  </si>
  <si>
    <t>98-2018-6130</t>
  </si>
  <si>
    <t>98-2018-6131</t>
  </si>
  <si>
    <t>98-2018-6140</t>
  </si>
  <si>
    <t>98-2018-6150</t>
  </si>
  <si>
    <t>98-2018-6160</t>
  </si>
  <si>
    <t>98-2018-6170</t>
  </si>
  <si>
    <t>98-2018-6180</t>
  </si>
  <si>
    <t>98-2018-6190</t>
  </si>
  <si>
    <t>98-2018-6200</t>
  </si>
  <si>
    <t>98-2018-6210</t>
  </si>
  <si>
    <t>98-2018-6240</t>
  </si>
  <si>
    <t>98-2018-6250</t>
  </si>
  <si>
    <t>98-2018-6256</t>
  </si>
  <si>
    <t>98-2018-6260</t>
  </si>
  <si>
    <t>98-2018-6270</t>
  </si>
  <si>
    <t>98-2018-6280</t>
  </si>
  <si>
    <t>98-2018-6290</t>
  </si>
  <si>
    <t>98-2018-6300</t>
  </si>
  <si>
    <t>98-2018-6310</t>
  </si>
  <si>
    <t>98-2018-6320</t>
  </si>
  <si>
    <t>98-2018-6330</t>
  </si>
  <si>
    <t>98-2018-6340</t>
  </si>
  <si>
    <t>98-2018-6350</t>
  </si>
  <si>
    <t>98-2018-6360</t>
  </si>
  <si>
    <t>98-2018-7205</t>
  </si>
  <si>
    <t>98-2018-7206</t>
  </si>
  <si>
    <t>98-2018-7207</t>
  </si>
  <si>
    <t>98-2018-7210</t>
  </si>
  <si>
    <t>98-2018-8073</t>
  </si>
  <si>
    <t>98-2018-8074</t>
  </si>
  <si>
    <t>98-2018-8075</t>
  </si>
  <si>
    <t>98-2018-8076</t>
  </si>
  <si>
    <t>98-2018-8077</t>
  </si>
  <si>
    <t>98-2018-8078</t>
  </si>
  <si>
    <t>98-2018-8079</t>
  </si>
  <si>
    <t>98-2018-8080</t>
  </si>
  <si>
    <t>98-2018-8081</t>
  </si>
  <si>
    <t>98-2018-8082</t>
  </si>
  <si>
    <t>98-2018-8083</t>
  </si>
  <si>
    <t>98-2018-8084</t>
  </si>
  <si>
    <t>99-2018-6010</t>
  </si>
  <si>
    <t>99-2018-6020</t>
  </si>
  <si>
    <t>99-2018-6030</t>
  </si>
  <si>
    <t>99-2018-6040</t>
  </si>
  <si>
    <t>99-2018-6070</t>
  </si>
  <si>
    <t>99-2018-6080</t>
  </si>
  <si>
    <t>99-2018-6090</t>
  </si>
  <si>
    <t>99-2018-6100</t>
  </si>
  <si>
    <t>99-2018-6101</t>
  </si>
  <si>
    <t>99-2018-6110</t>
  </si>
  <si>
    <t>99-2018-6130</t>
  </si>
  <si>
    <t>99-2018-6131</t>
  </si>
  <si>
    <t>99-2018-6140</t>
  </si>
  <si>
    <t>99-2018-6150</t>
  </si>
  <si>
    <t>99-2018-6160</t>
  </si>
  <si>
    <t>99-2018-6170</t>
  </si>
  <si>
    <t>99-2018-6180</t>
  </si>
  <si>
    <t>99-2018-6190</t>
  </si>
  <si>
    <t>99-2018-6200</t>
  </si>
  <si>
    <t>99-2018-6210</t>
  </si>
  <si>
    <t>99-2018-6240</t>
  </si>
  <si>
    <t>99-2018-6250</t>
  </si>
  <si>
    <t>99-2018-6256</t>
  </si>
  <si>
    <t>99-2018-6260</t>
  </si>
  <si>
    <t>99-2018-6270</t>
  </si>
  <si>
    <t>99-2018-6280</t>
  </si>
  <si>
    <t>99-2018-6290</t>
  </si>
  <si>
    <t>99-2018-6300</t>
  </si>
  <si>
    <t>99-2018-6310</t>
  </si>
  <si>
    <t>99-2018-6320</t>
  </si>
  <si>
    <t>99-2018-6330</t>
  </si>
  <si>
    <t>99-2018-6340</t>
  </si>
  <si>
    <t>99-2018-6350</t>
  </si>
  <si>
    <t>99-2018-6360</t>
  </si>
  <si>
    <t>99-2018-7205</t>
  </si>
  <si>
    <t>99-2018-7206</t>
  </si>
  <si>
    <t>99-2018-7207</t>
  </si>
  <si>
    <t>99-2018-7210</t>
  </si>
  <si>
    <t>99-2018-8073</t>
  </si>
  <si>
    <t>99-2018-8074</t>
  </si>
  <si>
    <t>99-2018-8075</t>
  </si>
  <si>
    <t>99-2018-8076</t>
  </si>
  <si>
    <t>99-2018-8077</t>
  </si>
  <si>
    <t>99-2018-8078</t>
  </si>
  <si>
    <t>99-2018-8079</t>
  </si>
  <si>
    <t>99-2018-8080</t>
  </si>
  <si>
    <t>99-2018-8081</t>
  </si>
  <si>
    <t>99-2018-8082</t>
  </si>
  <si>
    <t>99-2018-8083</t>
  </si>
  <si>
    <t>99-2018-8084</t>
  </si>
  <si>
    <t>100-2018-6010</t>
  </si>
  <si>
    <t>100-2018-6020</t>
  </si>
  <si>
    <t>100-2018-6030</t>
  </si>
  <si>
    <t>100-2018-6040</t>
  </si>
  <si>
    <t>100-2018-6070</t>
  </si>
  <si>
    <t>100-2018-6080</t>
  </si>
  <si>
    <t>100-2018-6090</t>
  </si>
  <si>
    <t>100-2018-6100</t>
  </si>
  <si>
    <t>100-2018-6101</t>
  </si>
  <si>
    <t>100-2018-6110</t>
  </si>
  <si>
    <t>100-2018-6130</t>
  </si>
  <si>
    <t>100-2018-6131</t>
  </si>
  <si>
    <t>100-2018-6140</t>
  </si>
  <si>
    <t>100-2018-6150</t>
  </si>
  <si>
    <t>100-2018-6160</t>
  </si>
  <si>
    <t>100-2018-6170</t>
  </si>
  <si>
    <t>100-2018-6180</t>
  </si>
  <si>
    <t>100-2018-6190</t>
  </si>
  <si>
    <t>100-2018-6200</t>
  </si>
  <si>
    <t>100-2018-6210</t>
  </si>
  <si>
    <t>100-2018-6240</t>
  </si>
  <si>
    <t>100-2018-6250</t>
  </si>
  <si>
    <t>100-2018-6256</t>
  </si>
  <si>
    <t>100-2018-6260</t>
  </si>
  <si>
    <t>100-2018-6270</t>
  </si>
  <si>
    <t>100-2018-6280</t>
  </si>
  <si>
    <t>100-2018-6290</t>
  </si>
  <si>
    <t>100-2018-6300</t>
  </si>
  <si>
    <t>100-2018-6310</t>
  </si>
  <si>
    <t>100-2018-6320</t>
  </si>
  <si>
    <t>100-2018-6330</t>
  </si>
  <si>
    <t>100-2018-6340</t>
  </si>
  <si>
    <t>100-2018-6350</t>
  </si>
  <si>
    <t>100-2018-6360</t>
  </si>
  <si>
    <t>100-2018-7205</t>
  </si>
  <si>
    <t>100-2018-7206</t>
  </si>
  <si>
    <t>100-2018-7207</t>
  </si>
  <si>
    <t>100-2018-7210</t>
  </si>
  <si>
    <t>100-2018-8073</t>
  </si>
  <si>
    <t>100-2018-8074</t>
  </si>
  <si>
    <t>100-2018-8075</t>
  </si>
  <si>
    <t>100-2018-8076</t>
  </si>
  <si>
    <t>100-2018-8077</t>
  </si>
  <si>
    <t>100-2018-8078</t>
  </si>
  <si>
    <t>100-2018-8079</t>
  </si>
  <si>
    <t>100-2018-8080</t>
  </si>
  <si>
    <t>100-2018-8081</t>
  </si>
  <si>
    <t>100-2018-8082</t>
  </si>
  <si>
    <t>100-2018-8083</t>
  </si>
  <si>
    <t>100-2018-8084</t>
  </si>
  <si>
    <t>102-2018-6010</t>
  </si>
  <si>
    <t>102-2018-6020</t>
  </si>
  <si>
    <t>102-2018-6030</t>
  </si>
  <si>
    <t>102-2018-6040</t>
  </si>
  <si>
    <t>102-2018-6070</t>
  </si>
  <si>
    <t>102-2018-6080</t>
  </si>
  <si>
    <t>102-2018-6090</t>
  </si>
  <si>
    <t>102-2018-6100</t>
  </si>
  <si>
    <t>102-2018-6101</t>
  </si>
  <si>
    <t>102-2018-6110</t>
  </si>
  <si>
    <t>102-2018-6130</t>
  </si>
  <si>
    <t>102-2018-6131</t>
  </si>
  <si>
    <t>102-2018-6140</t>
  </si>
  <si>
    <t>102-2018-6150</t>
  </si>
  <si>
    <t>102-2018-6160</t>
  </si>
  <si>
    <t>102-2018-6170</t>
  </si>
  <si>
    <t>102-2018-6180</t>
  </si>
  <si>
    <t>102-2018-6190</t>
  </si>
  <si>
    <t>102-2018-6200</t>
  </si>
  <si>
    <t>102-2018-6210</t>
  </si>
  <si>
    <t>102-2018-6240</t>
  </si>
  <si>
    <t>102-2018-6250</t>
  </si>
  <si>
    <t>102-2018-6256</t>
  </si>
  <si>
    <t>102-2018-6260</t>
  </si>
  <si>
    <t>102-2018-6270</t>
  </si>
  <si>
    <t>102-2018-6280</t>
  </si>
  <si>
    <t>102-2018-6290</t>
  </si>
  <si>
    <t>102-2018-6300</t>
  </si>
  <si>
    <t>102-2018-6310</t>
  </si>
  <si>
    <t>102-2018-6320</t>
  </si>
  <si>
    <t>102-2018-6330</t>
  </si>
  <si>
    <t>102-2018-6340</t>
  </si>
  <si>
    <t>102-2018-6350</t>
  </si>
  <si>
    <t>102-2018-6360</t>
  </si>
  <si>
    <t>102-2018-7205</t>
  </si>
  <si>
    <t>102-2018-7206</t>
  </si>
  <si>
    <t>102-2018-7207</t>
  </si>
  <si>
    <t>102-2018-7210</t>
  </si>
  <si>
    <t>102-2018-8073</t>
  </si>
  <si>
    <t>102-2018-8074</t>
  </si>
  <si>
    <t>102-2018-8075</t>
  </si>
  <si>
    <t>102-2018-8076</t>
  </si>
  <si>
    <t>102-2018-8077</t>
  </si>
  <si>
    <t>102-2018-8078</t>
  </si>
  <si>
    <t>102-2018-8079</t>
  </si>
  <si>
    <t>102-2018-8080</t>
  </si>
  <si>
    <t>102-2018-8081</t>
  </si>
  <si>
    <t>102-2018-8082</t>
  </si>
  <si>
    <t>102-2018-8083</t>
  </si>
  <si>
    <t>102-2018-8084</t>
  </si>
  <si>
    <t>103-2018-6010</t>
  </si>
  <si>
    <t>103-2018-6020</t>
  </si>
  <si>
    <t>103-2018-6030</t>
  </si>
  <si>
    <t>103-2018-6040</t>
  </si>
  <si>
    <t>103-2018-6070</t>
  </si>
  <si>
    <t>103-2018-6080</t>
  </si>
  <si>
    <t>103-2018-6090</t>
  </si>
  <si>
    <t>103-2018-6100</t>
  </si>
  <si>
    <t>103-2018-6101</t>
  </si>
  <si>
    <t>103-2018-6110</t>
  </si>
  <si>
    <t>103-2018-6130</t>
  </si>
  <si>
    <t>103-2018-6131</t>
  </si>
  <si>
    <t>103-2018-6140</t>
  </si>
  <si>
    <t>103-2018-6150</t>
  </si>
  <si>
    <t>103-2018-6160</t>
  </si>
  <si>
    <t>103-2018-6170</t>
  </si>
  <si>
    <t>103-2018-6180</t>
  </si>
  <si>
    <t>103-2018-6190</t>
  </si>
  <si>
    <t>103-2018-6200</t>
  </si>
  <si>
    <t>103-2018-6210</t>
  </si>
  <si>
    <t>103-2018-6240</t>
  </si>
  <si>
    <t>103-2018-6250</t>
  </si>
  <si>
    <t>103-2018-6256</t>
  </si>
  <si>
    <t>103-2018-6260</t>
  </si>
  <si>
    <t>103-2018-6270</t>
  </si>
  <si>
    <t>103-2018-6280</t>
  </si>
  <si>
    <t>103-2018-6290</t>
  </si>
  <si>
    <t>103-2018-6300</t>
  </si>
  <si>
    <t>103-2018-6310</t>
  </si>
  <si>
    <t>103-2018-6320</t>
  </si>
  <si>
    <t>103-2018-6330</t>
  </si>
  <si>
    <t>103-2018-6340</t>
  </si>
  <si>
    <t>103-2018-6350</t>
  </si>
  <si>
    <t>103-2018-6360</t>
  </si>
  <si>
    <t>103-2018-7205</t>
  </si>
  <si>
    <t>103-2018-7206</t>
  </si>
  <si>
    <t>103-2018-7207</t>
  </si>
  <si>
    <t>103-2018-7210</t>
  </si>
  <si>
    <t>103-2018-8073</t>
  </si>
  <si>
    <t>103-2018-8074</t>
  </si>
  <si>
    <t>103-2018-8075</t>
  </si>
  <si>
    <t>103-2018-8076</t>
  </si>
  <si>
    <t>103-2018-8077</t>
  </si>
  <si>
    <t>103-2018-8078</t>
  </si>
  <si>
    <t>103-2018-8079</t>
  </si>
  <si>
    <t>103-2018-8080</t>
  </si>
  <si>
    <t>103-2018-8081</t>
  </si>
  <si>
    <t>103-2018-8082</t>
  </si>
  <si>
    <t>103-2018-8083</t>
  </si>
  <si>
    <t>103-2018-8084</t>
  </si>
  <si>
    <t>104-2018-6010</t>
  </si>
  <si>
    <t>104-2018-6020</t>
  </si>
  <si>
    <t>104-2018-6030</t>
  </si>
  <si>
    <t>104-2018-6040</t>
  </si>
  <si>
    <t>104-2018-6070</t>
  </si>
  <si>
    <t>104-2018-6080</t>
  </si>
  <si>
    <t>104-2018-6090</t>
  </si>
  <si>
    <t>104-2018-6100</t>
  </si>
  <si>
    <t>104-2018-6101</t>
  </si>
  <si>
    <t>104-2018-6110</t>
  </si>
  <si>
    <t>104-2018-6130</t>
  </si>
  <si>
    <t>104-2018-6131</t>
  </si>
  <si>
    <t>104-2018-6140</t>
  </si>
  <si>
    <t>104-2018-6150</t>
  </si>
  <si>
    <t>104-2018-6160</t>
  </si>
  <si>
    <t>104-2018-6170</t>
  </si>
  <si>
    <t>104-2018-6180</t>
  </si>
  <si>
    <t>104-2018-6190</t>
  </si>
  <si>
    <t>104-2018-6200</t>
  </si>
  <si>
    <t>104-2018-6210</t>
  </si>
  <si>
    <t>104-2018-6240</t>
  </si>
  <si>
    <t>104-2018-6250</t>
  </si>
  <si>
    <t>104-2018-6256</t>
  </si>
  <si>
    <t>104-2018-6260</t>
  </si>
  <si>
    <t>104-2018-6270</t>
  </si>
  <si>
    <t>104-2018-6280</t>
  </si>
  <si>
    <t>104-2018-6290</t>
  </si>
  <si>
    <t>104-2018-6300</t>
  </si>
  <si>
    <t>104-2018-6310</t>
  </si>
  <si>
    <t>104-2018-6320</t>
  </si>
  <si>
    <t>104-2018-6330</t>
  </si>
  <si>
    <t>104-2018-6340</t>
  </si>
  <si>
    <t>104-2018-6350</t>
  </si>
  <si>
    <t>104-2018-6360</t>
  </si>
  <si>
    <t>104-2018-7205</t>
  </si>
  <si>
    <t>104-2018-7206</t>
  </si>
  <si>
    <t>104-2018-7207</t>
  </si>
  <si>
    <t>104-2018-7210</t>
  </si>
  <si>
    <t>104-2018-8073</t>
  </si>
  <si>
    <t>104-2018-8074</t>
  </si>
  <si>
    <t>104-2018-8075</t>
  </si>
  <si>
    <t>104-2018-8076</t>
  </si>
  <si>
    <t>104-2018-8077</t>
  </si>
  <si>
    <t>104-2018-8078</t>
  </si>
  <si>
    <t>104-2018-8079</t>
  </si>
  <si>
    <t>104-2018-8080</t>
  </si>
  <si>
    <t>104-2018-8081</t>
  </si>
  <si>
    <t>104-2018-8082</t>
  </si>
  <si>
    <t>104-2018-8083</t>
  </si>
  <si>
    <t>104-2018-8084</t>
  </si>
  <si>
    <t>105-2018-6010</t>
  </si>
  <si>
    <t>105-2018-6020</t>
  </si>
  <si>
    <t>105-2018-6030</t>
  </si>
  <si>
    <t>105-2018-6040</t>
  </si>
  <si>
    <t>105-2018-6070</t>
  </si>
  <si>
    <t>105-2018-6080</t>
  </si>
  <si>
    <t>105-2018-6090</t>
  </si>
  <si>
    <t>105-2018-6100</t>
  </si>
  <si>
    <t>105-2018-6101</t>
  </si>
  <si>
    <t>105-2018-6110</t>
  </si>
  <si>
    <t>105-2018-6130</t>
  </si>
  <si>
    <t>105-2018-6131</t>
  </si>
  <si>
    <t>105-2018-6140</t>
  </si>
  <si>
    <t>105-2018-6150</t>
  </si>
  <si>
    <t>105-2018-6160</t>
  </si>
  <si>
    <t>105-2018-6170</t>
  </si>
  <si>
    <t>105-2018-6180</t>
  </si>
  <si>
    <t>105-2018-6190</t>
  </si>
  <si>
    <t>105-2018-6200</t>
  </si>
  <si>
    <t>105-2018-6210</t>
  </si>
  <si>
    <t>105-2018-6240</t>
  </si>
  <si>
    <t>105-2018-6250</t>
  </si>
  <si>
    <t>105-2018-6256</t>
  </si>
  <si>
    <t>105-2018-6260</t>
  </si>
  <si>
    <t>105-2018-6270</t>
  </si>
  <si>
    <t>105-2018-6280</t>
  </si>
  <si>
    <t>105-2018-6290</t>
  </si>
  <si>
    <t>105-2018-6300</t>
  </si>
  <si>
    <t>105-2018-6310</t>
  </si>
  <si>
    <t>105-2018-6320</t>
  </si>
  <si>
    <t>105-2018-6330</t>
  </si>
  <si>
    <t>105-2018-6340</t>
  </si>
  <si>
    <t>105-2018-6350</t>
  </si>
  <si>
    <t>105-2018-6360</t>
  </si>
  <si>
    <t>105-2018-7205</t>
  </si>
  <si>
    <t>105-2018-7206</t>
  </si>
  <si>
    <t>105-2018-7207</t>
  </si>
  <si>
    <t>105-2018-7210</t>
  </si>
  <si>
    <t>105-2018-8073</t>
  </si>
  <si>
    <t>105-2018-8074</t>
  </si>
  <si>
    <t>105-2018-8075</t>
  </si>
  <si>
    <t>105-2018-8076</t>
  </si>
  <si>
    <t>105-2018-8077</t>
  </si>
  <si>
    <t>105-2018-8078</t>
  </si>
  <si>
    <t>105-2018-8079</t>
  </si>
  <si>
    <t>105-2018-8080</t>
  </si>
  <si>
    <t>105-2018-8081</t>
  </si>
  <si>
    <t>105-2018-8082</t>
  </si>
  <si>
    <t>105-2018-8083</t>
  </si>
  <si>
    <t>105-2018-8084</t>
  </si>
  <si>
    <t>106-2018-6010</t>
  </si>
  <si>
    <t>106-2018-6020</t>
  </si>
  <si>
    <t>106-2018-6030</t>
  </si>
  <si>
    <t>106-2018-6040</t>
  </si>
  <si>
    <t>106-2018-6070</t>
  </si>
  <si>
    <t>106-2018-6080</t>
  </si>
  <si>
    <t>106-2018-6090</t>
  </si>
  <si>
    <t>106-2018-6100</t>
  </si>
  <si>
    <t>106-2018-6101</t>
  </si>
  <si>
    <t>106-2018-6110</t>
  </si>
  <si>
    <t>106-2018-6130</t>
  </si>
  <si>
    <t>106-2018-6131</t>
  </si>
  <si>
    <t>106-2018-6140</t>
  </si>
  <si>
    <t>106-2018-6150</t>
  </si>
  <si>
    <t>106-2018-6160</t>
  </si>
  <si>
    <t>106-2018-6170</t>
  </si>
  <si>
    <t>106-2018-6180</t>
  </si>
  <si>
    <t>106-2018-6190</t>
  </si>
  <si>
    <t>106-2018-6200</t>
  </si>
  <si>
    <t>106-2018-6210</t>
  </si>
  <si>
    <t>106-2018-6240</t>
  </si>
  <si>
    <t>106-2018-6250</t>
  </si>
  <si>
    <t>106-2018-6256</t>
  </si>
  <si>
    <t>106-2018-6260</t>
  </si>
  <si>
    <t>106-2018-6270</t>
  </si>
  <si>
    <t>106-2018-6280</t>
  </si>
  <si>
    <t>106-2018-6290</t>
  </si>
  <si>
    <t>106-2018-6300</t>
  </si>
  <si>
    <t>106-2018-6310</t>
  </si>
  <si>
    <t>106-2018-6320</t>
  </si>
  <si>
    <t>106-2018-6330</t>
  </si>
  <si>
    <t>106-2018-6340</t>
  </si>
  <si>
    <t>106-2018-6350</t>
  </si>
  <si>
    <t>106-2018-6360</t>
  </si>
  <si>
    <t>106-2018-7205</t>
  </si>
  <si>
    <t>106-2018-7206</t>
  </si>
  <si>
    <t>106-2018-7207</t>
  </si>
  <si>
    <t>106-2018-7210</t>
  </si>
  <si>
    <t>106-2018-8073</t>
  </si>
  <si>
    <t>106-2018-8074</t>
  </si>
  <si>
    <t>106-2018-8075</t>
  </si>
  <si>
    <t>106-2018-8076</t>
  </si>
  <si>
    <t>106-2018-8077</t>
  </si>
  <si>
    <t>106-2018-8078</t>
  </si>
  <si>
    <t>106-2018-8079</t>
  </si>
  <si>
    <t>106-2018-8080</t>
  </si>
  <si>
    <t>106-2018-8081</t>
  </si>
  <si>
    <t>106-2018-8082</t>
  </si>
  <si>
    <t>106-2018-8083</t>
  </si>
  <si>
    <t>106-2018-8084</t>
  </si>
  <si>
    <t>107-2018-6010</t>
  </si>
  <si>
    <t>107-2018-6020</t>
  </si>
  <si>
    <t>107-2018-6030</t>
  </si>
  <si>
    <t>107-2018-6040</t>
  </si>
  <si>
    <t>107-2018-6070</t>
  </si>
  <si>
    <t>107-2018-6080</t>
  </si>
  <si>
    <t>107-2018-6090</t>
  </si>
  <si>
    <t>107-2018-6100</t>
  </si>
  <si>
    <t>107-2018-6101</t>
  </si>
  <si>
    <t>107-2018-6110</t>
  </si>
  <si>
    <t>107-2018-6130</t>
  </si>
  <si>
    <t>107-2018-6131</t>
  </si>
  <si>
    <t>107-2018-6140</t>
  </si>
  <si>
    <t>107-2018-6150</t>
  </si>
  <si>
    <t>107-2018-6160</t>
  </si>
  <si>
    <t>107-2018-6170</t>
  </si>
  <si>
    <t>107-2018-6180</t>
  </si>
  <si>
    <t>107-2018-6190</t>
  </si>
  <si>
    <t>107-2018-6200</t>
  </si>
  <si>
    <t>107-2018-6210</t>
  </si>
  <si>
    <t>107-2018-6240</t>
  </si>
  <si>
    <t>107-2018-6250</t>
  </si>
  <si>
    <t>107-2018-6256</t>
  </si>
  <si>
    <t>107-2018-6260</t>
  </si>
  <si>
    <t>107-2018-6270</t>
  </si>
  <si>
    <t>107-2018-6280</t>
  </si>
  <si>
    <t>107-2018-6290</t>
  </si>
  <si>
    <t>107-2018-6300</t>
  </si>
  <si>
    <t>107-2018-6310</t>
  </si>
  <si>
    <t>107-2018-6320</t>
  </si>
  <si>
    <t>107-2018-6330</t>
  </si>
  <si>
    <t>107-2018-6340</t>
  </si>
  <si>
    <t>107-2018-6350</t>
  </si>
  <si>
    <t>107-2018-6360</t>
  </si>
  <si>
    <t>107-2018-7205</t>
  </si>
  <si>
    <t>107-2018-7206</t>
  </si>
  <si>
    <t>107-2018-7207</t>
  </si>
  <si>
    <t>107-2018-7210</t>
  </si>
  <si>
    <t>107-2018-8073</t>
  </si>
  <si>
    <t>107-2018-8074</t>
  </si>
  <si>
    <t>107-2018-8075</t>
  </si>
  <si>
    <t>107-2018-8076</t>
  </si>
  <si>
    <t>107-2018-8077</t>
  </si>
  <si>
    <t>107-2018-8078</t>
  </si>
  <si>
    <t>107-2018-8079</t>
  </si>
  <si>
    <t>107-2018-8080</t>
  </si>
  <si>
    <t>107-2018-8081</t>
  </si>
  <si>
    <t>107-2018-8082</t>
  </si>
  <si>
    <t>107-2018-8083</t>
  </si>
  <si>
    <t>107-2018-8084</t>
  </si>
  <si>
    <t>108-2018-6010</t>
  </si>
  <si>
    <t>108-2018-6020</t>
  </si>
  <si>
    <t>108-2018-6030</t>
  </si>
  <si>
    <t>108-2018-6040</t>
  </si>
  <si>
    <t>108-2018-6070</t>
  </si>
  <si>
    <t>108-2018-6080</t>
  </si>
  <si>
    <t>108-2018-6090</t>
  </si>
  <si>
    <t>108-2018-6100</t>
  </si>
  <si>
    <t>108-2018-6101</t>
  </si>
  <si>
    <t>108-2018-6110</t>
  </si>
  <si>
    <t>108-2018-6130</t>
  </si>
  <si>
    <t>108-2018-6131</t>
  </si>
  <si>
    <t>108-2018-6140</t>
  </si>
  <si>
    <t>108-2018-6150</t>
  </si>
  <si>
    <t>108-2018-6160</t>
  </si>
  <si>
    <t>108-2018-6170</t>
  </si>
  <si>
    <t>108-2018-6180</t>
  </si>
  <si>
    <t>108-2018-6190</t>
  </si>
  <si>
    <t>108-2018-6200</t>
  </si>
  <si>
    <t>108-2018-6210</t>
  </si>
  <si>
    <t>108-2018-6240</t>
  </si>
  <si>
    <t>108-2018-6250</t>
  </si>
  <si>
    <t>108-2018-6256</t>
  </si>
  <si>
    <t>108-2018-6260</t>
  </si>
  <si>
    <t>108-2018-6270</t>
  </si>
  <si>
    <t>108-2018-6280</t>
  </si>
  <si>
    <t>108-2018-6290</t>
  </si>
  <si>
    <t>108-2018-6300</t>
  </si>
  <si>
    <t>108-2018-6310</t>
  </si>
  <si>
    <t>108-2018-6320</t>
  </si>
  <si>
    <t>108-2018-6330</t>
  </si>
  <si>
    <t>108-2018-6340</t>
  </si>
  <si>
    <t>108-2018-6350</t>
  </si>
  <si>
    <t>108-2018-6360</t>
  </si>
  <si>
    <t>108-2018-7205</t>
  </si>
  <si>
    <t>108-2018-7206</t>
  </si>
  <si>
    <t>108-2018-7207</t>
  </si>
  <si>
    <t>108-2018-7210</t>
  </si>
  <si>
    <t>108-2018-8073</t>
  </si>
  <si>
    <t>108-2018-8074</t>
  </si>
  <si>
    <t>108-2018-8075</t>
  </si>
  <si>
    <t>108-2018-8076</t>
  </si>
  <si>
    <t>108-2018-8077</t>
  </si>
  <si>
    <t>108-2018-8078</t>
  </si>
  <si>
    <t>108-2018-8079</t>
  </si>
  <si>
    <t>108-2018-8080</t>
  </si>
  <si>
    <t>108-2018-8081</t>
  </si>
  <si>
    <t>108-2018-8082</t>
  </si>
  <si>
    <t>108-2018-8083</t>
  </si>
  <si>
    <t>108-2018-8084</t>
  </si>
  <si>
    <t>110-2018-6010</t>
  </si>
  <si>
    <t>110-2018-6020</t>
  </si>
  <si>
    <t>110-2018-6030</t>
  </si>
  <si>
    <t>110-2018-6040</t>
  </si>
  <si>
    <t>110-2018-6070</t>
  </si>
  <si>
    <t>110-2018-6080</t>
  </si>
  <si>
    <t>110-2018-6090</t>
  </si>
  <si>
    <t>110-2018-6100</t>
  </si>
  <si>
    <t>110-2018-6101</t>
  </si>
  <si>
    <t>110-2018-6110</t>
  </si>
  <si>
    <t>110-2018-6130</t>
  </si>
  <si>
    <t>110-2018-6131</t>
  </si>
  <si>
    <t>110-2018-6140</t>
  </si>
  <si>
    <t>110-2018-6150</t>
  </si>
  <si>
    <t>110-2018-6160</t>
  </si>
  <si>
    <t>110-2018-6170</t>
  </si>
  <si>
    <t>110-2018-6180</t>
  </si>
  <si>
    <t>110-2018-6190</t>
  </si>
  <si>
    <t>110-2018-6200</t>
  </si>
  <si>
    <t>110-2018-6210</t>
  </si>
  <si>
    <t>110-2018-6240</t>
  </si>
  <si>
    <t>110-2018-6250</t>
  </si>
  <si>
    <t>110-2018-6256</t>
  </si>
  <si>
    <t>110-2018-6260</t>
  </si>
  <si>
    <t>110-2018-6270</t>
  </si>
  <si>
    <t>110-2018-6280</t>
  </si>
  <si>
    <t>110-2018-6290</t>
  </si>
  <si>
    <t>110-2018-6300</t>
  </si>
  <si>
    <t>110-2018-6310</t>
  </si>
  <si>
    <t>110-2018-6320</t>
  </si>
  <si>
    <t>110-2018-6330</t>
  </si>
  <si>
    <t>110-2018-6340</t>
  </si>
  <si>
    <t>110-2018-6350</t>
  </si>
  <si>
    <t>110-2018-6360</t>
  </si>
  <si>
    <t>110-2018-7205</t>
  </si>
  <si>
    <t>110-2018-7206</t>
  </si>
  <si>
    <t>110-2018-7207</t>
  </si>
  <si>
    <t>110-2018-7210</t>
  </si>
  <si>
    <t>110-2018-8073</t>
  </si>
  <si>
    <t>110-2018-8074</t>
  </si>
  <si>
    <t>110-2018-8075</t>
  </si>
  <si>
    <t>110-2018-8076</t>
  </si>
  <si>
    <t>110-2018-8077</t>
  </si>
  <si>
    <t>110-2018-8078</t>
  </si>
  <si>
    <t>110-2018-8079</t>
  </si>
  <si>
    <t>110-2018-8080</t>
  </si>
  <si>
    <t>110-2018-8081</t>
  </si>
  <si>
    <t>110-2018-8082</t>
  </si>
  <si>
    <t>110-2018-8083</t>
  </si>
  <si>
    <t>110-2018-8084</t>
  </si>
  <si>
    <t>112-2018-6010</t>
  </si>
  <si>
    <t>112-2018-6020</t>
  </si>
  <si>
    <t>112-2018-6030</t>
  </si>
  <si>
    <t>112-2018-6040</t>
  </si>
  <si>
    <t>112-2018-6070</t>
  </si>
  <si>
    <t>112-2018-6080</t>
  </si>
  <si>
    <t>112-2018-6090</t>
  </si>
  <si>
    <t>112-2018-6100</t>
  </si>
  <si>
    <t>112-2018-6101</t>
  </si>
  <si>
    <t>112-2018-6110</t>
  </si>
  <si>
    <t>112-2018-6130</t>
  </si>
  <si>
    <t>112-2018-6131</t>
  </si>
  <si>
    <t>112-2018-6140</t>
  </si>
  <si>
    <t>112-2018-6150</t>
  </si>
  <si>
    <t>112-2018-6160</t>
  </si>
  <si>
    <t>112-2018-6170</t>
  </si>
  <si>
    <t>112-2018-6180</t>
  </si>
  <si>
    <t>112-2018-6190</t>
  </si>
  <si>
    <t>112-2018-6200</t>
  </si>
  <si>
    <t>112-2018-6210</t>
  </si>
  <si>
    <t>112-2018-6240</t>
  </si>
  <si>
    <t>112-2018-6250</t>
  </si>
  <si>
    <t>112-2018-6256</t>
  </si>
  <si>
    <t>112-2018-6260</t>
  </si>
  <si>
    <t>112-2018-6270</t>
  </si>
  <si>
    <t>112-2018-6280</t>
  </si>
  <si>
    <t>112-2018-6290</t>
  </si>
  <si>
    <t>112-2018-6300</t>
  </si>
  <si>
    <t>112-2018-6310</t>
  </si>
  <si>
    <t>112-2018-6320</t>
  </si>
  <si>
    <t>112-2018-6330</t>
  </si>
  <si>
    <t>112-2018-6340</t>
  </si>
  <si>
    <t>112-2018-6350</t>
  </si>
  <si>
    <t>112-2018-6360</t>
  </si>
  <si>
    <t>112-2018-7205</t>
  </si>
  <si>
    <t>112-2018-7206</t>
  </si>
  <si>
    <t>112-2018-7207</t>
  </si>
  <si>
    <t>112-2018-7210</t>
  </si>
  <si>
    <t>112-2018-8073</t>
  </si>
  <si>
    <t>112-2018-8074</t>
  </si>
  <si>
    <t>112-2018-8075</t>
  </si>
  <si>
    <t>112-2018-8076</t>
  </si>
  <si>
    <t>112-2018-8077</t>
  </si>
  <si>
    <t>112-2018-8078</t>
  </si>
  <si>
    <t>112-2018-8079</t>
  </si>
  <si>
    <t>112-2018-8080</t>
  </si>
  <si>
    <t>112-2018-8081</t>
  </si>
  <si>
    <t>112-2018-8082</t>
  </si>
  <si>
    <t>112-2018-8083</t>
  </si>
  <si>
    <t>112-2018-8084</t>
  </si>
  <si>
    <t>113-2018-6010</t>
  </si>
  <si>
    <t>113-2018-6020</t>
  </si>
  <si>
    <t>113-2018-6030</t>
  </si>
  <si>
    <t>113-2018-6040</t>
  </si>
  <si>
    <t>113-2018-6070</t>
  </si>
  <si>
    <t>113-2018-6080</t>
  </si>
  <si>
    <t>113-2018-6090</t>
  </si>
  <si>
    <t>113-2018-6100</t>
  </si>
  <si>
    <t>113-2018-6101</t>
  </si>
  <si>
    <t>113-2018-6110</t>
  </si>
  <si>
    <t>113-2018-6130</t>
  </si>
  <si>
    <t>113-2018-6131</t>
  </si>
  <si>
    <t>113-2018-6140</t>
  </si>
  <si>
    <t>113-2018-6150</t>
  </si>
  <si>
    <t>113-2018-6160</t>
  </si>
  <si>
    <t>113-2018-6170</t>
  </si>
  <si>
    <t>113-2018-6180</t>
  </si>
  <si>
    <t>113-2018-6190</t>
  </si>
  <si>
    <t>113-2018-6200</t>
  </si>
  <si>
    <t>113-2018-6210</t>
  </si>
  <si>
    <t>113-2018-6240</t>
  </si>
  <si>
    <t>113-2018-6250</t>
  </si>
  <si>
    <t>113-2018-6256</t>
  </si>
  <si>
    <t>113-2018-6260</t>
  </si>
  <si>
    <t>113-2018-6270</t>
  </si>
  <si>
    <t>113-2018-6280</t>
  </si>
  <si>
    <t>113-2018-6290</t>
  </si>
  <si>
    <t>113-2018-6300</t>
  </si>
  <si>
    <t>113-2018-6310</t>
  </si>
  <si>
    <t>113-2018-6320</t>
  </si>
  <si>
    <t>113-2018-6330</t>
  </si>
  <si>
    <t>113-2018-6340</t>
  </si>
  <si>
    <t>113-2018-6350</t>
  </si>
  <si>
    <t>113-2018-6360</t>
  </si>
  <si>
    <t>113-2018-7205</t>
  </si>
  <si>
    <t>113-2018-7206</t>
  </si>
  <si>
    <t>113-2018-7207</t>
  </si>
  <si>
    <t>113-2018-7210</t>
  </si>
  <si>
    <t>113-2018-8073</t>
  </si>
  <si>
    <t>113-2018-8074</t>
  </si>
  <si>
    <t>113-2018-8075</t>
  </si>
  <si>
    <t>113-2018-8076</t>
  </si>
  <si>
    <t>113-2018-8077</t>
  </si>
  <si>
    <t>113-2018-8078</t>
  </si>
  <si>
    <t>113-2018-8079</t>
  </si>
  <si>
    <t>113-2018-8080</t>
  </si>
  <si>
    <t>113-2018-8081</t>
  </si>
  <si>
    <t>113-2018-8082</t>
  </si>
  <si>
    <t>113-2018-8083</t>
  </si>
  <si>
    <t>113-2018-8084</t>
  </si>
  <si>
    <t>114-2018-6010</t>
  </si>
  <si>
    <t>114-2018-6020</t>
  </si>
  <si>
    <t>114-2018-6030</t>
  </si>
  <si>
    <t>114-2018-6040</t>
  </si>
  <si>
    <t>114-2018-6070</t>
  </si>
  <si>
    <t>114-2018-6080</t>
  </si>
  <si>
    <t>114-2018-6090</t>
  </si>
  <si>
    <t>114-2018-6100</t>
  </si>
  <si>
    <t>114-2018-6101</t>
  </si>
  <si>
    <t>114-2018-6110</t>
  </si>
  <si>
    <t>114-2018-6130</t>
  </si>
  <si>
    <t>114-2018-6131</t>
  </si>
  <si>
    <t>114-2018-6140</t>
  </si>
  <si>
    <t>114-2018-6150</t>
  </si>
  <si>
    <t>114-2018-6160</t>
  </si>
  <si>
    <t>114-2018-6170</t>
  </si>
  <si>
    <t>114-2018-6180</t>
  </si>
  <si>
    <t>114-2018-6190</t>
  </si>
  <si>
    <t>114-2018-6200</t>
  </si>
  <si>
    <t>114-2018-6210</t>
  </si>
  <si>
    <t>114-2018-6240</t>
  </si>
  <si>
    <t>114-2018-6250</t>
  </si>
  <si>
    <t>114-2018-6256</t>
  </si>
  <si>
    <t>114-2018-6260</t>
  </si>
  <si>
    <t>114-2018-6270</t>
  </si>
  <si>
    <t>114-2018-6280</t>
  </si>
  <si>
    <t>114-2018-6290</t>
  </si>
  <si>
    <t>114-2018-6300</t>
  </si>
  <si>
    <t>114-2018-6310</t>
  </si>
  <si>
    <t>114-2018-6320</t>
  </si>
  <si>
    <t>114-2018-6330</t>
  </si>
  <si>
    <t>114-2018-6340</t>
  </si>
  <si>
    <t>114-2018-6350</t>
  </si>
  <si>
    <t>114-2018-6360</t>
  </si>
  <si>
    <t>114-2018-7205</t>
  </si>
  <si>
    <t>114-2018-7206</t>
  </si>
  <si>
    <t>114-2018-7207</t>
  </si>
  <si>
    <t>114-2018-7210</t>
  </si>
  <si>
    <t>114-2018-8073</t>
  </si>
  <si>
    <t>114-2018-8074</t>
  </si>
  <si>
    <t>114-2018-8075</t>
  </si>
  <si>
    <t>114-2018-8076</t>
  </si>
  <si>
    <t>114-2018-8077</t>
  </si>
  <si>
    <t>114-2018-8078</t>
  </si>
  <si>
    <t>114-2018-8079</t>
  </si>
  <si>
    <t>114-2018-8080</t>
  </si>
  <si>
    <t>114-2018-8081</t>
  </si>
  <si>
    <t>114-2018-8082</t>
  </si>
  <si>
    <t>114-2018-8083</t>
  </si>
  <si>
    <t>114-2018-8084</t>
  </si>
  <si>
    <t>115-2018-6010</t>
  </si>
  <si>
    <t>115-2018-6020</t>
  </si>
  <si>
    <t>115-2018-6030</t>
  </si>
  <si>
    <t>115-2018-6040</t>
  </si>
  <si>
    <t>115-2018-6070</t>
  </si>
  <si>
    <t>115-2018-6080</t>
  </si>
  <si>
    <t>115-2018-6090</t>
  </si>
  <si>
    <t>115-2018-6100</t>
  </si>
  <si>
    <t>115-2018-6101</t>
  </si>
  <si>
    <t>115-2018-6110</t>
  </si>
  <si>
    <t>115-2018-6130</t>
  </si>
  <si>
    <t>115-2018-6131</t>
  </si>
  <si>
    <t>115-2018-6140</t>
  </si>
  <si>
    <t>115-2018-6150</t>
  </si>
  <si>
    <t>115-2018-6160</t>
  </si>
  <si>
    <t>115-2018-6170</t>
  </si>
  <si>
    <t>115-2018-6180</t>
  </si>
  <si>
    <t>115-2018-6190</t>
  </si>
  <si>
    <t>115-2018-6200</t>
  </si>
  <si>
    <t>115-2018-6210</t>
  </si>
  <si>
    <t>115-2018-6240</t>
  </si>
  <si>
    <t>115-2018-6250</t>
  </si>
  <si>
    <t>115-2018-6256</t>
  </si>
  <si>
    <t>115-2018-6260</t>
  </si>
  <si>
    <t>115-2018-6270</t>
  </si>
  <si>
    <t>115-2018-6280</t>
  </si>
  <si>
    <t>115-2018-6290</t>
  </si>
  <si>
    <t>115-2018-6300</t>
  </si>
  <si>
    <t>115-2018-6310</t>
  </si>
  <si>
    <t>115-2018-6320</t>
  </si>
  <si>
    <t>115-2018-6330</t>
  </si>
  <si>
    <t>115-2018-6340</t>
  </si>
  <si>
    <t>115-2018-6350</t>
  </si>
  <si>
    <t>115-2018-6360</t>
  </si>
  <si>
    <t>115-2018-7205</t>
  </si>
  <si>
    <t>115-2018-7206</t>
  </si>
  <si>
    <t>115-2018-7207</t>
  </si>
  <si>
    <t>115-2018-7210</t>
  </si>
  <si>
    <t>115-2018-8073</t>
  </si>
  <si>
    <t>115-2018-8074</t>
  </si>
  <si>
    <t>115-2018-8075</t>
  </si>
  <si>
    <t>115-2018-8076</t>
  </si>
  <si>
    <t>115-2018-8077</t>
  </si>
  <si>
    <t>115-2018-8078</t>
  </si>
  <si>
    <t>115-2018-8079</t>
  </si>
  <si>
    <t>115-2018-8080</t>
  </si>
  <si>
    <t>115-2018-8081</t>
  </si>
  <si>
    <t>115-2018-8082</t>
  </si>
  <si>
    <t>115-2018-8083</t>
  </si>
  <si>
    <t>115-2018-8084</t>
  </si>
  <si>
    <t>116-2018-6010</t>
  </si>
  <si>
    <t>116-2018-6020</t>
  </si>
  <si>
    <t>116-2018-6030</t>
  </si>
  <si>
    <t>116-2018-6040</t>
  </si>
  <si>
    <t>116-2018-6070</t>
  </si>
  <si>
    <t>116-2018-6080</t>
  </si>
  <si>
    <t>116-2018-6090</t>
  </si>
  <si>
    <t>116-2018-6100</t>
  </si>
  <si>
    <t>116-2018-6101</t>
  </si>
  <si>
    <t>116-2018-6110</t>
  </si>
  <si>
    <t>116-2018-6130</t>
  </si>
  <si>
    <t>116-2018-6131</t>
  </si>
  <si>
    <t>116-2018-6140</t>
  </si>
  <si>
    <t>116-2018-6150</t>
  </si>
  <si>
    <t>116-2018-6160</t>
  </si>
  <si>
    <t>116-2018-6170</t>
  </si>
  <si>
    <t>116-2018-6180</t>
  </si>
  <si>
    <t>116-2018-6190</t>
  </si>
  <si>
    <t>116-2018-6200</t>
  </si>
  <si>
    <t>116-2018-6210</t>
  </si>
  <si>
    <t>116-2018-6240</t>
  </si>
  <si>
    <t>116-2018-6250</t>
  </si>
  <si>
    <t>116-2018-6256</t>
  </si>
  <si>
    <t>116-2018-6260</t>
  </si>
  <si>
    <t>116-2018-6270</t>
  </si>
  <si>
    <t>116-2018-6280</t>
  </si>
  <si>
    <t>116-2018-6290</t>
  </si>
  <si>
    <t>116-2018-6300</t>
  </si>
  <si>
    <t>116-2018-6310</t>
  </si>
  <si>
    <t>116-2018-6320</t>
  </si>
  <si>
    <t>116-2018-6330</t>
  </si>
  <si>
    <t>116-2018-6340</t>
  </si>
  <si>
    <t>116-2018-6350</t>
  </si>
  <si>
    <t>116-2018-6360</t>
  </si>
  <si>
    <t>116-2018-7205</t>
  </si>
  <si>
    <t>116-2018-7206</t>
  </si>
  <si>
    <t>116-2018-7207</t>
  </si>
  <si>
    <t>116-2018-7210</t>
  </si>
  <si>
    <t>116-2018-8073</t>
  </si>
  <si>
    <t>116-2018-8074</t>
  </si>
  <si>
    <t>116-2018-8075</t>
  </si>
  <si>
    <t>116-2018-8076</t>
  </si>
  <si>
    <t>116-2018-8077</t>
  </si>
  <si>
    <t>116-2018-8078</t>
  </si>
  <si>
    <t>116-2018-8079</t>
  </si>
  <si>
    <t>116-2018-8080</t>
  </si>
  <si>
    <t>116-2018-8081</t>
  </si>
  <si>
    <t>116-2018-8082</t>
  </si>
  <si>
    <t>116-2018-8083</t>
  </si>
  <si>
    <t>116-2018-8084</t>
  </si>
  <si>
    <t>117-2018-6010</t>
  </si>
  <si>
    <t>117-2018-6020</t>
  </si>
  <si>
    <t>117-2018-6030</t>
  </si>
  <si>
    <t>117-2018-6040</t>
  </si>
  <si>
    <t>117-2018-6070</t>
  </si>
  <si>
    <t>117-2018-6080</t>
  </si>
  <si>
    <t>117-2018-6090</t>
  </si>
  <si>
    <t>117-2018-6100</t>
  </si>
  <si>
    <t>117-2018-6101</t>
  </si>
  <si>
    <t>117-2018-6110</t>
  </si>
  <si>
    <t>117-2018-6130</t>
  </si>
  <si>
    <t>117-2018-6131</t>
  </si>
  <si>
    <t>117-2018-6140</t>
  </si>
  <si>
    <t>117-2018-6150</t>
  </si>
  <si>
    <t>117-2018-6160</t>
  </si>
  <si>
    <t>117-2018-6170</t>
  </si>
  <si>
    <t>117-2018-6180</t>
  </si>
  <si>
    <t>117-2018-6190</t>
  </si>
  <si>
    <t>117-2018-6200</t>
  </si>
  <si>
    <t>117-2018-6210</t>
  </si>
  <si>
    <t>117-2018-6240</t>
  </si>
  <si>
    <t>117-2018-6250</t>
  </si>
  <si>
    <t>117-2018-6256</t>
  </si>
  <si>
    <t>117-2018-6260</t>
  </si>
  <si>
    <t>117-2018-6270</t>
  </si>
  <si>
    <t>117-2018-6280</t>
  </si>
  <si>
    <t>117-2018-6290</t>
  </si>
  <si>
    <t>117-2018-6300</t>
  </si>
  <si>
    <t>117-2018-6310</t>
  </si>
  <si>
    <t>117-2018-6320</t>
  </si>
  <si>
    <t>117-2018-6330</t>
  </si>
  <si>
    <t>117-2018-6340</t>
  </si>
  <si>
    <t>117-2018-6350</t>
  </si>
  <si>
    <t>117-2018-6360</t>
  </si>
  <si>
    <t>117-2018-7205</t>
  </si>
  <si>
    <t>117-2018-7206</t>
  </si>
  <si>
    <t>117-2018-7207</t>
  </si>
  <si>
    <t>117-2018-7210</t>
  </si>
  <si>
    <t>117-2018-8073</t>
  </si>
  <si>
    <t>117-2018-8074</t>
  </si>
  <si>
    <t>117-2018-8075</t>
  </si>
  <si>
    <t>117-2018-8076</t>
  </si>
  <si>
    <t>117-2018-8077</t>
  </si>
  <si>
    <t>117-2018-8078</t>
  </si>
  <si>
    <t>117-2018-8079</t>
  </si>
  <si>
    <t>117-2018-8080</t>
  </si>
  <si>
    <t>117-2018-8081</t>
  </si>
  <si>
    <t>117-2018-8082</t>
  </si>
  <si>
    <t>117-2018-8083</t>
  </si>
  <si>
    <t>117-2018-8084</t>
  </si>
  <si>
    <t>118-2018-6010</t>
  </si>
  <si>
    <t>118-2018-6020</t>
  </si>
  <si>
    <t>118-2018-6030</t>
  </si>
  <si>
    <t>118-2018-6040</t>
  </si>
  <si>
    <t>118-2018-6070</t>
  </si>
  <si>
    <t>118-2018-6080</t>
  </si>
  <si>
    <t>118-2018-6090</t>
  </si>
  <si>
    <t>118-2018-6100</t>
  </si>
  <si>
    <t>118-2018-6101</t>
  </si>
  <si>
    <t>118-2018-6110</t>
  </si>
  <si>
    <t>118-2018-6130</t>
  </si>
  <si>
    <t>118-2018-6131</t>
  </si>
  <si>
    <t>118-2018-6140</t>
  </si>
  <si>
    <t>118-2018-6150</t>
  </si>
  <si>
    <t>118-2018-6160</t>
  </si>
  <si>
    <t>118-2018-6170</t>
  </si>
  <si>
    <t>118-2018-6180</t>
  </si>
  <si>
    <t>118-2018-6190</t>
  </si>
  <si>
    <t>118-2018-6200</t>
  </si>
  <si>
    <t>118-2018-6210</t>
  </si>
  <si>
    <t>118-2018-6240</t>
  </si>
  <si>
    <t>118-2018-6250</t>
  </si>
  <si>
    <t>118-2018-6256</t>
  </si>
  <si>
    <t>118-2018-6260</t>
  </si>
  <si>
    <t>118-2018-6270</t>
  </si>
  <si>
    <t>118-2018-6280</t>
  </si>
  <si>
    <t>118-2018-6290</t>
  </si>
  <si>
    <t>118-2018-6300</t>
  </si>
  <si>
    <t>118-2018-6310</t>
  </si>
  <si>
    <t>118-2018-6320</t>
  </si>
  <si>
    <t>118-2018-6330</t>
  </si>
  <si>
    <t>118-2018-6340</t>
  </si>
  <si>
    <t>118-2018-6350</t>
  </si>
  <si>
    <t>118-2018-6360</t>
  </si>
  <si>
    <t>118-2018-7205</t>
  </si>
  <si>
    <t>118-2018-7206</t>
  </si>
  <si>
    <t>118-2018-7207</t>
  </si>
  <si>
    <t>118-2018-7210</t>
  </si>
  <si>
    <t>118-2018-8073</t>
  </si>
  <si>
    <t>118-2018-8074</t>
  </si>
  <si>
    <t>118-2018-8075</t>
  </si>
  <si>
    <t>118-2018-8076</t>
  </si>
  <si>
    <t>118-2018-8077</t>
  </si>
  <si>
    <t>118-2018-8078</t>
  </si>
  <si>
    <t>118-2018-8079</t>
  </si>
  <si>
    <t>118-2018-8080</t>
  </si>
  <si>
    <t>118-2018-8081</t>
  </si>
  <si>
    <t>118-2018-8082</t>
  </si>
  <si>
    <t>118-2018-8083</t>
  </si>
  <si>
    <t>118-2018-8084</t>
  </si>
  <si>
    <t>119-2018-6010</t>
  </si>
  <si>
    <t>119-2018-6020</t>
  </si>
  <si>
    <t>119-2018-6030</t>
  </si>
  <si>
    <t>119-2018-6040</t>
  </si>
  <si>
    <t>119-2018-6070</t>
  </si>
  <si>
    <t>119-2018-6080</t>
  </si>
  <si>
    <t>119-2018-6090</t>
  </si>
  <si>
    <t>119-2018-6100</t>
  </si>
  <si>
    <t>119-2018-6101</t>
  </si>
  <si>
    <t>119-2018-6110</t>
  </si>
  <si>
    <t>119-2018-6130</t>
  </si>
  <si>
    <t>119-2018-6131</t>
  </si>
  <si>
    <t>119-2018-6140</t>
  </si>
  <si>
    <t>119-2018-6150</t>
  </si>
  <si>
    <t>119-2018-6160</t>
  </si>
  <si>
    <t>119-2018-6170</t>
  </si>
  <si>
    <t>119-2018-6180</t>
  </si>
  <si>
    <t>119-2018-6190</t>
  </si>
  <si>
    <t>119-2018-6200</t>
  </si>
  <si>
    <t>119-2018-6210</t>
  </si>
  <si>
    <t>119-2018-6240</t>
  </si>
  <si>
    <t>119-2018-6250</t>
  </si>
  <si>
    <t>119-2018-6256</t>
  </si>
  <si>
    <t>119-2018-6260</t>
  </si>
  <si>
    <t>119-2018-6270</t>
  </si>
  <si>
    <t>119-2018-6280</t>
  </si>
  <si>
    <t>119-2018-6290</t>
  </si>
  <si>
    <t>119-2018-6300</t>
  </si>
  <si>
    <t>119-2018-6310</t>
  </si>
  <si>
    <t>119-2018-6320</t>
  </si>
  <si>
    <t>119-2018-6330</t>
  </si>
  <si>
    <t>119-2018-6340</t>
  </si>
  <si>
    <t>119-2018-6350</t>
  </si>
  <si>
    <t>119-2018-6360</t>
  </si>
  <si>
    <t>119-2018-7205</t>
  </si>
  <si>
    <t>119-2018-7206</t>
  </si>
  <si>
    <t>119-2018-7207</t>
  </si>
  <si>
    <t>119-2018-7210</t>
  </si>
  <si>
    <t>119-2018-8073</t>
  </si>
  <si>
    <t>119-2018-8074</t>
  </si>
  <si>
    <t>119-2018-8075</t>
  </si>
  <si>
    <t>119-2018-8076</t>
  </si>
  <si>
    <t>119-2018-8077</t>
  </si>
  <si>
    <t>119-2018-8078</t>
  </si>
  <si>
    <t>119-2018-8079</t>
  </si>
  <si>
    <t>119-2018-8080</t>
  </si>
  <si>
    <t>119-2018-8081</t>
  </si>
  <si>
    <t>119-2018-8082</t>
  </si>
  <si>
    <t>119-2018-8083</t>
  </si>
  <si>
    <t>119-2018-8084</t>
  </si>
  <si>
    <t>121-2018-6010</t>
  </si>
  <si>
    <t>121-2018-6020</t>
  </si>
  <si>
    <t>121-2018-6030</t>
  </si>
  <si>
    <t>121-2018-6040</t>
  </si>
  <si>
    <t>121-2018-6070</t>
  </si>
  <si>
    <t>121-2018-6080</t>
  </si>
  <si>
    <t>121-2018-6090</t>
  </si>
  <si>
    <t>121-2018-6100</t>
  </si>
  <si>
    <t>121-2018-6101</t>
  </si>
  <si>
    <t>121-2018-6110</t>
  </si>
  <si>
    <t>121-2018-6130</t>
  </si>
  <si>
    <t>121-2018-6131</t>
  </si>
  <si>
    <t>121-2018-6140</t>
  </si>
  <si>
    <t>121-2018-6150</t>
  </si>
  <si>
    <t>121-2018-6160</t>
  </si>
  <si>
    <t>121-2018-6170</t>
  </si>
  <si>
    <t>121-2018-6180</t>
  </si>
  <si>
    <t>121-2018-6190</t>
  </si>
  <si>
    <t>121-2018-6200</t>
  </si>
  <si>
    <t>121-2018-6210</t>
  </si>
  <si>
    <t>121-2018-6240</t>
  </si>
  <si>
    <t>121-2018-6250</t>
  </si>
  <si>
    <t>121-2018-6256</t>
  </si>
  <si>
    <t>121-2018-6260</t>
  </si>
  <si>
    <t>121-2018-6270</t>
  </si>
  <si>
    <t>121-2018-6280</t>
  </si>
  <si>
    <t>121-2018-6290</t>
  </si>
  <si>
    <t>121-2018-6300</t>
  </si>
  <si>
    <t>121-2018-6310</t>
  </si>
  <si>
    <t>121-2018-6320</t>
  </si>
  <si>
    <t>121-2018-6330</t>
  </si>
  <si>
    <t>121-2018-6340</t>
  </si>
  <si>
    <t>121-2018-6350</t>
  </si>
  <si>
    <t>121-2018-6360</t>
  </si>
  <si>
    <t>121-2018-7205</t>
  </si>
  <si>
    <t>121-2018-7206</t>
  </si>
  <si>
    <t>121-2018-7207</t>
  </si>
  <si>
    <t>121-2018-7210</t>
  </si>
  <si>
    <t>121-2018-8073</t>
  </si>
  <si>
    <t>121-2018-8074</t>
  </si>
  <si>
    <t>121-2018-8075</t>
  </si>
  <si>
    <t>121-2018-8076</t>
  </si>
  <si>
    <t>121-2018-8077</t>
  </si>
  <si>
    <t>121-2018-8078</t>
  </si>
  <si>
    <t>121-2018-8079</t>
  </si>
  <si>
    <t>121-2018-8080</t>
  </si>
  <si>
    <t>121-2018-8081</t>
  </si>
  <si>
    <t>121-2018-8082</t>
  </si>
  <si>
    <t>121-2018-8083</t>
  </si>
  <si>
    <t>121-2018-8084</t>
  </si>
  <si>
    <t>124-2018-6010</t>
  </si>
  <si>
    <t>124-2018-6020</t>
  </si>
  <si>
    <t>124-2018-6030</t>
  </si>
  <si>
    <t>124-2018-6040</t>
  </si>
  <si>
    <t>124-2018-6070</t>
  </si>
  <si>
    <t>124-2018-6080</t>
  </si>
  <si>
    <t>124-2018-6090</t>
  </si>
  <si>
    <t>124-2018-6100</t>
  </si>
  <si>
    <t>124-2018-6101</t>
  </si>
  <si>
    <t>124-2018-6110</t>
  </si>
  <si>
    <t>124-2018-6130</t>
  </si>
  <si>
    <t>124-2018-6131</t>
  </si>
  <si>
    <t>124-2018-6140</t>
  </si>
  <si>
    <t>124-2018-6150</t>
  </si>
  <si>
    <t>124-2018-6160</t>
  </si>
  <si>
    <t>124-2018-6170</t>
  </si>
  <si>
    <t>124-2018-6180</t>
  </si>
  <si>
    <t>124-2018-6190</t>
  </si>
  <si>
    <t>124-2018-6200</t>
  </si>
  <si>
    <t>124-2018-6210</t>
  </si>
  <si>
    <t>124-2018-6240</t>
  </si>
  <si>
    <t>124-2018-6250</t>
  </si>
  <si>
    <t>124-2018-6256</t>
  </si>
  <si>
    <t>124-2018-6260</t>
  </si>
  <si>
    <t>124-2018-6270</t>
  </si>
  <si>
    <t>124-2018-6280</t>
  </si>
  <si>
    <t>124-2018-6290</t>
  </si>
  <si>
    <t>124-2018-6300</t>
  </si>
  <si>
    <t>124-2018-6310</t>
  </si>
  <si>
    <t>124-2018-6320</t>
  </si>
  <si>
    <t>124-2018-6330</t>
  </si>
  <si>
    <t>124-2018-6340</t>
  </si>
  <si>
    <t>124-2018-6350</t>
  </si>
  <si>
    <t>124-2018-6360</t>
  </si>
  <si>
    <t>124-2018-7205</t>
  </si>
  <si>
    <t>124-2018-7206</t>
  </si>
  <si>
    <t>124-2018-7207</t>
  </si>
  <si>
    <t>124-2018-7210</t>
  </si>
  <si>
    <t>124-2018-8073</t>
  </si>
  <si>
    <t>124-2018-8074</t>
  </si>
  <si>
    <t>124-2018-8075</t>
  </si>
  <si>
    <t>124-2018-8076</t>
  </si>
  <si>
    <t>124-2018-8077</t>
  </si>
  <si>
    <t>124-2018-8078</t>
  </si>
  <si>
    <t>124-2018-8079</t>
  </si>
  <si>
    <t>124-2018-8080</t>
  </si>
  <si>
    <t>124-2018-8081</t>
  </si>
  <si>
    <t>124-2018-8082</t>
  </si>
  <si>
    <t>124-2018-8083</t>
  </si>
  <si>
    <t>124-2018-8084</t>
  </si>
  <si>
    <t>127-2018-6010</t>
  </si>
  <si>
    <t>127-2018-6020</t>
  </si>
  <si>
    <t>127-2018-6030</t>
  </si>
  <si>
    <t>127-2018-6040</t>
  </si>
  <si>
    <t>127-2018-6070</t>
  </si>
  <si>
    <t>127-2018-6080</t>
  </si>
  <si>
    <t>127-2018-6090</t>
  </si>
  <si>
    <t>127-2018-6100</t>
  </si>
  <si>
    <t>127-2018-6101</t>
  </si>
  <si>
    <t>127-2018-6110</t>
  </si>
  <si>
    <t>127-2018-6130</t>
  </si>
  <si>
    <t>127-2018-6131</t>
  </si>
  <si>
    <t>127-2018-6140</t>
  </si>
  <si>
    <t>127-2018-6150</t>
  </si>
  <si>
    <t>127-2018-6160</t>
  </si>
  <si>
    <t>127-2018-6170</t>
  </si>
  <si>
    <t>127-2018-6180</t>
  </si>
  <si>
    <t>127-2018-6190</t>
  </si>
  <si>
    <t>127-2018-6200</t>
  </si>
  <si>
    <t>127-2018-6210</t>
  </si>
  <si>
    <t>127-2018-6240</t>
  </si>
  <si>
    <t>127-2018-6250</t>
  </si>
  <si>
    <t>127-2018-6256</t>
  </si>
  <si>
    <t>127-2018-6260</t>
  </si>
  <si>
    <t>127-2018-6270</t>
  </si>
  <si>
    <t>127-2018-6280</t>
  </si>
  <si>
    <t>127-2018-6290</t>
  </si>
  <si>
    <t>127-2018-6300</t>
  </si>
  <si>
    <t>127-2018-6310</t>
  </si>
  <si>
    <t>127-2018-6320</t>
  </si>
  <si>
    <t>127-2018-6330</t>
  </si>
  <si>
    <t>127-2018-6340</t>
  </si>
  <si>
    <t>127-2018-6350</t>
  </si>
  <si>
    <t>127-2018-6360</t>
  </si>
  <si>
    <t>127-2018-7205</t>
  </si>
  <si>
    <t>127-2018-7206</t>
  </si>
  <si>
    <t>127-2018-7207</t>
  </si>
  <si>
    <t>127-2018-7210</t>
  </si>
  <si>
    <t>127-2018-8073</t>
  </si>
  <si>
    <t>127-2018-8074</t>
  </si>
  <si>
    <t>127-2018-8075</t>
  </si>
  <si>
    <t>127-2018-8076</t>
  </si>
  <si>
    <t>127-2018-8077</t>
  </si>
  <si>
    <t>127-2018-8078</t>
  </si>
  <si>
    <t>127-2018-8079</t>
  </si>
  <si>
    <t>127-2018-8080</t>
  </si>
  <si>
    <t>127-2018-8081</t>
  </si>
  <si>
    <t>127-2018-8082</t>
  </si>
  <si>
    <t>127-2018-8083</t>
  </si>
  <si>
    <t>127-2018-8084</t>
  </si>
  <si>
    <t>129-2018-6010</t>
  </si>
  <si>
    <t>129-2018-6020</t>
  </si>
  <si>
    <t>129-2018-6030</t>
  </si>
  <si>
    <t>129-2018-6040</t>
  </si>
  <si>
    <t>129-2018-6070</t>
  </si>
  <si>
    <t>129-2018-6080</t>
  </si>
  <si>
    <t>129-2018-6090</t>
  </si>
  <si>
    <t>129-2018-6100</t>
  </si>
  <si>
    <t>129-2018-6101</t>
  </si>
  <si>
    <t>129-2018-6110</t>
  </si>
  <si>
    <t>129-2018-6130</t>
  </si>
  <si>
    <t>129-2018-6131</t>
  </si>
  <si>
    <t>129-2018-6140</t>
  </si>
  <si>
    <t>129-2018-6150</t>
  </si>
  <si>
    <t>129-2018-6160</t>
  </si>
  <si>
    <t>129-2018-6170</t>
  </si>
  <si>
    <t>129-2018-6180</t>
  </si>
  <si>
    <t>129-2018-6190</t>
  </si>
  <si>
    <t>129-2018-6200</t>
  </si>
  <si>
    <t>129-2018-6210</t>
  </si>
  <si>
    <t>129-2018-6240</t>
  </si>
  <si>
    <t>129-2018-6250</t>
  </si>
  <si>
    <t>129-2018-6256</t>
  </si>
  <si>
    <t>129-2018-6260</t>
  </si>
  <si>
    <t>129-2018-6270</t>
  </si>
  <si>
    <t>129-2018-6280</t>
  </si>
  <si>
    <t>129-2018-6290</t>
  </si>
  <si>
    <t>129-2018-6300</t>
  </si>
  <si>
    <t>129-2018-6310</t>
  </si>
  <si>
    <t>129-2018-6320</t>
  </si>
  <si>
    <t>129-2018-6330</t>
  </si>
  <si>
    <t>129-2018-6340</t>
  </si>
  <si>
    <t>129-2018-6350</t>
  </si>
  <si>
    <t>129-2018-6360</t>
  </si>
  <si>
    <t>129-2018-7205</t>
  </si>
  <si>
    <t>129-2018-7206</t>
  </si>
  <si>
    <t>129-2018-7207</t>
  </si>
  <si>
    <t>129-2018-7210</t>
  </si>
  <si>
    <t>129-2018-8073</t>
  </si>
  <si>
    <t>129-2018-8074</t>
  </si>
  <si>
    <t>129-2018-8075</t>
  </si>
  <si>
    <t>129-2018-8076</t>
  </si>
  <si>
    <t>129-2018-8077</t>
  </si>
  <si>
    <t>129-2018-8078</t>
  </si>
  <si>
    <t>129-2018-8079</t>
  </si>
  <si>
    <t>129-2018-8080</t>
  </si>
  <si>
    <t>129-2018-8081</t>
  </si>
  <si>
    <t>129-2018-8082</t>
  </si>
  <si>
    <t>129-2018-8083</t>
  </si>
  <si>
    <t>129-2018-8084</t>
  </si>
  <si>
    <t>130-2018-6010</t>
  </si>
  <si>
    <t>130-2018-6020</t>
  </si>
  <si>
    <t>130-2018-6030</t>
  </si>
  <si>
    <t>130-2018-6040</t>
  </si>
  <si>
    <t>130-2018-6070</t>
  </si>
  <si>
    <t>130-2018-6080</t>
  </si>
  <si>
    <t>130-2018-6090</t>
  </si>
  <si>
    <t>130-2018-6100</t>
  </si>
  <si>
    <t>130-2018-6101</t>
  </si>
  <si>
    <t>130-2018-6110</t>
  </si>
  <si>
    <t>130-2018-6130</t>
  </si>
  <si>
    <t>130-2018-6131</t>
  </si>
  <si>
    <t>130-2018-6140</t>
  </si>
  <si>
    <t>130-2018-6150</t>
  </si>
  <si>
    <t>130-2018-6160</t>
  </si>
  <si>
    <t>130-2018-6170</t>
  </si>
  <si>
    <t>130-2018-6180</t>
  </si>
  <si>
    <t>130-2018-6190</t>
  </si>
  <si>
    <t>130-2018-6200</t>
  </si>
  <si>
    <t>130-2018-6210</t>
  </si>
  <si>
    <t>130-2018-6240</t>
  </si>
  <si>
    <t>130-2018-6250</t>
  </si>
  <si>
    <t>130-2018-6256</t>
  </si>
  <si>
    <t>130-2018-6260</t>
  </si>
  <si>
    <t>130-2018-6270</t>
  </si>
  <si>
    <t>130-2018-6280</t>
  </si>
  <si>
    <t>130-2018-6290</t>
  </si>
  <si>
    <t>130-2018-6300</t>
  </si>
  <si>
    <t>130-2018-6310</t>
  </si>
  <si>
    <t>130-2018-6320</t>
  </si>
  <si>
    <t>130-2018-6330</t>
  </si>
  <si>
    <t>130-2018-6340</t>
  </si>
  <si>
    <t>130-2018-6350</t>
  </si>
  <si>
    <t>130-2018-6360</t>
  </si>
  <si>
    <t>130-2018-7205</t>
  </si>
  <si>
    <t>130-2018-7206</t>
  </si>
  <si>
    <t>130-2018-7207</t>
  </si>
  <si>
    <t>130-2018-7210</t>
  </si>
  <si>
    <t>130-2018-8073</t>
  </si>
  <si>
    <t>130-2018-8074</t>
  </si>
  <si>
    <t>130-2018-8075</t>
  </si>
  <si>
    <t>130-2018-8076</t>
  </si>
  <si>
    <t>130-2018-8077</t>
  </si>
  <si>
    <t>130-2018-8078</t>
  </si>
  <si>
    <t>130-2018-8079</t>
  </si>
  <si>
    <t>130-2018-8080</t>
  </si>
  <si>
    <t>130-2018-8081</t>
  </si>
  <si>
    <t>130-2018-8082</t>
  </si>
  <si>
    <t>130-2018-8083</t>
  </si>
  <si>
    <t>130-2018-8084</t>
  </si>
  <si>
    <t>132-2018-6010</t>
  </si>
  <si>
    <t>132-2018-6020</t>
  </si>
  <si>
    <t>132-2018-6030</t>
  </si>
  <si>
    <t>132-2018-6040</t>
  </si>
  <si>
    <t>132-2018-6070</t>
  </si>
  <si>
    <t>132-2018-6080</t>
  </si>
  <si>
    <t>132-2018-6090</t>
  </si>
  <si>
    <t>132-2018-6100</t>
  </si>
  <si>
    <t>132-2018-6101</t>
  </si>
  <si>
    <t>132-2018-6110</t>
  </si>
  <si>
    <t>132-2018-6130</t>
  </si>
  <si>
    <t>132-2018-6131</t>
  </si>
  <si>
    <t>132-2018-6140</t>
  </si>
  <si>
    <t>132-2018-6150</t>
  </si>
  <si>
    <t>132-2018-6160</t>
  </si>
  <si>
    <t>132-2018-6170</t>
  </si>
  <si>
    <t>132-2018-6180</t>
  </si>
  <si>
    <t>132-2018-6190</t>
  </si>
  <si>
    <t>132-2018-6200</t>
  </si>
  <si>
    <t>132-2018-6210</t>
  </si>
  <si>
    <t>132-2018-6240</t>
  </si>
  <si>
    <t>132-2018-6250</t>
  </si>
  <si>
    <t>132-2018-6256</t>
  </si>
  <si>
    <t>132-2018-6260</t>
  </si>
  <si>
    <t>132-2018-6270</t>
  </si>
  <si>
    <t>132-2018-6280</t>
  </si>
  <si>
    <t>132-2018-6290</t>
  </si>
  <si>
    <t>132-2018-6300</t>
  </si>
  <si>
    <t>132-2018-6310</t>
  </si>
  <si>
    <t>132-2018-6320</t>
  </si>
  <si>
    <t>132-2018-6330</t>
  </si>
  <si>
    <t>132-2018-6340</t>
  </si>
  <si>
    <t>132-2018-6350</t>
  </si>
  <si>
    <t>132-2018-6360</t>
  </si>
  <si>
    <t>132-2018-7205</t>
  </si>
  <si>
    <t>132-2018-7206</t>
  </si>
  <si>
    <t>132-2018-7207</t>
  </si>
  <si>
    <t>132-2018-7210</t>
  </si>
  <si>
    <t>132-2018-8073</t>
  </si>
  <si>
    <t>132-2018-8074</t>
  </si>
  <si>
    <t>132-2018-8075</t>
  </si>
  <si>
    <t>132-2018-8076</t>
  </si>
  <si>
    <t>132-2018-8077</t>
  </si>
  <si>
    <t>132-2018-8078</t>
  </si>
  <si>
    <t>132-2018-8079</t>
  </si>
  <si>
    <t>132-2018-8080</t>
  </si>
  <si>
    <t>132-2018-8081</t>
  </si>
  <si>
    <t>132-2018-8082</t>
  </si>
  <si>
    <t>132-2018-8083</t>
  </si>
  <si>
    <t>132-2018-8084</t>
  </si>
  <si>
    <t>133-2018-6010</t>
  </si>
  <si>
    <t>133-2018-6020</t>
  </si>
  <si>
    <t>133-2018-6030</t>
  </si>
  <si>
    <t>133-2018-6040</t>
  </si>
  <si>
    <t>133-2018-6070</t>
  </si>
  <si>
    <t>133-2018-6080</t>
  </si>
  <si>
    <t>133-2018-6090</t>
  </si>
  <si>
    <t>133-2018-6100</t>
  </si>
  <si>
    <t>133-2018-6101</t>
  </si>
  <si>
    <t>133-2018-6110</t>
  </si>
  <si>
    <t>133-2018-6130</t>
  </si>
  <si>
    <t>133-2018-6131</t>
  </si>
  <si>
    <t>133-2018-6140</t>
  </si>
  <si>
    <t>133-2018-6150</t>
  </si>
  <si>
    <t>133-2018-6160</t>
  </si>
  <si>
    <t>133-2018-6170</t>
  </si>
  <si>
    <t>133-2018-6180</t>
  </si>
  <si>
    <t>133-2018-6190</t>
  </si>
  <si>
    <t>133-2018-6200</t>
  </si>
  <si>
    <t>133-2018-6210</t>
  </si>
  <si>
    <t>133-2018-6240</t>
  </si>
  <si>
    <t>133-2018-6250</t>
  </si>
  <si>
    <t>133-2018-6256</t>
  </si>
  <si>
    <t>133-2018-6260</t>
  </si>
  <si>
    <t>133-2018-6270</t>
  </si>
  <si>
    <t>133-2018-6280</t>
  </si>
  <si>
    <t>133-2018-6290</t>
  </si>
  <si>
    <t>133-2018-6300</t>
  </si>
  <si>
    <t>133-2018-6310</t>
  </si>
  <si>
    <t>133-2018-6320</t>
  </si>
  <si>
    <t>133-2018-6330</t>
  </si>
  <si>
    <t>133-2018-6340</t>
  </si>
  <si>
    <t>133-2018-6350</t>
  </si>
  <si>
    <t>133-2018-6360</t>
  </si>
  <si>
    <t>133-2018-7205</t>
  </si>
  <si>
    <t>133-2018-7206</t>
  </si>
  <si>
    <t>133-2018-7207</t>
  </si>
  <si>
    <t>133-2018-7210</t>
  </si>
  <si>
    <t>133-2018-8073</t>
  </si>
  <si>
    <t>133-2018-8074</t>
  </si>
  <si>
    <t>133-2018-8075</t>
  </si>
  <si>
    <t>133-2018-8076</t>
  </si>
  <si>
    <t>133-2018-8077</t>
  </si>
  <si>
    <t>133-2018-8078</t>
  </si>
  <si>
    <t>133-2018-8079</t>
  </si>
  <si>
    <t>133-2018-8080</t>
  </si>
  <si>
    <t>133-2018-8081</t>
  </si>
  <si>
    <t>133-2018-8082</t>
  </si>
  <si>
    <t>133-2018-8083</t>
  </si>
  <si>
    <t>133-2018-8084</t>
  </si>
  <si>
    <t>134-2018-6010</t>
  </si>
  <si>
    <t>134-2018-6020</t>
  </si>
  <si>
    <t>134-2018-6030</t>
  </si>
  <si>
    <t>134-2018-6040</t>
  </si>
  <si>
    <t>134-2018-6070</t>
  </si>
  <si>
    <t>134-2018-6080</t>
  </si>
  <si>
    <t>134-2018-6090</t>
  </si>
  <si>
    <t>134-2018-6100</t>
  </si>
  <si>
    <t>134-2018-6101</t>
  </si>
  <si>
    <t>134-2018-6110</t>
  </si>
  <si>
    <t>134-2018-6130</t>
  </si>
  <si>
    <t>134-2018-6131</t>
  </si>
  <si>
    <t>134-2018-6140</t>
  </si>
  <si>
    <t>134-2018-6150</t>
  </si>
  <si>
    <t>134-2018-6160</t>
  </si>
  <si>
    <t>134-2018-6170</t>
  </si>
  <si>
    <t>134-2018-6180</t>
  </si>
  <si>
    <t>134-2018-6190</t>
  </si>
  <si>
    <t>134-2018-6200</t>
  </si>
  <si>
    <t>134-2018-6210</t>
  </si>
  <si>
    <t>134-2018-6240</t>
  </si>
  <si>
    <t>134-2018-6250</t>
  </si>
  <si>
    <t>134-2018-6256</t>
  </si>
  <si>
    <t>134-2018-6260</t>
  </si>
  <si>
    <t>134-2018-6270</t>
  </si>
  <si>
    <t>134-2018-6280</t>
  </si>
  <si>
    <t>134-2018-6290</t>
  </si>
  <si>
    <t>134-2018-6300</t>
  </si>
  <si>
    <t>134-2018-6310</t>
  </si>
  <si>
    <t>134-2018-6320</t>
  </si>
  <si>
    <t>134-2018-6330</t>
  </si>
  <si>
    <t>134-2018-6340</t>
  </si>
  <si>
    <t>134-2018-6350</t>
  </si>
  <si>
    <t>134-2018-6360</t>
  </si>
  <si>
    <t>134-2018-7205</t>
  </si>
  <si>
    <t>134-2018-7206</t>
  </si>
  <si>
    <t>134-2018-7207</t>
  </si>
  <si>
    <t>134-2018-7210</t>
  </si>
  <si>
    <t>134-2018-8073</t>
  </si>
  <si>
    <t>134-2018-8074</t>
  </si>
  <si>
    <t>134-2018-8075</t>
  </si>
  <si>
    <t>134-2018-8076</t>
  </si>
  <si>
    <t>134-2018-8077</t>
  </si>
  <si>
    <t>134-2018-8078</t>
  </si>
  <si>
    <t>134-2018-8079</t>
  </si>
  <si>
    <t>134-2018-8080</t>
  </si>
  <si>
    <t>134-2018-8081</t>
  </si>
  <si>
    <t>134-2018-8082</t>
  </si>
  <si>
    <t>134-2018-8083</t>
  </si>
  <si>
    <t>134-2018-8084</t>
  </si>
  <si>
    <t>135-2018-6010</t>
  </si>
  <si>
    <t>135-2018-6020</t>
  </si>
  <si>
    <t>135-2018-6030</t>
  </si>
  <si>
    <t>135-2018-6040</t>
  </si>
  <si>
    <t>135-2018-6070</t>
  </si>
  <si>
    <t>135-2018-6080</t>
  </si>
  <si>
    <t>135-2018-6090</t>
  </si>
  <si>
    <t>135-2018-6100</t>
  </si>
  <si>
    <t>135-2018-6101</t>
  </si>
  <si>
    <t>135-2018-6110</t>
  </si>
  <si>
    <t>135-2018-6130</t>
  </si>
  <si>
    <t>135-2018-6131</t>
  </si>
  <si>
    <t>135-2018-6140</t>
  </si>
  <si>
    <t>135-2018-6150</t>
  </si>
  <si>
    <t>135-2018-6160</t>
  </si>
  <si>
    <t>135-2018-6170</t>
  </si>
  <si>
    <t>135-2018-6180</t>
  </si>
  <si>
    <t>135-2018-6190</t>
  </si>
  <si>
    <t>135-2018-6200</t>
  </si>
  <si>
    <t>135-2018-6210</t>
  </si>
  <si>
    <t>135-2018-6240</t>
  </si>
  <si>
    <t>135-2018-6250</t>
  </si>
  <si>
    <t>135-2018-6256</t>
  </si>
  <si>
    <t>135-2018-6260</t>
  </si>
  <si>
    <t>135-2018-6270</t>
  </si>
  <si>
    <t>135-2018-6280</t>
  </si>
  <si>
    <t>135-2018-6290</t>
  </si>
  <si>
    <t>135-2018-6300</t>
  </si>
  <si>
    <t>135-2018-6310</t>
  </si>
  <si>
    <t>135-2018-6320</t>
  </si>
  <si>
    <t>135-2018-6330</t>
  </si>
  <si>
    <t>135-2018-6340</t>
  </si>
  <si>
    <t>135-2018-6350</t>
  </si>
  <si>
    <t>135-2018-6360</t>
  </si>
  <si>
    <t>135-2018-7205</t>
  </si>
  <si>
    <t>135-2018-7206</t>
  </si>
  <si>
    <t>135-2018-7207</t>
  </si>
  <si>
    <t>135-2018-7210</t>
  </si>
  <si>
    <t>135-2018-8073</t>
  </si>
  <si>
    <t>135-2018-8074</t>
  </si>
  <si>
    <t>135-2018-8075</t>
  </si>
  <si>
    <t>135-2018-8076</t>
  </si>
  <si>
    <t>135-2018-8077</t>
  </si>
  <si>
    <t>135-2018-8078</t>
  </si>
  <si>
    <t>135-2018-8079</t>
  </si>
  <si>
    <t>135-2018-8080</t>
  </si>
  <si>
    <t>135-2018-8081</t>
  </si>
  <si>
    <t>135-2018-8082</t>
  </si>
  <si>
    <t>135-2018-8083</t>
  </si>
  <si>
    <t>135-2018-8084</t>
  </si>
  <si>
    <t>136-2018-6010</t>
  </si>
  <si>
    <t>136-2018-6020</t>
  </si>
  <si>
    <t>136-2018-6030</t>
  </si>
  <si>
    <t>136-2018-6040</t>
  </si>
  <si>
    <t>136-2018-6070</t>
  </si>
  <si>
    <t>136-2018-6080</t>
  </si>
  <si>
    <t>136-2018-6090</t>
  </si>
  <si>
    <t>136-2018-6100</t>
  </si>
  <si>
    <t>136-2018-6101</t>
  </si>
  <si>
    <t>136-2018-6110</t>
  </si>
  <si>
    <t>136-2018-6130</t>
  </si>
  <si>
    <t>136-2018-6131</t>
  </si>
  <si>
    <t>136-2018-6140</t>
  </si>
  <si>
    <t>136-2018-6150</t>
  </si>
  <si>
    <t>136-2018-6160</t>
  </si>
  <si>
    <t>136-2018-6170</t>
  </si>
  <si>
    <t>136-2018-6180</t>
  </si>
  <si>
    <t>136-2018-6190</t>
  </si>
  <si>
    <t>136-2018-6200</t>
  </si>
  <si>
    <t>136-2018-6210</t>
  </si>
  <si>
    <t>136-2018-6240</t>
  </si>
  <si>
    <t>136-2018-6250</t>
  </si>
  <si>
    <t>136-2018-6256</t>
  </si>
  <si>
    <t>136-2018-6260</t>
  </si>
  <si>
    <t>136-2018-6270</t>
  </si>
  <si>
    <t>136-2018-6280</t>
  </si>
  <si>
    <t>136-2018-6290</t>
  </si>
  <si>
    <t>136-2018-6300</t>
  </si>
  <si>
    <t>136-2018-6310</t>
  </si>
  <si>
    <t>136-2018-6320</t>
  </si>
  <si>
    <t>136-2018-6330</t>
  </si>
  <si>
    <t>136-2018-6340</t>
  </si>
  <si>
    <t>136-2018-6350</t>
  </si>
  <si>
    <t>136-2018-6360</t>
  </si>
  <si>
    <t>136-2018-7205</t>
  </si>
  <si>
    <t>136-2018-7206</t>
  </si>
  <si>
    <t>136-2018-7207</t>
  </si>
  <si>
    <t>136-2018-7210</t>
  </si>
  <si>
    <t>136-2018-8073</t>
  </si>
  <si>
    <t>136-2018-8074</t>
  </si>
  <si>
    <t>136-2018-8075</t>
  </si>
  <si>
    <t>136-2018-8076</t>
  </si>
  <si>
    <t>136-2018-8077</t>
  </si>
  <si>
    <t>136-2018-8078</t>
  </si>
  <si>
    <t>136-2018-8079</t>
  </si>
  <si>
    <t>136-2018-8080</t>
  </si>
  <si>
    <t>136-2018-8081</t>
  </si>
  <si>
    <t>136-2018-8082</t>
  </si>
  <si>
    <t>136-2018-8083</t>
  </si>
  <si>
    <t>136-2018-8084</t>
  </si>
  <si>
    <t>138-2018-6010</t>
  </si>
  <si>
    <t>138-2018-6020</t>
  </si>
  <si>
    <t>138-2018-6030</t>
  </si>
  <si>
    <t>138-2018-6040</t>
  </si>
  <si>
    <t>138-2018-6070</t>
  </si>
  <si>
    <t>138-2018-6080</t>
  </si>
  <si>
    <t>138-2018-6090</t>
  </si>
  <si>
    <t>138-2018-6100</t>
  </si>
  <si>
    <t>138-2018-6101</t>
  </si>
  <si>
    <t>138-2018-6110</t>
  </si>
  <si>
    <t>138-2018-6130</t>
  </si>
  <si>
    <t>138-2018-6131</t>
  </si>
  <si>
    <t>138-2018-6140</t>
  </si>
  <si>
    <t>138-2018-6150</t>
  </si>
  <si>
    <t>138-2018-6160</t>
  </si>
  <si>
    <t>138-2018-6170</t>
  </si>
  <si>
    <t>138-2018-6180</t>
  </si>
  <si>
    <t>138-2018-6190</t>
  </si>
  <si>
    <t>138-2018-6200</t>
  </si>
  <si>
    <t>138-2018-6210</t>
  </si>
  <si>
    <t>138-2018-6240</t>
  </si>
  <si>
    <t>138-2018-6250</t>
  </si>
  <si>
    <t>138-2018-6256</t>
  </si>
  <si>
    <t>138-2018-6260</t>
  </si>
  <si>
    <t>138-2018-6270</t>
  </si>
  <si>
    <t>138-2018-6280</t>
  </si>
  <si>
    <t>138-2018-6290</t>
  </si>
  <si>
    <t>138-2018-6300</t>
  </si>
  <si>
    <t>138-2018-6310</t>
  </si>
  <si>
    <t>138-2018-6320</t>
  </si>
  <si>
    <t>138-2018-6330</t>
  </si>
  <si>
    <t>138-2018-6340</t>
  </si>
  <si>
    <t>138-2018-6350</t>
  </si>
  <si>
    <t>138-2018-6360</t>
  </si>
  <si>
    <t>138-2018-7205</t>
  </si>
  <si>
    <t>138-2018-7206</t>
  </si>
  <si>
    <t>138-2018-7207</t>
  </si>
  <si>
    <t>138-2018-7210</t>
  </si>
  <si>
    <t>138-2018-8073</t>
  </si>
  <si>
    <t>138-2018-8074</t>
  </si>
  <si>
    <t>138-2018-8075</t>
  </si>
  <si>
    <t>138-2018-8076</t>
  </si>
  <si>
    <t>138-2018-8077</t>
  </si>
  <si>
    <t>138-2018-8078</t>
  </si>
  <si>
    <t>138-2018-8079</t>
  </si>
  <si>
    <t>138-2018-8080</t>
  </si>
  <si>
    <t>138-2018-8081</t>
  </si>
  <si>
    <t>138-2018-8082</t>
  </si>
  <si>
    <t>138-2018-8083</t>
  </si>
  <si>
    <t>138-2018-8084</t>
  </si>
  <si>
    <t>140-2018-6010</t>
  </si>
  <si>
    <t>140-2018-6020</t>
  </si>
  <si>
    <t>140-2018-6030</t>
  </si>
  <si>
    <t>140-2018-6040</t>
  </si>
  <si>
    <t>140-2018-6070</t>
  </si>
  <si>
    <t>140-2018-6080</t>
  </si>
  <si>
    <t>140-2018-6090</t>
  </si>
  <si>
    <t>140-2018-6100</t>
  </si>
  <si>
    <t>140-2018-6101</t>
  </si>
  <si>
    <t>140-2018-6110</t>
  </si>
  <si>
    <t>140-2018-6130</t>
  </si>
  <si>
    <t>140-2018-6131</t>
  </si>
  <si>
    <t>140-2018-6140</t>
  </si>
  <si>
    <t>140-2018-6150</t>
  </si>
  <si>
    <t>140-2018-6160</t>
  </si>
  <si>
    <t>140-2018-6170</t>
  </si>
  <si>
    <t>140-2018-6180</t>
  </si>
  <si>
    <t>140-2018-6190</t>
  </si>
  <si>
    <t>140-2018-6200</t>
  </si>
  <si>
    <t>140-2018-6210</t>
  </si>
  <si>
    <t>140-2018-6240</t>
  </si>
  <si>
    <t>140-2018-6250</t>
  </si>
  <si>
    <t>140-2018-6256</t>
  </si>
  <si>
    <t>140-2018-6260</t>
  </si>
  <si>
    <t>140-2018-6270</t>
  </si>
  <si>
    <t>140-2018-6280</t>
  </si>
  <si>
    <t>140-2018-6290</t>
  </si>
  <si>
    <t>140-2018-6300</t>
  </si>
  <si>
    <t>140-2018-6310</t>
  </si>
  <si>
    <t>140-2018-6320</t>
  </si>
  <si>
    <t>140-2018-6330</t>
  </si>
  <si>
    <t>140-2018-6340</t>
  </si>
  <si>
    <t>140-2018-6350</t>
  </si>
  <si>
    <t>140-2018-6360</t>
  </si>
  <si>
    <t>140-2018-7205</t>
  </si>
  <si>
    <t>140-2018-7206</t>
  </si>
  <si>
    <t>140-2018-7207</t>
  </si>
  <si>
    <t>140-2018-7210</t>
  </si>
  <si>
    <t>140-2018-8073</t>
  </si>
  <si>
    <t>140-2018-8074</t>
  </si>
  <si>
    <t>140-2018-8075</t>
  </si>
  <si>
    <t>140-2018-8076</t>
  </si>
  <si>
    <t>140-2018-8077</t>
  </si>
  <si>
    <t>140-2018-8078</t>
  </si>
  <si>
    <t>140-2018-8079</t>
  </si>
  <si>
    <t>140-2018-8080</t>
  </si>
  <si>
    <t>140-2018-8081</t>
  </si>
  <si>
    <t>140-2018-8082</t>
  </si>
  <si>
    <t>140-2018-8083</t>
  </si>
  <si>
    <t>140-2018-8084</t>
  </si>
  <si>
    <t>141-2018-6010</t>
  </si>
  <si>
    <t>141-2018-6020</t>
  </si>
  <si>
    <t>141-2018-6030</t>
  </si>
  <si>
    <t>141-2018-6040</t>
  </si>
  <si>
    <t>141-2018-6070</t>
  </si>
  <si>
    <t>141-2018-6080</t>
  </si>
  <si>
    <t>141-2018-6090</t>
  </si>
  <si>
    <t>141-2018-6100</t>
  </si>
  <si>
    <t>141-2018-6101</t>
  </si>
  <si>
    <t>141-2018-6110</t>
  </si>
  <si>
    <t>141-2018-6130</t>
  </si>
  <si>
    <t>141-2018-6131</t>
  </si>
  <si>
    <t>141-2018-6140</t>
  </si>
  <si>
    <t>141-2018-6150</t>
  </si>
  <si>
    <t>141-2018-6160</t>
  </si>
  <si>
    <t>141-2018-6170</t>
  </si>
  <si>
    <t>141-2018-6180</t>
  </si>
  <si>
    <t>141-2018-6190</t>
  </si>
  <si>
    <t>141-2018-6200</t>
  </si>
  <si>
    <t>141-2018-6210</t>
  </si>
  <si>
    <t>141-2018-6240</t>
  </si>
  <si>
    <t>141-2018-6250</t>
  </si>
  <si>
    <t>141-2018-6256</t>
  </si>
  <si>
    <t>141-2018-6260</t>
  </si>
  <si>
    <t>141-2018-6270</t>
  </si>
  <si>
    <t>141-2018-6280</t>
  </si>
  <si>
    <t>141-2018-6290</t>
  </si>
  <si>
    <t>141-2018-6300</t>
  </si>
  <si>
    <t>141-2018-6310</t>
  </si>
  <si>
    <t>141-2018-6320</t>
  </si>
  <si>
    <t>141-2018-6330</t>
  </si>
  <si>
    <t>141-2018-6340</t>
  </si>
  <si>
    <t>141-2018-6350</t>
  </si>
  <si>
    <t>141-2018-6360</t>
  </si>
  <si>
    <t>141-2018-7205</t>
  </si>
  <si>
    <t>141-2018-7206</t>
  </si>
  <si>
    <t>141-2018-7207</t>
  </si>
  <si>
    <t>141-2018-7210</t>
  </si>
  <si>
    <t>141-2018-8073</t>
  </si>
  <si>
    <t>141-2018-8074</t>
  </si>
  <si>
    <t>141-2018-8075</t>
  </si>
  <si>
    <t>141-2018-8076</t>
  </si>
  <si>
    <t>141-2018-8077</t>
  </si>
  <si>
    <t>141-2018-8078</t>
  </si>
  <si>
    <t>141-2018-8079</t>
  </si>
  <si>
    <t>141-2018-8080</t>
  </si>
  <si>
    <t>141-2018-8081</t>
  </si>
  <si>
    <t>141-2018-8082</t>
  </si>
  <si>
    <t>141-2018-8083</t>
  </si>
  <si>
    <t>141-2018-8084</t>
  </si>
  <si>
    <t>142-2018-6010</t>
  </si>
  <si>
    <t>142-2018-6020</t>
  </si>
  <si>
    <t>142-2018-6030</t>
  </si>
  <si>
    <t>142-2018-6040</t>
  </si>
  <si>
    <t>142-2018-6070</t>
  </si>
  <si>
    <t>142-2018-6080</t>
  </si>
  <si>
    <t>142-2018-6090</t>
  </si>
  <si>
    <t>142-2018-6100</t>
  </si>
  <si>
    <t>142-2018-6101</t>
  </si>
  <si>
    <t>142-2018-6110</t>
  </si>
  <si>
    <t>142-2018-6130</t>
  </si>
  <si>
    <t>142-2018-6131</t>
  </si>
  <si>
    <t>142-2018-6140</t>
  </si>
  <si>
    <t>142-2018-6150</t>
  </si>
  <si>
    <t>142-2018-6160</t>
  </si>
  <si>
    <t>142-2018-6170</t>
  </si>
  <si>
    <t>142-2018-6180</t>
  </si>
  <si>
    <t>142-2018-6190</t>
  </si>
  <si>
    <t>142-2018-6200</t>
  </si>
  <si>
    <t>142-2018-6210</t>
  </si>
  <si>
    <t>142-2018-6240</t>
  </si>
  <si>
    <t>142-2018-6250</t>
  </si>
  <si>
    <t>142-2018-6256</t>
  </si>
  <si>
    <t>142-2018-6260</t>
  </si>
  <si>
    <t>142-2018-6270</t>
  </si>
  <si>
    <t>142-2018-6280</t>
  </si>
  <si>
    <t>142-2018-6290</t>
  </si>
  <si>
    <t>142-2018-6300</t>
  </si>
  <si>
    <t>142-2018-6310</t>
  </si>
  <si>
    <t>142-2018-6320</t>
  </si>
  <si>
    <t>142-2018-6330</t>
  </si>
  <si>
    <t>142-2018-6340</t>
  </si>
  <si>
    <t>142-2018-6350</t>
  </si>
  <si>
    <t>142-2018-6360</t>
  </si>
  <si>
    <t>142-2018-7205</t>
  </si>
  <si>
    <t>142-2018-7206</t>
  </si>
  <si>
    <t>142-2018-7207</t>
  </si>
  <si>
    <t>142-2018-7210</t>
  </si>
  <si>
    <t>142-2018-8073</t>
  </si>
  <si>
    <t>142-2018-8074</t>
  </si>
  <si>
    <t>142-2018-8075</t>
  </si>
  <si>
    <t>142-2018-8076</t>
  </si>
  <si>
    <t>142-2018-8077</t>
  </si>
  <si>
    <t>142-2018-8078</t>
  </si>
  <si>
    <t>142-2018-8079</t>
  </si>
  <si>
    <t>142-2018-8080</t>
  </si>
  <si>
    <t>142-2018-8081</t>
  </si>
  <si>
    <t>142-2018-8082</t>
  </si>
  <si>
    <t>142-2018-8083</t>
  </si>
  <si>
    <t>142-2018-8084</t>
  </si>
  <si>
    <t>143-2018-6010</t>
  </si>
  <si>
    <t>143-2018-6020</t>
  </si>
  <si>
    <t>143-2018-6030</t>
  </si>
  <si>
    <t>143-2018-6040</t>
  </si>
  <si>
    <t>143-2018-6070</t>
  </si>
  <si>
    <t>143-2018-6080</t>
  </si>
  <si>
    <t>143-2018-6090</t>
  </si>
  <si>
    <t>143-2018-6100</t>
  </si>
  <si>
    <t>143-2018-6101</t>
  </si>
  <si>
    <t>143-2018-6110</t>
  </si>
  <si>
    <t>143-2018-6130</t>
  </si>
  <si>
    <t>143-2018-6131</t>
  </si>
  <si>
    <t>143-2018-6140</t>
  </si>
  <si>
    <t>143-2018-6150</t>
  </si>
  <si>
    <t>143-2018-6160</t>
  </si>
  <si>
    <t>143-2018-6170</t>
  </si>
  <si>
    <t>143-2018-6180</t>
  </si>
  <si>
    <t>143-2018-6190</t>
  </si>
  <si>
    <t>143-2018-6200</t>
  </si>
  <si>
    <t>143-2018-6210</t>
  </si>
  <si>
    <t>143-2018-6240</t>
  </si>
  <si>
    <t>143-2018-6250</t>
  </si>
  <si>
    <t>143-2018-6256</t>
  </si>
  <si>
    <t>143-2018-6260</t>
  </si>
  <si>
    <t>143-2018-6270</t>
  </si>
  <si>
    <t>143-2018-6280</t>
  </si>
  <si>
    <t>143-2018-6290</t>
  </si>
  <si>
    <t>143-2018-6300</t>
  </si>
  <si>
    <t>143-2018-6310</t>
  </si>
  <si>
    <t>143-2018-6320</t>
  </si>
  <si>
    <t>143-2018-6330</t>
  </si>
  <si>
    <t>143-2018-6340</t>
  </si>
  <si>
    <t>143-2018-6350</t>
  </si>
  <si>
    <t>143-2018-6360</t>
  </si>
  <si>
    <t>143-2018-7205</t>
  </si>
  <si>
    <t>143-2018-7206</t>
  </si>
  <si>
    <t>143-2018-7207</t>
  </si>
  <si>
    <t>143-2018-7210</t>
  </si>
  <si>
    <t>143-2018-8073</t>
  </si>
  <si>
    <t>143-2018-8074</t>
  </si>
  <si>
    <t>143-2018-8075</t>
  </si>
  <si>
    <t>143-2018-8076</t>
  </si>
  <si>
    <t>143-2018-8077</t>
  </si>
  <si>
    <t>143-2018-8078</t>
  </si>
  <si>
    <t>143-2018-8079</t>
  </si>
  <si>
    <t>143-2018-8080</t>
  </si>
  <si>
    <t>143-2018-8081</t>
  </si>
  <si>
    <t>143-2018-8082</t>
  </si>
  <si>
    <t>143-2018-8083</t>
  </si>
  <si>
    <t>143-2018-8084</t>
  </si>
  <si>
    <t>145-2018-6010</t>
  </si>
  <si>
    <t>145-2018-6020</t>
  </si>
  <si>
    <t>145-2018-6030</t>
  </si>
  <si>
    <t>145-2018-6040</t>
  </si>
  <si>
    <t>145-2018-6070</t>
  </si>
  <si>
    <t>145-2018-6080</t>
  </si>
  <si>
    <t>145-2018-6090</t>
  </si>
  <si>
    <t>145-2018-6100</t>
  </si>
  <si>
    <t>145-2018-6101</t>
  </si>
  <si>
    <t>145-2018-6110</t>
  </si>
  <si>
    <t>145-2018-6130</t>
  </si>
  <si>
    <t>145-2018-6131</t>
  </si>
  <si>
    <t>145-2018-6140</t>
  </si>
  <si>
    <t>145-2018-6150</t>
  </si>
  <si>
    <t>145-2018-6160</t>
  </si>
  <si>
    <t>145-2018-6170</t>
  </si>
  <si>
    <t>145-2018-6180</t>
  </si>
  <si>
    <t>145-2018-6190</t>
  </si>
  <si>
    <t>145-2018-6200</t>
  </si>
  <si>
    <t>145-2018-6210</t>
  </si>
  <si>
    <t>145-2018-6240</t>
  </si>
  <si>
    <t>145-2018-6250</t>
  </si>
  <si>
    <t>145-2018-6256</t>
  </si>
  <si>
    <t>145-2018-6260</t>
  </si>
  <si>
    <t>145-2018-6270</t>
  </si>
  <si>
    <t>145-2018-6280</t>
  </si>
  <si>
    <t>145-2018-6290</t>
  </si>
  <si>
    <t>145-2018-6300</t>
  </si>
  <si>
    <t>145-2018-6310</t>
  </si>
  <si>
    <t>145-2018-6320</t>
  </si>
  <si>
    <t>145-2018-6330</t>
  </si>
  <si>
    <t>145-2018-6340</t>
  </si>
  <si>
    <t>145-2018-6350</t>
  </si>
  <si>
    <t>145-2018-6360</t>
  </si>
  <si>
    <t>145-2018-7205</t>
  </si>
  <si>
    <t>145-2018-7206</t>
  </si>
  <si>
    <t>145-2018-7207</t>
  </si>
  <si>
    <t>145-2018-7210</t>
  </si>
  <si>
    <t>145-2018-8073</t>
  </si>
  <si>
    <t>145-2018-8074</t>
  </si>
  <si>
    <t>145-2018-8075</t>
  </si>
  <si>
    <t>145-2018-8076</t>
  </si>
  <si>
    <t>145-2018-8077</t>
  </si>
  <si>
    <t>145-2018-8078</t>
  </si>
  <si>
    <t>145-2018-8079</t>
  </si>
  <si>
    <t>145-2018-8080</t>
  </si>
  <si>
    <t>145-2018-8081</t>
  </si>
  <si>
    <t>145-2018-8082</t>
  </si>
  <si>
    <t>145-2018-8083</t>
  </si>
  <si>
    <t>145-2018-8084</t>
  </si>
  <si>
    <t>147-2018-6010</t>
  </si>
  <si>
    <t>147-2018-6020</t>
  </si>
  <si>
    <t>147-2018-6030</t>
  </si>
  <si>
    <t>147-2018-6040</t>
  </si>
  <si>
    <t>147-2018-6070</t>
  </si>
  <si>
    <t>147-2018-6080</t>
  </si>
  <si>
    <t>147-2018-6090</t>
  </si>
  <si>
    <t>147-2018-6100</t>
  </si>
  <si>
    <t>147-2018-6101</t>
  </si>
  <si>
    <t>147-2018-6110</t>
  </si>
  <si>
    <t>147-2018-6130</t>
  </si>
  <si>
    <t>147-2018-6131</t>
  </si>
  <si>
    <t>147-2018-6140</t>
  </si>
  <si>
    <t>147-2018-6150</t>
  </si>
  <si>
    <t>147-2018-6160</t>
  </si>
  <si>
    <t>147-2018-6170</t>
  </si>
  <si>
    <t>147-2018-6180</t>
  </si>
  <si>
    <t>147-2018-6190</t>
  </si>
  <si>
    <t>147-2018-6200</t>
  </si>
  <si>
    <t>147-2018-6210</t>
  </si>
  <si>
    <t>147-2018-6240</t>
  </si>
  <si>
    <t>147-2018-6250</t>
  </si>
  <si>
    <t>147-2018-6256</t>
  </si>
  <si>
    <t>147-2018-6260</t>
  </si>
  <si>
    <t>147-2018-6270</t>
  </si>
  <si>
    <t>147-2018-6280</t>
  </si>
  <si>
    <t>147-2018-6290</t>
  </si>
  <si>
    <t>147-2018-6300</t>
  </si>
  <si>
    <t>147-2018-6310</t>
  </si>
  <si>
    <t>147-2018-6320</t>
  </si>
  <si>
    <t>147-2018-6330</t>
  </si>
  <si>
    <t>147-2018-6340</t>
  </si>
  <si>
    <t>147-2018-6350</t>
  </si>
  <si>
    <t>147-2018-6360</t>
  </si>
  <si>
    <t>147-2018-7205</t>
  </si>
  <si>
    <t>147-2018-7206</t>
  </si>
  <si>
    <t>147-2018-7207</t>
  </si>
  <si>
    <t>147-2018-7210</t>
  </si>
  <si>
    <t>147-2018-8073</t>
  </si>
  <si>
    <t>147-2018-8074</t>
  </si>
  <si>
    <t>147-2018-8075</t>
  </si>
  <si>
    <t>147-2018-8076</t>
  </si>
  <si>
    <t>147-2018-8077</t>
  </si>
  <si>
    <t>147-2018-8078</t>
  </si>
  <si>
    <t>147-2018-8079</t>
  </si>
  <si>
    <t>147-2018-8080</t>
  </si>
  <si>
    <t>147-2018-8081</t>
  </si>
  <si>
    <t>147-2018-8082</t>
  </si>
  <si>
    <t>147-2018-8083</t>
  </si>
  <si>
    <t>147-2018-8084</t>
  </si>
  <si>
    <t>148-2018-6010</t>
  </si>
  <si>
    <t>148-2018-6020</t>
  </si>
  <si>
    <t>148-2018-6030</t>
  </si>
  <si>
    <t>148-2018-6040</t>
  </si>
  <si>
    <t>148-2018-6070</t>
  </si>
  <si>
    <t>148-2018-6080</t>
  </si>
  <si>
    <t>148-2018-6090</t>
  </si>
  <si>
    <t>148-2018-6100</t>
  </si>
  <si>
    <t>148-2018-6101</t>
  </si>
  <si>
    <t>148-2018-6110</t>
  </si>
  <si>
    <t>148-2018-6130</t>
  </si>
  <si>
    <t>148-2018-6131</t>
  </si>
  <si>
    <t>148-2018-6140</t>
  </si>
  <si>
    <t>148-2018-6150</t>
  </si>
  <si>
    <t>148-2018-6160</t>
  </si>
  <si>
    <t>148-2018-6170</t>
  </si>
  <si>
    <t>148-2018-6180</t>
  </si>
  <si>
    <t>148-2018-6190</t>
  </si>
  <si>
    <t>148-2018-6200</t>
  </si>
  <si>
    <t>148-2018-6210</t>
  </si>
  <si>
    <t>148-2018-6240</t>
  </si>
  <si>
    <t>148-2018-6250</t>
  </si>
  <si>
    <t>148-2018-6256</t>
  </si>
  <si>
    <t>148-2018-6260</t>
  </si>
  <si>
    <t>148-2018-6270</t>
  </si>
  <si>
    <t>148-2018-6280</t>
  </si>
  <si>
    <t>148-2018-6290</t>
  </si>
  <si>
    <t>148-2018-6300</t>
  </si>
  <si>
    <t>148-2018-6310</t>
  </si>
  <si>
    <t>148-2018-6320</t>
  </si>
  <si>
    <t>148-2018-6330</t>
  </si>
  <si>
    <t>148-2018-6340</t>
  </si>
  <si>
    <t>148-2018-6350</t>
  </si>
  <si>
    <t>148-2018-6360</t>
  </si>
  <si>
    <t>148-2018-7205</t>
  </si>
  <si>
    <t>148-2018-7206</t>
  </si>
  <si>
    <t>148-2018-7207</t>
  </si>
  <si>
    <t>148-2018-7210</t>
  </si>
  <si>
    <t>148-2018-8073</t>
  </si>
  <si>
    <t>148-2018-8074</t>
  </si>
  <si>
    <t>148-2018-8075</t>
  </si>
  <si>
    <t>148-2018-8076</t>
  </si>
  <si>
    <t>148-2018-8077</t>
  </si>
  <si>
    <t>148-2018-8078</t>
  </si>
  <si>
    <t>148-2018-8079</t>
  </si>
  <si>
    <t>148-2018-8080</t>
  </si>
  <si>
    <t>148-2018-8081</t>
  </si>
  <si>
    <t>148-2018-8082</t>
  </si>
  <si>
    <t>148-2018-8083</t>
  </si>
  <si>
    <t>148-2018-8084</t>
  </si>
  <si>
    <t>149-2018-6010</t>
  </si>
  <si>
    <t>149-2018-6020</t>
  </si>
  <si>
    <t>149-2018-6030</t>
  </si>
  <si>
    <t>149-2018-6040</t>
  </si>
  <si>
    <t>149-2018-6070</t>
  </si>
  <si>
    <t>149-2018-6080</t>
  </si>
  <si>
    <t>149-2018-6090</t>
  </si>
  <si>
    <t>149-2018-6100</t>
  </si>
  <si>
    <t>149-2018-6101</t>
  </si>
  <si>
    <t>149-2018-6110</t>
  </si>
  <si>
    <t>149-2018-6130</t>
  </si>
  <si>
    <t>149-2018-6131</t>
  </si>
  <si>
    <t>149-2018-6140</t>
  </si>
  <si>
    <t>149-2018-6150</t>
  </si>
  <si>
    <t>149-2018-6160</t>
  </si>
  <si>
    <t>149-2018-6170</t>
  </si>
  <si>
    <t>149-2018-6180</t>
  </si>
  <si>
    <t>149-2018-6190</t>
  </si>
  <si>
    <t>149-2018-6200</t>
  </si>
  <si>
    <t>149-2018-6210</t>
  </si>
  <si>
    <t>149-2018-6240</t>
  </si>
  <si>
    <t>149-2018-6250</t>
  </si>
  <si>
    <t>149-2018-6256</t>
  </si>
  <si>
    <t>149-2018-6260</t>
  </si>
  <si>
    <t>149-2018-6270</t>
  </si>
  <si>
    <t>149-2018-6280</t>
  </si>
  <si>
    <t>149-2018-6290</t>
  </si>
  <si>
    <t>149-2018-6300</t>
  </si>
  <si>
    <t>149-2018-6310</t>
  </si>
  <si>
    <t>149-2018-6320</t>
  </si>
  <si>
    <t>149-2018-6330</t>
  </si>
  <si>
    <t>149-2018-6340</t>
  </si>
  <si>
    <t>149-2018-6350</t>
  </si>
  <si>
    <t>149-2018-6360</t>
  </si>
  <si>
    <t>149-2018-7205</t>
  </si>
  <si>
    <t>149-2018-7206</t>
  </si>
  <si>
    <t>149-2018-7207</t>
  </si>
  <si>
    <t>149-2018-7210</t>
  </si>
  <si>
    <t>149-2018-8073</t>
  </si>
  <si>
    <t>149-2018-8074</t>
  </si>
  <si>
    <t>149-2018-8075</t>
  </si>
  <si>
    <t>149-2018-8076</t>
  </si>
  <si>
    <t>149-2018-8077</t>
  </si>
  <si>
    <t>149-2018-8078</t>
  </si>
  <si>
    <t>149-2018-8079</t>
  </si>
  <si>
    <t>149-2018-8080</t>
  </si>
  <si>
    <t>149-2018-8081</t>
  </si>
  <si>
    <t>149-2018-8082</t>
  </si>
  <si>
    <t>149-2018-8083</t>
  </si>
  <si>
    <t>149-2018-8084</t>
  </si>
  <si>
    <t>151-2018-6010</t>
  </si>
  <si>
    <t>151-2018-6020</t>
  </si>
  <si>
    <t>151-2018-6030</t>
  </si>
  <si>
    <t>151-2018-6040</t>
  </si>
  <si>
    <t>151-2018-6070</t>
  </si>
  <si>
    <t>151-2018-6080</t>
  </si>
  <si>
    <t>151-2018-6090</t>
  </si>
  <si>
    <t>151-2018-6100</t>
  </si>
  <si>
    <t>151-2018-6101</t>
  </si>
  <si>
    <t>151-2018-6110</t>
  </si>
  <si>
    <t>151-2018-6130</t>
  </si>
  <si>
    <t>151-2018-6131</t>
  </si>
  <si>
    <t>151-2018-6140</t>
  </si>
  <si>
    <t>151-2018-6150</t>
  </si>
  <si>
    <t>151-2018-6160</t>
  </si>
  <si>
    <t>151-2018-6170</t>
  </si>
  <si>
    <t>151-2018-6180</t>
  </si>
  <si>
    <t>151-2018-6190</t>
  </si>
  <si>
    <t>151-2018-6200</t>
  </si>
  <si>
    <t>151-2018-6210</t>
  </si>
  <si>
    <t>151-2018-6240</t>
  </si>
  <si>
    <t>151-2018-6250</t>
  </si>
  <si>
    <t>151-2018-6256</t>
  </si>
  <si>
    <t>151-2018-6260</t>
  </si>
  <si>
    <t>151-2018-6270</t>
  </si>
  <si>
    <t>151-2018-6280</t>
  </si>
  <si>
    <t>151-2018-6290</t>
  </si>
  <si>
    <t>151-2018-6300</t>
  </si>
  <si>
    <t>151-2018-6310</t>
  </si>
  <si>
    <t>151-2018-6320</t>
  </si>
  <si>
    <t>151-2018-6330</t>
  </si>
  <si>
    <t>151-2018-6340</t>
  </si>
  <si>
    <t>151-2018-6350</t>
  </si>
  <si>
    <t>151-2018-6360</t>
  </si>
  <si>
    <t>151-2018-7205</t>
  </si>
  <si>
    <t>151-2018-7206</t>
  </si>
  <si>
    <t>151-2018-7207</t>
  </si>
  <si>
    <t>151-2018-7210</t>
  </si>
  <si>
    <t>151-2018-8073</t>
  </si>
  <si>
    <t>151-2018-8074</t>
  </si>
  <si>
    <t>151-2018-8075</t>
  </si>
  <si>
    <t>151-2018-8076</t>
  </si>
  <si>
    <t>151-2018-8077</t>
  </si>
  <si>
    <t>151-2018-8078</t>
  </si>
  <si>
    <t>151-2018-8079</t>
  </si>
  <si>
    <t>151-2018-8080</t>
  </si>
  <si>
    <t>151-2018-8081</t>
  </si>
  <si>
    <t>151-2018-8082</t>
  </si>
  <si>
    <t>151-2018-8083</t>
  </si>
  <si>
    <t>151-2018-8084</t>
  </si>
  <si>
    <t>152-2018-6010</t>
  </si>
  <si>
    <t>152-2018-6020</t>
  </si>
  <si>
    <t>152-2018-6030</t>
  </si>
  <si>
    <t>152-2018-6040</t>
  </si>
  <si>
    <t>152-2018-6070</t>
  </si>
  <si>
    <t>152-2018-6080</t>
  </si>
  <si>
    <t>152-2018-6090</t>
  </si>
  <si>
    <t>152-2018-6100</t>
  </si>
  <si>
    <t>152-2018-6101</t>
  </si>
  <si>
    <t>152-2018-6110</t>
  </si>
  <si>
    <t>152-2018-6130</t>
  </si>
  <si>
    <t>152-2018-6131</t>
  </si>
  <si>
    <t>152-2018-6140</t>
  </si>
  <si>
    <t>152-2018-6150</t>
  </si>
  <si>
    <t>152-2018-6160</t>
  </si>
  <si>
    <t>152-2018-6170</t>
  </si>
  <si>
    <t>152-2018-6180</t>
  </si>
  <si>
    <t>152-2018-6190</t>
  </si>
  <si>
    <t>152-2018-6200</t>
  </si>
  <si>
    <t>152-2018-6210</t>
  </si>
  <si>
    <t>152-2018-6240</t>
  </si>
  <si>
    <t>152-2018-6250</t>
  </si>
  <si>
    <t>152-2018-6256</t>
  </si>
  <si>
    <t>152-2018-6260</t>
  </si>
  <si>
    <t>152-2018-6270</t>
  </si>
  <si>
    <t>152-2018-6280</t>
  </si>
  <si>
    <t>152-2018-6290</t>
  </si>
  <si>
    <t>152-2018-6300</t>
  </si>
  <si>
    <t>152-2018-6310</t>
  </si>
  <si>
    <t>152-2018-6320</t>
  </si>
  <si>
    <t>152-2018-6330</t>
  </si>
  <si>
    <t>152-2018-6340</t>
  </si>
  <si>
    <t>152-2018-6350</t>
  </si>
  <si>
    <t>152-2018-6360</t>
  </si>
  <si>
    <t>152-2018-7205</t>
  </si>
  <si>
    <t>152-2018-7206</t>
  </si>
  <si>
    <t>152-2018-7207</t>
  </si>
  <si>
    <t>152-2018-7210</t>
  </si>
  <si>
    <t>152-2018-8073</t>
  </si>
  <si>
    <t>152-2018-8074</t>
  </si>
  <si>
    <t>152-2018-8075</t>
  </si>
  <si>
    <t>152-2018-8076</t>
  </si>
  <si>
    <t>152-2018-8077</t>
  </si>
  <si>
    <t>152-2018-8078</t>
  </si>
  <si>
    <t>152-2018-8079</t>
  </si>
  <si>
    <t>152-2018-8080</t>
  </si>
  <si>
    <t>152-2018-8081</t>
  </si>
  <si>
    <t>152-2018-8082</t>
  </si>
  <si>
    <t>152-2018-8083</t>
  </si>
  <si>
    <t>152-2018-8084</t>
  </si>
  <si>
    <t>153-2018-6010</t>
  </si>
  <si>
    <t>153-2018-6020</t>
  </si>
  <si>
    <t>153-2018-6030</t>
  </si>
  <si>
    <t>153-2018-6040</t>
  </si>
  <si>
    <t>153-2018-6070</t>
  </si>
  <si>
    <t>153-2018-6080</t>
  </si>
  <si>
    <t>153-2018-6090</t>
  </si>
  <si>
    <t>153-2018-6100</t>
  </si>
  <si>
    <t>153-2018-6101</t>
  </si>
  <si>
    <t>153-2018-6110</t>
  </si>
  <si>
    <t>153-2018-6130</t>
  </si>
  <si>
    <t>153-2018-6131</t>
  </si>
  <si>
    <t>153-2018-6140</t>
  </si>
  <si>
    <t>153-2018-6150</t>
  </si>
  <si>
    <t>153-2018-6160</t>
  </si>
  <si>
    <t>153-2018-6170</t>
  </si>
  <si>
    <t>153-2018-6180</t>
  </si>
  <si>
    <t>153-2018-6190</t>
  </si>
  <si>
    <t>153-2018-6200</t>
  </si>
  <si>
    <t>153-2018-6210</t>
  </si>
  <si>
    <t>153-2018-6240</t>
  </si>
  <si>
    <t>153-2018-6250</t>
  </si>
  <si>
    <t>153-2018-6256</t>
  </si>
  <si>
    <t>153-2018-6260</t>
  </si>
  <si>
    <t>153-2018-6270</t>
  </si>
  <si>
    <t>153-2018-6280</t>
  </si>
  <si>
    <t>153-2018-6290</t>
  </si>
  <si>
    <t>153-2018-6300</t>
  </si>
  <si>
    <t>153-2018-6310</t>
  </si>
  <si>
    <t>153-2018-6320</t>
  </si>
  <si>
    <t>153-2018-6330</t>
  </si>
  <si>
    <t>153-2018-6340</t>
  </si>
  <si>
    <t>153-2018-6350</t>
  </si>
  <si>
    <t>153-2018-6360</t>
  </si>
  <si>
    <t>153-2018-7205</t>
  </si>
  <si>
    <t>153-2018-7206</t>
  </si>
  <si>
    <t>153-2018-7207</t>
  </si>
  <si>
    <t>153-2018-7210</t>
  </si>
  <si>
    <t>153-2018-8073</t>
  </si>
  <si>
    <t>153-2018-8074</t>
  </si>
  <si>
    <t>153-2018-8075</t>
  </si>
  <si>
    <t>153-2018-8076</t>
  </si>
  <si>
    <t>153-2018-8077</t>
  </si>
  <si>
    <t>153-2018-8078</t>
  </si>
  <si>
    <t>153-2018-8079</t>
  </si>
  <si>
    <t>153-2018-8080</t>
  </si>
  <si>
    <t>153-2018-8081</t>
  </si>
  <si>
    <t>153-2018-8082</t>
  </si>
  <si>
    <t>153-2018-8083</t>
  </si>
  <si>
    <t>153-2018-8084</t>
  </si>
  <si>
    <t>156-2018-6010</t>
  </si>
  <si>
    <t>156-2018-6020</t>
  </si>
  <si>
    <t>156-2018-6030</t>
  </si>
  <si>
    <t>156-2018-6040</t>
  </si>
  <si>
    <t>156-2018-6070</t>
  </si>
  <si>
    <t>156-2018-6080</t>
  </si>
  <si>
    <t>156-2018-6090</t>
  </si>
  <si>
    <t>156-2018-6100</t>
  </si>
  <si>
    <t>156-2018-6101</t>
  </si>
  <si>
    <t>156-2018-6110</t>
  </si>
  <si>
    <t>156-2018-6130</t>
  </si>
  <si>
    <t>156-2018-6131</t>
  </si>
  <si>
    <t>156-2018-6140</t>
  </si>
  <si>
    <t>156-2018-6150</t>
  </si>
  <si>
    <t>156-2018-6160</t>
  </si>
  <si>
    <t>156-2018-6170</t>
  </si>
  <si>
    <t>156-2018-6180</t>
  </si>
  <si>
    <t>156-2018-6190</t>
  </si>
  <si>
    <t>156-2018-6200</t>
  </si>
  <si>
    <t>156-2018-6210</t>
  </si>
  <si>
    <t>156-2018-6240</t>
  </si>
  <si>
    <t>156-2018-6250</t>
  </si>
  <si>
    <t>156-2018-6256</t>
  </si>
  <si>
    <t>156-2018-6260</t>
  </si>
  <si>
    <t>156-2018-6270</t>
  </si>
  <si>
    <t>156-2018-6280</t>
  </si>
  <si>
    <t>156-2018-6290</t>
  </si>
  <si>
    <t>156-2018-6300</t>
  </si>
  <si>
    <t>156-2018-6310</t>
  </si>
  <si>
    <t>156-2018-6320</t>
  </si>
  <si>
    <t>156-2018-6330</t>
  </si>
  <si>
    <t>156-2018-6340</t>
  </si>
  <si>
    <t>156-2018-6350</t>
  </si>
  <si>
    <t>156-2018-6360</t>
  </si>
  <si>
    <t>156-2018-7205</t>
  </si>
  <si>
    <t>156-2018-7206</t>
  </si>
  <si>
    <t>156-2018-7207</t>
  </si>
  <si>
    <t>156-2018-7210</t>
  </si>
  <si>
    <t>156-2018-8073</t>
  </si>
  <si>
    <t>156-2018-8074</t>
  </si>
  <si>
    <t>156-2018-8075</t>
  </si>
  <si>
    <t>156-2018-8076</t>
  </si>
  <si>
    <t>156-2018-8077</t>
  </si>
  <si>
    <t>156-2018-8078</t>
  </si>
  <si>
    <t>156-2018-8079</t>
  </si>
  <si>
    <t>156-2018-8080</t>
  </si>
  <si>
    <t>156-2018-8081</t>
  </si>
  <si>
    <t>156-2018-8082</t>
  </si>
  <si>
    <t>156-2018-8083</t>
  </si>
  <si>
    <t>156-2018-8084</t>
  </si>
  <si>
    <t>157-2018-6010</t>
  </si>
  <si>
    <t>157-2018-6020</t>
  </si>
  <si>
    <t>157-2018-6030</t>
  </si>
  <si>
    <t>157-2018-6040</t>
  </si>
  <si>
    <t>157-2018-6070</t>
  </si>
  <si>
    <t>157-2018-6080</t>
  </si>
  <si>
    <t>157-2018-6090</t>
  </si>
  <si>
    <t>157-2018-6100</t>
  </si>
  <si>
    <t>157-2018-6101</t>
  </si>
  <si>
    <t>157-2018-6110</t>
  </si>
  <si>
    <t>157-2018-6130</t>
  </si>
  <si>
    <t>157-2018-6131</t>
  </si>
  <si>
    <t>157-2018-6140</t>
  </si>
  <si>
    <t>157-2018-6150</t>
  </si>
  <si>
    <t>157-2018-6160</t>
  </si>
  <si>
    <t>157-2018-6170</t>
  </si>
  <si>
    <t>157-2018-6180</t>
  </si>
  <si>
    <t>157-2018-6190</t>
  </si>
  <si>
    <t>157-2018-6200</t>
  </si>
  <si>
    <t>157-2018-6210</t>
  </si>
  <si>
    <t>157-2018-6240</t>
  </si>
  <si>
    <t>157-2018-6250</t>
  </si>
  <si>
    <t>157-2018-6256</t>
  </si>
  <si>
    <t>157-2018-6260</t>
  </si>
  <si>
    <t>157-2018-6270</t>
  </si>
  <si>
    <t>157-2018-6280</t>
  </si>
  <si>
    <t>157-2018-6290</t>
  </si>
  <si>
    <t>157-2018-6300</t>
  </si>
  <si>
    <t>157-2018-6310</t>
  </si>
  <si>
    <t>157-2018-6320</t>
  </si>
  <si>
    <t>157-2018-6330</t>
  </si>
  <si>
    <t>157-2018-6340</t>
  </si>
  <si>
    <t>157-2018-6350</t>
  </si>
  <si>
    <t>157-2018-6360</t>
  </si>
  <si>
    <t>157-2018-7205</t>
  </si>
  <si>
    <t>157-2018-7206</t>
  </si>
  <si>
    <t>157-2018-7207</t>
  </si>
  <si>
    <t>157-2018-7210</t>
  </si>
  <si>
    <t>157-2018-8073</t>
  </si>
  <si>
    <t>157-2018-8074</t>
  </si>
  <si>
    <t>157-2018-8075</t>
  </si>
  <si>
    <t>157-2018-8076</t>
  </si>
  <si>
    <t>157-2018-8077</t>
  </si>
  <si>
    <t>157-2018-8078</t>
  </si>
  <si>
    <t>157-2018-8079</t>
  </si>
  <si>
    <t>157-2018-8080</t>
  </si>
  <si>
    <t>157-2018-8081</t>
  </si>
  <si>
    <t>157-2018-8082</t>
  </si>
  <si>
    <t>157-2018-8083</t>
  </si>
  <si>
    <t>157-2018-8084</t>
  </si>
  <si>
    <t>159-2018-6010</t>
  </si>
  <si>
    <t>159-2018-6020</t>
  </si>
  <si>
    <t>159-2018-6030</t>
  </si>
  <si>
    <t>159-2018-6040</t>
  </si>
  <si>
    <t>159-2018-6070</t>
  </si>
  <si>
    <t>159-2018-6080</t>
  </si>
  <si>
    <t>159-2018-6090</t>
  </si>
  <si>
    <t>159-2018-6100</t>
  </si>
  <si>
    <t>159-2018-6101</t>
  </si>
  <si>
    <t>159-2018-6110</t>
  </si>
  <si>
    <t>159-2018-6130</t>
  </si>
  <si>
    <t>159-2018-6131</t>
  </si>
  <si>
    <t>159-2018-6140</t>
  </si>
  <si>
    <t>159-2018-6150</t>
  </si>
  <si>
    <t>159-2018-6160</t>
  </si>
  <si>
    <t>159-2018-6170</t>
  </si>
  <si>
    <t>159-2018-6180</t>
  </si>
  <si>
    <t>159-2018-6190</t>
  </si>
  <si>
    <t>159-2018-6200</t>
  </si>
  <si>
    <t>159-2018-6210</t>
  </si>
  <si>
    <t>159-2018-6240</t>
  </si>
  <si>
    <t>159-2018-6250</t>
  </si>
  <si>
    <t>159-2018-6256</t>
  </si>
  <si>
    <t>159-2018-6260</t>
  </si>
  <si>
    <t>159-2018-6270</t>
  </si>
  <si>
    <t>159-2018-6280</t>
  </si>
  <si>
    <t>159-2018-6290</t>
  </si>
  <si>
    <t>159-2018-6300</t>
  </si>
  <si>
    <t>159-2018-6310</t>
  </si>
  <si>
    <t>159-2018-6320</t>
  </si>
  <si>
    <t>159-2018-6330</t>
  </si>
  <si>
    <t>159-2018-6340</t>
  </si>
  <si>
    <t>159-2018-6350</t>
  </si>
  <si>
    <t>159-2018-6360</t>
  </si>
  <si>
    <t>159-2018-7205</t>
  </si>
  <si>
    <t>159-2018-7206</t>
  </si>
  <si>
    <t>159-2018-7207</t>
  </si>
  <si>
    <t>159-2018-7210</t>
  </si>
  <si>
    <t>159-2018-8073</t>
  </si>
  <si>
    <t>159-2018-8074</t>
  </si>
  <si>
    <t>159-2018-8075</t>
  </si>
  <si>
    <t>159-2018-8076</t>
  </si>
  <si>
    <t>159-2018-8077</t>
  </si>
  <si>
    <t>159-2018-8078</t>
  </si>
  <si>
    <t>159-2018-8079</t>
  </si>
  <si>
    <t>159-2018-8080</t>
  </si>
  <si>
    <t>159-2018-8081</t>
  </si>
  <si>
    <t>159-2018-8082</t>
  </si>
  <si>
    <t>159-2018-8083</t>
  </si>
  <si>
    <t>159-2018-8084</t>
  </si>
  <si>
    <t>161-2018-6010</t>
  </si>
  <si>
    <t>161-2018-6020</t>
  </si>
  <si>
    <t>161-2018-6030</t>
  </si>
  <si>
    <t>161-2018-6040</t>
  </si>
  <si>
    <t>161-2018-6070</t>
  </si>
  <si>
    <t>161-2018-6080</t>
  </si>
  <si>
    <t>161-2018-6090</t>
  </si>
  <si>
    <t>161-2018-6100</t>
  </si>
  <si>
    <t>161-2018-6101</t>
  </si>
  <si>
    <t>161-2018-6110</t>
  </si>
  <si>
    <t>161-2018-6130</t>
  </si>
  <si>
    <t>161-2018-6131</t>
  </si>
  <si>
    <t>161-2018-6140</t>
  </si>
  <si>
    <t>161-2018-6150</t>
  </si>
  <si>
    <t>161-2018-6160</t>
  </si>
  <si>
    <t>161-2018-6170</t>
  </si>
  <si>
    <t>161-2018-6180</t>
  </si>
  <si>
    <t>161-2018-6190</t>
  </si>
  <si>
    <t>161-2018-6200</t>
  </si>
  <si>
    <t>161-2018-6210</t>
  </si>
  <si>
    <t>161-2018-6240</t>
  </si>
  <si>
    <t>161-2018-6250</t>
  </si>
  <si>
    <t>161-2018-6256</t>
  </si>
  <si>
    <t>161-2018-6260</t>
  </si>
  <si>
    <t>161-2018-6270</t>
  </si>
  <si>
    <t>161-2018-6280</t>
  </si>
  <si>
    <t>161-2018-6290</t>
  </si>
  <si>
    <t>161-2018-6300</t>
  </si>
  <si>
    <t>161-2018-6310</t>
  </si>
  <si>
    <t>161-2018-6320</t>
  </si>
  <si>
    <t>161-2018-6330</t>
  </si>
  <si>
    <t>161-2018-6340</t>
  </si>
  <si>
    <t>161-2018-6350</t>
  </si>
  <si>
    <t>161-2018-6360</t>
  </si>
  <si>
    <t>161-2018-7205</t>
  </si>
  <si>
    <t>161-2018-7206</t>
  </si>
  <si>
    <t>161-2018-7207</t>
  </si>
  <si>
    <t>161-2018-7210</t>
  </si>
  <si>
    <t>161-2018-8073</t>
  </si>
  <si>
    <t>161-2018-8074</t>
  </si>
  <si>
    <t>161-2018-8075</t>
  </si>
  <si>
    <t>161-2018-8076</t>
  </si>
  <si>
    <t>161-2018-8077</t>
  </si>
  <si>
    <t>161-2018-8078</t>
  </si>
  <si>
    <t>161-2018-8079</t>
  </si>
  <si>
    <t>161-2018-8080</t>
  </si>
  <si>
    <t>161-2018-8081</t>
  </si>
  <si>
    <t>161-2018-8082</t>
  </si>
  <si>
    <t>161-2018-8083</t>
  </si>
  <si>
    <t>161-2018-8084</t>
  </si>
  <si>
    <t>162-2018-6010</t>
  </si>
  <si>
    <t>162-2018-6020</t>
  </si>
  <si>
    <t>162-2018-6030</t>
  </si>
  <si>
    <t>162-2018-6040</t>
  </si>
  <si>
    <t>162-2018-6070</t>
  </si>
  <si>
    <t>162-2018-6080</t>
  </si>
  <si>
    <t>162-2018-6090</t>
  </si>
  <si>
    <t>162-2018-6100</t>
  </si>
  <si>
    <t>162-2018-6101</t>
  </si>
  <si>
    <t>162-2018-6110</t>
  </si>
  <si>
    <t>162-2018-6130</t>
  </si>
  <si>
    <t>162-2018-6131</t>
  </si>
  <si>
    <t>162-2018-6140</t>
  </si>
  <si>
    <t>162-2018-6150</t>
  </si>
  <si>
    <t>162-2018-6160</t>
  </si>
  <si>
    <t>162-2018-6170</t>
  </si>
  <si>
    <t>162-2018-6180</t>
  </si>
  <si>
    <t>162-2018-6190</t>
  </si>
  <si>
    <t>162-2018-6200</t>
  </si>
  <si>
    <t>162-2018-6210</t>
  </si>
  <si>
    <t>162-2018-6240</t>
  </si>
  <si>
    <t>162-2018-6250</t>
  </si>
  <si>
    <t>162-2018-6256</t>
  </si>
  <si>
    <t>162-2018-6260</t>
  </si>
  <si>
    <t>162-2018-6270</t>
  </si>
  <si>
    <t>162-2018-6280</t>
  </si>
  <si>
    <t>162-2018-6290</t>
  </si>
  <si>
    <t>162-2018-6300</t>
  </si>
  <si>
    <t>162-2018-6310</t>
  </si>
  <si>
    <t>162-2018-6320</t>
  </si>
  <si>
    <t>162-2018-6330</t>
  </si>
  <si>
    <t>162-2018-6340</t>
  </si>
  <si>
    <t>162-2018-6350</t>
  </si>
  <si>
    <t>162-2018-6360</t>
  </si>
  <si>
    <t>162-2018-7205</t>
  </si>
  <si>
    <t>162-2018-7206</t>
  </si>
  <si>
    <t>162-2018-7207</t>
  </si>
  <si>
    <t>162-2018-7210</t>
  </si>
  <si>
    <t>162-2018-8073</t>
  </si>
  <si>
    <t>162-2018-8074</t>
  </si>
  <si>
    <t>162-2018-8075</t>
  </si>
  <si>
    <t>162-2018-8076</t>
  </si>
  <si>
    <t>162-2018-8077</t>
  </si>
  <si>
    <t>162-2018-8078</t>
  </si>
  <si>
    <t>162-2018-8079</t>
  </si>
  <si>
    <t>162-2018-8080</t>
  </si>
  <si>
    <t>162-2018-8081</t>
  </si>
  <si>
    <t>162-2018-8082</t>
  </si>
  <si>
    <t>162-2018-8083</t>
  </si>
  <si>
    <t>162-2018-8084</t>
  </si>
  <si>
    <t>163-2018-6010</t>
  </si>
  <si>
    <t>163-2018-6020</t>
  </si>
  <si>
    <t>163-2018-6030</t>
  </si>
  <si>
    <t>163-2018-6040</t>
  </si>
  <si>
    <t>163-2018-6070</t>
  </si>
  <si>
    <t>163-2018-6080</t>
  </si>
  <si>
    <t>163-2018-6090</t>
  </si>
  <si>
    <t>163-2018-6100</t>
  </si>
  <si>
    <t>163-2018-6101</t>
  </si>
  <si>
    <t>163-2018-6110</t>
  </si>
  <si>
    <t>163-2018-6130</t>
  </si>
  <si>
    <t>163-2018-6131</t>
  </si>
  <si>
    <t>163-2018-6140</t>
  </si>
  <si>
    <t>163-2018-6150</t>
  </si>
  <si>
    <t>163-2018-6160</t>
  </si>
  <si>
    <t>163-2018-6170</t>
  </si>
  <si>
    <t>163-2018-6180</t>
  </si>
  <si>
    <t>163-2018-6190</t>
  </si>
  <si>
    <t>163-2018-6200</t>
  </si>
  <si>
    <t>163-2018-6210</t>
  </si>
  <si>
    <t>163-2018-6240</t>
  </si>
  <si>
    <t>163-2018-6250</t>
  </si>
  <si>
    <t>163-2018-6256</t>
  </si>
  <si>
    <t>163-2018-6260</t>
  </si>
  <si>
    <t>163-2018-6270</t>
  </si>
  <si>
    <t>163-2018-6280</t>
  </si>
  <si>
    <t>163-2018-6290</t>
  </si>
  <si>
    <t>163-2018-6300</t>
  </si>
  <si>
    <t>163-2018-6310</t>
  </si>
  <si>
    <t>163-2018-6320</t>
  </si>
  <si>
    <t>163-2018-6330</t>
  </si>
  <si>
    <t>163-2018-6340</t>
  </si>
  <si>
    <t>163-2018-6350</t>
  </si>
  <si>
    <t>163-2018-6360</t>
  </si>
  <si>
    <t>163-2018-7205</t>
  </si>
  <si>
    <t>163-2018-7206</t>
  </si>
  <si>
    <t>163-2018-7207</t>
  </si>
  <si>
    <t>163-2018-7210</t>
  </si>
  <si>
    <t>163-2018-8073</t>
  </si>
  <si>
    <t>163-2018-8074</t>
  </si>
  <si>
    <t>163-2018-8075</t>
  </si>
  <si>
    <t>163-2018-8076</t>
  </si>
  <si>
    <t>163-2018-8077</t>
  </si>
  <si>
    <t>163-2018-8078</t>
  </si>
  <si>
    <t>163-2018-8079</t>
  </si>
  <si>
    <t>163-2018-8080</t>
  </si>
  <si>
    <t>163-2018-8081</t>
  </si>
  <si>
    <t>163-2018-8082</t>
  </si>
  <si>
    <t>163-2018-8083</t>
  </si>
  <si>
    <t>163-2018-8084</t>
  </si>
  <si>
    <t>167-2018-6010</t>
  </si>
  <si>
    <t>167-2018-6020</t>
  </si>
  <si>
    <t>167-2018-6030</t>
  </si>
  <si>
    <t>167-2018-6040</t>
  </si>
  <si>
    <t>167-2018-6070</t>
  </si>
  <si>
    <t>167-2018-6080</t>
  </si>
  <si>
    <t>167-2018-6090</t>
  </si>
  <si>
    <t>167-2018-6100</t>
  </si>
  <si>
    <t>167-2018-6101</t>
  </si>
  <si>
    <t>167-2018-6110</t>
  </si>
  <si>
    <t>167-2018-6130</t>
  </si>
  <si>
    <t>167-2018-6131</t>
  </si>
  <si>
    <t>167-2018-6140</t>
  </si>
  <si>
    <t>167-2018-6150</t>
  </si>
  <si>
    <t>167-2018-6160</t>
  </si>
  <si>
    <t>167-2018-6170</t>
  </si>
  <si>
    <t>167-2018-6180</t>
  </si>
  <si>
    <t>167-2018-6190</t>
  </si>
  <si>
    <t>167-2018-6200</t>
  </si>
  <si>
    <t>167-2018-6210</t>
  </si>
  <si>
    <t>167-2018-6240</t>
  </si>
  <si>
    <t>167-2018-6250</t>
  </si>
  <si>
    <t>167-2018-6256</t>
  </si>
  <si>
    <t>167-2018-6260</t>
  </si>
  <si>
    <t>167-2018-6270</t>
  </si>
  <si>
    <t>167-2018-6280</t>
  </si>
  <si>
    <t>167-2018-6290</t>
  </si>
  <si>
    <t>167-2018-6300</t>
  </si>
  <si>
    <t>167-2018-6310</t>
  </si>
  <si>
    <t>167-2018-6320</t>
  </si>
  <si>
    <t>167-2018-6330</t>
  </si>
  <si>
    <t>167-2018-6340</t>
  </si>
  <si>
    <t>167-2018-6350</t>
  </si>
  <si>
    <t>167-2018-6360</t>
  </si>
  <si>
    <t>167-2018-7205</t>
  </si>
  <si>
    <t>167-2018-7206</t>
  </si>
  <si>
    <t>167-2018-7207</t>
  </si>
  <si>
    <t>167-2018-7210</t>
  </si>
  <si>
    <t>167-2018-8073</t>
  </si>
  <si>
    <t>167-2018-8074</t>
  </si>
  <si>
    <t>167-2018-8075</t>
  </si>
  <si>
    <t>167-2018-8076</t>
  </si>
  <si>
    <t>167-2018-8077</t>
  </si>
  <si>
    <t>167-2018-8078</t>
  </si>
  <si>
    <t>167-2018-8079</t>
  </si>
  <si>
    <t>167-2018-8080</t>
  </si>
  <si>
    <t>167-2018-8081</t>
  </si>
  <si>
    <t>167-2018-8082</t>
  </si>
  <si>
    <t>167-2018-8083</t>
  </si>
  <si>
    <t>167-2018-8084</t>
  </si>
  <si>
    <t>168-2018-6010</t>
  </si>
  <si>
    <t>168-2018-6020</t>
  </si>
  <si>
    <t>168-2018-6030</t>
  </si>
  <si>
    <t>168-2018-6040</t>
  </si>
  <si>
    <t>168-2018-6070</t>
  </si>
  <si>
    <t>168-2018-6080</t>
  </si>
  <si>
    <t>168-2018-6090</t>
  </si>
  <si>
    <t>168-2018-6100</t>
  </si>
  <si>
    <t>168-2018-6101</t>
  </si>
  <si>
    <t>168-2018-6110</t>
  </si>
  <si>
    <t>168-2018-6130</t>
  </si>
  <si>
    <t>168-2018-6131</t>
  </si>
  <si>
    <t>168-2018-6140</t>
  </si>
  <si>
    <t>168-2018-6150</t>
  </si>
  <si>
    <t>168-2018-6160</t>
  </si>
  <si>
    <t>168-2018-6170</t>
  </si>
  <si>
    <t>168-2018-6180</t>
  </si>
  <si>
    <t>168-2018-6190</t>
  </si>
  <si>
    <t>168-2018-6200</t>
  </si>
  <si>
    <t>168-2018-6210</t>
  </si>
  <si>
    <t>168-2018-6240</t>
  </si>
  <si>
    <t>168-2018-6250</t>
  </si>
  <si>
    <t>168-2018-6256</t>
  </si>
  <si>
    <t>168-2018-6260</t>
  </si>
  <si>
    <t>168-2018-6270</t>
  </si>
  <si>
    <t>168-2018-6280</t>
  </si>
  <si>
    <t>168-2018-6290</t>
  </si>
  <si>
    <t>168-2018-6300</t>
  </si>
  <si>
    <t>168-2018-6310</t>
  </si>
  <si>
    <t>168-2018-6320</t>
  </si>
  <si>
    <t>168-2018-6330</t>
  </si>
  <si>
    <t>168-2018-6340</t>
  </si>
  <si>
    <t>168-2018-6350</t>
  </si>
  <si>
    <t>168-2018-6360</t>
  </si>
  <si>
    <t>168-2018-7205</t>
  </si>
  <si>
    <t>168-2018-7206</t>
  </si>
  <si>
    <t>168-2018-7207</t>
  </si>
  <si>
    <t>168-2018-7210</t>
  </si>
  <si>
    <t>168-2018-8073</t>
  </si>
  <si>
    <t>168-2018-8074</t>
  </si>
  <si>
    <t>168-2018-8075</t>
  </si>
  <si>
    <t>168-2018-8076</t>
  </si>
  <si>
    <t>168-2018-8077</t>
  </si>
  <si>
    <t>168-2018-8078</t>
  </si>
  <si>
    <t>168-2018-8079</t>
  </si>
  <si>
    <t>168-2018-8080</t>
  </si>
  <si>
    <t>168-2018-8081</t>
  </si>
  <si>
    <t>168-2018-8082</t>
  </si>
  <si>
    <t>168-2018-8083</t>
  </si>
  <si>
    <t>168-2018-8084</t>
  </si>
  <si>
    <t>169-2018-6010</t>
  </si>
  <si>
    <t>169-2018-6020</t>
  </si>
  <si>
    <t>169-2018-6030</t>
  </si>
  <si>
    <t>169-2018-6040</t>
  </si>
  <si>
    <t>169-2018-6070</t>
  </si>
  <si>
    <t>169-2018-6080</t>
  </si>
  <si>
    <t>169-2018-6090</t>
  </si>
  <si>
    <t>169-2018-6100</t>
  </si>
  <si>
    <t>169-2018-6101</t>
  </si>
  <si>
    <t>169-2018-6110</t>
  </si>
  <si>
    <t>169-2018-6130</t>
  </si>
  <si>
    <t>169-2018-6131</t>
  </si>
  <si>
    <t>169-2018-6140</t>
  </si>
  <si>
    <t>169-2018-6150</t>
  </si>
  <si>
    <t>169-2018-6160</t>
  </si>
  <si>
    <t>169-2018-6170</t>
  </si>
  <si>
    <t>169-2018-6180</t>
  </si>
  <si>
    <t>169-2018-6190</t>
  </si>
  <si>
    <t>169-2018-6200</t>
  </si>
  <si>
    <t>169-2018-6210</t>
  </si>
  <si>
    <t>169-2018-6240</t>
  </si>
  <si>
    <t>169-2018-6250</t>
  </si>
  <si>
    <t>169-2018-6256</t>
  </si>
  <si>
    <t>169-2018-6260</t>
  </si>
  <si>
    <t>169-2018-6270</t>
  </si>
  <si>
    <t>169-2018-6280</t>
  </si>
  <si>
    <t>169-2018-6290</t>
  </si>
  <si>
    <t>169-2018-6300</t>
  </si>
  <si>
    <t>169-2018-6310</t>
  </si>
  <si>
    <t>169-2018-6320</t>
  </si>
  <si>
    <t>169-2018-6330</t>
  </si>
  <si>
    <t>169-2018-6340</t>
  </si>
  <si>
    <t>169-2018-6350</t>
  </si>
  <si>
    <t>169-2018-6360</t>
  </si>
  <si>
    <t>169-2018-7205</t>
  </si>
  <si>
    <t>169-2018-7206</t>
  </si>
  <si>
    <t>169-2018-7207</t>
  </si>
  <si>
    <t>169-2018-7210</t>
  </si>
  <si>
    <t>169-2018-8073</t>
  </si>
  <si>
    <t>169-2018-8074</t>
  </si>
  <si>
    <t>169-2018-8075</t>
  </si>
  <si>
    <t>169-2018-8076</t>
  </si>
  <si>
    <t>169-2018-8077</t>
  </si>
  <si>
    <t>169-2018-8078</t>
  </si>
  <si>
    <t>169-2018-8079</t>
  </si>
  <si>
    <t>169-2018-8080</t>
  </si>
  <si>
    <t>169-2018-8081</t>
  </si>
  <si>
    <t>169-2018-8082</t>
  </si>
  <si>
    <t>169-2018-8083</t>
  </si>
  <si>
    <t>169-2018-8084</t>
  </si>
  <si>
    <t>170-2018-6010</t>
  </si>
  <si>
    <t>170-2018-6020</t>
  </si>
  <si>
    <t>170-2018-6030</t>
  </si>
  <si>
    <t>170-2018-6040</t>
  </si>
  <si>
    <t>170-2018-6070</t>
  </si>
  <si>
    <t>170-2018-6080</t>
  </si>
  <si>
    <t>170-2018-6090</t>
  </si>
  <si>
    <t>170-2018-6100</t>
  </si>
  <si>
    <t>170-2018-6101</t>
  </si>
  <si>
    <t>170-2018-6110</t>
  </si>
  <si>
    <t>170-2018-6130</t>
  </si>
  <si>
    <t>170-2018-6131</t>
  </si>
  <si>
    <t>170-2018-6140</t>
  </si>
  <si>
    <t>170-2018-6150</t>
  </si>
  <si>
    <t>170-2018-6160</t>
  </si>
  <si>
    <t>170-2018-6170</t>
  </si>
  <si>
    <t>170-2018-6180</t>
  </si>
  <si>
    <t>170-2018-6190</t>
  </si>
  <si>
    <t>170-2018-6200</t>
  </si>
  <si>
    <t>170-2018-6210</t>
  </si>
  <si>
    <t>170-2018-6240</t>
  </si>
  <si>
    <t>170-2018-6250</t>
  </si>
  <si>
    <t>170-2018-6256</t>
  </si>
  <si>
    <t>170-2018-6260</t>
  </si>
  <si>
    <t>170-2018-6270</t>
  </si>
  <si>
    <t>170-2018-6280</t>
  </si>
  <si>
    <t>170-2018-6290</t>
  </si>
  <si>
    <t>170-2018-6300</t>
  </si>
  <si>
    <t>170-2018-6310</t>
  </si>
  <si>
    <t>170-2018-6320</t>
  </si>
  <si>
    <t>170-2018-6330</t>
  </si>
  <si>
    <t>170-2018-6340</t>
  </si>
  <si>
    <t>170-2018-6350</t>
  </si>
  <si>
    <t>170-2018-6360</t>
  </si>
  <si>
    <t>170-2018-7205</t>
  </si>
  <si>
    <t>170-2018-7206</t>
  </si>
  <si>
    <t>170-2018-7207</t>
  </si>
  <si>
    <t>170-2018-7210</t>
  </si>
  <si>
    <t>170-2018-8073</t>
  </si>
  <si>
    <t>170-2018-8074</t>
  </si>
  <si>
    <t>170-2018-8075</t>
  </si>
  <si>
    <t>170-2018-8076</t>
  </si>
  <si>
    <t>170-2018-8077</t>
  </si>
  <si>
    <t>170-2018-8078</t>
  </si>
  <si>
    <t>170-2018-8079</t>
  </si>
  <si>
    <t>170-2018-8080</t>
  </si>
  <si>
    <t>170-2018-8081</t>
  </si>
  <si>
    <t>170-2018-8082</t>
  </si>
  <si>
    <t>170-2018-8083</t>
  </si>
  <si>
    <t>170-2018-8084</t>
  </si>
  <si>
    <t>171-2018-6010</t>
  </si>
  <si>
    <t>171-2018-6020</t>
  </si>
  <si>
    <t>171-2018-6030</t>
  </si>
  <si>
    <t>171-2018-6040</t>
  </si>
  <si>
    <t>171-2018-6070</t>
  </si>
  <si>
    <t>171-2018-6080</t>
  </si>
  <si>
    <t>171-2018-6090</t>
  </si>
  <si>
    <t>171-2018-6100</t>
  </si>
  <si>
    <t>171-2018-6101</t>
  </si>
  <si>
    <t>171-2018-6110</t>
  </si>
  <si>
    <t>171-2018-6130</t>
  </si>
  <si>
    <t>171-2018-6131</t>
  </si>
  <si>
    <t>171-2018-6140</t>
  </si>
  <si>
    <t>171-2018-6150</t>
  </si>
  <si>
    <t>171-2018-6160</t>
  </si>
  <si>
    <t>171-2018-6170</t>
  </si>
  <si>
    <t>171-2018-6180</t>
  </si>
  <si>
    <t>171-2018-6190</t>
  </si>
  <si>
    <t>171-2018-6200</t>
  </si>
  <si>
    <t>171-2018-6210</t>
  </si>
  <si>
    <t>171-2018-6240</t>
  </si>
  <si>
    <t>171-2018-6250</t>
  </si>
  <si>
    <t>171-2018-6256</t>
  </si>
  <si>
    <t>171-2018-6260</t>
  </si>
  <si>
    <t>171-2018-6270</t>
  </si>
  <si>
    <t>171-2018-6280</t>
  </si>
  <si>
    <t>171-2018-6290</t>
  </si>
  <si>
    <t>171-2018-6300</t>
  </si>
  <si>
    <t>171-2018-6310</t>
  </si>
  <si>
    <t>171-2018-6320</t>
  </si>
  <si>
    <t>171-2018-6330</t>
  </si>
  <si>
    <t>171-2018-6340</t>
  </si>
  <si>
    <t>171-2018-6350</t>
  </si>
  <si>
    <t>171-2018-6360</t>
  </si>
  <si>
    <t>171-2018-7205</t>
  </si>
  <si>
    <t>171-2018-7206</t>
  </si>
  <si>
    <t>171-2018-7207</t>
  </si>
  <si>
    <t>171-2018-7210</t>
  </si>
  <si>
    <t>171-2018-8073</t>
  </si>
  <si>
    <t>171-2018-8074</t>
  </si>
  <si>
    <t>171-2018-8075</t>
  </si>
  <si>
    <t>171-2018-8076</t>
  </si>
  <si>
    <t>171-2018-8077</t>
  </si>
  <si>
    <t>171-2018-8078</t>
  </si>
  <si>
    <t>171-2018-8079</t>
  </si>
  <si>
    <t>171-2018-8080</t>
  </si>
  <si>
    <t>171-2018-8081</t>
  </si>
  <si>
    <t>171-2018-8082</t>
  </si>
  <si>
    <t>171-2018-8083</t>
  </si>
  <si>
    <t>171-2018-8084</t>
  </si>
  <si>
    <t>172-2018-6010</t>
  </si>
  <si>
    <t>172-2018-6020</t>
  </si>
  <si>
    <t>172-2018-6030</t>
  </si>
  <si>
    <t>172-2018-6040</t>
  </si>
  <si>
    <t>172-2018-6070</t>
  </si>
  <si>
    <t>172-2018-6080</t>
  </si>
  <si>
    <t>172-2018-6090</t>
  </si>
  <si>
    <t>172-2018-6100</t>
  </si>
  <si>
    <t>172-2018-6101</t>
  </si>
  <si>
    <t>172-2018-6110</t>
  </si>
  <si>
    <t>172-2018-6130</t>
  </si>
  <si>
    <t>172-2018-6131</t>
  </si>
  <si>
    <t>172-2018-6140</t>
  </si>
  <si>
    <t>172-2018-6150</t>
  </si>
  <si>
    <t>172-2018-6160</t>
  </si>
  <si>
    <t>172-2018-6170</t>
  </si>
  <si>
    <t>172-2018-6180</t>
  </si>
  <si>
    <t>172-2018-6190</t>
  </si>
  <si>
    <t>172-2018-6200</t>
  </si>
  <si>
    <t>172-2018-6210</t>
  </si>
  <si>
    <t>172-2018-6240</t>
  </si>
  <si>
    <t>172-2018-6250</t>
  </si>
  <si>
    <t>172-2018-6256</t>
  </si>
  <si>
    <t>172-2018-6260</t>
  </si>
  <si>
    <t>172-2018-6270</t>
  </si>
  <si>
    <t>172-2018-6280</t>
  </si>
  <si>
    <t>172-2018-6290</t>
  </si>
  <si>
    <t>172-2018-6300</t>
  </si>
  <si>
    <t>172-2018-6310</t>
  </si>
  <si>
    <t>172-2018-6320</t>
  </si>
  <si>
    <t>172-2018-6330</t>
  </si>
  <si>
    <t>172-2018-6340</t>
  </si>
  <si>
    <t>172-2018-6350</t>
  </si>
  <si>
    <t>172-2018-6360</t>
  </si>
  <si>
    <t>172-2018-7205</t>
  </si>
  <si>
    <t>172-2018-7206</t>
  </si>
  <si>
    <t>172-2018-7207</t>
  </si>
  <si>
    <t>172-2018-7210</t>
  </si>
  <si>
    <t>172-2018-8073</t>
  </si>
  <si>
    <t>172-2018-8074</t>
  </si>
  <si>
    <t>172-2018-8075</t>
  </si>
  <si>
    <t>172-2018-8076</t>
  </si>
  <si>
    <t>172-2018-8077</t>
  </si>
  <si>
    <t>172-2018-8078</t>
  </si>
  <si>
    <t>172-2018-8079</t>
  </si>
  <si>
    <t>172-2018-8080</t>
  </si>
  <si>
    <t>172-2018-8081</t>
  </si>
  <si>
    <t>172-2018-8082</t>
  </si>
  <si>
    <t>172-2018-8083</t>
  </si>
  <si>
    <t>172-2018-8084</t>
  </si>
  <si>
    <t>174-2018-6010</t>
  </si>
  <si>
    <t>174-2018-6020</t>
  </si>
  <si>
    <t>174-2018-6030</t>
  </si>
  <si>
    <t>174-2018-6040</t>
  </si>
  <si>
    <t>174-2018-6070</t>
  </si>
  <si>
    <t>174-2018-6080</t>
  </si>
  <si>
    <t>174-2018-6090</t>
  </si>
  <si>
    <t>174-2018-6100</t>
  </si>
  <si>
    <t>174-2018-6101</t>
  </si>
  <si>
    <t>174-2018-6110</t>
  </si>
  <si>
    <t>174-2018-6130</t>
  </si>
  <si>
    <t>174-2018-6131</t>
  </si>
  <si>
    <t>174-2018-6140</t>
  </si>
  <si>
    <t>174-2018-6150</t>
  </si>
  <si>
    <t>174-2018-6160</t>
  </si>
  <si>
    <t>174-2018-6170</t>
  </si>
  <si>
    <t>174-2018-6180</t>
  </si>
  <si>
    <t>174-2018-6190</t>
  </si>
  <si>
    <t>174-2018-6200</t>
  </si>
  <si>
    <t>174-2018-6210</t>
  </si>
  <si>
    <t>174-2018-6240</t>
  </si>
  <si>
    <t>174-2018-6250</t>
  </si>
  <si>
    <t>174-2018-6256</t>
  </si>
  <si>
    <t>174-2018-6260</t>
  </si>
  <si>
    <t>174-2018-6270</t>
  </si>
  <si>
    <t>174-2018-6280</t>
  </si>
  <si>
    <t>174-2018-6290</t>
  </si>
  <si>
    <t>174-2018-6300</t>
  </si>
  <si>
    <t>174-2018-6310</t>
  </si>
  <si>
    <t>174-2018-6320</t>
  </si>
  <si>
    <t>174-2018-6330</t>
  </si>
  <si>
    <t>174-2018-6340</t>
  </si>
  <si>
    <t>174-2018-6350</t>
  </si>
  <si>
    <t>174-2018-6360</t>
  </si>
  <si>
    <t>174-2018-7205</t>
  </si>
  <si>
    <t>174-2018-7206</t>
  </si>
  <si>
    <t>174-2018-7207</t>
  </si>
  <si>
    <t>174-2018-7210</t>
  </si>
  <si>
    <t>174-2018-8073</t>
  </si>
  <si>
    <t>174-2018-8074</t>
  </si>
  <si>
    <t>174-2018-8075</t>
  </si>
  <si>
    <t>174-2018-8076</t>
  </si>
  <si>
    <t>174-2018-8077</t>
  </si>
  <si>
    <t>174-2018-8078</t>
  </si>
  <si>
    <t>174-2018-8079</t>
  </si>
  <si>
    <t>174-2018-8080</t>
  </si>
  <si>
    <t>174-2018-8081</t>
  </si>
  <si>
    <t>174-2018-8082</t>
  </si>
  <si>
    <t>174-2018-8083</t>
  </si>
  <si>
    <t>174-2018-8084</t>
  </si>
  <si>
    <t>175-2018-6010</t>
  </si>
  <si>
    <t>175-2018-6020</t>
  </si>
  <si>
    <t>175-2018-6030</t>
  </si>
  <si>
    <t>175-2018-6040</t>
  </si>
  <si>
    <t>175-2018-6070</t>
  </si>
  <si>
    <t>175-2018-6080</t>
  </si>
  <si>
    <t>175-2018-6090</t>
  </si>
  <si>
    <t>175-2018-6100</t>
  </si>
  <si>
    <t>175-2018-6101</t>
  </si>
  <si>
    <t>175-2018-6110</t>
  </si>
  <si>
    <t>175-2018-6130</t>
  </si>
  <si>
    <t>175-2018-6131</t>
  </si>
  <si>
    <t>175-2018-6140</t>
  </si>
  <si>
    <t>175-2018-6150</t>
  </si>
  <si>
    <t>175-2018-6160</t>
  </si>
  <si>
    <t>175-2018-6170</t>
  </si>
  <si>
    <t>175-2018-6180</t>
  </si>
  <si>
    <t>175-2018-6190</t>
  </si>
  <si>
    <t>175-2018-6200</t>
  </si>
  <si>
    <t>175-2018-6210</t>
  </si>
  <si>
    <t>175-2018-6240</t>
  </si>
  <si>
    <t>175-2018-6250</t>
  </si>
  <si>
    <t>175-2018-6256</t>
  </si>
  <si>
    <t>175-2018-6260</t>
  </si>
  <si>
    <t>175-2018-6270</t>
  </si>
  <si>
    <t>175-2018-6280</t>
  </si>
  <si>
    <t>175-2018-6290</t>
  </si>
  <si>
    <t>175-2018-6300</t>
  </si>
  <si>
    <t>175-2018-6310</t>
  </si>
  <si>
    <t>175-2018-6320</t>
  </si>
  <si>
    <t>175-2018-6330</t>
  </si>
  <si>
    <t>175-2018-6340</t>
  </si>
  <si>
    <t>175-2018-6350</t>
  </si>
  <si>
    <t>175-2018-6360</t>
  </si>
  <si>
    <t>175-2018-7205</t>
  </si>
  <si>
    <t>175-2018-7206</t>
  </si>
  <si>
    <t>175-2018-7207</t>
  </si>
  <si>
    <t>175-2018-7210</t>
  </si>
  <si>
    <t>175-2018-8073</t>
  </si>
  <si>
    <t>175-2018-8074</t>
  </si>
  <si>
    <t>175-2018-8075</t>
  </si>
  <si>
    <t>175-2018-8076</t>
  </si>
  <si>
    <t>175-2018-8077</t>
  </si>
  <si>
    <t>175-2018-8078</t>
  </si>
  <si>
    <t>175-2018-8079</t>
  </si>
  <si>
    <t>175-2018-8080</t>
  </si>
  <si>
    <t>175-2018-8081</t>
  </si>
  <si>
    <t>175-2018-8082</t>
  </si>
  <si>
    <t>175-2018-8083</t>
  </si>
  <si>
    <t>175-2018-8084</t>
  </si>
  <si>
    <t>176-2018-6010</t>
  </si>
  <si>
    <t>176-2018-6020</t>
  </si>
  <si>
    <t>176-2018-6030</t>
  </si>
  <si>
    <t>176-2018-6040</t>
  </si>
  <si>
    <t>176-2018-6070</t>
  </si>
  <si>
    <t>176-2018-6080</t>
  </si>
  <si>
    <t>176-2018-6090</t>
  </si>
  <si>
    <t>176-2018-6100</t>
  </si>
  <si>
    <t>176-2018-6101</t>
  </si>
  <si>
    <t>176-2018-6110</t>
  </si>
  <si>
    <t>176-2018-6130</t>
  </si>
  <si>
    <t>176-2018-6131</t>
  </si>
  <si>
    <t>176-2018-6140</t>
  </si>
  <si>
    <t>176-2018-6150</t>
  </si>
  <si>
    <t>176-2018-6160</t>
  </si>
  <si>
    <t>176-2018-6170</t>
  </si>
  <si>
    <t>176-2018-6180</t>
  </si>
  <si>
    <t>176-2018-6190</t>
  </si>
  <si>
    <t>176-2018-6200</t>
  </si>
  <si>
    <t>176-2018-6210</t>
  </si>
  <si>
    <t>176-2018-6240</t>
  </si>
  <si>
    <t>176-2018-6250</t>
  </si>
  <si>
    <t>176-2018-6256</t>
  </si>
  <si>
    <t>176-2018-6260</t>
  </si>
  <si>
    <t>176-2018-6270</t>
  </si>
  <si>
    <t>176-2018-6280</t>
  </si>
  <si>
    <t>176-2018-6290</t>
  </si>
  <si>
    <t>176-2018-6300</t>
  </si>
  <si>
    <t>176-2018-6310</t>
  </si>
  <si>
    <t>176-2018-6320</t>
  </si>
  <si>
    <t>176-2018-6330</t>
  </si>
  <si>
    <t>176-2018-6340</t>
  </si>
  <si>
    <t>176-2018-6350</t>
  </si>
  <si>
    <t>176-2018-6360</t>
  </si>
  <si>
    <t>176-2018-7205</t>
  </si>
  <si>
    <t>176-2018-7206</t>
  </si>
  <si>
    <t>176-2018-7207</t>
  </si>
  <si>
    <t>176-2018-7210</t>
  </si>
  <si>
    <t>176-2018-8073</t>
  </si>
  <si>
    <t>176-2018-8074</t>
  </si>
  <si>
    <t>176-2018-8075</t>
  </si>
  <si>
    <t>176-2018-8076</t>
  </si>
  <si>
    <t>176-2018-8077</t>
  </si>
  <si>
    <t>176-2018-8078</t>
  </si>
  <si>
    <t>176-2018-8079</t>
  </si>
  <si>
    <t>176-2018-8080</t>
  </si>
  <si>
    <t>176-2018-8081</t>
  </si>
  <si>
    <t>176-2018-8082</t>
  </si>
  <si>
    <t>176-2018-8083</t>
  </si>
  <si>
    <t>176-2018-8084</t>
  </si>
  <si>
    <t>177-2018-6010</t>
  </si>
  <si>
    <t>177-2018-6020</t>
  </si>
  <si>
    <t>177-2018-6030</t>
  </si>
  <si>
    <t>177-2018-6040</t>
  </si>
  <si>
    <t>177-2018-6070</t>
  </si>
  <si>
    <t>177-2018-6080</t>
  </si>
  <si>
    <t>177-2018-6090</t>
  </si>
  <si>
    <t>177-2018-6100</t>
  </si>
  <si>
    <t>177-2018-6101</t>
  </si>
  <si>
    <t>177-2018-6110</t>
  </si>
  <si>
    <t>177-2018-6130</t>
  </si>
  <si>
    <t>177-2018-6131</t>
  </si>
  <si>
    <t>177-2018-6140</t>
  </si>
  <si>
    <t>177-2018-6150</t>
  </si>
  <si>
    <t>177-2018-6160</t>
  </si>
  <si>
    <t>177-2018-6170</t>
  </si>
  <si>
    <t>177-2018-6180</t>
  </si>
  <si>
    <t>177-2018-6190</t>
  </si>
  <si>
    <t>177-2018-6200</t>
  </si>
  <si>
    <t>177-2018-6210</t>
  </si>
  <si>
    <t>177-2018-6240</t>
  </si>
  <si>
    <t>177-2018-6250</t>
  </si>
  <si>
    <t>177-2018-6256</t>
  </si>
  <si>
    <t>177-2018-6260</t>
  </si>
  <si>
    <t>177-2018-6270</t>
  </si>
  <si>
    <t>177-2018-6280</t>
  </si>
  <si>
    <t>177-2018-6290</t>
  </si>
  <si>
    <t>177-2018-6300</t>
  </si>
  <si>
    <t>177-2018-6310</t>
  </si>
  <si>
    <t>177-2018-6320</t>
  </si>
  <si>
    <t>177-2018-6330</t>
  </si>
  <si>
    <t>177-2018-6340</t>
  </si>
  <si>
    <t>177-2018-6350</t>
  </si>
  <si>
    <t>177-2018-6360</t>
  </si>
  <si>
    <t>177-2018-7205</t>
  </si>
  <si>
    <t>177-2018-7206</t>
  </si>
  <si>
    <t>177-2018-7207</t>
  </si>
  <si>
    <t>177-2018-7210</t>
  </si>
  <si>
    <t>177-2018-8073</t>
  </si>
  <si>
    <t>177-2018-8074</t>
  </si>
  <si>
    <t>177-2018-8075</t>
  </si>
  <si>
    <t>177-2018-8076</t>
  </si>
  <si>
    <t>177-2018-8077</t>
  </si>
  <si>
    <t>177-2018-8078</t>
  </si>
  <si>
    <t>177-2018-8079</t>
  </si>
  <si>
    <t>177-2018-8080</t>
  </si>
  <si>
    <t>177-2018-8081</t>
  </si>
  <si>
    <t>177-2018-8082</t>
  </si>
  <si>
    <t>177-2018-8083</t>
  </si>
  <si>
    <t>177-2018-8084</t>
  </si>
  <si>
    <t>180-2018-6010</t>
  </si>
  <si>
    <t>180-2018-6020</t>
  </si>
  <si>
    <t>180-2018-6030</t>
  </si>
  <si>
    <t>180-2018-6040</t>
  </si>
  <si>
    <t>180-2018-6070</t>
  </si>
  <si>
    <t>180-2018-6080</t>
  </si>
  <si>
    <t>180-2018-6090</t>
  </si>
  <si>
    <t>180-2018-6100</t>
  </si>
  <si>
    <t>180-2018-6101</t>
  </si>
  <si>
    <t>180-2018-6110</t>
  </si>
  <si>
    <t>180-2018-6130</t>
  </si>
  <si>
    <t>180-2018-6131</t>
  </si>
  <si>
    <t>180-2018-6140</t>
  </si>
  <si>
    <t>180-2018-6150</t>
  </si>
  <si>
    <t>180-2018-6160</t>
  </si>
  <si>
    <t>180-2018-6170</t>
  </si>
  <si>
    <t>180-2018-6180</t>
  </si>
  <si>
    <t>180-2018-6190</t>
  </si>
  <si>
    <t>180-2018-6200</t>
  </si>
  <si>
    <t>180-2018-6210</t>
  </si>
  <si>
    <t>180-2018-6240</t>
  </si>
  <si>
    <t>180-2018-6250</t>
  </si>
  <si>
    <t>180-2018-6256</t>
  </si>
  <si>
    <t>180-2018-6260</t>
  </si>
  <si>
    <t>180-2018-6270</t>
  </si>
  <si>
    <t>180-2018-6280</t>
  </si>
  <si>
    <t>180-2018-6290</t>
  </si>
  <si>
    <t>180-2018-6300</t>
  </si>
  <si>
    <t>180-2018-6310</t>
  </si>
  <si>
    <t>180-2018-6320</t>
  </si>
  <si>
    <t>180-2018-6330</t>
  </si>
  <si>
    <t>180-2018-6340</t>
  </si>
  <si>
    <t>180-2018-6350</t>
  </si>
  <si>
    <t>180-2018-6360</t>
  </si>
  <si>
    <t>180-2018-7205</t>
  </si>
  <si>
    <t>180-2018-7206</t>
  </si>
  <si>
    <t>180-2018-7207</t>
  </si>
  <si>
    <t>180-2018-7210</t>
  </si>
  <si>
    <t>180-2018-8073</t>
  </si>
  <si>
    <t>180-2018-8074</t>
  </si>
  <si>
    <t>180-2018-8075</t>
  </si>
  <si>
    <t>180-2018-8076</t>
  </si>
  <si>
    <t>180-2018-8077</t>
  </si>
  <si>
    <t>180-2018-8078</t>
  </si>
  <si>
    <t>180-2018-8079</t>
  </si>
  <si>
    <t>180-2018-8080</t>
  </si>
  <si>
    <t>180-2018-8081</t>
  </si>
  <si>
    <t>180-2018-8082</t>
  </si>
  <si>
    <t>180-2018-8083</t>
  </si>
  <si>
    <t>180-2018-8084</t>
  </si>
  <si>
    <t>183-2018-6010</t>
  </si>
  <si>
    <t>183-2018-6020</t>
  </si>
  <si>
    <t>183-2018-6030</t>
  </si>
  <si>
    <t>183-2018-6040</t>
  </si>
  <si>
    <t>183-2018-6070</t>
  </si>
  <si>
    <t>183-2018-6080</t>
  </si>
  <si>
    <t>183-2018-6090</t>
  </si>
  <si>
    <t>183-2018-6100</t>
  </si>
  <si>
    <t>183-2018-6101</t>
  </si>
  <si>
    <t>183-2018-6110</t>
  </si>
  <si>
    <t>183-2018-6130</t>
  </si>
  <si>
    <t>183-2018-6131</t>
  </si>
  <si>
    <t>183-2018-6140</t>
  </si>
  <si>
    <t>183-2018-6150</t>
  </si>
  <si>
    <t>183-2018-6160</t>
  </si>
  <si>
    <t>183-2018-6170</t>
  </si>
  <si>
    <t>183-2018-6180</t>
  </si>
  <si>
    <t>183-2018-6190</t>
  </si>
  <si>
    <t>183-2018-6200</t>
  </si>
  <si>
    <t>183-2018-6210</t>
  </si>
  <si>
    <t>183-2018-6240</t>
  </si>
  <si>
    <t>183-2018-6250</t>
  </si>
  <si>
    <t>183-2018-6256</t>
  </si>
  <si>
    <t>183-2018-6260</t>
  </si>
  <si>
    <t>183-2018-6270</t>
  </si>
  <si>
    <t>183-2018-6280</t>
  </si>
  <si>
    <t>183-2018-6290</t>
  </si>
  <si>
    <t>183-2018-6300</t>
  </si>
  <si>
    <t>183-2018-6310</t>
  </si>
  <si>
    <t>183-2018-6320</t>
  </si>
  <si>
    <t>183-2018-6330</t>
  </si>
  <si>
    <t>183-2018-6340</t>
  </si>
  <si>
    <t>183-2018-6350</t>
  </si>
  <si>
    <t>183-2018-6360</t>
  </si>
  <si>
    <t>183-2018-7205</t>
  </si>
  <si>
    <t>183-2018-7206</t>
  </si>
  <si>
    <t>183-2018-7207</t>
  </si>
  <si>
    <t>183-2018-7210</t>
  </si>
  <si>
    <t>183-2018-8073</t>
  </si>
  <si>
    <t>183-2018-8074</t>
  </si>
  <si>
    <t>183-2018-8075</t>
  </si>
  <si>
    <t>183-2018-8076</t>
  </si>
  <si>
    <t>183-2018-8077</t>
  </si>
  <si>
    <t>183-2018-8078</t>
  </si>
  <si>
    <t>183-2018-8079</t>
  </si>
  <si>
    <t>183-2018-8080</t>
  </si>
  <si>
    <t>183-2018-8081</t>
  </si>
  <si>
    <t>183-2018-8082</t>
  </si>
  <si>
    <t>183-2018-8083</t>
  </si>
  <si>
    <t>183-2018-8084</t>
  </si>
  <si>
    <t>184-2018-6010</t>
  </si>
  <si>
    <t>184-2018-6020</t>
  </si>
  <si>
    <t>184-2018-6030</t>
  </si>
  <si>
    <t>184-2018-6040</t>
  </si>
  <si>
    <t>184-2018-6070</t>
  </si>
  <si>
    <t>184-2018-6080</t>
  </si>
  <si>
    <t>184-2018-6090</t>
  </si>
  <si>
    <t>184-2018-6100</t>
  </si>
  <si>
    <t>184-2018-6101</t>
  </si>
  <si>
    <t>184-2018-6110</t>
  </si>
  <si>
    <t>184-2018-6130</t>
  </si>
  <si>
    <t>184-2018-6131</t>
  </si>
  <si>
    <t>184-2018-6140</t>
  </si>
  <si>
    <t>184-2018-6150</t>
  </si>
  <si>
    <t>184-2018-6160</t>
  </si>
  <si>
    <t>184-2018-6170</t>
  </si>
  <si>
    <t>184-2018-6180</t>
  </si>
  <si>
    <t>184-2018-6190</t>
  </si>
  <si>
    <t>184-2018-6200</t>
  </si>
  <si>
    <t>184-2018-6210</t>
  </si>
  <si>
    <t>184-2018-6240</t>
  </si>
  <si>
    <t>184-2018-6250</t>
  </si>
  <si>
    <t>184-2018-6256</t>
  </si>
  <si>
    <t>184-2018-6260</t>
  </si>
  <si>
    <t>184-2018-6270</t>
  </si>
  <si>
    <t>184-2018-6280</t>
  </si>
  <si>
    <t>184-2018-6290</t>
  </si>
  <si>
    <t>184-2018-6300</t>
  </si>
  <si>
    <t>184-2018-6310</t>
  </si>
  <si>
    <t>184-2018-6320</t>
  </si>
  <si>
    <t>184-2018-6330</t>
  </si>
  <si>
    <t>184-2018-6340</t>
  </si>
  <si>
    <t>184-2018-6350</t>
  </si>
  <si>
    <t>184-2018-6360</t>
  </si>
  <si>
    <t>184-2018-7205</t>
  </si>
  <si>
    <t>184-2018-7206</t>
  </si>
  <si>
    <t>184-2018-7207</t>
  </si>
  <si>
    <t>184-2018-7210</t>
  </si>
  <si>
    <t>184-2018-8073</t>
  </si>
  <si>
    <t>184-2018-8074</t>
  </si>
  <si>
    <t>184-2018-8075</t>
  </si>
  <si>
    <t>184-2018-8076</t>
  </si>
  <si>
    <t>184-2018-8077</t>
  </si>
  <si>
    <t>184-2018-8078</t>
  </si>
  <si>
    <t>184-2018-8079</t>
  </si>
  <si>
    <t>184-2018-8080</t>
  </si>
  <si>
    <t>184-2018-8081</t>
  </si>
  <si>
    <t>184-2018-8082</t>
  </si>
  <si>
    <t>184-2018-8083</t>
  </si>
  <si>
    <t>184-2018-8084</t>
  </si>
  <si>
    <t>185-2018-6010</t>
  </si>
  <si>
    <t>185-2018-6020</t>
  </si>
  <si>
    <t>185-2018-6030</t>
  </si>
  <si>
    <t>185-2018-6040</t>
  </si>
  <si>
    <t>185-2018-6070</t>
  </si>
  <si>
    <t>185-2018-6080</t>
  </si>
  <si>
    <t>185-2018-6090</t>
  </si>
  <si>
    <t>185-2018-6100</t>
  </si>
  <si>
    <t>185-2018-6101</t>
  </si>
  <si>
    <t>185-2018-6110</t>
  </si>
  <si>
    <t>185-2018-6130</t>
  </si>
  <si>
    <t>185-2018-6131</t>
  </si>
  <si>
    <t>185-2018-6140</t>
  </si>
  <si>
    <t>185-2018-6150</t>
  </si>
  <si>
    <t>185-2018-6160</t>
  </si>
  <si>
    <t>185-2018-6170</t>
  </si>
  <si>
    <t>185-2018-6180</t>
  </si>
  <si>
    <t>185-2018-6190</t>
  </si>
  <si>
    <t>185-2018-6200</t>
  </si>
  <si>
    <t>185-2018-6210</t>
  </si>
  <si>
    <t>185-2018-6240</t>
  </si>
  <si>
    <t>185-2018-6250</t>
  </si>
  <si>
    <t>185-2018-6256</t>
  </si>
  <si>
    <t>185-2018-6260</t>
  </si>
  <si>
    <t>185-2018-6270</t>
  </si>
  <si>
    <t>185-2018-6280</t>
  </si>
  <si>
    <t>185-2018-6290</t>
  </si>
  <si>
    <t>185-2018-6300</t>
  </si>
  <si>
    <t>185-2018-6310</t>
  </si>
  <si>
    <t>185-2018-6320</t>
  </si>
  <si>
    <t>185-2018-6330</t>
  </si>
  <si>
    <t>185-2018-6340</t>
  </si>
  <si>
    <t>185-2018-6350</t>
  </si>
  <si>
    <t>185-2018-6360</t>
  </si>
  <si>
    <t>185-2018-7205</t>
  </si>
  <si>
    <t>185-2018-7206</t>
  </si>
  <si>
    <t>185-2018-7207</t>
  </si>
  <si>
    <t>185-2018-7210</t>
  </si>
  <si>
    <t>185-2018-8073</t>
  </si>
  <si>
    <t>185-2018-8074</t>
  </si>
  <si>
    <t>185-2018-8075</t>
  </si>
  <si>
    <t>185-2018-8076</t>
  </si>
  <si>
    <t>185-2018-8077</t>
  </si>
  <si>
    <t>185-2018-8078</t>
  </si>
  <si>
    <t>185-2018-8079</t>
  </si>
  <si>
    <t>185-2018-8080</t>
  </si>
  <si>
    <t>185-2018-8081</t>
  </si>
  <si>
    <t>185-2018-8082</t>
  </si>
  <si>
    <t>185-2018-8083</t>
  </si>
  <si>
    <t>185-2018-8084</t>
  </si>
  <si>
    <t>186-2018-6010</t>
  </si>
  <si>
    <t>186-2018-6020</t>
  </si>
  <si>
    <t>186-2018-6030</t>
  </si>
  <si>
    <t>186-2018-6040</t>
  </si>
  <si>
    <t>186-2018-6070</t>
  </si>
  <si>
    <t>186-2018-6080</t>
  </si>
  <si>
    <t>186-2018-6090</t>
  </si>
  <si>
    <t>186-2018-6100</t>
  </si>
  <si>
    <t>186-2018-6101</t>
  </si>
  <si>
    <t>186-2018-6110</t>
  </si>
  <si>
    <t>186-2018-6130</t>
  </si>
  <si>
    <t>186-2018-6131</t>
  </si>
  <si>
    <t>186-2018-6140</t>
  </si>
  <si>
    <t>186-2018-6150</t>
  </si>
  <si>
    <t>186-2018-6160</t>
  </si>
  <si>
    <t>186-2018-6170</t>
  </si>
  <si>
    <t>186-2018-6180</t>
  </si>
  <si>
    <t>186-2018-6190</t>
  </si>
  <si>
    <t>186-2018-6200</t>
  </si>
  <si>
    <t>186-2018-6210</t>
  </si>
  <si>
    <t>186-2018-6240</t>
  </si>
  <si>
    <t>186-2018-6250</t>
  </si>
  <si>
    <t>186-2018-6256</t>
  </si>
  <si>
    <t>186-2018-6260</t>
  </si>
  <si>
    <t>186-2018-6270</t>
  </si>
  <si>
    <t>186-2018-6280</t>
  </si>
  <si>
    <t>186-2018-6290</t>
  </si>
  <si>
    <t>186-2018-6300</t>
  </si>
  <si>
    <t>186-2018-6310</t>
  </si>
  <si>
    <t>186-2018-6320</t>
  </si>
  <si>
    <t>186-2018-6330</t>
  </si>
  <si>
    <t>186-2018-6340</t>
  </si>
  <si>
    <t>186-2018-6350</t>
  </si>
  <si>
    <t>186-2018-6360</t>
  </si>
  <si>
    <t>186-2018-7205</t>
  </si>
  <si>
    <t>186-2018-7206</t>
  </si>
  <si>
    <t>186-2018-7207</t>
  </si>
  <si>
    <t>186-2018-7210</t>
  </si>
  <si>
    <t>186-2018-8073</t>
  </si>
  <si>
    <t>186-2018-8074</t>
  </si>
  <si>
    <t>186-2018-8075</t>
  </si>
  <si>
    <t>186-2018-8076</t>
  </si>
  <si>
    <t>186-2018-8077</t>
  </si>
  <si>
    <t>186-2018-8078</t>
  </si>
  <si>
    <t>186-2018-8079</t>
  </si>
  <si>
    <t>186-2018-8080</t>
  </si>
  <si>
    <t>186-2018-8081</t>
  </si>
  <si>
    <t>186-2018-8082</t>
  </si>
  <si>
    <t>186-2018-8083</t>
  </si>
  <si>
    <t>186-2018-8084</t>
  </si>
  <si>
    <t>187-2018-6010</t>
  </si>
  <si>
    <t>187-2018-6020</t>
  </si>
  <si>
    <t>187-2018-6030</t>
  </si>
  <si>
    <t>187-2018-6040</t>
  </si>
  <si>
    <t>187-2018-6070</t>
  </si>
  <si>
    <t>187-2018-6080</t>
  </si>
  <si>
    <t>187-2018-6090</t>
  </si>
  <si>
    <t>187-2018-6100</t>
  </si>
  <si>
    <t>187-2018-6101</t>
  </si>
  <si>
    <t>187-2018-6110</t>
  </si>
  <si>
    <t>187-2018-6130</t>
  </si>
  <si>
    <t>187-2018-6131</t>
  </si>
  <si>
    <t>187-2018-6140</t>
  </si>
  <si>
    <t>187-2018-6150</t>
  </si>
  <si>
    <t>187-2018-6160</t>
  </si>
  <si>
    <t>187-2018-6170</t>
  </si>
  <si>
    <t>187-2018-6180</t>
  </si>
  <si>
    <t>187-2018-6190</t>
  </si>
  <si>
    <t>187-2018-6200</t>
  </si>
  <si>
    <t>187-2018-6210</t>
  </si>
  <si>
    <t>187-2018-6240</t>
  </si>
  <si>
    <t>187-2018-6250</t>
  </si>
  <si>
    <t>187-2018-6256</t>
  </si>
  <si>
    <t>187-2018-6260</t>
  </si>
  <si>
    <t>187-2018-6270</t>
  </si>
  <si>
    <t>187-2018-6280</t>
  </si>
  <si>
    <t>187-2018-6290</t>
  </si>
  <si>
    <t>187-2018-6300</t>
  </si>
  <si>
    <t>187-2018-6310</t>
  </si>
  <si>
    <t>187-2018-6320</t>
  </si>
  <si>
    <t>187-2018-6330</t>
  </si>
  <si>
    <t>187-2018-6340</t>
  </si>
  <si>
    <t>187-2018-6350</t>
  </si>
  <si>
    <t>187-2018-6360</t>
  </si>
  <si>
    <t>187-2018-7205</t>
  </si>
  <si>
    <t>187-2018-7206</t>
  </si>
  <si>
    <t>187-2018-7207</t>
  </si>
  <si>
    <t>187-2018-7210</t>
  </si>
  <si>
    <t>187-2018-8073</t>
  </si>
  <si>
    <t>187-2018-8074</t>
  </si>
  <si>
    <t>187-2018-8075</t>
  </si>
  <si>
    <t>187-2018-8076</t>
  </si>
  <si>
    <t>187-2018-8077</t>
  </si>
  <si>
    <t>187-2018-8078</t>
  </si>
  <si>
    <t>187-2018-8079</t>
  </si>
  <si>
    <t>187-2018-8080</t>
  </si>
  <si>
    <t>187-2018-8081</t>
  </si>
  <si>
    <t>187-2018-8082</t>
  </si>
  <si>
    <t>187-2018-8083</t>
  </si>
  <si>
    <t>187-2018-8084</t>
  </si>
  <si>
    <t>191-2018-6010</t>
  </si>
  <si>
    <t>191-2018-6020</t>
  </si>
  <si>
    <t>191-2018-6030</t>
  </si>
  <si>
    <t>191-2018-6040</t>
  </si>
  <si>
    <t>191-2018-6070</t>
  </si>
  <si>
    <t>191-2018-6080</t>
  </si>
  <si>
    <t>191-2018-6090</t>
  </si>
  <si>
    <t>191-2018-6100</t>
  </si>
  <si>
    <t>191-2018-6101</t>
  </si>
  <si>
    <t>191-2018-6110</t>
  </si>
  <si>
    <t>191-2018-6130</t>
  </si>
  <si>
    <t>191-2018-6131</t>
  </si>
  <si>
    <t>191-2018-6140</t>
  </si>
  <si>
    <t>191-2018-6150</t>
  </si>
  <si>
    <t>191-2018-6160</t>
  </si>
  <si>
    <t>191-2018-6170</t>
  </si>
  <si>
    <t>191-2018-6180</t>
  </si>
  <si>
    <t>191-2018-6190</t>
  </si>
  <si>
    <t>191-2018-6200</t>
  </si>
  <si>
    <t>191-2018-6210</t>
  </si>
  <si>
    <t>191-2018-6240</t>
  </si>
  <si>
    <t>191-2018-6250</t>
  </si>
  <si>
    <t>191-2018-6256</t>
  </si>
  <si>
    <t>191-2018-6260</t>
  </si>
  <si>
    <t>191-2018-6270</t>
  </si>
  <si>
    <t>191-2018-6280</t>
  </si>
  <si>
    <t>191-2018-6290</t>
  </si>
  <si>
    <t>191-2018-6300</t>
  </si>
  <si>
    <t>191-2018-6310</t>
  </si>
  <si>
    <t>191-2018-6320</t>
  </si>
  <si>
    <t>191-2018-6330</t>
  </si>
  <si>
    <t>191-2018-6340</t>
  </si>
  <si>
    <t>191-2018-6350</t>
  </si>
  <si>
    <t>191-2018-6360</t>
  </si>
  <si>
    <t>191-2018-7205</t>
  </si>
  <si>
    <t>191-2018-7206</t>
  </si>
  <si>
    <t>191-2018-7207</t>
  </si>
  <si>
    <t>191-2018-7210</t>
  </si>
  <si>
    <t>191-2018-8073</t>
  </si>
  <si>
    <t>191-2018-8074</t>
  </si>
  <si>
    <t>191-2018-8075</t>
  </si>
  <si>
    <t>191-2018-8076</t>
  </si>
  <si>
    <t>191-2018-8077</t>
  </si>
  <si>
    <t>191-2018-8078</t>
  </si>
  <si>
    <t>191-2018-8079</t>
  </si>
  <si>
    <t>191-2018-8080</t>
  </si>
  <si>
    <t>191-2018-8081</t>
  </si>
  <si>
    <t>191-2018-8082</t>
  </si>
  <si>
    <t>191-2018-8083</t>
  </si>
  <si>
    <t>191-2018-8084</t>
  </si>
  <si>
    <t>200-2018-6010</t>
  </si>
  <si>
    <t>200-2018-6020</t>
  </si>
  <si>
    <t>200-2018-6030</t>
  </si>
  <si>
    <t>200-2018-6040</t>
  </si>
  <si>
    <t>200-2018-6070</t>
  </si>
  <si>
    <t>200-2018-6080</t>
  </si>
  <si>
    <t>200-2018-6090</t>
  </si>
  <si>
    <t>200-2018-6100</t>
  </si>
  <si>
    <t>200-2018-6101</t>
  </si>
  <si>
    <t>200-2018-6110</t>
  </si>
  <si>
    <t>200-2018-6130</t>
  </si>
  <si>
    <t>200-2018-6131</t>
  </si>
  <si>
    <t>200-2018-6140</t>
  </si>
  <si>
    <t>200-2018-6150</t>
  </si>
  <si>
    <t>200-2018-6160</t>
  </si>
  <si>
    <t>200-2018-6170</t>
  </si>
  <si>
    <t>200-2018-6180</t>
  </si>
  <si>
    <t>200-2018-6190</t>
  </si>
  <si>
    <t>200-2018-6200</t>
  </si>
  <si>
    <t>200-2018-6210</t>
  </si>
  <si>
    <t>200-2018-6240</t>
  </si>
  <si>
    <t>200-2018-6250</t>
  </si>
  <si>
    <t>200-2018-6256</t>
  </si>
  <si>
    <t>200-2018-6260</t>
  </si>
  <si>
    <t>200-2018-6270</t>
  </si>
  <si>
    <t>200-2018-6280</t>
  </si>
  <si>
    <t>200-2018-6290</t>
  </si>
  <si>
    <t>200-2018-6300</t>
  </si>
  <si>
    <t>200-2018-6310</t>
  </si>
  <si>
    <t>200-2018-6320</t>
  </si>
  <si>
    <t>200-2018-6330</t>
  </si>
  <si>
    <t>200-2018-6340</t>
  </si>
  <si>
    <t>200-2018-6350</t>
  </si>
  <si>
    <t>200-2018-6360</t>
  </si>
  <si>
    <t>200-2018-7205</t>
  </si>
  <si>
    <t>200-2018-7206</t>
  </si>
  <si>
    <t>200-2018-7207</t>
  </si>
  <si>
    <t>200-2018-7210</t>
  </si>
  <si>
    <t>200-2018-8073</t>
  </si>
  <si>
    <t>200-2018-8074</t>
  </si>
  <si>
    <t>200-2018-8075</t>
  </si>
  <si>
    <t>200-2018-8076</t>
  </si>
  <si>
    <t>200-2018-8077</t>
  </si>
  <si>
    <t>200-2018-8078</t>
  </si>
  <si>
    <t>200-2018-8079</t>
  </si>
  <si>
    <t>200-2018-8080</t>
  </si>
  <si>
    <t>200-2018-8081</t>
  </si>
  <si>
    <t>200-2018-8082</t>
  </si>
  <si>
    <t>200-2018-8083</t>
  </si>
  <si>
    <t>200-2018-8084</t>
  </si>
  <si>
    <t>209-2018-6010</t>
  </si>
  <si>
    <t>209-2018-6020</t>
  </si>
  <si>
    <t>209-2018-6030</t>
  </si>
  <si>
    <t>209-2018-6040</t>
  </si>
  <si>
    <t>209-2018-6070</t>
  </si>
  <si>
    <t>209-2018-6080</t>
  </si>
  <si>
    <t>209-2018-6090</t>
  </si>
  <si>
    <t>209-2018-6100</t>
  </si>
  <si>
    <t>209-2018-6101</t>
  </si>
  <si>
    <t>209-2018-6110</t>
  </si>
  <si>
    <t>209-2018-6130</t>
  </si>
  <si>
    <t>209-2018-6131</t>
  </si>
  <si>
    <t>209-2018-6140</t>
  </si>
  <si>
    <t>209-2018-6150</t>
  </si>
  <si>
    <t>209-2018-6160</t>
  </si>
  <si>
    <t>209-2018-6170</t>
  </si>
  <si>
    <t>209-2018-6180</t>
  </si>
  <si>
    <t>209-2018-6190</t>
  </si>
  <si>
    <t>209-2018-6200</t>
  </si>
  <si>
    <t>209-2018-6210</t>
  </si>
  <si>
    <t>209-2018-6240</t>
  </si>
  <si>
    <t>209-2018-6250</t>
  </si>
  <si>
    <t>209-2018-6256</t>
  </si>
  <si>
    <t>209-2018-6260</t>
  </si>
  <si>
    <t>209-2018-6270</t>
  </si>
  <si>
    <t>209-2018-6280</t>
  </si>
  <si>
    <t>209-2018-6290</t>
  </si>
  <si>
    <t>209-2018-6300</t>
  </si>
  <si>
    <t>209-2018-6310</t>
  </si>
  <si>
    <t>209-2018-6320</t>
  </si>
  <si>
    <t>209-2018-6330</t>
  </si>
  <si>
    <t>209-2018-6340</t>
  </si>
  <si>
    <t>209-2018-6350</t>
  </si>
  <si>
    <t>209-2018-6360</t>
  </si>
  <si>
    <t>209-2018-7205</t>
  </si>
  <si>
    <t>209-2018-7206</t>
  </si>
  <si>
    <t>209-2018-7207</t>
  </si>
  <si>
    <t>209-2018-7210</t>
  </si>
  <si>
    <t>209-2018-8073</t>
  </si>
  <si>
    <t>209-2018-8074</t>
  </si>
  <si>
    <t>209-2018-8075</t>
  </si>
  <si>
    <t>209-2018-8076</t>
  </si>
  <si>
    <t>209-2018-8077</t>
  </si>
  <si>
    <t>209-2018-8078</t>
  </si>
  <si>
    <t>209-2018-8079</t>
  </si>
  <si>
    <t>209-2018-8080</t>
  </si>
  <si>
    <t>209-2018-8081</t>
  </si>
  <si>
    <t>209-2018-8082</t>
  </si>
  <si>
    <t>209-2018-8083</t>
  </si>
  <si>
    <t>209-2018-8084</t>
  </si>
  <si>
    <t>210-2018-6010</t>
  </si>
  <si>
    <t>210-2018-6020</t>
  </si>
  <si>
    <t>210-2018-6030</t>
  </si>
  <si>
    <t>210-2018-6040</t>
  </si>
  <si>
    <t>210-2018-6070</t>
  </si>
  <si>
    <t>210-2018-6080</t>
  </si>
  <si>
    <t>210-2018-6090</t>
  </si>
  <si>
    <t>210-2018-6100</t>
  </si>
  <si>
    <t>210-2018-6101</t>
  </si>
  <si>
    <t>210-2018-6110</t>
  </si>
  <si>
    <t>210-2018-6130</t>
  </si>
  <si>
    <t>210-2018-6131</t>
  </si>
  <si>
    <t>210-2018-6140</t>
  </si>
  <si>
    <t>210-2018-6150</t>
  </si>
  <si>
    <t>210-2018-6160</t>
  </si>
  <si>
    <t>210-2018-6170</t>
  </si>
  <si>
    <t>210-2018-6180</t>
  </si>
  <si>
    <t>210-2018-6190</t>
  </si>
  <si>
    <t>210-2018-6200</t>
  </si>
  <si>
    <t>210-2018-6210</t>
  </si>
  <si>
    <t>210-2018-6240</t>
  </si>
  <si>
    <t>210-2018-6250</t>
  </si>
  <si>
    <t>210-2018-6256</t>
  </si>
  <si>
    <t>210-2018-6260</t>
  </si>
  <si>
    <t>210-2018-6270</t>
  </si>
  <si>
    <t>210-2018-6280</t>
  </si>
  <si>
    <t>210-2018-6290</t>
  </si>
  <si>
    <t>210-2018-6300</t>
  </si>
  <si>
    <t>210-2018-6310</t>
  </si>
  <si>
    <t>210-2018-6320</t>
  </si>
  <si>
    <t>210-2018-6330</t>
  </si>
  <si>
    <t>210-2018-6340</t>
  </si>
  <si>
    <t>210-2018-6350</t>
  </si>
  <si>
    <t>210-2018-6360</t>
  </si>
  <si>
    <t>210-2018-7205</t>
  </si>
  <si>
    <t>210-2018-7206</t>
  </si>
  <si>
    <t>210-2018-7207</t>
  </si>
  <si>
    <t>210-2018-7210</t>
  </si>
  <si>
    <t>210-2018-8073</t>
  </si>
  <si>
    <t>210-2018-8074</t>
  </si>
  <si>
    <t>210-2018-8075</t>
  </si>
  <si>
    <t>210-2018-8076</t>
  </si>
  <si>
    <t>210-2018-8077</t>
  </si>
  <si>
    <t>210-2018-8078</t>
  </si>
  <si>
    <t>210-2018-8079</t>
  </si>
  <si>
    <t>210-2018-8080</t>
  </si>
  <si>
    <t>210-2018-8081</t>
  </si>
  <si>
    <t>210-2018-8082</t>
  </si>
  <si>
    <t>210-2018-8083</t>
  </si>
  <si>
    <t>210-2018-8084</t>
  </si>
  <si>
    <t>248-2018-6010</t>
  </si>
  <si>
    <t>248-2018-6020</t>
  </si>
  <si>
    <t>248-2018-6030</t>
  </si>
  <si>
    <t>248-2018-6040</t>
  </si>
  <si>
    <t>248-2018-6070</t>
  </si>
  <si>
    <t>248-2018-6080</t>
  </si>
  <si>
    <t>248-2018-6090</t>
  </si>
  <si>
    <t>248-2018-6100</t>
  </si>
  <si>
    <t>248-2018-6101</t>
  </si>
  <si>
    <t>248-2018-6110</t>
  </si>
  <si>
    <t>248-2018-6130</t>
  </si>
  <si>
    <t>248-2018-6131</t>
  </si>
  <si>
    <t>248-2018-6140</t>
  </si>
  <si>
    <t>248-2018-6150</t>
  </si>
  <si>
    <t>248-2018-6160</t>
  </si>
  <si>
    <t>248-2018-6170</t>
  </si>
  <si>
    <t>248-2018-6180</t>
  </si>
  <si>
    <t>248-2018-6190</t>
  </si>
  <si>
    <t>248-2018-6200</t>
  </si>
  <si>
    <t>248-2018-6210</t>
  </si>
  <si>
    <t>248-2018-6240</t>
  </si>
  <si>
    <t>248-2018-6250</t>
  </si>
  <si>
    <t>248-2018-6256</t>
  </si>
  <si>
    <t>248-2018-6260</t>
  </si>
  <si>
    <t>248-2018-6270</t>
  </si>
  <si>
    <t>248-2018-6280</t>
  </si>
  <si>
    <t>248-2018-6290</t>
  </si>
  <si>
    <t>248-2018-6300</t>
  </si>
  <si>
    <t>248-2018-6310</t>
  </si>
  <si>
    <t>248-2018-6320</t>
  </si>
  <si>
    <t>248-2018-6330</t>
  </si>
  <si>
    <t>248-2018-6340</t>
  </si>
  <si>
    <t>248-2018-6350</t>
  </si>
  <si>
    <t>248-2018-6360</t>
  </si>
  <si>
    <t>248-2018-7205</t>
  </si>
  <si>
    <t>248-2018-7206</t>
  </si>
  <si>
    <t>248-2018-7207</t>
  </si>
  <si>
    <t>248-2018-7210</t>
  </si>
  <si>
    <t>248-2018-8073</t>
  </si>
  <si>
    <t>248-2018-8074</t>
  </si>
  <si>
    <t>248-2018-8075</t>
  </si>
  <si>
    <t>248-2018-8076</t>
  </si>
  <si>
    <t>248-2018-8077</t>
  </si>
  <si>
    <t>248-2018-8078</t>
  </si>
  <si>
    <t>248-2018-8079</t>
  </si>
  <si>
    <t>248-2018-8080</t>
  </si>
  <si>
    <t>248-2018-8081</t>
  </si>
  <si>
    <t>248-2018-8082</t>
  </si>
  <si>
    <t>248-2018-8083</t>
  </si>
  <si>
    <t>248-2018-8084</t>
  </si>
  <si>
    <t>249-2018-6010</t>
  </si>
  <si>
    <t>249-2018-6020</t>
  </si>
  <si>
    <t>249-2018-6030</t>
  </si>
  <si>
    <t>249-2018-6040</t>
  </si>
  <si>
    <t>249-2018-6070</t>
  </si>
  <si>
    <t>249-2018-6080</t>
  </si>
  <si>
    <t>249-2018-6090</t>
  </si>
  <si>
    <t>249-2018-6100</t>
  </si>
  <si>
    <t>249-2018-6101</t>
  </si>
  <si>
    <t>249-2018-6110</t>
  </si>
  <si>
    <t>249-2018-6130</t>
  </si>
  <si>
    <t>249-2018-6131</t>
  </si>
  <si>
    <t>249-2018-6140</t>
  </si>
  <si>
    <t>249-2018-6150</t>
  </si>
  <si>
    <t>249-2018-6160</t>
  </si>
  <si>
    <t>249-2018-6170</t>
  </si>
  <si>
    <t>249-2018-6180</t>
  </si>
  <si>
    <t>249-2018-6190</t>
  </si>
  <si>
    <t>249-2018-6200</t>
  </si>
  <si>
    <t>249-2018-6210</t>
  </si>
  <si>
    <t>249-2018-6240</t>
  </si>
  <si>
    <t>249-2018-6250</t>
  </si>
  <si>
    <t>249-2018-6256</t>
  </si>
  <si>
    <t>249-2018-6260</t>
  </si>
  <si>
    <t>249-2018-6270</t>
  </si>
  <si>
    <t>249-2018-6280</t>
  </si>
  <si>
    <t>249-2018-6290</t>
  </si>
  <si>
    <t>249-2018-6300</t>
  </si>
  <si>
    <t>249-2018-6310</t>
  </si>
  <si>
    <t>249-2018-6320</t>
  </si>
  <si>
    <t>249-2018-6330</t>
  </si>
  <si>
    <t>249-2018-6340</t>
  </si>
  <si>
    <t>249-2018-6350</t>
  </si>
  <si>
    <t>249-2018-6360</t>
  </si>
  <si>
    <t>249-2018-7205</t>
  </si>
  <si>
    <t>249-2018-7206</t>
  </si>
  <si>
    <t>249-2018-7207</t>
  </si>
  <si>
    <t>249-2018-7210</t>
  </si>
  <si>
    <t>249-2018-8073</t>
  </si>
  <si>
    <t>249-2018-8074</t>
  </si>
  <si>
    <t>249-2018-8075</t>
  </si>
  <si>
    <t>249-2018-8076</t>
  </si>
  <si>
    <t>249-2018-8077</t>
  </si>
  <si>
    <t>249-2018-8078</t>
  </si>
  <si>
    <t>249-2018-8079</t>
  </si>
  <si>
    <t>249-2018-8080</t>
  </si>
  <si>
    <t>249-2018-8081</t>
  </si>
  <si>
    <t>249-2018-8082</t>
  </si>
  <si>
    <t>249-2018-8083</t>
  </si>
  <si>
    <t>249-2018-8084</t>
  </si>
  <si>
    <t>250-2018-6010</t>
  </si>
  <si>
    <t>250-2018-6020</t>
  </si>
  <si>
    <t>250-2018-6030</t>
  </si>
  <si>
    <t>250-2018-6040</t>
  </si>
  <si>
    <t>250-2018-6070</t>
  </si>
  <si>
    <t>250-2018-6080</t>
  </si>
  <si>
    <t>250-2018-6090</t>
  </si>
  <si>
    <t>250-2018-6100</t>
  </si>
  <si>
    <t>250-2018-6101</t>
  </si>
  <si>
    <t>250-2018-6110</t>
  </si>
  <si>
    <t>250-2018-6130</t>
  </si>
  <si>
    <t>250-2018-6131</t>
  </si>
  <si>
    <t>250-2018-6140</t>
  </si>
  <si>
    <t>250-2018-6150</t>
  </si>
  <si>
    <t>250-2018-6160</t>
  </si>
  <si>
    <t>250-2018-6170</t>
  </si>
  <si>
    <t>250-2018-6180</t>
  </si>
  <si>
    <t>250-2018-6190</t>
  </si>
  <si>
    <t>250-2018-6200</t>
  </si>
  <si>
    <t>250-2018-6210</t>
  </si>
  <si>
    <t>250-2018-6240</t>
  </si>
  <si>
    <t>250-2018-6250</t>
  </si>
  <si>
    <t>250-2018-6256</t>
  </si>
  <si>
    <t>250-2018-6260</t>
  </si>
  <si>
    <t>250-2018-6270</t>
  </si>
  <si>
    <t>250-2018-6280</t>
  </si>
  <si>
    <t>250-2018-6290</t>
  </si>
  <si>
    <t>250-2018-6300</t>
  </si>
  <si>
    <t>250-2018-6310</t>
  </si>
  <si>
    <t>250-2018-6320</t>
  </si>
  <si>
    <t>250-2018-6330</t>
  </si>
  <si>
    <t>250-2018-6340</t>
  </si>
  <si>
    <t>250-2018-6350</t>
  </si>
  <si>
    <t>250-2018-6360</t>
  </si>
  <si>
    <t>250-2018-7205</t>
  </si>
  <si>
    <t>250-2018-7206</t>
  </si>
  <si>
    <t>250-2018-7207</t>
  </si>
  <si>
    <t>250-2018-7210</t>
  </si>
  <si>
    <t>250-2018-8073</t>
  </si>
  <si>
    <t>250-2018-8074</t>
  </si>
  <si>
    <t>250-2018-8075</t>
  </si>
  <si>
    <t>250-2018-8076</t>
  </si>
  <si>
    <t>250-2018-8077</t>
  </si>
  <si>
    <t>250-2018-8078</t>
  </si>
  <si>
    <t>250-2018-8079</t>
  </si>
  <si>
    <t>250-2018-8080</t>
  </si>
  <si>
    <t>250-2018-8081</t>
  </si>
  <si>
    <t>250-2018-8082</t>
  </si>
  <si>
    <t>250-2018-8083</t>
  </si>
  <si>
    <t>250-2018-8084</t>
  </si>
  <si>
    <t>251-2018-6010</t>
  </si>
  <si>
    <t>251-2018-6020</t>
  </si>
  <si>
    <t>251-2018-6030</t>
  </si>
  <si>
    <t>251-2018-6040</t>
  </si>
  <si>
    <t>251-2018-6070</t>
  </si>
  <si>
    <t>251-2018-6080</t>
  </si>
  <si>
    <t>251-2018-6090</t>
  </si>
  <si>
    <t>251-2018-6100</t>
  </si>
  <si>
    <t>251-2018-6101</t>
  </si>
  <si>
    <t>251-2018-6110</t>
  </si>
  <si>
    <t>251-2018-6130</t>
  </si>
  <si>
    <t>251-2018-6131</t>
  </si>
  <si>
    <t>251-2018-6140</t>
  </si>
  <si>
    <t>251-2018-6150</t>
  </si>
  <si>
    <t>251-2018-6160</t>
  </si>
  <si>
    <t>251-2018-6170</t>
  </si>
  <si>
    <t>251-2018-6180</t>
  </si>
  <si>
    <t>251-2018-6190</t>
  </si>
  <si>
    <t>251-2018-6200</t>
  </si>
  <si>
    <t>251-2018-6210</t>
  </si>
  <si>
    <t>251-2018-6240</t>
  </si>
  <si>
    <t>251-2018-6250</t>
  </si>
  <si>
    <t>251-2018-6256</t>
  </si>
  <si>
    <t>251-2018-6260</t>
  </si>
  <si>
    <t>251-2018-6270</t>
  </si>
  <si>
    <t>251-2018-6280</t>
  </si>
  <si>
    <t>251-2018-6290</t>
  </si>
  <si>
    <t>251-2018-6300</t>
  </si>
  <si>
    <t>251-2018-6310</t>
  </si>
  <si>
    <t>251-2018-6320</t>
  </si>
  <si>
    <t>251-2018-6330</t>
  </si>
  <si>
    <t>251-2018-6340</t>
  </si>
  <si>
    <t>251-2018-6350</t>
  </si>
  <si>
    <t>251-2018-6360</t>
  </si>
  <si>
    <t>251-2018-7205</t>
  </si>
  <si>
    <t>251-2018-7206</t>
  </si>
  <si>
    <t>251-2018-7207</t>
  </si>
  <si>
    <t>251-2018-7210</t>
  </si>
  <si>
    <t>251-2018-8073</t>
  </si>
  <si>
    <t>251-2018-8074</t>
  </si>
  <si>
    <t>251-2018-8075</t>
  </si>
  <si>
    <t>251-2018-8076</t>
  </si>
  <si>
    <t>251-2018-8077</t>
  </si>
  <si>
    <t>251-2018-8078</t>
  </si>
  <si>
    <t>251-2018-8079</t>
  </si>
  <si>
    <t>251-2018-8080</t>
  </si>
  <si>
    <t>251-2018-8081</t>
  </si>
  <si>
    <t>251-2018-8082</t>
  </si>
  <si>
    <t>251-2018-8083</t>
  </si>
  <si>
    <t>251-2018-8084</t>
  </si>
  <si>
    <t>254-2018-6010</t>
  </si>
  <si>
    <t>254-2018-6020</t>
  </si>
  <si>
    <t>254-2018-6030</t>
  </si>
  <si>
    <t>254-2018-6040</t>
  </si>
  <si>
    <t>254-2018-6070</t>
  </si>
  <si>
    <t>254-2018-6080</t>
  </si>
  <si>
    <t>254-2018-6090</t>
  </si>
  <si>
    <t>254-2018-6100</t>
  </si>
  <si>
    <t>254-2018-6101</t>
  </si>
  <si>
    <t>254-2018-6110</t>
  </si>
  <si>
    <t>254-2018-6130</t>
  </si>
  <si>
    <t>254-2018-6131</t>
  </si>
  <si>
    <t>254-2018-6140</t>
  </si>
  <si>
    <t>254-2018-6150</t>
  </si>
  <si>
    <t>254-2018-6160</t>
  </si>
  <si>
    <t>254-2018-6170</t>
  </si>
  <si>
    <t>254-2018-6180</t>
  </si>
  <si>
    <t>254-2018-6190</t>
  </si>
  <si>
    <t>254-2018-6200</t>
  </si>
  <si>
    <t>254-2018-6210</t>
  </si>
  <si>
    <t>254-2018-6240</t>
  </si>
  <si>
    <t>254-2018-6250</t>
  </si>
  <si>
    <t>254-2018-6256</t>
  </si>
  <si>
    <t>254-2018-6260</t>
  </si>
  <si>
    <t>254-2018-6270</t>
  </si>
  <si>
    <t>254-2018-6280</t>
  </si>
  <si>
    <t>254-2018-6290</t>
  </si>
  <si>
    <t>254-2018-6300</t>
  </si>
  <si>
    <t>254-2018-6310</t>
  </si>
  <si>
    <t>254-2018-6320</t>
  </si>
  <si>
    <t>254-2018-6330</t>
  </si>
  <si>
    <t>254-2018-6340</t>
  </si>
  <si>
    <t>254-2018-6350</t>
  </si>
  <si>
    <t>254-2018-6360</t>
  </si>
  <si>
    <t>254-2018-7205</t>
  </si>
  <si>
    <t>254-2018-7206</t>
  </si>
  <si>
    <t>254-2018-7207</t>
  </si>
  <si>
    <t>254-2018-7210</t>
  </si>
  <si>
    <t>254-2018-8073</t>
  </si>
  <si>
    <t>254-2018-8074</t>
  </si>
  <si>
    <t>254-2018-8075</t>
  </si>
  <si>
    <t>254-2018-8076</t>
  </si>
  <si>
    <t>254-2018-8077</t>
  </si>
  <si>
    <t>254-2018-8078</t>
  </si>
  <si>
    <t>254-2018-8079</t>
  </si>
  <si>
    <t>254-2018-8080</t>
  </si>
  <si>
    <t>254-2018-8081</t>
  </si>
  <si>
    <t>254-2018-8082</t>
  </si>
  <si>
    <t>254-2018-8083</t>
  </si>
  <si>
    <t>254-2018-8084</t>
  </si>
  <si>
    <t>256-2018-6010</t>
  </si>
  <si>
    <t>256-2018-6020</t>
  </si>
  <si>
    <t>256-2018-6030</t>
  </si>
  <si>
    <t>256-2018-6040</t>
  </si>
  <si>
    <t>256-2018-6070</t>
  </si>
  <si>
    <t>256-2018-6080</t>
  </si>
  <si>
    <t>256-2018-6090</t>
  </si>
  <si>
    <t>256-2018-6100</t>
  </si>
  <si>
    <t>256-2018-6101</t>
  </si>
  <si>
    <t>256-2018-6110</t>
  </si>
  <si>
    <t>256-2018-6130</t>
  </si>
  <si>
    <t>256-2018-6131</t>
  </si>
  <si>
    <t>256-2018-6140</t>
  </si>
  <si>
    <t>256-2018-6150</t>
  </si>
  <si>
    <t>256-2018-6160</t>
  </si>
  <si>
    <t>256-2018-6170</t>
  </si>
  <si>
    <t>256-2018-6180</t>
  </si>
  <si>
    <t>256-2018-6190</t>
  </si>
  <si>
    <t>256-2018-6200</t>
  </si>
  <si>
    <t>256-2018-6210</t>
  </si>
  <si>
    <t>256-2018-6240</t>
  </si>
  <si>
    <t>256-2018-6250</t>
  </si>
  <si>
    <t>256-2018-6256</t>
  </si>
  <si>
    <t>256-2018-6260</t>
  </si>
  <si>
    <t>256-2018-6270</t>
  </si>
  <si>
    <t>256-2018-6280</t>
  </si>
  <si>
    <t>256-2018-6290</t>
  </si>
  <si>
    <t>256-2018-6300</t>
  </si>
  <si>
    <t>256-2018-6310</t>
  </si>
  <si>
    <t>256-2018-6320</t>
  </si>
  <si>
    <t>256-2018-6330</t>
  </si>
  <si>
    <t>256-2018-6340</t>
  </si>
  <si>
    <t>256-2018-6350</t>
  </si>
  <si>
    <t>256-2018-6360</t>
  </si>
  <si>
    <t>256-2018-7205</t>
  </si>
  <si>
    <t>256-2018-7206</t>
  </si>
  <si>
    <t>256-2018-7207</t>
  </si>
  <si>
    <t>256-2018-7210</t>
  </si>
  <si>
    <t>256-2018-8073</t>
  </si>
  <si>
    <t>256-2018-8074</t>
  </si>
  <si>
    <t>256-2018-8075</t>
  </si>
  <si>
    <t>256-2018-8076</t>
  </si>
  <si>
    <t>256-2018-8077</t>
  </si>
  <si>
    <t>256-2018-8078</t>
  </si>
  <si>
    <t>256-2018-8079</t>
  </si>
  <si>
    <t>256-2018-8080</t>
  </si>
  <si>
    <t>256-2018-8081</t>
  </si>
  <si>
    <t>256-2018-8082</t>
  </si>
  <si>
    <t>256-2018-8083</t>
  </si>
  <si>
    <t>256-2018-8084</t>
  </si>
  <si>
    <t>259-2018-6010</t>
  </si>
  <si>
    <t>259-2018-6020</t>
  </si>
  <si>
    <t>259-2018-6030</t>
  </si>
  <si>
    <t>259-2018-6040</t>
  </si>
  <si>
    <t>259-2018-6070</t>
  </si>
  <si>
    <t>259-2018-6080</t>
  </si>
  <si>
    <t>259-2018-6090</t>
  </si>
  <si>
    <t>259-2018-6100</t>
  </si>
  <si>
    <t>259-2018-6101</t>
  </si>
  <si>
    <t>259-2018-6110</t>
  </si>
  <si>
    <t>259-2018-6130</t>
  </si>
  <si>
    <t>259-2018-6131</t>
  </si>
  <si>
    <t>259-2018-6140</t>
  </si>
  <si>
    <t>259-2018-6150</t>
  </si>
  <si>
    <t>259-2018-6160</t>
  </si>
  <si>
    <t>259-2018-6170</t>
  </si>
  <si>
    <t>259-2018-6180</t>
  </si>
  <si>
    <t>259-2018-6190</t>
  </si>
  <si>
    <t>259-2018-6200</t>
  </si>
  <si>
    <t>259-2018-6210</t>
  </si>
  <si>
    <t>259-2018-6240</t>
  </si>
  <si>
    <t>259-2018-6250</t>
  </si>
  <si>
    <t>259-2018-6256</t>
  </si>
  <si>
    <t>259-2018-6260</t>
  </si>
  <si>
    <t>259-2018-6270</t>
  </si>
  <si>
    <t>259-2018-6280</t>
  </si>
  <si>
    <t>259-2018-6290</t>
  </si>
  <si>
    <t>259-2018-6300</t>
  </si>
  <si>
    <t>259-2018-6310</t>
  </si>
  <si>
    <t>259-2018-6320</t>
  </si>
  <si>
    <t>259-2018-6330</t>
  </si>
  <si>
    <t>259-2018-6340</t>
  </si>
  <si>
    <t>259-2018-6350</t>
  </si>
  <si>
    <t>259-2018-6360</t>
  </si>
  <si>
    <t>259-2018-7205</t>
  </si>
  <si>
    <t>259-2018-7206</t>
  </si>
  <si>
    <t>259-2018-7207</t>
  </si>
  <si>
    <t>259-2018-7210</t>
  </si>
  <si>
    <t>259-2018-8073</t>
  </si>
  <si>
    <t>259-2018-8074</t>
  </si>
  <si>
    <t>259-2018-8075</t>
  </si>
  <si>
    <t>259-2018-8076</t>
  </si>
  <si>
    <t>259-2018-8077</t>
  </si>
  <si>
    <t>259-2018-8078</t>
  </si>
  <si>
    <t>259-2018-8079</t>
  </si>
  <si>
    <t>259-2018-8080</t>
  </si>
  <si>
    <t>259-2018-8081</t>
  </si>
  <si>
    <t>259-2018-8082</t>
  </si>
  <si>
    <t>259-2018-8083</t>
  </si>
  <si>
    <t>259-2018-8084</t>
  </si>
  <si>
    <t>260-2018-6010</t>
  </si>
  <si>
    <t>260-2018-6020</t>
  </si>
  <si>
    <t>260-2018-6030</t>
  </si>
  <si>
    <t>260-2018-6040</t>
  </si>
  <si>
    <t>260-2018-6070</t>
  </si>
  <si>
    <t>260-2018-6080</t>
  </si>
  <si>
    <t>260-2018-6090</t>
  </si>
  <si>
    <t>260-2018-6100</t>
  </si>
  <si>
    <t>260-2018-6101</t>
  </si>
  <si>
    <t>260-2018-6110</t>
  </si>
  <si>
    <t>260-2018-6130</t>
  </si>
  <si>
    <t>260-2018-6131</t>
  </si>
  <si>
    <t>260-2018-6140</t>
  </si>
  <si>
    <t>260-2018-6150</t>
  </si>
  <si>
    <t>260-2018-6160</t>
  </si>
  <si>
    <t>260-2018-6170</t>
  </si>
  <si>
    <t>260-2018-6180</t>
  </si>
  <si>
    <t>260-2018-6190</t>
  </si>
  <si>
    <t>260-2018-6200</t>
  </si>
  <si>
    <t>260-2018-6210</t>
  </si>
  <si>
    <t>260-2018-6240</t>
  </si>
  <si>
    <t>260-2018-6250</t>
  </si>
  <si>
    <t>260-2018-6256</t>
  </si>
  <si>
    <t>260-2018-6260</t>
  </si>
  <si>
    <t>260-2018-6270</t>
  </si>
  <si>
    <t>260-2018-6280</t>
  </si>
  <si>
    <t>260-2018-6290</t>
  </si>
  <si>
    <t>260-2018-6300</t>
  </si>
  <si>
    <t>260-2018-6310</t>
  </si>
  <si>
    <t>260-2018-6320</t>
  </si>
  <si>
    <t>260-2018-6330</t>
  </si>
  <si>
    <t>260-2018-6340</t>
  </si>
  <si>
    <t>260-2018-6350</t>
  </si>
  <si>
    <t>260-2018-6360</t>
  </si>
  <si>
    <t>260-2018-7205</t>
  </si>
  <si>
    <t>260-2018-7206</t>
  </si>
  <si>
    <t>260-2018-7207</t>
  </si>
  <si>
    <t>260-2018-7210</t>
  </si>
  <si>
    <t>260-2018-8073</t>
  </si>
  <si>
    <t>260-2018-8074</t>
  </si>
  <si>
    <t>260-2018-8075</t>
  </si>
  <si>
    <t>260-2018-8076</t>
  </si>
  <si>
    <t>260-2018-8077</t>
  </si>
  <si>
    <t>260-2018-8078</t>
  </si>
  <si>
    <t>260-2018-8079</t>
  </si>
  <si>
    <t>260-2018-8080</t>
  </si>
  <si>
    <t>260-2018-8081</t>
  </si>
  <si>
    <t>260-2018-8082</t>
  </si>
  <si>
    <t>260-2018-8083</t>
  </si>
  <si>
    <t>260-2018-8084</t>
  </si>
  <si>
    <t>Has the hospital's Charity Care or Community Benefit policy been submitted?</t>
  </si>
  <si>
    <t>Net Outpatient Revenue</t>
  </si>
  <si>
    <t>Section 15:  Inpatient/Outpatient Summary</t>
  </si>
  <si>
    <t>Net Inpatient Revenue</t>
  </si>
  <si>
    <t>Joos, David A &lt;David.Joos@allina.com&gt;</t>
  </si>
  <si>
    <t>https://www.allinahealth.org/abbott-northwestern-hospital</t>
  </si>
  <si>
    <t>Dr. Karen Wright</t>
  </si>
  <si>
    <t>MR 10835, P.O. Box 43</t>
  </si>
  <si>
    <t>Ken</t>
  </si>
  <si>
    <t>Westman</t>
  </si>
  <si>
    <t>kwestman@rhwealth.org</t>
  </si>
  <si>
    <t>Paige</t>
  </si>
  <si>
    <t>Stoffel</t>
  </si>
  <si>
    <t>pstoffel@aah-mn.org</t>
  </si>
  <si>
    <t>601 West Chandler Street</t>
  </si>
  <si>
    <t>500 South Maple Street</t>
  </si>
  <si>
    <t>Gaffy</t>
  </si>
  <si>
    <t>bryan.gaffy@fairview.org</t>
  </si>
  <si>
    <t>Joe Gaylord</t>
  </si>
  <si>
    <t>Maureen</t>
  </si>
  <si>
    <t>Ring</t>
  </si>
  <si>
    <t>Sys Dir Government Reimbursement &amp; Network Relatio</t>
  </si>
  <si>
    <t>maureen.ring@fairview.org</t>
  </si>
  <si>
    <t>Senior Cost Report Analyst</t>
  </si>
  <si>
    <t>PO Box 43 MR 10835</t>
  </si>
  <si>
    <t>Dr. Stephen Evelsizer</t>
  </si>
  <si>
    <t>President, Buffalo Hospital and Cambridge Medical</t>
  </si>
  <si>
    <t>Manager, Reimbursement</t>
  </si>
  <si>
    <t>32021 County 24 Boulevard</t>
  </si>
  <si>
    <t>Rick Miller</t>
  </si>
  <si>
    <t>Senior Manager - Revenue Strategy &amp; Innovation</t>
  </si>
  <si>
    <t>DIR  FIN &amp; ACCTG SVCS</t>
  </si>
  <si>
    <t>203 Fourth Street NW</t>
  </si>
  <si>
    <t>Karla</t>
  </si>
  <si>
    <t>Eischens</t>
  </si>
  <si>
    <t>karla.eischens@sanfordhealth.org</t>
  </si>
  <si>
    <t>jill.sigelman@CLAconnect.com</t>
  </si>
  <si>
    <t>1600 North Kniss Avenue</t>
  </si>
  <si>
    <t>Kirk Johnson</t>
  </si>
  <si>
    <t>kjohnson1@cmhmn.org</t>
  </si>
  <si>
    <t>Amanda</t>
  </si>
  <si>
    <t>Reed</t>
  </si>
  <si>
    <t>amanda.reed@essentiahealth.org</t>
  </si>
  <si>
    <t>Jessica Remington</t>
  </si>
  <si>
    <t>515 - 5TH AVENUE WEST</t>
  </si>
  <si>
    <t>Ameen Taleb</t>
  </si>
  <si>
    <t>Christa</t>
  </si>
  <si>
    <t>Wacker</t>
  </si>
  <si>
    <t>christa.wacker@cuyunamed.org</t>
  </si>
  <si>
    <t>320 E Main St</t>
  </si>
  <si>
    <t xml:space="preserve">Crosby </t>
  </si>
  <si>
    <t>320 East Main St</t>
  </si>
  <si>
    <t>Ashley</t>
  </si>
  <si>
    <t>Hanson</t>
  </si>
  <si>
    <t>anhanson@alomerehealth.com</t>
  </si>
  <si>
    <t>920 Bell Avenue</t>
  </si>
  <si>
    <t>328 W. Conan St.</t>
  </si>
  <si>
    <t>ebch.org</t>
  </si>
  <si>
    <t>Brock Urie</t>
  </si>
  <si>
    <t>800 Medical Center Drive</t>
  </si>
  <si>
    <t>911 Northland Drive</t>
  </si>
  <si>
    <t>Bryan.Gaffy@fairview.org</t>
  </si>
  <si>
    <t>Joe C Gaylord</t>
  </si>
  <si>
    <t>Maureen V</t>
  </si>
  <si>
    <t>201 East Nicollet Boulevard</t>
  </si>
  <si>
    <t>Folashade</t>
  </si>
  <si>
    <t>Ajayi</t>
  </si>
  <si>
    <t xml:space="preserve">folashade.ajayi@fairview.org </t>
  </si>
  <si>
    <t>6401 France Avenue South</t>
  </si>
  <si>
    <t>1400 Highway 71</t>
  </si>
  <si>
    <t>Addo</t>
  </si>
  <si>
    <t>daddo@rainylakemedical.com</t>
  </si>
  <si>
    <t>200 East University Avenue</t>
  </si>
  <si>
    <t>1805 Hennepin Avenue N</t>
  </si>
  <si>
    <t>Goette</t>
  </si>
  <si>
    <t>Kgerber@lrhc.org</t>
  </si>
  <si>
    <t>whitney.johnson@allina.com</t>
  </si>
  <si>
    <t>Kim Ober</t>
  </si>
  <si>
    <t>1025 Marsh Street</t>
  </si>
  <si>
    <t>1601 Golf Course Road</t>
  </si>
  <si>
    <t>Senior Government Analyst</t>
  </si>
  <si>
    <t>joseph.drummond@fairview.org</t>
  </si>
  <si>
    <t xml:space="preserve">Sys Dir Government Reimbursement </t>
  </si>
  <si>
    <t>mbutter1@fairview.org</t>
  </si>
  <si>
    <t>Karissa</t>
  </si>
  <si>
    <t>Roggenbuck</t>
  </si>
  <si>
    <t>kroggenbuck@jmhsmn.org</t>
  </si>
  <si>
    <t>Erica</t>
  </si>
  <si>
    <t>Vork</t>
  </si>
  <si>
    <t>evork@welia.org</t>
  </si>
  <si>
    <t>Andrea</t>
  </si>
  <si>
    <t>Andrea.Swenson@kmhc.net</t>
  </si>
  <si>
    <t>Neil Frizzell</t>
  </si>
  <si>
    <t>Mickelson</t>
  </si>
  <si>
    <t>Brandon.Mickelson@claconnect.com</t>
  </si>
  <si>
    <t>Neil</t>
  </si>
  <si>
    <t>Frizzell</t>
  </si>
  <si>
    <t>Contract CFO</t>
  </si>
  <si>
    <t>nfrizzell@eidebailly.com</t>
  </si>
  <si>
    <t>9139 W. Russell Rd. Ste 200</t>
  </si>
  <si>
    <t>Las Vegas</t>
  </si>
  <si>
    <t>NV</t>
  </si>
  <si>
    <t>500 West Grant Street</t>
  </si>
  <si>
    <t>Dr. Joseph Dinsmore</t>
  </si>
  <si>
    <t>Jerry Yang, Aspirus Health CFO</t>
  </si>
  <si>
    <t>Kelsey Schultz, MD</t>
  </si>
  <si>
    <t>JOSE</t>
  </si>
  <si>
    <t>ALBA</t>
  </si>
  <si>
    <t>jose.alba@centracare.com</t>
  </si>
  <si>
    <t>Micheal Blair</t>
  </si>
  <si>
    <t>Manager of Government Reimbursement</t>
  </si>
  <si>
    <t>Dr. Daron Gersch</t>
  </si>
  <si>
    <t>Walz</t>
  </si>
  <si>
    <t>dwalz@madeliahealth.org</t>
  </si>
  <si>
    <t>Jordan</t>
  </si>
  <si>
    <t>Richardson</t>
  </si>
  <si>
    <t>jrichardson2@madeliahealth.org</t>
  </si>
  <si>
    <t>madeliahealth.org</t>
  </si>
  <si>
    <t>414 West Jefferson</t>
  </si>
  <si>
    <t>www.mahnomenhealth.org</t>
  </si>
  <si>
    <t>Strusz</t>
  </si>
  <si>
    <t>ryan.strusz@claconnect.com</t>
  </si>
  <si>
    <t>Mary Ellen</t>
  </si>
  <si>
    <t>Wells</t>
  </si>
  <si>
    <t>Mwells@meekermemorial.org</t>
  </si>
  <si>
    <t>Deyle</t>
  </si>
  <si>
    <t>dan.deyle@claconnect.com</t>
  </si>
  <si>
    <t>Tschida</t>
  </si>
  <si>
    <t>President CCH Melrose</t>
  </si>
  <si>
    <t>TschidaJen@centracare.com</t>
  </si>
  <si>
    <t>Michael Blair</t>
  </si>
  <si>
    <t>Dr. Michael Schwemm, Alison Houston, &amp; Eric Haug</t>
  </si>
  <si>
    <t>Olaa</t>
  </si>
  <si>
    <t>Yacoub</t>
  </si>
  <si>
    <t>Sr Government Analyst I</t>
  </si>
  <si>
    <t>Olaa.Yacoub@fairview.org</t>
  </si>
  <si>
    <t>Dr. Karl LaFleur</t>
  </si>
  <si>
    <t>anthony.hoffarth@essentiahealth.org</t>
  </si>
  <si>
    <t>WanderScheid</t>
  </si>
  <si>
    <t>erin.wanderscheid@childrensmn.org</t>
  </si>
  <si>
    <t>5901 Lincoln Dr</t>
  </si>
  <si>
    <t>621 South Fourth Street</t>
  </si>
  <si>
    <t>Lacey</t>
  </si>
  <si>
    <t>Accountant Analyst</t>
  </si>
  <si>
    <t>Dr. John</t>
  </si>
  <si>
    <t>Hering</t>
  </si>
  <si>
    <t>President/CMO</t>
  </si>
  <si>
    <t>John.Hering@CentraCare.com</t>
  </si>
  <si>
    <t>Monna.Codrington@CentraCare.com</t>
  </si>
  <si>
    <t>404 W. Fountain Street</t>
  </si>
  <si>
    <t>Eichens</t>
  </si>
  <si>
    <t>karla.eichens@sanfordhealth.org</t>
  </si>
  <si>
    <t>Trevor</t>
  </si>
  <si>
    <t>Sawallish</t>
  </si>
  <si>
    <t>trevor.sawallish@northmemorial.com</t>
  </si>
  <si>
    <t>Eric Guth</t>
  </si>
  <si>
    <t>Soderlund</t>
  </si>
  <si>
    <t>soderlunda@northfieldhospital.org</t>
  </si>
  <si>
    <t>3001 Sanford Parkway</t>
  </si>
  <si>
    <t>Allan Ross,</t>
  </si>
  <si>
    <t>MD</t>
  </si>
  <si>
    <t>allan.ross@oahs.us</t>
  </si>
  <si>
    <t>Courtnie</t>
  </si>
  <si>
    <t>Rudebusch</t>
  </si>
  <si>
    <t>courtnie.rudebusch@oahs.us</t>
  </si>
  <si>
    <t>Henneman</t>
  </si>
  <si>
    <t>hennemanc@centracare.com</t>
  </si>
  <si>
    <t>Dr. Thomas Chapa</t>
  </si>
  <si>
    <t>301 Second Street Northeast</t>
  </si>
  <si>
    <t>100 Healthy Way</t>
  </si>
  <si>
    <t>Nathan.S.Pulscher@HealthPartners.com</t>
  </si>
  <si>
    <t>Jennessa</t>
  </si>
  <si>
    <t>Jacques</t>
  </si>
  <si>
    <t>jennessa.l.jacques@healthpartners.com</t>
  </si>
  <si>
    <t>Whitney.Johnson@allina.com</t>
  </si>
  <si>
    <t>https://www.allinahealth.org/</t>
  </si>
  <si>
    <t>Dr. Tom Horesji, MD</t>
  </si>
  <si>
    <t>tyler.johnson@claconnect.com</t>
  </si>
  <si>
    <t>Brittany Nelson, MD</t>
  </si>
  <si>
    <t>Consbruck</t>
  </si>
  <si>
    <t>tconsbruck@semedicalcenter.org</t>
  </si>
  <si>
    <t>400 Fourth Avenue Northwest, P.O. Box 323, P.O. Box 323, P.O. Box 323, P.O. Box 323, P.O. Box 323, P.O. Box 323, P.O. Box 323, P.O. Box 323, P.O. Box 323</t>
  </si>
  <si>
    <t>Rashena</t>
  </si>
  <si>
    <t>Hooper</t>
  </si>
  <si>
    <t>rashena.hooper@centracare.com</t>
  </si>
  <si>
    <t>Gundersen Health System</t>
  </si>
  <si>
    <t>Montgomery</t>
  </si>
  <si>
    <t>Financial Analyst Reimbursment</t>
  </si>
  <si>
    <t>jason.montgomery@commonspirit.org</t>
  </si>
  <si>
    <t>12809 West Dodge Road</t>
  </si>
  <si>
    <t>Omaha</t>
  </si>
  <si>
    <t>NE</t>
  </si>
  <si>
    <t>Douglas</t>
  </si>
  <si>
    <t>Stoj</t>
  </si>
  <si>
    <t>Division Director, Reimbursement</t>
  </si>
  <si>
    <t>jennifer.stoj@commonspirit.org</t>
  </si>
  <si>
    <t>12809 W Dodge Rd</t>
  </si>
  <si>
    <t>Pam</t>
  </si>
  <si>
    <t>Cudaback</t>
  </si>
  <si>
    <t>Sr Reimbursement Analyst</t>
  </si>
  <si>
    <t>pamela.cudaback@commonspirit.org</t>
  </si>
  <si>
    <t>701 Hewitt Boulevard</t>
  </si>
  <si>
    <t>Loretta</t>
  </si>
  <si>
    <t>Pekarek</t>
  </si>
  <si>
    <t>Reimbursement Analyst I</t>
  </si>
  <si>
    <t>Senger</t>
  </si>
  <si>
    <t>joshua.senger@essentiahealth.org</t>
  </si>
  <si>
    <t>ruth.martin@essentihealth.org</t>
  </si>
  <si>
    <t>915 E First Street</t>
  </si>
  <si>
    <t>Dr. Nicholas Van</t>
  </si>
  <si>
    <t>Deelen</t>
  </si>
  <si>
    <t>Danielle Goldfarb</t>
  </si>
  <si>
    <t>Accounting and Treasury Manager</t>
  </si>
  <si>
    <t>Dr. Amery Robinson</t>
  </si>
  <si>
    <t>1216 Second Street Southwest</t>
  </si>
  <si>
    <t>Lindsey M.</t>
  </si>
  <si>
    <t>Lehman</t>
  </si>
  <si>
    <t>lehman.lindsey@mayo.edu</t>
  </si>
  <si>
    <t>Doug Arvin</t>
  </si>
  <si>
    <t>Kelly.sather@esssentiahealth.org</t>
  </si>
  <si>
    <t>CENTRACARE HEALTH - BENSON, LLC</t>
  </si>
  <si>
    <t>1815 Wisconsin Avenue</t>
  </si>
  <si>
    <t>McGinty-Thompson</t>
  </si>
  <si>
    <t>President, Chief Nursing and Clinical Officer</t>
  </si>
  <si>
    <t>MMcGinty-Thompson@centracare.com</t>
  </si>
  <si>
    <t>Mauer</t>
  </si>
  <si>
    <t>kimberly.mauer@centracare.com</t>
  </si>
  <si>
    <t>251 5th Street E.</t>
  </si>
  <si>
    <t>Astera Health</t>
  </si>
  <si>
    <t>421 11th Street NW</t>
  </si>
  <si>
    <t>joel.beiswenger@asterahealth.org</t>
  </si>
  <si>
    <t>Dayna</t>
  </si>
  <si>
    <t>dayna.wacker@asterahealth.org</t>
  </si>
  <si>
    <t>www.asterahealth.org</t>
  </si>
  <si>
    <t>Rachel Redig ND</t>
  </si>
  <si>
    <t>debbie.sly@asterahealth.org</t>
  </si>
  <si>
    <t>Mead</t>
  </si>
  <si>
    <t>chris.mead@commonspirit.org</t>
  </si>
  <si>
    <t>Bjerga</t>
  </si>
  <si>
    <t>Joe Reycraft</t>
  </si>
  <si>
    <t>Jeanette</t>
  </si>
  <si>
    <t>Dr. Kelsey Echols &amp; Sandy Fritzlar</t>
  </si>
  <si>
    <t>Darcie</t>
  </si>
  <si>
    <t>Engelby</t>
  </si>
  <si>
    <t>dengelby@eidebailly.com</t>
  </si>
  <si>
    <t>501 N State Street</t>
  </si>
  <si>
    <t>1101 Moulton &amp; Parsons Drive</t>
  </si>
  <si>
    <t>401 12th Street North</t>
  </si>
  <si>
    <t>Dr. Ahmad Yusuf</t>
  </si>
  <si>
    <t>1018 Sixth Avenue</t>
  </si>
  <si>
    <t>Mike Malatesta</t>
  </si>
  <si>
    <t>Olivia</t>
  </si>
  <si>
    <t>Ajja</t>
  </si>
  <si>
    <t>Olivia.Ajja@fairview.org</t>
  </si>
  <si>
    <t>Dr. Amy O'Neil &amp; Dr. Robert Tanouye</t>
  </si>
  <si>
    <t>5200 Fairview Boulevard</t>
  </si>
  <si>
    <t>HealthEast Woodwinds Hospital</t>
  </si>
  <si>
    <t>1925 Woodwinds Drive</t>
  </si>
  <si>
    <t>Todd Gengerke, MD</t>
  </si>
  <si>
    <t>Lynn Glancey</t>
  </si>
  <si>
    <t>Lange</t>
  </si>
  <si>
    <t>Accounting Supervisor</t>
  </si>
  <si>
    <t>teresa.lange@state.mn.us</t>
  </si>
  <si>
    <t>3200 Labore Road, Suite 104</t>
  </si>
  <si>
    <t>Vadais Heights</t>
  </si>
  <si>
    <t>Lynn.Glancey@state.mn.us</t>
  </si>
  <si>
    <t>Alyssa</t>
  </si>
  <si>
    <t>Wilson</t>
  </si>
  <si>
    <t>Accounting Officer Senior</t>
  </si>
  <si>
    <t>alyssa.wilson@state.mn.us</t>
  </si>
  <si>
    <t>Tersea</t>
  </si>
  <si>
    <t>same above</t>
  </si>
  <si>
    <t>Rhoads</t>
  </si>
  <si>
    <t>Director FP &amp; A</t>
  </si>
  <si>
    <t>jrhoads@prairie-care.com</t>
  </si>
  <si>
    <t>120 Labree Ave South</t>
  </si>
  <si>
    <t>12/19/2023</t>
  </si>
  <si>
    <t>Courage Kenny Rehabilitation Institute (CKRI) Transitional Rehabilitation Program (TRP) Therapy Gym Remodel</t>
  </si>
  <si>
    <t>Abbott Northwestern Interventional Suite A Imaging Equipment replacement</t>
  </si>
  <si>
    <t>Allina Health Cancer Institute (AHCI) - WestHealth Oncology Infusion Expansion</t>
  </si>
  <si>
    <t>Abbott Northwestern Quaternary Center Transformation Plan</t>
  </si>
  <si>
    <t>Surgery Expansion Project. Building and expanding our surgery department.</t>
  </si>
  <si>
    <t>141</t>
  </si>
  <si>
    <t>112 St Olaf Ave S</t>
  </si>
  <si>
    <t>Canby</t>
  </si>
  <si>
    <t>Facility Boiler Project</t>
  </si>
  <si>
    <t>11/15/2023</t>
  </si>
  <si>
    <t>Clinic Remodel - Space previously occupied by a waiting area and medical records will be converted into behavioral health clinic space and specialty care clinic.</t>
  </si>
  <si>
    <t>191</t>
  </si>
  <si>
    <t>Bagley</t>
  </si>
  <si>
    <t>09/21/2023</t>
  </si>
  <si>
    <t>GE Signa Artist 1.5T MRI</t>
  </si>
  <si>
    <t>ALOMERE HEALTH</t>
  </si>
  <si>
    <t>111 17TH AVE E</t>
  </si>
  <si>
    <t>HOT WATER BOILER SYSTEM UPGRADE</t>
  </si>
  <si>
    <t>04/28/2023</t>
  </si>
  <si>
    <t>Acute Pharmacy Auto Dispensing Cabinets - this is the replacement of the drug dispensing cabinets for medication management.</t>
  </si>
  <si>
    <t>Sensation 64 CT replacement - this is the replacement of a CT scan.</t>
  </si>
  <si>
    <t>Cardiopulmonary Bypass System Replacement. The replacement of three perfusion’s cardiopulmonary bypass machines at Fairview Southdale.  The three units are over 8 years old and need to be replace.</t>
  </si>
  <si>
    <t>M Health Fairview Imaging Center</t>
  </si>
  <si>
    <t>6545 France Avenue South</t>
  </si>
  <si>
    <t>3T MRI Relocation - relocation and upgrade of the  Siemens Magnetom Skyra 3T MRI from the St Joseph's hosp to the M Health Fairview Imaging Center. Includes equipment upgrade and space construction.</t>
  </si>
  <si>
    <t>Southdale Bi-Plane Replacement. This is the replacement of a bi-plane and construction will be required to reconfigure the room for the removal and install of the equipment.</t>
  </si>
  <si>
    <t>Southdale Sensation 64 CT Replacment - this the replacement of the CT scan at Southdale Hospital.</t>
  </si>
  <si>
    <t>446</t>
  </si>
  <si>
    <t>511</t>
  </si>
  <si>
    <t>07/24/2023</t>
  </si>
  <si>
    <t>Glencoe Regional Health Services</t>
  </si>
  <si>
    <t>1805 Hennepin Ave N</t>
  </si>
  <si>
    <t>Glencoe, MN 55336</t>
  </si>
  <si>
    <t>Hospital Pharmacy - Remodel/Relocation of the hospital pharmacy.</t>
  </si>
  <si>
    <t>541</t>
  </si>
  <si>
    <t>Prairie Ridge Hospital &amp; Health Services</t>
  </si>
  <si>
    <t>1411 Highway 79 East</t>
  </si>
  <si>
    <t>Elbow Lake</t>
  </si>
  <si>
    <t>Epic electronic health record implementation</t>
  </si>
  <si>
    <t>01/01/2023</t>
  </si>
  <si>
    <t>Davinci Console System</t>
  </si>
  <si>
    <t>IR 1 Angiography</t>
  </si>
  <si>
    <t>X-series Advanced Monitor</t>
  </si>
  <si>
    <t>06/02/2023</t>
  </si>
  <si>
    <t>PowerEdge R7625</t>
  </si>
  <si>
    <t>CT Scan</t>
  </si>
  <si>
    <t>Surgical Beds Replacement</t>
  </si>
  <si>
    <t>Infectious Disease Expansion</t>
  </si>
  <si>
    <t>Infrastructure Lifecycle Network</t>
  </si>
  <si>
    <t>11/28/2022</t>
  </si>
  <si>
    <t>Kitchen Remodel/Expansion</t>
  </si>
  <si>
    <t>1025 Marsh St.</t>
  </si>
  <si>
    <t>Mankato MN</t>
  </si>
  <si>
    <t>Mankato Kitchen Expansion and Remodel</t>
  </si>
  <si>
    <t>10/24/2022</t>
  </si>
  <si>
    <t>Pharmacy Addition/Relocation</t>
  </si>
  <si>
    <t>MA Pharmacy Relocation and Expansion - Construction of a 10,000 sq. ft. addition to the Mankato Hospital to house a new inpatient Pharmacy including 4 carousels, 2 clean rooms,and support space.</t>
  </si>
  <si>
    <t>05/03/2023</t>
  </si>
  <si>
    <t>Emergency Department/Behavioral Health Updates</t>
  </si>
  <si>
    <t>Remodel of the behavioral health portion of the Emergency Department at the Mankato hospital for better security and safety of staff and patients.</t>
  </si>
  <si>
    <t>Mankato, MN</t>
  </si>
  <si>
    <t>Mankato Bedtower Addition.  3rd floor addition for inpatient care.</t>
  </si>
  <si>
    <t>635</t>
  </si>
  <si>
    <t>636</t>
  </si>
  <si>
    <t>637</t>
  </si>
  <si>
    <t>641</t>
  </si>
  <si>
    <t>Grand Rapids</t>
  </si>
  <si>
    <t>09/22/2023</t>
  </si>
  <si>
    <t>Grand Itasca Hospital and clinic</t>
  </si>
  <si>
    <t>1601 Golf Road</t>
  </si>
  <si>
    <t>Grand Itasca</t>
  </si>
  <si>
    <t>Nurse Call System</t>
  </si>
  <si>
    <t>711</t>
  </si>
  <si>
    <t xml:space="preserve">Lake Region Hospital and Nursing Home </t>
  </si>
  <si>
    <t>Fergus Falls</t>
  </si>
  <si>
    <t>10/01/2022</t>
  </si>
  <si>
    <t>replace Linear Accelerator for Cancer Center</t>
  </si>
  <si>
    <t>712</t>
  </si>
  <si>
    <t>PET CT Equipment</t>
  </si>
  <si>
    <t>713</t>
  </si>
  <si>
    <t>EPIC Electronic Health Record implementation</t>
  </si>
  <si>
    <t>Replace ambulance garage</t>
  </si>
  <si>
    <t>Relocate cardiovasular imaging</t>
  </si>
  <si>
    <t>Geriatric bed expansion</t>
  </si>
  <si>
    <t>Build of Mental Health and Addiction Specialty Center</t>
  </si>
  <si>
    <t>Methodist Hospital-Surgery Center</t>
  </si>
  <si>
    <t>Purchase of a new Da Vinci Xi robot for the Surgery department at Methodist Hospital.</t>
  </si>
  <si>
    <t>Methodist Hospital-Emergency Department</t>
  </si>
  <si>
    <t>The Methodist Hospital Emergency Department Triage and Lobby Refurbishment.</t>
  </si>
  <si>
    <t>Methodist Hospital-Heart Center</t>
  </si>
  <si>
    <t>Heart Center Expansion at the Methodist Hospital Heart Center.</t>
  </si>
  <si>
    <t>Methodist Hospital-1st Floor Security</t>
  </si>
  <si>
    <t>The Methodist Hospital 1st Floor Security Space Reconfiguration.</t>
  </si>
  <si>
    <t>Methodist Hospital-3 West (C-section Operating Rooms)</t>
  </si>
  <si>
    <t>3 West C-section Operating Rooms at Methodist Hospital.</t>
  </si>
  <si>
    <t>12/15/2022</t>
  </si>
  <si>
    <t>Vision Northland - Lvl 7 Procedure Room</t>
  </si>
  <si>
    <t>Renovate Level 7 of the new VNL space</t>
  </si>
  <si>
    <t>ASC Parking Lot</t>
  </si>
  <si>
    <t>Parking Lot Upgrade</t>
  </si>
  <si>
    <t>Essentia Health Hermantown</t>
  </si>
  <si>
    <t>4855 W Arrowhead Rd</t>
  </si>
  <si>
    <t>Hermantown</t>
  </si>
  <si>
    <t>Hermantown Expansion/Remodel</t>
  </si>
  <si>
    <t>VNL 17th Floor</t>
  </si>
  <si>
    <t>Renovate 17th floor of the new VNL space</t>
  </si>
  <si>
    <t>Monticello</t>
  </si>
  <si>
    <t>06/15/2023</t>
  </si>
  <si>
    <t>308-1006830 - Renovation General - Imaging Remodel Construction: New Entry Areas Registration and Interiors (JAZZID_6742)</t>
  </si>
  <si>
    <t>308-1002200 - System Guidance Surgical - MONTI Surgery - MAKO Robotic System - Orthopedic Surgery (JAZZID_9518)</t>
  </si>
  <si>
    <t>04/29/2022</t>
  </si>
  <si>
    <t>Albert Lea 2nd Floor Remodel</t>
  </si>
  <si>
    <t>404 W. Fountain St.,</t>
  </si>
  <si>
    <t>Albert Lea, MN 56007</t>
  </si>
  <si>
    <t>Albert Lea Emergency Department Expansion - Phase One</t>
  </si>
  <si>
    <t>1002</t>
  </si>
  <si>
    <t>02/10/2023</t>
  </si>
  <si>
    <t>1300 Anne St NW</t>
  </si>
  <si>
    <t>Cath Lab RenovationRenovate existing cath lab space, add 3rd cath lab equipment</t>
  </si>
  <si>
    <t>Replace existing MRI</t>
  </si>
  <si>
    <t>Replace point of care &amp; diagnostic ultrasound machines</t>
  </si>
  <si>
    <t>07/12/2023</t>
  </si>
  <si>
    <t>North Memorial Health - Robbinsdale Hospital</t>
  </si>
  <si>
    <t>NMHH ED -  (AII) Airbone Infection Isolation Room</t>
  </si>
  <si>
    <t>08/09/2023</t>
  </si>
  <si>
    <t>Perioperative Optimization Space Renewal</t>
  </si>
  <si>
    <t>12/21/2023</t>
  </si>
  <si>
    <t>Replace 1.5T MRI</t>
  </si>
  <si>
    <t>FR 11 Air Handler Replacement</t>
  </si>
  <si>
    <t>S-9 Rooftop Air Handler Replacement</t>
  </si>
  <si>
    <t>Washer, Sterilizer, and IUS unit replacement</t>
  </si>
  <si>
    <t>Surgery O-Arm, Stealth Navigation System, Neurosurgery Equipment Capital Placement</t>
  </si>
  <si>
    <t>04/12/2023</t>
  </si>
  <si>
    <t>Olmsted Medical Center Administrative Services Build Out</t>
  </si>
  <si>
    <t>102 Elton Hills Dr. NW</t>
  </si>
  <si>
    <t>OMC Elton Hills Administrative Offices</t>
  </si>
  <si>
    <t>03/01/2023</t>
  </si>
  <si>
    <t>Owatonna Clinic &amp; ASC Build out</t>
  </si>
  <si>
    <t>210 Oak St N</t>
  </si>
  <si>
    <t>Owatonna MN</t>
  </si>
  <si>
    <t>OMC will open a 13,500sf multispecialty clinic and a 9,500sf Ambulatory Surgery Center in the spring of 2025</t>
  </si>
  <si>
    <t>1073</t>
  </si>
  <si>
    <t>Elton Hills Rehab</t>
  </si>
  <si>
    <t>102 Elton Hills Dr NW</t>
  </si>
  <si>
    <t>Placeholder</t>
  </si>
  <si>
    <t>1101</t>
  </si>
  <si>
    <t>08/02/2023</t>
  </si>
  <si>
    <t>CCH - Paynesville</t>
  </si>
  <si>
    <t>Hospital addition/remodel.</t>
  </si>
  <si>
    <t>1171</t>
  </si>
  <si>
    <t>Faribault</t>
  </si>
  <si>
    <t>10/24/2023</t>
  </si>
  <si>
    <t>Faribault Medical Center</t>
  </si>
  <si>
    <t>200 State Ave.</t>
  </si>
  <si>
    <t>Nursecall system upgrade at Faribault Medical Center</t>
  </si>
  <si>
    <t>301 Becker Avenue SW</t>
  </si>
  <si>
    <t>202-1003706 (202-1003712) - Radiation - Accelerator Linear - Replacement of Linear Accelerator (JAZZID_8161)</t>
  </si>
  <si>
    <t>12/21/2022</t>
  </si>
  <si>
    <t>202-1006500 - Machine Ultrasound - CAR Imaging - Ultrasound Machines | Hemsley GRANT (JAZZID_9063)</t>
  </si>
  <si>
    <t>1183</t>
  </si>
  <si>
    <t>402-2007708 - Construction General - Brick Replacement for ACMC 4-story Bldg (8720)</t>
  </si>
  <si>
    <t>1184</t>
  </si>
  <si>
    <t>1271</t>
  </si>
  <si>
    <t>New Ulm</t>
  </si>
  <si>
    <t>06/13/2023</t>
  </si>
  <si>
    <t>1324 Fifth Street North</t>
  </si>
  <si>
    <t>New Ulm Surgical Specialty Growth</t>
  </si>
  <si>
    <t>1272</t>
  </si>
  <si>
    <t>New Ulm Laboratory Remodel</t>
  </si>
  <si>
    <t>03/15/2023</t>
  </si>
  <si>
    <t>200-1005600 - Scope Flexible - SCH Endoscopy - Flexible Endoscopy Scope Lease (JAZZID_8362)</t>
  </si>
  <si>
    <t>06/21/2023</t>
  </si>
  <si>
    <t>200-1006511 - MRI - SCH Imaging MRI - 1.5T Replacement (JAZZID_9676)</t>
  </si>
  <si>
    <t>200-1006512 - MRI - Plaza Imaging MRI - 3T Replacement (JAZZID_8604)</t>
  </si>
  <si>
    <t>09/06/2022</t>
  </si>
  <si>
    <t>200-1006514 - System Imaging Ultrasound - Ultrasound unit replacement SCH and Plaza (JAZZID_8657)</t>
  </si>
  <si>
    <t>07/20/2022</t>
  </si>
  <si>
    <t>200-1001315 - Monitor Central - Centralized Nursing Equip - Philips Monitors Upgrades - NICU-PICU (JAZZID_6878)</t>
  </si>
  <si>
    <t>200-1005601 - Scope Flexible - Plaza Endoscopy - Flexible Endoscopy Scope Lease (JAZZID_9314)</t>
  </si>
  <si>
    <t>CentraCare -St Cloud Hospital</t>
  </si>
  <si>
    <t>200-1002913 - System Cardiology Imaging - Cardio CT Program - Replace Existing Siemens CT Scanner (4351)</t>
  </si>
  <si>
    <t>200-1002200 - Imaging - X-ray Digital - Biplane Upgrade - Canon Alphenix - Hybrid OR 19 - Team 6 (7471)</t>
  </si>
  <si>
    <t>200-1007527 - Disk space storage - Expansion of File Storage (8549)</t>
  </si>
  <si>
    <t>Shakopee</t>
  </si>
  <si>
    <t>03/02/2023</t>
  </si>
  <si>
    <t>1700 St Francis Avenue</t>
  </si>
  <si>
    <t>Nuclear Med Equipment and ConstructionReplacement of the current Nuclear Med machine, new finishes and casework,  remove wall and upgrade electrical to 90 amp.</t>
  </si>
  <si>
    <t>St. Joseph's Medical Center</t>
  </si>
  <si>
    <t>523 N 3rd St</t>
  </si>
  <si>
    <t>Cardiac Cath Lab Equipment</t>
  </si>
  <si>
    <t>Deerwood-Crosby Clinic</t>
  </si>
  <si>
    <t>24066 Hwy. 210</t>
  </si>
  <si>
    <t>Deerwood</t>
  </si>
  <si>
    <t>New Deerwood Clinic</t>
  </si>
  <si>
    <t>1423</t>
  </si>
  <si>
    <t>02/22/2023</t>
  </si>
  <si>
    <t>915 E 1st Street</t>
  </si>
  <si>
    <t>AIRO CT Navigation Neuro</t>
  </si>
  <si>
    <t>10/05/2023</t>
  </si>
  <si>
    <t>Biplane Hybrid Angio OR1</t>
  </si>
  <si>
    <t>DaVinci Robot (Intuitive Robot)</t>
  </si>
  <si>
    <t>2022 Hospital Interior Remodel</t>
  </si>
  <si>
    <t>Moose Lake Tenant Build Out</t>
  </si>
  <si>
    <t>04/03/2023</t>
  </si>
  <si>
    <t>Rochester, MN</t>
  </si>
  <si>
    <t>ROXX22C0170 - Magnetoencephalography (MEG) Remodel of space on Domitila Main on the St. Marys campus to allow for installation of a Magnetoencephalography (MEG) unit.</t>
  </si>
  <si>
    <t>09/27/2023</t>
  </si>
  <si>
    <t>ROXX22C0290 - Charlton Innovation Suite + Linac</t>
  </si>
  <si>
    <t>08/23/2023</t>
  </si>
  <si>
    <t>XX23C0010 - Space for Charlton SRS Linac Edge &amp; Northfield TrueBeam and CPC2084172 Varian SRS Linac Edge</t>
  </si>
  <si>
    <t>ROXX21C0430 - E22-3001 DE-MCR-I Chidren's Imaging Center</t>
  </si>
  <si>
    <t>ROMB22C0080 - E22-3014 RAD-MCR-MBMN-R-Incr. CT Phase 1 - GI Room Relocations (2)</t>
  </si>
  <si>
    <t>07/03/2023</t>
  </si>
  <si>
    <t>ROCN23C0020 - E23-3007 MR_MCR_CNL-61-R-1.5T MR 36 Replacement</t>
  </si>
  <si>
    <t>ROXX21C0431 - E22-3001 DE-MCR-I-Children's Imaging Center (Relocations)</t>
  </si>
  <si>
    <t>10/02/2023</t>
  </si>
  <si>
    <t>ROCH23C0010 - SC23-3001 NM-MCR-CH1-I-PET</t>
  </si>
  <si>
    <t>Mayo Clinic Hospital Rochester</t>
  </si>
  <si>
    <t>ROMB19C0070 MB 05 5A Pediatric Infusion Therapy Center</t>
  </si>
  <si>
    <t>ROEI21C0080 EI Update Remodel Eisenberg 7-3</t>
  </si>
  <si>
    <t>ROEI21C0070 EI Romodel EI 74B for CAR-T</t>
  </si>
  <si>
    <t>ROMB20C0130  MB08 Mary Brigh 8D-E Refresh</t>
  </si>
  <si>
    <t>ROMB21C0090  RST SMC MB Core 200 East OR Renovation - North</t>
  </si>
  <si>
    <t>ROMB21C0100 RST SMC MB Core 200 East OR Renovation - South</t>
  </si>
  <si>
    <t>ROGE21C0030  GE Adult Complex Intervention Unit</t>
  </si>
  <si>
    <t>ROMB20C0080  MB 03 Pediatric CV-ICU</t>
  </si>
  <si>
    <t>ROEI21C0050, ROEI21C0060  Core 8 Methodist surgery replacement</t>
  </si>
  <si>
    <t>ROXX21C0430  Peds imaging remodel</t>
  </si>
  <si>
    <t>ROEI21C0030 NM-MCR-EI-I_Theranostics Treatment Center - Phase 2 - Equipment</t>
  </si>
  <si>
    <t>ROCH22C0020 NM-MCR-CH1-265E-R-PET/CT Siemens Quadra</t>
  </si>
  <si>
    <t>ROET21C0010 VNI-MCR-ETM-860J-R-Room 9 Biplane</t>
  </si>
  <si>
    <t>07/27/2022</t>
  </si>
  <si>
    <t>Vision Northland - Automation Line</t>
  </si>
  <si>
    <t>Automation Line in VNL tower</t>
  </si>
  <si>
    <t>Bed Frames and Surfaces</t>
  </si>
  <si>
    <t>Aethon Tugs for VNL</t>
  </si>
  <si>
    <t>06/27/2023</t>
  </si>
  <si>
    <t>Regions Emergency Department space expansion and enhancement</t>
  </si>
  <si>
    <t>640 North Jackson Street</t>
  </si>
  <si>
    <t>The Siemens Imaging Equipment in Interventional Radiology (IR) Room 4 was installed in 2009 and is in need of replacement.</t>
  </si>
  <si>
    <t>Purchase new CT scanner for Emergency department imaging suites</t>
  </si>
  <si>
    <t>Relocate and build a new Clinical Simulation Center at Regions Hospital</t>
  </si>
  <si>
    <t>Replace Chiller Plant Chiller #3 at Regions Hospital</t>
  </si>
  <si>
    <t>build a new MRI suite within Regions Hospital</t>
  </si>
  <si>
    <t>Replace electrophysiology biplane image-guided therapy system at Regions Hospital.</t>
  </si>
  <si>
    <t>03/20/2023</t>
  </si>
  <si>
    <t>400 E 1st St</t>
  </si>
  <si>
    <t>Emergency Department addition and expansion to MRI area.</t>
  </si>
  <si>
    <t>07/31/2023</t>
  </si>
  <si>
    <t>Cancer Center</t>
  </si>
  <si>
    <t>Cancer center to be built in 2024/2025, to open July 2025.  The facility will provide services such as radiation, PET scanning and expanded infusion therapy.</t>
  </si>
  <si>
    <t>1611</t>
  </si>
  <si>
    <t>Lakes Imaging Center</t>
  </si>
  <si>
    <t>Staples</t>
  </si>
  <si>
    <t>05/26/2022</t>
  </si>
  <si>
    <t>49725 County Rd 83</t>
  </si>
  <si>
    <t>Capitalized Software expenses for our new EMR system - OCHIN EPIC System</t>
  </si>
  <si>
    <t>1612</t>
  </si>
  <si>
    <t>03/24/2022</t>
  </si>
  <si>
    <t>Lakewood Plaza - Consists of commercial real estate on the bottom half of the building (Including Longbella Pharmacy and TCO Therapy) and 11 apartments on the upper half of the building.</t>
  </si>
  <si>
    <t>1613</t>
  </si>
  <si>
    <t>49725 Co Rd 83</t>
  </si>
  <si>
    <t>Lab/Infusion/Surgery Remodel</t>
  </si>
  <si>
    <t>3T MRI Replacement</t>
  </si>
  <si>
    <t>UNITED BENTSON CV1 X-RAY EQUIPMENT REPLACEMENT</t>
  </si>
  <si>
    <t>AHCI-RADIATION ONCOLOGY ST. PAUL LINEAR ACCELERATOR/CYBERKNIFE REPLACEMENT</t>
  </si>
  <si>
    <t>Replace ATS's and distribution in 1985 Electrical</t>
  </si>
  <si>
    <t>901 9th St. N</t>
  </si>
  <si>
    <t>Virginia</t>
  </si>
  <si>
    <t>Upgrade the electrical distribution system in the 1985 addition; replace the 3 failing ATS.</t>
  </si>
  <si>
    <t>1672</t>
  </si>
  <si>
    <t>MRI Upgrade</t>
  </si>
  <si>
    <t>1673</t>
  </si>
  <si>
    <t>04/20/2023</t>
  </si>
  <si>
    <t>212 MEDICAL CENTER</t>
  </si>
  <si>
    <t>111 HUNDERTMARK ROAD</t>
  </si>
  <si>
    <t>Chaska</t>
  </si>
  <si>
    <t>REPLACEMENT OF MRI SCANNER</t>
  </si>
  <si>
    <t>07/20/2023</t>
  </si>
  <si>
    <t>CHASKA</t>
  </si>
  <si>
    <t>BUILD OUT OF ADDITIONAL ENDOSCOPY SPACE</t>
  </si>
  <si>
    <t>111 Hundertmark Road</t>
  </si>
  <si>
    <t>Ridgeview has commenced construction of an Orthopedic Institute (“OI”) on the existing Two Twelve Medical Center campus located in Chaska, Minnesota. The project will consist of a renovation of the 4th floor of the existing building as well as the addition of a 5th floor. The OI will include six operating rooms, 20 licensed beds and necessary support spaces for the OI.</t>
  </si>
  <si>
    <t>Waseca Emergency Department Expansion/Remodel.  Includes a new ambulance garage and care space that updates and expands exam rooms and support space.</t>
  </si>
  <si>
    <t>09/15/2022</t>
  </si>
  <si>
    <t>MRI Replacement</t>
  </si>
  <si>
    <t>replacement of MRI</t>
  </si>
  <si>
    <t>22AHT015 surgical robot and Trumph bed for Davinci robot</t>
  </si>
  <si>
    <t>1761</t>
  </si>
  <si>
    <t>Windom</t>
  </si>
  <si>
    <t>Air Handling System Update - The old air handling system was original to the hospital.</t>
  </si>
  <si>
    <t>1762</t>
  </si>
  <si>
    <t>Remodel of the Emergency Services Department</t>
  </si>
  <si>
    <t>12/15/2023</t>
  </si>
  <si>
    <t>Fluoro X-Ray Room Break Fix. This project is for the replacement of fluoroscopy system. The project includes the equipment and construction.</t>
  </si>
  <si>
    <t>03/24/2023</t>
  </si>
  <si>
    <t>St. John’s Hospital Master Facilities Plan – Phase 1 Design - to intiate RFP for architect firm to begin program and schemtatic design of St John's master facility planning.</t>
  </si>
  <si>
    <t>02/08/2023</t>
  </si>
  <si>
    <t>St John's 16 Bed Add - An immediate solution for patient rooms to support new Cath lab, surg, and ED volumes. In conjunction with Epic support builds for surg units and campus master facilities.</t>
  </si>
  <si>
    <t>Pediatric Heart Center Growth project is the additonal of 1 ultrasound machine, replacement of 5 echo machines and the addition of an intracardiac echocardiology equipment.</t>
  </si>
  <si>
    <t>UMMC Vital Sign Replacement - replacement of the vital sign monitors at UMMC East Bank and West Bank.</t>
  </si>
  <si>
    <t>UMMC WB Elevators 30 &amp; 31 Modernization</t>
  </si>
  <si>
    <t>2450 Riverside Avenue (Park Plaza Building)</t>
  </si>
  <si>
    <t>Donor Care Unit (DCU): LifeSource and UMMC Fairview have entered into a MOU to create a Donor Care Unit on the UMMC WB campus in the Park Plaza building.</t>
  </si>
  <si>
    <t>05/19/2023</t>
  </si>
  <si>
    <t>UMMC ED ECMO Cannulation Suite - grant funded. This project is the build out of an ECMO cannulation suite within the East Bank Emergency Department.</t>
  </si>
  <si>
    <t>East Bank Campus Observation Unit - this the creation of an eleven bed observation unit.</t>
  </si>
  <si>
    <t>06/23/2023</t>
  </si>
  <si>
    <t>Perioperative Services Video System Replacement - This proposal is for video equipment replacement for UMMC West Bank operating rooms which includes the Pediatric and Adult population.</t>
  </si>
  <si>
    <t>07/28/2023</t>
  </si>
  <si>
    <t>Hybrid OR IR Angio Suite Equipment - Replacement of the operating room IR angio suite equipment due to it being at end of its useful life. The project includes the equipment and construction.</t>
  </si>
  <si>
    <t>Linear Accelerator Replacement - this is a replacement of the linear accelerator on the UMMC East Bank.</t>
  </si>
  <si>
    <t>Replacement of Cath Lab 2 - this is the replacement of the cath lab 2 at UMMC East Bank.</t>
  </si>
  <si>
    <t>Infectious Disease Diagnostic Laboratory (IDDL) Automation - The project is to purchase an automated Microbiology System used for Bacterial testing (inoculation, incubation, plate imaging, and reading) to reduce Turn Around Time, and FTE needed to culture and interpret bacteriology specimens, and improve quality.</t>
  </si>
  <si>
    <t>Laboratory Services Cytogenics Automation - This project is to purchase Cytogenetic sample preparation instrumentation to reduce TAT (Turn Around Time), FTE’s, and reagent expense, while increasing the quality of test preparation.</t>
  </si>
  <si>
    <t>The Journey Clinic Upgrade is to support better patient and family areas (waiting room and exam room enhancements), create a dedicated survivorship space (out of unused office), and enable the providers to serve more patients and families through optimized space utilization which includes 4 additional infusion chairs.  This project is funded from the University of Minnesota Foundation fund. Peds Hematology/Oncology is 2.3 Miles for equivalent service or technology and Peds BMT is 85 miles.</t>
  </si>
  <si>
    <t>Physiologic and Telemetry Monitoring Replacement. This the replacement of the current physiologic and telemetry patient monitoring equipment used throughout the hospital in inpatient care units, Emergency Department, surgery, endoscopy, and ancillary areas. It is important piece of equipment to monitor the heart and other vital signs.</t>
  </si>
  <si>
    <t>1861</t>
  </si>
  <si>
    <t>Wyoming</t>
  </si>
  <si>
    <t>5200 Fairview Blvd</t>
  </si>
  <si>
    <t>Wyoming, MN</t>
  </si>
  <si>
    <t>CT Replacement - this is the replacement of the CT.</t>
  </si>
  <si>
    <t>1862</t>
  </si>
  <si>
    <t>10/27/2023</t>
  </si>
  <si>
    <t>1825 Woodwinds Dr</t>
  </si>
  <si>
    <t>MRI replacement - This project is the replacement of the MRI system at Woodwinds Hospital. With the necessary mechanical and electrical upgrades.</t>
  </si>
  <si>
    <t>Fluroscopy Machine Replacement - this the replacement of the fluroscopy machine and this included updating electrical and unistruts.</t>
  </si>
  <si>
    <t>MGH Cardiac Monitoring &amp; Vital Sign Monitoring Replacement</t>
  </si>
  <si>
    <t>4K Video Integration in OR</t>
  </si>
  <si>
    <t>Surgery O-Arm, Stealth Navigation System, Mazor Robot Capital Placement</t>
  </si>
  <si>
    <t>2591</t>
  </si>
  <si>
    <t>Brooklyn Park</t>
  </si>
  <si>
    <t>09/01/2024</t>
  </si>
  <si>
    <t>Brooklyn Park Inpatient Hospital</t>
  </si>
  <si>
    <t>9400 Zane Ave N</t>
  </si>
  <si>
    <t>Hospital expansion of 25 bed wing to existing 76 bed hospital</t>
  </si>
  <si>
    <t>424</t>
  </si>
  <si>
    <t>Hospital Annual Report (HAR) 2025</t>
  </si>
  <si>
    <t>A Reclassifications Worksheet has been provided to aid in the completions of the HAR 2025.  Utilizing this worksheet is not required, but may assist in expediting the audit process.</t>
  </si>
  <si>
    <t>To securely transmit the HAR 2025 and other electronic documents, please go to https://portal.mnhospitals.org/ and follow the instructions on the web page.</t>
  </si>
  <si>
    <t>2025 Fiscal Year End Date</t>
  </si>
  <si>
    <t>FY 2025</t>
  </si>
  <si>
    <t>Total Number of Hospital Licensed Beds (as of the last day of FY 2025)</t>
  </si>
  <si>
    <t>Total Number of Hospital Licensed Bassinets (as of the last day of FY 2025)</t>
  </si>
  <si>
    <t>Did your Facility have any Major Capital Expenditure Commitments in FY 2025 that were over $1 million dollars each?</t>
  </si>
  <si>
    <t>Click here to return to the Charge Summary Section in the 2025 HAR.</t>
  </si>
  <si>
    <t>Click here to return to the Admissions Summary Section in the 2025 HAR.</t>
  </si>
  <si>
    <t>Click here to return to the Patient Days Summary Section in the 2025 HAR.</t>
  </si>
  <si>
    <t>Click here to go to the next section in the 2025 HAR.</t>
  </si>
  <si>
    <t>2025 FY Total Discharges</t>
  </si>
  <si>
    <t>2025 FYE Total Charges</t>
  </si>
  <si>
    <t>2025 Report Year</t>
  </si>
  <si>
    <t xml:space="preserve">2025 Hospital Avg Salary </t>
  </si>
  <si>
    <t>2025 Hospital Average Charge</t>
  </si>
  <si>
    <t>2024 Avg Salary based on FY 2024 Data</t>
  </si>
  <si>
    <t>2024 Avg Charge based on FY 2024 Data</t>
  </si>
  <si>
    <t>Based HAR 2025 Reporting Data</t>
  </si>
  <si>
    <t xml:space="preserve">This section pulls the relevant data elements to estimate the Medical Care Surcharge that will be based on the FY 2025 HAR. </t>
  </si>
  <si>
    <t>Capital Expenditure Reports reported prior to Fiscal Year 2025</t>
  </si>
  <si>
    <t>This information is provided for reference only. The following Capital Expenditure Commitments have been previously reported by your facility and do not need to be re-reported on the 2025 HAR unless there has been a significant change to the project in scope and/or budget. If you have questions about this information please contact health.hccis@state.mn.us.</t>
  </si>
  <si>
    <t>If an update to the project listed below is being reported on the 2025 HAR please include the MDH Reference ID in the Title and General Description narrative portion of the 2025 HAR. Report only additional commitment dollars and the explanation for the change to the project.</t>
  </si>
  <si>
    <t>Hospital Annual Report 2025</t>
  </si>
  <si>
    <t>This worksheet has been provided to aid in the completion of the HAR 2025.  Utilizing this worksheet is not required, but may assist in expediting the audit process.</t>
  </si>
  <si>
    <t>Definitions of codes used in the 2025 HAR formset</t>
  </si>
  <si>
    <t xml:space="preserve">The 2025 HAR Formset reflects the changes to accounting for Bad Debt and it is now classified as a Contractual Adjustment, not an Operating Expense. 
The provision for actual or expected doubtful accounts resulting from the extension of credit. This includes the total dollar amount charged for health care services that were provided for which there was an expectation of payment. Do not include charity care or self pay discounts in this category; only include the portion of the charge for which there was an expectation of payment. 
In determining whether to classify charity care as bad debt expense, the facility must consider the following points:
A. The facility must presume that the patient is able and willing to pay until and unless the facility has reason to consider this a charity care case under its charity care policy and the facility classifies this as a charity care case; and
B. The facility may include as bad debt expense unpaid deductibles, co-insurance, co-payments, and charges for non-covered services and any other unpaid patient responsibilities.
</t>
  </si>
  <si>
    <t>2025 HCCIS Hospital List (based on 2024 reporting)</t>
  </si>
  <si>
    <t>jared.paquin@allina.com</t>
  </si>
  <si>
    <t>MR 10835, P.O. Box 43, Mail Route 10809</t>
  </si>
  <si>
    <t>Senior Finance Business Partner</t>
  </si>
  <si>
    <t>Jeff Ehnstrom, MD</t>
  </si>
  <si>
    <t>Dr. Brandon Osbon</t>
  </si>
  <si>
    <t>Carly</t>
  </si>
  <si>
    <t>Steinborn</t>
  </si>
  <si>
    <t>Revenue Cycle Manager</t>
  </si>
  <si>
    <t>csteinborn@aah-mn.org</t>
  </si>
  <si>
    <t>Urtel</t>
  </si>
  <si>
    <t>sarah.urtel@ridgeviewmedical.org</t>
  </si>
  <si>
    <t>Kayla</t>
  </si>
  <si>
    <t>Schwarzrock</t>
  </si>
  <si>
    <t>kayla.schwarzrock@ridgeviewmedical.org</t>
  </si>
  <si>
    <t>45 10th St W</t>
  </si>
  <si>
    <t>Susan Ploetz</t>
  </si>
  <si>
    <t>Vanessa</t>
  </si>
  <si>
    <t>Hallon</t>
  </si>
  <si>
    <t>Cost Report Analyst</t>
  </si>
  <si>
    <t>vanessa.hallon@allina.com</t>
  </si>
  <si>
    <t>1025 Marsh St, PO Box 8673, PO Box 8673, PO Box 8673, PO Box 8673, PO Box 8673</t>
  </si>
  <si>
    <t>CCM HEALTH</t>
  </si>
  <si>
    <t>824 N 11TH ST</t>
  </si>
  <si>
    <t>ccmhealthmn.com</t>
  </si>
  <si>
    <t>Martin Fedko</t>
  </si>
  <si>
    <t>---</t>
  </si>
  <si>
    <t>Remington</t>
  </si>
  <si>
    <t>jremington@winonahealth.org</t>
  </si>
  <si>
    <t>Knutson</t>
  </si>
  <si>
    <t>aknutson@mlhealth.org</t>
  </si>
  <si>
    <t>Amy Ninham</t>
  </si>
  <si>
    <t>Bode</t>
  </si>
  <si>
    <t>sbode@mlhealth.org</t>
  </si>
  <si>
    <t>Karen</t>
  </si>
  <si>
    <t>karen.schultz@northshorehealthgm.org</t>
  </si>
  <si>
    <t>Kuehl</t>
  </si>
  <si>
    <t>jessica.kuehl@cuyunamed.org</t>
  </si>
  <si>
    <t>Balthazor</t>
  </si>
  <si>
    <t>tbalthazor@ebch.org</t>
  </si>
  <si>
    <t>Tim Balthazor</t>
  </si>
  <si>
    <t>David Usher</t>
  </si>
  <si>
    <t>Dr. Joshua Malik</t>
  </si>
  <si>
    <t>Curits</t>
  </si>
  <si>
    <t>michael.curtis@essentiahealth.org</t>
  </si>
  <si>
    <t>10 4th Ave. SE, PO Box 160, PO Box 160, PO Box 160, PO Box 160, PO Box 160, PO Box 160, PO Box 160, PO Box 160, PO Box 160</t>
  </si>
  <si>
    <t>ben.davis@glencoehealth.org</t>
  </si>
  <si>
    <t>theresa.goette@glencoehealth.org</t>
  </si>
  <si>
    <t>glencoehealth.org</t>
  </si>
  <si>
    <t>michael.lickfelt@glencoehealth.org</t>
  </si>
  <si>
    <t>angela.erickson@glencoehealth.org</t>
  </si>
  <si>
    <t>Chris Johnson</t>
  </si>
  <si>
    <t>PO Box 43 , MR 10835</t>
  </si>
  <si>
    <t>Nicole Stoik, MD</t>
  </si>
  <si>
    <t>Kayelee</t>
  </si>
  <si>
    <t>kayelee.johnson@hendrickshosp.org</t>
  </si>
  <si>
    <t>Thomas Klemond,</t>
  </si>
  <si>
    <t>Interim Chief Executive Officer</t>
  </si>
  <si>
    <t>Thomas.Klemond@hcmed.org</t>
  </si>
  <si>
    <t>Lisa Anderson</t>
  </si>
  <si>
    <t>Thomas Wyatt, MD</t>
  </si>
  <si>
    <t>Freedom</t>
  </si>
  <si>
    <t>Freedom.Smith@hcmed.org</t>
  </si>
  <si>
    <t>Stueve</t>
  </si>
  <si>
    <t>deb.stueve@essentiahealth.org</t>
  </si>
  <si>
    <t>Janzen</t>
  </si>
  <si>
    <t>kristine.p.janzen@healthpartners.com</t>
  </si>
  <si>
    <t xml:space="preserve">640 Jackson Street </t>
  </si>
  <si>
    <t>www.hutchhealth.com</t>
  </si>
  <si>
    <t>Dr. Kevin Thornton M.D.</t>
  </si>
  <si>
    <t>Jake</t>
  </si>
  <si>
    <t>jredepenning@jmhsmn.org</t>
  </si>
  <si>
    <t>Dr. Ayaz Virji</t>
  </si>
  <si>
    <t>Jessica Olen, MD</t>
  </si>
  <si>
    <t>Aspirus Lake View Hospital</t>
  </si>
  <si>
    <t>nate.cavallin@aspirus.org</t>
  </si>
  <si>
    <t>whitney.sundquist@aspirus.org</t>
  </si>
  <si>
    <t>Altendahl</t>
  </si>
  <si>
    <t>Government Reimbursement Analyst</t>
  </si>
  <si>
    <t>Thomas.Altendahl@centracare.com</t>
  </si>
  <si>
    <t>Tyler Ulseth</t>
  </si>
  <si>
    <t>tulseth@meekermemorial.org</t>
  </si>
  <si>
    <t>Molly</t>
  </si>
  <si>
    <t>Koetter</t>
  </si>
  <si>
    <t>Molly.Koetter@Centracare.com</t>
  </si>
  <si>
    <t>Dr Daron Gersch</t>
  </si>
  <si>
    <t>Sam</t>
  </si>
  <si>
    <t>Barney</t>
  </si>
  <si>
    <t>sam.barney@essentiahealth.org</t>
  </si>
  <si>
    <t>Children's Hospitals and Clinics MN</t>
  </si>
  <si>
    <t>Monna</t>
  </si>
  <si>
    <t>Monna.Joseph@centracare.com</t>
  </si>
  <si>
    <t>Dr Andrew Winter</t>
  </si>
  <si>
    <t>Tom</t>
  </si>
  <si>
    <t>thomas.altendahl@centracare.com</t>
  </si>
  <si>
    <t>Dr. Richard Klingler</t>
  </si>
  <si>
    <t>Steph Gale</t>
  </si>
  <si>
    <t>Steph</t>
  </si>
  <si>
    <t>Gale</t>
  </si>
  <si>
    <t>Interim CFO</t>
  </si>
  <si>
    <t>steph.gale@northmemorial.com</t>
  </si>
  <si>
    <t>3366 Oakdale Avenue N,  Suite 450</t>
  </si>
  <si>
    <t>Roseland</t>
  </si>
  <si>
    <t>Manager, Fin Enterp Architect</t>
  </si>
  <si>
    <t>jeffry.roseland@northmemorial.com</t>
  </si>
  <si>
    <t>Zander</t>
  </si>
  <si>
    <t>Abbott</t>
  </si>
  <si>
    <t>abbottz@northfieldhospital.org</t>
  </si>
  <si>
    <t>Martha</t>
  </si>
  <si>
    <t>ericksonma@northfieldhospital.org</t>
  </si>
  <si>
    <t>Ust</t>
  </si>
  <si>
    <t>tyler.ust@sanfordhealth.org</t>
  </si>
  <si>
    <t>Dr. David Collins, MD</t>
  </si>
  <si>
    <t>1000 Coney Street West</t>
  </si>
  <si>
    <t>Bill Stoderl</t>
  </si>
  <si>
    <t>Stoderl</t>
  </si>
  <si>
    <t>William.Stoderl2@SanfordHealth.org</t>
  </si>
  <si>
    <t>Pam Larson</t>
  </si>
  <si>
    <t>PLarson@hutchhealth.com</t>
  </si>
  <si>
    <t>Financial Analyst, Senior</t>
  </si>
  <si>
    <t>Lydick</t>
  </si>
  <si>
    <t>VP Regional Markets (acting as President)</t>
  </si>
  <si>
    <t>Bryan.Lydick@centracare.com</t>
  </si>
  <si>
    <t>Dennison Gillen, MD</t>
  </si>
  <si>
    <t>Sam.Barney@EssentiaHealth.org</t>
  </si>
  <si>
    <t>Whitney A</t>
  </si>
  <si>
    <t>Gundersen St Elizabeth's Hospital and Clinics</t>
  </si>
  <si>
    <t>david.nelson@commonspirit.org</t>
  </si>
  <si>
    <t>Tim Schnack</t>
  </si>
  <si>
    <t>Victoria.Maleski@commonspirit.org</t>
  </si>
  <si>
    <t>steven.smith3@commonspirit.org</t>
  </si>
  <si>
    <t>Dr Srikanth Dakoji</t>
  </si>
  <si>
    <t>ben.koppelman@commonspirit.org</t>
  </si>
  <si>
    <t>loretta.pekarek@commonspirit.org</t>
  </si>
  <si>
    <t>Larry Kobriger</t>
  </si>
  <si>
    <t>bradley.beard@essentiahealth.org</t>
  </si>
  <si>
    <t>Aspirus St. Luke's Hospital</t>
  </si>
  <si>
    <t>Senior VP – President, Minnesota Market</t>
  </si>
  <si>
    <t>nicholas.vandeelen@aspirus.org</t>
  </si>
  <si>
    <t>Danielle.GoldfarbLee@aspirus.org</t>
  </si>
  <si>
    <t>www.aspirus.org</t>
  </si>
  <si>
    <t>denise.melchior@asprius.org</t>
  </si>
  <si>
    <t>PaulsonA@CentraCare.com</t>
  </si>
  <si>
    <t>Stevens Community Medical Center, Inc</t>
  </si>
  <si>
    <t>400 E. 1st St</t>
  </si>
  <si>
    <t>Kurt Sargent</t>
  </si>
  <si>
    <t>Kurt</t>
  </si>
  <si>
    <t>Sargent</t>
  </si>
  <si>
    <t>ksargent@scmcinc.org</t>
  </si>
  <si>
    <t>Brent Barnstable</t>
  </si>
  <si>
    <t>Jeffry.stampohar@commonspirit.org</t>
  </si>
  <si>
    <t>49725 County Road 83</t>
  </si>
  <si>
    <t>Gordon Forbort</t>
  </si>
  <si>
    <t>Lindholm</t>
  </si>
  <si>
    <t>lacey.lindholm@ridgeviewmedical.org</t>
  </si>
  <si>
    <t>Brian Heinrichs</t>
  </si>
  <si>
    <t>Heather</t>
  </si>
  <si>
    <t>Bregier</t>
  </si>
  <si>
    <t>heather.bregier@sanfordhealth.org</t>
  </si>
  <si>
    <t>St. Louis Park</t>
  </si>
  <si>
    <t>07/08/2024</t>
  </si>
  <si>
    <t>Abbott Northwest Hospital</t>
  </si>
  <si>
    <t>800 E 28th St</t>
  </si>
  <si>
    <t>AHNSPI Exablate Machine</t>
  </si>
  <si>
    <t>Abbott Northwester Hospital</t>
  </si>
  <si>
    <t>ANW Heart Hospital Nuclear Med Replacement</t>
  </si>
  <si>
    <t>07/23/2024</t>
  </si>
  <si>
    <t>Abbott Northwestern - WestHealth Imaging</t>
  </si>
  <si>
    <t>2855 Campus Drive</t>
  </si>
  <si>
    <t>Plymouth</t>
  </si>
  <si>
    <t>ANW WestHealth CT Scanner</t>
  </si>
  <si>
    <t>08/06/2024</t>
  </si>
  <si>
    <t>Specialty Pharmacy</t>
  </si>
  <si>
    <t>11/05/2024</t>
  </si>
  <si>
    <t>2800 Chicago Ave</t>
  </si>
  <si>
    <t>Abbott Northwestern Hospital MRI</t>
  </si>
  <si>
    <t>11/01/2024</t>
  </si>
  <si>
    <t>AHCI Urology Growth</t>
  </si>
  <si>
    <t>29</t>
  </si>
  <si>
    <t>210</t>
  </si>
  <si>
    <t>111</t>
  </si>
  <si>
    <t>08/30/2024</t>
  </si>
  <si>
    <t>303 Catlin St.</t>
  </si>
  <si>
    <t>Buffalo</t>
  </si>
  <si>
    <t>Buffalo Hospital Surgical and Procedural Space Expansion</t>
  </si>
  <si>
    <t>11/01/2020</t>
  </si>
  <si>
    <t>DOUGLAS COUNTY HOSPITAL</t>
  </si>
  <si>
    <t>111 17TH AVENUE EAST</t>
  </si>
  <si>
    <t>ALEXANDRIA, MN</t>
  </si>
  <si>
    <t>HOT WATER BOILER SYSTEM UPGRADE PHASE 2BDOUGLAS COUNTY HOSPITAL HAS BEEN UPDATING, IN PHASES, THE SYSTEM-WIDE HOT WATER BOILER SYSTEM AND ALL CORRELATING ELEMENTS SUCH AS AIR HANDLING UNITS, HEAT EXAHNGERS, EXHAUST FANS, CHILLERS, ETC. THIS PARTICULAR PHASE WAS THE 2B PHASE.</t>
  </si>
  <si>
    <t>342</t>
  </si>
  <si>
    <t>11/01/2022</t>
  </si>
  <si>
    <t>HOT WATER BOILER SYSTEM UPGRADE PHASE 3DOUGLAS COUNTY HOSPITAL HAS BEEN UPDATING, IN PHASES, THE SYSTEM-WIDE HOT WATER BOILER SYSTEM AND ALL CORRELATING ELEMENTS SUCH AS AIR HANDLING UNITS, HEAT EXAHNGERS, EXHAUST FANS, CHILLERS, ETC. THIS PARTICULAR PHASE WAS THE 3 PHASE.</t>
  </si>
  <si>
    <t>343</t>
  </si>
  <si>
    <t>07/01/2022</t>
  </si>
  <si>
    <t>ALOMERE PAVILION</t>
  </si>
  <si>
    <t>207 18TH AVE E</t>
  </si>
  <si>
    <t>DEVELOPMENT OF THE ALOMERE PAVILION BUILDING TO EXPAND THERAPY/REHABILITATION SERVICES AND OTHER POTENTIAL SERVICES IN THE FUTURE.</t>
  </si>
  <si>
    <t>344</t>
  </si>
  <si>
    <t>11/01/2023</t>
  </si>
  <si>
    <t>HOT WATER BOILER SYSTEM UPGRADE PHASE 4DOUGLAS COUNTY HOSPITAL HAS BEEN UPDATING, IN PHASES, THE SYSTEM-WIDE HOT WATER BOILER SYSTEM AND ALL CORRELATING ELEMENTS SUCH AS AIR HANDLING UNITS, HEAT EXAHNGERS, EXHAUST FANS, CHILLERS, ETC. THIS PARTICULAR PHASE WAS THE 4 PHASE.</t>
  </si>
  <si>
    <t>345</t>
  </si>
  <si>
    <t>PHARMACY SPACE REMODELTO REMODEL THE PHARMACY SPACE IN CORRELATION OF SERVICE GROWTH.</t>
  </si>
  <si>
    <t>346</t>
  </si>
  <si>
    <t>08/23/2024</t>
  </si>
  <si>
    <t>Ridges Hospital ED Behavorial and Safety, Violence Mitigation Plan - A multi-disciplinary team identified access control at the main ED entry, access control to the triage/fast track space and a locked behavioral patient cohort with safe working space for nursing, physician and security staff as environment of care safety priorities. The proposed plan addresses each of these priorities and provides 4 additional behavioral patient rooms (total 8) to cohort behavioral patients now spread throughout the ED.</t>
  </si>
  <si>
    <t>12/11/2024</t>
  </si>
  <si>
    <t>Ridges Hospital Cath Lab Replacement and ECMO Program - this project will replace the Cardiac Catheterization Laboratory room OR12 fluoroscopy system that is at end of life and needs to be replaced. This project will aslo support the expansion of the mobile ECMO program by utlizing the room as a cannulation site. The cost includes construction and equipment.  The project is funded from a grant.</t>
  </si>
  <si>
    <t>425</t>
  </si>
  <si>
    <t>07/26/2024</t>
  </si>
  <si>
    <t>Bulk Oxygen System - the current bulk oxygen storage and supply system is undersized for the Southdale Hospital. The project is mostly construction to right size the system for the volume needed.</t>
  </si>
  <si>
    <t>10/01/2024</t>
  </si>
  <si>
    <t>Acute Care Pharmacy Inpatient Carousels Storage and Dispensing - implementation of three dispensing carousel units which is an automated pharmaceutal dispensing and management system.   * As for miles, a hospital system will have some type of pharmacy mangement system but it could be manual and using shelves in a secure space.</t>
  </si>
  <si>
    <t>447</t>
  </si>
  <si>
    <t>01/15/2024</t>
  </si>
  <si>
    <t>Specialty Center expansion and renovation</t>
  </si>
  <si>
    <t>07/10/2024</t>
  </si>
  <si>
    <t>Operating Room integration system replacement</t>
  </si>
  <si>
    <t>Glencoe Area Health Center</t>
  </si>
  <si>
    <t>01/22/2024</t>
  </si>
  <si>
    <t>Acute Care - OB/Nursery Remodel</t>
  </si>
  <si>
    <t>512</t>
  </si>
  <si>
    <t>Facility Cafeteria and Dining Remodel</t>
  </si>
  <si>
    <t>513</t>
  </si>
  <si>
    <t>01/01/2024</t>
  </si>
  <si>
    <t>Inpatient Psych ICU Level II Safety Unit</t>
  </si>
  <si>
    <t>Building Service Green OR</t>
  </si>
  <si>
    <t>Building Service - Purple Lab Services</t>
  </si>
  <si>
    <t>Building Service - Security Access Points and Visitor Management</t>
  </si>
  <si>
    <t>Enhanced Peds Acute Care</t>
  </si>
  <si>
    <t>Building Service - EDAPS Triage Redesign</t>
  </si>
  <si>
    <t>5913</t>
  </si>
  <si>
    <t>5914</t>
  </si>
  <si>
    <t>06/20/2024</t>
  </si>
  <si>
    <t>Madison East Entry/Lobby/Security Upgrades</t>
  </si>
  <si>
    <t>1400 Madison Ave</t>
  </si>
  <si>
    <t>Remodel of entrance, lobby and main corridor at Madison East Specialties Clinic to improve flow to practices in back area of clinic and improve security by installing doors at each hallway to secure the lobby from the patient care space.  This project also improves the front entry and some safety concerns with the doors there.</t>
  </si>
  <si>
    <t>Mankato Hospital Campus Exterior Sign Updates</t>
  </si>
  <si>
    <t>Replace existing exterior signs and install new exterior signs to improve wayfinding and aesthetics at the Mankato Hospital Campus.</t>
  </si>
  <si>
    <t>07/18/2024</t>
  </si>
  <si>
    <t>Mankato - VIR CT Procedure Space</t>
  </si>
  <si>
    <t>VIR CT Procedure Space - Build-out a shell space into an advanced procedure room with CT and interventional readiology equipment.</t>
  </si>
  <si>
    <t>671</t>
  </si>
  <si>
    <t>02/14/2024</t>
  </si>
  <si>
    <t>301 MN-65</t>
  </si>
  <si>
    <t>Mora</t>
  </si>
  <si>
    <t>Siemens Altea MRI Scanner.</t>
  </si>
  <si>
    <t>10/01/2023</t>
  </si>
  <si>
    <t>Replacement of Air Handling Unit 19 - Main Hospital Building</t>
  </si>
  <si>
    <t>714</t>
  </si>
  <si>
    <t>07/17/2024</t>
  </si>
  <si>
    <t>CT Scanner at Lakeview Hospital</t>
  </si>
  <si>
    <t>927 Churchill St W</t>
  </si>
  <si>
    <t>New CT Scanner at Lakeview Hospital</t>
  </si>
  <si>
    <t>05/14/2024</t>
  </si>
  <si>
    <t>Mobile Mammography Truck</t>
  </si>
  <si>
    <t>09/03/2024</t>
  </si>
  <si>
    <t>CT Replacement</t>
  </si>
  <si>
    <t>Mercy Heart Hospital Cardiac MRI</t>
  </si>
  <si>
    <t>09/30/2024</t>
  </si>
  <si>
    <t>Allina Health Cancer Institute - Cambridge</t>
  </si>
  <si>
    <t>701 Dellwood St S</t>
  </si>
  <si>
    <t>AHCI Oncology Expansion</t>
  </si>
  <si>
    <t>851</t>
  </si>
  <si>
    <t>Fairview Range</t>
  </si>
  <si>
    <t>Fairview Range Medical Cener</t>
  </si>
  <si>
    <t>Range OR Expansion - This project is to purchase urology equipment and remodel/upgrade the OB surgical Suite on the 4th floor in Women’s Health so cases in the regular OR can shift to the OB surgical suite and open up OR time.</t>
  </si>
  <si>
    <t>04/05/2024</t>
  </si>
  <si>
    <t>3930 Building at Methodist Hospital</t>
  </si>
  <si>
    <t>3930 Louisiana Circle</t>
  </si>
  <si>
    <t>3930 Building Minnesota OSHA HVAC replacement project.</t>
  </si>
  <si>
    <t>01/23/2024</t>
  </si>
  <si>
    <t>Frauenshuh Cancer Center at Methodist Hospital</t>
  </si>
  <si>
    <t>3931 Louisiana Ave S Floor 1</t>
  </si>
  <si>
    <t>The Linear Accelerator replacement at the Methodist Hospital Frauenshuh Cancer Center.</t>
  </si>
  <si>
    <t>The Methodist Hospital Sterile Processing Department 2024 Sterilizer Replacement.</t>
  </si>
  <si>
    <t>Methodist Hospital Cardiology West- ElectroPhysiology Lab 2 Room</t>
  </si>
  <si>
    <t>12/24/2024</t>
  </si>
  <si>
    <t>Methodist Hospital Operating Room Robot.</t>
  </si>
  <si>
    <t>Methodist Hospital Operating Rooms 4 and 14 remodel.</t>
  </si>
  <si>
    <t>867</t>
  </si>
  <si>
    <t>Methodist Hospital 2nd Floor, Cardiology West, Pre and Post Holding Areas Remodel and Refresh.</t>
  </si>
  <si>
    <t>868</t>
  </si>
  <si>
    <t>869</t>
  </si>
  <si>
    <t>8610</t>
  </si>
  <si>
    <t>8611</t>
  </si>
  <si>
    <t>8612</t>
  </si>
  <si>
    <t>03/28/2023</t>
  </si>
  <si>
    <t>402 E 2nd St</t>
  </si>
  <si>
    <t>AHU's for SMMC shell apce</t>
  </si>
  <si>
    <t>05/20/2024</t>
  </si>
  <si>
    <t>420 East 1st Street</t>
  </si>
  <si>
    <t>Replace DC1 GE CT</t>
  </si>
  <si>
    <t>12/04/2024</t>
  </si>
  <si>
    <t>4th Floor Build-Out</t>
  </si>
  <si>
    <t>10/06/2023</t>
  </si>
  <si>
    <t>1600 Miller Trunk Highway</t>
  </si>
  <si>
    <t>Roof replacement at MHHP. Essentia purchased the old Yonkers building a few years ago. The existing roof system consisted of a built up ballasted roof. At some time prior to the sale to Essentia another roof system was added over the top of the built up one. The added snow weight this year has compressed the insulation to a point that the fasteners have punched through the membrane destroying the roof system.</t>
  </si>
  <si>
    <t>10/27/2021</t>
  </si>
  <si>
    <t>Content Management System Purchase</t>
  </si>
  <si>
    <t>10/19/2023</t>
  </si>
  <si>
    <t>ERP Select and install single</t>
  </si>
  <si>
    <t>907</t>
  </si>
  <si>
    <t>03/20/2024</t>
  </si>
  <si>
    <t>Windows 11 Hardware Upgrade</t>
  </si>
  <si>
    <t>908</t>
  </si>
  <si>
    <t>909</t>
  </si>
  <si>
    <t>9010</t>
  </si>
  <si>
    <t>9011</t>
  </si>
  <si>
    <t>06/01/2024</t>
  </si>
  <si>
    <t>Austin Elevator Modernization</t>
  </si>
  <si>
    <t>1000 FIRST DRIVE NW</t>
  </si>
  <si>
    <t>AUSTIN, MN</t>
  </si>
  <si>
    <t>To modernize end-of-life Austin Hospital elevators D1 and D2.</t>
  </si>
  <si>
    <t>08/14/2024</t>
  </si>
  <si>
    <t>Interventional Radiology (R11)</t>
  </si>
  <si>
    <t>11/13/2024</t>
  </si>
  <si>
    <t>Robbinsdale Hospital 4N Expansion</t>
  </si>
  <si>
    <t>12/18/2024</t>
  </si>
  <si>
    <t>CT Scanner (A)</t>
  </si>
  <si>
    <t>09/11/2024</t>
  </si>
  <si>
    <t>MRI Replacement with advanced software.</t>
  </si>
  <si>
    <t>05/22/2024</t>
  </si>
  <si>
    <t>Nuclear Medicine</t>
  </si>
  <si>
    <t>Oil Filled Transformer Replacement - Main Hospital</t>
  </si>
  <si>
    <t>10310</t>
  </si>
  <si>
    <t>10311</t>
  </si>
  <si>
    <t>10312</t>
  </si>
  <si>
    <t>10313</t>
  </si>
  <si>
    <t>06/21/2024</t>
  </si>
  <si>
    <t>Olmsted Medical Center NW Clinic</t>
  </si>
  <si>
    <t>5067 55th St NW</t>
  </si>
  <si>
    <t>OMC expanded into 10,000sf of shelled in space at our NW Clinic located in Rochester. The expanded space allowed for approximately 23 additional exam rooms, and a new check in desk for the main level of the clinic. OMC is able to now expand our primary care offerings to the growing NW quandrant of the community. In addition to the expansion of primary care, our Nuerology and Nephrology departments were able to relocate from our SE Clinic location to the NW clinic.</t>
  </si>
  <si>
    <t>Olmsted Medical Center Owatonna Clinic and ASC</t>
  </si>
  <si>
    <t>210 Oak Avenue N, Suite 100 and Suite 110</t>
  </si>
  <si>
    <t>Owatonna</t>
  </si>
  <si>
    <t>Olmsted Medical Center Owatonna Clinic and ASC. OMC has committed to constructing a 13,500sf multi specialty clinic in Owatonna along with a 9,000sf ambulatory surgical center. Both facilities will be housed in a multi use development. The clinic will also house a broad Radiology suite which will include CT, Ultrasound, Mamography in addition to general Radiology services.</t>
  </si>
  <si>
    <t>1074</t>
  </si>
  <si>
    <t>1075</t>
  </si>
  <si>
    <t>1081</t>
  </si>
  <si>
    <t>Ortonville Health Services</t>
  </si>
  <si>
    <t>09/16/2024</t>
  </si>
  <si>
    <t>ORTONVILLE AREA HEALTH SERVICES</t>
  </si>
  <si>
    <t>450 EASTVOLD AVENUE</t>
  </si>
  <si>
    <t>MRI Expansion and Outreach Remodel</t>
  </si>
  <si>
    <t>02/01/2024</t>
  </si>
  <si>
    <t>302-1006511 - MRI - PAYN MRI (JAZZID_6809)</t>
  </si>
  <si>
    <t>1102</t>
  </si>
  <si>
    <t>202-1007768 - Construction General - Willmar OB-GYN - Buildout Lakeland Clinic | 2nd Floor (JAZZID_9579)</t>
  </si>
  <si>
    <t>01/08/2024</t>
  </si>
  <si>
    <t>200-1002300 - Machine Anesthesia - GE Aisys Anesthesia Gas Machines (JAZZID_6049)</t>
  </si>
  <si>
    <t>200-1002200 - Microscope - Microscope Upgrade | Spinal, Cranial (Zeiss) (JAZZID_10009)</t>
  </si>
  <si>
    <t>200-1006836 - Monitor Central - Philips Monitor Upgrades - Phase 4 | Monticello &amp; SCH Endo (9694)</t>
  </si>
  <si>
    <t>03/27/2024</t>
  </si>
  <si>
    <t>200-1005119 - Construction General - Additional Clinic Space at Clara's House for Program Expansion (FOUNDATION) (JAZZID_6907)</t>
  </si>
  <si>
    <t>07/24/2024</t>
  </si>
  <si>
    <t>Shakopee, MN</t>
  </si>
  <si>
    <t>St. Francis Emergency Department Renovation and Expansion</t>
  </si>
  <si>
    <t>1353</t>
  </si>
  <si>
    <t>05/31/2022</t>
  </si>
  <si>
    <t>301 2nd Ave NW</t>
  </si>
  <si>
    <t xml:space="preserve">Aspirius </t>
  </si>
  <si>
    <t>02/12/2024</t>
  </si>
  <si>
    <t>Aspirus St. Luke's Hospital of Duluth</t>
  </si>
  <si>
    <t>Biplane Hybrid Angio OR2 - Room Construction</t>
  </si>
  <si>
    <t>11/19/2024</t>
  </si>
  <si>
    <t>Saint Mary Hospital</t>
  </si>
  <si>
    <t>1216 2nd St SW</t>
  </si>
  <si>
    <t>CPC2104137 - Replace the xray requipment in lab 109</t>
  </si>
  <si>
    <t>02/16/2024</t>
  </si>
  <si>
    <t>Charlton North Lobby</t>
  </si>
  <si>
    <t>201 W Center Street</t>
  </si>
  <si>
    <t>ROCN23C0030 - E23-3010 MR-MCR-CNLO-R-MR41 Replacement</t>
  </si>
  <si>
    <t>Mayo Clinic Hospital</t>
  </si>
  <si>
    <t>1216 2nd Street SW</t>
  </si>
  <si>
    <t>ROMB23C0180 - Place X-Ray Imaging in Cath Lab procedure room 4-668 (101)</t>
  </si>
  <si>
    <t>08/21/2024</t>
  </si>
  <si>
    <t>ROMB23C0160 - Mary Brigh 7 D/E Unit Refresh</t>
  </si>
  <si>
    <t>03/22/2024</t>
  </si>
  <si>
    <t>Mayo Clinic Hospital, Saint Marys Campus</t>
  </si>
  <si>
    <t>1216 Second Street SW</t>
  </si>
  <si>
    <t>ROMB23C0010 - E23-3005 MR-MCR-MBM-736B-R-3T MR34 Replacement</t>
  </si>
  <si>
    <t>09/09/2024</t>
  </si>
  <si>
    <t>200 First Street SW</t>
  </si>
  <si>
    <t>ROCH23C0020 - E24-3005 MR-MCR-CH2-115A-R-3T MR56 Backfill</t>
  </si>
  <si>
    <t>09/25/2024</t>
  </si>
  <si>
    <t>ROMB24C0020 - E24-3001 CT-MCR-MBMN-648-I-CT Scanner &amp; Injector</t>
  </si>
  <si>
    <t>ROEI23C0090 - 132-24 Eisenberg 93/94 Patient Unit Refresh, Caregility, PCCS</t>
  </si>
  <si>
    <t>10/14/2024</t>
  </si>
  <si>
    <t>ROCN24C0010 - E24-3004 MR-MCR-CNL-63-R-1.5T (MR28)</t>
  </si>
  <si>
    <t>11/08/2024</t>
  </si>
  <si>
    <t>200 First St SW</t>
  </si>
  <si>
    <t>ROCH24C0010 - E24-3008 NM-MCR-CH1-231-R-SPECT/CT (BVX3) 870</t>
  </si>
  <si>
    <t>09/12/2024</t>
  </si>
  <si>
    <t>ROEI24C0030 - 168-24 Patient Ceiling Lift Acceleration</t>
  </si>
  <si>
    <t>09/05/2024</t>
  </si>
  <si>
    <t>CPC2102489 - Histosonics, Inc. Edison Histotripsy System purchase</t>
  </si>
  <si>
    <t>02/29/2024</t>
  </si>
  <si>
    <t>ROJB23C0020 - CPC2089750/CPC2089751 - Siemens CT Scanners - Siemens CT Simulator replacement, patient marking laser replacement, motion management upgrade, Respiratory gating motion managemnt for scanners (RGSC) and couch top</t>
  </si>
  <si>
    <t>10/08/2024</t>
  </si>
  <si>
    <t>ROGE24C0010 - 144-24 Psychiatric Emergency Services (EmPATH)</t>
  </si>
  <si>
    <t>ROAL24C0010 - 109-24 Alfred 6 Procedure Room Addition:</t>
  </si>
  <si>
    <t>10/09/2024</t>
  </si>
  <si>
    <t>ROEI24C0010 - E24-3100 NM-MCR-EISL-I-BFUS6D PET/MR Scanner #1</t>
  </si>
  <si>
    <t>14522</t>
  </si>
  <si>
    <t>14523</t>
  </si>
  <si>
    <t>14524</t>
  </si>
  <si>
    <t>14525</t>
  </si>
  <si>
    <t>14526</t>
  </si>
  <si>
    <t>14527</t>
  </si>
  <si>
    <t>14528</t>
  </si>
  <si>
    <t>14529</t>
  </si>
  <si>
    <t>14530</t>
  </si>
  <si>
    <t>14531</t>
  </si>
  <si>
    <t>14532</t>
  </si>
  <si>
    <t>14533</t>
  </si>
  <si>
    <t>14534</t>
  </si>
  <si>
    <t>14535</t>
  </si>
  <si>
    <t>14536</t>
  </si>
  <si>
    <t>14537</t>
  </si>
  <si>
    <t>14538</t>
  </si>
  <si>
    <t>ROET22C0010 VNI-MCR-NTMN-860D-R-Angio Rm 4</t>
  </si>
  <si>
    <t>14539</t>
  </si>
  <si>
    <t>CPC 2078959 2nd Ethos Linear Accelerator. The requested Varian Ethos linear accelerators would replace two of our existing Varian Truebeam machines which are not capable of daily on-line adaptive treatments. While the Truebeams lack the specific technology needed for adaptive therapy, these machines are fully funtional and have many other advanced features necessary for high quality treatments.</t>
  </si>
  <si>
    <t>14540</t>
  </si>
  <si>
    <t>CPC2081813 Siemens Artis Bee</t>
  </si>
  <si>
    <t>14541</t>
  </si>
  <si>
    <t>09/12/2023</t>
  </si>
  <si>
    <t>407 East 4th Street</t>
  </si>
  <si>
    <t>Install new heating and electrical utilities in the SSB building.</t>
  </si>
  <si>
    <t>Olympus Endoscopes</t>
  </si>
  <si>
    <t>1485</t>
  </si>
  <si>
    <t>02/28/2024</t>
  </si>
  <si>
    <t>640 Jackson St</t>
  </si>
  <si>
    <t>The North Elevator Cab Controls and Modernization at Regions Hospital.</t>
  </si>
  <si>
    <t>Inpatient Nursing Intensive Care Unit C71, a 12-Bed Expansion at Regions Hospital.</t>
  </si>
  <si>
    <t>Specialty Infusion and Gynecologic Oncology clinic building renovation.</t>
  </si>
  <si>
    <t>GI / Pulmonary Suite Remodel.</t>
  </si>
  <si>
    <t>HealthPartners Same Day Surgery Center Refresh.</t>
  </si>
  <si>
    <t>Regions Operating Room Robot.</t>
  </si>
  <si>
    <t>02/27/2024</t>
  </si>
  <si>
    <t>HealthPartners Specialty Clinic Woodbury</t>
  </si>
  <si>
    <t>233 Radio Drive</t>
  </si>
  <si>
    <t>A new (Siemens) MAGNETOM Vida 3T MRI at Woodbury Specialty Clinic. (This being reported on the HAR because it is a hospital based cost center.)</t>
  </si>
  <si>
    <t>1519</t>
  </si>
  <si>
    <t>15110</t>
  </si>
  <si>
    <t>15111</t>
  </si>
  <si>
    <t>15112</t>
  </si>
  <si>
    <t>15113</t>
  </si>
  <si>
    <t>15114</t>
  </si>
  <si>
    <t>08/28/2024</t>
  </si>
  <si>
    <t>Lakewood Health System Cancer Center</t>
  </si>
  <si>
    <t>49725 County 83</t>
  </si>
  <si>
    <t>Cancer Center - 20,000 sq ft addition to building to add space for a cancer center</t>
  </si>
  <si>
    <t>1614</t>
  </si>
  <si>
    <t>03/29/2024</t>
  </si>
  <si>
    <t>333 Smith Ave N</t>
  </si>
  <si>
    <t>United Bentson CV 2 X-ray Replacement</t>
  </si>
  <si>
    <t>10/03/2023</t>
  </si>
  <si>
    <t>Call System for Virginia hospital and LTC. Call system is out dated and approaching failure; replace call system on all floors.</t>
  </si>
  <si>
    <t>04/18/2024</t>
  </si>
  <si>
    <t>RIDGEVIEW MEDICAL CENTER</t>
  </si>
  <si>
    <t>Medication Dispense Cabinet and Carousel Replacement - Omnicell (2024)</t>
  </si>
  <si>
    <t>10/17/2024</t>
  </si>
  <si>
    <t>Chaska Mental Health</t>
  </si>
  <si>
    <t>07/31/2024</t>
  </si>
  <si>
    <t>560 South Maple Street</t>
  </si>
  <si>
    <t>Urgent Care - Waconia</t>
  </si>
  <si>
    <t>1686</t>
  </si>
  <si>
    <t>02/19/2024</t>
  </si>
  <si>
    <t>Waseca OR Revitalization</t>
  </si>
  <si>
    <t>501 State St. N</t>
  </si>
  <si>
    <t>Renovation and updating of 2 surgery suites and pre/post/support spaces.</t>
  </si>
  <si>
    <t>1702</t>
  </si>
  <si>
    <t>06/11/2024</t>
  </si>
  <si>
    <t>Waseca Pharmacy</t>
  </si>
  <si>
    <t>Relocation/expansion of the inpatient pharmacy and construction of 4 new inpatient rooms.</t>
  </si>
  <si>
    <t>1703</t>
  </si>
  <si>
    <t>07/30/2023</t>
  </si>
  <si>
    <t>Pharmacy Relocation</t>
  </si>
  <si>
    <t>Pharmacy relocation allows for best air flow, indoor mechanical, security, and access to infusion center. Pharmacy will provide the safest and most efficient pharmacy enviornment for patients served at Avera Marshall in addition to the pharmacy staff. The pharmacy relocation will provide changes that will improve sterile compounding to improve sterility and stability and also provide changes to make the enviroment more safe and compliant for pharmacy staff. Relocation helps improved and incrased storage for medications, IV fluids and supplies to meet fire codes.</t>
  </si>
  <si>
    <t>1723</t>
  </si>
  <si>
    <t>Windom Area Hospital</t>
  </si>
  <si>
    <t>4 story building for Leased clinical space, WAH clinical space, Wellness Center</t>
  </si>
  <si>
    <t>1763</t>
  </si>
  <si>
    <t>1771</t>
  </si>
  <si>
    <t>1018 6th Ave</t>
  </si>
  <si>
    <t>Worthington, MN  56187</t>
  </si>
  <si>
    <t>Replace MRI Unit that was damaged by flood waters</t>
  </si>
  <si>
    <t>Nuclear Medicine System Replacement - this the replacement of the nuclear medicine system for it is at end of service and must be replaced.</t>
  </si>
  <si>
    <t>Cardiopulmonary Bypass Machine replacement - this is replacement of three cardiopulmonary bypass machines that are a past useful life and past any vendor support.</t>
  </si>
  <si>
    <t>08/13/2024</t>
  </si>
  <si>
    <t>Donor Care Unit (DCU)  - additional funds: LifeSource and UMMC Fairview have entered into a MOU to create a Donor Care Unit on the UMMC WB campus in the Park Plaza building.  In a DCU arrangement, potential organ donors are transferred to the facility where medical management, consultations, testing, and surgical organ procurements, are managed centrally in collaboration with an Organ Procurement Organization (OPO), Life Source.  The construction for this project is to create an OR, clinical patient care area and private space for the families. This was approved in 2023.  Additonal funds of $1,500,000 was added to the project in 2024 to address mold and to moderinize the HAVC system.</t>
  </si>
  <si>
    <t>Stryker Stretcher and Crib Replacement - replacement of 36 stretchers and 42 cribs for at end of life and parts are not available.</t>
  </si>
  <si>
    <t>10/25/2024</t>
  </si>
  <si>
    <t>M Health Fairview Clinics and Surgery Center</t>
  </si>
  <si>
    <t>909 Fulton St SE</t>
  </si>
  <si>
    <t>Infusion Expansion – This project is to convert space to expand the infusion access in the Advance Treatment Center (ATC) at the Clinics and Surgery Center.  The project will add 13 infusion chairs, as well as a satellite blood bank.</t>
  </si>
  <si>
    <t>Gamma Knife Upgrade: The project is an upgrade of the current Gamma Knife Icon unit to the Gamma Knife Esprit at UMMC East Bank, alongside a cobalt-60 radiation source reload.</t>
  </si>
  <si>
    <r>
      <t>Community Care. Calculation</t>
    </r>
    <r>
      <rPr>
        <u/>
        <sz val="10"/>
        <color indexed="8"/>
        <rFont val="Arial"/>
        <family val="2"/>
      </rPr>
      <t xml:space="preserve">:
</t>
    </r>
    <r>
      <rPr>
        <sz val="10"/>
        <color indexed="8"/>
        <rFont val="Arial"/>
        <family val="2"/>
      </rPr>
      <t>(0600/(0740+0770))*(-1 *(0762))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</si>
</sst>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lt;=9999999]###\-####;\(###\)\ ###\-####"/>
    <numFmt numFmtId="165" formatCode="0000"/>
    <numFmt numFmtId="166" formatCode="_(&quot;$&quot;* #,##0_);_(&quot;$&quot;* \(#,##0\);_(&quot;$&quot;* &quot;-&quot;??_);_(@_)"/>
    <numFmt numFmtId="167" formatCode="_(* #,##0_);_(* \(#,##0\);_(* &quot;-&quot;??_);_(@_)"/>
    <numFmt numFmtId="168" formatCode="_(* #,##0.00_);_(* \(#,##0.00\);_(* &quot;-&quot;_);_(@_)"/>
    <numFmt numFmtId="169" formatCode="mm/dd/yy;@"/>
    <numFmt numFmtId="170" formatCode="&quot;$&quot;#,##0"/>
    <numFmt numFmtId="171" formatCode="m\/d\/yyyy"/>
    <numFmt numFmtId="172" formatCode="0.0%"/>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20"/>
      <name val="Arial"/>
      <family val="2"/>
    </font>
    <font>
      <sz val="20"/>
      <name val="Arial"/>
      <family val="2"/>
    </font>
    <font>
      <b/>
      <sz val="20"/>
      <name val="Arial"/>
      <family val="2"/>
    </font>
    <font>
      <b/>
      <sz val="10"/>
      <color indexed="16"/>
      <name val="Arial"/>
      <family val="2"/>
    </font>
    <font>
      <b/>
      <sz val="10"/>
      <color indexed="16"/>
      <name val="Arial"/>
      <family val="2"/>
    </font>
    <font>
      <u/>
      <sz val="10"/>
      <color indexed="12"/>
      <name val="Arial"/>
      <family val="2"/>
    </font>
    <font>
      <b/>
      <sz val="10"/>
      <name val="Arial"/>
      <family val="2"/>
    </font>
    <font>
      <sz val="10"/>
      <color indexed="10"/>
      <name val="Arial"/>
      <family val="2"/>
    </font>
    <font>
      <sz val="10"/>
      <name val="Arial"/>
      <family val="2"/>
    </font>
    <font>
      <b/>
      <sz val="10"/>
      <color indexed="10"/>
      <name val="Arial"/>
      <family val="2"/>
    </font>
    <font>
      <b/>
      <sz val="10"/>
      <color indexed="10"/>
      <name val="Arial"/>
      <family val="2"/>
    </font>
    <font>
      <u/>
      <sz val="10"/>
      <color indexed="12"/>
      <name val="Arial"/>
      <family val="2"/>
    </font>
    <font>
      <sz val="10"/>
      <color indexed="16"/>
      <name val="Arial"/>
      <family val="2"/>
    </font>
    <font>
      <sz val="10"/>
      <color indexed="16"/>
      <name val="Arial"/>
      <family val="2"/>
    </font>
    <font>
      <b/>
      <i/>
      <sz val="10"/>
      <color indexed="16"/>
      <name val="Arial"/>
      <family val="2"/>
    </font>
    <font>
      <b/>
      <sz val="10"/>
      <color indexed="12"/>
      <name val="Arial"/>
      <family val="2"/>
    </font>
    <font>
      <sz val="10"/>
      <color indexed="8"/>
      <name val="Arial"/>
      <family val="2"/>
    </font>
    <font>
      <sz val="8"/>
      <name val="Arial"/>
      <family val="2"/>
    </font>
    <font>
      <b/>
      <sz val="10"/>
      <color indexed="8"/>
      <name val="Arial"/>
      <family val="2"/>
    </font>
    <font>
      <sz val="10"/>
      <color indexed="9"/>
      <name val="Arial"/>
      <family val="2"/>
    </font>
    <font>
      <sz val="14"/>
      <color indexed="12"/>
      <name val="Arial"/>
      <family val="2"/>
    </font>
    <font>
      <b/>
      <u/>
      <sz val="10"/>
      <color indexed="12"/>
      <name val="Arial"/>
      <family val="2"/>
    </font>
    <font>
      <sz val="10"/>
      <color indexed="8"/>
      <name val="Arial"/>
      <family val="2"/>
    </font>
    <font>
      <sz val="10"/>
      <color indexed="10"/>
      <name val="Arial"/>
      <family val="2"/>
    </font>
    <font>
      <u/>
      <sz val="10"/>
      <color indexed="8"/>
      <name val="Arial"/>
      <family val="2"/>
    </font>
    <font>
      <b/>
      <i/>
      <u/>
      <sz val="10"/>
      <color indexed="10"/>
      <name val="Arial"/>
      <family val="2"/>
    </font>
    <font>
      <b/>
      <i/>
      <sz val="10"/>
      <name val="Arial"/>
      <family val="2"/>
    </font>
    <font>
      <b/>
      <sz val="10"/>
      <color indexed="9"/>
      <name val="Arial"/>
      <family val="2"/>
    </font>
    <font>
      <sz val="10"/>
      <color indexed="12"/>
      <name val="Arial"/>
      <family val="2"/>
    </font>
    <font>
      <i/>
      <sz val="10"/>
      <color indexed="16"/>
      <name val="Arial"/>
      <family val="2"/>
    </font>
    <font>
      <b/>
      <sz val="14"/>
      <color indexed="16"/>
      <name val="Arial"/>
      <family val="2"/>
    </font>
    <font>
      <sz val="16"/>
      <color indexed="12"/>
      <name val="Arial"/>
      <family val="2"/>
    </font>
    <font>
      <b/>
      <sz val="10"/>
      <name val="Arial"/>
      <family val="2"/>
    </font>
    <font>
      <sz val="12"/>
      <name val="Times New Roman"/>
      <family val="1"/>
    </font>
    <font>
      <b/>
      <u/>
      <sz val="10"/>
      <name val="Arial"/>
      <family val="2"/>
    </font>
    <font>
      <b/>
      <u/>
      <sz val="14"/>
      <name val="Arial"/>
      <family val="2"/>
    </font>
    <font>
      <u/>
      <sz val="10"/>
      <name val="Arial"/>
      <family val="2"/>
    </font>
    <font>
      <i/>
      <sz val="8"/>
      <color indexed="8"/>
      <name val="Arial"/>
      <family val="2"/>
    </font>
    <font>
      <b/>
      <sz val="12"/>
      <name val="Arial"/>
      <family val="2"/>
    </font>
    <font>
      <i/>
      <u/>
      <sz val="10"/>
      <name val="Arial"/>
      <family val="2"/>
    </font>
    <font>
      <u val="singleAccounting"/>
      <sz val="10"/>
      <name val="Arial"/>
      <family val="2"/>
    </font>
    <font>
      <b/>
      <sz val="16"/>
      <name val="Arial"/>
      <family val="2"/>
    </font>
    <font>
      <sz val="16"/>
      <name val="Arial"/>
      <family val="2"/>
    </font>
    <font>
      <b/>
      <sz val="20"/>
      <color indexed="8"/>
      <name val="Arial"/>
      <family val="2"/>
    </font>
    <font>
      <i/>
      <sz val="10"/>
      <name val="Arial"/>
      <family val="2"/>
    </font>
    <font>
      <sz val="10"/>
      <color indexed="9"/>
      <name val="Arial"/>
      <family val="2"/>
    </font>
    <font>
      <u/>
      <sz val="10"/>
      <color indexed="9"/>
      <name val="Arial"/>
      <family val="2"/>
    </font>
    <font>
      <sz val="8"/>
      <color indexed="81"/>
      <name val="Tahoma"/>
      <family val="2"/>
    </font>
    <font>
      <u/>
      <sz val="12"/>
      <color indexed="12"/>
      <name val="Arial"/>
      <family val="2"/>
    </font>
    <font>
      <u/>
      <sz val="14"/>
      <color indexed="12"/>
      <name val="Arial"/>
      <family val="2"/>
    </font>
    <font>
      <sz val="10"/>
      <color indexed="81"/>
      <name val="Arial"/>
      <family val="2"/>
    </font>
    <font>
      <b/>
      <sz val="16"/>
      <color indexed="12"/>
      <name val="Arial"/>
      <family val="2"/>
    </font>
    <font>
      <b/>
      <sz val="10"/>
      <color indexed="81"/>
      <name val="Arial"/>
      <family val="2"/>
    </font>
    <font>
      <b/>
      <sz val="9"/>
      <color indexed="10"/>
      <name val="Arial"/>
      <family val="2"/>
    </font>
    <font>
      <b/>
      <sz val="9"/>
      <name val="Arial"/>
      <family val="2"/>
    </font>
    <font>
      <b/>
      <u/>
      <sz val="10"/>
      <color indexed="16"/>
      <name val="Arial"/>
      <family val="2"/>
    </font>
    <font>
      <b/>
      <sz val="14"/>
      <name val="Arial"/>
      <family val="2"/>
    </font>
    <font>
      <b/>
      <sz val="8"/>
      <color indexed="10"/>
      <name val="Arial"/>
      <family val="2"/>
    </font>
    <font>
      <b/>
      <sz val="11"/>
      <name val="Arial"/>
      <family val="2"/>
    </font>
    <font>
      <sz val="11"/>
      <name val="Arial"/>
      <family val="2"/>
    </font>
    <font>
      <b/>
      <sz val="11"/>
      <color indexed="16"/>
      <name val="Arial"/>
      <family val="2"/>
    </font>
    <font>
      <b/>
      <sz val="12"/>
      <color indexed="16"/>
      <name val="Arial"/>
      <family val="2"/>
    </font>
    <font>
      <sz val="10"/>
      <color indexed="22"/>
      <name val="Arial"/>
      <family val="2"/>
    </font>
    <font>
      <sz val="10"/>
      <name val="Arial"/>
      <family val="2"/>
    </font>
    <font>
      <sz val="12"/>
      <color indexed="12"/>
      <name val="Arial"/>
      <family val="2"/>
    </font>
    <font>
      <b/>
      <sz val="11"/>
      <color indexed="12"/>
      <name val="Arial"/>
      <family val="2"/>
    </font>
    <font>
      <sz val="10"/>
      <color theme="0"/>
      <name val="Arial"/>
      <family val="2"/>
    </font>
    <font>
      <b/>
      <sz val="10"/>
      <color rgb="FFFF0000"/>
      <name val="Arial"/>
      <family val="2"/>
    </font>
    <font>
      <b/>
      <sz val="10"/>
      <color rgb="FF800000"/>
      <name val="Arial"/>
      <family val="2"/>
    </font>
    <font>
      <sz val="8"/>
      <color rgb="FF800000"/>
      <name val="Arial"/>
      <family val="2"/>
    </font>
    <font>
      <sz val="10"/>
      <color theme="0" tint="-0.14996795556505021"/>
      <name val="Arial"/>
      <family val="2"/>
    </font>
    <font>
      <b/>
      <sz val="10"/>
      <color rgb="FF990000"/>
      <name val="Arial"/>
      <family val="2"/>
    </font>
    <font>
      <sz val="10"/>
      <color rgb="FF990000"/>
      <name val="Arial"/>
      <family val="2"/>
    </font>
    <font>
      <b/>
      <sz val="11"/>
      <color theme="1"/>
      <name val="Calibri"/>
      <family val="2"/>
      <scheme val="minor"/>
    </font>
    <font>
      <b/>
      <sz val="14"/>
      <color rgb="FF990000"/>
      <name val="Calibri"/>
      <family val="2"/>
      <scheme val="minor"/>
    </font>
    <font>
      <b/>
      <sz val="11"/>
      <color rgb="FF990000"/>
      <name val="Calibri"/>
      <family val="2"/>
      <scheme val="minor"/>
    </font>
    <font>
      <b/>
      <sz val="12"/>
      <color rgb="FF990000"/>
      <name val="Calibri"/>
      <family val="2"/>
      <scheme val="minor"/>
    </font>
    <font>
      <b/>
      <sz val="11"/>
      <name val="Calibri"/>
      <family val="2"/>
      <scheme val="minor"/>
    </font>
    <font>
      <sz val="11"/>
      <name val="Calibri"/>
      <family val="2"/>
      <scheme val="minor"/>
    </font>
    <font>
      <b/>
      <sz val="11"/>
      <color rgb="FFFF0000"/>
      <name val="Calibri"/>
      <family val="2"/>
      <scheme val="minor"/>
    </font>
    <font>
      <b/>
      <sz val="9"/>
      <color indexed="81"/>
      <name val="Tahoma"/>
      <family val="2"/>
    </font>
    <font>
      <b/>
      <sz val="18"/>
      <name val="Arial"/>
      <family val="2"/>
    </font>
    <font>
      <sz val="18"/>
      <name val="Arial"/>
      <family val="2"/>
    </font>
    <font>
      <sz val="9"/>
      <color theme="1"/>
      <name val="Calibri"/>
      <family val="2"/>
      <scheme val="minor"/>
    </font>
    <font>
      <sz val="9"/>
      <color indexed="81"/>
      <name val="Tahoma"/>
      <family val="2"/>
    </font>
    <font>
      <b/>
      <sz val="10"/>
      <color rgb="FFFFFF00"/>
      <name val="Arial"/>
      <family val="2"/>
    </font>
    <font>
      <sz val="11"/>
      <color rgb="FFFF0000"/>
      <name val="Calibri"/>
      <family val="2"/>
    </font>
    <font>
      <sz val="10"/>
      <color rgb="FFFF0000"/>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gray0625"/>
    </fill>
    <fill>
      <patternFill patternType="gray0625">
        <bgColor indexed="9"/>
      </patternFill>
    </fill>
    <fill>
      <patternFill patternType="solid">
        <fgColor indexed="29"/>
        <bgColor indexed="64"/>
      </patternFill>
    </fill>
    <fill>
      <patternFill patternType="solid">
        <fgColor indexed="49"/>
        <bgColor indexed="64"/>
      </patternFill>
    </fill>
    <fill>
      <patternFill patternType="solid">
        <fgColor indexed="31"/>
        <bgColor indexed="64"/>
      </patternFill>
    </fill>
    <fill>
      <patternFill patternType="solid">
        <fgColor indexed="55"/>
        <bgColor indexed="64"/>
      </patternFill>
    </fill>
    <fill>
      <patternFill patternType="solid">
        <fgColor indexed="22"/>
        <bgColor indexed="0"/>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C000"/>
        <bgColor indexed="64"/>
      </patternFill>
    </fill>
  </fills>
  <borders count="7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ck">
        <color indexed="64"/>
      </top>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bottom/>
      <diagonal/>
    </border>
  </borders>
  <cellStyleXfs count="16">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xf numFmtId="0" fontId="26" fillId="0" borderId="0"/>
    <xf numFmtId="0" fontId="3" fillId="0" borderId="0">
      <alignment horizontal="left"/>
    </xf>
    <xf numFmtId="0" fontId="3" fillId="0" borderId="0"/>
    <xf numFmtId="0" fontId="26" fillId="0" borderId="0"/>
    <xf numFmtId="9" fontId="3" fillId="0" borderId="0" applyFont="0" applyFill="0" applyBorder="0" applyAlignment="0" applyProtection="0"/>
    <xf numFmtId="43" fontId="2" fillId="0" borderId="0" applyFont="0" applyFill="0" applyBorder="0" applyAlignment="0" applyProtection="0"/>
    <xf numFmtId="0" fontId="2" fillId="0" borderId="0"/>
    <xf numFmtId="0" fontId="87" fillId="0" borderId="0"/>
    <xf numFmtId="43" fontId="87" fillId="0" borderId="0" applyFont="0" applyFill="0" applyBorder="0" applyAlignment="0" applyProtection="0"/>
    <xf numFmtId="0" fontId="1" fillId="0" borderId="0"/>
    <xf numFmtId="43" fontId="1" fillId="0" borderId="0" applyFont="0" applyFill="0" applyBorder="0" applyAlignment="0" applyProtection="0"/>
  </cellStyleXfs>
  <cellXfs count="1462">
    <xf numFmtId="0" fontId="0" fillId="0" borderId="0" xfId="0"/>
    <xf numFmtId="0" fontId="0" fillId="2" borderId="0" xfId="0" applyFill="1"/>
    <xf numFmtId="0" fontId="8" fillId="3" borderId="0" xfId="0" applyFont="1" applyFill="1" applyAlignment="1">
      <alignment horizontal="left" vertical="center"/>
    </xf>
    <xf numFmtId="3" fontId="10" fillId="0" borderId="2" xfId="0" applyNumberFormat="1" applyFont="1" applyBorder="1" applyAlignment="1" applyProtection="1">
      <alignment horizontal="center" vertical="center"/>
      <protection locked="0"/>
    </xf>
    <xf numFmtId="0" fontId="13" fillId="2" borderId="0" xfId="0" applyFont="1" applyFill="1" applyAlignment="1">
      <alignment horizontal="left" vertical="center" wrapText="1"/>
    </xf>
    <xf numFmtId="49" fontId="8" fillId="3" borderId="3" xfId="0" applyNumberFormat="1" applyFont="1" applyFill="1" applyBorder="1" applyAlignment="1">
      <alignment horizontal="center" vertical="center"/>
    </xf>
    <xf numFmtId="0" fontId="10" fillId="2" borderId="3" xfId="0" applyFont="1" applyFill="1" applyBorder="1" applyAlignment="1" applyProtection="1">
      <alignment horizontal="center" vertical="center"/>
      <protection locked="0"/>
    </xf>
    <xf numFmtId="0" fontId="0" fillId="2" borderId="4" xfId="0" applyFill="1" applyBorder="1" applyProtection="1">
      <protection locked="0"/>
    </xf>
    <xf numFmtId="0" fontId="0" fillId="2" borderId="5" xfId="0" applyFill="1" applyBorder="1"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2" borderId="8" xfId="0" applyFill="1" applyBorder="1" applyProtection="1">
      <protection locked="0"/>
    </xf>
    <xf numFmtId="0" fontId="0" fillId="2" borderId="9" xfId="0" applyFill="1" applyBorder="1" applyAlignment="1">
      <alignment vertical="center"/>
    </xf>
    <xf numFmtId="0" fontId="0" fillId="2" borderId="10" xfId="0" applyFill="1" applyBorder="1" applyProtection="1">
      <protection locked="0"/>
    </xf>
    <xf numFmtId="0" fontId="10" fillId="2" borderId="0" xfId="0" applyFont="1" applyFill="1"/>
    <xf numFmtId="0" fontId="0" fillId="2" borderId="0" xfId="0" applyFill="1" applyAlignment="1">
      <alignment vertical="center"/>
    </xf>
    <xf numFmtId="0" fontId="0" fillId="2" borderId="3" xfId="0" applyFill="1" applyBorder="1" applyAlignment="1">
      <alignment horizontal="right" vertical="center" wrapText="1"/>
    </xf>
    <xf numFmtId="49" fontId="8" fillId="4" borderId="0" xfId="0" applyNumberFormat="1" applyFont="1" applyFill="1" applyAlignment="1">
      <alignment horizontal="left" vertical="center" wrapText="1"/>
    </xf>
    <xf numFmtId="165" fontId="0" fillId="2" borderId="3" xfId="0" applyNumberFormat="1" applyFill="1" applyBorder="1" applyAlignment="1">
      <alignment horizontal="center" vertical="center"/>
    </xf>
    <xf numFmtId="165" fontId="10" fillId="2" borderId="3" xfId="0" applyNumberFormat="1" applyFont="1" applyFill="1" applyBorder="1" applyAlignment="1">
      <alignment horizontal="center" vertical="center"/>
    </xf>
    <xf numFmtId="0" fontId="0" fillId="2" borderId="0" xfId="0" applyFill="1" applyAlignment="1">
      <alignment horizontal="left" vertical="center" wrapText="1"/>
    </xf>
    <xf numFmtId="0" fontId="22" fillId="2" borderId="11" xfId="0" applyFont="1" applyFill="1" applyBorder="1" applyAlignment="1">
      <alignment horizontal="center" vertical="center"/>
    </xf>
    <xf numFmtId="0" fontId="0" fillId="2" borderId="2" xfId="0" applyFill="1" applyBorder="1" applyAlignment="1">
      <alignment vertical="center"/>
    </xf>
    <xf numFmtId="165" fontId="12" fillId="5" borderId="12" xfId="0" applyNumberFormat="1" applyFont="1" applyFill="1" applyBorder="1" applyAlignment="1">
      <alignment vertical="center"/>
    </xf>
    <xf numFmtId="0" fontId="12" fillId="5" borderId="0" xfId="0" applyFont="1" applyFill="1" applyAlignment="1">
      <alignment vertical="center"/>
    </xf>
    <xf numFmtId="0" fontId="10" fillId="2" borderId="2" xfId="0" applyFont="1" applyFill="1" applyBorder="1" applyAlignment="1">
      <alignment vertical="center"/>
    </xf>
    <xf numFmtId="0" fontId="12" fillId="5" borderId="12" xfId="0" applyFont="1" applyFill="1" applyBorder="1" applyAlignment="1">
      <alignment vertical="center"/>
    </xf>
    <xf numFmtId="165" fontId="20" fillId="2" borderId="3" xfId="0" applyNumberFormat="1" applyFont="1" applyFill="1" applyBorder="1" applyAlignment="1">
      <alignment horizontal="center" vertical="center"/>
    </xf>
    <xf numFmtId="165" fontId="2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xf>
    <xf numFmtId="0" fontId="7" fillId="3" borderId="0" xfId="0" applyFont="1" applyFill="1" applyAlignment="1">
      <alignment vertical="center"/>
    </xf>
    <xf numFmtId="0" fontId="7" fillId="3" borderId="3"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12" fillId="5" borderId="15" xfId="0" applyFont="1" applyFill="1" applyBorder="1" applyAlignment="1">
      <alignment vertical="center"/>
    </xf>
    <xf numFmtId="165" fontId="10" fillId="2" borderId="0" xfId="0" applyNumberFormat="1" applyFont="1" applyFill="1" applyAlignment="1">
      <alignment horizontal="center" vertical="center"/>
    </xf>
    <xf numFmtId="49" fontId="10" fillId="2" borderId="0" xfId="0" applyNumberFormat="1" applyFont="1" applyFill="1" applyAlignment="1">
      <alignment horizontal="left" vertical="center" wrapText="1"/>
    </xf>
    <xf numFmtId="0" fontId="0" fillId="6" borderId="12" xfId="0" applyFill="1" applyBorder="1"/>
    <xf numFmtId="0" fontId="0" fillId="6" borderId="0" xfId="0" applyFill="1"/>
    <xf numFmtId="0" fontId="0" fillId="2" borderId="0" xfId="0" applyFill="1" applyAlignment="1">
      <alignment horizontal="left"/>
    </xf>
    <xf numFmtId="49" fontId="25" fillId="2" borderId="0" xfId="3" applyNumberFormat="1" applyFont="1" applyFill="1" applyBorder="1" applyAlignment="1" applyProtection="1">
      <alignment horizontal="left" vertical="center" wrapText="1"/>
    </xf>
    <xf numFmtId="0" fontId="7" fillId="3" borderId="0" xfId="0" applyFont="1" applyFill="1" applyAlignment="1">
      <alignment horizontal="left" vertical="center"/>
    </xf>
    <xf numFmtId="0" fontId="0" fillId="2" borderId="3" xfId="0" applyFill="1" applyBorder="1" applyAlignment="1">
      <alignment horizontal="center" vertical="center"/>
    </xf>
    <xf numFmtId="0" fontId="10" fillId="2" borderId="3" xfId="0" applyFont="1" applyFill="1" applyBorder="1" applyAlignment="1">
      <alignment horizontal="center" vertical="center"/>
    </xf>
    <xf numFmtId="165" fontId="12" fillId="2" borderId="3" xfId="0" applyNumberFormat="1" applyFont="1" applyFill="1" applyBorder="1" applyAlignment="1">
      <alignment horizontal="center" vertical="center"/>
    </xf>
    <xf numFmtId="165" fontId="0" fillId="2" borderId="0" xfId="0" applyNumberFormat="1" applyFill="1" applyAlignment="1">
      <alignment horizontal="center" vertical="center"/>
    </xf>
    <xf numFmtId="49" fontId="0" fillId="2" borderId="0" xfId="0" applyNumberFormat="1" applyFill="1" applyAlignment="1">
      <alignment horizontal="left" vertical="center" wrapText="1"/>
    </xf>
    <xf numFmtId="3" fontId="0" fillId="2" borderId="0" xfId="0" applyNumberFormat="1" applyFill="1" applyAlignment="1">
      <alignment horizontal="right" vertical="center"/>
    </xf>
    <xf numFmtId="0" fontId="0" fillId="0" borderId="0" xfId="0" applyAlignment="1">
      <alignment horizontal="right" vertical="center"/>
    </xf>
    <xf numFmtId="0" fontId="0" fillId="3" borderId="0" xfId="0" applyFill="1" applyAlignment="1">
      <alignment horizontal="left" vertical="center"/>
    </xf>
    <xf numFmtId="0" fontId="8" fillId="3" borderId="0" xfId="0" applyFont="1" applyFill="1" applyAlignment="1">
      <alignment horizontal="center"/>
    </xf>
    <xf numFmtId="165" fontId="31" fillId="6" borderId="2" xfId="0" applyNumberFormat="1" applyFont="1" applyFill="1" applyBorder="1" applyAlignment="1">
      <alignment horizontal="center" vertical="center"/>
    </xf>
    <xf numFmtId="165" fontId="10" fillId="6" borderId="6" xfId="0" applyNumberFormat="1" applyFont="1" applyFill="1" applyBorder="1" applyAlignment="1">
      <alignment horizontal="center" vertical="center"/>
    </xf>
    <xf numFmtId="167" fontId="0" fillId="2" borderId="0" xfId="0" applyNumberFormat="1" applyFill="1"/>
    <xf numFmtId="0" fontId="23" fillId="5" borderId="16" xfId="0" applyFont="1" applyFill="1" applyBorder="1" applyAlignment="1">
      <alignment vertical="center"/>
    </xf>
    <xf numFmtId="0" fontId="23" fillId="5" borderId="0" xfId="0" applyFont="1" applyFill="1" applyAlignment="1">
      <alignment vertical="center"/>
    </xf>
    <xf numFmtId="0" fontId="12" fillId="5" borderId="16" xfId="0" applyFont="1" applyFill="1" applyBorder="1" applyAlignment="1">
      <alignment vertical="center"/>
    </xf>
    <xf numFmtId="0" fontId="12" fillId="5" borderId="17" xfId="0" applyFont="1" applyFill="1" applyBorder="1" applyAlignment="1">
      <alignment vertical="center"/>
    </xf>
    <xf numFmtId="49" fontId="0" fillId="2" borderId="0" xfId="0" applyNumberFormat="1" applyFill="1" applyAlignment="1">
      <alignment horizontal="left"/>
    </xf>
    <xf numFmtId="49" fontId="0" fillId="2" borderId="0" xfId="0" applyNumberFormat="1" applyFill="1" applyAlignment="1">
      <alignment horizontal="center"/>
    </xf>
    <xf numFmtId="169" fontId="0" fillId="2" borderId="0" xfId="0" applyNumberFormat="1" applyFill="1" applyAlignment="1">
      <alignment horizontal="right"/>
    </xf>
    <xf numFmtId="0" fontId="12" fillId="5" borderId="11" xfId="0" applyFont="1" applyFill="1" applyBorder="1" applyAlignment="1">
      <alignment vertical="center"/>
    </xf>
    <xf numFmtId="0" fontId="20" fillId="0" borderId="18" xfId="0" applyFont="1" applyBorder="1" applyAlignment="1">
      <alignment horizontal="center" vertical="center"/>
    </xf>
    <xf numFmtId="0" fontId="22" fillId="0" borderId="18" xfId="0" applyFont="1" applyBorder="1" applyAlignment="1">
      <alignment horizontal="center" vertical="center"/>
    </xf>
    <xf numFmtId="0" fontId="0" fillId="2" borderId="0" xfId="0" applyFill="1" applyAlignment="1">
      <alignment horizontal="center" vertical="center"/>
    </xf>
    <xf numFmtId="0" fontId="7" fillId="3" borderId="0" xfId="0" applyFont="1" applyFill="1" applyAlignment="1">
      <alignment horizontal="left" vertical="center" wrapText="1"/>
    </xf>
    <xf numFmtId="0" fontId="0" fillId="2" borderId="6" xfId="0" applyFill="1" applyBorder="1"/>
    <xf numFmtId="49" fontId="8" fillId="3" borderId="19" xfId="0" applyNumberFormat="1" applyFont="1" applyFill="1" applyBorder="1" applyAlignment="1">
      <alignment horizontal="center" vertical="center"/>
    </xf>
    <xf numFmtId="167" fontId="0" fillId="2" borderId="3" xfId="0" applyNumberFormat="1" applyFill="1" applyBorder="1" applyAlignment="1" applyProtection="1">
      <alignment horizontal="center" vertical="center" wrapText="1"/>
      <protection locked="0"/>
    </xf>
    <xf numFmtId="1" fontId="0" fillId="2" borderId="3" xfId="0" applyNumberFormat="1" applyFill="1" applyBorder="1" applyAlignment="1" applyProtection="1">
      <alignment horizontal="center" vertical="center" wrapText="1"/>
      <protection locked="0"/>
    </xf>
    <xf numFmtId="0" fontId="23" fillId="5" borderId="15" xfId="0" applyFont="1" applyFill="1" applyBorder="1" applyAlignment="1">
      <alignment vertical="center"/>
    </xf>
    <xf numFmtId="0" fontId="12" fillId="2" borderId="0" xfId="0" applyFont="1" applyFill="1" applyAlignment="1">
      <alignment vertical="center" wrapText="1"/>
    </xf>
    <xf numFmtId="0" fontId="35" fillId="2" borderId="0" xfId="0" applyFont="1" applyFill="1" applyAlignment="1">
      <alignment horizontal="center" vertical="center" textRotation="180"/>
    </xf>
    <xf numFmtId="1" fontId="36" fillId="2" borderId="3" xfId="0" applyNumberFormat="1" applyFont="1" applyFill="1" applyBorder="1" applyAlignment="1">
      <alignment horizontal="center" vertical="center"/>
    </xf>
    <xf numFmtId="1" fontId="0" fillId="2" borderId="3" xfId="0" applyNumberFormat="1" applyFill="1" applyBorder="1" applyAlignment="1" applyProtection="1">
      <alignment horizontal="left" vertical="center"/>
      <protection locked="0"/>
    </xf>
    <xf numFmtId="0" fontId="7" fillId="3" borderId="2" xfId="0" applyFont="1" applyFill="1" applyBorder="1" applyAlignment="1">
      <alignment horizontal="center" vertical="center"/>
    </xf>
    <xf numFmtId="0" fontId="20" fillId="2" borderId="0" xfId="0" applyFont="1" applyFill="1" applyAlignment="1">
      <alignment horizontal="center" vertical="center"/>
    </xf>
    <xf numFmtId="0" fontId="0" fillId="0" borderId="0" xfId="0" applyAlignment="1">
      <alignment horizontal="left" vertical="center" wrapText="1"/>
    </xf>
    <xf numFmtId="0" fontId="37" fillId="2" borderId="0" xfId="0" applyFont="1" applyFill="1" applyAlignment="1">
      <alignment horizontal="center" vertical="top"/>
    </xf>
    <xf numFmtId="0" fontId="12" fillId="2" borderId="0" xfId="0" applyFont="1" applyFill="1" applyAlignment="1">
      <alignment horizontal="center" vertical="top"/>
    </xf>
    <xf numFmtId="0" fontId="12" fillId="2" borderId="0" xfId="0" applyFont="1" applyFill="1" applyAlignment="1">
      <alignment horizontal="left" vertical="top" wrapText="1"/>
    </xf>
    <xf numFmtId="0" fontId="12" fillId="2" borderId="0" xfId="0" applyFont="1" applyFill="1" applyAlignment="1">
      <alignment horizontal="center" vertical="top" wrapText="1"/>
    </xf>
    <xf numFmtId="0" fontId="0" fillId="2" borderId="0" xfId="0" applyFill="1" applyAlignment="1">
      <alignment horizontal="center"/>
    </xf>
    <xf numFmtId="0" fontId="12" fillId="2" borderId="0" xfId="0" applyFont="1" applyFill="1"/>
    <xf numFmtId="0" fontId="12" fillId="2" borderId="0" xfId="0" applyFont="1" applyFill="1" applyAlignment="1">
      <alignment horizontal="center" wrapText="1"/>
    </xf>
    <xf numFmtId="0" fontId="30" fillId="2" borderId="0" xfId="0" applyFont="1" applyFill="1" applyAlignment="1">
      <alignment horizontal="left" wrapText="1"/>
    </xf>
    <xf numFmtId="0" fontId="3" fillId="0" borderId="0" xfId="6">
      <alignment horizontal="left"/>
    </xf>
    <xf numFmtId="0" fontId="10" fillId="0" borderId="0" xfId="6" applyFont="1">
      <alignment horizontal="left"/>
    </xf>
    <xf numFmtId="0" fontId="39" fillId="0" borderId="0" xfId="7" applyFont="1"/>
    <xf numFmtId="0" fontId="40" fillId="0" borderId="0" xfId="7" applyFont="1"/>
    <xf numFmtId="0" fontId="3" fillId="0" borderId="0" xfId="7"/>
    <xf numFmtId="0" fontId="3" fillId="0" borderId="0" xfId="7" applyProtection="1">
      <protection locked="0"/>
    </xf>
    <xf numFmtId="0" fontId="42" fillId="0" borderId="0" xfId="7" applyFont="1" applyAlignment="1">
      <alignment horizontal="centerContinuous"/>
    </xf>
    <xf numFmtId="0" fontId="43" fillId="7" borderId="0" xfId="7" applyFont="1" applyFill="1" applyAlignment="1">
      <alignment horizontal="centerContinuous"/>
    </xf>
    <xf numFmtId="0" fontId="3" fillId="8" borderId="13" xfId="7" applyFill="1" applyBorder="1" applyAlignment="1">
      <alignment horizontal="center" wrapText="1"/>
    </xf>
    <xf numFmtId="167" fontId="3" fillId="0" borderId="0" xfId="1" applyNumberFormat="1" applyProtection="1">
      <protection locked="0"/>
    </xf>
    <xf numFmtId="167" fontId="3" fillId="0" borderId="0" xfId="1" applyNumberFormat="1" applyBorder="1" applyProtection="1">
      <protection locked="0"/>
    </xf>
    <xf numFmtId="167" fontId="3" fillId="0" borderId="0" xfId="1" applyNumberFormat="1" applyProtection="1"/>
    <xf numFmtId="167" fontId="3" fillId="0" borderId="0" xfId="7" applyNumberFormat="1"/>
    <xf numFmtId="0" fontId="44" fillId="0" borderId="0" xfId="7" applyFont="1"/>
    <xf numFmtId="167" fontId="44" fillId="0" borderId="0" xfId="1" applyNumberFormat="1" applyFont="1" applyBorder="1" applyProtection="1">
      <protection locked="0"/>
    </xf>
    <xf numFmtId="167" fontId="44" fillId="0" borderId="0" xfId="1" applyNumberFormat="1" applyFont="1" applyBorder="1" applyProtection="1"/>
    <xf numFmtId="167" fontId="3" fillId="0" borderId="0" xfId="7" applyNumberFormat="1" applyProtection="1">
      <protection locked="0"/>
    </xf>
    <xf numFmtId="167" fontId="3" fillId="0" borderId="0" xfId="1" applyNumberFormat="1" applyBorder="1" applyProtection="1"/>
    <xf numFmtId="167" fontId="44" fillId="0" borderId="0" xfId="7" applyNumberFormat="1" applyFont="1" applyProtection="1">
      <protection locked="0"/>
    </xf>
    <xf numFmtId="0" fontId="3" fillId="0" borderId="13" xfId="7" applyBorder="1"/>
    <xf numFmtId="167" fontId="3" fillId="0" borderId="13" xfId="7" applyNumberFormat="1" applyBorder="1" applyProtection="1">
      <protection locked="0"/>
    </xf>
    <xf numFmtId="167" fontId="3" fillId="0" borderId="13" xfId="1" applyNumberFormat="1" applyBorder="1" applyProtection="1">
      <protection locked="0"/>
    </xf>
    <xf numFmtId="167" fontId="3" fillId="0" borderId="13" xfId="7" applyNumberFormat="1" applyBorder="1"/>
    <xf numFmtId="0" fontId="3" fillId="0" borderId="13" xfId="7" applyBorder="1" applyProtection="1">
      <protection locked="0"/>
    </xf>
    <xf numFmtId="0" fontId="3" fillId="0" borderId="20" xfId="7" applyBorder="1"/>
    <xf numFmtId="167" fontId="3" fillId="0" borderId="20" xfId="7" applyNumberFormat="1" applyBorder="1" applyProtection="1">
      <protection locked="0"/>
    </xf>
    <xf numFmtId="167" fontId="3" fillId="0" borderId="20" xfId="1" applyNumberFormat="1" applyBorder="1" applyProtection="1"/>
    <xf numFmtId="167" fontId="3" fillId="0" borderId="20" xfId="7" applyNumberFormat="1" applyBorder="1"/>
    <xf numFmtId="0" fontId="3" fillId="0" borderId="20" xfId="7" applyBorder="1" applyProtection="1">
      <protection locked="0"/>
    </xf>
    <xf numFmtId="38" fontId="3" fillId="0" borderId="0" xfId="7" applyNumberFormat="1"/>
    <xf numFmtId="38" fontId="3" fillId="0" borderId="0" xfId="7" applyNumberFormat="1" applyProtection="1">
      <protection locked="0"/>
    </xf>
    <xf numFmtId="0" fontId="3" fillId="3" borderId="13" xfId="7" applyFill="1" applyBorder="1" applyAlignment="1">
      <alignment horizontal="center" wrapText="1"/>
    </xf>
    <xf numFmtId="0" fontId="3" fillId="3" borderId="13" xfId="7" applyFill="1" applyBorder="1" applyAlignment="1">
      <alignment horizontal="center"/>
    </xf>
    <xf numFmtId="38" fontId="3" fillId="3" borderId="13" xfId="7" applyNumberFormat="1" applyFill="1" applyBorder="1" applyAlignment="1">
      <alignment horizontal="center" wrapText="1"/>
    </xf>
    <xf numFmtId="0" fontId="44" fillId="0" borderId="0" xfId="7" applyFont="1" applyProtection="1">
      <protection locked="0"/>
    </xf>
    <xf numFmtId="38" fontId="3" fillId="0" borderId="13" xfId="7" applyNumberFormat="1" applyBorder="1" applyProtection="1">
      <protection locked="0"/>
    </xf>
    <xf numFmtId="167" fontId="3" fillId="0" borderId="0" xfId="1" applyNumberFormat="1" applyFont="1" applyBorder="1" applyProtection="1"/>
    <xf numFmtId="38" fontId="3" fillId="0" borderId="20" xfId="7" applyNumberFormat="1" applyBorder="1" applyProtection="1">
      <protection locked="0"/>
    </xf>
    <xf numFmtId="0" fontId="13" fillId="4" borderId="0" xfId="7" applyFont="1" applyFill="1"/>
    <xf numFmtId="38" fontId="13" fillId="4" borderId="0" xfId="7" applyNumberFormat="1" applyFont="1" applyFill="1"/>
    <xf numFmtId="0" fontId="36" fillId="9" borderId="0" xfId="7" applyFont="1" applyFill="1"/>
    <xf numFmtId="38" fontId="36" fillId="9" borderId="0" xfId="7" applyNumberFormat="1" applyFont="1" applyFill="1"/>
    <xf numFmtId="0" fontId="12" fillId="0" borderId="0" xfId="0" applyFont="1"/>
    <xf numFmtId="0" fontId="10" fillId="2" borderId="0" xfId="0" applyFont="1" applyFill="1" applyAlignment="1">
      <alignment horizontal="left" wrapText="1"/>
    </xf>
    <xf numFmtId="0" fontId="10" fillId="2" borderId="0" xfId="0" applyFont="1" applyFill="1" applyAlignment="1">
      <alignment wrapText="1"/>
    </xf>
    <xf numFmtId="0" fontId="12" fillId="2" borderId="0" xfId="0" applyFont="1" applyFill="1" applyAlignment="1">
      <alignment vertical="top" wrapText="1"/>
    </xf>
    <xf numFmtId="0" fontId="10" fillId="2" borderId="0" xfId="0" applyFont="1" applyFill="1" applyAlignment="1">
      <alignment vertical="top" wrapText="1"/>
    </xf>
    <xf numFmtId="0" fontId="15" fillId="2" borderId="2" xfId="3" applyFont="1" applyFill="1" applyBorder="1" applyAlignment="1" applyProtection="1">
      <alignment horizontal="left" vertical="top" wrapText="1"/>
    </xf>
    <xf numFmtId="0" fontId="10" fillId="2" borderId="6" xfId="0" applyFont="1" applyFill="1" applyBorder="1" applyAlignment="1">
      <alignment vertical="top" wrapText="1"/>
    </xf>
    <xf numFmtId="0" fontId="12" fillId="2" borderId="18" xfId="0" applyFont="1" applyFill="1" applyBorder="1" applyAlignment="1">
      <alignment vertical="top" wrapText="1"/>
    </xf>
    <xf numFmtId="165" fontId="15" fillId="2" borderId="16" xfId="3" applyNumberFormat="1" applyFont="1" applyFill="1" applyBorder="1" applyAlignment="1" applyProtection="1">
      <alignment horizontal="left" vertical="top" wrapText="1"/>
      <protection hidden="1"/>
    </xf>
    <xf numFmtId="0" fontId="10" fillId="2" borderId="16" xfId="0" applyFont="1" applyFill="1" applyBorder="1" applyAlignment="1" applyProtection="1">
      <alignment horizontal="left" vertical="top" wrapText="1"/>
      <protection hidden="1"/>
    </xf>
    <xf numFmtId="0" fontId="12" fillId="2" borderId="17" xfId="0" applyFont="1" applyFill="1" applyBorder="1" applyAlignment="1" applyProtection="1">
      <alignment horizontal="left" vertical="top" wrapText="1"/>
      <protection hidden="1"/>
    </xf>
    <xf numFmtId="0" fontId="9" fillId="0" borderId="0" xfId="3" applyBorder="1" applyAlignment="1" applyProtection="1">
      <alignment horizontal="left" vertical="top" wrapText="1"/>
    </xf>
    <xf numFmtId="0" fontId="10" fillId="2" borderId="0" xfId="0" applyFont="1" applyFill="1" applyAlignment="1" applyProtection="1">
      <alignment horizontal="left" vertical="top" wrapText="1"/>
      <protection hidden="1"/>
    </xf>
    <xf numFmtId="0" fontId="0" fillId="0" borderId="15" xfId="0" applyBorder="1" applyAlignment="1">
      <alignment horizontal="left" vertical="top" wrapText="1"/>
    </xf>
    <xf numFmtId="0" fontId="0" fillId="0" borderId="13" xfId="0" applyBorder="1" applyAlignment="1">
      <alignment horizontal="left" vertical="top" wrapText="1"/>
    </xf>
    <xf numFmtId="0" fontId="10" fillId="2" borderId="13" xfId="0" applyFont="1" applyFill="1" applyBorder="1" applyAlignment="1" applyProtection="1">
      <alignment horizontal="left" vertical="top" wrapText="1"/>
      <protection hidden="1"/>
    </xf>
    <xf numFmtId="0" fontId="12" fillId="2" borderId="15"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2" borderId="0" xfId="0" applyFont="1" applyFill="1" applyAlignment="1">
      <alignment vertical="top"/>
    </xf>
    <xf numFmtId="165" fontId="15" fillId="2" borderId="2" xfId="3" applyNumberFormat="1" applyFont="1" applyFill="1" applyBorder="1" applyAlignment="1" applyProtection="1">
      <alignment horizontal="left" vertical="top"/>
    </xf>
    <xf numFmtId="0" fontId="10" fillId="2" borderId="6" xfId="0" applyFont="1" applyFill="1" applyBorder="1" applyAlignment="1">
      <alignment horizontal="left" vertical="top" wrapText="1"/>
    </xf>
    <xf numFmtId="0" fontId="12" fillId="2" borderId="18" xfId="0" applyFont="1" applyFill="1" applyBorder="1" applyAlignment="1">
      <alignment horizontal="left" vertical="top" wrapText="1"/>
    </xf>
    <xf numFmtId="0" fontId="10" fillId="2" borderId="0" xfId="0" applyFont="1" applyFill="1" applyAlignment="1">
      <alignment horizontal="center" vertical="top" wrapText="1"/>
    </xf>
    <xf numFmtId="0" fontId="12" fillId="0" borderId="18" xfId="0" applyFont="1" applyBorder="1" applyAlignment="1">
      <alignment horizontal="left" vertical="top" wrapText="1"/>
    </xf>
    <xf numFmtId="165" fontId="12" fillId="2" borderId="11" xfId="0" applyNumberFormat="1" applyFont="1" applyFill="1" applyBorder="1" applyAlignment="1">
      <alignment horizontal="left" wrapText="1"/>
    </xf>
    <xf numFmtId="0" fontId="10" fillId="2" borderId="16" xfId="0" applyFont="1" applyFill="1" applyBorder="1" applyAlignment="1" applyProtection="1">
      <alignment horizontal="left" wrapText="1"/>
      <protection hidden="1"/>
    </xf>
    <xf numFmtId="165" fontId="9" fillId="2" borderId="12" xfId="3" applyNumberFormat="1" applyFill="1" applyBorder="1" applyAlignment="1" applyProtection="1">
      <alignment horizontal="left" vertical="top" wrapText="1"/>
    </xf>
    <xf numFmtId="0" fontId="12" fillId="2" borderId="0" xfId="0" applyFont="1" applyFill="1" applyAlignment="1" applyProtection="1">
      <alignment horizontal="left" vertical="top" wrapText="1" indent="3"/>
      <protection hidden="1"/>
    </xf>
    <xf numFmtId="165" fontId="9" fillId="2" borderId="12" xfId="3" applyNumberFormat="1" applyFill="1" applyBorder="1" applyAlignment="1" applyProtection="1">
      <alignment horizontal="left" vertical="top"/>
    </xf>
    <xf numFmtId="165" fontId="9" fillId="2" borderId="14" xfId="3" applyNumberFormat="1" applyFill="1" applyBorder="1" applyAlignment="1" applyProtection="1">
      <alignment horizontal="left" vertical="top"/>
    </xf>
    <xf numFmtId="0" fontId="12" fillId="2" borderId="13" xfId="0" applyFont="1" applyFill="1" applyBorder="1" applyAlignment="1" applyProtection="1">
      <alignment horizontal="left" vertical="top" wrapText="1" indent="3"/>
      <protection hidden="1"/>
    </xf>
    <xf numFmtId="0" fontId="9" fillId="2" borderId="2" xfId="3" applyFill="1" applyBorder="1" applyAlignment="1" applyProtection="1">
      <alignment vertical="top"/>
    </xf>
    <xf numFmtId="0" fontId="36" fillId="2" borderId="6" xfId="0" applyFont="1" applyFill="1" applyBorder="1" applyAlignment="1">
      <alignment vertical="top" wrapText="1"/>
    </xf>
    <xf numFmtId="0" fontId="9" fillId="0" borderId="6" xfId="3" applyBorder="1" applyAlignment="1" applyProtection="1">
      <alignment horizontal="left" vertical="top"/>
    </xf>
    <xf numFmtId="0" fontId="0" fillId="0" borderId="18" xfId="0" applyBorder="1" applyAlignment="1">
      <alignment horizontal="left" vertical="top" wrapText="1"/>
    </xf>
    <xf numFmtId="0" fontId="3" fillId="0" borderId="16" xfId="0" applyFont="1" applyBorder="1" applyAlignment="1">
      <alignment horizontal="left" wrapText="1"/>
    </xf>
    <xf numFmtId="0" fontId="0" fillId="0" borderId="16" xfId="0" applyBorder="1" applyAlignment="1">
      <alignment horizontal="left" wrapText="1"/>
    </xf>
    <xf numFmtId="0" fontId="12" fillId="0" borderId="0" xfId="0" applyFont="1" applyAlignment="1">
      <alignment horizontal="left" wrapText="1"/>
    </xf>
    <xf numFmtId="165" fontId="12" fillId="6" borderId="0" xfId="0" applyNumberFormat="1" applyFont="1" applyFill="1" applyAlignment="1">
      <alignment vertical="center"/>
    </xf>
    <xf numFmtId="165" fontId="12" fillId="6" borderId="16" xfId="0" applyNumberFormat="1" applyFont="1" applyFill="1" applyBorder="1" applyAlignment="1">
      <alignment vertical="center"/>
    </xf>
    <xf numFmtId="0" fontId="12" fillId="6" borderId="0" xfId="0" applyFont="1" applyFill="1" applyAlignment="1">
      <alignment vertical="center"/>
    </xf>
    <xf numFmtId="0" fontId="12" fillId="6" borderId="15" xfId="0" applyFont="1" applyFill="1" applyBorder="1" applyAlignment="1">
      <alignment vertical="center"/>
    </xf>
    <xf numFmtId="0" fontId="13" fillId="2" borderId="12" xfId="0" applyFont="1" applyFill="1" applyBorder="1" applyAlignment="1">
      <alignment horizontal="left" vertical="center" wrapText="1"/>
    </xf>
    <xf numFmtId="0" fontId="9" fillId="2" borderId="0" xfId="3" applyFill="1" applyBorder="1" applyAlignment="1" applyProtection="1">
      <alignment horizontal="left" vertical="center" wrapText="1"/>
    </xf>
    <xf numFmtId="0" fontId="9" fillId="0" borderId="16" xfId="3" applyBorder="1" applyAlignment="1" applyProtection="1">
      <alignment horizontal="right" vertical="center" wrapText="1"/>
    </xf>
    <xf numFmtId="0" fontId="9" fillId="2" borderId="16" xfId="3" applyFill="1" applyBorder="1" applyAlignment="1" applyProtection="1">
      <alignment horizontal="left" vertical="center" wrapText="1"/>
    </xf>
    <xf numFmtId="0" fontId="13" fillId="2" borderId="0" xfId="0" applyFont="1" applyFill="1" applyAlignment="1">
      <alignment horizontal="left" vertical="top" wrapText="1"/>
    </xf>
    <xf numFmtId="0" fontId="0" fillId="2" borderId="2" xfId="0" applyFill="1" applyBorder="1" applyAlignment="1">
      <alignment horizontal="left" vertical="center"/>
    </xf>
    <xf numFmtId="0" fontId="10" fillId="2" borderId="2" xfId="0" applyFont="1" applyFill="1" applyBorder="1" applyAlignment="1">
      <alignment horizontal="left" vertical="center"/>
    </xf>
    <xf numFmtId="0" fontId="8" fillId="3" borderId="13" xfId="0" applyFont="1" applyFill="1" applyBorder="1" applyAlignment="1">
      <alignment horizontal="left" vertical="center"/>
    </xf>
    <xf numFmtId="0" fontId="50" fillId="2" borderId="0" xfId="3" applyFont="1" applyFill="1" applyBorder="1" applyAlignment="1" applyProtection="1">
      <alignment horizontal="left" vertical="center" wrapText="1"/>
    </xf>
    <xf numFmtId="0" fontId="49" fillId="2" borderId="0" xfId="0" applyFont="1" applyFill="1"/>
    <xf numFmtId="0" fontId="0" fillId="2" borderId="2" xfId="0" applyFill="1" applyBorder="1" applyAlignment="1">
      <alignment horizontal="center" vertical="center"/>
    </xf>
    <xf numFmtId="0" fontId="10" fillId="2" borderId="2" xfId="0" applyFont="1" applyFill="1" applyBorder="1" applyAlignment="1">
      <alignment horizontal="center" vertical="center"/>
    </xf>
    <xf numFmtId="0" fontId="0" fillId="2" borderId="14" xfId="0" applyFill="1" applyBorder="1"/>
    <xf numFmtId="0" fontId="0" fillId="2" borderId="2" xfId="0" applyFill="1" applyBorder="1"/>
    <xf numFmtId="0" fontId="10" fillId="2" borderId="2" xfId="0" applyFont="1" applyFill="1" applyBorder="1"/>
    <xf numFmtId="0" fontId="0" fillId="2" borderId="0" xfId="0" applyFill="1" applyAlignment="1">
      <alignment horizontal="center" vertical="center" wrapText="1"/>
    </xf>
    <xf numFmtId="0" fontId="0" fillId="0" borderId="0" xfId="0" applyAlignment="1">
      <alignment vertical="center" wrapText="1"/>
    </xf>
    <xf numFmtId="0" fontId="0" fillId="2" borderId="0" xfId="0" applyFill="1" applyAlignment="1">
      <alignment horizontal="left" vertical="top" wrapText="1"/>
    </xf>
    <xf numFmtId="0" fontId="16" fillId="2" borderId="0" xfId="0" applyFont="1" applyFill="1" applyAlignment="1">
      <alignment horizontal="left" vertical="center" wrapText="1"/>
    </xf>
    <xf numFmtId="0" fontId="0" fillId="2" borderId="0" xfId="0" applyFill="1" applyAlignment="1">
      <alignment wrapText="1"/>
    </xf>
    <xf numFmtId="0" fontId="0" fillId="3" borderId="13" xfId="0" applyFill="1" applyBorder="1" applyAlignment="1">
      <alignment horizontal="left" vertical="center"/>
    </xf>
    <xf numFmtId="49" fontId="10" fillId="2" borderId="6" xfId="0" applyNumberFormat="1" applyFont="1" applyFill="1" applyBorder="1" applyAlignment="1">
      <alignment horizontal="left" vertical="center"/>
    </xf>
    <xf numFmtId="49" fontId="10" fillId="2" borderId="18" xfId="0" applyNumberFormat="1" applyFont="1" applyFill="1" applyBorder="1" applyAlignment="1">
      <alignment horizontal="left" vertical="center"/>
    </xf>
    <xf numFmtId="0" fontId="0" fillId="0" borderId="2" xfId="0" applyBorder="1"/>
    <xf numFmtId="49" fontId="0" fillId="2" borderId="6" xfId="0" applyNumberFormat="1" applyFill="1" applyBorder="1" applyAlignment="1">
      <alignment horizontal="left" vertical="center"/>
    </xf>
    <xf numFmtId="0" fontId="0" fillId="0" borderId="14" xfId="0" applyBorder="1"/>
    <xf numFmtId="165" fontId="0" fillId="2" borderId="2" xfId="0" applyNumberFormat="1" applyFill="1" applyBorder="1" applyAlignment="1">
      <alignment horizontal="center" vertical="center"/>
    </xf>
    <xf numFmtId="0" fontId="10" fillId="2" borderId="0" xfId="0" applyFont="1" applyFill="1" applyAlignment="1">
      <alignment horizontal="left" vertical="center"/>
    </xf>
    <xf numFmtId="0" fontId="8" fillId="2" borderId="0" xfId="0" applyFont="1" applyFill="1" applyAlignment="1">
      <alignment horizontal="center" vertical="center"/>
    </xf>
    <xf numFmtId="0" fontId="8" fillId="3" borderId="12" xfId="0" applyFont="1" applyFill="1" applyBorder="1" applyAlignment="1">
      <alignment horizontal="left" vertical="center"/>
    </xf>
    <xf numFmtId="165" fontId="0" fillId="2" borderId="14" xfId="0" applyNumberFormat="1" applyFill="1" applyBorder="1" applyAlignment="1">
      <alignment horizontal="center" vertical="center"/>
    </xf>
    <xf numFmtId="165" fontId="10" fillId="2" borderId="2" xfId="0" applyNumberFormat="1" applyFont="1" applyFill="1" applyBorder="1" applyAlignment="1">
      <alignment horizontal="center" vertical="center"/>
    </xf>
    <xf numFmtId="165" fontId="10" fillId="2" borderId="11" xfId="0" applyNumberFormat="1" applyFont="1" applyFill="1" applyBorder="1" applyAlignment="1">
      <alignment horizontal="center" vertical="center"/>
    </xf>
    <xf numFmtId="0" fontId="10" fillId="2" borderId="0" xfId="0" applyFont="1" applyFill="1" applyAlignment="1">
      <alignment horizontal="left" vertical="center" wrapText="1"/>
    </xf>
    <xf numFmtId="0" fontId="0" fillId="2" borderId="0" xfId="0" applyFill="1" applyAlignment="1">
      <alignment vertical="center" wrapText="1"/>
    </xf>
    <xf numFmtId="167" fontId="10" fillId="2" borderId="0" xfId="0" applyNumberFormat="1" applyFont="1" applyFill="1" applyAlignment="1">
      <alignment vertical="center"/>
    </xf>
    <xf numFmtId="0" fontId="14" fillId="2" borderId="0" xfId="0" applyFont="1" applyFill="1" applyAlignment="1">
      <alignment vertical="center" wrapText="1"/>
    </xf>
    <xf numFmtId="0" fontId="8" fillId="0" borderId="2" xfId="0" applyFont="1" applyBorder="1" applyAlignment="1">
      <alignment vertical="center"/>
    </xf>
    <xf numFmtId="0" fontId="0" fillId="0" borderId="6" xfId="0" applyBorder="1"/>
    <xf numFmtId="0" fontId="0" fillId="0" borderId="13" xfId="0" applyBorder="1"/>
    <xf numFmtId="0" fontId="0" fillId="2" borderId="12" xfId="0" applyFill="1" applyBorder="1"/>
    <xf numFmtId="0" fontId="8" fillId="2" borderId="0" xfId="0" applyFont="1" applyFill="1" applyAlignment="1">
      <alignment vertical="center"/>
    </xf>
    <xf numFmtId="49" fontId="49" fillId="2" borderId="0" xfId="0" applyNumberFormat="1" applyFont="1" applyFill="1" applyAlignment="1">
      <alignment horizontal="left" vertical="center"/>
    </xf>
    <xf numFmtId="0" fontId="49" fillId="2" borderId="0" xfId="0" applyFont="1" applyFill="1" applyAlignment="1">
      <alignment horizontal="left" vertical="center"/>
    </xf>
    <xf numFmtId="0" fontId="0" fillId="3" borderId="0" xfId="0" applyFill="1"/>
    <xf numFmtId="166" fontId="10" fillId="2" borderId="0" xfId="0" applyNumberFormat="1" applyFont="1" applyFill="1" applyAlignment="1">
      <alignment horizontal="right" vertical="center"/>
    </xf>
    <xf numFmtId="167" fontId="10" fillId="2" borderId="0" xfId="0" applyNumberFormat="1" applyFont="1" applyFill="1" applyAlignment="1">
      <alignment horizontal="center" vertical="center"/>
    </xf>
    <xf numFmtId="167" fontId="12" fillId="2" borderId="0" xfId="0" applyNumberFormat="1" applyFont="1" applyFill="1" applyAlignment="1">
      <alignment horizontal="right" vertical="center" wrapText="1"/>
    </xf>
    <xf numFmtId="167" fontId="0" fillId="2" borderId="0" xfId="0" applyNumberFormat="1" applyFill="1" applyAlignment="1">
      <alignment horizontal="right" vertical="center" wrapText="1"/>
    </xf>
    <xf numFmtId="167" fontId="12" fillId="2" borderId="0" xfId="0" applyNumberFormat="1" applyFont="1" applyFill="1" applyAlignment="1">
      <alignment horizontal="right" vertical="center"/>
    </xf>
    <xf numFmtId="167" fontId="0" fillId="2" borderId="0" xfId="0" applyNumberFormat="1" applyFill="1" applyAlignment="1">
      <alignment horizontal="right" vertical="center"/>
    </xf>
    <xf numFmtId="167" fontId="3" fillId="0" borderId="0" xfId="1" applyNumberFormat="1" applyFont="1" applyProtection="1">
      <protection locked="0"/>
    </xf>
    <xf numFmtId="42" fontId="49" fillId="2" borderId="0" xfId="0" applyNumberFormat="1" applyFont="1" applyFill="1"/>
    <xf numFmtId="0" fontId="63" fillId="2" borderId="0" xfId="0" applyFont="1" applyFill="1" applyAlignment="1">
      <alignment horizontal="left" vertical="center" wrapText="1"/>
    </xf>
    <xf numFmtId="165" fontId="7" fillId="3" borderId="18" xfId="0" applyNumberFormat="1" applyFont="1" applyFill="1" applyBorder="1" applyAlignment="1">
      <alignment horizontal="center" vertical="center" wrapText="1"/>
    </xf>
    <xf numFmtId="0" fontId="12" fillId="2" borderId="3" xfId="0" applyFont="1" applyFill="1" applyBorder="1" applyAlignment="1" applyProtection="1">
      <alignment horizontal="left" vertical="center" shrinkToFit="1"/>
      <protection locked="0"/>
    </xf>
    <xf numFmtId="0" fontId="0" fillId="2" borderId="0" xfId="0" applyFill="1" applyAlignment="1" applyProtection="1">
      <alignment vertical="center" wrapText="1"/>
      <protection locked="0"/>
    </xf>
    <xf numFmtId="0" fontId="0" fillId="2" borderId="3" xfId="0" applyFill="1" applyBorder="1" applyAlignment="1" applyProtection="1">
      <alignment horizontal="left" vertical="center" shrinkToFit="1"/>
      <protection locked="0"/>
    </xf>
    <xf numFmtId="0" fontId="12" fillId="2" borderId="0" xfId="0" applyFont="1" applyFill="1" applyAlignment="1" applyProtection="1">
      <alignment horizontal="left" vertical="center" shrinkToFit="1"/>
      <protection locked="0"/>
    </xf>
    <xf numFmtId="0" fontId="0" fillId="2" borderId="0" xfId="0" applyFill="1" applyAlignment="1" applyProtection="1">
      <alignment horizontal="left" vertical="center" shrinkToFit="1"/>
      <protection locked="0"/>
    </xf>
    <xf numFmtId="0" fontId="0" fillId="2" borderId="0" xfId="0" applyFill="1" applyProtection="1">
      <protection locked="0"/>
    </xf>
    <xf numFmtId="165" fontId="12" fillId="2" borderId="0" xfId="0" applyNumberFormat="1" applyFont="1" applyFill="1" applyAlignment="1" applyProtection="1">
      <alignment horizontal="left" vertical="center" shrinkToFit="1"/>
      <protection locked="0"/>
    </xf>
    <xf numFmtId="0" fontId="0" fillId="2" borderId="3" xfId="0" applyFill="1" applyBorder="1" applyAlignment="1" applyProtection="1">
      <alignment vertical="center" wrapText="1"/>
      <protection locked="0"/>
    </xf>
    <xf numFmtId="165" fontId="9" fillId="2" borderId="3" xfId="3" applyNumberFormat="1" applyFill="1" applyBorder="1" applyAlignment="1" applyProtection="1">
      <alignment horizontal="center" vertical="center"/>
    </xf>
    <xf numFmtId="0" fontId="12" fillId="0" borderId="18" xfId="0" applyFont="1" applyBorder="1" applyAlignment="1">
      <alignment vertical="top" wrapText="1"/>
    </xf>
    <xf numFmtId="0" fontId="9" fillId="2" borderId="2" xfId="3" applyFill="1" applyBorder="1" applyAlignment="1" applyProtection="1">
      <alignment vertical="top" wrapText="1"/>
    </xf>
    <xf numFmtId="1" fontId="66" fillId="10" borderId="0" xfId="0" applyNumberFormat="1" applyFont="1" applyFill="1"/>
    <xf numFmtId="0" fontId="9" fillId="0" borderId="6" xfId="3" applyBorder="1" applyAlignment="1" applyProtection="1">
      <alignment horizontal="left" vertical="top" wrapText="1"/>
    </xf>
    <xf numFmtId="1" fontId="47" fillId="0" borderId="0" xfId="6" applyNumberFormat="1" applyFont="1">
      <alignment horizontal="left"/>
    </xf>
    <xf numFmtId="164" fontId="10" fillId="0" borderId="0" xfId="6" applyNumberFormat="1" applyFont="1">
      <alignment horizontal="left"/>
    </xf>
    <xf numFmtId="0" fontId="26" fillId="0" borderId="1" xfId="8" applyBorder="1"/>
    <xf numFmtId="164" fontId="26" fillId="0" borderId="1" xfId="8" applyNumberFormat="1" applyBorder="1" applyAlignment="1">
      <alignment horizontal="right"/>
    </xf>
    <xf numFmtId="164" fontId="3" fillId="0" borderId="0" xfId="6" applyNumberFormat="1">
      <alignment horizontal="left"/>
    </xf>
    <xf numFmtId="1" fontId="20" fillId="0" borderId="0" xfId="6" applyNumberFormat="1" applyFont="1">
      <alignment horizontal="left"/>
    </xf>
    <xf numFmtId="0" fontId="4" fillId="0" borderId="0" xfId="6" applyFont="1">
      <alignment horizontal="left"/>
    </xf>
    <xf numFmtId="0" fontId="12" fillId="2" borderId="3" xfId="0" applyFont="1" applyFill="1" applyBorder="1" applyAlignment="1" applyProtection="1">
      <alignment horizontal="center" vertical="center"/>
      <protection locked="0"/>
    </xf>
    <xf numFmtId="0" fontId="67" fillId="0" borderId="0" xfId="6" applyFont="1">
      <alignment horizontal="left"/>
    </xf>
    <xf numFmtId="0" fontId="9" fillId="0" borderId="0" xfId="3" applyAlignment="1" applyProtection="1"/>
    <xf numFmtId="3" fontId="70" fillId="2" borderId="0" xfId="0" applyNumberFormat="1" applyFont="1" applyFill="1"/>
    <xf numFmtId="0" fontId="12" fillId="0" borderId="21" xfId="0" applyFont="1" applyBorder="1" applyAlignment="1">
      <alignment horizontal="left" vertical="top" wrapText="1"/>
    </xf>
    <xf numFmtId="0" fontId="71" fillId="2" borderId="0" xfId="0" applyFont="1" applyFill="1" applyAlignment="1">
      <alignment horizontal="left" vertical="center" wrapText="1"/>
    </xf>
    <xf numFmtId="0" fontId="0" fillId="2" borderId="23" xfId="0" applyFill="1" applyBorder="1"/>
    <xf numFmtId="0" fontId="0" fillId="2" borderId="24" xfId="0" applyFill="1" applyBorder="1"/>
    <xf numFmtId="0" fontId="10" fillId="2" borderId="24" xfId="0" applyFont="1" applyFill="1" applyBorder="1" applyAlignment="1">
      <alignment horizontal="center"/>
    </xf>
    <xf numFmtId="0" fontId="10" fillId="2" borderId="23" xfId="0" applyFont="1" applyFill="1" applyBorder="1" applyAlignment="1">
      <alignment horizontal="left" vertical="center"/>
    </xf>
    <xf numFmtId="0" fontId="7" fillId="14" borderId="0" xfId="0" applyFont="1" applyFill="1" applyAlignment="1">
      <alignment horizontal="left" vertical="center" wrapText="1"/>
    </xf>
    <xf numFmtId="0" fontId="7" fillId="14" borderId="0" xfId="0" applyFont="1" applyFill="1" applyAlignment="1">
      <alignment horizontal="left" vertical="center"/>
    </xf>
    <xf numFmtId="0" fontId="0" fillId="14" borderId="12" xfId="0" applyFill="1" applyBorder="1" applyAlignment="1">
      <alignment vertical="center"/>
    </xf>
    <xf numFmtId="0" fontId="13" fillId="14" borderId="25" xfId="0" applyFont="1" applyFill="1" applyBorder="1" applyAlignment="1">
      <alignment vertical="center"/>
    </xf>
    <xf numFmtId="0" fontId="13" fillId="2" borderId="25" xfId="0" applyFont="1" applyFill="1" applyBorder="1" applyAlignment="1">
      <alignment vertical="center" wrapText="1"/>
    </xf>
    <xf numFmtId="0" fontId="13" fillId="2" borderId="0" xfId="0" applyFont="1" applyFill="1" applyAlignment="1">
      <alignment vertical="center" wrapText="1"/>
    </xf>
    <xf numFmtId="166" fontId="12" fillId="2" borderId="16" xfId="0" applyNumberFormat="1" applyFont="1" applyFill="1" applyBorder="1" applyAlignment="1">
      <alignment vertical="center"/>
    </xf>
    <xf numFmtId="166" fontId="12" fillId="2" borderId="6" xfId="0" applyNumberFormat="1" applyFont="1" applyFill="1" applyBorder="1" applyAlignment="1">
      <alignment vertical="center"/>
    </xf>
    <xf numFmtId="0" fontId="0" fillId="14" borderId="0" xfId="0" applyFill="1"/>
    <xf numFmtId="0" fontId="13" fillId="2" borderId="26" xfId="0" applyFont="1" applyFill="1" applyBorder="1" applyAlignment="1">
      <alignment vertical="center" wrapText="1"/>
    </xf>
    <xf numFmtId="0" fontId="13" fillId="14" borderId="0" xfId="0" applyFont="1" applyFill="1" applyAlignment="1">
      <alignment vertical="center" wrapText="1"/>
    </xf>
    <xf numFmtId="0" fontId="12" fillId="15" borderId="21" xfId="0" applyFont="1" applyFill="1" applyBorder="1" applyAlignment="1">
      <alignment vertical="center" wrapText="1"/>
    </xf>
    <xf numFmtId="0" fontId="72" fillId="15" borderId="3" xfId="0" applyFont="1" applyFill="1" applyBorder="1" applyAlignment="1">
      <alignment horizontal="center" vertical="center" wrapText="1"/>
    </xf>
    <xf numFmtId="0" fontId="72" fillId="15" borderId="27" xfId="0" applyFont="1" applyFill="1" applyBorder="1" applyAlignment="1">
      <alignment horizontal="center" vertical="center" wrapText="1"/>
    </xf>
    <xf numFmtId="0" fontId="12" fillId="14" borderId="3" xfId="0" applyFont="1" applyFill="1" applyBorder="1" applyAlignment="1" applyProtection="1">
      <alignment horizontal="center" vertical="center" wrapText="1"/>
      <protection locked="0"/>
    </xf>
    <xf numFmtId="0" fontId="12" fillId="14" borderId="27" xfId="0" applyFont="1" applyFill="1" applyBorder="1" applyAlignment="1" applyProtection="1">
      <alignment horizontal="center" vertical="center" wrapText="1"/>
      <protection locked="0"/>
    </xf>
    <xf numFmtId="0" fontId="73" fillId="14" borderId="0" xfId="0" applyFont="1" applyFill="1" applyAlignment="1">
      <alignment horizontal="center" vertical="center" wrapText="1"/>
    </xf>
    <xf numFmtId="0" fontId="72" fillId="14" borderId="0" xfId="0" applyFont="1" applyFill="1" applyAlignment="1">
      <alignment horizontal="center" vertical="center" wrapText="1"/>
    </xf>
    <xf numFmtId="0" fontId="7" fillId="14" borderId="0" xfId="0" applyFont="1" applyFill="1" applyAlignment="1">
      <alignment vertical="center" wrapText="1"/>
    </xf>
    <xf numFmtId="0" fontId="0" fillId="14" borderId="0" xfId="0" applyFill="1" applyAlignment="1">
      <alignment horizontal="left" vertical="top" wrapText="1"/>
    </xf>
    <xf numFmtId="0" fontId="7" fillId="14" borderId="0" xfId="0" applyFont="1" applyFill="1" applyAlignment="1">
      <alignment vertical="center"/>
    </xf>
    <xf numFmtId="0" fontId="12" fillId="14" borderId="0" xfId="0" applyFont="1" applyFill="1"/>
    <xf numFmtId="0" fontId="0" fillId="14" borderId="0" xfId="0" applyFill="1" applyAlignment="1">
      <alignment horizontal="center" vertical="center" wrapText="1"/>
    </xf>
    <xf numFmtId="0" fontId="10" fillId="14" borderId="0" xfId="0" applyFont="1" applyFill="1" applyAlignment="1">
      <alignment vertical="center"/>
    </xf>
    <xf numFmtId="0" fontId="10" fillId="14" borderId="0" xfId="0" applyFont="1" applyFill="1" applyAlignment="1">
      <alignment horizontal="left" vertical="center"/>
    </xf>
    <xf numFmtId="0" fontId="7" fillId="14" borderId="0" xfId="0" applyFont="1" applyFill="1" applyAlignment="1">
      <alignment horizontal="center" vertical="center"/>
    </xf>
    <xf numFmtId="3" fontId="0" fillId="14" borderId="0" xfId="0" applyNumberFormat="1" applyFill="1"/>
    <xf numFmtId="0" fontId="10" fillId="0" borderId="6" xfId="4" applyFont="1" applyBorder="1"/>
    <xf numFmtId="0" fontId="10" fillId="0" borderId="18" xfId="4" applyFont="1" applyBorder="1" applyAlignment="1">
      <alignment horizontal="right" indent="1"/>
    </xf>
    <xf numFmtId="0" fontId="12" fillId="0" borderId="12" xfId="4" applyBorder="1"/>
    <xf numFmtId="0" fontId="12" fillId="0" borderId="0" xfId="4" applyAlignment="1">
      <alignment horizontal="right" indent="1"/>
    </xf>
    <xf numFmtId="0" fontId="12" fillId="0" borderId="15" xfId="4" applyBorder="1" applyAlignment="1">
      <alignment horizontal="right" indent="1"/>
    </xf>
    <xf numFmtId="0" fontId="12" fillId="0" borderId="0" xfId="4"/>
    <xf numFmtId="0" fontId="12" fillId="0" borderId="0" xfId="4" applyAlignment="1">
      <alignment horizontal="left" vertical="center"/>
    </xf>
    <xf numFmtId="0" fontId="12" fillId="0" borderId="12" xfId="4" applyBorder="1" applyAlignment="1">
      <alignment horizontal="left" vertical="center"/>
    </xf>
    <xf numFmtId="0" fontId="12" fillId="0" borderId="0" xfId="4" applyAlignment="1">
      <alignment horizontal="left" vertical="top"/>
    </xf>
    <xf numFmtId="0" fontId="10" fillId="0" borderId="2" xfId="4" applyFont="1" applyBorder="1" applyAlignment="1">
      <alignment vertical="top" wrapText="1"/>
    </xf>
    <xf numFmtId="0" fontId="10" fillId="0" borderId="18" xfId="4" applyFont="1" applyBorder="1" applyAlignment="1">
      <alignment horizontal="right" wrapText="1" indent="1"/>
    </xf>
    <xf numFmtId="0" fontId="12" fillId="0" borderId="0" xfId="4" applyAlignment="1">
      <alignment vertical="top" wrapText="1"/>
    </xf>
    <xf numFmtId="0" fontId="12" fillId="0" borderId="0" xfId="4" applyAlignment="1">
      <alignment horizontal="right" wrapText="1" indent="1"/>
    </xf>
    <xf numFmtId="0" fontId="12" fillId="0" borderId="18" xfId="4" applyBorder="1" applyAlignment="1">
      <alignment horizontal="right" wrapText="1" indent="1"/>
    </xf>
    <xf numFmtId="0" fontId="12" fillId="0" borderId="0" xfId="4" applyAlignment="1">
      <alignment wrapText="1"/>
    </xf>
    <xf numFmtId="0" fontId="10" fillId="0" borderId="0" xfId="4" applyFont="1" applyAlignment="1">
      <alignment wrapText="1"/>
    </xf>
    <xf numFmtId="0" fontId="10" fillId="0" borderId="0" xfId="4" applyFont="1" applyAlignment="1">
      <alignment horizontal="right" wrapText="1" indent="1"/>
    </xf>
    <xf numFmtId="0" fontId="12" fillId="0" borderId="0" xfId="4" applyAlignment="1">
      <alignment vertical="center" wrapText="1"/>
    </xf>
    <xf numFmtId="0" fontId="10" fillId="0" borderId="0" xfId="4" applyFont="1"/>
    <xf numFmtId="0" fontId="10" fillId="0" borderId="15" xfId="4" applyFont="1" applyBorder="1" applyAlignment="1">
      <alignment horizontal="right" indent="1"/>
    </xf>
    <xf numFmtId="0" fontId="71" fillId="0" borderId="0" xfId="4" applyFont="1"/>
    <xf numFmtId="0" fontId="13" fillId="0" borderId="0" xfId="4" applyFont="1"/>
    <xf numFmtId="0" fontId="10" fillId="0" borderId="0" xfId="4" applyFont="1" applyAlignment="1">
      <alignment horizontal="right" indent="1"/>
    </xf>
    <xf numFmtId="0" fontId="10" fillId="0" borderId="2" xfId="4" applyFont="1" applyBorder="1"/>
    <xf numFmtId="0" fontId="12" fillId="0" borderId="6" xfId="4" applyBorder="1" applyAlignment="1">
      <alignment horizontal="right" indent="1"/>
    </xf>
    <xf numFmtId="0" fontId="12" fillId="0" borderId="18" xfId="4" applyBorder="1" applyAlignment="1">
      <alignment horizontal="right" indent="1"/>
    </xf>
    <xf numFmtId="0" fontId="12" fillId="0" borderId="0" xfId="4" applyAlignment="1">
      <alignment horizontal="left" vertical="center" wrapText="1"/>
    </xf>
    <xf numFmtId="0" fontId="12" fillId="0" borderId="0" xfId="4" applyAlignment="1">
      <alignment horizontal="right" vertical="center" wrapText="1" indent="1"/>
    </xf>
    <xf numFmtId="0" fontId="12" fillId="0" borderId="0" xfId="4" applyAlignment="1">
      <alignment horizontal="right"/>
    </xf>
    <xf numFmtId="0" fontId="12" fillId="0" borderId="14" xfId="4" applyBorder="1"/>
    <xf numFmtId="0" fontId="12" fillId="0" borderId="21" xfId="4" applyBorder="1" applyAlignment="1">
      <alignment horizontal="right" indent="1"/>
    </xf>
    <xf numFmtId="0" fontId="10" fillId="0" borderId="12" xfId="4" applyFont="1" applyBorder="1"/>
    <xf numFmtId="0" fontId="10" fillId="0" borderId="2" xfId="4" applyFont="1" applyBorder="1" applyAlignment="1">
      <alignment horizontal="left" vertical="center" wrapText="1"/>
    </xf>
    <xf numFmtId="0" fontId="12" fillId="0" borderId="18" xfId="4" applyBorder="1" applyAlignment="1">
      <alignment horizontal="right" vertical="center" wrapText="1" indent="1"/>
    </xf>
    <xf numFmtId="3" fontId="10" fillId="0" borderId="28" xfId="0" applyNumberFormat="1" applyFont="1" applyBorder="1" applyAlignment="1">
      <alignment vertical="center"/>
    </xf>
    <xf numFmtId="0" fontId="74" fillId="0" borderId="0" xfId="0" applyFont="1"/>
    <xf numFmtId="165" fontId="10" fillId="16" borderId="3" xfId="0" applyNumberFormat="1" applyFont="1" applyFill="1" applyBorder="1" applyAlignment="1">
      <alignment horizontal="center" vertical="center"/>
    </xf>
    <xf numFmtId="0" fontId="20" fillId="16" borderId="3" xfId="0" applyFont="1" applyFill="1" applyBorder="1" applyAlignment="1">
      <alignment horizontal="center" vertical="center"/>
    </xf>
    <xf numFmtId="0" fontId="10" fillId="16" borderId="3" xfId="0" applyFont="1" applyFill="1" applyBorder="1" applyAlignment="1">
      <alignment horizontal="center" vertical="center" wrapText="1"/>
    </xf>
    <xf numFmtId="165" fontId="20" fillId="16" borderId="3" xfId="0" applyNumberFormat="1" applyFont="1" applyFill="1" applyBorder="1" applyAlignment="1">
      <alignment horizontal="center" vertical="center"/>
    </xf>
    <xf numFmtId="0" fontId="12" fillId="2" borderId="17" xfId="0" applyFont="1" applyFill="1" applyBorder="1" applyAlignment="1">
      <alignment horizontal="left" vertical="top" wrapText="1"/>
    </xf>
    <xf numFmtId="165" fontId="12" fillId="17" borderId="29" xfId="0" applyNumberFormat="1" applyFont="1" applyFill="1" applyBorder="1" applyAlignment="1">
      <alignment horizontal="center" vertical="center"/>
    </xf>
    <xf numFmtId="165" fontId="12" fillId="17" borderId="3" xfId="0" applyNumberFormat="1" applyFont="1" applyFill="1" applyBorder="1" applyAlignment="1">
      <alignment horizontal="center" vertical="center"/>
    </xf>
    <xf numFmtId="165" fontId="12" fillId="17" borderId="18" xfId="0" applyNumberFormat="1" applyFont="1" applyFill="1" applyBorder="1" applyAlignment="1">
      <alignment horizontal="center" vertical="center"/>
    </xf>
    <xf numFmtId="165" fontId="0" fillId="17" borderId="3" xfId="0" applyNumberFormat="1" applyFill="1" applyBorder="1" applyAlignment="1">
      <alignment horizontal="center" vertical="center"/>
    </xf>
    <xf numFmtId="165" fontId="10" fillId="17" borderId="3" xfId="0" applyNumberFormat="1" applyFont="1" applyFill="1" applyBorder="1" applyAlignment="1">
      <alignment horizontal="center" vertical="center"/>
    </xf>
    <xf numFmtId="1" fontId="12" fillId="17" borderId="21" xfId="0" applyNumberFormat="1" applyFont="1" applyFill="1" applyBorder="1" applyAlignment="1">
      <alignment horizontal="center" vertical="center"/>
    </xf>
    <xf numFmtId="1" fontId="12" fillId="17" borderId="18" xfId="0" applyNumberFormat="1" applyFont="1" applyFill="1" applyBorder="1" applyAlignment="1">
      <alignment horizontal="center" vertical="center"/>
    </xf>
    <xf numFmtId="165" fontId="0" fillId="17" borderId="14" xfId="0" applyNumberFormat="1" applyFill="1" applyBorder="1" applyAlignment="1">
      <alignment horizontal="center" vertical="center"/>
    </xf>
    <xf numFmtId="165" fontId="0" fillId="17" borderId="2" xfId="0" applyNumberFormat="1" applyFill="1" applyBorder="1" applyAlignment="1">
      <alignment horizontal="center" vertical="center"/>
    </xf>
    <xf numFmtId="165" fontId="10" fillId="17" borderId="29" xfId="0" applyNumberFormat="1" applyFont="1" applyFill="1" applyBorder="1" applyAlignment="1">
      <alignment horizontal="center" vertical="center"/>
    </xf>
    <xf numFmtId="165" fontId="10" fillId="17" borderId="19" xfId="0" applyNumberFormat="1" applyFont="1" applyFill="1" applyBorder="1" applyAlignment="1">
      <alignment horizontal="center" vertical="center"/>
    </xf>
    <xf numFmtId="165" fontId="0" fillId="17" borderId="18" xfId="0" applyNumberFormat="1" applyFill="1" applyBorder="1" applyAlignment="1">
      <alignment horizontal="center" vertical="center"/>
    </xf>
    <xf numFmtId="0" fontId="75" fillId="18" borderId="31" xfId="0" applyFont="1" applyFill="1" applyBorder="1" applyAlignment="1">
      <alignment horizontal="center" vertical="center"/>
    </xf>
    <xf numFmtId="0" fontId="0" fillId="18" borderId="29" xfId="0" applyFill="1" applyBorder="1" applyAlignment="1">
      <alignment horizontal="center" vertical="center"/>
    </xf>
    <xf numFmtId="3" fontId="10" fillId="14" borderId="0" xfId="0" applyNumberFormat="1" applyFont="1" applyFill="1" applyAlignment="1">
      <alignment vertical="center"/>
    </xf>
    <xf numFmtId="165" fontId="15" fillId="2" borderId="11" xfId="3" applyNumberFormat="1" applyFont="1" applyFill="1" applyBorder="1" applyAlignment="1" applyProtection="1">
      <alignment horizontal="center" vertical="top"/>
      <protection hidden="1"/>
    </xf>
    <xf numFmtId="0" fontId="12" fillId="2" borderId="6" xfId="0" applyFont="1" applyFill="1" applyBorder="1"/>
    <xf numFmtId="0" fontId="10" fillId="2" borderId="6" xfId="0" applyFont="1" applyFill="1" applyBorder="1" applyAlignment="1">
      <alignment wrapText="1"/>
    </xf>
    <xf numFmtId="165" fontId="9" fillId="2" borderId="0" xfId="3" applyNumberFormat="1" applyFill="1" applyBorder="1" applyAlignment="1" applyProtection="1">
      <alignment horizontal="center" vertical="top"/>
      <protection hidden="1"/>
    </xf>
    <xf numFmtId="0" fontId="9" fillId="0" borderId="2" xfId="3" applyBorder="1" applyAlignment="1" applyProtection="1">
      <alignment wrapText="1"/>
    </xf>
    <xf numFmtId="164" fontId="26" fillId="0" borderId="1" xfId="8" applyNumberFormat="1" applyBorder="1"/>
    <xf numFmtId="0" fontId="37" fillId="0" borderId="0" xfId="0" applyFont="1"/>
    <xf numFmtId="0" fontId="20" fillId="11" borderId="22" xfId="5" applyFont="1" applyFill="1" applyBorder="1" applyAlignment="1">
      <alignment horizontal="center"/>
    </xf>
    <xf numFmtId="0" fontId="79" fillId="14" borderId="0" xfId="0" applyFont="1" applyFill="1" applyAlignment="1">
      <alignment horizontal="left" vertical="center" wrapText="1"/>
    </xf>
    <xf numFmtId="0" fontId="80" fillId="15" borderId="30" xfId="0" applyFont="1" applyFill="1" applyBorder="1" applyAlignment="1">
      <alignment vertical="center"/>
    </xf>
    <xf numFmtId="0" fontId="80" fillId="15" borderId="39" xfId="0" applyFont="1" applyFill="1" applyBorder="1" applyAlignment="1">
      <alignment vertical="center"/>
    </xf>
    <xf numFmtId="0" fontId="81" fillId="14" borderId="2" xfId="0" applyFont="1" applyFill="1" applyBorder="1" applyAlignment="1">
      <alignment vertical="center"/>
    </xf>
    <xf numFmtId="14" fontId="0" fillId="14" borderId="2" xfId="0" applyNumberFormat="1" applyFill="1" applyBorder="1" applyAlignment="1">
      <alignment vertical="center"/>
    </xf>
    <xf numFmtId="167" fontId="77" fillId="0" borderId="0" xfId="10" applyNumberFormat="1" applyFont="1" applyAlignment="1">
      <alignment wrapText="1"/>
    </xf>
    <xf numFmtId="0" fontId="77" fillId="0" borderId="0" xfId="11" applyFont="1" applyAlignment="1">
      <alignment wrapText="1"/>
    </xf>
    <xf numFmtId="0" fontId="77" fillId="0" borderId="0" xfId="11" applyFont="1"/>
    <xf numFmtId="0" fontId="2" fillId="0" borderId="0" xfId="11"/>
    <xf numFmtId="167" fontId="0" fillId="0" borderId="0" xfId="10" applyNumberFormat="1" applyFont="1"/>
    <xf numFmtId="0" fontId="83" fillId="14" borderId="0" xfId="0" applyFont="1" applyFill="1"/>
    <xf numFmtId="3" fontId="0" fillId="0" borderId="0" xfId="0" applyNumberFormat="1"/>
    <xf numFmtId="0" fontId="70" fillId="0" borderId="0" xfId="0" applyFont="1"/>
    <xf numFmtId="3" fontId="10" fillId="0" borderId="71" xfId="0" applyNumberFormat="1" applyFont="1" applyBorder="1" applyAlignment="1">
      <alignment vertical="center"/>
    </xf>
    <xf numFmtId="0" fontId="77" fillId="14" borderId="46" xfId="0" applyFont="1" applyFill="1" applyBorder="1" applyAlignment="1">
      <alignment horizontal="right" vertical="center"/>
    </xf>
    <xf numFmtId="0" fontId="77" fillId="14" borderId="0" xfId="0" applyFont="1" applyFill="1" applyAlignment="1">
      <alignment horizontal="right" vertical="center"/>
    </xf>
    <xf numFmtId="0" fontId="0" fillId="14" borderId="25" xfId="0" applyFill="1" applyBorder="1" applyAlignment="1">
      <alignment horizontal="left" vertical="top" wrapText="1"/>
    </xf>
    <xf numFmtId="0" fontId="20" fillId="0" borderId="1" xfId="5" applyFont="1" applyBorder="1" applyAlignment="1">
      <alignment horizontal="right" wrapText="1"/>
    </xf>
    <xf numFmtId="0" fontId="0" fillId="0" borderId="1" xfId="0" applyBorder="1"/>
    <xf numFmtId="1" fontId="22" fillId="0" borderId="0" xfId="6" applyNumberFormat="1" applyFont="1">
      <alignment horizontal="left"/>
    </xf>
    <xf numFmtId="0" fontId="10" fillId="0" borderId="0" xfId="6" applyFont="1" applyAlignment="1">
      <alignment horizontal="left" wrapText="1"/>
    </xf>
    <xf numFmtId="164" fontId="10" fillId="0" borderId="0" xfId="6" applyNumberFormat="1" applyFont="1" applyAlignment="1">
      <alignment horizontal="left" wrapText="1"/>
    </xf>
    <xf numFmtId="0" fontId="3" fillId="0" borderId="0" xfId="0" applyFont="1"/>
    <xf numFmtId="0" fontId="87" fillId="0" borderId="0" xfId="12"/>
    <xf numFmtId="171" fontId="87" fillId="0" borderId="0" xfId="12" applyNumberFormat="1"/>
    <xf numFmtId="167" fontId="87" fillId="0" borderId="0" xfId="13" applyNumberFormat="1" applyFont="1"/>
    <xf numFmtId="0" fontId="3" fillId="2" borderId="3" xfId="0" applyFont="1" applyFill="1" applyBorder="1" applyAlignment="1" applyProtection="1">
      <alignment horizontal="center" vertical="center"/>
      <protection locked="0"/>
    </xf>
    <xf numFmtId="0" fontId="3" fillId="2" borderId="0" xfId="0" applyFont="1" applyFill="1"/>
    <xf numFmtId="0" fontId="0" fillId="0" borderId="3" xfId="0" applyBorder="1"/>
    <xf numFmtId="0" fontId="10" fillId="15" borderId="3" xfId="0" applyFont="1" applyFill="1" applyBorder="1"/>
    <xf numFmtId="0" fontId="10" fillId="0" borderId="3" xfId="0" applyFont="1" applyBorder="1" applyAlignment="1">
      <alignment wrapText="1"/>
    </xf>
    <xf numFmtId="0" fontId="9" fillId="15" borderId="3" xfId="3" applyFill="1" applyBorder="1" applyAlignment="1" applyProtection="1"/>
    <xf numFmtId="0" fontId="10" fillId="0" borderId="3" xfId="0" applyFont="1" applyBorder="1"/>
    <xf numFmtId="0" fontId="3" fillId="0" borderId="3" xfId="0" applyFont="1" applyBorder="1"/>
    <xf numFmtId="0" fontId="9" fillId="15" borderId="3" xfId="3" applyFill="1" applyBorder="1" applyAlignment="1" applyProtection="1">
      <alignment horizontal="right"/>
    </xf>
    <xf numFmtId="0" fontId="10" fillId="15" borderId="3" xfId="0" applyFont="1" applyFill="1" applyBorder="1" applyAlignment="1">
      <alignment horizontal="center"/>
    </xf>
    <xf numFmtId="0" fontId="3" fillId="0" borderId="3" xfId="0" applyFont="1" applyBorder="1" applyAlignment="1">
      <alignment wrapText="1"/>
    </xf>
    <xf numFmtId="0" fontId="10" fillId="15" borderId="3" xfId="0" applyFont="1" applyFill="1" applyBorder="1" applyAlignment="1">
      <alignment wrapText="1"/>
    </xf>
    <xf numFmtId="44" fontId="0" fillId="0" borderId="3" xfId="2" applyFont="1" applyBorder="1"/>
    <xf numFmtId="0" fontId="10" fillId="15" borderId="3" xfId="0" applyFont="1" applyFill="1" applyBorder="1" applyAlignment="1">
      <alignment horizontal="center" wrapText="1"/>
    </xf>
    <xf numFmtId="0" fontId="3" fillId="2" borderId="3" xfId="0" applyFont="1" applyFill="1" applyBorder="1" applyAlignment="1" applyProtection="1">
      <alignment horizontal="left" vertical="center" shrinkToFit="1"/>
      <protection locked="0"/>
    </xf>
    <xf numFmtId="0" fontId="10" fillId="18" borderId="3" xfId="0" applyFont="1" applyFill="1" applyBorder="1"/>
    <xf numFmtId="0" fontId="13" fillId="14" borderId="12" xfId="0" applyFont="1" applyFill="1" applyBorder="1" applyAlignment="1">
      <alignment vertical="center" wrapText="1"/>
    </xf>
    <xf numFmtId="0" fontId="10" fillId="15" borderId="3" xfId="0" applyFont="1" applyFill="1" applyBorder="1" applyAlignment="1">
      <alignment horizontal="center" vertical="center" wrapText="1"/>
    </xf>
    <xf numFmtId="44" fontId="0" fillId="15" borderId="3" xfId="0" applyNumberFormat="1" applyFill="1" applyBorder="1" applyAlignment="1">
      <alignment horizontal="center"/>
    </xf>
    <xf numFmtId="166" fontId="3" fillId="0" borderId="3" xfId="2" applyNumberFormat="1" applyFont="1" applyBorder="1" applyAlignment="1">
      <alignment horizontal="center"/>
    </xf>
    <xf numFmtId="166" fontId="0" fillId="0" borderId="3" xfId="2" applyNumberFormat="1" applyFont="1" applyFill="1" applyBorder="1"/>
    <xf numFmtId="166" fontId="0" fillId="0" borderId="3" xfId="2" applyNumberFormat="1" applyFont="1" applyBorder="1"/>
    <xf numFmtId="172" fontId="0" fillId="15" borderId="3" xfId="9" applyNumberFormat="1" applyFont="1" applyFill="1" applyBorder="1" applyAlignment="1">
      <alignment horizontal="center"/>
    </xf>
    <xf numFmtId="167" fontId="0" fillId="0" borderId="3" xfId="1" applyNumberFormat="1" applyFont="1" applyBorder="1"/>
    <xf numFmtId="43" fontId="0" fillId="0" borderId="3" xfId="1" applyFont="1" applyFill="1" applyBorder="1"/>
    <xf numFmtId="166" fontId="0" fillId="0" borderId="3" xfId="0" applyNumberFormat="1" applyBorder="1"/>
    <xf numFmtId="172" fontId="0" fillId="15" borderId="3" xfId="9" applyNumberFormat="1" applyFont="1" applyFill="1" applyBorder="1"/>
    <xf numFmtId="0" fontId="3" fillId="0" borderId="0" xfId="0" applyFont="1" applyAlignment="1">
      <alignment horizontal="left" vertical="top"/>
    </xf>
    <xf numFmtId="0" fontId="89" fillId="2" borderId="0" xfId="0" applyFont="1" applyFill="1" applyAlignment="1">
      <alignment vertical="center"/>
    </xf>
    <xf numFmtId="0" fontId="3" fillId="2" borderId="3" xfId="0" applyFont="1" applyFill="1" applyBorder="1" applyAlignment="1" applyProtection="1">
      <alignment horizontal="left" vertical="center" wrapText="1" shrinkToFit="1"/>
      <protection locked="0"/>
    </xf>
    <xf numFmtId="165" fontId="3" fillId="2" borderId="18" xfId="0" applyNumberFormat="1" applyFont="1" applyFill="1" applyBorder="1" applyAlignment="1" applyProtection="1">
      <alignment horizontal="left" vertical="center" wrapText="1" shrinkToFit="1"/>
      <protection locked="0"/>
    </xf>
    <xf numFmtId="0" fontId="12" fillId="2" borderId="3" xfId="0" applyFont="1" applyFill="1" applyBorder="1" applyAlignment="1" applyProtection="1">
      <alignment horizontal="left" vertical="center" wrapText="1" shrinkToFit="1"/>
      <protection locked="0"/>
    </xf>
    <xf numFmtId="0" fontId="3" fillId="2" borderId="18" xfId="0" applyFont="1" applyFill="1" applyBorder="1" applyAlignment="1" applyProtection="1">
      <alignment horizontal="left" vertical="center" wrapText="1" shrinkToFit="1"/>
      <protection locked="0"/>
    </xf>
    <xf numFmtId="0" fontId="0" fillId="2" borderId="3" xfId="0" applyFill="1" applyBorder="1" applyAlignment="1" applyProtection="1">
      <alignment horizontal="left" vertical="center" wrapText="1" shrinkToFit="1"/>
      <protection locked="0"/>
    </xf>
    <xf numFmtId="0" fontId="3" fillId="2" borderId="18" xfId="0" applyFont="1" applyFill="1" applyBorder="1" applyAlignment="1" applyProtection="1">
      <alignment horizontal="center" vertical="center" wrapText="1"/>
      <protection locked="0"/>
    </xf>
    <xf numFmtId="0" fontId="0" fillId="2" borderId="18" xfId="0" applyFill="1" applyBorder="1" applyAlignment="1" applyProtection="1">
      <alignment horizontal="center" vertical="center" wrapText="1"/>
      <protection locked="0"/>
    </xf>
    <xf numFmtId="0" fontId="10" fillId="21" borderId="0" xfId="6" applyFont="1" applyFill="1">
      <alignment horizontal="left"/>
    </xf>
    <xf numFmtId="0" fontId="20" fillId="11" borderId="72" xfId="5" applyFont="1" applyFill="1" applyBorder="1" applyAlignment="1">
      <alignment horizontal="center"/>
    </xf>
    <xf numFmtId="0" fontId="3" fillId="0" borderId="12" xfId="4" applyFont="1" applyBorder="1"/>
    <xf numFmtId="0" fontId="90" fillId="0" borderId="0" xfId="0" applyFont="1"/>
    <xf numFmtId="0" fontId="2" fillId="3" borderId="0" xfId="11" applyFill="1"/>
    <xf numFmtId="0" fontId="7" fillId="3" borderId="13" xfId="11" applyFont="1" applyFill="1" applyBorder="1" applyAlignment="1">
      <alignment horizontal="left" vertical="center"/>
    </xf>
    <xf numFmtId="0" fontId="2" fillId="3" borderId="13" xfId="11" applyFill="1" applyBorder="1" applyAlignment="1">
      <alignment horizontal="left" vertical="center"/>
    </xf>
    <xf numFmtId="0" fontId="3" fillId="17" borderId="29" xfId="11" applyFont="1" applyFill="1" applyBorder="1" applyAlignment="1">
      <alignment horizontal="center" vertical="center"/>
    </xf>
    <xf numFmtId="0" fontId="3" fillId="17" borderId="3" xfId="11" applyFont="1" applyFill="1" applyBorder="1" applyAlignment="1">
      <alignment horizontal="center" vertical="center"/>
    </xf>
    <xf numFmtId="0" fontId="3" fillId="17" borderId="18" xfId="11" applyFont="1" applyFill="1" applyBorder="1" applyAlignment="1">
      <alignment horizontal="center" vertical="center"/>
    </xf>
    <xf numFmtId="0" fontId="10" fillId="17" borderId="3" xfId="11" applyFont="1" applyFill="1" applyBorder="1" applyAlignment="1">
      <alignment horizontal="center" vertical="center"/>
    </xf>
    <xf numFmtId="165" fontId="2" fillId="2" borderId="2" xfId="11" applyNumberFormat="1" applyFill="1" applyBorder="1" applyAlignment="1">
      <alignment horizontal="center" vertical="center"/>
    </xf>
    <xf numFmtId="0" fontId="7" fillId="3" borderId="12" xfId="11" applyFont="1" applyFill="1" applyBorder="1" applyAlignment="1">
      <alignment horizontal="left" vertical="center"/>
    </xf>
    <xf numFmtId="0" fontId="2" fillId="3" borderId="0" xfId="11" applyFill="1" applyAlignment="1">
      <alignment horizontal="left" vertical="center"/>
    </xf>
    <xf numFmtId="165" fontId="2" fillId="2" borderId="14" xfId="11" applyNumberFormat="1" applyFill="1" applyBorder="1" applyAlignment="1">
      <alignment horizontal="center" vertical="center"/>
    </xf>
    <xf numFmtId="0" fontId="3" fillId="17" borderId="21" xfId="11" applyFont="1" applyFill="1" applyBorder="1" applyAlignment="1">
      <alignment horizontal="center" vertical="center"/>
    </xf>
    <xf numFmtId="0" fontId="7" fillId="3" borderId="13" xfId="11" applyFont="1" applyFill="1" applyBorder="1" applyAlignment="1">
      <alignment vertical="center" wrapText="1"/>
    </xf>
    <xf numFmtId="1" fontId="0" fillId="0" borderId="0" xfId="0" applyNumberFormat="1"/>
    <xf numFmtId="0" fontId="7" fillId="3" borderId="3" xfId="11" applyFont="1" applyFill="1" applyBorder="1" applyAlignment="1">
      <alignment vertical="center" wrapText="1"/>
    </xf>
    <xf numFmtId="0" fontId="7" fillId="3" borderId="19" xfId="11" applyFont="1" applyFill="1" applyBorder="1" applyAlignment="1">
      <alignment vertical="center" wrapText="1"/>
    </xf>
    <xf numFmtId="0" fontId="7" fillId="22" borderId="3" xfId="11" applyFont="1" applyFill="1" applyBorder="1" applyAlignment="1">
      <alignment vertical="center" wrapText="1"/>
    </xf>
    <xf numFmtId="0" fontId="12" fillId="2" borderId="0" xfId="0" applyFont="1" applyFill="1" applyAlignment="1">
      <alignment horizontal="left" vertical="top" wrapText="1"/>
    </xf>
    <xf numFmtId="0" fontId="0" fillId="0" borderId="0" xfId="0" applyAlignment="1">
      <alignment horizontal="left" vertical="top" wrapText="1"/>
    </xf>
    <xf numFmtId="0" fontId="9" fillId="0" borderId="0" xfId="3" applyAlignment="1" applyProtection="1"/>
    <xf numFmtId="0" fontId="11" fillId="4" borderId="3" xfId="0" applyFont="1" applyFill="1" applyBorder="1" applyAlignment="1">
      <alignment horizontal="center" wrapText="1"/>
    </xf>
    <xf numFmtId="0" fontId="9" fillId="0" borderId="0" xfId="3" applyAlignment="1" applyProtection="1">
      <alignment horizontal="center"/>
    </xf>
    <xf numFmtId="0" fontId="20" fillId="2" borderId="0" xfId="0" applyFont="1" applyFill="1" applyAlignment="1">
      <alignment horizontal="left" vertical="top" wrapText="1"/>
    </xf>
    <xf numFmtId="0" fontId="20" fillId="2" borderId="0" xfId="3" applyFont="1" applyFill="1" applyAlignment="1" applyProtection="1">
      <alignment horizontal="left" vertical="top" wrapText="1"/>
    </xf>
    <xf numFmtId="0" fontId="3" fillId="2" borderId="0" xfId="0" applyFont="1" applyFill="1" applyAlignment="1">
      <alignment horizontal="left" vertical="top" wrapText="1"/>
    </xf>
    <xf numFmtId="0" fontId="12" fillId="12" borderId="0" xfId="0" applyFont="1" applyFill="1" applyAlignment="1">
      <alignment horizontal="left" vertical="top" wrapText="1"/>
    </xf>
    <xf numFmtId="0" fontId="12" fillId="0" borderId="0" xfId="0" applyFont="1" applyAlignment="1">
      <alignment horizontal="left" vertical="top" wrapText="1"/>
    </xf>
    <xf numFmtId="0" fontId="85" fillId="2" borderId="0" xfId="0" applyFont="1" applyFill="1" applyAlignment="1">
      <alignment horizontal="center" vertical="center"/>
    </xf>
    <xf numFmtId="0" fontId="86" fillId="2" borderId="0" xfId="0" applyFont="1" applyFill="1" applyAlignment="1">
      <alignment horizontal="center"/>
    </xf>
    <xf numFmtId="0" fontId="45" fillId="2" borderId="0" xfId="0" applyFont="1" applyFill="1" applyAlignment="1">
      <alignment horizontal="center"/>
    </xf>
    <xf numFmtId="0" fontId="46" fillId="2" borderId="0" xfId="0" applyFont="1" applyFill="1" applyAlignment="1">
      <alignment horizontal="center"/>
    </xf>
    <xf numFmtId="0" fontId="12" fillId="4" borderId="0" xfId="0" applyFont="1" applyFill="1" applyAlignment="1">
      <alignment horizontal="left" vertical="top" wrapText="1"/>
    </xf>
    <xf numFmtId="49" fontId="10" fillId="2" borderId="2" xfId="0" applyNumberFormat="1" applyFont="1" applyFill="1" applyBorder="1" applyAlignment="1">
      <alignment horizontal="left" vertical="center" wrapText="1"/>
    </xf>
    <xf numFmtId="49" fontId="10" fillId="2" borderId="6"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166" fontId="10" fillId="14" borderId="2" xfId="0" applyNumberFormat="1" applyFont="1" applyFill="1" applyBorder="1" applyAlignment="1" applyProtection="1">
      <alignment horizontal="right" vertical="center"/>
      <protection locked="0"/>
    </xf>
    <xf numFmtId="166" fontId="10" fillId="14" borderId="18" xfId="0" applyNumberFormat="1" applyFont="1" applyFill="1" applyBorder="1" applyAlignment="1" applyProtection="1">
      <alignment horizontal="right" vertical="center"/>
      <protection locked="0"/>
    </xf>
    <xf numFmtId="49" fontId="12" fillId="2" borderId="2" xfId="0" applyNumberFormat="1" applyFont="1" applyFill="1" applyBorder="1" applyAlignment="1">
      <alignment horizontal="left" vertical="center" wrapText="1"/>
    </xf>
    <xf numFmtId="49" fontId="0" fillId="2" borderId="6" xfId="0" applyNumberFormat="1" applyFill="1" applyBorder="1" applyAlignment="1">
      <alignment horizontal="left" vertical="center" wrapText="1"/>
    </xf>
    <xf numFmtId="49" fontId="0" fillId="2" borderId="18" xfId="0" applyNumberFormat="1" applyFill="1" applyBorder="1" applyAlignment="1">
      <alignment horizontal="left" vertical="center" wrapText="1"/>
    </xf>
    <xf numFmtId="166" fontId="12" fillId="14" borderId="2" xfId="0" applyNumberFormat="1" applyFont="1" applyFill="1" applyBorder="1" applyAlignment="1" applyProtection="1">
      <alignment horizontal="right" vertical="center"/>
      <protection locked="0"/>
    </xf>
    <xf numFmtId="166" fontId="12" fillId="14" borderId="18" xfId="0" applyNumberFormat="1" applyFont="1" applyFill="1" applyBorder="1" applyAlignment="1" applyProtection="1">
      <alignment horizontal="right" vertical="center"/>
      <protection locked="0"/>
    </xf>
    <xf numFmtId="0" fontId="68" fillId="6" borderId="11" xfId="0" applyFont="1" applyFill="1" applyBorder="1" applyAlignment="1">
      <alignment horizontal="center" vertical="center" textRotation="180" wrapText="1"/>
    </xf>
    <xf numFmtId="0" fontId="68" fillId="6" borderId="17" xfId="0" applyFont="1" applyFill="1" applyBorder="1" applyAlignment="1">
      <alignment horizontal="center" vertical="center" textRotation="180"/>
    </xf>
    <xf numFmtId="0" fontId="68" fillId="6" borderId="14" xfId="0" applyFont="1" applyFill="1" applyBorder="1" applyAlignment="1">
      <alignment horizontal="center" vertical="center" textRotation="180"/>
    </xf>
    <xf numFmtId="0" fontId="68" fillId="6" borderId="21" xfId="0" applyFont="1" applyFill="1" applyBorder="1" applyAlignment="1">
      <alignment horizontal="center" vertical="center" textRotation="180"/>
    </xf>
    <xf numFmtId="49" fontId="12" fillId="2" borderId="6" xfId="0" applyNumberFormat="1" applyFont="1" applyFill="1" applyBorder="1" applyAlignment="1">
      <alignment horizontal="left" vertical="center" wrapText="1"/>
    </xf>
    <xf numFmtId="166" fontId="0" fillId="16" borderId="2" xfId="0" applyNumberFormat="1" applyFill="1" applyBorder="1" applyAlignment="1" applyProtection="1">
      <alignment horizontal="right" vertical="center"/>
      <protection locked="0"/>
    </xf>
    <xf numFmtId="166" fontId="0" fillId="16" borderId="18" xfId="0" applyNumberFormat="1" applyFill="1" applyBorder="1" applyAlignment="1" applyProtection="1">
      <alignment horizontal="right" vertical="center"/>
      <protection locked="0"/>
    </xf>
    <xf numFmtId="49" fontId="0" fillId="2" borderId="2" xfId="0" applyNumberFormat="1" applyFill="1" applyBorder="1" applyAlignment="1">
      <alignment horizontal="left" vertical="center" wrapText="1"/>
    </xf>
    <xf numFmtId="49" fontId="12" fillId="2" borderId="18" xfId="0" applyNumberFormat="1" applyFont="1" applyFill="1" applyBorder="1" applyAlignment="1">
      <alignment horizontal="left" vertical="center" wrapText="1"/>
    </xf>
    <xf numFmtId="166" fontId="26" fillId="3" borderId="2" xfId="0" applyNumberFormat="1" applyFont="1" applyFill="1" applyBorder="1" applyAlignment="1">
      <alignment horizontal="right" vertical="center"/>
    </xf>
    <xf numFmtId="166" fontId="26" fillId="3" borderId="18" xfId="0" applyNumberFormat="1" applyFont="1" applyFill="1" applyBorder="1" applyAlignment="1">
      <alignment horizontal="right" vertical="center"/>
    </xf>
    <xf numFmtId="0" fontId="58" fillId="5" borderId="12" xfId="0" applyFont="1" applyFill="1" applyBorder="1" applyAlignment="1" applyProtection="1">
      <alignment vertical="center" wrapText="1"/>
      <protection locked="0"/>
    </xf>
    <xf numFmtId="0" fontId="58" fillId="5" borderId="0" xfId="0" applyFont="1" applyFill="1" applyAlignment="1" applyProtection="1">
      <alignment vertical="center" wrapText="1"/>
      <protection locked="0"/>
    </xf>
    <xf numFmtId="0" fontId="58" fillId="5" borderId="15" xfId="0" applyFont="1" applyFill="1" applyBorder="1" applyAlignment="1" applyProtection="1">
      <alignment vertical="center" wrapText="1"/>
      <protection locked="0"/>
    </xf>
    <xf numFmtId="165" fontId="10" fillId="0" borderId="2" xfId="0" applyNumberFormat="1" applyFont="1" applyBorder="1" applyAlignment="1">
      <alignment horizontal="left" vertical="center" wrapText="1"/>
    </xf>
    <xf numFmtId="165" fontId="10" fillId="0" borderId="6" xfId="0" applyNumberFormat="1" applyFont="1" applyBorder="1" applyAlignment="1">
      <alignment horizontal="left" vertical="center" wrapText="1"/>
    </xf>
    <xf numFmtId="165" fontId="10" fillId="0" borderId="18" xfId="0" applyNumberFormat="1" applyFont="1" applyBorder="1" applyAlignment="1">
      <alignment horizontal="left" vertical="center" wrapText="1"/>
    </xf>
    <xf numFmtId="0" fontId="0" fillId="2" borderId="21" xfId="0" applyFill="1" applyBorder="1" applyAlignment="1">
      <alignment horizontal="left" vertical="center" wrapText="1"/>
    </xf>
    <xf numFmtId="0" fontId="0" fillId="2" borderId="29" xfId="0" applyFill="1" applyBorder="1" applyAlignment="1">
      <alignment horizontal="left" vertical="center" wrapText="1"/>
    </xf>
    <xf numFmtId="1" fontId="12" fillId="2" borderId="14" xfId="0" applyNumberFormat="1" applyFont="1" applyFill="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3" fontId="0" fillId="0" borderId="2" xfId="0" applyNumberFormat="1" applyBorder="1" applyAlignment="1" applyProtection="1">
      <alignment horizontal="right" vertical="center"/>
      <protection locked="0"/>
    </xf>
    <xf numFmtId="3" fontId="0" fillId="0" borderId="18" xfId="0" applyNumberFormat="1" applyBorder="1" applyAlignment="1" applyProtection="1">
      <alignment horizontal="right" vertical="center"/>
      <protection locked="0"/>
    </xf>
    <xf numFmtId="0" fontId="14" fillId="5" borderId="11"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5" xfId="0" applyFont="1" applyFill="1" applyBorder="1" applyAlignment="1">
      <alignment horizontal="center" vertical="center" wrapText="1"/>
    </xf>
    <xf numFmtId="1" fontId="12" fillId="2" borderId="2" xfId="0" applyNumberFormat="1" applyFont="1" applyFill="1" applyBorder="1" applyAlignment="1" applyProtection="1">
      <alignment horizontal="left" vertical="center" wrapText="1"/>
      <protection locked="0"/>
    </xf>
    <xf numFmtId="1" fontId="12" fillId="2" borderId="6" xfId="0" applyNumberFormat="1" applyFont="1" applyFill="1" applyBorder="1" applyAlignment="1" applyProtection="1">
      <alignment horizontal="left" vertical="center" wrapText="1"/>
      <protection locked="0"/>
    </xf>
    <xf numFmtId="1" fontId="12" fillId="2" borderId="18" xfId="0" applyNumberFormat="1" applyFont="1" applyFill="1" applyBorder="1" applyAlignment="1" applyProtection="1">
      <alignment horizontal="left" vertical="center" wrapText="1"/>
      <protection locked="0"/>
    </xf>
    <xf numFmtId="0" fontId="0" fillId="2" borderId="18" xfId="0" applyFill="1" applyBorder="1" applyAlignment="1">
      <alignment horizontal="left" vertical="center" wrapText="1"/>
    </xf>
    <xf numFmtId="0" fontId="0" fillId="2" borderId="3" xfId="0" applyFill="1" applyBorder="1" applyAlignment="1">
      <alignment horizontal="left" vertical="center" wrapText="1"/>
    </xf>
    <xf numFmtId="49" fontId="8" fillId="4" borderId="0" xfId="0" applyNumberFormat="1" applyFont="1" applyFill="1" applyAlignment="1">
      <alignment horizontal="left" vertical="center" wrapText="1"/>
    </xf>
    <xf numFmtId="0" fontId="8" fillId="3" borderId="0" xfId="0" applyFont="1" applyFill="1" applyAlignment="1">
      <alignment horizontal="left" vertical="center"/>
    </xf>
    <xf numFmtId="0" fontId="7" fillId="3" borderId="0" xfId="0" applyFont="1" applyFill="1" applyAlignment="1">
      <alignment horizontal="center" vertical="center" wrapText="1"/>
    </xf>
    <xf numFmtId="0" fontId="7" fillId="3" borderId="13" xfId="0" applyFont="1" applyFill="1" applyBorder="1" applyAlignment="1">
      <alignment horizontal="center" vertical="center" wrapText="1"/>
    </xf>
    <xf numFmtId="1" fontId="7" fillId="3" borderId="0" xfId="0" applyNumberFormat="1" applyFont="1" applyFill="1" applyAlignment="1">
      <alignment horizontal="center" vertical="center" wrapText="1"/>
    </xf>
    <xf numFmtId="0" fontId="7" fillId="3" borderId="3" xfId="0" applyFont="1" applyFill="1" applyBorder="1" applyAlignment="1">
      <alignment horizontal="center" vertical="center" wrapText="1"/>
    </xf>
    <xf numFmtId="0" fontId="8" fillId="3" borderId="11" xfId="0" applyFont="1" applyFill="1" applyBorder="1" applyAlignment="1">
      <alignment horizontal="left" vertical="center"/>
    </xf>
    <xf numFmtId="0" fontId="8" fillId="3" borderId="16" xfId="0" applyFont="1" applyFill="1" applyBorder="1" applyAlignment="1">
      <alignment horizontal="left" vertical="center"/>
    </xf>
    <xf numFmtId="0" fontId="8" fillId="3" borderId="17" xfId="0" applyFont="1" applyFill="1" applyBorder="1" applyAlignment="1">
      <alignment horizontal="left" vertical="center"/>
    </xf>
    <xf numFmtId="0" fontId="10" fillId="2" borderId="18" xfId="0" applyFont="1" applyFill="1" applyBorder="1" applyAlignment="1">
      <alignment horizontal="left" vertical="center" wrapText="1"/>
    </xf>
    <xf numFmtId="0" fontId="10" fillId="2" borderId="3" xfId="0" applyFont="1" applyFill="1" applyBorder="1" applyAlignment="1">
      <alignment horizontal="left" vertical="center" wrapText="1"/>
    </xf>
    <xf numFmtId="1" fontId="11" fillId="5" borderId="11" xfId="0" applyNumberFormat="1" applyFont="1" applyFill="1" applyBorder="1" applyAlignment="1">
      <alignment horizontal="center" vertical="center"/>
    </xf>
    <xf numFmtId="1" fontId="11" fillId="5" borderId="16"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167" fontId="10" fillId="3" borderId="3" xfId="0" applyNumberFormat="1" applyFont="1" applyFill="1" applyBorder="1" applyAlignment="1">
      <alignment horizontal="right" vertical="center"/>
    </xf>
    <xf numFmtId="1" fontId="11" fillId="5" borderId="12" xfId="0" applyNumberFormat="1" applyFont="1" applyFill="1" applyBorder="1" applyAlignment="1">
      <alignment horizontal="center" vertical="center"/>
    </xf>
    <xf numFmtId="1" fontId="11" fillId="5" borderId="0" xfId="0" applyNumberFormat="1" applyFont="1" applyFill="1" applyAlignment="1">
      <alignment horizontal="center" vertical="center"/>
    </xf>
    <xf numFmtId="1" fontId="11" fillId="5" borderId="15" xfId="0" applyNumberFormat="1" applyFont="1" applyFill="1" applyBorder="1" applyAlignment="1">
      <alignment horizontal="center" vertical="center"/>
    </xf>
    <xf numFmtId="0" fontId="10" fillId="2" borderId="16" xfId="0" applyFont="1" applyFill="1" applyBorder="1" applyAlignment="1">
      <alignment horizontal="left" vertical="center" wrapText="1"/>
    </xf>
    <xf numFmtId="167" fontId="10" fillId="3" borderId="2" xfId="0" applyNumberFormat="1" applyFont="1" applyFill="1" applyBorder="1" applyAlignment="1">
      <alignment vertical="center"/>
    </xf>
    <xf numFmtId="167" fontId="10" fillId="3" borderId="18" xfId="0" applyNumberFormat="1" applyFont="1" applyFill="1" applyBorder="1" applyAlignment="1">
      <alignment vertical="center"/>
    </xf>
    <xf numFmtId="0" fontId="14" fillId="5" borderId="14"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21" xfId="0" applyFont="1" applyFill="1" applyBorder="1" applyAlignment="1">
      <alignment horizontal="center" vertical="center" wrapText="1"/>
    </xf>
    <xf numFmtId="3" fontId="3" fillId="2" borderId="2" xfId="0" applyNumberFormat="1" applyFont="1" applyFill="1" applyBorder="1" applyAlignment="1" applyProtection="1">
      <alignment horizontal="right" vertical="center"/>
      <protection locked="0"/>
    </xf>
    <xf numFmtId="3" fontId="3" fillId="2" borderId="18" xfId="0" applyNumberFormat="1" applyFont="1" applyFill="1" applyBorder="1" applyAlignment="1" applyProtection="1">
      <alignment horizontal="right" vertical="center"/>
      <protection locked="0"/>
    </xf>
    <xf numFmtId="0" fontId="8" fillId="3" borderId="14"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21" xfId="0" applyFont="1" applyFill="1" applyBorder="1" applyAlignment="1">
      <alignment horizontal="center" vertical="center"/>
    </xf>
    <xf numFmtId="0" fontId="16" fillId="0" borderId="3" xfId="0" applyFont="1" applyBorder="1" applyAlignment="1">
      <alignment horizontal="center" vertical="center" wrapText="1"/>
    </xf>
    <xf numFmtId="0" fontId="16" fillId="0" borderId="13" xfId="0" applyFont="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8" xfId="0" applyFont="1" applyFill="1" applyBorder="1" applyAlignment="1">
      <alignment horizontal="center" vertical="center" wrapText="1"/>
    </xf>
    <xf numFmtId="1" fontId="7" fillId="3" borderId="13" xfId="0" applyNumberFormat="1" applyFont="1" applyFill="1" applyBorder="1" applyAlignment="1">
      <alignment horizontal="center" vertical="center" wrapText="1"/>
    </xf>
    <xf numFmtId="1" fontId="7" fillId="3" borderId="21" xfId="0" applyNumberFormat="1" applyFont="1" applyFill="1" applyBorder="1" applyAlignment="1">
      <alignment horizontal="center" vertical="center" wrapText="1"/>
    </xf>
    <xf numFmtId="1" fontId="14" fillId="5" borderId="12" xfId="0" applyNumberFormat="1" applyFont="1" applyFill="1" applyBorder="1" applyAlignment="1">
      <alignment horizontal="left" vertical="center" wrapText="1"/>
    </xf>
    <xf numFmtId="0" fontId="0" fillId="0" borderId="0" xfId="0" applyAlignment="1">
      <alignment vertical="center" wrapText="1"/>
    </xf>
    <xf numFmtId="0" fontId="0" fillId="0" borderId="12" xfId="0" applyBorder="1" applyAlignment="1">
      <alignment vertical="center" wrapText="1"/>
    </xf>
    <xf numFmtId="0" fontId="10" fillId="2" borderId="19" xfId="0" applyFont="1" applyFill="1" applyBorder="1" applyAlignment="1">
      <alignment horizontal="left" vertical="center" wrapText="1"/>
    </xf>
    <xf numFmtId="0" fontId="0" fillId="2" borderId="19" xfId="0" applyFill="1" applyBorder="1"/>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5" fontId="13" fillId="2" borderId="12" xfId="0" applyNumberFormat="1" applyFont="1" applyFill="1" applyBorder="1" applyAlignment="1">
      <alignment horizontal="left" vertical="center" wrapText="1"/>
    </xf>
    <xf numFmtId="5" fontId="13" fillId="2" borderId="0" xfId="0" applyNumberFormat="1" applyFont="1" applyFill="1" applyAlignment="1">
      <alignment horizontal="left" vertical="center" wrapText="1"/>
    </xf>
    <xf numFmtId="0" fontId="10" fillId="2" borderId="0" xfId="0" applyFont="1" applyFill="1" applyAlignment="1">
      <alignment horizontal="left" vertical="center" wrapText="1"/>
    </xf>
    <xf numFmtId="5" fontId="11" fillId="2" borderId="12" xfId="0" applyNumberFormat="1" applyFont="1" applyFill="1" applyBorder="1" applyAlignment="1">
      <alignment horizontal="left" vertical="center" wrapText="1"/>
    </xf>
    <xf numFmtId="5" fontId="11" fillId="2" borderId="0" xfId="0" applyNumberFormat="1" applyFont="1" applyFill="1" applyAlignment="1">
      <alignment horizontal="left" vertical="center" wrapText="1"/>
    </xf>
    <xf numFmtId="0" fontId="12"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13" fillId="2" borderId="0" xfId="0" applyFont="1" applyFill="1" applyAlignment="1">
      <alignment horizontal="left" vertical="center" wrapText="1"/>
    </xf>
    <xf numFmtId="0" fontId="0" fillId="0" borderId="0" xfId="0" applyAlignment="1">
      <alignment horizontal="left" vertical="center" wrapText="1"/>
    </xf>
    <xf numFmtId="0" fontId="24" fillId="6" borderId="16" xfId="0" applyFont="1" applyFill="1" applyBorder="1" applyAlignment="1">
      <alignment horizontal="center" vertical="center" textRotation="180"/>
    </xf>
    <xf numFmtId="0" fontId="24" fillId="6" borderId="17" xfId="0" applyFont="1" applyFill="1" applyBorder="1" applyAlignment="1">
      <alignment horizontal="center" vertical="center" textRotation="180"/>
    </xf>
    <xf numFmtId="0" fontId="24" fillId="6" borderId="0" xfId="0" applyFont="1" applyFill="1" applyAlignment="1">
      <alignment horizontal="center" vertical="center" textRotation="180"/>
    </xf>
    <xf numFmtId="0" fontId="24" fillId="6" borderId="15" xfId="0" applyFont="1" applyFill="1" applyBorder="1" applyAlignment="1">
      <alignment horizontal="center" vertical="center" textRotation="180"/>
    </xf>
    <xf numFmtId="0" fontId="24" fillId="6" borderId="13" xfId="0" applyFont="1" applyFill="1" applyBorder="1" applyAlignment="1">
      <alignment horizontal="center" vertical="center" textRotation="180"/>
    </xf>
    <xf numFmtId="0" fontId="24" fillId="6" borderId="21" xfId="0" applyFont="1" applyFill="1" applyBorder="1" applyAlignment="1">
      <alignment horizontal="center" vertical="center" textRotation="180"/>
    </xf>
    <xf numFmtId="3" fontId="0" fillId="6" borderId="11" xfId="0" applyNumberFormat="1" applyFill="1" applyBorder="1" applyAlignment="1">
      <alignment horizontal="center" vertical="center"/>
    </xf>
    <xf numFmtId="3" fontId="0" fillId="6" borderId="17" xfId="0" applyNumberFormat="1" applyFill="1" applyBorder="1" applyAlignment="1">
      <alignment horizontal="center" vertical="center"/>
    </xf>
    <xf numFmtId="3" fontId="0" fillId="6" borderId="12" xfId="0" applyNumberFormat="1" applyFill="1" applyBorder="1" applyAlignment="1">
      <alignment horizontal="center" vertical="center"/>
    </xf>
    <xf numFmtId="3" fontId="0" fillId="6" borderId="15" xfId="0" applyNumberFormat="1" applyFill="1" applyBorder="1" applyAlignment="1">
      <alignment horizontal="center" vertical="center"/>
    </xf>
    <xf numFmtId="3" fontId="0" fillId="6" borderId="14" xfId="0" applyNumberFormat="1" applyFill="1" applyBorder="1" applyAlignment="1">
      <alignment horizontal="center" vertical="center"/>
    </xf>
    <xf numFmtId="3" fontId="0" fillId="6" borderId="21" xfId="0" applyNumberFormat="1" applyFill="1" applyBorder="1" applyAlignment="1">
      <alignment horizontal="center" vertical="center"/>
    </xf>
    <xf numFmtId="166" fontId="10" fillId="2" borderId="2" xfId="0" applyNumberFormat="1" applyFont="1" applyFill="1" applyBorder="1" applyAlignment="1" applyProtection="1">
      <alignment horizontal="right" vertical="center"/>
      <protection locked="0"/>
    </xf>
    <xf numFmtId="166" fontId="10" fillId="2" borderId="18" xfId="0" applyNumberFormat="1" applyFont="1" applyFill="1" applyBorder="1" applyAlignment="1" applyProtection="1">
      <alignment horizontal="right" vertical="center"/>
      <protection locked="0"/>
    </xf>
    <xf numFmtId="166" fontId="0" fillId="3" borderId="2" xfId="0" applyNumberFormat="1" applyFill="1" applyBorder="1" applyAlignment="1">
      <alignment horizontal="right" vertical="center"/>
    </xf>
    <xf numFmtId="166" fontId="0" fillId="3" borderId="18" xfId="0" applyNumberFormat="1" applyFill="1" applyBorder="1" applyAlignment="1">
      <alignment horizontal="right" vertical="center"/>
    </xf>
    <xf numFmtId="167" fontId="10" fillId="2" borderId="2" xfId="0" applyNumberFormat="1" applyFont="1" applyFill="1" applyBorder="1" applyAlignment="1" applyProtection="1">
      <alignment horizontal="right" vertical="center"/>
      <protection locked="0"/>
    </xf>
    <xf numFmtId="167" fontId="10" fillId="2" borderId="18" xfId="0" applyNumberFormat="1" applyFont="1" applyFill="1" applyBorder="1" applyAlignment="1" applyProtection="1">
      <alignment horizontal="right" vertical="center"/>
      <protection locked="0"/>
    </xf>
    <xf numFmtId="1" fontId="12" fillId="2" borderId="3" xfId="0" applyNumberFormat="1" applyFont="1" applyFill="1" applyBorder="1" applyAlignment="1" applyProtection="1">
      <alignment horizontal="center" vertical="center" wrapText="1"/>
      <protection locked="0"/>
    </xf>
    <xf numFmtId="0" fontId="12" fillId="14" borderId="3" xfId="0" applyFont="1" applyFill="1" applyBorder="1" applyAlignment="1" applyProtection="1">
      <alignment horizontal="center" vertical="center" wrapText="1"/>
      <protection locked="0"/>
    </xf>
    <xf numFmtId="1" fontId="11" fillId="6" borderId="11" xfId="0" applyNumberFormat="1" applyFont="1" applyFill="1" applyBorder="1" applyAlignment="1">
      <alignment horizontal="center" vertical="center"/>
    </xf>
    <xf numFmtId="1" fontId="11" fillId="6" borderId="16" xfId="0" applyNumberFormat="1" applyFont="1" applyFill="1" applyBorder="1" applyAlignment="1">
      <alignment horizontal="center" vertical="center"/>
    </xf>
    <xf numFmtId="1" fontId="11" fillId="6" borderId="17" xfId="0" applyNumberFormat="1" applyFont="1" applyFill="1" applyBorder="1" applyAlignment="1">
      <alignment horizontal="center" vertical="center"/>
    </xf>
    <xf numFmtId="0" fontId="71" fillId="2" borderId="12" xfId="0" applyFont="1" applyFill="1" applyBorder="1" applyAlignment="1">
      <alignment horizontal="left" vertical="center" wrapText="1"/>
    </xf>
    <xf numFmtId="0" fontId="71" fillId="2" borderId="0" xfId="0" applyFont="1" applyFill="1" applyAlignment="1">
      <alignment horizontal="left" vertical="center" wrapText="1"/>
    </xf>
    <xf numFmtId="5" fontId="14" fillId="0" borderId="12" xfId="0" applyNumberFormat="1" applyFont="1" applyBorder="1" applyAlignment="1">
      <alignment horizontal="left" vertical="center" wrapText="1"/>
    </xf>
    <xf numFmtId="5" fontId="14" fillId="0" borderId="0" xfId="0" applyNumberFormat="1" applyFont="1" applyAlignment="1">
      <alignment horizontal="left" vertical="center" wrapText="1"/>
    </xf>
    <xf numFmtId="49" fontId="9" fillId="2" borderId="2" xfId="3" applyNumberFormat="1" applyFill="1" applyBorder="1" applyAlignment="1" applyProtection="1">
      <alignment horizontal="left" vertical="center" wrapText="1"/>
    </xf>
    <xf numFmtId="49" fontId="9" fillId="2" borderId="6" xfId="3" applyNumberFormat="1" applyFill="1" applyBorder="1" applyAlignment="1" applyProtection="1">
      <alignment horizontal="left" vertical="center" wrapText="1"/>
    </xf>
    <xf numFmtId="49" fontId="9" fillId="2" borderId="18" xfId="3" applyNumberFormat="1" applyFill="1" applyBorder="1" applyAlignment="1" applyProtection="1">
      <alignment horizontal="left" vertical="center" wrapText="1"/>
    </xf>
    <xf numFmtId="5" fontId="14" fillId="2" borderId="12" xfId="0" applyNumberFormat="1" applyFont="1" applyFill="1" applyBorder="1" applyAlignment="1">
      <alignment horizontal="left" vertical="center" wrapText="1"/>
    </xf>
    <xf numFmtId="5" fontId="14" fillId="2" borderId="0" xfId="0" applyNumberFormat="1" applyFont="1" applyFill="1" applyAlignment="1">
      <alignment horizontal="left" vertical="center" wrapText="1"/>
    </xf>
    <xf numFmtId="0" fontId="0" fillId="2" borderId="0" xfId="0" applyFill="1" applyAlignment="1">
      <alignment horizontal="left" vertical="center" wrapText="1"/>
    </xf>
    <xf numFmtId="0" fontId="9" fillId="2" borderId="12" xfId="3" applyFill="1" applyBorder="1" applyAlignment="1" applyProtection="1">
      <alignment horizontal="left" vertical="center" wrapText="1"/>
    </xf>
    <xf numFmtId="0" fontId="9" fillId="2" borderId="0" xfId="3" applyFill="1" applyBorder="1" applyAlignment="1" applyProtection="1">
      <alignment horizontal="left" vertical="center" wrapText="1"/>
    </xf>
    <xf numFmtId="0" fontId="0" fillId="2" borderId="2" xfId="0" applyFill="1" applyBorder="1" applyAlignment="1">
      <alignment horizontal="left" vertical="center" wrapText="1"/>
    </xf>
    <xf numFmtId="0" fontId="0" fillId="2" borderId="6" xfId="0" applyFill="1" applyBorder="1" applyAlignment="1">
      <alignment horizontal="left" vertical="center" wrapText="1"/>
    </xf>
    <xf numFmtId="0" fontId="10" fillId="2" borderId="2" xfId="0" applyFont="1" applyFill="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4" fillId="0" borderId="16" xfId="0" applyFont="1" applyBorder="1" applyAlignment="1">
      <alignment horizontal="center" vertical="center"/>
    </xf>
    <xf numFmtId="0" fontId="9" fillId="0" borderId="12" xfId="3" applyBorder="1" applyAlignment="1" applyProtection="1">
      <alignment horizontal="left" vertical="center" wrapText="1"/>
    </xf>
    <xf numFmtId="0" fontId="9" fillId="0" borderId="0" xfId="3" applyAlignment="1" applyProtection="1">
      <alignment horizontal="left" vertical="center" wrapText="1"/>
    </xf>
    <xf numFmtId="5" fontId="9" fillId="4" borderId="11" xfId="3" applyNumberFormat="1" applyFill="1" applyBorder="1" applyAlignment="1" applyProtection="1">
      <alignment horizontal="left" vertical="center" wrapText="1"/>
    </xf>
    <xf numFmtId="0" fontId="9" fillId="4" borderId="16" xfId="3" applyFill="1" applyBorder="1" applyAlignment="1" applyProtection="1">
      <alignment horizontal="left" vertical="center" wrapText="1"/>
    </xf>
    <xf numFmtId="0" fontId="9" fillId="0" borderId="17" xfId="3" applyBorder="1" applyAlignment="1" applyProtection="1">
      <alignment horizontal="left" vertical="center" wrapText="1"/>
    </xf>
    <xf numFmtId="0" fontId="9" fillId="0" borderId="14" xfId="3" applyBorder="1" applyAlignment="1" applyProtection="1">
      <alignment horizontal="left" vertical="center" wrapText="1"/>
    </xf>
    <xf numFmtId="0" fontId="9" fillId="0" borderId="13" xfId="3" applyBorder="1" applyAlignment="1" applyProtection="1">
      <alignment horizontal="left" vertical="center" wrapText="1"/>
    </xf>
    <xf numFmtId="0" fontId="9" fillId="0" borderId="21" xfId="3" applyBorder="1" applyAlignment="1" applyProtection="1">
      <alignment horizontal="left" vertical="center" wrapText="1"/>
    </xf>
    <xf numFmtId="0" fontId="10" fillId="0" borderId="18" xfId="0" applyFont="1" applyBorder="1" applyAlignment="1" applyProtection="1">
      <alignment horizontal="left" vertical="center"/>
      <protection locked="0"/>
    </xf>
    <xf numFmtId="0" fontId="14" fillId="2" borderId="16" xfId="0" applyFont="1" applyFill="1" applyBorder="1" applyAlignment="1">
      <alignment horizontal="left" wrapText="1"/>
    </xf>
    <xf numFmtId="0" fontId="0" fillId="0" borderId="16" xfId="0" applyBorder="1" applyAlignment="1">
      <alignment horizontal="left"/>
    </xf>
    <xf numFmtId="0" fontId="0" fillId="0" borderId="17" xfId="0" applyBorder="1" applyAlignment="1">
      <alignment horizontal="left"/>
    </xf>
    <xf numFmtId="166" fontId="0" fillId="14" borderId="18" xfId="0" applyNumberFormat="1" applyFill="1" applyBorder="1" applyAlignment="1" applyProtection="1">
      <alignment horizontal="right" vertical="center"/>
      <protection locked="0"/>
    </xf>
    <xf numFmtId="0" fontId="0" fillId="0" borderId="0" xfId="0" applyAlignment="1">
      <alignment horizontal="left" vertical="center"/>
    </xf>
    <xf numFmtId="0" fontId="9" fillId="2" borderId="12" xfId="3" applyFill="1" applyBorder="1" applyAlignment="1" applyProtection="1">
      <alignment horizontal="center" vertical="center"/>
    </xf>
    <xf numFmtId="0" fontId="9" fillId="2" borderId="0" xfId="3" applyFill="1" applyBorder="1" applyAlignment="1" applyProtection="1">
      <alignment horizontal="center" vertical="center"/>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0" fontId="8" fillId="5" borderId="18" xfId="0" applyFont="1" applyFill="1" applyBorder="1" applyAlignment="1">
      <alignment horizontal="center" vertical="center"/>
    </xf>
    <xf numFmtId="0" fontId="7" fillId="3" borderId="29" xfId="0" applyFont="1" applyFill="1" applyBorder="1" applyAlignment="1">
      <alignment horizontal="center" vertical="center" wrapText="1"/>
    </xf>
    <xf numFmtId="0" fontId="16" fillId="0" borderId="29" xfId="0" applyFont="1" applyBorder="1" applyAlignment="1">
      <alignment horizontal="center" vertical="center" wrapText="1"/>
    </xf>
    <xf numFmtId="0" fontId="16" fillId="0" borderId="14" xfId="0" applyFont="1" applyBorder="1" applyAlignment="1">
      <alignment horizontal="center" vertical="center" wrapText="1"/>
    </xf>
    <xf numFmtId="49" fontId="10" fillId="2" borderId="3" xfId="0" applyNumberFormat="1" applyFont="1" applyFill="1" applyBorder="1" applyAlignment="1">
      <alignment horizontal="left" vertical="center" wrapText="1"/>
    </xf>
    <xf numFmtId="0" fontId="7" fillId="5" borderId="11"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15"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21" xfId="0" applyFont="1" applyFill="1" applyBorder="1" applyAlignment="1">
      <alignment horizontal="center" vertical="center" wrapText="1"/>
    </xf>
    <xf numFmtId="49" fontId="0" fillId="2" borderId="13" xfId="0" applyNumberFormat="1" applyFill="1" applyBorder="1" applyAlignment="1">
      <alignment horizontal="left" vertical="center" wrapText="1"/>
    </xf>
    <xf numFmtId="49" fontId="0" fillId="2" borderId="21" xfId="0" applyNumberFormat="1" applyFill="1" applyBorder="1" applyAlignment="1">
      <alignment horizontal="left" vertical="center" wrapText="1"/>
    </xf>
    <xf numFmtId="167" fontId="10" fillId="3" borderId="2" xfId="0" applyNumberFormat="1" applyFont="1" applyFill="1" applyBorder="1" applyAlignment="1">
      <alignment horizontal="right" vertical="center"/>
    </xf>
    <xf numFmtId="167" fontId="10" fillId="3" borderId="18" xfId="0" applyNumberFormat="1" applyFont="1" applyFill="1" applyBorder="1" applyAlignment="1">
      <alignment horizontal="right" vertical="center"/>
    </xf>
    <xf numFmtId="49" fontId="0" fillId="6" borderId="0" xfId="0" applyNumberFormat="1" applyFill="1" applyAlignment="1">
      <alignment horizontal="center" vertical="center" wrapText="1"/>
    </xf>
    <xf numFmtId="49" fontId="0" fillId="6" borderId="15" xfId="0" applyNumberFormat="1" applyFill="1" applyBorder="1" applyAlignment="1">
      <alignment horizontal="center" vertical="center" wrapText="1"/>
    </xf>
    <xf numFmtId="49" fontId="0" fillId="6" borderId="13" xfId="0" applyNumberFormat="1" applyFill="1" applyBorder="1" applyAlignment="1">
      <alignment horizontal="center" vertical="center" wrapText="1"/>
    </xf>
    <xf numFmtId="49" fontId="0" fillId="6" borderId="21" xfId="0" applyNumberFormat="1" applyFill="1" applyBorder="1" applyAlignment="1">
      <alignment horizontal="center" vertical="center" wrapText="1"/>
    </xf>
    <xf numFmtId="1" fontId="10" fillId="2" borderId="2" xfId="0" applyNumberFormat="1" applyFont="1" applyFill="1" applyBorder="1" applyAlignment="1" applyProtection="1">
      <alignment horizontal="right" vertical="center"/>
      <protection locked="0"/>
    </xf>
    <xf numFmtId="1" fontId="10" fillId="2" borderId="18" xfId="0" applyNumberFormat="1" applyFont="1" applyFill="1" applyBorder="1" applyAlignment="1" applyProtection="1">
      <alignment horizontal="right" vertical="center"/>
      <protection locked="0"/>
    </xf>
    <xf numFmtId="0" fontId="0" fillId="2" borderId="2" xfId="0" applyFill="1" applyBorder="1" applyAlignment="1" applyProtection="1">
      <alignment horizontal="right"/>
      <protection locked="0"/>
    </xf>
    <xf numFmtId="0" fontId="0" fillId="2" borderId="18" xfId="0" applyFill="1" applyBorder="1" applyAlignment="1" applyProtection="1">
      <alignment horizontal="right"/>
      <protection locked="0"/>
    </xf>
    <xf numFmtId="0" fontId="0" fillId="6" borderId="12" xfId="0" applyFill="1" applyBorder="1" applyAlignment="1">
      <alignment horizontal="center"/>
    </xf>
    <xf numFmtId="0" fontId="0" fillId="6" borderId="0" xfId="0" applyFill="1" applyAlignment="1">
      <alignment horizontal="center"/>
    </xf>
    <xf numFmtId="0" fontId="0" fillId="6" borderId="15" xfId="0" applyFill="1" applyBorder="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21" xfId="0" applyFill="1" applyBorder="1" applyAlignment="1">
      <alignment horizontal="center"/>
    </xf>
    <xf numFmtId="0" fontId="8" fillId="5" borderId="12" xfId="0" applyFont="1" applyFill="1" applyBorder="1" applyAlignment="1">
      <alignment horizontal="center" vertical="center"/>
    </xf>
    <xf numFmtId="0" fontId="8" fillId="5" borderId="0" xfId="0" applyFont="1" applyFill="1" applyAlignment="1">
      <alignment horizontal="center" vertical="center"/>
    </xf>
    <xf numFmtId="0" fontId="8" fillId="5" borderId="15" xfId="0" applyFont="1" applyFill="1" applyBorder="1" applyAlignment="1">
      <alignment horizontal="center" vertical="center"/>
    </xf>
    <xf numFmtId="0" fontId="0" fillId="6" borderId="12" xfId="0" applyFill="1" applyBorder="1" applyAlignment="1">
      <alignment horizontal="center" vertical="center" wrapText="1"/>
    </xf>
    <xf numFmtId="0" fontId="0" fillId="6" borderId="0" xfId="0" applyFill="1" applyAlignment="1">
      <alignment horizontal="center" vertical="center" wrapText="1"/>
    </xf>
    <xf numFmtId="0" fontId="0" fillId="6" borderId="15" xfId="0" applyFill="1" applyBorder="1" applyAlignment="1">
      <alignment horizontal="center" vertical="center" wrapText="1"/>
    </xf>
    <xf numFmtId="1" fontId="11" fillId="6" borderId="12" xfId="0" applyNumberFormat="1" applyFont="1" applyFill="1" applyBorder="1" applyAlignment="1">
      <alignment horizontal="center" vertical="center"/>
    </xf>
    <xf numFmtId="1" fontId="11" fillId="6" borderId="0" xfId="0" applyNumberFormat="1" applyFont="1" applyFill="1" applyAlignment="1">
      <alignment horizontal="center" vertical="center"/>
    </xf>
    <xf numFmtId="1" fontId="11" fillId="6" borderId="15" xfId="0" applyNumberFormat="1" applyFont="1" applyFill="1" applyBorder="1" applyAlignment="1">
      <alignment horizontal="center" vertical="center"/>
    </xf>
    <xf numFmtId="167" fontId="0" fillId="3" borderId="2" xfId="0" applyNumberFormat="1" applyFill="1" applyBorder="1" applyAlignment="1">
      <alignment horizontal="right" vertical="center"/>
    </xf>
    <xf numFmtId="167" fontId="0" fillId="3" borderId="18" xfId="0" applyNumberFormat="1" applyFill="1" applyBorder="1" applyAlignment="1">
      <alignment horizontal="right" vertical="center"/>
    </xf>
    <xf numFmtId="0" fontId="8" fillId="5" borderId="11" xfId="0" applyFont="1" applyFill="1" applyBorder="1" applyAlignment="1">
      <alignment horizontal="center" vertical="center"/>
    </xf>
    <xf numFmtId="0" fontId="8" fillId="5" borderId="16" xfId="0" applyFont="1" applyFill="1" applyBorder="1" applyAlignment="1">
      <alignment horizontal="center" vertical="center"/>
    </xf>
    <xf numFmtId="0" fontId="8" fillId="5" borderId="17" xfId="0" applyFont="1" applyFill="1" applyBorder="1" applyAlignment="1">
      <alignment horizontal="center" vertical="center"/>
    </xf>
    <xf numFmtId="1" fontId="7" fillId="3" borderId="14" xfId="0" applyNumberFormat="1" applyFont="1" applyFill="1" applyBorder="1" applyAlignment="1">
      <alignment horizontal="center" vertical="center" wrapText="1"/>
    </xf>
    <xf numFmtId="1" fontId="12" fillId="2" borderId="29" xfId="0" applyNumberFormat="1"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8" fillId="5" borderId="14"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21" xfId="0" applyFont="1" applyFill="1" applyBorder="1" applyAlignment="1">
      <alignment horizontal="center" vertical="center"/>
    </xf>
    <xf numFmtId="49" fontId="10" fillId="2" borderId="14"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0" fillId="6" borderId="0" xfId="0" applyNumberFormat="1" applyFont="1" applyFill="1" applyAlignment="1">
      <alignment horizontal="center" vertical="center" wrapText="1"/>
    </xf>
    <xf numFmtId="49" fontId="10" fillId="6" borderId="15" xfId="0" applyNumberFormat="1" applyFont="1" applyFill="1" applyBorder="1" applyAlignment="1">
      <alignment horizontal="center" vertical="center" wrapText="1"/>
    </xf>
    <xf numFmtId="49" fontId="10" fillId="6" borderId="13" xfId="0" applyNumberFormat="1" applyFont="1" applyFill="1" applyBorder="1" applyAlignment="1">
      <alignment horizontal="center" vertical="center" wrapText="1"/>
    </xf>
    <xf numFmtId="49" fontId="10" fillId="6" borderId="21" xfId="0" applyNumberFormat="1" applyFont="1" applyFill="1" applyBorder="1" applyAlignment="1">
      <alignment horizontal="center" vertical="center" wrapText="1"/>
    </xf>
    <xf numFmtId="0" fontId="7" fillId="3" borderId="21" xfId="0" applyFont="1" applyFill="1" applyBorder="1" applyAlignment="1">
      <alignment horizontal="center" vertical="center" wrapText="1"/>
    </xf>
    <xf numFmtId="0" fontId="0" fillId="6" borderId="11"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49" fontId="10" fillId="6" borderId="16" xfId="0" applyNumberFormat="1" applyFont="1" applyFill="1" applyBorder="1" applyAlignment="1">
      <alignment horizontal="center" vertical="center" wrapText="1"/>
    </xf>
    <xf numFmtId="49" fontId="10" fillId="6" borderId="17" xfId="0" applyNumberFormat="1" applyFont="1" applyFill="1" applyBorder="1" applyAlignment="1">
      <alignment horizontal="center" vertical="center" wrapText="1"/>
    </xf>
    <xf numFmtId="0" fontId="8" fillId="0" borderId="2" xfId="0" applyFont="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49" fontId="10" fillId="2" borderId="11" xfId="0" applyNumberFormat="1" applyFont="1" applyFill="1" applyBorder="1" applyAlignment="1">
      <alignment horizontal="left" vertical="center" wrapText="1"/>
    </xf>
    <xf numFmtId="49" fontId="10" fillId="2" borderId="16"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0" fontId="8" fillId="0" borderId="3" xfId="0" applyFont="1" applyBorder="1" applyAlignment="1" applyProtection="1">
      <alignment horizontal="right" vertical="center"/>
      <protection locked="0"/>
    </xf>
    <xf numFmtId="49" fontId="10" fillId="6" borderId="1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49" fontId="10" fillId="2" borderId="18" xfId="0" applyNumberFormat="1" applyFont="1" applyFill="1" applyBorder="1" applyAlignment="1">
      <alignment horizontal="center" vertical="center" wrapText="1"/>
    </xf>
    <xf numFmtId="0" fontId="10" fillId="2" borderId="29" xfId="0" applyFont="1" applyFill="1" applyBorder="1" applyAlignment="1">
      <alignment horizontal="left" vertical="center" wrapText="1"/>
    </xf>
    <xf numFmtId="0" fontId="0" fillId="2" borderId="29" xfId="0" applyFill="1" applyBorder="1"/>
    <xf numFmtId="0" fontId="10" fillId="2" borderId="6"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16" fillId="0" borderId="19" xfId="0" applyFont="1" applyBorder="1" applyAlignment="1">
      <alignment horizontal="center" vertical="center" wrapText="1"/>
    </xf>
    <xf numFmtId="1" fontId="7" fillId="3" borderId="3" xfId="0" applyNumberFormat="1" applyFont="1" applyFill="1" applyBorder="1" applyAlignment="1">
      <alignment horizontal="center" vertical="center" wrapText="1"/>
    </xf>
    <xf numFmtId="0" fontId="0" fillId="0" borderId="15"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21" xfId="0" applyBorder="1" applyAlignment="1">
      <alignment vertical="center" wrapText="1"/>
    </xf>
    <xf numFmtId="1" fontId="12" fillId="14" borderId="14" xfId="0" applyNumberFormat="1" applyFont="1" applyFill="1" applyBorder="1" applyAlignment="1" applyProtection="1">
      <alignment horizontal="center" vertical="center" wrapText="1"/>
      <protection locked="0"/>
    </xf>
    <xf numFmtId="0" fontId="12" fillId="14" borderId="21" xfId="0" applyFont="1" applyFill="1" applyBorder="1" applyAlignment="1" applyProtection="1">
      <alignment horizontal="center" vertical="center" wrapText="1"/>
      <protection locked="0"/>
    </xf>
    <xf numFmtId="0" fontId="7" fillId="3" borderId="0" xfId="0" applyFont="1" applyFill="1" applyAlignment="1">
      <alignment horizontal="left" vertical="center"/>
    </xf>
    <xf numFmtId="49" fontId="0" fillId="2" borderId="11" xfId="0" applyNumberFormat="1" applyFill="1" applyBorder="1" applyAlignment="1">
      <alignment horizontal="left" vertical="center" wrapText="1"/>
    </xf>
    <xf numFmtId="49" fontId="0" fillId="2" borderId="16" xfId="0" applyNumberFormat="1" applyFill="1" applyBorder="1" applyAlignment="1">
      <alignment horizontal="left" vertical="center" wrapText="1"/>
    </xf>
    <xf numFmtId="49" fontId="0" fillId="2" borderId="17" xfId="0" applyNumberFormat="1" applyFill="1" applyBorder="1" applyAlignment="1">
      <alignment horizontal="left" vertical="center" wrapText="1"/>
    </xf>
    <xf numFmtId="49" fontId="0" fillId="2" borderId="14" xfId="0" applyNumberFormat="1" applyFill="1" applyBorder="1" applyAlignment="1">
      <alignment horizontal="left" vertical="center" wrapText="1"/>
    </xf>
    <xf numFmtId="0" fontId="7" fillId="3" borderId="0" xfId="0" applyFont="1" applyFill="1" applyAlignment="1">
      <alignment horizontal="center" vertical="center"/>
    </xf>
    <xf numFmtId="0" fontId="8" fillId="3" borderId="0" xfId="0" applyFont="1" applyFill="1" applyAlignment="1">
      <alignment horizontal="center" vertical="center"/>
    </xf>
    <xf numFmtId="167" fontId="0" fillId="2" borderId="2" xfId="0" applyNumberFormat="1" applyFill="1" applyBorder="1" applyAlignment="1" applyProtection="1">
      <alignment horizontal="right" vertical="center"/>
      <protection locked="0"/>
    </xf>
    <xf numFmtId="167" fontId="0" fillId="2" borderId="18" xfId="0" applyNumberFormat="1" applyFill="1" applyBorder="1" applyAlignment="1" applyProtection="1">
      <alignment horizontal="right" vertical="center"/>
      <protection locked="0"/>
    </xf>
    <xf numFmtId="0" fontId="0" fillId="5" borderId="11" xfId="0" applyFill="1" applyBorder="1" applyAlignment="1">
      <alignment vertical="center"/>
    </xf>
    <xf numFmtId="0" fontId="0" fillId="5" borderId="17" xfId="0" applyFill="1" applyBorder="1" applyAlignment="1">
      <alignment vertical="center"/>
    </xf>
    <xf numFmtId="0" fontId="0" fillId="5" borderId="12" xfId="0" applyFill="1" applyBorder="1" applyAlignment="1">
      <alignment vertical="center"/>
    </xf>
    <xf numFmtId="0" fontId="0" fillId="5" borderId="15" xfId="0" applyFill="1" applyBorder="1" applyAlignment="1">
      <alignment vertical="center"/>
    </xf>
    <xf numFmtId="0" fontId="0" fillId="5" borderId="14" xfId="0" applyFill="1" applyBorder="1" applyAlignment="1">
      <alignment vertical="center"/>
    </xf>
    <xf numFmtId="0" fontId="0" fillId="5" borderId="21" xfId="0" applyFill="1" applyBorder="1" applyAlignment="1">
      <alignment vertical="center"/>
    </xf>
    <xf numFmtId="0" fontId="0" fillId="5" borderId="11" xfId="0" applyFill="1" applyBorder="1"/>
    <xf numFmtId="0" fontId="0" fillId="0" borderId="17" xfId="0" applyBorder="1"/>
    <xf numFmtId="0" fontId="0" fillId="5" borderId="14" xfId="0" applyFill="1" applyBorder="1"/>
    <xf numFmtId="0" fontId="0" fillId="0" borderId="21" xfId="0" applyBorder="1"/>
    <xf numFmtId="0" fontId="0" fillId="0" borderId="6" xfId="0" applyBorder="1" applyAlignment="1">
      <alignment horizontal="left" vertical="center" wrapText="1"/>
    </xf>
    <xf numFmtId="0" fontId="0" fillId="0" borderId="18" xfId="0" applyBorder="1" applyAlignment="1">
      <alignment horizontal="left" vertical="center" wrapText="1"/>
    </xf>
    <xf numFmtId="3" fontId="12" fillId="3" borderId="2" xfId="0" applyNumberFormat="1" applyFont="1" applyFill="1" applyBorder="1" applyAlignment="1">
      <alignment horizontal="right" vertical="center"/>
    </xf>
    <xf numFmtId="3" fontId="12" fillId="3" borderId="18" xfId="0" applyNumberFormat="1" applyFont="1" applyFill="1" applyBorder="1" applyAlignment="1">
      <alignment horizontal="right" vertical="center"/>
    </xf>
    <xf numFmtId="49" fontId="8" fillId="3" borderId="2" xfId="0" applyNumberFormat="1" applyFont="1" applyFill="1" applyBorder="1" applyAlignment="1">
      <alignment horizontal="center" vertical="center"/>
    </xf>
    <xf numFmtId="49" fontId="8" fillId="3" borderId="6" xfId="0" applyNumberFormat="1" applyFont="1" applyFill="1" applyBorder="1" applyAlignment="1">
      <alignment horizontal="center" vertical="center"/>
    </xf>
    <xf numFmtId="49" fontId="8" fillId="3" borderId="18" xfId="0" applyNumberFormat="1" applyFont="1" applyFill="1" applyBorder="1" applyAlignment="1">
      <alignment horizontal="center" vertical="center"/>
    </xf>
    <xf numFmtId="3" fontId="0" fillId="3" borderId="18" xfId="0" applyNumberFormat="1" applyFill="1" applyBorder="1" applyAlignment="1">
      <alignment horizontal="right" vertical="center"/>
    </xf>
    <xf numFmtId="0" fontId="10" fillId="2" borderId="2"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2" borderId="2" xfId="3" applyFill="1" applyBorder="1" applyAlignment="1" applyProtection="1">
      <alignment horizontal="left" vertical="center" wrapText="1"/>
    </xf>
    <xf numFmtId="0" fontId="9" fillId="2" borderId="6" xfId="3" applyFill="1" applyBorder="1" applyAlignment="1" applyProtection="1">
      <alignment horizontal="left" vertical="center" wrapText="1"/>
    </xf>
    <xf numFmtId="0" fontId="9" fillId="2" borderId="18" xfId="3" applyFill="1" applyBorder="1" applyAlignment="1" applyProtection="1">
      <alignment horizontal="left" vertical="center" wrapText="1"/>
    </xf>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7" fillId="4" borderId="0" xfId="0" applyFont="1" applyFill="1" applyAlignment="1">
      <alignment horizontal="left" vertical="center"/>
    </xf>
    <xf numFmtId="0" fontId="11" fillId="4" borderId="14" xfId="0" applyFont="1" applyFill="1" applyBorder="1" applyAlignment="1">
      <alignment horizontal="left" vertical="center" wrapText="1"/>
    </xf>
    <xf numFmtId="0" fontId="12" fillId="0" borderId="13" xfId="0" applyFont="1" applyBorder="1" applyAlignment="1">
      <alignment horizontal="left" vertical="center" wrapText="1"/>
    </xf>
    <xf numFmtId="1" fontId="10" fillId="0" borderId="2" xfId="0" applyNumberFormat="1" applyFont="1" applyBorder="1" applyAlignment="1" applyProtection="1">
      <alignment horizontal="center" vertical="center"/>
      <protection locked="0"/>
    </xf>
    <xf numFmtId="1" fontId="10" fillId="0" borderId="21" xfId="0" applyNumberFormat="1" applyFont="1" applyBorder="1" applyAlignment="1" applyProtection="1">
      <alignment horizontal="center" vertical="center"/>
      <protection locked="0"/>
    </xf>
    <xf numFmtId="0" fontId="11" fillId="4" borderId="12" xfId="0" applyFont="1" applyFill="1" applyBorder="1" applyAlignment="1">
      <alignment horizontal="left" vertical="center" wrapText="1"/>
    </xf>
    <xf numFmtId="49" fontId="0" fillId="2" borderId="2" xfId="0" applyNumberFormat="1" applyFill="1" applyBorder="1" applyAlignment="1">
      <alignment horizontal="right" vertical="center" wrapText="1"/>
    </xf>
    <xf numFmtId="49" fontId="0" fillId="2" borderId="18" xfId="0" applyNumberFormat="1" applyFill="1" applyBorder="1" applyAlignment="1">
      <alignment horizontal="right" vertical="center" wrapText="1"/>
    </xf>
    <xf numFmtId="0" fontId="8" fillId="4" borderId="0" xfId="0" applyFont="1" applyFill="1" applyAlignment="1">
      <alignment vertical="center"/>
    </xf>
    <xf numFmtId="0" fontId="13" fillId="2" borderId="32" xfId="0" applyFont="1" applyFill="1" applyBorder="1" applyAlignment="1">
      <alignment horizontal="left" vertical="center" wrapText="1"/>
    </xf>
    <xf numFmtId="0" fontId="13" fillId="0" borderId="32" xfId="0" applyFont="1" applyBorder="1" applyAlignment="1">
      <alignment horizontal="left" vertical="center" wrapText="1"/>
    </xf>
    <xf numFmtId="0" fontId="0" fillId="2" borderId="33" xfId="0" applyFill="1" applyBorder="1" applyAlignment="1">
      <alignment horizontal="right" vertical="center"/>
    </xf>
    <xf numFmtId="0" fontId="0" fillId="0" borderId="34" xfId="0" applyBorder="1" applyAlignment="1">
      <alignment horizontal="right" vertical="center"/>
    </xf>
    <xf numFmtId="0" fontId="0" fillId="2" borderId="35" xfId="0" applyFill="1" applyBorder="1" applyAlignment="1">
      <alignment horizontal="right" vertical="center"/>
    </xf>
    <xf numFmtId="0" fontId="0" fillId="0" borderId="18" xfId="0" applyBorder="1" applyAlignment="1">
      <alignment horizontal="right" vertical="center"/>
    </xf>
    <xf numFmtId="0" fontId="13" fillId="0" borderId="0" xfId="0" applyFont="1" applyAlignment="1">
      <alignment horizontal="left" vertical="center" wrapText="1"/>
    </xf>
    <xf numFmtId="0" fontId="13" fillId="2" borderId="12" xfId="0" applyFont="1" applyFill="1" applyBorder="1" applyAlignment="1">
      <alignment horizontal="left" wrapText="1"/>
    </xf>
    <xf numFmtId="0" fontId="13" fillId="2" borderId="0" xfId="0" applyFont="1" applyFill="1" applyAlignment="1">
      <alignment horizontal="left" wrapText="1"/>
    </xf>
    <xf numFmtId="0" fontId="0" fillId="0" borderId="0" xfId="0" applyAlignment="1">
      <alignment horizontal="left" wrapText="1"/>
    </xf>
    <xf numFmtId="49" fontId="0" fillId="2" borderId="2" xfId="0" applyNumberFormat="1" applyFill="1" applyBorder="1" applyAlignment="1">
      <alignment horizontal="right" wrapText="1"/>
    </xf>
    <xf numFmtId="49" fontId="0" fillId="2" borderId="18" xfId="0" applyNumberFormat="1" applyFill="1" applyBorder="1" applyAlignment="1">
      <alignment horizontal="right" wrapText="1"/>
    </xf>
    <xf numFmtId="3" fontId="3" fillId="0" borderId="2" xfId="0" applyNumberFormat="1" applyFon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71" fillId="0" borderId="0" xfId="0" applyFont="1" applyAlignment="1">
      <alignment wrapText="1"/>
    </xf>
    <xf numFmtId="49" fontId="3" fillId="2" borderId="2" xfId="0" applyNumberFormat="1" applyFont="1" applyFill="1" applyBorder="1" applyAlignment="1">
      <alignment horizontal="right" wrapText="1"/>
    </xf>
    <xf numFmtId="14" fontId="12" fillId="0" borderId="2" xfId="0" applyNumberFormat="1" applyFont="1" applyBorder="1" applyAlignment="1" applyProtection="1">
      <alignment horizontal="center" vertical="center"/>
      <protection locked="0"/>
    </xf>
    <xf numFmtId="14" fontId="0" fillId="0" borderId="18" xfId="0" applyNumberFormat="1" applyBorder="1" applyAlignment="1" applyProtection="1">
      <alignment horizontal="center" vertical="center"/>
      <protection locked="0"/>
    </xf>
    <xf numFmtId="164" fontId="10" fillId="2" borderId="2" xfId="0" applyNumberFormat="1" applyFont="1" applyFill="1" applyBorder="1" applyAlignment="1" applyProtection="1">
      <alignment horizontal="left" vertical="center"/>
      <protection locked="0"/>
    </xf>
    <xf numFmtId="164" fontId="10" fillId="0" borderId="6" xfId="0" applyNumberFormat="1" applyFont="1" applyBorder="1" applyAlignment="1" applyProtection="1">
      <alignment horizontal="left" vertical="center"/>
      <protection locked="0"/>
    </xf>
    <xf numFmtId="164" fontId="10" fillId="0" borderId="18" xfId="0" applyNumberFormat="1" applyFont="1" applyBorder="1" applyAlignment="1" applyProtection="1">
      <alignment horizontal="left" vertical="center"/>
      <protection locked="0"/>
    </xf>
    <xf numFmtId="49" fontId="7" fillId="3" borderId="2"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0" fontId="9" fillId="2" borderId="2" xfId="3" applyNumberFormat="1" applyFill="1" applyBorder="1" applyAlignment="1" applyProtection="1">
      <alignment horizontal="left" wrapText="1"/>
      <protection locked="0"/>
    </xf>
    <xf numFmtId="0" fontId="0" fillId="2" borderId="18" xfId="0" applyFill="1" applyBorder="1" applyAlignment="1" applyProtection="1">
      <alignment horizontal="left" wrapText="1"/>
      <protection locked="0"/>
    </xf>
    <xf numFmtId="0" fontId="15" fillId="0" borderId="2" xfId="3" applyFont="1" applyBorder="1" applyAlignment="1" applyProtection="1">
      <alignment horizontal="left" vertical="center" wrapText="1"/>
      <protection locked="0"/>
    </xf>
    <xf numFmtId="0" fontId="10" fillId="0" borderId="18" xfId="0" applyFont="1" applyBorder="1" applyAlignment="1" applyProtection="1">
      <alignment horizontal="left" vertical="center" wrapText="1"/>
      <protection locked="0"/>
    </xf>
    <xf numFmtId="0" fontId="8" fillId="4" borderId="0" xfId="0" applyFont="1" applyFill="1" applyAlignment="1">
      <alignment wrapText="1"/>
    </xf>
    <xf numFmtId="0" fontId="0" fillId="2" borderId="0" xfId="0"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0" fillId="2" borderId="2"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0" fillId="0" borderId="6"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2" borderId="36" xfId="0" applyFill="1" applyBorder="1" applyAlignment="1">
      <alignment horizontal="right" vertical="center"/>
    </xf>
    <xf numFmtId="0" fontId="0" fillId="0" borderId="37" xfId="0" applyBorder="1" applyAlignment="1">
      <alignment horizontal="right" vertical="center"/>
    </xf>
    <xf numFmtId="164" fontId="12" fillId="2" borderId="2" xfId="0" applyNumberFormat="1" applyFont="1" applyFill="1" applyBorder="1" applyAlignment="1" applyProtection="1">
      <alignment horizontal="left" vertical="center"/>
      <protection locked="0"/>
    </xf>
    <xf numFmtId="164" fontId="12" fillId="2" borderId="6" xfId="0" applyNumberFormat="1" applyFont="1" applyFill="1" applyBorder="1" applyAlignment="1" applyProtection="1">
      <alignment horizontal="left" vertical="center"/>
      <protection locked="0"/>
    </xf>
    <xf numFmtId="164" fontId="12" fillId="2" borderId="18" xfId="0" applyNumberFormat="1" applyFont="1" applyFill="1" applyBorder="1" applyAlignment="1" applyProtection="1">
      <alignment horizontal="left" vertical="center"/>
      <protection locked="0"/>
    </xf>
    <xf numFmtId="164" fontId="0" fillId="2" borderId="2" xfId="0" applyNumberFormat="1" applyFill="1" applyBorder="1" applyAlignment="1" applyProtection="1">
      <alignment horizontal="left" vertical="center"/>
      <protection locked="0"/>
    </xf>
    <xf numFmtId="164" fontId="0" fillId="2" borderId="6" xfId="0" applyNumberFormat="1" applyFill="1" applyBorder="1" applyAlignment="1" applyProtection="1">
      <alignment horizontal="left" vertical="center"/>
      <protection locked="0"/>
    </xf>
    <xf numFmtId="164" fontId="0" fillId="2" borderId="18" xfId="0" applyNumberFormat="1" applyFill="1" applyBorder="1" applyAlignment="1" applyProtection="1">
      <alignment horizontal="left" vertical="center"/>
      <protection locked="0"/>
    </xf>
    <xf numFmtId="0" fontId="17" fillId="4" borderId="0" xfId="0" applyFont="1" applyFill="1" applyAlignment="1">
      <alignment horizontal="left" vertical="center"/>
    </xf>
    <xf numFmtId="0" fontId="71" fillId="2" borderId="16" xfId="0" applyFont="1" applyFill="1" applyBorder="1" applyAlignment="1">
      <alignment horizontal="center" vertical="center" wrapText="1"/>
    </xf>
    <xf numFmtId="166" fontId="19" fillId="3" borderId="2" xfId="0" applyNumberFormat="1" applyFont="1" applyFill="1" applyBorder="1" applyAlignment="1">
      <alignment horizontal="right" vertical="center"/>
    </xf>
    <xf numFmtId="166" fontId="19" fillId="3" borderId="18" xfId="0" applyNumberFormat="1" applyFont="1" applyFill="1" applyBorder="1" applyAlignment="1">
      <alignment horizontal="right" vertical="center"/>
    </xf>
    <xf numFmtId="166" fontId="0" fillId="14" borderId="2" xfId="0" applyNumberFormat="1" applyFill="1" applyBorder="1" applyAlignment="1" applyProtection="1">
      <alignment horizontal="right" vertical="center"/>
      <protection locked="0"/>
    </xf>
    <xf numFmtId="0" fontId="7" fillId="3" borderId="13" xfId="0" applyFont="1" applyFill="1" applyBorder="1" applyAlignment="1">
      <alignment horizontal="center" vertical="center"/>
    </xf>
    <xf numFmtId="5" fontId="14" fillId="4" borderId="2" xfId="0" applyNumberFormat="1" applyFont="1" applyFill="1" applyBorder="1" applyAlignment="1">
      <alignment horizontal="left" vertical="center" wrapText="1"/>
    </xf>
    <xf numFmtId="0" fontId="14" fillId="4" borderId="6" xfId="0" applyFont="1" applyFill="1" applyBorder="1" applyAlignment="1">
      <alignment horizontal="left" vertical="center" wrapText="1"/>
    </xf>
    <xf numFmtId="0" fontId="14" fillId="0" borderId="18" xfId="0" applyFont="1" applyBorder="1" applyAlignment="1">
      <alignment horizontal="left" vertical="center" wrapText="1"/>
    </xf>
    <xf numFmtId="0" fontId="9" fillId="0" borderId="11" xfId="3" applyFill="1" applyBorder="1" applyAlignment="1" applyProtection="1">
      <alignment horizontal="left" vertical="center" wrapText="1"/>
    </xf>
    <xf numFmtId="0" fontId="9" fillId="0" borderId="16" xfId="3" applyFill="1" applyBorder="1" applyAlignment="1" applyProtection="1">
      <alignment horizontal="left" vertical="center" wrapText="1"/>
    </xf>
    <xf numFmtId="0" fontId="9" fillId="0" borderId="16" xfId="3" applyBorder="1" applyAlignment="1" applyProtection="1">
      <alignment horizontal="left" vertical="center" wrapText="1"/>
    </xf>
    <xf numFmtId="166" fontId="0" fillId="3" borderId="2" xfId="0" applyNumberFormat="1" applyFill="1" applyBorder="1" applyAlignment="1" applyProtection="1">
      <alignment horizontal="right" vertical="center"/>
      <protection locked="0"/>
    </xf>
    <xf numFmtId="166" fontId="0" fillId="3" borderId="18" xfId="0" applyNumberFormat="1" applyFill="1" applyBorder="1" applyAlignment="1" applyProtection="1">
      <alignment horizontal="right" vertical="center"/>
      <protection locked="0"/>
    </xf>
    <xf numFmtId="166" fontId="10" fillId="3" borderId="2" xfId="0" applyNumberFormat="1" applyFont="1" applyFill="1" applyBorder="1" applyAlignment="1">
      <alignment horizontal="right" vertical="center"/>
    </xf>
    <xf numFmtId="166" fontId="10" fillId="3" borderId="18" xfId="0" applyNumberFormat="1" applyFont="1" applyFill="1" applyBorder="1" applyAlignment="1">
      <alignment horizontal="right" vertical="center"/>
    </xf>
    <xf numFmtId="0" fontId="14" fillId="2" borderId="12" xfId="0" applyFont="1" applyFill="1" applyBorder="1" applyAlignment="1">
      <alignment horizontal="left" vertical="center" wrapText="1"/>
    </xf>
    <xf numFmtId="0" fontId="9" fillId="2" borderId="11" xfId="3" applyFill="1" applyBorder="1" applyAlignment="1" applyProtection="1">
      <alignment horizontal="left" vertical="center" wrapText="1"/>
    </xf>
    <xf numFmtId="0" fontId="9" fillId="2" borderId="16" xfId="3" applyFill="1" applyBorder="1" applyAlignment="1" applyProtection="1">
      <alignment horizontal="left" vertical="center" wrapText="1"/>
    </xf>
    <xf numFmtId="49" fontId="3" fillId="2" borderId="2" xfId="0" applyNumberFormat="1" applyFont="1" applyFill="1" applyBorder="1" applyAlignment="1">
      <alignment horizontal="left" vertical="center" wrapText="1"/>
    </xf>
    <xf numFmtId="0" fontId="0" fillId="0" borderId="12" xfId="0" applyBorder="1" applyAlignment="1">
      <alignment horizontal="left" vertical="center" wrapText="1"/>
    </xf>
    <xf numFmtId="41" fontId="0" fillId="3" borderId="2" xfId="0" applyNumberFormat="1" applyFill="1" applyBorder="1" applyAlignment="1">
      <alignment horizontal="right" vertical="center"/>
    </xf>
    <xf numFmtId="41" fontId="0" fillId="3" borderId="18" xfId="0" applyNumberFormat="1" applyFill="1" applyBorder="1" applyAlignment="1">
      <alignment horizontal="right" vertical="center"/>
    </xf>
    <xf numFmtId="5" fontId="57" fillId="4" borderId="2" xfId="0" applyNumberFormat="1" applyFont="1" applyFill="1" applyBorder="1" applyAlignment="1">
      <alignment horizontal="left" vertical="center" wrapText="1"/>
    </xf>
    <xf numFmtId="0" fontId="57" fillId="4" borderId="6" xfId="0" applyFont="1" applyFill="1" applyBorder="1" applyAlignment="1">
      <alignment horizontal="left" vertical="center" wrapText="1"/>
    </xf>
    <xf numFmtId="0" fontId="57" fillId="0" borderId="18" xfId="0" applyFont="1" applyBorder="1" applyAlignment="1">
      <alignment horizontal="left" vertical="center" wrapText="1"/>
    </xf>
    <xf numFmtId="41" fontId="0" fillId="2" borderId="2" xfId="0" applyNumberFormat="1" applyFill="1" applyBorder="1" applyAlignment="1" applyProtection="1">
      <alignment horizontal="right" vertical="center"/>
      <protection locked="0"/>
    </xf>
    <xf numFmtId="41" fontId="0" fillId="2" borderId="18" xfId="0" applyNumberFormat="1" applyFill="1" applyBorder="1" applyAlignment="1" applyProtection="1">
      <alignment horizontal="right" vertical="center"/>
      <protection locked="0"/>
    </xf>
    <xf numFmtId="5" fontId="14" fillId="4" borderId="11" xfId="0" applyNumberFormat="1" applyFont="1" applyFill="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0" fillId="0" borderId="21" xfId="0" applyBorder="1" applyAlignment="1">
      <alignment horizontal="left" vertical="center" wrapText="1"/>
    </xf>
    <xf numFmtId="0" fontId="7" fillId="3" borderId="13" xfId="0" applyFont="1" applyFill="1" applyBorder="1" applyAlignment="1">
      <alignment vertical="center"/>
    </xf>
    <xf numFmtId="5" fontId="13" fillId="4" borderId="11" xfId="0" applyNumberFormat="1" applyFont="1" applyFill="1" applyBorder="1" applyAlignment="1">
      <alignment horizontal="left" vertical="center" wrapText="1"/>
    </xf>
    <xf numFmtId="166" fontId="3" fillId="14" borderId="2" xfId="0" applyNumberFormat="1" applyFont="1" applyFill="1" applyBorder="1" applyAlignment="1" applyProtection="1">
      <alignment horizontal="right" vertical="center"/>
      <protection locked="0"/>
    </xf>
    <xf numFmtId="0" fontId="14" fillId="0" borderId="13" xfId="0" applyFont="1" applyBorder="1" applyAlignment="1">
      <alignment horizontal="left" wrapText="1"/>
    </xf>
    <xf numFmtId="0" fontId="14" fillId="0" borderId="21" xfId="0" applyFont="1" applyBorder="1" applyAlignment="1">
      <alignment horizontal="left" wrapText="1"/>
    </xf>
    <xf numFmtId="0" fontId="12" fillId="2" borderId="2"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18" xfId="0" applyFont="1" applyFill="1" applyBorder="1" applyAlignment="1">
      <alignment horizontal="left" vertical="center" wrapText="1"/>
    </xf>
    <xf numFmtId="5" fontId="14" fillId="4" borderId="6" xfId="0" applyNumberFormat="1" applyFont="1" applyFill="1" applyBorder="1" applyAlignment="1">
      <alignment horizontal="left" vertical="center" wrapText="1"/>
    </xf>
    <xf numFmtId="5" fontId="14" fillId="4" borderId="18" xfId="0" applyNumberFormat="1" applyFont="1" applyFill="1" applyBorder="1" applyAlignment="1">
      <alignment horizontal="left" vertical="center" wrapText="1"/>
    </xf>
    <xf numFmtId="166" fontId="3" fillId="2" borderId="2" xfId="0" applyNumberFormat="1" applyFont="1" applyFill="1" applyBorder="1" applyAlignment="1" applyProtection="1">
      <alignment horizontal="right" vertical="center"/>
      <protection locked="0"/>
    </xf>
    <xf numFmtId="166" fontId="3" fillId="2" borderId="18" xfId="0" applyNumberFormat="1" applyFont="1" applyFill="1" applyBorder="1" applyAlignment="1" applyProtection="1">
      <alignment horizontal="right" vertical="center"/>
      <protection locked="0"/>
    </xf>
    <xf numFmtId="166" fontId="10" fillId="0" borderId="2" xfId="0" applyNumberFormat="1" applyFont="1" applyBorder="1" applyAlignment="1" applyProtection="1">
      <alignment horizontal="right" vertical="center"/>
      <protection locked="0"/>
    </xf>
    <xf numFmtId="166" fontId="10" fillId="0" borderId="18" xfId="0" applyNumberFormat="1" applyFont="1" applyBorder="1" applyAlignment="1" applyProtection="1">
      <alignment horizontal="right" vertical="center"/>
      <protection locked="0"/>
    </xf>
    <xf numFmtId="9" fontId="0" fillId="2" borderId="2" xfId="0" applyNumberFormat="1" applyFill="1" applyBorder="1" applyAlignment="1" applyProtection="1">
      <alignment horizontal="right" vertical="center"/>
      <protection locked="0"/>
    </xf>
    <xf numFmtId="9" fontId="0" fillId="2" borderId="18" xfId="0" applyNumberFormat="1" applyFill="1" applyBorder="1" applyAlignment="1" applyProtection="1">
      <alignment horizontal="right" vertical="center"/>
      <protection locked="0"/>
    </xf>
    <xf numFmtId="0" fontId="24" fillId="6" borderId="11" xfId="0" applyFont="1" applyFill="1" applyBorder="1" applyAlignment="1">
      <alignment horizontal="center" vertical="center" textRotation="180"/>
    </xf>
    <xf numFmtId="0" fontId="24" fillId="6" borderId="14" xfId="0" applyFont="1" applyFill="1" applyBorder="1" applyAlignment="1">
      <alignment horizontal="center" vertical="center" textRotation="180"/>
    </xf>
    <xf numFmtId="0" fontId="68" fillId="6" borderId="17" xfId="0" applyFont="1" applyFill="1" applyBorder="1" applyAlignment="1">
      <alignment horizontal="center" vertical="center" textRotation="180" wrapText="1"/>
    </xf>
    <xf numFmtId="0" fontId="68" fillId="6" borderId="14" xfId="0" applyFont="1" applyFill="1" applyBorder="1" applyAlignment="1">
      <alignment horizontal="center" vertical="center" textRotation="180" wrapText="1"/>
    </xf>
    <xf numFmtId="0" fontId="68" fillId="6" borderId="21" xfId="0" applyFont="1" applyFill="1" applyBorder="1" applyAlignment="1">
      <alignment horizontal="center" vertical="center" textRotation="180" wrapText="1"/>
    </xf>
    <xf numFmtId="49" fontId="25" fillId="2" borderId="2" xfId="3" applyNumberFormat="1" applyFont="1" applyFill="1" applyBorder="1" applyAlignment="1" applyProtection="1">
      <alignment horizontal="left" vertical="center" wrapText="1"/>
    </xf>
    <xf numFmtId="49" fontId="25" fillId="2" borderId="6" xfId="3" applyNumberFormat="1" applyFont="1" applyFill="1" applyBorder="1" applyAlignment="1" applyProtection="1">
      <alignment horizontal="left" vertical="center" wrapText="1"/>
    </xf>
    <xf numFmtId="49" fontId="25" fillId="2" borderId="18" xfId="3" applyNumberFormat="1" applyFont="1" applyFill="1" applyBorder="1" applyAlignment="1" applyProtection="1">
      <alignment horizontal="left" vertical="center" wrapText="1"/>
    </xf>
    <xf numFmtId="0" fontId="71" fillId="2" borderId="12" xfId="0" applyFont="1" applyFill="1" applyBorder="1" applyAlignment="1">
      <alignment horizontal="left" vertical="center"/>
    </xf>
    <xf numFmtId="0" fontId="71" fillId="2" borderId="0" xfId="0" applyFont="1" applyFill="1" applyAlignment="1">
      <alignment horizontal="left" vertical="center"/>
    </xf>
    <xf numFmtId="0" fontId="69" fillId="6" borderId="11" xfId="0" applyFont="1" applyFill="1" applyBorder="1" applyAlignment="1">
      <alignment horizontal="center" vertical="center" textRotation="180"/>
    </xf>
    <xf numFmtId="0" fontId="69" fillId="6" borderId="17" xfId="0" applyFont="1" applyFill="1" applyBorder="1" applyAlignment="1">
      <alignment horizontal="center" vertical="center" textRotation="180"/>
    </xf>
    <xf numFmtId="0" fontId="69" fillId="6" borderId="14" xfId="0" applyFont="1" applyFill="1" applyBorder="1" applyAlignment="1">
      <alignment horizontal="center" vertical="center" textRotation="180"/>
    </xf>
    <xf numFmtId="0" fontId="69" fillId="6" borderId="21" xfId="0" applyFont="1" applyFill="1" applyBorder="1" applyAlignment="1">
      <alignment horizontal="center" vertical="center" textRotation="180"/>
    </xf>
    <xf numFmtId="0" fontId="9" fillId="0" borderId="6" xfId="3" applyBorder="1" applyAlignment="1" applyProtection="1">
      <alignment horizontal="left" vertical="center" wrapText="1"/>
    </xf>
    <xf numFmtId="0" fontId="9" fillId="0" borderId="18" xfId="3" applyBorder="1" applyAlignment="1" applyProtection="1">
      <alignment horizontal="left" vertical="center" wrapText="1"/>
    </xf>
    <xf numFmtId="10" fontId="0" fillId="2" borderId="2" xfId="0" applyNumberFormat="1" applyFill="1" applyBorder="1" applyAlignment="1" applyProtection="1">
      <alignment horizontal="right" vertical="center"/>
      <protection locked="0"/>
    </xf>
    <xf numFmtId="10" fontId="0" fillId="2" borderId="18" xfId="0" applyNumberFormat="1" applyFill="1" applyBorder="1" applyAlignment="1" applyProtection="1">
      <alignment horizontal="right" vertical="center"/>
      <protection locked="0"/>
    </xf>
    <xf numFmtId="166" fontId="0" fillId="2" borderId="2" xfId="0" applyNumberFormat="1" applyFill="1" applyBorder="1" applyAlignment="1" applyProtection="1">
      <alignment horizontal="right" vertical="center"/>
      <protection locked="0"/>
    </xf>
    <xf numFmtId="166" fontId="0" fillId="2" borderId="18" xfId="0" applyNumberFormat="1" applyFill="1" applyBorder="1" applyAlignment="1" applyProtection="1">
      <alignment horizontal="right" vertical="center"/>
      <protection locked="0"/>
    </xf>
    <xf numFmtId="166" fontId="3" fillId="3" borderId="2" xfId="0" applyNumberFormat="1" applyFont="1" applyFill="1" applyBorder="1" applyAlignment="1">
      <alignment horizontal="right" vertical="center"/>
    </xf>
    <xf numFmtId="166" fontId="3" fillId="3" borderId="18" xfId="0" applyNumberFormat="1" applyFont="1" applyFill="1" applyBorder="1" applyAlignment="1">
      <alignment horizontal="right" vertical="center"/>
    </xf>
    <xf numFmtId="166" fontId="0" fillId="2" borderId="2" xfId="0" applyNumberFormat="1" applyFill="1" applyBorder="1" applyAlignment="1" applyProtection="1">
      <alignment horizontal="right" vertical="center" wrapText="1"/>
      <protection locked="0"/>
    </xf>
    <xf numFmtId="166" fontId="0" fillId="2" borderId="18" xfId="0" applyNumberFormat="1" applyFill="1" applyBorder="1" applyAlignment="1" applyProtection="1">
      <alignment horizontal="right" vertical="center" wrapText="1"/>
      <protection locked="0"/>
    </xf>
    <xf numFmtId="166" fontId="0" fillId="0" borderId="3" xfId="0" applyNumberFormat="1" applyBorder="1" applyAlignment="1" applyProtection="1">
      <alignment horizontal="right" vertical="center"/>
      <protection locked="0"/>
    </xf>
    <xf numFmtId="0" fontId="9" fillId="2" borderId="17" xfId="3" applyFill="1" applyBorder="1" applyAlignment="1" applyProtection="1">
      <alignment horizontal="left" vertical="center" wrapText="1"/>
    </xf>
    <xf numFmtId="0" fontId="9" fillId="0" borderId="13" xfId="3" applyBorder="1" applyAlignment="1" applyProtection="1">
      <alignment horizontal="left" vertical="center"/>
    </xf>
    <xf numFmtId="0" fontId="9" fillId="0" borderId="21" xfId="3" applyBorder="1" applyAlignment="1" applyProtection="1">
      <alignment horizontal="left" vertical="center"/>
    </xf>
    <xf numFmtId="0" fontId="0" fillId="2" borderId="19" xfId="0" applyFill="1" applyBorder="1" applyAlignment="1">
      <alignment horizontal="center" vertical="center"/>
    </xf>
    <xf numFmtId="0" fontId="0" fillId="2" borderId="29" xfId="0" applyFill="1" applyBorder="1" applyAlignment="1">
      <alignment horizontal="center" vertical="center"/>
    </xf>
    <xf numFmtId="166" fontId="0" fillId="3" borderId="3" xfId="0" applyNumberFormat="1" applyFill="1" applyBorder="1" applyAlignment="1">
      <alignment horizontal="right" vertical="center"/>
    </xf>
    <xf numFmtId="166" fontId="0" fillId="0" borderId="3" xfId="0" applyNumberFormat="1" applyBorder="1" applyAlignment="1">
      <alignment horizontal="right" vertical="center"/>
    </xf>
    <xf numFmtId="166" fontId="0" fillId="0" borderId="2" xfId="0" applyNumberFormat="1" applyBorder="1" applyAlignment="1">
      <alignment horizontal="right" vertical="center"/>
    </xf>
    <xf numFmtId="0" fontId="10" fillId="0" borderId="6" xfId="0" applyFont="1" applyBorder="1" applyAlignment="1">
      <alignment horizontal="left" vertical="center" wrapText="1"/>
    </xf>
    <xf numFmtId="0" fontId="10" fillId="0" borderId="18" xfId="0" applyFont="1" applyBorder="1" applyAlignment="1">
      <alignment horizontal="left" vertical="center" wrapText="1"/>
    </xf>
    <xf numFmtId="166" fontId="10" fillId="3" borderId="3" xfId="0" applyNumberFormat="1" applyFont="1" applyFill="1" applyBorder="1" applyAlignment="1">
      <alignment horizontal="right" vertical="center"/>
    </xf>
    <xf numFmtId="0" fontId="7" fillId="4" borderId="0" xfId="0" applyFont="1" applyFill="1" applyAlignment="1">
      <alignment horizontal="left" vertical="center" wrapText="1"/>
    </xf>
    <xf numFmtId="0" fontId="9" fillId="2" borderId="6" xfId="3" applyFont="1" applyFill="1" applyBorder="1" applyAlignment="1" applyProtection="1">
      <alignment horizontal="left" vertical="center" wrapText="1"/>
    </xf>
    <xf numFmtId="0" fontId="28" fillId="0" borderId="6" xfId="3" applyFont="1" applyBorder="1" applyAlignment="1" applyProtection="1">
      <alignment horizontal="left" vertical="center" wrapText="1"/>
    </xf>
    <xf numFmtId="0" fontId="28" fillId="0" borderId="18" xfId="3" applyFont="1" applyBorder="1" applyAlignment="1" applyProtection="1">
      <alignment horizontal="left" vertical="center" wrapText="1"/>
    </xf>
    <xf numFmtId="0" fontId="0" fillId="6" borderId="3" xfId="0" applyFill="1" applyBorder="1" applyAlignment="1">
      <alignment horizontal="center" vertical="center"/>
    </xf>
    <xf numFmtId="0" fontId="0" fillId="0" borderId="3" xfId="0" applyBorder="1" applyAlignment="1">
      <alignment vertical="center"/>
    </xf>
    <xf numFmtId="0" fontId="0" fillId="2" borderId="11" xfId="0" applyFill="1" applyBorder="1" applyAlignment="1">
      <alignment horizontal="center" vertical="center"/>
    </xf>
    <xf numFmtId="0" fontId="0" fillId="2" borderId="14" xfId="0" applyFill="1" applyBorder="1" applyAlignment="1">
      <alignment horizontal="center" vertical="center"/>
    </xf>
    <xf numFmtId="0" fontId="13" fillId="4" borderId="11"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12" xfId="0" applyFont="1" applyFill="1" applyBorder="1" applyAlignment="1">
      <alignment horizontal="left" vertical="center" wrapText="1"/>
    </xf>
    <xf numFmtId="0" fontId="13" fillId="4" borderId="0" xfId="0" applyFont="1" applyFill="1" applyAlignment="1">
      <alignment horizontal="left" vertical="center" wrapText="1"/>
    </xf>
    <xf numFmtId="0" fontId="13" fillId="4" borderId="15"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3" xfId="0" applyFont="1" applyFill="1" applyBorder="1" applyAlignment="1">
      <alignment horizontal="left" vertical="center" wrapText="1"/>
    </xf>
    <xf numFmtId="0" fontId="13" fillId="4" borderId="21" xfId="0" applyFont="1" applyFill="1" applyBorder="1" applyAlignment="1">
      <alignment horizontal="left" vertical="center" wrapText="1"/>
    </xf>
    <xf numFmtId="166" fontId="0" fillId="0" borderId="29" xfId="0" applyNumberFormat="1" applyBorder="1" applyAlignment="1" applyProtection="1">
      <alignment horizontal="right" vertical="center"/>
      <protection locked="0"/>
    </xf>
    <xf numFmtId="166" fontId="3" fillId="0" borderId="3" xfId="0" applyNumberFormat="1" applyFont="1" applyBorder="1" applyAlignment="1" applyProtection="1">
      <alignment horizontal="right" vertical="center"/>
      <protection locked="0"/>
    </xf>
    <xf numFmtId="0" fontId="0" fillId="0" borderId="15" xfId="0" applyBorder="1" applyAlignment="1">
      <alignment horizontal="left" vertical="center" wrapText="1"/>
    </xf>
    <xf numFmtId="0" fontId="0" fillId="5" borderId="11" xfId="0" applyFill="1" applyBorder="1" applyAlignment="1">
      <alignment horizontal="center"/>
    </xf>
    <xf numFmtId="0" fontId="0" fillId="5" borderId="17" xfId="0" applyFill="1" applyBorder="1" applyAlignment="1">
      <alignment horizontal="center"/>
    </xf>
    <xf numFmtId="0" fontId="0" fillId="5" borderId="12" xfId="0" applyFill="1" applyBorder="1" applyAlignment="1">
      <alignment horizontal="center"/>
    </xf>
    <xf numFmtId="0" fontId="0" fillId="5" borderId="15" xfId="0" applyFill="1" applyBorder="1" applyAlignment="1">
      <alignment horizontal="center"/>
    </xf>
    <xf numFmtId="0" fontId="0" fillId="5" borderId="14" xfId="0" applyFill="1" applyBorder="1" applyAlignment="1">
      <alignment horizontal="center"/>
    </xf>
    <xf numFmtId="0" fontId="0" fillId="5" borderId="21" xfId="0" applyFill="1" applyBorder="1" applyAlignment="1">
      <alignment horizontal="center"/>
    </xf>
    <xf numFmtId="166" fontId="0" fillId="0" borderId="2" xfId="0" applyNumberFormat="1" applyBorder="1" applyAlignment="1" applyProtection="1">
      <alignment horizontal="right" vertical="center"/>
      <protection locked="0"/>
    </xf>
    <xf numFmtId="166" fontId="0" fillId="0" borderId="18" xfId="0" applyNumberFormat="1" applyBorder="1" applyAlignment="1" applyProtection="1">
      <alignment horizontal="right" vertical="center"/>
      <protection locked="0"/>
    </xf>
    <xf numFmtId="0" fontId="0" fillId="5" borderId="16" xfId="0" applyFill="1" applyBorder="1" applyAlignment="1">
      <alignment horizontal="center"/>
    </xf>
    <xf numFmtId="0" fontId="0" fillId="5" borderId="0" xfId="0" applyFill="1" applyAlignment="1">
      <alignment horizontal="center"/>
    </xf>
    <xf numFmtId="0" fontId="0" fillId="2" borderId="2" xfId="0" applyFill="1" applyBorder="1" applyAlignment="1">
      <alignment horizontal="left" vertical="center"/>
    </xf>
    <xf numFmtId="0" fontId="0" fillId="0" borderId="6" xfId="0" applyBorder="1" applyAlignment="1">
      <alignment horizontal="left" vertical="center"/>
    </xf>
    <xf numFmtId="0" fontId="0" fillId="0" borderId="18" xfId="0" applyBorder="1" applyAlignment="1">
      <alignment horizontal="left" vertical="center"/>
    </xf>
    <xf numFmtId="168" fontId="0" fillId="2" borderId="2" xfId="0" applyNumberFormat="1" applyFill="1" applyBorder="1" applyAlignment="1" applyProtection="1">
      <alignment horizontal="right" vertical="center"/>
      <protection locked="0"/>
    </xf>
    <xf numFmtId="168" fontId="0" fillId="2" borderId="18" xfId="0" applyNumberFormat="1" applyFill="1" applyBorder="1" applyAlignment="1" applyProtection="1">
      <alignment horizontal="right" vertical="center"/>
      <protection locked="0"/>
    </xf>
    <xf numFmtId="0" fontId="14" fillId="4" borderId="11" xfId="0" applyFont="1" applyFill="1" applyBorder="1" applyAlignment="1">
      <alignment horizontal="left" vertical="center" wrapText="1"/>
    </xf>
    <xf numFmtId="0" fontId="14" fillId="4" borderId="16"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4" fillId="4" borderId="0" xfId="0" applyFont="1" applyFill="1" applyAlignment="1">
      <alignment horizontal="left" vertical="center" wrapText="1"/>
    </xf>
    <xf numFmtId="0" fontId="14" fillId="4" borderId="15" xfId="0" applyFont="1" applyFill="1" applyBorder="1" applyAlignment="1">
      <alignment horizontal="left" vertical="center" wrapText="1"/>
    </xf>
    <xf numFmtId="0" fontId="14" fillId="4" borderId="14" xfId="0" applyFont="1" applyFill="1" applyBorder="1" applyAlignment="1">
      <alignment horizontal="left" vertical="center" wrapText="1"/>
    </xf>
    <xf numFmtId="0" fontId="14" fillId="4" borderId="13"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0" fillId="0" borderId="16" xfId="0" applyBorder="1"/>
    <xf numFmtId="0" fontId="0" fillId="0" borderId="13" xfId="0" applyBorder="1"/>
    <xf numFmtId="0" fontId="0" fillId="3" borderId="0" xfId="0" applyFill="1" applyAlignment="1">
      <alignment horizontal="left" vertical="center"/>
    </xf>
    <xf numFmtId="0" fontId="0" fillId="2" borderId="6" xfId="0" applyFill="1" applyBorder="1" applyAlignment="1">
      <alignment horizontal="left" vertical="center"/>
    </xf>
    <xf numFmtId="167" fontId="0" fillId="0" borderId="3" xfId="0" applyNumberFormat="1" applyBorder="1" applyAlignment="1" applyProtection="1">
      <alignment horizontal="right" vertical="center"/>
      <protection locked="0"/>
    </xf>
    <xf numFmtId="49" fontId="7" fillId="4" borderId="0" xfId="0" applyNumberFormat="1" applyFont="1" applyFill="1" applyAlignment="1">
      <alignment horizontal="left" vertical="center" wrapText="1"/>
    </xf>
    <xf numFmtId="167" fontId="0" fillId="3" borderId="3" xfId="0" applyNumberFormat="1" applyFill="1" applyBorder="1" applyAlignment="1">
      <alignment horizontal="right" vertical="center"/>
    </xf>
    <xf numFmtId="0" fontId="10" fillId="2" borderId="6" xfId="0" applyFont="1" applyFill="1" applyBorder="1" applyAlignment="1">
      <alignment horizontal="left" vertical="center"/>
    </xf>
    <xf numFmtId="0" fontId="10" fillId="0" borderId="6" xfId="0" applyFont="1" applyBorder="1" applyAlignment="1">
      <alignment horizontal="left" vertical="center"/>
    </xf>
    <xf numFmtId="0" fontId="10" fillId="0" borderId="18" xfId="0" applyFont="1" applyBorder="1" applyAlignment="1">
      <alignment horizontal="left" vertical="center"/>
    </xf>
    <xf numFmtId="167" fontId="10" fillId="0" borderId="3" xfId="0" applyNumberFormat="1" applyFont="1" applyBorder="1" applyAlignment="1" applyProtection="1">
      <alignment horizontal="right" vertical="center"/>
      <protection locked="0"/>
    </xf>
    <xf numFmtId="166" fontId="10" fillId="3" borderId="3" xfId="0" quotePrefix="1" applyNumberFormat="1" applyFont="1" applyFill="1" applyBorder="1" applyAlignment="1">
      <alignment horizontal="right" vertical="center"/>
    </xf>
    <xf numFmtId="0" fontId="9" fillId="2" borderId="3" xfId="3" applyFill="1" applyBorder="1" applyAlignment="1" applyProtection="1">
      <alignment horizontal="left" vertical="center" wrapText="1"/>
    </xf>
    <xf numFmtId="0" fontId="0" fillId="2" borderId="3" xfId="0" quotePrefix="1" applyFill="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left" vertical="center" wrapText="1"/>
    </xf>
    <xf numFmtId="0" fontId="7" fillId="3" borderId="0" xfId="0" applyFont="1" applyFill="1" applyAlignment="1">
      <alignment horizontal="left" vertical="top" wrapText="1"/>
    </xf>
    <xf numFmtId="0" fontId="0" fillId="0" borderId="13" xfId="0" applyBorder="1" applyAlignment="1">
      <alignment horizontal="left" vertical="top" wrapText="1"/>
    </xf>
    <xf numFmtId="0" fontId="8" fillId="3" borderId="0" xfId="0" applyFont="1" applyFill="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12" fillId="2" borderId="2" xfId="0" applyFont="1" applyFill="1" applyBorder="1" applyAlignment="1">
      <alignment horizontal="left" vertical="center"/>
    </xf>
    <xf numFmtId="3" fontId="0" fillId="6" borderId="6" xfId="0" applyNumberFormat="1" applyFill="1" applyBorder="1" applyAlignment="1">
      <alignment horizontal="right" vertical="center"/>
    </xf>
    <xf numFmtId="3" fontId="0" fillId="6" borderId="18" xfId="0" applyNumberFormat="1" applyFill="1" applyBorder="1" applyAlignment="1">
      <alignment horizontal="right" vertical="center"/>
    </xf>
    <xf numFmtId="0" fontId="10" fillId="2" borderId="2" xfId="0" applyFont="1" applyFill="1" applyBorder="1" applyAlignment="1">
      <alignment horizontal="left" vertical="center"/>
    </xf>
    <xf numFmtId="166" fontId="10" fillId="3" borderId="2" xfId="0" applyNumberFormat="1" applyFont="1" applyFill="1" applyBorder="1" applyAlignment="1" applyProtection="1">
      <alignment horizontal="right" vertical="center"/>
      <protection locked="0"/>
    </xf>
    <xf numFmtId="166" fontId="10" fillId="3" borderId="18" xfId="0" applyNumberFormat="1" applyFont="1" applyFill="1" applyBorder="1" applyAlignment="1" applyProtection="1">
      <alignment horizontal="right" vertical="center"/>
      <protection locked="0"/>
    </xf>
    <xf numFmtId="168" fontId="10" fillId="2" borderId="2" xfId="0" applyNumberFormat="1" applyFont="1" applyFill="1" applyBorder="1" applyAlignment="1" applyProtection="1">
      <alignment horizontal="right" vertical="center"/>
      <protection locked="0"/>
    </xf>
    <xf numFmtId="168" fontId="10" fillId="2" borderId="18" xfId="0" applyNumberFormat="1" applyFont="1" applyFill="1" applyBorder="1" applyAlignment="1" applyProtection="1">
      <alignment horizontal="right" vertical="center"/>
      <protection locked="0"/>
    </xf>
    <xf numFmtId="0" fontId="3" fillId="2" borderId="2" xfId="0" applyFont="1" applyFill="1" applyBorder="1" applyAlignment="1">
      <alignment horizontal="left" vertical="center"/>
    </xf>
    <xf numFmtId="168" fontId="0" fillId="3" borderId="2" xfId="0" applyNumberFormat="1" applyFill="1" applyBorder="1" applyAlignment="1">
      <alignment horizontal="right" vertical="center"/>
    </xf>
    <xf numFmtId="168" fontId="0" fillId="3" borderId="18" xfId="0" applyNumberFormat="1" applyFill="1" applyBorder="1" applyAlignment="1">
      <alignment horizontal="right" vertical="center"/>
    </xf>
    <xf numFmtId="0" fontId="8" fillId="3" borderId="13" xfId="0" applyFont="1" applyFill="1" applyBorder="1" applyAlignment="1">
      <alignment horizontal="center" vertical="center" wrapText="1"/>
    </xf>
    <xf numFmtId="0" fontId="8" fillId="3" borderId="0" xfId="0" applyFont="1" applyFill="1" applyAlignment="1">
      <alignment horizontal="center" vertical="center" wrapText="1"/>
    </xf>
    <xf numFmtId="0" fontId="9" fillId="0" borderId="0" xfId="3" applyFill="1" applyBorder="1" applyAlignment="1" applyProtection="1">
      <alignment horizontal="left" vertical="center" wrapText="1"/>
    </xf>
    <xf numFmtId="3" fontId="0" fillId="2" borderId="2" xfId="0" applyNumberFormat="1" applyFill="1" applyBorder="1" applyAlignment="1" applyProtection="1">
      <alignment horizontal="right" vertical="center"/>
      <protection locked="0"/>
    </xf>
    <xf numFmtId="3" fontId="0" fillId="2" borderId="18" xfId="0" applyNumberFormat="1" applyFill="1" applyBorder="1" applyAlignment="1" applyProtection="1">
      <alignment horizontal="right" vertical="center"/>
      <protection locked="0"/>
    </xf>
    <xf numFmtId="4" fontId="0" fillId="2" borderId="2" xfId="0" applyNumberFormat="1" applyFill="1" applyBorder="1" applyAlignment="1" applyProtection="1">
      <alignment horizontal="right" vertical="center"/>
      <protection locked="0"/>
    </xf>
    <xf numFmtId="4" fontId="0" fillId="2" borderId="18" xfId="0" applyNumberFormat="1" applyFill="1" applyBorder="1" applyAlignment="1" applyProtection="1">
      <alignment horizontal="right" vertical="center"/>
      <protection locked="0"/>
    </xf>
    <xf numFmtId="167" fontId="10" fillId="2" borderId="2" xfId="0" applyNumberFormat="1" applyFont="1" applyFill="1" applyBorder="1" applyAlignment="1" applyProtection="1">
      <alignment horizontal="center" vertical="center"/>
      <protection locked="0"/>
    </xf>
    <xf numFmtId="167" fontId="10" fillId="2" borderId="18" xfId="0" applyNumberFormat="1" applyFont="1" applyFill="1" applyBorder="1" applyAlignment="1" applyProtection="1">
      <alignment horizontal="center" vertical="center"/>
      <protection locked="0"/>
    </xf>
    <xf numFmtId="1" fontId="12" fillId="2" borderId="2" xfId="0" applyNumberFormat="1" applyFont="1" applyFill="1" applyBorder="1" applyAlignment="1" applyProtection="1">
      <alignment horizontal="center" vertical="center" wrapText="1"/>
      <protection locked="0"/>
    </xf>
    <xf numFmtId="1" fontId="12" fillId="2" borderId="18" xfId="0" applyNumberFormat="1" applyFont="1" applyFill="1" applyBorder="1" applyAlignment="1" applyProtection="1">
      <alignment horizontal="center" vertical="center" wrapText="1"/>
      <protection locked="0"/>
    </xf>
    <xf numFmtId="49" fontId="10" fillId="2" borderId="2" xfId="0" applyNumberFormat="1" applyFont="1" applyFill="1" applyBorder="1" applyAlignment="1">
      <alignment horizontal="left" vertical="center"/>
    </xf>
    <xf numFmtId="49" fontId="10" fillId="2" borderId="6" xfId="0" applyNumberFormat="1" applyFont="1" applyFill="1" applyBorder="1" applyAlignment="1">
      <alignment horizontal="left" vertical="center"/>
    </xf>
    <xf numFmtId="49" fontId="10" fillId="2" borderId="18" xfId="0" applyNumberFormat="1" applyFont="1" applyFill="1" applyBorder="1" applyAlignment="1">
      <alignment horizontal="left" vertical="center"/>
    </xf>
    <xf numFmtId="0" fontId="0" fillId="0" borderId="18" xfId="0" applyBorder="1"/>
    <xf numFmtId="49" fontId="10" fillId="6" borderId="12" xfId="0" applyNumberFormat="1" applyFont="1" applyFill="1" applyBorder="1" applyAlignment="1">
      <alignment horizontal="center" vertical="center"/>
    </xf>
    <xf numFmtId="49" fontId="10" fillId="6" borderId="0" xfId="0" applyNumberFormat="1" applyFont="1" applyFill="1" applyAlignment="1">
      <alignment horizontal="center" vertical="center"/>
    </xf>
    <xf numFmtId="49" fontId="10" fillId="6" borderId="15" xfId="0" applyNumberFormat="1" applyFont="1" applyFill="1" applyBorder="1" applyAlignment="1">
      <alignment horizontal="center" vertical="center"/>
    </xf>
    <xf numFmtId="3" fontId="10" fillId="2" borderId="2" xfId="0" applyNumberFormat="1" applyFont="1" applyFill="1" applyBorder="1" applyAlignment="1" applyProtection="1">
      <alignment horizontal="right" vertical="center"/>
      <protection locked="0"/>
    </xf>
    <xf numFmtId="3" fontId="10" fillId="2" borderId="18" xfId="0" applyNumberFormat="1" applyFont="1" applyFill="1" applyBorder="1" applyAlignment="1" applyProtection="1">
      <alignment horizontal="right" vertical="center"/>
      <protection locked="0"/>
    </xf>
    <xf numFmtId="49" fontId="10" fillId="2" borderId="12" xfId="0" applyNumberFormat="1" applyFont="1" applyFill="1" applyBorder="1" applyAlignment="1">
      <alignment horizontal="left" vertical="center"/>
    </xf>
    <xf numFmtId="49" fontId="10" fillId="2" borderId="0" xfId="0" applyNumberFormat="1" applyFont="1" applyFill="1" applyAlignment="1">
      <alignment horizontal="left" vertical="center"/>
    </xf>
    <xf numFmtId="49" fontId="10" fillId="2" borderId="15" xfId="0" applyNumberFormat="1" applyFont="1" applyFill="1" applyBorder="1" applyAlignment="1">
      <alignment horizontal="left" vertical="center"/>
    </xf>
    <xf numFmtId="49" fontId="0" fillId="2" borderId="6" xfId="0" applyNumberFormat="1" applyFill="1" applyBorder="1" applyAlignment="1">
      <alignment horizontal="left" vertical="center"/>
    </xf>
    <xf numFmtId="49" fontId="0" fillId="2" borderId="18" xfId="0" applyNumberFormat="1" applyFill="1" applyBorder="1" applyAlignment="1">
      <alignment horizontal="left" vertical="center"/>
    </xf>
    <xf numFmtId="1" fontId="3" fillId="2" borderId="3" xfId="0" applyNumberFormat="1" applyFont="1" applyFill="1" applyBorder="1" applyAlignment="1" applyProtection="1">
      <alignment horizontal="center" vertical="center" wrapText="1"/>
      <protection locked="0"/>
    </xf>
    <xf numFmtId="49" fontId="10" fillId="2" borderId="14" xfId="0" applyNumberFormat="1" applyFont="1" applyFill="1" applyBorder="1" applyAlignment="1">
      <alignment horizontal="left" vertical="center"/>
    </xf>
    <xf numFmtId="49" fontId="10" fillId="2" borderId="13" xfId="0" applyNumberFormat="1" applyFont="1" applyFill="1" applyBorder="1" applyAlignment="1">
      <alignment horizontal="left" vertical="center"/>
    </xf>
    <xf numFmtId="49" fontId="10" fillId="2" borderId="21" xfId="0" applyNumberFormat="1" applyFont="1" applyFill="1" applyBorder="1" applyAlignment="1">
      <alignment horizontal="left" vertical="center"/>
    </xf>
    <xf numFmtId="1" fontId="11" fillId="5" borderId="14" xfId="0" applyNumberFormat="1" applyFont="1" applyFill="1" applyBorder="1" applyAlignment="1">
      <alignment horizontal="center" vertical="center"/>
    </xf>
    <xf numFmtId="1" fontId="11" fillId="5" borderId="13" xfId="0" applyNumberFormat="1" applyFont="1" applyFill="1" applyBorder="1" applyAlignment="1">
      <alignment horizontal="center" vertical="center"/>
    </xf>
    <xf numFmtId="1" fontId="11" fillId="5" borderId="21" xfId="0" applyNumberFormat="1" applyFont="1" applyFill="1" applyBorder="1" applyAlignment="1">
      <alignment horizontal="center" vertical="center"/>
    </xf>
    <xf numFmtId="49" fontId="12" fillId="2" borderId="6" xfId="0" applyNumberFormat="1" applyFont="1" applyFill="1" applyBorder="1" applyAlignment="1">
      <alignment horizontal="left" vertical="center"/>
    </xf>
    <xf numFmtId="49" fontId="0" fillId="6" borderId="12" xfId="0" applyNumberFormat="1" applyFill="1" applyBorder="1" applyAlignment="1">
      <alignment horizontal="center" vertical="center"/>
    </xf>
    <xf numFmtId="49" fontId="0" fillId="6" borderId="0" xfId="0" applyNumberFormat="1" applyFill="1" applyAlignment="1">
      <alignment horizontal="center" vertical="center"/>
    </xf>
    <xf numFmtId="49" fontId="0" fillId="6" borderId="15" xfId="0" applyNumberFormat="1" applyFill="1" applyBorder="1" applyAlignment="1">
      <alignment horizontal="center" vertical="center"/>
    </xf>
    <xf numFmtId="0" fontId="69" fillId="6" borderId="11" xfId="0" applyFont="1" applyFill="1" applyBorder="1" applyAlignment="1">
      <alignment horizontal="center" vertical="center" textRotation="180" wrapText="1"/>
    </xf>
    <xf numFmtId="0" fontId="71" fillId="2" borderId="12" xfId="0" applyFont="1" applyFill="1" applyBorder="1" applyAlignment="1">
      <alignment horizontal="center" wrapText="1"/>
    </xf>
    <xf numFmtId="0" fontId="71" fillId="2" borderId="0" xfId="0" applyFont="1" applyFill="1" applyAlignment="1">
      <alignment horizontal="center" wrapText="1"/>
    </xf>
    <xf numFmtId="4" fontId="0" fillId="3" borderId="2" xfId="0" applyNumberFormat="1" applyFill="1" applyBorder="1" applyAlignment="1">
      <alignment horizontal="right" vertical="center"/>
    </xf>
    <xf numFmtId="4" fontId="0" fillId="3" borderId="18" xfId="0" applyNumberFormat="1" applyFill="1" applyBorder="1" applyAlignment="1">
      <alignment horizontal="right" vertical="center"/>
    </xf>
    <xf numFmtId="0" fontId="71" fillId="2" borderId="12" xfId="0" applyFont="1" applyFill="1" applyBorder="1" applyAlignment="1">
      <alignment horizontal="center" vertical="center" wrapText="1"/>
    </xf>
    <xf numFmtId="0" fontId="71" fillId="2" borderId="0" xfId="0" applyFont="1" applyFill="1" applyAlignment="1">
      <alignment horizontal="center" vertical="center" wrapText="1"/>
    </xf>
    <xf numFmtId="49" fontId="16" fillId="4" borderId="0" xfId="0" applyNumberFormat="1" applyFont="1" applyFill="1" applyAlignment="1">
      <alignment horizontal="left" vertical="center" wrapText="1"/>
    </xf>
    <xf numFmtId="0" fontId="7" fillId="3" borderId="13" xfId="0" applyFont="1" applyFill="1" applyBorder="1" applyAlignment="1">
      <alignment horizontal="left" vertical="center" wrapText="1"/>
    </xf>
    <xf numFmtId="0" fontId="8" fillId="3" borderId="13" xfId="0" applyFont="1" applyFill="1" applyBorder="1" applyAlignment="1">
      <alignment horizontal="left" vertical="center" wrapText="1"/>
    </xf>
    <xf numFmtId="167" fontId="0" fillId="0" borderId="2" xfId="0" applyNumberFormat="1" applyBorder="1" applyAlignment="1" applyProtection="1">
      <alignment horizontal="right" vertical="center"/>
      <protection locked="0"/>
    </xf>
    <xf numFmtId="167" fontId="0" fillId="0" borderId="18" xfId="0" applyNumberFormat="1" applyBorder="1" applyAlignment="1" applyProtection="1">
      <alignment horizontal="right" vertical="center"/>
      <protection locked="0"/>
    </xf>
    <xf numFmtId="0" fontId="8" fillId="4" borderId="0" xfId="0" applyFont="1" applyFill="1" applyAlignment="1">
      <alignment horizontal="left" vertical="center" wrapText="1"/>
    </xf>
    <xf numFmtId="0" fontId="32" fillId="2" borderId="0" xfId="0" applyFont="1" applyFill="1" applyAlignment="1">
      <alignment horizontal="left" vertical="center" wrapText="1"/>
    </xf>
    <xf numFmtId="0" fontId="0" fillId="2" borderId="18" xfId="0" applyFill="1" applyBorder="1" applyAlignment="1">
      <alignment horizontal="left" vertical="center"/>
    </xf>
    <xf numFmtId="0" fontId="3" fillId="2" borderId="2" xfId="0" applyFont="1" applyFill="1" applyBorder="1" applyAlignment="1">
      <alignment horizontal="left" vertical="center" wrapText="1"/>
    </xf>
    <xf numFmtId="0" fontId="14" fillId="0" borderId="12" xfId="0" applyFont="1" applyBorder="1" applyAlignment="1">
      <alignment horizontal="left" vertical="center" wrapText="1"/>
    </xf>
    <xf numFmtId="0" fontId="14" fillId="0" borderId="0" xfId="0" applyFont="1" applyAlignment="1">
      <alignment horizontal="left" vertical="center" wrapText="1"/>
    </xf>
    <xf numFmtId="0" fontId="10" fillId="0" borderId="0" xfId="0" applyFont="1" applyAlignment="1">
      <alignment horizontal="left" vertical="center" wrapText="1"/>
    </xf>
    <xf numFmtId="49" fontId="7" fillId="3" borderId="2" xfId="0" applyNumberFormat="1" applyFont="1" applyFill="1" applyBorder="1" applyAlignment="1">
      <alignment horizontal="left"/>
    </xf>
    <xf numFmtId="49" fontId="7" fillId="3" borderId="6" xfId="0" applyNumberFormat="1" applyFont="1" applyFill="1" applyBorder="1" applyAlignment="1">
      <alignment horizontal="left"/>
    </xf>
    <xf numFmtId="49" fontId="7" fillId="3" borderId="18" xfId="0" applyNumberFormat="1" applyFont="1" applyFill="1" applyBorder="1" applyAlignment="1">
      <alignment horizontal="left"/>
    </xf>
    <xf numFmtId="0" fontId="7" fillId="3" borderId="2" xfId="0" applyFont="1" applyFill="1" applyBorder="1" applyAlignment="1">
      <alignment horizontal="center"/>
    </xf>
    <xf numFmtId="0" fontId="7" fillId="3" borderId="6" xfId="0" applyFont="1" applyFill="1" applyBorder="1" applyAlignment="1">
      <alignment horizontal="center"/>
    </xf>
    <xf numFmtId="0" fontId="7" fillId="3" borderId="18" xfId="0" applyFont="1" applyFill="1" applyBorder="1" applyAlignment="1">
      <alignment horizontal="center"/>
    </xf>
    <xf numFmtId="49" fontId="18" fillId="3" borderId="2" xfId="0" applyNumberFormat="1" applyFont="1" applyFill="1" applyBorder="1" applyAlignment="1">
      <alignment horizontal="left"/>
    </xf>
    <xf numFmtId="49" fontId="18" fillId="3" borderId="6" xfId="0" applyNumberFormat="1" applyFont="1" applyFill="1" applyBorder="1" applyAlignment="1">
      <alignment horizontal="left"/>
    </xf>
    <xf numFmtId="49" fontId="18" fillId="3" borderId="18" xfId="0" applyNumberFormat="1" applyFont="1" applyFill="1" applyBorder="1" applyAlignment="1">
      <alignment horizontal="left"/>
    </xf>
    <xf numFmtId="49" fontId="7" fillId="3" borderId="2" xfId="0" applyNumberFormat="1" applyFont="1" applyFill="1" applyBorder="1" applyAlignment="1">
      <alignment horizontal="center"/>
    </xf>
    <xf numFmtId="49" fontId="7" fillId="3" borderId="6" xfId="0" applyNumberFormat="1" applyFont="1" applyFill="1" applyBorder="1" applyAlignment="1">
      <alignment horizontal="center"/>
    </xf>
    <xf numFmtId="49" fontId="7" fillId="3" borderId="18" xfId="0" applyNumberFormat="1" applyFont="1" applyFill="1" applyBorder="1" applyAlignment="1">
      <alignment horizontal="center"/>
    </xf>
    <xf numFmtId="169" fontId="7" fillId="3" borderId="2" xfId="0" applyNumberFormat="1" applyFont="1" applyFill="1" applyBorder="1" applyAlignment="1">
      <alignment horizontal="right"/>
    </xf>
    <xf numFmtId="169" fontId="7" fillId="3" borderId="6" xfId="0" applyNumberFormat="1" applyFont="1" applyFill="1" applyBorder="1" applyAlignment="1">
      <alignment horizontal="right"/>
    </xf>
    <xf numFmtId="169" fontId="7" fillId="3" borderId="18" xfId="0" applyNumberFormat="1" applyFont="1" applyFill="1" applyBorder="1" applyAlignment="1">
      <alignment horizontal="right"/>
    </xf>
    <xf numFmtId="0" fontId="7" fillId="3" borderId="0" xfId="0" applyFont="1" applyFill="1" applyAlignment="1">
      <alignment vertical="center"/>
    </xf>
    <xf numFmtId="49" fontId="0" fillId="2" borderId="2" xfId="0" applyNumberFormat="1" applyFill="1" applyBorder="1" applyAlignment="1" applyProtection="1">
      <alignment horizontal="left"/>
      <protection locked="0"/>
    </xf>
    <xf numFmtId="49" fontId="0" fillId="0" borderId="6" xfId="0" applyNumberFormat="1" applyBorder="1" applyAlignment="1" applyProtection="1">
      <alignment horizontal="left"/>
      <protection locked="0"/>
    </xf>
    <xf numFmtId="49" fontId="0" fillId="0" borderId="18" xfId="0" applyNumberFormat="1" applyBorder="1" applyAlignment="1" applyProtection="1">
      <alignment horizontal="left"/>
      <protection locked="0"/>
    </xf>
    <xf numFmtId="49" fontId="0" fillId="2" borderId="2" xfId="0" applyNumberFormat="1" applyFill="1" applyBorder="1" applyAlignment="1" applyProtection="1">
      <alignment horizontal="center"/>
      <protection locked="0"/>
    </xf>
    <xf numFmtId="49" fontId="0" fillId="0" borderId="6"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169" fontId="0" fillId="2" borderId="2" xfId="0" applyNumberFormat="1" applyFill="1" applyBorder="1" applyAlignment="1" applyProtection="1">
      <alignment horizontal="right"/>
      <protection locked="0"/>
    </xf>
    <xf numFmtId="169" fontId="0" fillId="0" borderId="6" xfId="0" applyNumberFormat="1" applyBorder="1" applyAlignment="1" applyProtection="1">
      <alignment horizontal="right"/>
      <protection locked="0"/>
    </xf>
    <xf numFmtId="169" fontId="0" fillId="0" borderId="18" xfId="0" applyNumberFormat="1" applyBorder="1" applyAlignment="1" applyProtection="1">
      <alignment horizontal="right"/>
      <protection locked="0"/>
    </xf>
    <xf numFmtId="0" fontId="7" fillId="3" borderId="3" xfId="0" applyFont="1" applyFill="1" applyBorder="1" applyAlignment="1">
      <alignment horizontal="center" vertical="center"/>
    </xf>
    <xf numFmtId="0" fontId="12" fillId="2" borderId="6" xfId="0" applyFont="1" applyFill="1" applyBorder="1" applyAlignment="1">
      <alignment vertical="center" wrapText="1"/>
    </xf>
    <xf numFmtId="0" fontId="12" fillId="2" borderId="18" xfId="0" applyFont="1" applyFill="1" applyBorder="1" applyAlignment="1">
      <alignment vertical="center" wrapText="1"/>
    </xf>
    <xf numFmtId="167" fontId="12" fillId="2" borderId="2" xfId="0" applyNumberFormat="1" applyFont="1" applyFill="1" applyBorder="1" applyAlignment="1" applyProtection="1">
      <alignment horizontal="right" vertical="center" wrapText="1"/>
      <protection locked="0"/>
    </xf>
    <xf numFmtId="167" fontId="0" fillId="2" borderId="18" xfId="0" applyNumberFormat="1" applyFill="1" applyBorder="1" applyAlignment="1" applyProtection="1">
      <alignment horizontal="right" vertical="center" wrapText="1"/>
      <protection locked="0"/>
    </xf>
    <xf numFmtId="167" fontId="12" fillId="0" borderId="2" xfId="0" applyNumberFormat="1" applyFont="1" applyBorder="1" applyAlignment="1" applyProtection="1">
      <alignment horizontal="right" vertical="center"/>
      <protection locked="0"/>
    </xf>
    <xf numFmtId="167" fontId="12" fillId="0" borderId="18" xfId="0" applyNumberFormat="1" applyFont="1" applyBorder="1" applyAlignment="1" applyProtection="1">
      <alignment horizontal="right" vertical="center"/>
      <protection locked="0"/>
    </xf>
    <xf numFmtId="167" fontId="12" fillId="0" borderId="3" xfId="0" applyNumberFormat="1" applyFont="1" applyBorder="1" applyAlignment="1" applyProtection="1">
      <alignment horizontal="right" vertical="center"/>
      <protection locked="0"/>
    </xf>
    <xf numFmtId="0" fontId="9" fillId="2" borderId="6" xfId="3" applyFill="1" applyBorder="1" applyAlignment="1" applyProtection="1">
      <alignment vertical="center" wrapText="1"/>
    </xf>
    <xf numFmtId="0" fontId="9" fillId="2" borderId="18" xfId="3" applyFill="1" applyBorder="1" applyAlignment="1" applyProtection="1">
      <alignment vertical="center" wrapText="1"/>
    </xf>
    <xf numFmtId="3" fontId="23" fillId="5" borderId="6" xfId="0" applyNumberFormat="1" applyFont="1" applyFill="1" applyBorder="1" applyAlignment="1">
      <alignment vertical="center"/>
    </xf>
    <xf numFmtId="167" fontId="0" fillId="0" borderId="6" xfId="0" applyNumberFormat="1" applyBorder="1" applyAlignment="1" applyProtection="1">
      <alignment horizontal="right" vertical="center"/>
      <protection locked="0"/>
    </xf>
    <xf numFmtId="49" fontId="10" fillId="2" borderId="11" xfId="0" applyNumberFormat="1" applyFont="1" applyFill="1" applyBorder="1" applyAlignment="1">
      <alignment horizontal="left" vertical="center"/>
    </xf>
    <xf numFmtId="49" fontId="10" fillId="2" borderId="16" xfId="0" applyNumberFormat="1" applyFont="1" applyFill="1" applyBorder="1" applyAlignment="1">
      <alignment horizontal="left" vertical="center"/>
    </xf>
    <xf numFmtId="49" fontId="10" fillId="2" borderId="17" xfId="0" applyNumberFormat="1" applyFont="1" applyFill="1" applyBorder="1" applyAlignment="1">
      <alignment horizontal="left" vertical="center"/>
    </xf>
    <xf numFmtId="0" fontId="10" fillId="2" borderId="6" xfId="0" applyFont="1" applyFill="1" applyBorder="1" applyAlignment="1">
      <alignment vertical="center" wrapText="1"/>
    </xf>
    <xf numFmtId="0" fontId="10" fillId="2" borderId="18" xfId="0" applyFont="1" applyFill="1" applyBorder="1" applyAlignment="1">
      <alignment vertical="center" wrapText="1"/>
    </xf>
    <xf numFmtId="167" fontId="10" fillId="3" borderId="2" xfId="0" applyNumberFormat="1" applyFont="1" applyFill="1" applyBorder="1" applyAlignment="1">
      <alignment horizontal="right" vertical="center" wrapText="1"/>
    </xf>
    <xf numFmtId="167" fontId="0" fillId="0" borderId="6" xfId="0" applyNumberFormat="1" applyBorder="1" applyAlignment="1">
      <alignment horizontal="right" vertical="center"/>
    </xf>
    <xf numFmtId="167" fontId="0" fillId="2" borderId="3" xfId="0" applyNumberFormat="1" applyFill="1" applyBorder="1" applyAlignment="1" applyProtection="1">
      <alignment horizontal="right" vertical="center"/>
      <protection locked="0"/>
    </xf>
    <xf numFmtId="0" fontId="3" fillId="2" borderId="3" xfId="0" applyFont="1" applyFill="1" applyBorder="1" applyAlignment="1">
      <alignment horizontal="left" vertical="center" wrapText="1"/>
    </xf>
    <xf numFmtId="0" fontId="16" fillId="4" borderId="0" xfId="0" applyFont="1" applyFill="1" applyAlignment="1">
      <alignment horizontal="left" vertical="center" wrapText="1"/>
    </xf>
    <xf numFmtId="0" fontId="0" fillId="2" borderId="3" xfId="0" applyFill="1" applyBorder="1" applyAlignment="1">
      <alignment horizontal="center" vertical="center"/>
    </xf>
    <xf numFmtId="0" fontId="20" fillId="2" borderId="3" xfId="3" applyFont="1" applyFill="1" applyBorder="1" applyAlignment="1" applyProtection="1">
      <alignment horizontal="left" vertical="center" wrapText="1"/>
    </xf>
    <xf numFmtId="0" fontId="26" fillId="0" borderId="3" xfId="3" applyFont="1" applyBorder="1" applyAlignment="1" applyProtection="1">
      <alignment horizontal="left" vertical="center" wrapText="1"/>
    </xf>
    <xf numFmtId="166" fontId="0" fillId="2" borderId="3" xfId="0" applyNumberFormat="1" applyFill="1" applyBorder="1" applyAlignment="1" applyProtection="1">
      <alignment horizontal="right" vertical="center"/>
      <protection locked="0"/>
    </xf>
    <xf numFmtId="0" fontId="61" fillId="2" borderId="16" xfId="0" applyFont="1" applyFill="1" applyBorder="1" applyAlignment="1">
      <alignment horizontal="left" vertical="center" wrapText="1"/>
    </xf>
    <xf numFmtId="0" fontId="61" fillId="0" borderId="16" xfId="0" applyFont="1" applyBorder="1" applyAlignment="1">
      <alignment horizontal="left" vertical="center" wrapText="1"/>
    </xf>
    <xf numFmtId="0" fontId="0" fillId="0" borderId="13" xfId="0" applyBorder="1" applyAlignment="1">
      <alignment horizontal="center" vertical="center" wrapText="1"/>
    </xf>
    <xf numFmtId="0" fontId="9" fillId="3" borderId="13" xfId="3" applyFill="1" applyBorder="1" applyAlignment="1" applyProtection="1">
      <alignment horizontal="center" vertical="center" wrapText="1"/>
    </xf>
    <xf numFmtId="0" fontId="9" fillId="0" borderId="13" xfId="3" applyBorder="1" applyAlignment="1" applyProtection="1">
      <alignment horizontal="center" vertical="center" wrapText="1"/>
    </xf>
    <xf numFmtId="0" fontId="36" fillId="2" borderId="0" xfId="0" applyFont="1" applyFill="1" applyAlignment="1">
      <alignment horizontal="left" vertical="center" wrapText="1"/>
    </xf>
    <xf numFmtId="0" fontId="36" fillId="0" borderId="0" xfId="0" applyFont="1" applyAlignment="1">
      <alignment horizontal="left" vertical="center"/>
    </xf>
    <xf numFmtId="166" fontId="12" fillId="2" borderId="2" xfId="0" applyNumberFormat="1" applyFont="1" applyFill="1" applyBorder="1" applyAlignment="1" applyProtection="1">
      <alignment horizontal="right" vertical="center" wrapText="1"/>
      <protection locked="0"/>
    </xf>
    <xf numFmtId="166" fontId="12" fillId="2" borderId="18" xfId="0" applyNumberFormat="1" applyFont="1" applyFill="1" applyBorder="1" applyAlignment="1" applyProtection="1">
      <alignment horizontal="right" vertical="center" wrapText="1"/>
      <protection locked="0"/>
    </xf>
    <xf numFmtId="166" fontId="12" fillId="3" borderId="2" xfId="0" applyNumberFormat="1" applyFont="1" applyFill="1" applyBorder="1" applyAlignment="1">
      <alignment horizontal="right" vertical="center" wrapText="1"/>
    </xf>
    <xf numFmtId="166" fontId="0" fillId="3" borderId="18" xfId="0" applyNumberFormat="1" applyFill="1" applyBorder="1" applyAlignment="1">
      <alignment horizontal="right" vertical="center" wrapText="1"/>
    </xf>
    <xf numFmtId="0" fontId="10" fillId="2" borderId="2" xfId="0" applyFont="1" applyFill="1" applyBorder="1" applyAlignment="1">
      <alignment horizontal="left" vertical="center" wrapText="1"/>
    </xf>
    <xf numFmtId="166" fontId="10" fillId="3" borderId="2" xfId="0" applyNumberFormat="1" applyFont="1" applyFill="1" applyBorder="1" applyAlignment="1">
      <alignment horizontal="right" vertical="center" wrapText="1"/>
    </xf>
    <xf numFmtId="166" fontId="10" fillId="3" borderId="18" xfId="0" applyNumberFormat="1" applyFont="1" applyFill="1" applyBorder="1" applyAlignment="1">
      <alignment horizontal="right" vertical="center" wrapText="1"/>
    </xf>
    <xf numFmtId="166" fontId="0" fillId="0" borderId="18" xfId="0" applyNumberFormat="1" applyBorder="1" applyAlignment="1">
      <alignment horizontal="right" vertical="center" wrapText="1"/>
    </xf>
    <xf numFmtId="0" fontId="0" fillId="2" borderId="13" xfId="0" applyFill="1" applyBorder="1" applyAlignment="1">
      <alignment horizontal="left" vertical="center" wrapText="1"/>
    </xf>
    <xf numFmtId="166" fontId="0" fillId="0" borderId="18" xfId="0" applyNumberFormat="1" applyBorder="1" applyAlignment="1" applyProtection="1">
      <alignment horizontal="right" vertical="center" wrapText="1"/>
      <protection locked="0"/>
    </xf>
    <xf numFmtId="49" fontId="0" fillId="2" borderId="2" xfId="0" applyNumberFormat="1" applyFill="1" applyBorder="1" applyAlignment="1" applyProtection="1">
      <alignment horizontal="left" vertical="center" wrapText="1"/>
      <protection locked="0"/>
    </xf>
    <xf numFmtId="49" fontId="0" fillId="2" borderId="6" xfId="0" applyNumberFormat="1" applyFill="1" applyBorder="1" applyAlignment="1" applyProtection="1">
      <alignment horizontal="left" vertical="center" wrapText="1"/>
      <protection locked="0"/>
    </xf>
    <xf numFmtId="49" fontId="0" fillId="2" borderId="18" xfId="0" applyNumberFormat="1" applyFill="1" applyBorder="1" applyAlignment="1" applyProtection="1">
      <alignment horizontal="left" vertical="center" wrapText="1"/>
      <protection locked="0"/>
    </xf>
    <xf numFmtId="49" fontId="34" fillId="3" borderId="2" xfId="0" applyNumberFormat="1" applyFont="1" applyFill="1" applyBorder="1" applyAlignment="1">
      <alignment horizontal="center" vertical="center" wrapText="1"/>
    </xf>
    <xf numFmtId="49" fontId="34" fillId="3" borderId="6" xfId="0" applyNumberFormat="1" applyFont="1" applyFill="1" applyBorder="1" applyAlignment="1">
      <alignment horizontal="center" vertical="center" wrapText="1"/>
    </xf>
    <xf numFmtId="49" fontId="34" fillId="3" borderId="18" xfId="0" applyNumberFormat="1" applyFont="1" applyFill="1" applyBorder="1" applyAlignment="1">
      <alignment horizontal="center" vertical="center" wrapText="1"/>
    </xf>
    <xf numFmtId="0" fontId="8" fillId="3" borderId="11" xfId="0" applyFont="1" applyFill="1" applyBorder="1" applyAlignment="1">
      <alignment horizontal="center" wrapText="1"/>
    </xf>
    <xf numFmtId="0" fontId="8" fillId="3" borderId="17" xfId="0" applyFont="1" applyFill="1" applyBorder="1" applyAlignment="1">
      <alignment horizontal="center" wrapText="1"/>
    </xf>
    <xf numFmtId="0" fontId="8" fillId="3" borderId="14" xfId="0" applyFont="1" applyFill="1" applyBorder="1" applyAlignment="1">
      <alignment horizontal="center" wrapText="1"/>
    </xf>
    <xf numFmtId="0" fontId="8" fillId="3" borderId="21" xfId="0" applyFont="1" applyFill="1" applyBorder="1" applyAlignment="1">
      <alignment horizontal="center" wrapText="1"/>
    </xf>
    <xf numFmtId="0" fontId="17" fillId="4" borderId="2"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0" fillId="0" borderId="6" xfId="0" applyFont="1" applyBorder="1" applyAlignment="1">
      <alignment wrapText="1"/>
    </xf>
    <xf numFmtId="0" fontId="10" fillId="0" borderId="18" xfId="0" applyFont="1" applyBorder="1" applyAlignment="1">
      <alignment wrapText="1"/>
    </xf>
    <xf numFmtId="0" fontId="13" fillId="4" borderId="11"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4" fillId="2" borderId="0" xfId="0" applyFont="1" applyFill="1" applyAlignment="1">
      <alignment horizontal="left" vertical="center" wrapText="1"/>
    </xf>
    <xf numFmtId="0" fontId="26" fillId="2" borderId="0" xfId="0" applyFont="1" applyFill="1" applyAlignment="1">
      <alignment horizontal="left" vertical="center" wrapText="1"/>
    </xf>
    <xf numFmtId="0" fontId="14" fillId="5" borderId="14" xfId="0" applyFont="1" applyFill="1" applyBorder="1" applyAlignment="1">
      <alignment vertical="center" wrapText="1"/>
    </xf>
    <xf numFmtId="0" fontId="9" fillId="0" borderId="6" xfId="3" applyFill="1" applyBorder="1" applyAlignment="1" applyProtection="1">
      <alignment horizontal="right" vertical="center" wrapText="1"/>
    </xf>
    <xf numFmtId="0" fontId="9" fillId="2" borderId="6" xfId="3" applyFill="1" applyBorder="1" applyAlignment="1" applyProtection="1">
      <alignment horizontal="center" vertical="center" wrapText="1"/>
    </xf>
    <xf numFmtId="0" fontId="9" fillId="0" borderId="6" xfId="3" applyBorder="1" applyAlignment="1" applyProtection="1">
      <alignment vertical="center" wrapText="1"/>
    </xf>
    <xf numFmtId="0" fontId="55" fillId="0" borderId="0" xfId="0" applyFont="1" applyAlignment="1">
      <alignment horizontal="center" vertical="top" textRotation="180" wrapText="1"/>
    </xf>
    <xf numFmtId="0" fontId="9" fillId="2" borderId="0" xfId="3" applyFill="1" applyAlignment="1" applyProtection="1"/>
    <xf numFmtId="0" fontId="13" fillId="4" borderId="2" xfId="0" applyFont="1" applyFill="1" applyBorder="1" applyAlignment="1">
      <alignment horizontal="left" vertical="center" wrapText="1"/>
    </xf>
    <xf numFmtId="0" fontId="13" fillId="4" borderId="6"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27" fillId="6" borderId="2" xfId="0" applyFont="1" applyFill="1" applyBorder="1" applyAlignment="1">
      <alignment wrapText="1"/>
    </xf>
    <xf numFmtId="0" fontId="27" fillId="0" borderId="18" xfId="0" applyFont="1" applyBorder="1" applyAlignment="1">
      <alignment wrapText="1"/>
    </xf>
    <xf numFmtId="0" fontId="68" fillId="6" borderId="11" xfId="0" applyFont="1" applyFill="1" applyBorder="1" applyAlignment="1">
      <alignment horizontal="center" vertical="center" textRotation="180"/>
    </xf>
    <xf numFmtId="0" fontId="68" fillId="6" borderId="12" xfId="0" applyFont="1" applyFill="1" applyBorder="1" applyAlignment="1">
      <alignment horizontal="center" vertical="center" textRotation="180"/>
    </xf>
    <xf numFmtId="0" fontId="68" fillId="6" borderId="15" xfId="0" applyFont="1" applyFill="1" applyBorder="1" applyAlignment="1">
      <alignment horizontal="center" vertical="center" textRotation="180"/>
    </xf>
    <xf numFmtId="167" fontId="23" fillId="5" borderId="0" xfId="0" applyNumberFormat="1" applyFont="1" applyFill="1" applyAlignment="1">
      <alignment vertical="center"/>
    </xf>
    <xf numFmtId="0" fontId="23" fillId="0" borderId="15" xfId="0" applyFont="1" applyBorder="1" applyAlignment="1">
      <alignment vertical="center"/>
    </xf>
    <xf numFmtId="3" fontId="11" fillId="5" borderId="13" xfId="0" applyNumberFormat="1" applyFont="1" applyFill="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13" xfId="0" applyBorder="1" applyAlignment="1">
      <alignment vertical="center"/>
    </xf>
    <xf numFmtId="0" fontId="7" fillId="3" borderId="0" xfId="0" applyFont="1" applyFill="1" applyAlignment="1">
      <alignment vertical="center" wrapText="1"/>
    </xf>
    <xf numFmtId="0" fontId="0" fillId="0" borderId="0" xfId="0" applyAlignment="1">
      <alignment vertical="center"/>
    </xf>
    <xf numFmtId="0" fontId="0" fillId="0" borderId="0" xfId="0"/>
    <xf numFmtId="166" fontId="12" fillId="0" borderId="2" xfId="0" applyNumberFormat="1" applyFont="1" applyBorder="1" applyAlignment="1" applyProtection="1">
      <alignment horizontal="right" vertical="center"/>
      <protection locked="0"/>
    </xf>
    <xf numFmtId="166" fontId="12" fillId="0" borderId="3" xfId="0" applyNumberFormat="1" applyFont="1" applyBorder="1" applyAlignment="1" applyProtection="1">
      <alignment horizontal="right" vertical="center"/>
      <protection locked="0"/>
    </xf>
    <xf numFmtId="3" fontId="23" fillId="6" borderId="0" xfId="0" applyNumberFormat="1" applyFont="1" applyFill="1" applyAlignment="1">
      <alignment vertical="center"/>
    </xf>
    <xf numFmtId="0" fontId="23" fillId="2" borderId="15" xfId="0" applyFont="1" applyFill="1" applyBorder="1" applyAlignment="1">
      <alignment vertical="center"/>
    </xf>
    <xf numFmtId="0" fontId="23" fillId="2" borderId="0" xfId="0" applyFont="1" applyFill="1" applyAlignment="1">
      <alignment vertical="center"/>
    </xf>
    <xf numFmtId="1" fontId="23" fillId="5" borderId="0" xfId="0" applyNumberFormat="1" applyFont="1" applyFill="1" applyAlignment="1">
      <alignment vertical="center"/>
    </xf>
    <xf numFmtId="1" fontId="23" fillId="0" borderId="15" xfId="0" applyNumberFormat="1" applyFont="1" applyBorder="1" applyAlignment="1">
      <alignment vertical="center"/>
    </xf>
    <xf numFmtId="3" fontId="23" fillId="5" borderId="0" xfId="0" applyNumberFormat="1" applyFont="1" applyFill="1" applyAlignment="1">
      <alignment vertical="center"/>
    </xf>
    <xf numFmtId="0" fontId="23" fillId="0" borderId="0" xfId="0" applyFont="1" applyAlignment="1">
      <alignment vertical="center"/>
    </xf>
    <xf numFmtId="1" fontId="23" fillId="0" borderId="0" xfId="0" applyNumberFormat="1" applyFont="1" applyAlignment="1">
      <alignment vertical="center"/>
    </xf>
    <xf numFmtId="166" fontId="10" fillId="3" borderId="2" xfId="0" applyNumberFormat="1" applyFont="1" applyFill="1" applyBorder="1" applyAlignment="1" applyProtection="1">
      <alignment horizontal="right" vertical="center" wrapText="1"/>
      <protection locked="0"/>
    </xf>
    <xf numFmtId="166" fontId="10" fillId="3" borderId="6" xfId="0" applyNumberFormat="1" applyFont="1" applyFill="1" applyBorder="1" applyAlignment="1" applyProtection="1">
      <alignment horizontal="right" vertical="center" wrapText="1"/>
      <protection locked="0"/>
    </xf>
    <xf numFmtId="0" fontId="0" fillId="4" borderId="0" xfId="0" applyFill="1" applyAlignment="1">
      <alignment horizontal="left" vertical="center" wrapText="1"/>
    </xf>
    <xf numFmtId="165" fontId="53" fillId="5" borderId="11" xfId="3" applyNumberFormat="1" applyFont="1" applyFill="1" applyBorder="1" applyAlignment="1" applyProtection="1">
      <alignment horizontal="center" vertical="center" wrapText="1"/>
    </xf>
    <xf numFmtId="165" fontId="53" fillId="5" borderId="16" xfId="3" applyNumberFormat="1" applyFont="1" applyFill="1" applyBorder="1" applyAlignment="1" applyProtection="1">
      <alignment horizontal="center" vertical="center" wrapText="1"/>
    </xf>
    <xf numFmtId="0" fontId="53" fillId="0" borderId="16" xfId="3" applyFont="1" applyBorder="1" applyAlignment="1" applyProtection="1">
      <alignment horizontal="center" vertical="center" wrapText="1"/>
    </xf>
    <xf numFmtId="0" fontId="53" fillId="0" borderId="12" xfId="3" applyFont="1" applyBorder="1" applyAlignment="1" applyProtection="1">
      <alignment horizontal="center" vertical="center" wrapText="1"/>
    </xf>
    <xf numFmtId="0" fontId="53" fillId="0" borderId="0" xfId="3" applyFont="1" applyAlignment="1" applyProtection="1">
      <alignment horizontal="center" vertical="center" wrapText="1"/>
    </xf>
    <xf numFmtId="0" fontId="53" fillId="0" borderId="14" xfId="3" applyFont="1" applyBorder="1" applyAlignment="1" applyProtection="1">
      <alignment horizontal="center" vertical="center" wrapText="1"/>
    </xf>
    <xf numFmtId="0" fontId="53" fillId="0" borderId="13" xfId="3" applyFont="1" applyBorder="1" applyAlignment="1" applyProtection="1">
      <alignment horizontal="center" vertical="center" wrapText="1"/>
    </xf>
    <xf numFmtId="3" fontId="11" fillId="6" borderId="0" xfId="0" applyNumberFormat="1" applyFont="1" applyFill="1" applyAlignment="1">
      <alignment vertical="center"/>
    </xf>
    <xf numFmtId="0" fontId="0" fillId="2" borderId="0" xfId="0" applyFill="1" applyAlignment="1">
      <alignment vertical="center"/>
    </xf>
    <xf numFmtId="167" fontId="10" fillId="3" borderId="2" xfId="0" applyNumberFormat="1" applyFont="1" applyFill="1" applyBorder="1" applyAlignment="1" applyProtection="1">
      <alignment horizontal="right" vertical="center" wrapText="1"/>
      <protection locked="0"/>
    </xf>
    <xf numFmtId="167" fontId="10" fillId="3" borderId="6" xfId="0" applyNumberFormat="1" applyFont="1" applyFill="1" applyBorder="1" applyAlignment="1" applyProtection="1">
      <alignment horizontal="right" vertical="center" wrapText="1"/>
      <protection locked="0"/>
    </xf>
    <xf numFmtId="167"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lignment horizontal="right" vertical="center" wrapText="1"/>
    </xf>
    <xf numFmtId="167" fontId="0" fillId="3" borderId="18" xfId="0" applyNumberFormat="1" applyFill="1" applyBorder="1" applyAlignment="1">
      <alignment horizontal="right" vertical="center" wrapText="1"/>
    </xf>
    <xf numFmtId="3" fontId="11" fillId="5" borderId="0" xfId="0" applyNumberFormat="1" applyFont="1" applyFill="1" applyAlignment="1">
      <alignment vertical="center"/>
    </xf>
    <xf numFmtId="166"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pplyProtection="1">
      <alignment horizontal="right" vertical="center"/>
      <protection locked="0"/>
    </xf>
    <xf numFmtId="167" fontId="0" fillId="3" borderId="18" xfId="0" applyNumberFormat="1" applyFill="1" applyBorder="1" applyAlignment="1" applyProtection="1">
      <alignment horizontal="right" vertical="center"/>
      <protection locked="0"/>
    </xf>
    <xf numFmtId="167" fontId="0" fillId="3" borderId="2" xfId="0" applyNumberFormat="1" applyFill="1" applyBorder="1" applyAlignment="1" applyProtection="1">
      <alignment horizontal="right" vertical="center"/>
      <protection locked="0"/>
    </xf>
    <xf numFmtId="0" fontId="7" fillId="3" borderId="13" xfId="0" applyFont="1" applyFill="1" applyBorder="1" applyAlignment="1">
      <alignment horizontal="right" vertical="center" wrapText="1"/>
    </xf>
    <xf numFmtId="0" fontId="0" fillId="0" borderId="13" xfId="0" applyBorder="1" applyAlignment="1">
      <alignment horizontal="right" vertical="center" wrapText="1"/>
    </xf>
    <xf numFmtId="0" fontId="0" fillId="0" borderId="0" xfId="0" applyAlignment="1">
      <alignment horizontal="center" vertical="center" wrapText="1"/>
    </xf>
    <xf numFmtId="0" fontId="7" fillId="3" borderId="13" xfId="0" applyFont="1" applyFill="1" applyBorder="1" applyAlignment="1">
      <alignment horizontal="left" vertical="center"/>
    </xf>
    <xf numFmtId="0" fontId="8" fillId="3" borderId="13" xfId="0" applyFont="1" applyFill="1" applyBorder="1" applyAlignment="1">
      <alignment horizontal="left" vertical="center"/>
    </xf>
    <xf numFmtId="0" fontId="0" fillId="0" borderId="13" xfId="0" applyBorder="1" applyAlignment="1">
      <alignment horizontal="left" vertical="center"/>
    </xf>
    <xf numFmtId="49" fontId="0" fillId="3" borderId="2" xfId="0" applyNumberFormat="1" applyFill="1" applyBorder="1" applyAlignment="1" applyProtection="1">
      <alignment horizontal="left" vertical="center"/>
      <protection locked="0"/>
    </xf>
    <xf numFmtId="49" fontId="0" fillId="3" borderId="6" xfId="0" applyNumberFormat="1" applyFill="1" applyBorder="1" applyAlignment="1" applyProtection="1">
      <alignment horizontal="left" vertical="center"/>
      <protection locked="0"/>
    </xf>
    <xf numFmtId="49" fontId="0" fillId="3" borderId="18" xfId="0" applyNumberFormat="1" applyFill="1" applyBorder="1" applyAlignment="1" applyProtection="1">
      <alignment horizontal="left" vertical="center"/>
      <protection locked="0"/>
    </xf>
    <xf numFmtId="0" fontId="52" fillId="2" borderId="0" xfId="3" applyFont="1" applyFill="1" applyAlignment="1" applyProtection="1">
      <alignment horizontal="left" vertical="center" wrapText="1"/>
    </xf>
    <xf numFmtId="0" fontId="52" fillId="0" borderId="0" xfId="3" applyFont="1" applyAlignment="1" applyProtection="1">
      <alignment horizontal="left" vertical="center" wrapText="1"/>
    </xf>
    <xf numFmtId="170" fontId="10" fillId="2" borderId="23" xfId="0" applyNumberFormat="1" applyFont="1" applyFill="1" applyBorder="1" applyAlignment="1">
      <alignment horizontal="right" indent="1"/>
    </xf>
    <xf numFmtId="170" fontId="10" fillId="2" borderId="38" xfId="0" applyNumberFormat="1" applyFont="1" applyFill="1" applyBorder="1" applyAlignment="1">
      <alignment horizontal="right" indent="1"/>
    </xf>
    <xf numFmtId="0" fontId="7" fillId="3" borderId="30" xfId="0" applyFont="1" applyFill="1" applyBorder="1" applyAlignment="1">
      <alignment horizontal="left" vertical="center"/>
    </xf>
    <xf numFmtId="0" fontId="0" fillId="0" borderId="39" xfId="0" applyBorder="1" applyAlignment="1">
      <alignment horizontal="left" vertical="center"/>
    </xf>
    <xf numFmtId="0" fontId="9" fillId="3" borderId="39" xfId="3" applyFill="1" applyBorder="1" applyAlignment="1" applyProtection="1">
      <alignment horizontal="left" vertical="center"/>
    </xf>
    <xf numFmtId="0" fontId="72" fillId="3" borderId="39" xfId="0" applyFont="1" applyFill="1" applyBorder="1" applyAlignment="1">
      <alignment horizontal="center" vertical="center"/>
    </xf>
    <xf numFmtId="0" fontId="72" fillId="3" borderId="40" xfId="0" applyFont="1" applyFill="1" applyBorder="1" applyAlignment="1">
      <alignment horizontal="center" vertical="center"/>
    </xf>
    <xf numFmtId="0" fontId="7" fillId="4" borderId="11"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7" xfId="0" applyFont="1" applyFill="1" applyBorder="1" applyAlignment="1">
      <alignment horizontal="left" vertical="center" wrapText="1"/>
    </xf>
    <xf numFmtId="0" fontId="7" fillId="4" borderId="14" xfId="0" applyFont="1" applyFill="1" applyBorder="1" applyAlignment="1">
      <alignment horizontal="left" vertical="center" wrapText="1"/>
    </xf>
    <xf numFmtId="0" fontId="7" fillId="4" borderId="13" xfId="0" applyFont="1" applyFill="1" applyBorder="1" applyAlignment="1">
      <alignment horizontal="left" vertical="center" wrapText="1"/>
    </xf>
    <xf numFmtId="0" fontId="7" fillId="20" borderId="13" xfId="0" applyFont="1" applyFill="1" applyBorder="1" applyAlignment="1">
      <alignment horizontal="left" vertical="center" wrapText="1"/>
    </xf>
    <xf numFmtId="0" fontId="7" fillId="20" borderId="21" xfId="0" applyFont="1" applyFill="1" applyBorder="1" applyAlignment="1">
      <alignment horizontal="left" vertical="center" wrapText="1"/>
    </xf>
    <xf numFmtId="0" fontId="7" fillId="3" borderId="44" xfId="0" applyFont="1" applyFill="1" applyBorder="1" applyAlignment="1">
      <alignment horizontal="left" vertical="center"/>
    </xf>
    <xf numFmtId="0" fontId="7" fillId="3" borderId="6"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47" xfId="0" applyFont="1" applyFill="1" applyBorder="1" applyAlignment="1">
      <alignment horizontal="center" vertical="center"/>
    </xf>
    <xf numFmtId="0" fontId="9" fillId="2" borderId="46" xfId="3" applyFill="1" applyBorder="1" applyAlignment="1" applyProtection="1">
      <alignment horizontal="center" vertical="center" wrapText="1"/>
    </xf>
    <xf numFmtId="0" fontId="9" fillId="2" borderId="0" xfId="3" applyFill="1" applyBorder="1" applyAlignment="1" applyProtection="1">
      <alignment horizontal="center" vertical="center" wrapText="1"/>
    </xf>
    <xf numFmtId="0" fontId="76" fillId="18" borderId="14" xfId="0" applyFont="1" applyFill="1" applyBorder="1" applyAlignment="1">
      <alignment horizontal="center" vertical="center"/>
    </xf>
    <xf numFmtId="0" fontId="76" fillId="18" borderId="47" xfId="0" applyFont="1" applyFill="1" applyBorder="1" applyAlignment="1">
      <alignment horizontal="center" vertical="center"/>
    </xf>
    <xf numFmtId="0" fontId="7" fillId="19" borderId="48" xfId="0" applyFont="1" applyFill="1" applyBorder="1" applyAlignment="1">
      <alignment horizontal="right" vertical="center" wrapText="1"/>
    </xf>
    <xf numFmtId="0" fontId="7" fillId="19" borderId="3" xfId="0" applyFont="1" applyFill="1" applyBorder="1" applyAlignment="1">
      <alignment horizontal="right" vertical="center" wrapText="1"/>
    </xf>
    <xf numFmtId="0" fontId="10" fillId="0" borderId="2" xfId="0" applyFont="1" applyBorder="1" applyAlignment="1" applyProtection="1">
      <alignment horizontal="left" vertical="center" indent="1"/>
      <protection locked="0"/>
    </xf>
    <xf numFmtId="0" fontId="10" fillId="0" borderId="6" xfId="0"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0" fontId="12" fillId="18" borderId="49" xfId="0" applyFont="1" applyFill="1" applyBorder="1" applyAlignment="1">
      <alignment horizontal="center" vertical="center"/>
    </xf>
    <xf numFmtId="0" fontId="0" fillId="18" borderId="50" xfId="0" applyFill="1" applyBorder="1" applyAlignment="1">
      <alignment horizontal="center" vertical="center"/>
    </xf>
    <xf numFmtId="0" fontId="0" fillId="18" borderId="51" xfId="0" applyFill="1" applyBorder="1" applyAlignment="1">
      <alignment horizontal="center" vertical="center"/>
    </xf>
    <xf numFmtId="0" fontId="12" fillId="2" borderId="41" xfId="0" applyFont="1" applyFill="1" applyBorder="1" applyAlignment="1">
      <alignment horizontal="right" vertical="center" wrapText="1"/>
    </xf>
    <xf numFmtId="0" fontId="12" fillId="2" borderId="16" xfId="0" applyFont="1" applyFill="1" applyBorder="1" applyAlignment="1">
      <alignment horizontal="right" vertical="center" wrapText="1"/>
    </xf>
    <xf numFmtId="0" fontId="12" fillId="2" borderId="17" xfId="0" applyFont="1" applyFill="1" applyBorder="1" applyAlignment="1">
      <alignment horizontal="right" vertical="center" wrapText="1"/>
    </xf>
    <xf numFmtId="0" fontId="3" fillId="0" borderId="2" xfId="0" applyFont="1" applyBorder="1" applyAlignment="1" applyProtection="1">
      <alignment horizontal="left" vertical="center" indent="1"/>
      <protection locked="0"/>
    </xf>
    <xf numFmtId="0" fontId="12" fillId="0" borderId="6" xfId="0"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0" fontId="13" fillId="14" borderId="12" xfId="0" applyFont="1" applyFill="1" applyBorder="1" applyAlignment="1">
      <alignment horizontal="left" vertical="center"/>
    </xf>
    <xf numFmtId="0" fontId="13" fillId="14" borderId="0" xfId="0" applyFont="1" applyFill="1" applyAlignment="1">
      <alignment horizontal="left" vertical="center"/>
    </xf>
    <xf numFmtId="0" fontId="12" fillId="2" borderId="46" xfId="0" applyFont="1" applyFill="1" applyBorder="1" applyAlignment="1">
      <alignment horizontal="right" vertical="center" wrapText="1"/>
    </xf>
    <xf numFmtId="0" fontId="12" fillId="2" borderId="0" xfId="0" applyFont="1" applyFill="1" applyAlignment="1">
      <alignment horizontal="right" vertical="center" wrapText="1"/>
    </xf>
    <xf numFmtId="0" fontId="12" fillId="2" borderId="15" xfId="0" applyFont="1" applyFill="1" applyBorder="1" applyAlignment="1">
      <alignment horizontal="right" vertical="center" wrapText="1"/>
    </xf>
    <xf numFmtId="5" fontId="12" fillId="14" borderId="46" xfId="0" applyNumberFormat="1" applyFont="1" applyFill="1" applyBorder="1" applyAlignment="1">
      <alignment horizontal="right" vertical="center" wrapText="1"/>
    </xf>
    <xf numFmtId="5" fontId="12" fillId="14" borderId="0" xfId="0" applyNumberFormat="1" applyFont="1" applyFill="1" applyAlignment="1">
      <alignment horizontal="right" vertical="center" wrapText="1"/>
    </xf>
    <xf numFmtId="5" fontId="12" fillId="14" borderId="15" xfId="0" applyNumberFormat="1" applyFont="1" applyFill="1" applyBorder="1" applyAlignment="1">
      <alignment horizontal="right" vertical="center" wrapText="1"/>
    </xf>
    <xf numFmtId="0" fontId="12" fillId="0" borderId="2" xfId="0" applyFont="1" applyBorder="1" applyAlignment="1" applyProtection="1">
      <alignment horizontal="left" vertical="center" indent="1"/>
      <protection locked="0"/>
    </xf>
    <xf numFmtId="0" fontId="25" fillId="2" borderId="3" xfId="3" applyFont="1" applyFill="1" applyBorder="1" applyAlignment="1" applyProtection="1">
      <alignment horizontal="center" vertical="center" wrapText="1"/>
    </xf>
    <xf numFmtId="166" fontId="12" fillId="0" borderId="2" xfId="0" applyNumberFormat="1" applyFont="1" applyBorder="1" applyAlignment="1" applyProtection="1">
      <alignment horizontal="left" vertical="center" indent="1"/>
      <protection locked="0"/>
    </xf>
    <xf numFmtId="166" fontId="12" fillId="0" borderId="18" xfId="0" applyNumberFormat="1" applyFont="1" applyBorder="1" applyAlignment="1" applyProtection="1">
      <alignment horizontal="left" vertical="center" indent="1"/>
      <protection locked="0"/>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54" xfId="0" applyFont="1" applyFill="1" applyBorder="1" applyAlignment="1">
      <alignment horizontal="center" vertical="center" wrapText="1"/>
    </xf>
    <xf numFmtId="3" fontId="12" fillId="2" borderId="54" xfId="0" applyNumberFormat="1" applyFont="1" applyFill="1" applyBorder="1" applyAlignment="1" applyProtection="1">
      <alignment horizontal="center" vertical="center"/>
      <protection locked="0"/>
    </xf>
    <xf numFmtId="3" fontId="0" fillId="2" borderId="54" xfId="0" applyNumberFormat="1" applyFill="1" applyBorder="1" applyAlignment="1" applyProtection="1">
      <alignment horizontal="center" vertical="center"/>
      <protection locked="0"/>
    </xf>
    <xf numFmtId="3" fontId="0" fillId="2" borderId="55" xfId="0" applyNumberFormat="1" applyFill="1" applyBorder="1" applyAlignment="1">
      <alignment horizontal="left" vertical="center" indent="1"/>
    </xf>
    <xf numFmtId="3" fontId="0" fillId="2" borderId="56" xfId="0" applyNumberFormat="1" applyFill="1" applyBorder="1" applyAlignment="1">
      <alignment horizontal="left" vertical="center" indent="1"/>
    </xf>
    <xf numFmtId="0" fontId="13" fillId="2" borderId="57" xfId="0" applyFont="1" applyFill="1" applyBorder="1" applyAlignment="1">
      <alignment horizontal="left" vertical="center" wrapText="1"/>
    </xf>
    <xf numFmtId="0" fontId="72" fillId="15" borderId="30" xfId="0" applyFont="1" applyFill="1" applyBorder="1" applyAlignment="1">
      <alignment horizontal="left" vertical="center"/>
    </xf>
    <xf numFmtId="0" fontId="72" fillId="15" borderId="39" xfId="0" applyFont="1" applyFill="1" applyBorder="1" applyAlignment="1">
      <alignment horizontal="left" vertical="center"/>
    </xf>
    <xf numFmtId="0" fontId="72" fillId="15" borderId="58" xfId="0" applyFont="1" applyFill="1" applyBorder="1" applyAlignment="1">
      <alignment horizontal="left" vertical="center"/>
    </xf>
    <xf numFmtId="0" fontId="72" fillId="15" borderId="59" xfId="0" applyFont="1" applyFill="1" applyBorder="1" applyAlignment="1">
      <alignment horizontal="center" vertical="center" wrapText="1"/>
    </xf>
    <xf numFmtId="0" fontId="72" fillId="15" borderId="13" xfId="0" applyFont="1" applyFill="1" applyBorder="1" applyAlignment="1">
      <alignment horizontal="center" vertical="center" wrapText="1"/>
    </xf>
    <xf numFmtId="0" fontId="9" fillId="15" borderId="59" xfId="3" applyFill="1" applyBorder="1" applyAlignment="1" applyProtection="1">
      <alignment horizontal="center" vertical="center" wrapText="1"/>
    </xf>
    <xf numFmtId="0" fontId="9" fillId="15" borderId="60" xfId="3" applyFill="1" applyBorder="1" applyAlignment="1" applyProtection="1">
      <alignment horizontal="center" vertical="center" wrapText="1"/>
    </xf>
    <xf numFmtId="0" fontId="3" fillId="14" borderId="41" xfId="0" applyFont="1" applyFill="1" applyBorder="1" applyAlignment="1" applyProtection="1">
      <alignment horizontal="left" vertical="top" wrapText="1"/>
      <protection locked="0"/>
    </xf>
    <xf numFmtId="0" fontId="12" fillId="14" borderId="16" xfId="0" applyFont="1" applyFill="1" applyBorder="1" applyAlignment="1" applyProtection="1">
      <alignment horizontal="left" vertical="top" wrapText="1"/>
      <protection locked="0"/>
    </xf>
    <xf numFmtId="0" fontId="12" fillId="14" borderId="17" xfId="0" applyFont="1" applyFill="1" applyBorder="1" applyAlignment="1" applyProtection="1">
      <alignment horizontal="left" vertical="top" wrapText="1"/>
      <protection locked="0"/>
    </xf>
    <xf numFmtId="0" fontId="12" fillId="14" borderId="43" xfId="0" applyFont="1" applyFill="1" applyBorder="1" applyAlignment="1" applyProtection="1">
      <alignment horizontal="left" vertical="top" wrapText="1"/>
      <protection locked="0"/>
    </xf>
    <xf numFmtId="0" fontId="12" fillId="14" borderId="13" xfId="0" applyFont="1" applyFill="1" applyBorder="1" applyAlignment="1" applyProtection="1">
      <alignment horizontal="left" vertical="top" wrapText="1"/>
      <protection locked="0"/>
    </xf>
    <xf numFmtId="0" fontId="12" fillId="14" borderId="21" xfId="0" applyFont="1" applyFill="1" applyBorder="1" applyAlignment="1" applyProtection="1">
      <alignment horizontal="left" vertical="top" wrapText="1"/>
      <protection locked="0"/>
    </xf>
    <xf numFmtId="0" fontId="10" fillId="14" borderId="2"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10" fillId="14" borderId="18" xfId="0" applyFont="1" applyFill="1" applyBorder="1" applyAlignment="1">
      <alignment horizontal="center" vertical="center" wrapText="1"/>
    </xf>
    <xf numFmtId="0" fontId="72" fillId="15" borderId="2" xfId="0" applyFont="1" applyFill="1" applyBorder="1" applyAlignment="1">
      <alignment horizontal="left" vertical="center"/>
    </xf>
    <xf numFmtId="0" fontId="72" fillId="15" borderId="6" xfId="0" applyFont="1" applyFill="1" applyBorder="1" applyAlignment="1">
      <alignment horizontal="left" vertical="center"/>
    </xf>
    <xf numFmtId="0" fontId="72" fillId="15" borderId="18" xfId="0" applyFont="1" applyFill="1" applyBorder="1" applyAlignment="1">
      <alignment horizontal="left" vertical="center"/>
    </xf>
    <xf numFmtId="0" fontId="12" fillId="14" borderId="41" xfId="0" applyFont="1" applyFill="1" applyBorder="1" applyAlignment="1" applyProtection="1">
      <alignment horizontal="left" vertical="top" wrapText="1"/>
      <protection locked="0"/>
    </xf>
    <xf numFmtId="0" fontId="72" fillId="15" borderId="48" xfId="0" applyFont="1" applyFill="1" applyBorder="1" applyAlignment="1">
      <alignment horizontal="left" vertical="center" wrapText="1"/>
    </xf>
    <xf numFmtId="0" fontId="72" fillId="15" borderId="3" xfId="0" applyFont="1" applyFill="1" applyBorder="1" applyAlignment="1">
      <alignment horizontal="left" vertical="center" wrapText="1"/>
    </xf>
    <xf numFmtId="0" fontId="72" fillId="15" borderId="27" xfId="0" applyFont="1" applyFill="1" applyBorder="1" applyAlignment="1">
      <alignment horizontal="left" vertical="center" wrapText="1"/>
    </xf>
    <xf numFmtId="0" fontId="72" fillId="15" borderId="31" xfId="0" applyFont="1" applyFill="1" applyBorder="1" applyAlignment="1">
      <alignment horizontal="center" vertical="center" wrapText="1"/>
    </xf>
    <xf numFmtId="0" fontId="72" fillId="15" borderId="29" xfId="0" applyFont="1" applyFill="1" applyBorder="1" applyAlignment="1">
      <alignment horizontal="center" vertical="center" wrapText="1"/>
    </xf>
    <xf numFmtId="0" fontId="72" fillId="15" borderId="21" xfId="0" applyFont="1" applyFill="1" applyBorder="1" applyAlignment="1">
      <alignment horizontal="center" vertical="center" wrapText="1"/>
    </xf>
    <xf numFmtId="0" fontId="72" fillId="15" borderId="61" xfId="0" applyFont="1" applyFill="1" applyBorder="1" applyAlignment="1">
      <alignment horizontal="center" vertical="center" wrapText="1"/>
    </xf>
    <xf numFmtId="0" fontId="12" fillId="2" borderId="62"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0" fillId="2" borderId="54" xfId="0" applyFill="1" applyBorder="1" applyAlignment="1" applyProtection="1">
      <alignment horizontal="left" vertical="center"/>
      <protection locked="0"/>
    </xf>
    <xf numFmtId="0" fontId="0" fillId="2" borderId="63" xfId="0" applyFill="1" applyBorder="1" applyAlignment="1" applyProtection="1">
      <alignment horizontal="left" vertical="center"/>
      <protection locked="0"/>
    </xf>
    <xf numFmtId="0" fontId="7" fillId="15" borderId="64" xfId="0" applyFont="1" applyFill="1" applyBorder="1" applyAlignment="1">
      <alignment vertical="center" wrapText="1"/>
    </xf>
    <xf numFmtId="0" fontId="7" fillId="15" borderId="65" xfId="0" applyFont="1" applyFill="1" applyBorder="1" applyAlignment="1">
      <alignment vertical="center" wrapText="1"/>
    </xf>
    <xf numFmtId="0" fontId="7" fillId="15" borderId="66" xfId="0" applyFont="1" applyFill="1" applyBorder="1" applyAlignment="1">
      <alignment vertical="center" wrapText="1"/>
    </xf>
    <xf numFmtId="0" fontId="12" fillId="14" borderId="44"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2" fillId="14" borderId="18" xfId="0" applyFont="1" applyFill="1" applyBorder="1" applyAlignment="1">
      <alignment horizontal="left" vertical="center" wrapText="1"/>
    </xf>
    <xf numFmtId="0" fontId="12" fillId="14" borderId="2" xfId="0" applyFont="1" applyFill="1" applyBorder="1" applyAlignment="1" applyProtection="1">
      <alignment horizontal="center" vertical="center" wrapText="1"/>
      <protection locked="0"/>
    </xf>
    <xf numFmtId="0" fontId="12" fillId="14" borderId="6" xfId="0" applyFont="1" applyFill="1" applyBorder="1" applyAlignment="1" applyProtection="1">
      <alignment horizontal="center" vertical="center" wrapText="1"/>
      <protection locked="0"/>
    </xf>
    <xf numFmtId="0" fontId="12" fillId="14" borderId="45" xfId="0" applyFont="1" applyFill="1" applyBorder="1" applyAlignment="1" applyProtection="1">
      <alignment horizontal="center" vertical="center" wrapText="1"/>
      <protection locked="0"/>
    </xf>
    <xf numFmtId="0" fontId="0" fillId="14" borderId="6" xfId="0" applyFill="1" applyBorder="1" applyAlignment="1">
      <alignment horizontal="left" vertical="center" wrapText="1"/>
    </xf>
    <xf numFmtId="0" fontId="0" fillId="14" borderId="2" xfId="0" applyFill="1" applyBorder="1" applyAlignment="1" applyProtection="1">
      <alignment horizontal="center" vertical="center" wrapText="1"/>
      <protection locked="0"/>
    </xf>
    <xf numFmtId="0" fontId="0" fillId="14" borderId="6" xfId="0" applyFill="1" applyBorder="1" applyAlignment="1" applyProtection="1">
      <alignment horizontal="center" vertical="center" wrapText="1"/>
      <protection locked="0"/>
    </xf>
    <xf numFmtId="0" fontId="0" fillId="14" borderId="45" xfId="0" applyFill="1" applyBorder="1" applyAlignment="1" applyProtection="1">
      <alignment horizontal="center" vertical="center" wrapText="1"/>
      <protection locked="0"/>
    </xf>
    <xf numFmtId="0" fontId="12" fillId="0" borderId="67" xfId="0" applyFont="1" applyBorder="1" applyAlignment="1">
      <alignment vertical="center" wrapText="1"/>
    </xf>
    <xf numFmtId="0" fontId="12" fillId="0" borderId="68" xfId="0" applyFont="1" applyBorder="1" applyAlignment="1">
      <alignment vertical="center" wrapText="1"/>
    </xf>
    <xf numFmtId="0" fontId="12" fillId="0" borderId="69" xfId="0" applyFont="1" applyBorder="1" applyAlignment="1">
      <alignment vertical="center" wrapText="1"/>
    </xf>
    <xf numFmtId="0" fontId="12" fillId="14" borderId="46" xfId="0" applyFont="1" applyFill="1" applyBorder="1" applyAlignment="1" applyProtection="1">
      <alignment horizontal="left" vertical="top" wrapText="1"/>
      <protection locked="0"/>
    </xf>
    <xf numFmtId="0" fontId="0" fillId="14" borderId="0" xfId="0" applyFill="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43" xfId="0"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0" fillId="2" borderId="47" xfId="0" applyFill="1" applyBorder="1" applyAlignment="1" applyProtection="1">
      <alignment horizontal="left" vertical="top" wrapText="1"/>
      <protection locked="0"/>
    </xf>
    <xf numFmtId="0" fontId="12" fillId="14" borderId="67" xfId="0" applyFont="1" applyFill="1" applyBorder="1" applyAlignment="1">
      <alignment vertical="center"/>
    </xf>
    <xf numFmtId="0" fontId="12" fillId="14" borderId="68" xfId="0" applyFont="1" applyFill="1" applyBorder="1" applyAlignment="1">
      <alignment vertical="center"/>
    </xf>
    <xf numFmtId="0" fontId="12" fillId="14" borderId="69" xfId="0" applyFont="1" applyFill="1" applyBorder="1" applyAlignment="1">
      <alignment vertical="center"/>
    </xf>
    <xf numFmtId="0" fontId="12" fillId="14" borderId="0" xfId="0" applyFont="1" applyFill="1" applyAlignment="1" applyProtection="1">
      <alignment horizontal="left" vertical="top" wrapText="1"/>
      <protection locked="0"/>
    </xf>
    <xf numFmtId="0" fontId="12" fillId="14" borderId="25" xfId="0" applyFont="1" applyFill="1" applyBorder="1" applyAlignment="1" applyProtection="1">
      <alignment horizontal="left" vertical="top" wrapText="1"/>
      <protection locked="0"/>
    </xf>
    <xf numFmtId="0" fontId="12" fillId="14" borderId="70" xfId="0" applyFont="1" applyFill="1" applyBorder="1" applyAlignment="1" applyProtection="1">
      <alignment horizontal="left" vertical="top" wrapText="1"/>
      <protection locked="0"/>
    </xf>
    <xf numFmtId="0" fontId="12" fillId="14" borderId="57" xfId="0" applyFont="1" applyFill="1" applyBorder="1" applyAlignment="1" applyProtection="1">
      <alignment horizontal="left" vertical="top" wrapText="1"/>
      <protection locked="0"/>
    </xf>
    <xf numFmtId="0" fontId="12" fillId="14" borderId="26" xfId="0" applyFont="1" applyFill="1" applyBorder="1" applyAlignment="1" applyProtection="1">
      <alignment horizontal="left" vertical="top" wrapText="1"/>
      <protection locked="0"/>
    </xf>
    <xf numFmtId="0" fontId="7" fillId="15" borderId="30" xfId="0" applyFont="1" applyFill="1" applyBorder="1" applyAlignment="1">
      <alignment horizontal="left" vertical="center" wrapText="1"/>
    </xf>
    <xf numFmtId="0" fontId="7" fillId="15" borderId="39" xfId="0" applyFont="1" applyFill="1" applyBorder="1" applyAlignment="1">
      <alignment horizontal="left" vertical="center" wrapText="1"/>
    </xf>
    <xf numFmtId="0" fontId="7" fillId="15" borderId="40" xfId="0" applyFont="1" applyFill="1" applyBorder="1" applyAlignment="1">
      <alignment horizontal="left" vertical="center" wrapText="1"/>
    </xf>
    <xf numFmtId="0" fontId="12" fillId="14" borderId="41"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14" borderId="17" xfId="0" applyFont="1" applyFill="1" applyBorder="1" applyAlignment="1">
      <alignment horizontal="left" vertical="center" wrapText="1"/>
    </xf>
    <xf numFmtId="0" fontId="12" fillId="14" borderId="67" xfId="0" applyFont="1" applyFill="1" applyBorder="1" applyAlignment="1">
      <alignment vertical="center" wrapText="1"/>
    </xf>
    <xf numFmtId="0" fontId="12" fillId="14" borderId="68" xfId="0" applyFont="1" applyFill="1" applyBorder="1" applyAlignment="1">
      <alignment vertical="center" wrapText="1"/>
    </xf>
    <xf numFmtId="0" fontId="12" fillId="14" borderId="69" xfId="0" applyFont="1" applyFill="1" applyBorder="1" applyAlignment="1">
      <alignment vertical="center" wrapText="1"/>
    </xf>
    <xf numFmtId="0" fontId="0" fillId="14" borderId="25" xfId="0" applyFill="1" applyBorder="1" applyAlignment="1" applyProtection="1">
      <alignment horizontal="left" vertical="top" wrapText="1"/>
      <protection locked="0"/>
    </xf>
    <xf numFmtId="0" fontId="0" fillId="14" borderId="43" xfId="0" applyFill="1" applyBorder="1" applyAlignment="1" applyProtection="1">
      <alignment horizontal="left" vertical="top" wrapText="1"/>
      <protection locked="0"/>
    </xf>
    <xf numFmtId="0" fontId="0" fillId="14" borderId="13" xfId="0" applyFill="1" applyBorder="1" applyAlignment="1" applyProtection="1">
      <alignment horizontal="left" vertical="top" wrapText="1"/>
      <protection locked="0"/>
    </xf>
    <xf numFmtId="0" fontId="0" fillId="14" borderId="47" xfId="0" applyFill="1" applyBorder="1" applyAlignment="1" applyProtection="1">
      <alignment horizontal="left" vertical="top" wrapText="1"/>
      <protection locked="0"/>
    </xf>
    <xf numFmtId="0" fontId="12" fillId="14" borderId="67" xfId="0" applyFont="1" applyFill="1" applyBorder="1" applyAlignment="1">
      <alignment horizontal="left" vertical="center" wrapText="1"/>
    </xf>
    <xf numFmtId="0" fontId="12" fillId="14" borderId="68" xfId="0" applyFont="1" applyFill="1" applyBorder="1" applyAlignment="1">
      <alignment horizontal="left" vertical="center" wrapText="1"/>
    </xf>
    <xf numFmtId="0" fontId="12" fillId="14" borderId="69" xfId="0" applyFont="1" applyFill="1" applyBorder="1" applyAlignment="1">
      <alignment horizontal="left" vertical="center" wrapText="1"/>
    </xf>
    <xf numFmtId="0" fontId="0" fillId="2" borderId="70" xfId="0" applyFill="1" applyBorder="1" applyAlignment="1" applyProtection="1">
      <alignment horizontal="left" vertical="top" wrapText="1"/>
      <protection locked="0"/>
    </xf>
    <xf numFmtId="0" fontId="0" fillId="2" borderId="57"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72" fillId="15" borderId="40" xfId="0" applyFont="1" applyFill="1" applyBorder="1" applyAlignment="1">
      <alignment horizontal="left" vertical="center"/>
    </xf>
    <xf numFmtId="0" fontId="0" fillId="2" borderId="46" xfId="0" applyFill="1" applyBorder="1" applyAlignment="1" applyProtection="1">
      <alignment horizontal="left" vertical="top" wrapText="1"/>
      <protection locked="0"/>
    </xf>
    <xf numFmtId="0" fontId="12" fillId="14" borderId="42" xfId="0" applyFont="1" applyFill="1" applyBorder="1" applyAlignment="1" applyProtection="1">
      <alignment horizontal="left" vertical="top" wrapText="1"/>
      <protection locked="0"/>
    </xf>
    <xf numFmtId="0" fontId="10" fillId="14" borderId="0" xfId="0" applyFont="1" applyFill="1" applyAlignment="1">
      <alignment horizontal="left" vertical="center"/>
    </xf>
    <xf numFmtId="0" fontId="72" fillId="3" borderId="6" xfId="0" applyFont="1" applyFill="1" applyBorder="1" applyAlignment="1">
      <alignment horizontal="center" vertical="center"/>
    </xf>
    <xf numFmtId="0" fontId="72" fillId="3" borderId="45" xfId="0" applyFont="1" applyFill="1" applyBorder="1" applyAlignment="1">
      <alignment horizontal="center" vertical="center"/>
    </xf>
    <xf numFmtId="0" fontId="0" fillId="14" borderId="0" xfId="0" applyFill="1" applyAlignment="1">
      <alignment horizontal="left" vertical="top" wrapText="1"/>
    </xf>
    <xf numFmtId="14" fontId="12" fillId="0" borderId="2" xfId="0" applyNumberFormat="1" applyFont="1" applyBorder="1" applyAlignment="1" applyProtection="1">
      <alignment horizontal="left" vertical="center" indent="1"/>
      <protection locked="0"/>
    </xf>
    <xf numFmtId="0" fontId="7" fillId="14" borderId="0" xfId="0" applyFont="1" applyFill="1" applyAlignment="1">
      <alignment vertical="center" wrapText="1"/>
    </xf>
    <xf numFmtId="0" fontId="7" fillId="14" borderId="0" xfId="0" applyFont="1" applyFill="1" applyAlignment="1">
      <alignment vertical="center"/>
    </xf>
    <xf numFmtId="0" fontId="7" fillId="14" borderId="0" xfId="0" applyFont="1" applyFill="1" applyAlignment="1">
      <alignment horizontal="left" vertical="center"/>
    </xf>
    <xf numFmtId="0" fontId="7" fillId="14" borderId="0" xfId="0" applyFont="1" applyFill="1" applyAlignment="1">
      <alignment horizontal="center" vertical="center"/>
    </xf>
    <xf numFmtId="0" fontId="9" fillId="14" borderId="0" xfId="3" applyFill="1" applyBorder="1" applyAlignment="1" applyProtection="1">
      <alignment horizontal="left" vertical="center" wrapText="1"/>
    </xf>
    <xf numFmtId="0" fontId="16" fillId="14" borderId="0" xfId="0" applyFont="1" applyFill="1" applyAlignment="1">
      <alignment vertical="center" wrapText="1"/>
    </xf>
    <xf numFmtId="0" fontId="0" fillId="14" borderId="0" xfId="0" applyFill="1" applyAlignment="1">
      <alignment vertical="center"/>
    </xf>
    <xf numFmtId="0" fontId="10" fillId="14" borderId="0" xfId="0" applyFont="1" applyFill="1" applyAlignment="1">
      <alignment horizontal="left" vertical="center" wrapText="1"/>
    </xf>
    <xf numFmtId="0" fontId="12" fillId="14" borderId="0" xfId="0" applyFont="1" applyFill="1" applyAlignment="1">
      <alignment horizontal="left" vertical="center"/>
    </xf>
    <xf numFmtId="0" fontId="13" fillId="14" borderId="0" xfId="0" applyFont="1" applyFill="1" applyAlignment="1">
      <alignment vertical="center"/>
    </xf>
    <xf numFmtId="0" fontId="25" fillId="14" borderId="0" xfId="3" applyFont="1" applyFill="1" applyBorder="1" applyAlignment="1" applyProtection="1">
      <alignment horizontal="left" vertical="center" wrapText="1"/>
    </xf>
    <xf numFmtId="14" fontId="0" fillId="14" borderId="0" xfId="0" applyNumberFormat="1" applyFill="1" applyAlignment="1">
      <alignment horizontal="right" vertical="center"/>
    </xf>
    <xf numFmtId="5" fontId="13" fillId="14" borderId="0" xfId="0" applyNumberFormat="1" applyFont="1" applyFill="1" applyAlignment="1">
      <alignment horizontal="left" vertical="center" wrapText="1"/>
    </xf>
    <xf numFmtId="0" fontId="13" fillId="14" borderId="0" xfId="0" applyFont="1" applyFill="1" applyAlignment="1">
      <alignment vertical="center" wrapText="1"/>
    </xf>
    <xf numFmtId="42" fontId="0" fillId="14" borderId="0" xfId="0" applyNumberFormat="1" applyFill="1" applyAlignment="1">
      <alignment horizontal="right" vertical="center"/>
    </xf>
    <xf numFmtId="0" fontId="10" fillId="14" borderId="0" xfId="0" applyFont="1" applyFill="1" applyAlignment="1">
      <alignment horizontal="left" wrapText="1"/>
    </xf>
    <xf numFmtId="0" fontId="0" fillId="14" borderId="0" xfId="0" applyFill="1" applyAlignment="1">
      <alignment wrapText="1"/>
    </xf>
    <xf numFmtId="170" fontId="53" fillId="2" borderId="0" xfId="3" applyNumberFormat="1" applyFont="1" applyFill="1" applyBorder="1" applyAlignment="1" applyProtection="1">
      <alignment horizontal="center" vertical="center" wrapText="1"/>
    </xf>
    <xf numFmtId="0" fontId="62" fillId="2" borderId="0" xfId="0" applyFont="1" applyFill="1" applyAlignment="1">
      <alignment horizontal="left" vertical="center"/>
    </xf>
    <xf numFmtId="165" fontId="7" fillId="3" borderId="19" xfId="0" applyNumberFormat="1" applyFont="1" applyFill="1" applyBorder="1" applyAlignment="1">
      <alignment horizontal="center" vertical="center"/>
    </xf>
    <xf numFmtId="0" fontId="0" fillId="3" borderId="29" xfId="0" applyFill="1" applyBorder="1" applyAlignment="1">
      <alignment horizontal="center" vertical="center"/>
    </xf>
    <xf numFmtId="0" fontId="65" fillId="3" borderId="12" xfId="0" applyFont="1" applyFill="1" applyBorder="1" applyAlignment="1">
      <alignment horizontal="left" vertical="center"/>
    </xf>
    <xf numFmtId="0" fontId="65" fillId="3" borderId="0" xfId="0" applyFont="1" applyFill="1" applyAlignment="1">
      <alignment horizontal="left" vertical="center"/>
    </xf>
    <xf numFmtId="0" fontId="64" fillId="4" borderId="0" xfId="0" applyFont="1" applyFill="1" applyAlignment="1">
      <alignment horizontal="left" vertical="center" wrapText="1"/>
    </xf>
    <xf numFmtId="165" fontId="7" fillId="3" borderId="19" xfId="0" applyNumberFormat="1" applyFont="1" applyFill="1" applyBorder="1" applyAlignment="1">
      <alignment horizontal="center" vertical="center" wrapText="1"/>
    </xf>
    <xf numFmtId="0" fontId="0" fillId="3" borderId="29" xfId="0" applyFill="1" applyBorder="1" applyAlignment="1">
      <alignment horizontal="center" vertical="center" wrapText="1"/>
    </xf>
    <xf numFmtId="0" fontId="0" fillId="2" borderId="0" xfId="0" applyFill="1" applyProtection="1">
      <protection locked="0"/>
    </xf>
    <xf numFmtId="165" fontId="7" fillId="3" borderId="2" xfId="0" applyNumberFormat="1" applyFont="1" applyFill="1" applyBorder="1" applyAlignment="1">
      <alignment horizontal="left" vertical="center" wrapText="1"/>
    </xf>
    <xf numFmtId="0" fontId="0" fillId="3" borderId="18" xfId="0" applyFill="1" applyBorder="1" applyAlignment="1">
      <alignment wrapText="1"/>
    </xf>
    <xf numFmtId="0" fontId="9" fillId="0" borderId="16" xfId="3" applyBorder="1" applyAlignment="1" applyProtection="1">
      <alignment horizontal="left" vertical="center"/>
    </xf>
    <xf numFmtId="0" fontId="14" fillId="4" borderId="12" xfId="6" applyFont="1" applyFill="1" applyBorder="1">
      <alignment horizontal="left"/>
    </xf>
    <xf numFmtId="0" fontId="14" fillId="4" borderId="0" xfId="6" applyFont="1" applyFill="1">
      <alignment horizontal="left"/>
    </xf>
    <xf numFmtId="44" fontId="3" fillId="15" borderId="3" xfId="6" applyNumberFormat="1" applyFill="1" applyBorder="1" applyAlignment="1">
      <alignment horizontal="center"/>
    </xf>
    <xf numFmtId="172" fontId="0" fillId="15" borderId="3" xfId="9" applyNumberFormat="1" applyFont="1" applyFill="1" applyBorder="1" applyAlignment="1">
      <alignment horizontal="center"/>
    </xf>
    <xf numFmtId="0" fontId="10" fillId="15" borderId="3" xfId="0" applyFont="1" applyFill="1" applyBorder="1" applyAlignment="1">
      <alignment horizontal="center"/>
    </xf>
    <xf numFmtId="0" fontId="10" fillId="15" borderId="3" xfId="0" applyFont="1" applyFill="1" applyBorder="1" applyAlignment="1">
      <alignment horizontal="center" wrapText="1"/>
    </xf>
    <xf numFmtId="0" fontId="10" fillId="4" borderId="3" xfId="6" applyFont="1" applyFill="1" applyBorder="1">
      <alignment horizontal="left"/>
    </xf>
    <xf numFmtId="0" fontId="10" fillId="15" borderId="3" xfId="0" applyFont="1" applyFill="1" applyBorder="1" applyAlignment="1">
      <alignment horizontal="left" vertical="top" wrapText="1"/>
    </xf>
    <xf numFmtId="0" fontId="3" fillId="0" borderId="3" xfId="0" applyFont="1" applyBorder="1" applyAlignment="1" applyProtection="1">
      <alignment horizontal="left" vertical="top"/>
      <protection locked="0"/>
    </xf>
    <xf numFmtId="9" fontId="0" fillId="0" borderId="3" xfId="9" applyFont="1" applyBorder="1" applyAlignment="1">
      <alignment horizontal="center"/>
    </xf>
    <xf numFmtId="0" fontId="0" fillId="0" borderId="12" xfId="0" applyBorder="1" applyAlignment="1">
      <alignment horizontal="left"/>
    </xf>
    <xf numFmtId="0" fontId="0" fillId="0" borderId="0" xfId="0" applyAlignment="1">
      <alignment horizontal="left"/>
    </xf>
    <xf numFmtId="0" fontId="3" fillId="0" borderId="2" xfId="0" applyFont="1" applyBorder="1" applyAlignment="1" applyProtection="1">
      <alignment horizontal="center"/>
      <protection locked="0"/>
    </xf>
    <xf numFmtId="0" fontId="0" fillId="0" borderId="6"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3" xfId="0" applyBorder="1" applyAlignment="1">
      <alignment horizontal="center"/>
    </xf>
    <xf numFmtId="44" fontId="0" fillId="0" borderId="3" xfId="2" applyFont="1" applyBorder="1" applyAlignment="1">
      <alignment horizontal="center"/>
    </xf>
    <xf numFmtId="0" fontId="3" fillId="0" borderId="3" xfId="0" applyFont="1" applyBorder="1" applyAlignment="1" applyProtection="1">
      <alignment horizontal="center"/>
      <protection locked="0"/>
    </xf>
    <xf numFmtId="44" fontId="0" fillId="15" borderId="3" xfId="0" applyNumberFormat="1" applyFill="1" applyBorder="1" applyAlignment="1">
      <alignment horizontal="center"/>
    </xf>
    <xf numFmtId="0" fontId="0" fillId="0" borderId="3" xfId="0" applyBorder="1" applyAlignment="1" applyProtection="1">
      <alignment horizontal="center"/>
      <protection locked="0"/>
    </xf>
    <xf numFmtId="0" fontId="3" fillId="0" borderId="3" xfId="0" applyFont="1" applyBorder="1" applyAlignment="1">
      <alignment horizontal="left"/>
    </xf>
    <xf numFmtId="0" fontId="0" fillId="0" borderId="3" xfId="0" applyBorder="1" applyAlignment="1">
      <alignment horizontal="left"/>
    </xf>
    <xf numFmtId="44" fontId="0" fillId="15" borderId="3" xfId="2" applyFont="1" applyFill="1" applyBorder="1" applyAlignment="1">
      <alignment horizontal="center"/>
    </xf>
    <xf numFmtId="0" fontId="10" fillId="15" borderId="3" xfId="0" applyFont="1" applyFill="1" applyBorder="1" applyAlignment="1">
      <alignment horizontal="left" wrapText="1"/>
    </xf>
    <xf numFmtId="0" fontId="0" fillId="0" borderId="3" xfId="0" applyBorder="1" applyAlignment="1" applyProtection="1">
      <alignment horizontal="left" vertical="top"/>
      <protection locked="0"/>
    </xf>
    <xf numFmtId="0" fontId="3" fillId="0" borderId="3" xfId="0" applyFont="1" applyBorder="1" applyAlignment="1" applyProtection="1">
      <alignment horizontal="left" vertical="top" wrapText="1"/>
      <protection locked="0"/>
    </xf>
    <xf numFmtId="0" fontId="10" fillId="19" borderId="3" xfId="0" applyFont="1" applyFill="1" applyBorder="1" applyAlignment="1">
      <alignment horizontal="left"/>
    </xf>
    <xf numFmtId="0" fontId="3" fillId="0" borderId="0" xfId="0" applyFont="1" applyAlignment="1">
      <alignment horizontal="center" vertical="center" wrapText="1"/>
    </xf>
    <xf numFmtId="0" fontId="10" fillId="18" borderId="3" xfId="0" applyFont="1" applyFill="1" applyBorder="1" applyAlignment="1">
      <alignment horizontal="center"/>
    </xf>
    <xf numFmtId="1" fontId="3" fillId="2" borderId="3" xfId="11" applyNumberFormat="1" applyFont="1" applyFill="1" applyBorder="1" applyAlignment="1" applyProtection="1">
      <alignment horizontal="center" vertical="center" wrapText="1"/>
      <protection locked="0"/>
    </xf>
    <xf numFmtId="0" fontId="3" fillId="14" borderId="3" xfId="11" applyFont="1" applyFill="1" applyBorder="1" applyAlignment="1" applyProtection="1">
      <alignment horizontal="center" vertical="center" wrapText="1"/>
      <protection locked="0"/>
    </xf>
    <xf numFmtId="0" fontId="7" fillId="3" borderId="16" xfId="11" applyFont="1" applyFill="1" applyBorder="1" applyAlignment="1">
      <alignment horizontal="left" vertical="center"/>
    </xf>
    <xf numFmtId="0" fontId="7" fillId="3" borderId="2" xfId="11" applyFont="1" applyFill="1" applyBorder="1" applyAlignment="1">
      <alignment horizontal="center" vertical="center" wrapText="1"/>
    </xf>
    <xf numFmtId="0" fontId="7" fillId="3" borderId="18" xfId="11" applyFont="1" applyFill="1" applyBorder="1" applyAlignment="1">
      <alignment horizontal="center" vertical="center" wrapText="1"/>
    </xf>
    <xf numFmtId="0" fontId="7" fillId="3" borderId="0" xfId="11" applyFont="1" applyFill="1" applyAlignment="1">
      <alignment horizontal="left" vertical="center"/>
    </xf>
    <xf numFmtId="165" fontId="10" fillId="0" borderId="6" xfId="11" applyNumberFormat="1" applyFont="1" applyBorder="1" applyAlignment="1">
      <alignment horizontal="left" vertical="center" wrapText="1"/>
    </xf>
    <xf numFmtId="0" fontId="7" fillId="3" borderId="0" xfId="11" applyFont="1" applyFill="1" applyAlignment="1">
      <alignment horizontal="center" vertical="center" wrapText="1"/>
    </xf>
    <xf numFmtId="0" fontId="91" fillId="19" borderId="28" xfId="0" applyFont="1" applyFill="1" applyBorder="1" applyAlignment="1">
      <alignment horizontal="center"/>
    </xf>
    <xf numFmtId="0" fontId="91" fillId="19" borderId="38" xfId="0" applyFont="1" applyFill="1" applyBorder="1" applyAlignment="1">
      <alignment horizontal="center"/>
    </xf>
    <xf numFmtId="1" fontId="3" fillId="2" borderId="2" xfId="11" applyNumberFormat="1" applyFont="1" applyFill="1" applyBorder="1" applyAlignment="1" applyProtection="1">
      <alignment horizontal="center" vertical="center" wrapText="1"/>
      <protection locked="0"/>
    </xf>
    <xf numFmtId="1" fontId="3" fillId="2" borderId="18" xfId="11" applyNumberFormat="1" applyFont="1" applyFill="1" applyBorder="1" applyAlignment="1" applyProtection="1">
      <alignment horizontal="center" vertical="center" wrapText="1"/>
      <protection locked="0"/>
    </xf>
    <xf numFmtId="49" fontId="10" fillId="2" borderId="2" xfId="11" applyNumberFormat="1" applyFont="1" applyFill="1" applyBorder="1" applyAlignment="1">
      <alignment horizontal="left" vertical="center" wrapText="1"/>
    </xf>
    <xf numFmtId="49" fontId="10" fillId="2" borderId="6" xfId="11" applyNumberFormat="1" applyFont="1" applyFill="1" applyBorder="1" applyAlignment="1">
      <alignment horizontal="left" vertical="center" wrapText="1"/>
    </xf>
    <xf numFmtId="49" fontId="10" fillId="2" borderId="18" xfId="11" applyNumberFormat="1" applyFont="1" applyFill="1" applyBorder="1" applyAlignment="1">
      <alignment horizontal="left" vertical="center" wrapText="1"/>
    </xf>
    <xf numFmtId="0" fontId="7" fillId="3" borderId="11" xfId="11" applyFont="1" applyFill="1" applyBorder="1" applyAlignment="1">
      <alignment horizontal="left" vertical="center"/>
    </xf>
    <xf numFmtId="0" fontId="7" fillId="3" borderId="13" xfId="11" applyFont="1" applyFill="1" applyBorder="1" applyAlignment="1">
      <alignment horizontal="center" vertical="center"/>
    </xf>
    <xf numFmtId="49" fontId="10" fillId="2" borderId="3" xfId="11" applyNumberFormat="1" applyFont="1" applyFill="1" applyBorder="1" applyAlignment="1">
      <alignment horizontal="left" vertical="center" wrapText="1"/>
    </xf>
    <xf numFmtId="49" fontId="10" fillId="2" borderId="14" xfId="11" applyNumberFormat="1" applyFont="1" applyFill="1" applyBorder="1" applyAlignment="1">
      <alignment horizontal="left" vertical="center" wrapText="1"/>
    </xf>
    <xf numFmtId="49" fontId="10" fillId="2" borderId="13" xfId="11" applyNumberFormat="1" applyFont="1" applyFill="1" applyBorder="1" applyAlignment="1">
      <alignment horizontal="left" vertical="center" wrapText="1"/>
    </xf>
    <xf numFmtId="49" fontId="10" fillId="2" borderId="21" xfId="11" applyNumberFormat="1" applyFont="1" applyFill="1" applyBorder="1" applyAlignment="1">
      <alignment horizontal="left" vertical="center" wrapText="1"/>
    </xf>
    <xf numFmtId="49" fontId="10" fillId="2" borderId="11" xfId="11" applyNumberFormat="1" applyFont="1" applyFill="1" applyBorder="1" applyAlignment="1">
      <alignment horizontal="left" vertical="center" wrapText="1"/>
    </xf>
    <xf numFmtId="49" fontId="10" fillId="2" borderId="16" xfId="11" applyNumberFormat="1" applyFont="1" applyFill="1" applyBorder="1" applyAlignment="1">
      <alignment horizontal="left" vertical="center" wrapText="1"/>
    </xf>
    <xf numFmtId="49" fontId="10" fillId="2" borderId="17" xfId="11" applyNumberFormat="1" applyFont="1" applyFill="1" applyBorder="1" applyAlignment="1">
      <alignment horizontal="left" vertical="center" wrapText="1"/>
    </xf>
    <xf numFmtId="165" fontId="10" fillId="0" borderId="2" xfId="11" applyNumberFormat="1" applyFont="1" applyBorder="1" applyAlignment="1">
      <alignment horizontal="left" vertical="center" wrapText="1"/>
    </xf>
    <xf numFmtId="0" fontId="2" fillId="2" borderId="21" xfId="11" applyFill="1" applyBorder="1" applyAlignment="1">
      <alignment horizontal="left" vertical="center" wrapText="1"/>
    </xf>
    <xf numFmtId="0" fontId="2" fillId="2" borderId="29" xfId="11" applyFill="1" applyBorder="1" applyAlignment="1">
      <alignment horizontal="left" vertical="center" wrapText="1"/>
    </xf>
    <xf numFmtId="1" fontId="3" fillId="2" borderId="14" xfId="11" applyNumberFormat="1" applyFont="1" applyFill="1" applyBorder="1" applyAlignment="1" applyProtection="1">
      <alignment horizontal="center" vertical="center" wrapText="1"/>
      <protection locked="0"/>
    </xf>
    <xf numFmtId="0" fontId="3" fillId="0" borderId="21" xfId="11" applyFont="1" applyBorder="1" applyAlignment="1" applyProtection="1">
      <alignment horizontal="center" vertical="center" wrapText="1"/>
      <protection locked="0"/>
    </xf>
    <xf numFmtId="0" fontId="2" fillId="2" borderId="18" xfId="11" applyFill="1" applyBorder="1" applyAlignment="1">
      <alignment horizontal="left" vertical="center" wrapText="1"/>
    </xf>
    <xf numFmtId="0" fontId="2" fillId="2" borderId="3" xfId="11" applyFill="1" applyBorder="1" applyAlignment="1">
      <alignment horizontal="left" vertical="center" wrapText="1"/>
    </xf>
    <xf numFmtId="0" fontId="10" fillId="2" borderId="29" xfId="11" applyFont="1" applyFill="1" applyBorder="1" applyAlignment="1">
      <alignment horizontal="left" vertical="center" wrapText="1"/>
    </xf>
    <xf numFmtId="0" fontId="2" fillId="2" borderId="29" xfId="11" applyFill="1" applyBorder="1"/>
    <xf numFmtId="0" fontId="10" fillId="2" borderId="19" xfId="11" applyFont="1" applyFill="1" applyBorder="1" applyAlignment="1">
      <alignment horizontal="left" vertical="center" wrapText="1"/>
    </xf>
    <xf numFmtId="0" fontId="2" fillId="2" borderId="19" xfId="11" applyFill="1" applyBorder="1"/>
    <xf numFmtId="0" fontId="7" fillId="3" borderId="14" xfId="11" applyFont="1" applyFill="1" applyBorder="1" applyAlignment="1">
      <alignment horizontal="center" vertical="center"/>
    </xf>
    <xf numFmtId="0" fontId="7" fillId="3" borderId="21" xfId="11" applyFont="1" applyFill="1" applyBorder="1" applyAlignment="1">
      <alignment horizontal="center" vertical="center"/>
    </xf>
    <xf numFmtId="49" fontId="10" fillId="2" borderId="14" xfId="11" applyNumberFormat="1" applyFont="1" applyFill="1" applyBorder="1" applyAlignment="1">
      <alignment horizontal="left" vertical="center"/>
    </xf>
    <xf numFmtId="49" fontId="10" fillId="2" borderId="13" xfId="11" applyNumberFormat="1" applyFont="1" applyFill="1" applyBorder="1" applyAlignment="1">
      <alignment horizontal="left" vertical="center"/>
    </xf>
    <xf numFmtId="49" fontId="10" fillId="2" borderId="21" xfId="11" applyNumberFormat="1" applyFont="1" applyFill="1" applyBorder="1" applyAlignment="1">
      <alignment horizontal="left" vertical="center"/>
    </xf>
    <xf numFmtId="0" fontId="2" fillId="0" borderId="18" xfId="11" applyBorder="1"/>
    <xf numFmtId="49" fontId="10" fillId="2" borderId="2" xfId="11" applyNumberFormat="1" applyFont="1" applyFill="1" applyBorder="1" applyAlignment="1">
      <alignment horizontal="left" vertical="center"/>
    </xf>
    <xf numFmtId="49" fontId="10" fillId="2" borderId="6" xfId="11" applyNumberFormat="1" applyFont="1" applyFill="1" applyBorder="1" applyAlignment="1">
      <alignment horizontal="left" vertical="center"/>
    </xf>
    <xf numFmtId="49" fontId="10" fillId="2" borderId="18" xfId="11" applyNumberFormat="1" applyFont="1" applyFill="1" applyBorder="1" applyAlignment="1">
      <alignment horizontal="left" vertical="center"/>
    </xf>
    <xf numFmtId="0" fontId="2" fillId="2" borderId="6" xfId="11" applyFill="1" applyBorder="1" applyAlignment="1">
      <alignment horizontal="left" vertical="center" wrapText="1"/>
    </xf>
    <xf numFmtId="49" fontId="10" fillId="2" borderId="11" xfId="11" applyNumberFormat="1" applyFont="1" applyFill="1" applyBorder="1" applyAlignment="1">
      <alignment horizontal="left" vertical="center"/>
    </xf>
    <xf numFmtId="49" fontId="10" fillId="2" borderId="16" xfId="11" applyNumberFormat="1" applyFont="1" applyFill="1" applyBorder="1" applyAlignment="1">
      <alignment horizontal="left" vertical="center"/>
    </xf>
    <xf numFmtId="49" fontId="10" fillId="2" borderId="17" xfId="11" applyNumberFormat="1" applyFont="1" applyFill="1" applyBorder="1" applyAlignment="1">
      <alignment horizontal="left" vertical="center"/>
    </xf>
    <xf numFmtId="49" fontId="10" fillId="2" borderId="12" xfId="11" applyNumberFormat="1" applyFont="1" applyFill="1" applyBorder="1" applyAlignment="1">
      <alignment horizontal="left" vertical="center"/>
    </xf>
    <xf numFmtId="49" fontId="10" fillId="2" borderId="0" xfId="11" applyNumberFormat="1" applyFont="1" applyFill="1" applyAlignment="1">
      <alignment horizontal="left" vertical="center"/>
    </xf>
    <xf numFmtId="49" fontId="10" fillId="2" borderId="15" xfId="11" applyNumberFormat="1" applyFont="1" applyFill="1" applyBorder="1" applyAlignment="1">
      <alignment horizontal="left" vertical="center"/>
    </xf>
    <xf numFmtId="0" fontId="45" fillId="2" borderId="0" xfId="0" applyFont="1" applyFill="1" applyAlignment="1">
      <alignment horizontal="center" wrapText="1"/>
    </xf>
    <xf numFmtId="44" fontId="0" fillId="16" borderId="2" xfId="0" applyNumberFormat="1" applyFill="1" applyBorder="1" applyAlignment="1" applyProtection="1">
      <alignment horizontal="right" vertical="center"/>
      <protection locked="0"/>
    </xf>
    <xf numFmtId="44" fontId="0" fillId="16" borderId="18" xfId="0" applyNumberFormat="1" applyFill="1" applyBorder="1" applyAlignment="1" applyProtection="1">
      <alignment horizontal="right" vertical="center"/>
      <protection locked="0"/>
    </xf>
    <xf numFmtId="0" fontId="60" fillId="2" borderId="0" xfId="0" applyFont="1" applyFill="1" applyAlignment="1">
      <alignment horizontal="center"/>
    </xf>
    <xf numFmtId="44" fontId="0" fillId="3" borderId="2" xfId="0" applyNumberFormat="1" applyFill="1" applyBorder="1" applyAlignment="1">
      <alignment horizontal="right" vertical="center"/>
    </xf>
    <xf numFmtId="44" fontId="0" fillId="3" borderId="18" xfId="0" applyNumberFormat="1" applyFill="1" applyBorder="1" applyAlignment="1">
      <alignment horizontal="right" vertical="center"/>
    </xf>
    <xf numFmtId="0" fontId="77" fillId="14" borderId="49" xfId="0" applyFont="1" applyFill="1" applyBorder="1" applyAlignment="1">
      <alignment horizontal="right" vertical="center"/>
    </xf>
    <xf numFmtId="0" fontId="77" fillId="14" borderId="56" xfId="0" applyFont="1" applyFill="1" applyBorder="1" applyAlignment="1">
      <alignment horizontal="right" vertical="center"/>
    </xf>
    <xf numFmtId="0" fontId="0" fillId="14" borderId="55" xfId="0" applyFill="1" applyBorder="1" applyAlignment="1">
      <alignment horizontal="left" vertical="top" wrapText="1"/>
    </xf>
    <xf numFmtId="0" fontId="0" fillId="14" borderId="50" xfId="0" applyFill="1" applyBorder="1" applyAlignment="1">
      <alignment horizontal="left" vertical="top" wrapText="1"/>
    </xf>
    <xf numFmtId="0" fontId="0" fillId="14" borderId="51" xfId="0" applyFill="1" applyBorder="1" applyAlignment="1">
      <alignment horizontal="left" vertical="top" wrapText="1"/>
    </xf>
    <xf numFmtId="0" fontId="77" fillId="14" borderId="48" xfId="0" applyFont="1" applyFill="1" applyBorder="1" applyAlignment="1">
      <alignment horizontal="right" vertical="center"/>
    </xf>
    <xf numFmtId="0" fontId="77" fillId="14" borderId="3" xfId="0" applyFont="1" applyFill="1" applyBorder="1" applyAlignment="1">
      <alignment horizontal="right" vertical="center"/>
    </xf>
    <xf numFmtId="14" fontId="0" fillId="14" borderId="3" xfId="0" applyNumberFormat="1" applyFill="1" applyBorder="1" applyAlignment="1">
      <alignment horizontal="right" vertical="center"/>
    </xf>
    <xf numFmtId="14" fontId="0" fillId="14" borderId="6" xfId="0" applyNumberFormat="1" applyFill="1" applyBorder="1" applyAlignment="1">
      <alignment horizontal="left" vertical="center"/>
    </xf>
    <xf numFmtId="14" fontId="0" fillId="14" borderId="45" xfId="0" applyNumberFormat="1" applyFill="1" applyBorder="1" applyAlignment="1">
      <alignment horizontal="left" vertical="center"/>
    </xf>
    <xf numFmtId="166" fontId="0" fillId="14" borderId="3" xfId="2" applyNumberFormat="1" applyFont="1" applyFill="1" applyBorder="1" applyAlignment="1">
      <alignment horizontal="right" vertical="center"/>
    </xf>
    <xf numFmtId="0" fontId="0" fillId="14" borderId="6" xfId="0" applyFill="1" applyBorder="1" applyAlignment="1">
      <alignment horizontal="left" vertical="center"/>
    </xf>
    <xf numFmtId="0" fontId="0" fillId="14" borderId="45" xfId="0" applyFill="1" applyBorder="1" applyAlignment="1">
      <alignment horizontal="left" vertical="center"/>
    </xf>
    <xf numFmtId="0" fontId="80" fillId="15" borderId="39" xfId="0" applyFont="1" applyFill="1" applyBorder="1" applyAlignment="1">
      <alignment horizontal="right" vertical="center"/>
    </xf>
    <xf numFmtId="0" fontId="80" fillId="15" borderId="39" xfId="0" applyFont="1" applyFill="1" applyBorder="1" applyAlignment="1">
      <alignment horizontal="center" vertical="center"/>
    </xf>
    <xf numFmtId="0" fontId="80" fillId="15" borderId="40" xfId="0" applyFont="1" applyFill="1" applyBorder="1" applyAlignment="1">
      <alignment horizontal="center" vertical="center"/>
    </xf>
    <xf numFmtId="0" fontId="81" fillId="14" borderId="44" xfId="0" applyFont="1" applyFill="1" applyBorder="1" applyAlignment="1">
      <alignment horizontal="right" vertical="center"/>
    </xf>
    <xf numFmtId="0" fontId="81" fillId="14" borderId="6" xfId="0" applyFont="1" applyFill="1" applyBorder="1" applyAlignment="1">
      <alignment horizontal="right" vertical="center"/>
    </xf>
    <xf numFmtId="0" fontId="82" fillId="14" borderId="2" xfId="0" applyFont="1" applyFill="1" applyBorder="1" applyAlignment="1">
      <alignment vertical="center"/>
    </xf>
    <xf numFmtId="0" fontId="82" fillId="14" borderId="18" xfId="0" applyFont="1" applyFill="1" applyBorder="1" applyAlignment="1">
      <alignment vertical="center"/>
    </xf>
    <xf numFmtId="0" fontId="81" fillId="14" borderId="6" xfId="0" applyFont="1" applyFill="1" applyBorder="1" applyAlignment="1">
      <alignment horizontal="left" vertical="center"/>
    </xf>
    <xf numFmtId="0" fontId="81" fillId="14" borderId="45" xfId="0" applyFont="1" applyFill="1" applyBorder="1" applyAlignment="1">
      <alignment horizontal="left" vertical="center"/>
    </xf>
    <xf numFmtId="0" fontId="78" fillId="15" borderId="2" xfId="0" applyFont="1" applyFill="1" applyBorder="1" applyAlignment="1">
      <alignment horizontal="center" vertical="center"/>
    </xf>
    <xf numFmtId="0" fontId="78" fillId="15" borderId="6" xfId="0" applyFont="1" applyFill="1" applyBorder="1" applyAlignment="1">
      <alignment horizontal="center" vertical="center"/>
    </xf>
    <xf numFmtId="0" fontId="78" fillId="15" borderId="18" xfId="0" applyFont="1" applyFill="1" applyBorder="1" applyAlignment="1">
      <alignment horizontal="center" vertical="center"/>
    </xf>
    <xf numFmtId="0" fontId="79" fillId="19" borderId="11" xfId="0" applyFont="1" applyFill="1" applyBorder="1" applyAlignment="1">
      <alignment horizontal="left" vertical="center" wrapText="1"/>
    </xf>
    <xf numFmtId="0" fontId="79" fillId="19" borderId="16" xfId="0" applyFont="1" applyFill="1" applyBorder="1" applyAlignment="1">
      <alignment horizontal="left" vertical="center" wrapText="1"/>
    </xf>
    <xf numFmtId="0" fontId="79" fillId="19" borderId="17" xfId="0" applyFont="1" applyFill="1" applyBorder="1" applyAlignment="1">
      <alignment horizontal="left" vertical="center" wrapText="1"/>
    </xf>
    <xf numFmtId="0" fontId="79" fillId="19" borderId="14" xfId="0" applyFont="1" applyFill="1" applyBorder="1" applyAlignment="1">
      <alignment horizontal="left" vertical="center" wrapText="1"/>
    </xf>
    <xf numFmtId="0" fontId="79" fillId="19" borderId="13" xfId="0" applyFont="1" applyFill="1" applyBorder="1" applyAlignment="1">
      <alignment horizontal="left" vertical="center" wrapText="1"/>
    </xf>
    <xf numFmtId="0" fontId="79" fillId="19" borderId="21" xfId="0" applyFont="1" applyFill="1" applyBorder="1" applyAlignment="1">
      <alignment horizontal="left" vertical="center" wrapText="1"/>
    </xf>
    <xf numFmtId="0" fontId="79" fillId="19" borderId="2" xfId="0" applyFont="1" applyFill="1" applyBorder="1" applyAlignment="1">
      <alignment horizontal="left" vertical="center" wrapText="1"/>
    </xf>
    <xf numFmtId="0" fontId="79" fillId="19" borderId="6" xfId="0" applyFont="1" applyFill="1" applyBorder="1" applyAlignment="1">
      <alignment horizontal="left" vertical="center" wrapText="1"/>
    </xf>
    <xf numFmtId="0" fontId="79" fillId="19" borderId="18" xfId="0" applyFont="1" applyFill="1" applyBorder="1" applyAlignment="1">
      <alignment horizontal="left" vertical="center" wrapText="1"/>
    </xf>
    <xf numFmtId="0" fontId="9" fillId="0" borderId="0" xfId="3" applyAlignment="1" applyProtection="1">
      <alignment horizontal="center" vertical="center" wrapText="1"/>
    </xf>
    <xf numFmtId="0" fontId="41" fillId="13" borderId="0" xfId="7" applyFont="1" applyFill="1" applyAlignment="1">
      <alignment vertical="top" wrapText="1"/>
    </xf>
    <xf numFmtId="0" fontId="20" fillId="13" borderId="0" xfId="7" applyFont="1" applyFill="1" applyAlignment="1">
      <alignment vertical="top" wrapText="1"/>
    </xf>
    <xf numFmtId="0" fontId="46" fillId="0" borderId="0" xfId="0" applyFont="1" applyAlignment="1">
      <alignment horizontal="center" wrapText="1"/>
    </xf>
    <xf numFmtId="0" fontId="10" fillId="2" borderId="16"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13" xfId="0" applyFont="1" applyFill="1" applyBorder="1" applyAlignment="1">
      <alignment horizontal="left" vertical="top" wrapText="1"/>
    </xf>
    <xf numFmtId="165" fontId="15" fillId="2" borderId="11" xfId="3" applyNumberFormat="1" applyFont="1" applyFill="1" applyBorder="1" applyAlignment="1" applyProtection="1">
      <alignment horizontal="left" vertical="top"/>
    </xf>
    <xf numFmtId="165" fontId="15" fillId="2" borderId="12" xfId="3" applyNumberFormat="1" applyFont="1" applyFill="1" applyBorder="1" applyAlignment="1" applyProtection="1">
      <alignment horizontal="left" vertical="top"/>
    </xf>
    <xf numFmtId="165" fontId="15" fillId="2" borderId="14" xfId="3" applyNumberFormat="1" applyFont="1" applyFill="1" applyBorder="1" applyAlignment="1" applyProtection="1">
      <alignment horizontal="left" vertical="top"/>
    </xf>
    <xf numFmtId="0" fontId="12" fillId="2" borderId="17" xfId="0" applyFont="1" applyFill="1" applyBorder="1" applyAlignment="1">
      <alignment horizontal="left" vertical="top" wrapText="1"/>
    </xf>
    <xf numFmtId="0" fontId="12" fillId="2" borderId="15" xfId="0" applyFont="1" applyFill="1" applyBorder="1" applyAlignment="1">
      <alignment horizontal="left" vertical="top" wrapText="1"/>
    </xf>
    <xf numFmtId="0" fontId="12" fillId="2" borderId="15" xfId="0" applyFont="1" applyFill="1" applyBorder="1" applyAlignment="1">
      <alignment horizontal="left" wrapText="1"/>
    </xf>
    <xf numFmtId="0" fontId="12" fillId="2" borderId="21" xfId="0" applyFont="1" applyFill="1" applyBorder="1" applyAlignment="1">
      <alignment horizontal="left" wrapText="1"/>
    </xf>
    <xf numFmtId="0" fontId="3" fillId="2" borderId="17"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0" borderId="0" xfId="4" applyAlignment="1">
      <alignment horizontal="left" vertical="top" wrapText="1"/>
    </xf>
  </cellXfs>
  <cellStyles count="16">
    <cellStyle name="Comma" xfId="1" builtinId="3"/>
    <cellStyle name="Comma 2" xfId="10" xr:uid="{00000000-0005-0000-0000-000001000000}"/>
    <cellStyle name="Comma 2 2" xfId="15" xr:uid="{00000000-0005-0000-0000-000002000000}"/>
    <cellStyle name="Comma 3" xfId="13" xr:uid="{00000000-0005-0000-0000-000003000000}"/>
    <cellStyle name="Currency" xfId="2" builtinId="4"/>
    <cellStyle name="Hyperlink" xfId="3" builtinId="8"/>
    <cellStyle name="Normal" xfId="0" builtinId="0"/>
    <cellStyle name="Normal 2" xfId="11" xr:uid="{00000000-0005-0000-0000-000007000000}"/>
    <cellStyle name="Normal 2 2" xfId="4" xr:uid="{00000000-0005-0000-0000-000008000000}"/>
    <cellStyle name="Normal 2 3" xfId="14" xr:uid="{00000000-0005-0000-0000-000009000000}"/>
    <cellStyle name="Normal 3" xfId="12" xr:uid="{00000000-0005-0000-0000-00000A000000}"/>
    <cellStyle name="Normal_Audit_Tab_Data" xfId="5" xr:uid="{00000000-0005-0000-0000-00000B000000}"/>
    <cellStyle name="Normal_har2006" xfId="6" xr:uid="{00000000-0005-0000-0000-00000C000000}"/>
    <cellStyle name="Normal_Reclassification_Worksheet_Template_2005" xfId="7" xr:uid="{00000000-0005-0000-0000-00000D000000}"/>
    <cellStyle name="Normal_Sheet1" xfId="8" xr:uid="{00000000-0005-0000-0000-00000E000000}"/>
    <cellStyle name="Percent" xfId="9" builtinId="5"/>
  </cellStyles>
  <dxfs count="205">
    <dxf>
      <font>
        <color rgb="FF9C0006"/>
      </font>
      <fill>
        <patternFill>
          <bgColor rgb="FFFFC7CE"/>
        </patternFill>
      </fill>
    </dxf>
    <dxf>
      <fill>
        <patternFill>
          <bgColor indexed="43"/>
        </patternFill>
      </fill>
    </dxf>
    <dxf>
      <fill>
        <patternFill>
          <bgColor indexed="43"/>
        </patternFill>
      </fill>
    </dxf>
    <dxf>
      <fill>
        <patternFill>
          <bgColor indexed="31"/>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6" tint="0.59996337778862885"/>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b/>
        <i val="0"/>
        <condense val="0"/>
        <extend val="0"/>
        <color indexed="10"/>
      </font>
      <fill>
        <patternFill>
          <bgColor indexed="1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strike val="0"/>
        <condense val="0"/>
        <extend val="0"/>
        <u/>
        <color indexed="12"/>
      </font>
      <fill>
        <patternFill patternType="none">
          <bgColor indexed="65"/>
        </patternFill>
      </fill>
    </dxf>
    <dxf>
      <fill>
        <patternFill>
          <bgColor indexed="22"/>
        </patternFill>
      </fill>
    </dxf>
    <dxf>
      <fill>
        <patternFill>
          <bgColor rgb="FFFFFF00"/>
        </patternFill>
      </fill>
    </dxf>
    <dxf>
      <font>
        <u/>
        <color rgb="FFFF0000"/>
      </font>
      <fill>
        <patternFill>
          <fgColor rgb="FFC0C0C0"/>
          <bgColor rgb="FFFFFF00"/>
        </patternFill>
      </fill>
    </dxf>
    <dxf>
      <font>
        <condense val="0"/>
        <extend val="0"/>
        <color indexed="12"/>
      </font>
      <fill>
        <patternFill>
          <bgColor indexed="42"/>
        </patternFill>
      </fill>
      <border>
        <left style="thin">
          <color indexed="64"/>
        </left>
        <right/>
        <top/>
        <bottom/>
      </border>
    </dxf>
    <dxf>
      <font>
        <color rgb="FFFF0000"/>
      </font>
      <fill>
        <patternFill>
          <bgColor rgb="FFFFFF00"/>
        </patternFill>
      </fill>
    </dxf>
    <dxf>
      <font>
        <b/>
        <i val="0"/>
        <condense val="0"/>
        <extend val="0"/>
        <color indexed="10"/>
      </font>
      <fill>
        <patternFill>
          <bgColor indexed="13"/>
        </patternFill>
      </fill>
    </dxf>
    <dxf>
      <font>
        <condense val="0"/>
        <extend val="0"/>
        <color indexed="12"/>
      </font>
      <fill>
        <patternFill>
          <bgColor indexed="42"/>
        </patternFill>
      </fill>
    </dxf>
    <dxf>
      <font>
        <condense val="0"/>
        <extend val="0"/>
        <color indexed="12"/>
      </font>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22"/>
        </patternFill>
      </fill>
    </dxf>
    <dxf>
      <fill>
        <patternFill>
          <bgColor rgb="FFFFFF00"/>
        </patternFill>
      </fill>
    </dxf>
    <dxf>
      <fill>
        <patternFill>
          <bgColor rgb="FFFFFF00"/>
        </patternFill>
      </fill>
    </dxf>
    <dxf>
      <fill>
        <patternFill>
          <bgColor rgb="FF00B050"/>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ont>
        <b val="0"/>
        <i val="0"/>
        <condense val="0"/>
        <extend val="0"/>
        <color indexed="12"/>
      </font>
      <fill>
        <patternFill>
          <bgColor indexed="42"/>
        </patternFill>
      </fill>
    </dxf>
    <dxf>
      <fill>
        <patternFill>
          <bgColor rgb="FFFFFF00"/>
        </patternFill>
      </fill>
    </dxf>
    <dxf>
      <fill>
        <patternFill>
          <bgColor indexed="22"/>
        </patternFill>
      </fill>
    </dxf>
  </dxfs>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276225</xdr:colOff>
      <xdr:row>30</xdr:row>
      <xdr:rowOff>38100</xdr:rowOff>
    </xdr:from>
    <xdr:to>
      <xdr:col>10</xdr:col>
      <xdr:colOff>523875</xdr:colOff>
      <xdr:row>34</xdr:row>
      <xdr:rowOff>152400</xdr:rowOff>
    </xdr:to>
    <xdr:pic>
      <xdr:nvPicPr>
        <xdr:cNvPr id="17412" name="Picture 1" descr="MHA logo solid">
          <a:extLst>
            <a:ext uri="{FF2B5EF4-FFF2-40B4-BE49-F238E27FC236}">
              <a16:creationId xmlns:a16="http://schemas.microsoft.com/office/drawing/2014/main" id="{00000000-0008-0000-0000-000004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30</xdr:row>
      <xdr:rowOff>38100</xdr:rowOff>
    </xdr:from>
    <xdr:to>
      <xdr:col>10</xdr:col>
      <xdr:colOff>523875</xdr:colOff>
      <xdr:row>34</xdr:row>
      <xdr:rowOff>152400</xdr:rowOff>
    </xdr:to>
    <xdr:pic>
      <xdr:nvPicPr>
        <xdr:cNvPr id="17414" name="Picture 3" descr="MHA logo solid">
          <a:extLst>
            <a:ext uri="{FF2B5EF4-FFF2-40B4-BE49-F238E27FC236}">
              <a16:creationId xmlns:a16="http://schemas.microsoft.com/office/drawing/2014/main" id="{00000000-0008-0000-0000-000006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31</xdr:row>
      <xdr:rowOff>133350</xdr:rowOff>
    </xdr:from>
    <xdr:to>
      <xdr:col>5</xdr:col>
      <xdr:colOff>273984</xdr:colOff>
      <xdr:row>34</xdr:row>
      <xdr:rowOff>28576</xdr:rowOff>
    </xdr:to>
    <xdr:pic>
      <xdr:nvPicPr>
        <xdr:cNvPr id="5" name="Picture 4" descr="C:\Users\jsanislo\AppData\Local\Microsoft\Windows\INetCache\Content.Word\logo-mdh-mn-h-blu_rgb.png">
          <a:extLst>
            <a:ext uri="{FF2B5EF4-FFF2-40B4-BE49-F238E27FC236}">
              <a16:creationId xmlns:a16="http://schemas.microsoft.com/office/drawing/2014/main" id="{F184802D-F6B0-45D5-8A91-D562BD04712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8839200"/>
          <a:ext cx="3160059" cy="3810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371475</xdr:colOff>
      <xdr:row>29</xdr:row>
      <xdr:rowOff>28575</xdr:rowOff>
    </xdr:from>
    <xdr:to>
      <xdr:col>13</xdr:col>
      <xdr:colOff>485775</xdr:colOff>
      <xdr:row>31</xdr:row>
      <xdr:rowOff>142875</xdr:rowOff>
    </xdr:to>
    <xdr:pic>
      <xdr:nvPicPr>
        <xdr:cNvPr id="18438" name="Picture 2" descr="MHA logo solid">
          <a:extLst>
            <a:ext uri="{FF2B5EF4-FFF2-40B4-BE49-F238E27FC236}">
              <a16:creationId xmlns:a16="http://schemas.microsoft.com/office/drawing/2014/main" id="{00000000-0008-0000-0100-000006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371475</xdr:colOff>
      <xdr:row>29</xdr:row>
      <xdr:rowOff>28575</xdr:rowOff>
    </xdr:from>
    <xdr:to>
      <xdr:col>13</xdr:col>
      <xdr:colOff>485775</xdr:colOff>
      <xdr:row>31</xdr:row>
      <xdr:rowOff>142875</xdr:rowOff>
    </xdr:to>
    <xdr:pic>
      <xdr:nvPicPr>
        <xdr:cNvPr id="18440" name="Picture 4" descr="MHA logo solid">
          <a:extLst>
            <a:ext uri="{FF2B5EF4-FFF2-40B4-BE49-F238E27FC236}">
              <a16:creationId xmlns:a16="http://schemas.microsoft.com/office/drawing/2014/main" id="{00000000-0008-0000-0100-000008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220</xdr:row>
      <xdr:rowOff>38100</xdr:rowOff>
    </xdr:from>
    <xdr:to>
      <xdr:col>13</xdr:col>
      <xdr:colOff>0</xdr:colOff>
      <xdr:row>220</xdr:row>
      <xdr:rowOff>295275</xdr:rowOff>
    </xdr:to>
    <xdr:sp macro="" textlink="">
      <xdr:nvSpPr>
        <xdr:cNvPr id="18441" name="AutoShape 6">
          <a:extLst>
            <a:ext uri="{FF2B5EF4-FFF2-40B4-BE49-F238E27FC236}">
              <a16:creationId xmlns:a16="http://schemas.microsoft.com/office/drawing/2014/main" id="{00000000-0008-0000-0100-000009480000}"/>
            </a:ext>
          </a:extLst>
        </xdr:cNvPr>
        <xdr:cNvSpPr>
          <a:spLocks noChangeArrowheads="1"/>
        </xdr:cNvSpPr>
      </xdr:nvSpPr>
      <xdr:spPr bwMode="auto">
        <a:xfrm>
          <a:off x="5848350" y="71285100"/>
          <a:ext cx="838200" cy="257175"/>
        </a:xfrm>
        <a:prstGeom prst="leftArrow">
          <a:avLst>
            <a:gd name="adj1" fmla="val 50000"/>
            <a:gd name="adj2" fmla="val 81481"/>
          </a:avLst>
        </a:prstGeom>
        <a:solidFill>
          <a:srgbClr val="FFFF00"/>
        </a:solidFill>
        <a:ln w="12700">
          <a:solidFill>
            <a:srgbClr val="000000"/>
          </a:solidFill>
          <a:miter lim="800000"/>
          <a:headEnd/>
          <a:tailEnd/>
        </a:ln>
      </xdr:spPr>
    </xdr:sp>
    <xdr:clientData/>
  </xdr:twoCellAnchor>
  <xdr:twoCellAnchor editAs="oneCell">
    <xdr:from>
      <xdr:col>0</xdr:col>
      <xdr:colOff>100853</xdr:colOff>
      <xdr:row>30</xdr:row>
      <xdr:rowOff>44822</xdr:rowOff>
    </xdr:from>
    <xdr:to>
      <xdr:col>6</xdr:col>
      <xdr:colOff>168088</xdr:colOff>
      <xdr:row>31</xdr:row>
      <xdr:rowOff>100853</xdr:rowOff>
    </xdr:to>
    <xdr:pic>
      <xdr:nvPicPr>
        <xdr:cNvPr id="6" name="Picture 5" descr="C:\Users\jsanislo\AppData\Local\Microsoft\Windows\INetCache\Content.Word\logo-mdh-mn-h-blu_rgb.png">
          <a:extLst>
            <a:ext uri="{FF2B5EF4-FFF2-40B4-BE49-F238E27FC236}">
              <a16:creationId xmlns:a16="http://schemas.microsoft.com/office/drawing/2014/main" id="{A23187D5-A2B1-4CDA-A404-6BEE99DFB76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3" y="9793940"/>
          <a:ext cx="3160059" cy="3810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peters\Desktop\har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 Sheet"/>
      <sheetName val="2006 HAR"/>
      <sheetName val="Audit Checks"/>
      <sheetName val="Reclassifications"/>
      <sheetName val="Definitions"/>
      <sheetName val="HCCIS_ID"/>
      <sheetName val="Audit_Tab_Data"/>
      <sheetName val="Surcharge-Final"/>
      <sheetName val="Surcharge-Filed"/>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todd@mnhospitals.org" TargetMode="External"/><Relationship Id="rId1" Type="http://schemas.openxmlformats.org/officeDocument/2006/relationships/hyperlink" Target="https://portal.mnhospital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ill.Nelson@rsmus.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K30"/>
  <sheetViews>
    <sheetView zoomScaleNormal="100" workbookViewId="0">
      <selection activeCell="M15" sqref="M15"/>
    </sheetView>
  </sheetViews>
  <sheetFormatPr defaultColWidth="9.140625" defaultRowHeight="12.75" x14ac:dyDescent="0.2"/>
  <cols>
    <col min="1" max="16384" width="9.140625" style="1"/>
  </cols>
  <sheetData>
    <row r="1" spans="1:11" ht="23.25" x14ac:dyDescent="0.35">
      <c r="A1" s="438" t="s">
        <v>37558</v>
      </c>
      <c r="B1" s="439"/>
      <c r="C1" s="439"/>
      <c r="D1" s="439"/>
      <c r="E1" s="439"/>
      <c r="F1" s="439"/>
      <c r="G1" s="439"/>
      <c r="H1" s="439"/>
      <c r="I1" s="439"/>
      <c r="J1" s="439"/>
      <c r="K1" s="439"/>
    </row>
    <row r="2" spans="1:11" ht="20.25" x14ac:dyDescent="0.3">
      <c r="A2" s="440" t="s">
        <v>611</v>
      </c>
      <c r="B2" s="441"/>
      <c r="C2" s="441"/>
      <c r="D2" s="441"/>
      <c r="E2" s="441"/>
      <c r="F2" s="441"/>
      <c r="G2" s="441"/>
      <c r="H2" s="441"/>
      <c r="I2" s="441"/>
      <c r="J2" s="441"/>
      <c r="K2" s="441"/>
    </row>
    <row r="3" spans="1:11" ht="12.75" customHeight="1" x14ac:dyDescent="0.2">
      <c r="A3" s="77"/>
    </row>
    <row r="4" spans="1:11" ht="40.5" customHeight="1" x14ac:dyDescent="0.2">
      <c r="A4" s="78">
        <v>1</v>
      </c>
      <c r="B4" s="428" t="s">
        <v>1278</v>
      </c>
      <c r="C4" s="428"/>
      <c r="D4" s="428"/>
      <c r="E4" s="428"/>
      <c r="F4" s="428"/>
      <c r="G4" s="428"/>
      <c r="H4" s="428"/>
      <c r="I4" s="428"/>
      <c r="J4" s="428"/>
      <c r="K4" s="428"/>
    </row>
    <row r="5" spans="1:11" ht="12.75" customHeight="1" x14ac:dyDescent="0.2">
      <c r="A5" s="77"/>
    </row>
    <row r="6" spans="1:11" ht="15.75" customHeight="1" x14ac:dyDescent="0.2">
      <c r="A6" s="78">
        <v>2</v>
      </c>
      <c r="B6" s="428" t="s">
        <v>612</v>
      </c>
      <c r="C6" s="428"/>
      <c r="D6" s="428"/>
      <c r="E6" s="428"/>
      <c r="F6" s="428"/>
      <c r="G6" s="428"/>
      <c r="H6" s="428"/>
      <c r="I6" s="428"/>
      <c r="J6" s="428"/>
      <c r="K6" s="428"/>
    </row>
    <row r="7" spans="1:11" ht="13.5" customHeight="1" x14ac:dyDescent="0.2">
      <c r="A7" s="78"/>
      <c r="B7" s="80" t="s">
        <v>613</v>
      </c>
      <c r="C7" s="428" t="s">
        <v>621</v>
      </c>
      <c r="D7" s="428"/>
      <c r="E7" s="428"/>
      <c r="F7" s="428"/>
      <c r="G7" s="428"/>
      <c r="H7" s="428"/>
      <c r="I7" s="428"/>
      <c r="J7" s="428"/>
      <c r="K7" s="428"/>
    </row>
    <row r="8" spans="1:11" ht="13.5" customHeight="1" x14ac:dyDescent="0.2">
      <c r="A8" s="78"/>
      <c r="B8" s="80" t="s">
        <v>614</v>
      </c>
      <c r="C8" s="442" t="s">
        <v>622</v>
      </c>
      <c r="D8" s="442"/>
      <c r="E8" s="442"/>
      <c r="F8" s="442"/>
      <c r="G8" s="442"/>
      <c r="H8" s="442"/>
      <c r="I8" s="442"/>
      <c r="J8" s="442"/>
      <c r="K8" s="442"/>
    </row>
    <row r="9" spans="1:11" ht="14.25" customHeight="1" x14ac:dyDescent="0.2">
      <c r="A9" s="78"/>
      <c r="B9" s="80" t="s">
        <v>615</v>
      </c>
      <c r="C9" s="436" t="s">
        <v>623</v>
      </c>
      <c r="D9" s="436"/>
      <c r="E9" s="436"/>
      <c r="F9" s="436"/>
      <c r="G9" s="436"/>
      <c r="H9" s="436"/>
      <c r="I9" s="436"/>
      <c r="J9" s="436"/>
      <c r="K9" s="436"/>
    </row>
    <row r="10" spans="1:11" ht="12" customHeight="1" x14ac:dyDescent="0.2">
      <c r="A10" s="78"/>
      <c r="B10" s="80" t="s">
        <v>616</v>
      </c>
      <c r="C10" s="428" t="s">
        <v>1276</v>
      </c>
      <c r="D10" s="428"/>
      <c r="E10" s="428"/>
      <c r="F10" s="428"/>
      <c r="G10" s="428"/>
      <c r="H10" s="428"/>
      <c r="I10" s="428"/>
      <c r="J10" s="428"/>
      <c r="K10" s="79"/>
    </row>
    <row r="11" spans="1:11" ht="13.5" customHeight="1" x14ac:dyDescent="0.2">
      <c r="A11" s="78"/>
      <c r="B11" s="80" t="s">
        <v>617</v>
      </c>
      <c r="C11" s="428" t="s">
        <v>618</v>
      </c>
      <c r="D11" s="437"/>
      <c r="E11" s="437"/>
      <c r="F11" s="437"/>
      <c r="G11" s="437"/>
      <c r="H11" s="437"/>
      <c r="I11" s="437"/>
      <c r="J11" s="437"/>
      <c r="K11" s="437"/>
    </row>
    <row r="12" spans="1:11" ht="12.75" customHeight="1" x14ac:dyDescent="0.2">
      <c r="A12" s="77"/>
    </row>
    <row r="13" spans="1:11" ht="66" customHeight="1" x14ac:dyDescent="0.2">
      <c r="A13" s="78">
        <v>3</v>
      </c>
      <c r="B13" s="429" t="s">
        <v>344</v>
      </c>
      <c r="C13" s="429"/>
      <c r="D13" s="429"/>
      <c r="E13" s="429"/>
      <c r="F13" s="429"/>
      <c r="G13" s="429"/>
      <c r="H13" s="429"/>
      <c r="I13" s="429"/>
      <c r="J13" s="429"/>
      <c r="K13" s="429"/>
    </row>
    <row r="14" spans="1:11" ht="12.75" customHeight="1" x14ac:dyDescent="0.2">
      <c r="A14" s="77"/>
    </row>
    <row r="15" spans="1:11" ht="78" customHeight="1" x14ac:dyDescent="0.2">
      <c r="A15" s="78">
        <v>4</v>
      </c>
      <c r="B15" s="428" t="s">
        <v>1423</v>
      </c>
      <c r="C15" s="428"/>
      <c r="D15" s="428"/>
      <c r="E15" s="428"/>
      <c r="F15" s="428"/>
      <c r="G15" s="428"/>
      <c r="H15" s="428"/>
      <c r="I15" s="428"/>
      <c r="J15" s="428"/>
      <c r="K15" s="428"/>
    </row>
    <row r="16" spans="1:11" ht="12.75" customHeight="1" x14ac:dyDescent="0.2">
      <c r="A16" s="77"/>
    </row>
    <row r="17" spans="1:11" ht="27.75" customHeight="1" x14ac:dyDescent="0.2">
      <c r="A17" s="78">
        <v>5</v>
      </c>
      <c r="B17" s="428" t="s">
        <v>1277</v>
      </c>
      <c r="C17" s="428"/>
      <c r="D17" s="428"/>
      <c r="E17" s="428"/>
      <c r="F17" s="428"/>
      <c r="G17" s="428"/>
      <c r="H17" s="428"/>
      <c r="I17" s="428"/>
      <c r="J17" s="428"/>
      <c r="K17" s="428"/>
    </row>
    <row r="18" spans="1:11" ht="12.75" customHeight="1" x14ac:dyDescent="0.2">
      <c r="A18" s="77"/>
    </row>
    <row r="19" spans="1:11" ht="53.25" customHeight="1" x14ac:dyDescent="0.2">
      <c r="A19" s="78">
        <v>6</v>
      </c>
      <c r="B19" s="433" t="s">
        <v>624</v>
      </c>
      <c r="C19" s="433"/>
      <c r="D19" s="433"/>
      <c r="E19" s="433"/>
      <c r="F19" s="433"/>
      <c r="G19" s="433"/>
      <c r="H19" s="433"/>
      <c r="I19" s="433"/>
      <c r="J19" s="433"/>
      <c r="K19" s="433"/>
    </row>
    <row r="20" spans="1:11" ht="12.75" customHeight="1" x14ac:dyDescent="0.2">
      <c r="A20" s="77"/>
    </row>
    <row r="21" spans="1:11" ht="34.5" customHeight="1" x14ac:dyDescent="0.2">
      <c r="A21" s="78">
        <v>7</v>
      </c>
      <c r="B21" s="428" t="s">
        <v>625</v>
      </c>
      <c r="C21" s="428"/>
      <c r="D21" s="428"/>
      <c r="E21" s="428"/>
      <c r="F21" s="428"/>
      <c r="G21" s="428"/>
      <c r="H21" s="428"/>
      <c r="I21" s="428"/>
      <c r="J21" s="428"/>
      <c r="K21" s="428"/>
    </row>
    <row r="22" spans="1:11" ht="35.25" customHeight="1" x14ac:dyDescent="0.2">
      <c r="A22" s="78">
        <v>8</v>
      </c>
      <c r="B22" s="435" t="s">
        <v>37559</v>
      </c>
      <c r="C22" s="428"/>
      <c r="D22" s="428"/>
      <c r="E22" s="428"/>
      <c r="F22" s="428"/>
      <c r="G22" s="428"/>
      <c r="H22" s="428"/>
      <c r="I22" s="428"/>
      <c r="J22" s="428"/>
      <c r="K22" s="428"/>
    </row>
    <row r="23" spans="1:11" ht="12.75" customHeight="1" x14ac:dyDescent="0.2">
      <c r="A23" s="81">
        <v>9</v>
      </c>
      <c r="B23" s="434" t="s">
        <v>37560</v>
      </c>
      <c r="C23" s="434"/>
      <c r="D23" s="434"/>
      <c r="E23" s="434"/>
      <c r="F23" s="434"/>
      <c r="G23" s="434"/>
      <c r="H23" s="434"/>
      <c r="I23" s="434"/>
      <c r="J23" s="434"/>
      <c r="K23" s="434"/>
    </row>
    <row r="24" spans="1:11" x14ac:dyDescent="0.2">
      <c r="B24" s="434"/>
      <c r="C24" s="434"/>
      <c r="D24" s="434"/>
      <c r="E24" s="434"/>
      <c r="F24" s="434"/>
      <c r="G24" s="434"/>
      <c r="H24" s="434"/>
      <c r="I24" s="434"/>
      <c r="J24" s="434"/>
      <c r="K24" s="434"/>
    </row>
    <row r="25" spans="1:11" x14ac:dyDescent="0.2">
      <c r="B25" s="434"/>
      <c r="C25" s="434"/>
      <c r="D25" s="434"/>
      <c r="E25" s="434"/>
      <c r="F25" s="434"/>
      <c r="G25" s="434"/>
      <c r="H25" s="434"/>
      <c r="I25" s="434"/>
      <c r="J25" s="434"/>
      <c r="K25" s="434"/>
    </row>
    <row r="26" spans="1:11" ht="13.5" customHeight="1" x14ac:dyDescent="0.2">
      <c r="A26" s="78"/>
      <c r="B26" s="79"/>
      <c r="C26" s="79"/>
      <c r="D26" s="79"/>
      <c r="E26" s="79"/>
      <c r="F26" s="79"/>
      <c r="G26" s="79"/>
      <c r="H26" s="79"/>
      <c r="I26" s="79"/>
      <c r="J26" s="79"/>
      <c r="K26" s="79"/>
    </row>
    <row r="27" spans="1:11" ht="29.25" customHeight="1" x14ac:dyDescent="0.2">
      <c r="A27" s="82"/>
      <c r="B27" s="82"/>
      <c r="C27" s="431" t="s">
        <v>619</v>
      </c>
      <c r="D27" s="431"/>
      <c r="E27" s="431"/>
      <c r="F27" s="431"/>
      <c r="G27" s="431"/>
      <c r="H27" s="431"/>
      <c r="I27" s="431"/>
      <c r="J27" s="83"/>
      <c r="K27" s="83"/>
    </row>
    <row r="28" spans="1:11" x14ac:dyDescent="0.2">
      <c r="A28" s="78"/>
      <c r="B28" s="84"/>
      <c r="C28" s="84"/>
      <c r="D28" s="84"/>
      <c r="E28" s="84"/>
      <c r="F28" s="84"/>
      <c r="G28" s="84"/>
      <c r="H28" s="84"/>
      <c r="I28" s="84"/>
      <c r="J28" s="84"/>
      <c r="K28" s="84"/>
    </row>
    <row r="29" spans="1:11" x14ac:dyDescent="0.2">
      <c r="A29" s="78"/>
      <c r="B29" s="82"/>
      <c r="C29" s="82"/>
      <c r="D29" s="430" t="s">
        <v>743</v>
      </c>
      <c r="E29" s="430"/>
      <c r="F29" s="82"/>
      <c r="G29" s="432" t="s">
        <v>620</v>
      </c>
      <c r="H29" s="432"/>
      <c r="I29" s="82"/>
      <c r="J29" s="82"/>
      <c r="K29" s="82"/>
    </row>
    <row r="30" spans="1:11" ht="15.75" x14ac:dyDescent="0.2">
      <c r="A30" s="77"/>
    </row>
  </sheetData>
  <sheetProtection algorithmName="SHA-512" hashValue="zszRbePPMqY5P0sz4zi2GDdt3K1MViPN+MlbV1IxLl6bofcjlFHRSuw6NwEiY4AuujZi9OWYMpge4kB6T9d8jA==" saltValue="VUpDIzbQItgPI1mi6IPSvg==" spinCount="100000" sheet="1" objects="1" scenarios="1"/>
  <mergeCells count="19">
    <mergeCell ref="C9:K9"/>
    <mergeCell ref="C10:J10"/>
    <mergeCell ref="C11:K11"/>
    <mergeCell ref="A1:K1"/>
    <mergeCell ref="A2:K2"/>
    <mergeCell ref="B6:K6"/>
    <mergeCell ref="C7:K7"/>
    <mergeCell ref="B4:K4"/>
    <mergeCell ref="C8:K8"/>
    <mergeCell ref="B15:K15"/>
    <mergeCell ref="B13:K13"/>
    <mergeCell ref="D29:E29"/>
    <mergeCell ref="C27:I27"/>
    <mergeCell ref="G29:H29"/>
    <mergeCell ref="B19:K19"/>
    <mergeCell ref="B21:K21"/>
    <mergeCell ref="B17:K17"/>
    <mergeCell ref="B23:K25"/>
    <mergeCell ref="B22:K22"/>
  </mergeCells>
  <phoneticPr fontId="0" type="noConversion"/>
  <hyperlinks>
    <hyperlink ref="B23:K25" r:id="rId1" display="To securely transmit the HAR 2016 and other electronic documents, please go to https://portal.mnhospitals.org/ and follow the instructions on the web page." xr:uid="{00000000-0004-0000-0000-000000000000}"/>
    <hyperlink ref="D29:E29" location="'2020 HAR'!A1" display="start of formset" xr:uid="{00000000-0004-0000-0000-000001000000}"/>
    <hyperlink ref="G29:H29" r:id="rId2" display="e-mail MHA" xr:uid="{00000000-0004-0000-0000-000002000000}"/>
  </hyperlinks>
  <pageMargins left="0.75" right="0.75" top="1" bottom="1" header="0.5" footer="0.5"/>
  <pageSetup scale="89" orientation="portrait" r:id="rId3"/>
  <headerFooter alignWithMargins="0">
    <oddFooter xml:space="preserve">&amp;LMDH
www.health.state.mn.us/data/economics/hccis/index.html
Phone: 651-201-3572
&amp;CPage &amp;P
2021 Hospital Annual Report
Health Care Cost  Information System (HCCIS)&amp;RMHA
Jsanislo@mnhospitals.org
Phone: 651-659-1440
Fax: 651-659-1477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N76"/>
  <sheetViews>
    <sheetView zoomScaleNormal="100" workbookViewId="0">
      <selection activeCell="A3" sqref="A3:C3"/>
    </sheetView>
  </sheetViews>
  <sheetFormatPr defaultColWidth="9.140625" defaultRowHeight="12.75" x14ac:dyDescent="0.2"/>
  <cols>
    <col min="1" max="1" width="10.28515625" style="90" customWidth="1"/>
    <col min="2" max="2" width="36.85546875" style="90" bestFit="1" customWidth="1"/>
    <col min="3" max="3" width="20" style="90" customWidth="1"/>
    <col min="4" max="5" width="14" style="90" bestFit="1" customWidth="1"/>
    <col min="6" max="6" width="15" style="90" bestFit="1" customWidth="1"/>
    <col min="7" max="7" width="14" style="90" bestFit="1" customWidth="1"/>
    <col min="8" max="8" width="16.42578125" style="90" bestFit="1" customWidth="1"/>
    <col min="9" max="9" width="16.42578125" style="90" customWidth="1"/>
    <col min="10" max="11" width="14.7109375" style="90" bestFit="1" customWidth="1"/>
    <col min="12" max="12" width="15.5703125" style="90" bestFit="1" customWidth="1"/>
    <col min="13" max="13" width="16.28515625" style="90" customWidth="1"/>
    <col min="14" max="14" width="52.42578125" style="90" customWidth="1"/>
    <col min="15" max="16384" width="9.140625" style="90"/>
  </cols>
  <sheetData>
    <row r="1" spans="1:14" ht="18" x14ac:dyDescent="0.25">
      <c r="A1" s="87" t="s">
        <v>1260</v>
      </c>
      <c r="B1" s="88"/>
      <c r="C1" s="89"/>
    </row>
    <row r="2" spans="1:14" x14ac:dyDescent="0.2">
      <c r="A2" s="89" t="s">
        <v>37582</v>
      </c>
      <c r="B2" s="89"/>
      <c r="C2" s="89"/>
    </row>
    <row r="3" spans="1:14" ht="25.5" customHeight="1" x14ac:dyDescent="0.2">
      <c r="A3" s="1446" t="s">
        <v>37583</v>
      </c>
      <c r="B3" s="1447"/>
      <c r="C3" s="1447"/>
    </row>
    <row r="4" spans="1:14" ht="15.75" x14ac:dyDescent="0.25">
      <c r="A4" s="91" t="s">
        <v>1261</v>
      </c>
      <c r="B4" s="91"/>
      <c r="C4" s="91"/>
      <c r="D4" s="92" t="s">
        <v>1262</v>
      </c>
      <c r="E4" s="92"/>
      <c r="F4" s="92"/>
      <c r="G4" s="92"/>
      <c r="H4" s="92"/>
      <c r="I4" s="92"/>
      <c r="J4" s="92"/>
      <c r="K4" s="92"/>
      <c r="L4" s="89"/>
      <c r="M4" s="89"/>
      <c r="N4" s="89"/>
    </row>
    <row r="5" spans="1:14" ht="38.25" x14ac:dyDescent="0.2">
      <c r="A5" s="93" t="s">
        <v>510</v>
      </c>
      <c r="B5" s="93" t="s">
        <v>511</v>
      </c>
      <c r="C5" s="93" t="s">
        <v>512</v>
      </c>
      <c r="D5" s="93" t="s">
        <v>513</v>
      </c>
      <c r="E5" s="93" t="s">
        <v>1042</v>
      </c>
      <c r="F5" s="93" t="s">
        <v>448</v>
      </c>
      <c r="G5" s="93" t="s">
        <v>514</v>
      </c>
      <c r="H5" s="93" t="s">
        <v>515</v>
      </c>
      <c r="I5" s="93" t="s">
        <v>516</v>
      </c>
      <c r="J5" s="93" t="s">
        <v>517</v>
      </c>
      <c r="K5" s="93" t="s">
        <v>517</v>
      </c>
      <c r="L5" s="93" t="s">
        <v>518</v>
      </c>
      <c r="M5" s="93" t="s">
        <v>519</v>
      </c>
      <c r="N5" s="93" t="s">
        <v>520</v>
      </c>
    </row>
    <row r="6" spans="1:14" x14ac:dyDescent="0.2">
      <c r="A6" s="89">
        <v>210</v>
      </c>
      <c r="B6" s="89" t="s">
        <v>222</v>
      </c>
      <c r="C6" s="220"/>
      <c r="D6" s="94"/>
      <c r="E6" s="94"/>
      <c r="F6" s="95"/>
      <c r="G6" s="95"/>
      <c r="H6" s="95"/>
      <c r="I6" s="95"/>
      <c r="J6" s="95"/>
      <c r="K6" s="95"/>
      <c r="L6" s="96">
        <f>Code_0210</f>
        <v>0</v>
      </c>
      <c r="M6" s="97">
        <f t="shared" ref="M6:M17" si="0">L6-(C6+D6+E6+F6+G6+H6+I6+J6+K6)</f>
        <v>0</v>
      </c>
    </row>
    <row r="7" spans="1:14" ht="15" x14ac:dyDescent="0.35">
      <c r="A7" s="98">
        <v>220</v>
      </c>
      <c r="B7" s="98" t="s">
        <v>223</v>
      </c>
      <c r="C7" s="99"/>
      <c r="D7" s="99"/>
      <c r="E7" s="99"/>
      <c r="F7" s="99"/>
      <c r="G7" s="99"/>
      <c r="H7" s="99"/>
      <c r="I7" s="99"/>
      <c r="J7" s="99"/>
      <c r="K7" s="99"/>
      <c r="L7" s="100">
        <f>Code_0220</f>
        <v>0</v>
      </c>
      <c r="M7" s="97">
        <f t="shared" si="0"/>
        <v>0</v>
      </c>
    </row>
    <row r="8" spans="1:14" x14ac:dyDescent="0.2">
      <c r="A8" s="89">
        <v>219</v>
      </c>
      <c r="B8" s="89" t="s">
        <v>521</v>
      </c>
      <c r="C8" s="101"/>
      <c r="D8" s="102">
        <f t="shared" ref="D8:K8" si="1">D6+D7</f>
        <v>0</v>
      </c>
      <c r="E8" s="102">
        <f t="shared" si="1"/>
        <v>0</v>
      </c>
      <c r="F8" s="102">
        <f t="shared" si="1"/>
        <v>0</v>
      </c>
      <c r="G8" s="102">
        <f t="shared" si="1"/>
        <v>0</v>
      </c>
      <c r="H8" s="102">
        <f t="shared" si="1"/>
        <v>0</v>
      </c>
      <c r="I8" s="102">
        <f t="shared" si="1"/>
        <v>0</v>
      </c>
      <c r="J8" s="102">
        <f t="shared" si="1"/>
        <v>0</v>
      </c>
      <c r="K8" s="102">
        <f t="shared" si="1"/>
        <v>0</v>
      </c>
      <c r="L8" s="97">
        <f>Code_0219</f>
        <v>0</v>
      </c>
      <c r="M8" s="97">
        <f t="shared" si="0"/>
        <v>0</v>
      </c>
    </row>
    <row r="9" spans="1:14" ht="15" x14ac:dyDescent="0.35">
      <c r="A9" s="98">
        <v>240</v>
      </c>
      <c r="B9" s="98" t="s">
        <v>1022</v>
      </c>
      <c r="C9" s="99"/>
      <c r="D9" s="103"/>
      <c r="E9" s="103"/>
      <c r="F9" s="103"/>
      <c r="G9" s="103"/>
      <c r="H9" s="103"/>
      <c r="I9" s="103"/>
      <c r="J9" s="103"/>
      <c r="K9" s="103"/>
      <c r="L9" s="100">
        <f>Code_0240</f>
        <v>0</v>
      </c>
      <c r="M9" s="97">
        <f t="shared" si="0"/>
        <v>0</v>
      </c>
    </row>
    <row r="10" spans="1:14" x14ac:dyDescent="0.2">
      <c r="A10" s="89">
        <v>250</v>
      </c>
      <c r="B10" s="89" t="s">
        <v>522</v>
      </c>
      <c r="C10" s="101"/>
      <c r="D10" s="102">
        <f t="shared" ref="D10:K10" si="2">D8+D9</f>
        <v>0</v>
      </c>
      <c r="E10" s="102">
        <f t="shared" si="2"/>
        <v>0</v>
      </c>
      <c r="F10" s="102">
        <f t="shared" si="2"/>
        <v>0</v>
      </c>
      <c r="G10" s="102">
        <f t="shared" si="2"/>
        <v>0</v>
      </c>
      <c r="H10" s="102">
        <f t="shared" si="2"/>
        <v>0</v>
      </c>
      <c r="I10" s="102">
        <f t="shared" si="2"/>
        <v>0</v>
      </c>
      <c r="J10" s="102">
        <f t="shared" si="2"/>
        <v>0</v>
      </c>
      <c r="K10" s="102">
        <f t="shared" si="2"/>
        <v>0</v>
      </c>
      <c r="L10" s="97">
        <f>Code_0250</f>
        <v>0</v>
      </c>
      <c r="M10" s="97">
        <f t="shared" si="0"/>
        <v>0</v>
      </c>
    </row>
    <row r="11" spans="1:14" x14ac:dyDescent="0.2">
      <c r="A11" s="104">
        <v>260</v>
      </c>
      <c r="B11" s="104" t="s">
        <v>1306</v>
      </c>
      <c r="C11" s="105"/>
      <c r="D11" s="105"/>
      <c r="E11" s="105"/>
      <c r="F11" s="105"/>
      <c r="G11" s="106"/>
      <c r="H11" s="105"/>
      <c r="I11" s="105"/>
      <c r="J11" s="105"/>
      <c r="K11" s="105"/>
      <c r="L11" s="107">
        <f>Code_0260</f>
        <v>0</v>
      </c>
      <c r="M11" s="107">
        <f t="shared" si="0"/>
        <v>0</v>
      </c>
      <c r="N11" s="108"/>
    </row>
    <row r="12" spans="1:14" x14ac:dyDescent="0.2">
      <c r="A12" s="89">
        <v>200</v>
      </c>
      <c r="B12" s="89" t="s">
        <v>523</v>
      </c>
      <c r="C12" s="101"/>
      <c r="D12" s="102">
        <f t="shared" ref="D12:K12" si="3">D10-D11</f>
        <v>0</v>
      </c>
      <c r="E12" s="102">
        <f t="shared" si="3"/>
        <v>0</v>
      </c>
      <c r="F12" s="102">
        <f t="shared" si="3"/>
        <v>0</v>
      </c>
      <c r="G12" s="102">
        <f t="shared" si="3"/>
        <v>0</v>
      </c>
      <c r="H12" s="102">
        <f t="shared" si="3"/>
        <v>0</v>
      </c>
      <c r="I12" s="102">
        <f t="shared" si="3"/>
        <v>0</v>
      </c>
      <c r="J12" s="102">
        <f t="shared" si="3"/>
        <v>0</v>
      </c>
      <c r="K12" s="102">
        <f t="shared" si="3"/>
        <v>0</v>
      </c>
      <c r="L12" s="97">
        <f>Code_0200</f>
        <v>0</v>
      </c>
      <c r="M12" s="97">
        <f t="shared" si="0"/>
        <v>0</v>
      </c>
    </row>
    <row r="13" spans="1:14" x14ac:dyDescent="0.2">
      <c r="A13" s="89"/>
      <c r="B13" s="89"/>
      <c r="C13" s="101"/>
      <c r="D13" s="95"/>
      <c r="E13" s="95"/>
      <c r="F13" s="101"/>
      <c r="G13" s="101"/>
      <c r="H13" s="101"/>
      <c r="I13" s="101"/>
      <c r="J13" s="101"/>
      <c r="K13" s="101"/>
      <c r="L13" s="97"/>
      <c r="M13" s="97">
        <f t="shared" si="0"/>
        <v>0</v>
      </c>
    </row>
    <row r="14" spans="1:14" x14ac:dyDescent="0.2">
      <c r="A14" s="89">
        <v>320</v>
      </c>
      <c r="B14" s="89" t="s">
        <v>1027</v>
      </c>
      <c r="C14" s="95"/>
      <c r="D14" s="95"/>
      <c r="E14" s="95"/>
      <c r="F14" s="101"/>
      <c r="G14" s="101"/>
      <c r="H14" s="101"/>
      <c r="I14" s="101"/>
      <c r="J14" s="101"/>
      <c r="K14" s="101"/>
      <c r="L14" s="102">
        <f>Code_0320</f>
        <v>0</v>
      </c>
      <c r="M14" s="97">
        <f t="shared" si="0"/>
        <v>0</v>
      </c>
    </row>
    <row r="15" spans="1:14" x14ac:dyDescent="0.2">
      <c r="A15" s="89">
        <v>330</v>
      </c>
      <c r="B15" s="89" t="s">
        <v>1028</v>
      </c>
      <c r="C15" s="95"/>
      <c r="D15" s="95"/>
      <c r="E15" s="95"/>
      <c r="F15" s="101"/>
      <c r="G15" s="101"/>
      <c r="H15" s="101"/>
      <c r="I15" s="101"/>
      <c r="J15" s="101"/>
      <c r="K15" s="101"/>
      <c r="L15" s="102">
        <f>Code_0330</f>
        <v>0</v>
      </c>
      <c r="M15" s="97">
        <f t="shared" si="0"/>
        <v>0</v>
      </c>
    </row>
    <row r="16" spans="1:14" x14ac:dyDescent="0.2">
      <c r="A16" s="89">
        <v>333</v>
      </c>
      <c r="B16" s="89" t="s">
        <v>1029</v>
      </c>
      <c r="C16" s="95"/>
      <c r="D16" s="95"/>
      <c r="E16" s="95"/>
      <c r="F16" s="101"/>
      <c r="G16" s="101"/>
      <c r="H16" s="101"/>
      <c r="I16" s="101"/>
      <c r="J16" s="101"/>
      <c r="K16" s="101"/>
      <c r="L16" s="102">
        <f>Code_0333</f>
        <v>0</v>
      </c>
      <c r="M16" s="97">
        <f t="shared" si="0"/>
        <v>0</v>
      </c>
    </row>
    <row r="17" spans="1:14" ht="13.5" thickBot="1" x14ac:dyDescent="0.25">
      <c r="A17" s="109">
        <v>300</v>
      </c>
      <c r="B17" s="109" t="s">
        <v>1030</v>
      </c>
      <c r="C17" s="110"/>
      <c r="D17" s="111">
        <f t="shared" ref="D17:K17" si="4">D12+D14-D15+D16</f>
        <v>0</v>
      </c>
      <c r="E17" s="111">
        <f t="shared" si="4"/>
        <v>0</v>
      </c>
      <c r="F17" s="111">
        <f t="shared" si="4"/>
        <v>0</v>
      </c>
      <c r="G17" s="111">
        <f t="shared" si="4"/>
        <v>0</v>
      </c>
      <c r="H17" s="111">
        <f t="shared" si="4"/>
        <v>0</v>
      </c>
      <c r="I17" s="111">
        <f t="shared" si="4"/>
        <v>0</v>
      </c>
      <c r="J17" s="111">
        <f t="shared" si="4"/>
        <v>0</v>
      </c>
      <c r="K17" s="111">
        <f t="shared" si="4"/>
        <v>0</v>
      </c>
      <c r="L17" s="112">
        <f>Code_0300</f>
        <v>0</v>
      </c>
      <c r="M17" s="112">
        <f t="shared" si="0"/>
        <v>0</v>
      </c>
      <c r="N17" s="113"/>
    </row>
    <row r="18" spans="1:14" ht="13.5" thickTop="1" x14ac:dyDescent="0.2">
      <c r="A18" s="89"/>
      <c r="B18" s="89"/>
      <c r="C18" s="101"/>
      <c r="D18" s="101"/>
      <c r="E18" s="101"/>
      <c r="F18" s="101"/>
      <c r="G18" s="101"/>
      <c r="H18" s="101"/>
      <c r="I18" s="101"/>
      <c r="J18" s="101"/>
      <c r="K18" s="101"/>
      <c r="L18" s="97"/>
      <c r="M18" s="114"/>
    </row>
    <row r="19" spans="1:14" x14ac:dyDescent="0.2">
      <c r="A19" s="89">
        <v>340</v>
      </c>
      <c r="B19" s="89" t="s">
        <v>524</v>
      </c>
      <c r="C19" s="101"/>
      <c r="D19" s="101"/>
      <c r="E19" s="101"/>
      <c r="F19" s="101"/>
      <c r="G19" s="101"/>
      <c r="H19" s="101"/>
      <c r="I19" s="101"/>
      <c r="J19" s="101"/>
      <c r="K19" s="101"/>
      <c r="L19" s="97">
        <f>Code_0340</f>
        <v>0</v>
      </c>
      <c r="M19" s="97">
        <f>L19-(C19+D19+E19+F19+G19+H19+I19+J19+K19)</f>
        <v>0</v>
      </c>
    </row>
    <row r="20" spans="1:14" x14ac:dyDescent="0.2">
      <c r="C20" s="115"/>
      <c r="D20" s="115"/>
      <c r="E20" s="115"/>
      <c r="F20" s="115"/>
      <c r="G20" s="115"/>
      <c r="H20" s="115"/>
      <c r="I20" s="115"/>
      <c r="J20" s="115"/>
      <c r="K20" s="115"/>
      <c r="L20" s="115"/>
      <c r="M20" s="115"/>
    </row>
    <row r="21" spans="1:14" x14ac:dyDescent="0.2">
      <c r="C21" s="115"/>
      <c r="D21" s="115"/>
      <c r="E21" s="115"/>
      <c r="F21" s="115"/>
      <c r="G21" s="115"/>
      <c r="H21" s="115"/>
      <c r="I21" s="115"/>
      <c r="J21" s="115"/>
      <c r="K21" s="115"/>
      <c r="L21" s="115"/>
      <c r="M21" s="115"/>
    </row>
    <row r="22" spans="1:14" x14ac:dyDescent="0.2">
      <c r="C22" s="115"/>
      <c r="D22" s="115"/>
      <c r="E22" s="115"/>
      <c r="F22" s="115"/>
      <c r="G22" s="115"/>
      <c r="H22" s="115"/>
      <c r="I22" s="115"/>
      <c r="J22" s="115"/>
      <c r="K22" s="115"/>
      <c r="L22" s="115"/>
      <c r="M22" s="115"/>
    </row>
    <row r="23" spans="1:14" x14ac:dyDescent="0.2">
      <c r="C23" s="115"/>
      <c r="D23" s="115"/>
      <c r="E23" s="115"/>
      <c r="F23" s="115"/>
      <c r="G23" s="115"/>
      <c r="H23" s="115"/>
      <c r="I23" s="115"/>
      <c r="J23" s="115"/>
      <c r="K23" s="115"/>
      <c r="L23" s="115"/>
      <c r="M23" s="115"/>
    </row>
    <row r="24" spans="1:14" x14ac:dyDescent="0.2">
      <c r="C24" s="115"/>
      <c r="D24" s="115"/>
      <c r="E24" s="115"/>
      <c r="F24" s="115"/>
      <c r="G24" s="115"/>
      <c r="H24" s="115"/>
      <c r="I24" s="115"/>
      <c r="J24" s="115"/>
      <c r="K24" s="115"/>
      <c r="L24" s="115"/>
      <c r="M24" s="115"/>
    </row>
    <row r="25" spans="1:14" x14ac:dyDescent="0.2">
      <c r="C25" s="115"/>
      <c r="D25" s="115"/>
      <c r="E25" s="115"/>
      <c r="F25" s="115"/>
      <c r="G25" s="115"/>
      <c r="H25" s="115"/>
      <c r="I25" s="115"/>
      <c r="J25" s="115"/>
      <c r="K25" s="115"/>
      <c r="L25" s="115"/>
      <c r="M25" s="115"/>
    </row>
    <row r="26" spans="1:14" ht="15.75" x14ac:dyDescent="0.25">
      <c r="A26" s="91" t="s">
        <v>1739</v>
      </c>
      <c r="B26" s="91"/>
      <c r="C26" s="91"/>
      <c r="D26" s="92" t="s">
        <v>1262</v>
      </c>
      <c r="E26" s="92"/>
      <c r="F26" s="92"/>
      <c r="G26" s="92"/>
      <c r="H26" s="92"/>
      <c r="I26" s="92"/>
      <c r="J26" s="92"/>
      <c r="K26" s="92"/>
      <c r="L26" s="89"/>
      <c r="M26" s="89"/>
      <c r="N26" s="89"/>
    </row>
    <row r="27" spans="1:14" ht="25.5" x14ac:dyDescent="0.2">
      <c r="A27" s="116" t="s">
        <v>525</v>
      </c>
      <c r="B27" s="117" t="s">
        <v>511</v>
      </c>
      <c r="C27" s="118" t="s">
        <v>526</v>
      </c>
      <c r="D27" s="116" t="s">
        <v>513</v>
      </c>
      <c r="E27" s="116" t="s">
        <v>1042</v>
      </c>
      <c r="F27" s="116" t="s">
        <v>448</v>
      </c>
      <c r="G27" s="116" t="s">
        <v>514</v>
      </c>
      <c r="H27" s="116" t="s">
        <v>515</v>
      </c>
      <c r="I27" s="116" t="s">
        <v>527</v>
      </c>
      <c r="J27" s="116" t="s">
        <v>517</v>
      </c>
      <c r="K27" s="116" t="s">
        <v>517</v>
      </c>
      <c r="L27" s="116" t="s">
        <v>518</v>
      </c>
      <c r="M27" s="116" t="s">
        <v>519</v>
      </c>
      <c r="N27" s="116" t="s">
        <v>528</v>
      </c>
    </row>
    <row r="28" spans="1:14" x14ac:dyDescent="0.2">
      <c r="A28" s="89">
        <v>740</v>
      </c>
      <c r="B28" s="89" t="s">
        <v>222</v>
      </c>
      <c r="C28" s="94"/>
      <c r="D28" s="94"/>
      <c r="E28" s="94"/>
      <c r="F28" s="95"/>
      <c r="G28" s="95"/>
      <c r="H28" s="95"/>
      <c r="I28" s="95"/>
      <c r="J28" s="95"/>
      <c r="K28" s="95"/>
      <c r="L28" s="96">
        <f>Code_0740</f>
        <v>0</v>
      </c>
      <c r="M28" s="97">
        <f t="shared" ref="M28:M39" si="5">L28-(C28+D28+E28+F28+G28+H28+I28+J28+K28)</f>
        <v>0</v>
      </c>
    </row>
    <row r="29" spans="1:14" s="119" customFormat="1" ht="15" x14ac:dyDescent="0.35">
      <c r="A29" s="98">
        <v>760</v>
      </c>
      <c r="B29" s="98" t="s">
        <v>223</v>
      </c>
      <c r="C29" s="99"/>
      <c r="D29" s="99"/>
      <c r="E29" s="99"/>
      <c r="F29" s="99"/>
      <c r="G29" s="99"/>
      <c r="H29" s="99"/>
      <c r="I29" s="99"/>
      <c r="J29" s="99"/>
      <c r="K29" s="99"/>
      <c r="L29" s="100">
        <f>Code_8063</f>
        <v>0</v>
      </c>
      <c r="M29" s="97">
        <f t="shared" si="5"/>
        <v>0</v>
      </c>
    </row>
    <row r="30" spans="1:14" ht="13.5" customHeight="1" x14ac:dyDescent="0.2">
      <c r="A30" s="89">
        <v>750</v>
      </c>
      <c r="B30" s="89" t="s">
        <v>521</v>
      </c>
      <c r="C30" s="101"/>
      <c r="D30" s="102">
        <f t="shared" ref="D30:K30" si="6">D28+D29</f>
        <v>0</v>
      </c>
      <c r="E30" s="102">
        <f t="shared" si="6"/>
        <v>0</v>
      </c>
      <c r="F30" s="102">
        <f t="shared" si="6"/>
        <v>0</v>
      </c>
      <c r="G30" s="102">
        <f t="shared" si="6"/>
        <v>0</v>
      </c>
      <c r="H30" s="102">
        <f t="shared" si="6"/>
        <v>0</v>
      </c>
      <c r="I30" s="102">
        <f t="shared" si="6"/>
        <v>0</v>
      </c>
      <c r="J30" s="102">
        <f t="shared" si="6"/>
        <v>0</v>
      </c>
      <c r="K30" s="102">
        <f t="shared" si="6"/>
        <v>0</v>
      </c>
      <c r="L30" s="97">
        <f>Code_0750</f>
        <v>0</v>
      </c>
      <c r="M30" s="97">
        <f t="shared" si="5"/>
        <v>0</v>
      </c>
    </row>
    <row r="31" spans="1:14" s="119" customFormat="1" ht="15" x14ac:dyDescent="0.35">
      <c r="A31" s="98">
        <v>770</v>
      </c>
      <c r="B31" s="98" t="s">
        <v>1022</v>
      </c>
      <c r="C31" s="99"/>
      <c r="D31" s="103"/>
      <c r="E31" s="103"/>
      <c r="F31" s="103"/>
      <c r="G31" s="103"/>
      <c r="H31" s="103"/>
      <c r="I31" s="103"/>
      <c r="J31" s="103"/>
      <c r="K31" s="103"/>
      <c r="L31" s="100">
        <f>Code_0770</f>
        <v>0</v>
      </c>
      <c r="M31" s="97">
        <f t="shared" si="5"/>
        <v>0</v>
      </c>
    </row>
    <row r="32" spans="1:14" x14ac:dyDescent="0.2">
      <c r="A32" s="89">
        <v>780</v>
      </c>
      <c r="B32" s="89" t="s">
        <v>522</v>
      </c>
      <c r="C32" s="101"/>
      <c r="D32" s="102">
        <f t="shared" ref="D32:K32" si="7">D30+D31</f>
        <v>0</v>
      </c>
      <c r="E32" s="102">
        <f t="shared" si="7"/>
        <v>0</v>
      </c>
      <c r="F32" s="102">
        <f t="shared" si="7"/>
        <v>0</v>
      </c>
      <c r="G32" s="102">
        <f t="shared" si="7"/>
        <v>0</v>
      </c>
      <c r="H32" s="102">
        <f t="shared" si="7"/>
        <v>0</v>
      </c>
      <c r="I32" s="102">
        <f t="shared" si="7"/>
        <v>0</v>
      </c>
      <c r="J32" s="102">
        <f t="shared" si="7"/>
        <v>0</v>
      </c>
      <c r="K32" s="102">
        <f t="shared" si="7"/>
        <v>0</v>
      </c>
      <c r="L32" s="97">
        <f>Code_0780</f>
        <v>0</v>
      </c>
      <c r="M32" s="97">
        <f t="shared" si="5"/>
        <v>0</v>
      </c>
    </row>
    <row r="33" spans="1:14" x14ac:dyDescent="0.2">
      <c r="A33" s="104">
        <v>790</v>
      </c>
      <c r="B33" s="104" t="s">
        <v>1306</v>
      </c>
      <c r="C33" s="105"/>
      <c r="D33" s="105"/>
      <c r="E33" s="105"/>
      <c r="F33" s="105"/>
      <c r="G33" s="106"/>
      <c r="H33" s="105"/>
      <c r="I33" s="105"/>
      <c r="J33" s="105"/>
      <c r="K33" s="105"/>
      <c r="L33" s="107">
        <f>Code_0790</f>
        <v>0</v>
      </c>
      <c r="M33" s="107">
        <f t="shared" si="5"/>
        <v>0</v>
      </c>
      <c r="N33" s="120"/>
    </row>
    <row r="34" spans="1:14" x14ac:dyDescent="0.2">
      <c r="A34" s="89">
        <v>700</v>
      </c>
      <c r="B34" s="89" t="s">
        <v>529</v>
      </c>
      <c r="C34" s="101"/>
      <c r="D34" s="102">
        <f t="shared" ref="D34:K34" si="8">D32-D33</f>
        <v>0</v>
      </c>
      <c r="E34" s="102">
        <f t="shared" si="8"/>
        <v>0</v>
      </c>
      <c r="F34" s="102">
        <f t="shared" si="8"/>
        <v>0</v>
      </c>
      <c r="G34" s="102">
        <f t="shared" si="8"/>
        <v>0</v>
      </c>
      <c r="H34" s="102">
        <f t="shared" si="8"/>
        <v>0</v>
      </c>
      <c r="I34" s="102">
        <f t="shared" si="8"/>
        <v>0</v>
      </c>
      <c r="J34" s="102">
        <f t="shared" si="8"/>
        <v>0</v>
      </c>
      <c r="K34" s="102">
        <f t="shared" si="8"/>
        <v>0</v>
      </c>
      <c r="L34" s="97">
        <f>Code_0700</f>
        <v>0</v>
      </c>
      <c r="M34" s="97">
        <f t="shared" si="5"/>
        <v>0</v>
      </c>
      <c r="N34" s="115"/>
    </row>
    <row r="35" spans="1:14" x14ac:dyDescent="0.2">
      <c r="A35" s="89"/>
      <c r="B35" s="89"/>
      <c r="C35" s="101"/>
      <c r="D35" s="101"/>
      <c r="E35" s="101"/>
      <c r="F35" s="95"/>
      <c r="G35" s="95"/>
      <c r="H35" s="101"/>
      <c r="I35" s="101"/>
      <c r="J35" s="101"/>
      <c r="K35" s="101"/>
      <c r="L35" s="97"/>
      <c r="M35" s="97">
        <f t="shared" si="5"/>
        <v>0</v>
      </c>
    </row>
    <row r="36" spans="1:14" x14ac:dyDescent="0.2">
      <c r="A36" s="89">
        <v>820</v>
      </c>
      <c r="B36" s="89" t="s">
        <v>1027</v>
      </c>
      <c r="C36" s="95"/>
      <c r="D36" s="95"/>
      <c r="E36" s="95"/>
      <c r="F36" s="95"/>
      <c r="G36" s="95"/>
      <c r="H36" s="95"/>
      <c r="I36" s="95"/>
      <c r="J36" s="95"/>
      <c r="K36" s="95"/>
      <c r="L36" s="121">
        <f>Code_0820</f>
        <v>0</v>
      </c>
      <c r="M36" s="97">
        <f t="shared" si="5"/>
        <v>0</v>
      </c>
    </row>
    <row r="37" spans="1:14" x14ac:dyDescent="0.2">
      <c r="A37" s="89">
        <v>830</v>
      </c>
      <c r="B37" s="89" t="s">
        <v>1028</v>
      </c>
      <c r="C37" s="95"/>
      <c r="D37" s="101"/>
      <c r="E37" s="101"/>
      <c r="F37" s="95"/>
      <c r="G37" s="101"/>
      <c r="H37" s="101"/>
      <c r="I37" s="101"/>
      <c r="J37" s="101"/>
      <c r="K37" s="101"/>
      <c r="L37" s="102">
        <f>Code_0830</f>
        <v>0</v>
      </c>
      <c r="M37" s="97">
        <f t="shared" si="5"/>
        <v>0</v>
      </c>
      <c r="N37" s="115"/>
    </row>
    <row r="38" spans="1:14" x14ac:dyDescent="0.2">
      <c r="A38" s="89">
        <v>831</v>
      </c>
      <c r="B38" s="89" t="s">
        <v>1029</v>
      </c>
      <c r="C38" s="95"/>
      <c r="D38" s="101"/>
      <c r="E38" s="101"/>
      <c r="F38" s="95"/>
      <c r="G38" s="101"/>
      <c r="H38" s="101"/>
      <c r="I38" s="101"/>
      <c r="J38" s="101"/>
      <c r="K38" s="101"/>
      <c r="L38" s="102">
        <f>Code_0831</f>
        <v>0</v>
      </c>
      <c r="M38" s="97">
        <f t="shared" si="5"/>
        <v>0</v>
      </c>
      <c r="N38" s="115"/>
    </row>
    <row r="39" spans="1:14" ht="13.5" thickBot="1" x14ac:dyDescent="0.25">
      <c r="A39" s="109">
        <v>800</v>
      </c>
      <c r="B39" s="109" t="s">
        <v>1030</v>
      </c>
      <c r="C39" s="110"/>
      <c r="D39" s="111">
        <f t="shared" ref="D39:K39" si="9">D34+D36-D37+D38</f>
        <v>0</v>
      </c>
      <c r="E39" s="111">
        <f t="shared" si="9"/>
        <v>0</v>
      </c>
      <c r="F39" s="111">
        <f t="shared" si="9"/>
        <v>0</v>
      </c>
      <c r="G39" s="111">
        <f t="shared" si="9"/>
        <v>0</v>
      </c>
      <c r="H39" s="111">
        <f t="shared" si="9"/>
        <v>0</v>
      </c>
      <c r="I39" s="111">
        <f t="shared" si="9"/>
        <v>0</v>
      </c>
      <c r="J39" s="111">
        <f t="shared" si="9"/>
        <v>0</v>
      </c>
      <c r="K39" s="111">
        <f t="shared" si="9"/>
        <v>0</v>
      </c>
      <c r="L39" s="112">
        <f>Code_0800</f>
        <v>0</v>
      </c>
      <c r="M39" s="112">
        <f t="shared" si="5"/>
        <v>0</v>
      </c>
      <c r="N39" s="122"/>
    </row>
    <row r="40" spans="1:14" ht="13.5" thickTop="1" x14ac:dyDescent="0.2">
      <c r="A40" s="89"/>
      <c r="B40" s="89"/>
      <c r="C40" s="101"/>
      <c r="D40" s="101"/>
      <c r="E40" s="101"/>
      <c r="F40" s="101"/>
      <c r="G40" s="101"/>
      <c r="H40" s="101"/>
      <c r="I40" s="101"/>
      <c r="J40" s="101"/>
      <c r="K40" s="101"/>
      <c r="L40" s="97"/>
      <c r="M40" s="114"/>
    </row>
    <row r="41" spans="1:14" x14ac:dyDescent="0.2">
      <c r="A41" s="89">
        <v>840</v>
      </c>
      <c r="B41" s="89" t="s">
        <v>524</v>
      </c>
      <c r="C41" s="101"/>
      <c r="D41" s="101"/>
      <c r="E41" s="101"/>
      <c r="F41" s="101"/>
      <c r="G41" s="101"/>
      <c r="H41" s="101"/>
      <c r="I41" s="101"/>
      <c r="J41" s="101"/>
      <c r="K41" s="101"/>
      <c r="L41" s="97">
        <f>Code_0840</f>
        <v>0</v>
      </c>
      <c r="M41" s="97">
        <f>L41-(C41+D41+E41+F41+G41+H41+I41+J41+K41)</f>
        <v>0</v>
      </c>
    </row>
    <row r="42" spans="1:14" x14ac:dyDescent="0.2">
      <c r="C42" s="115"/>
      <c r="D42" s="115"/>
      <c r="E42" s="115"/>
      <c r="F42" s="115"/>
      <c r="G42" s="115"/>
      <c r="H42" s="115"/>
      <c r="I42" s="115"/>
      <c r="J42" s="115"/>
      <c r="K42" s="115"/>
      <c r="L42" s="115"/>
      <c r="M42" s="115"/>
    </row>
    <row r="43" spans="1:14" x14ac:dyDescent="0.2">
      <c r="A43" s="123" t="s">
        <v>530</v>
      </c>
      <c r="B43" s="123"/>
      <c r="C43" s="124"/>
      <c r="D43" s="115"/>
      <c r="E43" s="115"/>
      <c r="F43" s="115"/>
      <c r="G43" s="115"/>
      <c r="H43" s="115"/>
      <c r="I43" s="115"/>
      <c r="J43" s="115"/>
      <c r="K43" s="115"/>
      <c r="L43" s="115"/>
      <c r="M43" s="115"/>
    </row>
    <row r="44" spans="1:14" x14ac:dyDescent="0.2">
      <c r="A44" s="123" t="s">
        <v>531</v>
      </c>
      <c r="B44" s="123"/>
      <c r="C44" s="124"/>
      <c r="D44" s="115"/>
      <c r="E44" s="115"/>
      <c r="F44" s="115"/>
      <c r="G44" s="115"/>
      <c r="H44" s="115"/>
      <c r="I44" s="115"/>
      <c r="J44" s="115"/>
      <c r="K44" s="115"/>
      <c r="L44" s="115"/>
      <c r="M44" s="115"/>
    </row>
    <row r="45" spans="1:14" x14ac:dyDescent="0.2">
      <c r="A45" s="125" t="s">
        <v>532</v>
      </c>
      <c r="B45" s="125"/>
      <c r="C45" s="126"/>
      <c r="D45" s="115"/>
      <c r="E45" s="115"/>
      <c r="F45" s="115"/>
      <c r="G45" s="115"/>
      <c r="H45" s="115"/>
      <c r="I45" s="115"/>
      <c r="J45" s="115"/>
      <c r="K45" s="115"/>
      <c r="L45" s="115"/>
      <c r="M45" s="115"/>
    </row>
    <row r="46" spans="1:14" x14ac:dyDescent="0.2">
      <c r="A46" s="125" t="s">
        <v>1279</v>
      </c>
      <c r="B46" s="125"/>
      <c r="C46" s="126"/>
      <c r="D46" s="115"/>
      <c r="E46" s="115"/>
      <c r="F46" s="115"/>
      <c r="G46" s="115"/>
      <c r="H46" s="115"/>
      <c r="I46" s="115"/>
      <c r="J46" s="115"/>
      <c r="K46" s="115"/>
      <c r="L46" s="115"/>
      <c r="M46" s="115"/>
    </row>
    <row r="47" spans="1:14" x14ac:dyDescent="0.2">
      <c r="C47" s="115"/>
      <c r="D47" s="115"/>
      <c r="E47" s="115"/>
      <c r="F47" s="115"/>
      <c r="G47" s="115"/>
      <c r="H47" s="115"/>
      <c r="I47" s="115"/>
      <c r="J47" s="115"/>
      <c r="K47" s="115"/>
      <c r="L47" s="115"/>
      <c r="M47" s="115"/>
    </row>
    <row r="48" spans="1:14" x14ac:dyDescent="0.2">
      <c r="C48" s="115"/>
      <c r="D48" s="115"/>
      <c r="E48" s="115"/>
      <c r="F48" s="115"/>
      <c r="G48" s="115"/>
      <c r="H48" s="115"/>
      <c r="I48" s="115"/>
      <c r="J48" s="115"/>
      <c r="K48" s="115"/>
      <c r="L48" s="115"/>
      <c r="M48" s="115"/>
    </row>
    <row r="49" spans="3:13" x14ac:dyDescent="0.2">
      <c r="C49" s="115"/>
      <c r="D49" s="115"/>
      <c r="E49" s="115"/>
      <c r="F49" s="115"/>
      <c r="G49" s="115"/>
      <c r="H49" s="115"/>
      <c r="I49" s="115"/>
      <c r="J49" s="115"/>
      <c r="K49" s="115"/>
      <c r="L49" s="115"/>
      <c r="M49" s="115"/>
    </row>
    <row r="50" spans="3:13" x14ac:dyDescent="0.2">
      <c r="C50" s="115"/>
      <c r="D50" s="115"/>
      <c r="E50" s="115"/>
      <c r="F50" s="115"/>
      <c r="G50" s="115"/>
      <c r="H50" s="115"/>
      <c r="I50" s="115"/>
      <c r="J50" s="115"/>
      <c r="K50" s="115"/>
      <c r="L50" s="115"/>
      <c r="M50" s="115"/>
    </row>
    <row r="51" spans="3:13" x14ac:dyDescent="0.2">
      <c r="C51" s="115"/>
      <c r="D51" s="115"/>
      <c r="E51" s="115"/>
      <c r="F51" s="115"/>
      <c r="G51" s="115"/>
      <c r="H51" s="115"/>
      <c r="I51" s="115"/>
      <c r="J51" s="115"/>
      <c r="K51" s="115"/>
      <c r="L51" s="115"/>
      <c r="M51" s="115"/>
    </row>
    <row r="52" spans="3:13" x14ac:dyDescent="0.2">
      <c r="C52" s="115"/>
      <c r="D52" s="115"/>
      <c r="E52" s="115"/>
      <c r="F52" s="115"/>
      <c r="G52" s="115"/>
      <c r="H52" s="115"/>
      <c r="I52" s="115"/>
      <c r="J52" s="115"/>
      <c r="K52" s="115"/>
      <c r="L52" s="115"/>
      <c r="M52" s="115"/>
    </row>
    <row r="53" spans="3:13" x14ac:dyDescent="0.2">
      <c r="C53" s="115"/>
      <c r="D53" s="115"/>
      <c r="E53" s="115"/>
      <c r="F53" s="115"/>
      <c r="G53" s="115"/>
      <c r="H53" s="115"/>
      <c r="I53" s="115"/>
      <c r="J53" s="115"/>
      <c r="K53" s="115"/>
      <c r="L53" s="115"/>
      <c r="M53" s="115"/>
    </row>
    <row r="54" spans="3:13" x14ac:dyDescent="0.2">
      <c r="C54" s="115"/>
      <c r="D54" s="115"/>
      <c r="E54" s="115"/>
      <c r="F54" s="115"/>
      <c r="G54" s="115"/>
      <c r="H54" s="115"/>
      <c r="I54" s="115"/>
      <c r="J54" s="115"/>
      <c r="K54" s="115"/>
      <c r="L54" s="115"/>
      <c r="M54" s="115"/>
    </row>
    <row r="55" spans="3:13" x14ac:dyDescent="0.2">
      <c r="C55" s="115"/>
      <c r="D55" s="115"/>
      <c r="E55" s="115"/>
      <c r="F55" s="115"/>
      <c r="G55" s="115"/>
      <c r="H55" s="115"/>
      <c r="I55" s="115"/>
      <c r="J55" s="115"/>
      <c r="K55" s="115"/>
      <c r="L55" s="115"/>
      <c r="M55" s="115"/>
    </row>
    <row r="56" spans="3:13" x14ac:dyDescent="0.2">
      <c r="C56" s="115"/>
      <c r="D56" s="115"/>
      <c r="E56" s="115"/>
      <c r="F56" s="115"/>
      <c r="G56" s="115"/>
      <c r="H56" s="115"/>
      <c r="I56" s="115"/>
      <c r="J56" s="115"/>
      <c r="K56" s="115"/>
      <c r="L56" s="115"/>
      <c r="M56" s="115"/>
    </row>
    <row r="57" spans="3:13" x14ac:dyDescent="0.2">
      <c r="C57" s="115"/>
      <c r="D57" s="115"/>
      <c r="E57" s="115"/>
      <c r="F57" s="115"/>
      <c r="G57" s="115"/>
      <c r="H57" s="115"/>
      <c r="I57" s="115"/>
      <c r="J57" s="115"/>
      <c r="K57" s="115"/>
      <c r="L57" s="115"/>
      <c r="M57" s="115"/>
    </row>
    <row r="58" spans="3:13" x14ac:dyDescent="0.2">
      <c r="C58" s="115"/>
      <c r="D58" s="115"/>
      <c r="E58" s="115"/>
      <c r="F58" s="115"/>
      <c r="G58" s="115"/>
      <c r="H58" s="115"/>
      <c r="I58" s="115"/>
      <c r="J58" s="115"/>
      <c r="K58" s="115"/>
      <c r="L58" s="115"/>
      <c r="M58" s="115"/>
    </row>
    <row r="59" spans="3:13" x14ac:dyDescent="0.2">
      <c r="C59" s="115"/>
      <c r="D59" s="115"/>
      <c r="E59" s="115"/>
      <c r="F59" s="115"/>
      <c r="G59" s="115"/>
      <c r="H59" s="115"/>
      <c r="I59" s="115"/>
      <c r="J59" s="115"/>
      <c r="K59" s="115"/>
      <c r="L59" s="115"/>
      <c r="M59" s="115"/>
    </row>
    <row r="60" spans="3:13" x14ac:dyDescent="0.2">
      <c r="C60" s="115"/>
      <c r="D60" s="115"/>
      <c r="E60" s="115"/>
      <c r="F60" s="115"/>
      <c r="G60" s="115"/>
      <c r="H60" s="115"/>
      <c r="I60" s="115"/>
      <c r="J60" s="115"/>
      <c r="K60" s="115"/>
      <c r="L60" s="115"/>
      <c r="M60" s="115"/>
    </row>
    <row r="61" spans="3:13" x14ac:dyDescent="0.2">
      <c r="C61" s="115"/>
      <c r="D61" s="115"/>
      <c r="E61" s="115"/>
      <c r="F61" s="115"/>
      <c r="G61" s="115"/>
      <c r="H61" s="115"/>
      <c r="I61" s="115"/>
      <c r="J61" s="115"/>
      <c r="K61" s="115"/>
      <c r="L61" s="115"/>
      <c r="M61" s="115"/>
    </row>
    <row r="62" spans="3:13" x14ac:dyDescent="0.2">
      <c r="C62" s="115"/>
      <c r="D62" s="115"/>
      <c r="E62" s="115"/>
      <c r="F62" s="115"/>
      <c r="G62" s="115"/>
      <c r="H62" s="115"/>
      <c r="I62" s="115"/>
      <c r="J62" s="115"/>
      <c r="K62" s="115"/>
      <c r="L62" s="115"/>
      <c r="M62" s="115"/>
    </row>
    <row r="63" spans="3:13" x14ac:dyDescent="0.2">
      <c r="C63" s="115"/>
      <c r="D63" s="115"/>
      <c r="E63" s="115"/>
      <c r="F63" s="115"/>
      <c r="G63" s="115"/>
      <c r="H63" s="115"/>
      <c r="I63" s="115"/>
      <c r="J63" s="115"/>
      <c r="K63" s="115"/>
      <c r="L63" s="115"/>
      <c r="M63" s="115"/>
    </row>
    <row r="64" spans="3:13" x14ac:dyDescent="0.2">
      <c r="C64" s="115"/>
      <c r="D64" s="115"/>
      <c r="E64" s="115"/>
      <c r="F64" s="115"/>
      <c r="G64" s="115"/>
      <c r="H64" s="115"/>
      <c r="I64" s="115"/>
      <c r="J64" s="115"/>
      <c r="K64" s="115"/>
      <c r="L64" s="115"/>
      <c r="M64" s="115"/>
    </row>
    <row r="65" spans="3:13" x14ac:dyDescent="0.2">
      <c r="C65" s="115"/>
      <c r="D65" s="115"/>
      <c r="E65" s="115"/>
      <c r="F65" s="115"/>
      <c r="G65" s="115"/>
      <c r="H65" s="115"/>
      <c r="I65" s="115"/>
      <c r="J65" s="115"/>
      <c r="K65" s="115"/>
      <c r="L65" s="115"/>
      <c r="M65" s="115"/>
    </row>
    <row r="66" spans="3:13" x14ac:dyDescent="0.2">
      <c r="C66" s="115"/>
      <c r="D66" s="115"/>
      <c r="E66" s="115"/>
      <c r="F66" s="115"/>
      <c r="G66" s="115"/>
      <c r="H66" s="115"/>
      <c r="I66" s="115"/>
      <c r="J66" s="115"/>
      <c r="K66" s="115"/>
      <c r="L66" s="115"/>
      <c r="M66" s="115"/>
    </row>
    <row r="67" spans="3:13" x14ac:dyDescent="0.2">
      <c r="C67" s="115"/>
      <c r="D67" s="115"/>
      <c r="E67" s="115"/>
      <c r="F67" s="115"/>
      <c r="G67" s="115"/>
      <c r="H67" s="115"/>
      <c r="I67" s="115"/>
      <c r="J67" s="115"/>
      <c r="K67" s="115"/>
      <c r="L67" s="115"/>
      <c r="M67" s="115"/>
    </row>
    <row r="68" spans="3:13" x14ac:dyDescent="0.2">
      <c r="C68" s="115"/>
      <c r="D68" s="115"/>
      <c r="E68" s="115"/>
      <c r="F68" s="115"/>
      <c r="G68" s="115"/>
      <c r="H68" s="115"/>
      <c r="I68" s="115"/>
      <c r="J68" s="115"/>
      <c r="K68" s="115"/>
      <c r="L68" s="115"/>
      <c r="M68" s="115"/>
    </row>
    <row r="69" spans="3:13" x14ac:dyDescent="0.2">
      <c r="C69" s="115"/>
      <c r="D69" s="115"/>
      <c r="E69" s="115"/>
      <c r="F69" s="115"/>
      <c r="G69" s="115"/>
      <c r="H69" s="115"/>
      <c r="I69" s="115"/>
      <c r="J69" s="115"/>
      <c r="K69" s="115"/>
      <c r="L69" s="115"/>
      <c r="M69" s="115"/>
    </row>
    <row r="70" spans="3:13" x14ac:dyDescent="0.2">
      <c r="C70" s="115"/>
      <c r="D70" s="115"/>
      <c r="E70" s="115"/>
      <c r="F70" s="115"/>
      <c r="G70" s="115"/>
      <c r="H70" s="115"/>
      <c r="I70" s="115"/>
      <c r="J70" s="115"/>
      <c r="K70" s="115"/>
      <c r="L70" s="115"/>
      <c r="M70" s="115"/>
    </row>
    <row r="71" spans="3:13" x14ac:dyDescent="0.2">
      <c r="C71" s="115"/>
      <c r="D71" s="115"/>
      <c r="E71" s="115"/>
      <c r="F71" s="115"/>
      <c r="G71" s="115"/>
      <c r="H71" s="115"/>
      <c r="I71" s="115"/>
      <c r="J71" s="115"/>
      <c r="K71" s="115"/>
      <c r="L71" s="115"/>
      <c r="M71" s="115"/>
    </row>
    <row r="72" spans="3:13" x14ac:dyDescent="0.2">
      <c r="C72" s="115"/>
      <c r="D72" s="115"/>
      <c r="E72" s="115"/>
      <c r="F72" s="115"/>
      <c r="G72" s="115"/>
      <c r="H72" s="115"/>
      <c r="I72" s="115"/>
      <c r="J72" s="115"/>
      <c r="K72" s="115"/>
      <c r="L72" s="115"/>
      <c r="M72" s="115"/>
    </row>
    <row r="73" spans="3:13" x14ac:dyDescent="0.2">
      <c r="C73" s="115"/>
      <c r="D73" s="115"/>
      <c r="E73" s="115"/>
      <c r="F73" s="115"/>
      <c r="G73" s="115"/>
      <c r="H73" s="115"/>
      <c r="I73" s="115"/>
      <c r="J73" s="115"/>
      <c r="K73" s="115"/>
      <c r="L73" s="115"/>
      <c r="M73" s="115"/>
    </row>
    <row r="74" spans="3:13" x14ac:dyDescent="0.2">
      <c r="C74" s="115"/>
      <c r="D74" s="115"/>
      <c r="E74" s="115"/>
      <c r="F74" s="115"/>
      <c r="G74" s="115"/>
      <c r="H74" s="115"/>
      <c r="I74" s="115"/>
      <c r="J74" s="115"/>
      <c r="K74" s="115"/>
      <c r="L74" s="115"/>
      <c r="M74" s="115"/>
    </row>
    <row r="75" spans="3:13" x14ac:dyDescent="0.2">
      <c r="C75" s="115"/>
      <c r="D75" s="115"/>
      <c r="E75" s="115"/>
      <c r="F75" s="115"/>
      <c r="G75" s="115"/>
      <c r="H75" s="115"/>
      <c r="I75" s="115"/>
      <c r="J75" s="115"/>
      <c r="K75" s="115"/>
      <c r="L75" s="115"/>
      <c r="M75" s="115"/>
    </row>
    <row r="76" spans="3:13" x14ac:dyDescent="0.2">
      <c r="C76" s="115"/>
      <c r="D76" s="115"/>
      <c r="E76" s="115"/>
      <c r="F76" s="115"/>
      <c r="G76" s="115"/>
      <c r="H76" s="115"/>
      <c r="I76" s="115"/>
      <c r="J76" s="115"/>
      <c r="K76" s="115"/>
      <c r="L76" s="115"/>
      <c r="M76" s="115"/>
    </row>
  </sheetData>
  <sheetProtection algorithmName="SHA-512" hashValue="tHh8phbs8xenKgCZasAQqlZuJVV1mWSbxtXnoX+e33N443T0AMmNQohtawpg/cmJVzNnF7mS4JWXBDVzispkgg==" saltValue="BhJE0YuSXHkj0/407/tKKQ==" spinCount="100000" sheet="1" objects="1" scenarios="1"/>
  <mergeCells count="1">
    <mergeCell ref="A3:C3"/>
  </mergeCells>
  <phoneticPr fontId="0" type="noConversion"/>
  <conditionalFormatting sqref="C8 L8 C10 L10 C30 L30 C32 L32">
    <cfRule type="expression" dxfId="8" priority="4" stopIfTrue="1">
      <formula>NOT((C6+C7)=C8)</formula>
    </cfRule>
  </conditionalFormatting>
  <conditionalFormatting sqref="C12">
    <cfRule type="expression" dxfId="7" priority="7" stopIfTrue="1">
      <formula>NOT(($C$10-$C$11)=$C$12)</formula>
    </cfRule>
  </conditionalFormatting>
  <conditionalFormatting sqref="C17 L17 L39">
    <cfRule type="expression" dxfId="6" priority="8" stopIfTrue="1">
      <formula>NOT((C12+C14-C15+C16)=C17)</formula>
    </cfRule>
  </conditionalFormatting>
  <conditionalFormatting sqref="C39">
    <cfRule type="expression" dxfId="5" priority="6" stopIfTrue="1">
      <formula>NOT((C34+C36-C37)=C39)</formula>
    </cfRule>
  </conditionalFormatting>
  <conditionalFormatting sqref="L12 C34 L34">
    <cfRule type="expression" dxfId="4" priority="5" stopIfTrue="1">
      <formula>NOT((C10-C11)=C12)</formula>
    </cfRule>
  </conditionalFormatting>
  <conditionalFormatting sqref="M6:M17 M28:M39">
    <cfRule type="cellIs" dxfId="3" priority="3" stopIfTrue="1" operator="notBetween">
      <formula>-10</formula>
      <formula>10</formula>
    </cfRule>
  </conditionalFormatting>
  <conditionalFormatting sqref="M18 M20:M25 M40">
    <cfRule type="cellIs" dxfId="2" priority="1" stopIfTrue="1" operator="notBetween">
      <formula>-10</formula>
      <formula>10</formula>
    </cfRule>
  </conditionalFormatting>
  <conditionalFormatting sqref="M42:M53">
    <cfRule type="cellIs" dxfId="1" priority="2" stopIfTrue="1" operator="notEqual">
      <formula>0</formula>
    </cfRule>
  </conditionalFormatting>
  <pageMargins left="0.75" right="0.75" top="1" bottom="1" header="0.5" footer="0.5"/>
  <pageSetup scale="59" fitToWidth="2" orientation="landscape"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C77"/>
  <sheetViews>
    <sheetView showGridLines="0" topLeftCell="A40" zoomScaleNormal="100" workbookViewId="0">
      <selection activeCell="A47" sqref="A47"/>
    </sheetView>
  </sheetViews>
  <sheetFormatPr defaultColWidth="9.140625" defaultRowHeight="12.75" x14ac:dyDescent="0.2"/>
  <cols>
    <col min="1" max="1" width="9.140625" style="164"/>
    <col min="2" max="2" width="36.7109375" style="164" customWidth="1"/>
    <col min="3" max="3" width="48.7109375" style="164" customWidth="1"/>
    <col min="4" max="16384" width="9.140625" style="127"/>
  </cols>
  <sheetData>
    <row r="1" spans="1:3" ht="20.25" x14ac:dyDescent="0.3">
      <c r="A1" s="1405" t="s">
        <v>37584</v>
      </c>
      <c r="B1" s="1448"/>
      <c r="C1" s="1448"/>
    </row>
    <row r="2" spans="1:3" x14ac:dyDescent="0.2">
      <c r="A2" s="128"/>
      <c r="B2" s="129"/>
      <c r="C2" s="130"/>
    </row>
    <row r="3" spans="1:3" x14ac:dyDescent="0.2">
      <c r="A3" s="128" t="s">
        <v>1280</v>
      </c>
      <c r="B3" s="129" t="s">
        <v>1281</v>
      </c>
      <c r="C3" s="131" t="s">
        <v>1282</v>
      </c>
    </row>
    <row r="4" spans="1:3" ht="63.75" x14ac:dyDescent="0.2">
      <c r="A4" s="132">
        <v>7082</v>
      </c>
      <c r="B4" s="133" t="s">
        <v>49</v>
      </c>
      <c r="C4" s="134" t="s">
        <v>1301</v>
      </c>
    </row>
    <row r="5" spans="1:3" x14ac:dyDescent="0.2">
      <c r="A5" s="128"/>
      <c r="B5" s="129"/>
      <c r="C5" s="131"/>
    </row>
    <row r="6" spans="1:3" ht="18" customHeight="1" x14ac:dyDescent="0.2">
      <c r="A6" s="337"/>
      <c r="B6" s="136" t="s">
        <v>451</v>
      </c>
      <c r="C6" s="1459" t="s">
        <v>37585</v>
      </c>
    </row>
    <row r="7" spans="1:3" x14ac:dyDescent="0.2">
      <c r="A7" s="340">
        <v>216</v>
      </c>
      <c r="B7" s="139"/>
      <c r="C7" s="1456"/>
    </row>
    <row r="8" spans="1:3" x14ac:dyDescent="0.2">
      <c r="A8" s="340">
        <v>739</v>
      </c>
      <c r="B8" s="139"/>
      <c r="C8" s="1456"/>
    </row>
    <row r="9" spans="1:3" ht="264" customHeight="1" x14ac:dyDescent="0.2">
      <c r="A9" s="340">
        <v>8100</v>
      </c>
      <c r="B9" s="139"/>
      <c r="C9" s="1460"/>
    </row>
    <row r="10" spans="1:3" x14ac:dyDescent="0.2">
      <c r="A10" s="338"/>
      <c r="B10" s="339"/>
      <c r="C10" s="134"/>
    </row>
    <row r="11" spans="1:3" ht="175.5" customHeight="1" x14ac:dyDescent="0.2">
      <c r="A11" s="135">
        <v>762</v>
      </c>
      <c r="B11" s="136" t="s">
        <v>498</v>
      </c>
      <c r="C11" s="137" t="s">
        <v>1253</v>
      </c>
    </row>
    <row r="12" spans="1:3" ht="183" customHeight="1" x14ac:dyDescent="0.2">
      <c r="A12" s="138" t="s">
        <v>1283</v>
      </c>
      <c r="B12" s="139"/>
      <c r="C12" s="140" t="s">
        <v>533</v>
      </c>
    </row>
    <row r="13" spans="1:3" ht="25.5" x14ac:dyDescent="0.2">
      <c r="A13" s="141"/>
      <c r="B13" s="142"/>
      <c r="C13" s="248" t="s">
        <v>1421</v>
      </c>
    </row>
    <row r="14" spans="1:3" x14ac:dyDescent="0.2">
      <c r="A14" s="82"/>
      <c r="B14" s="129"/>
      <c r="C14" s="130"/>
    </row>
    <row r="15" spans="1:3" x14ac:dyDescent="0.2">
      <c r="A15" s="1452">
        <v>630</v>
      </c>
      <c r="B15" s="1449" t="s">
        <v>356</v>
      </c>
      <c r="C15" s="321" t="s">
        <v>1284</v>
      </c>
    </row>
    <row r="16" spans="1:3" ht="89.25" x14ac:dyDescent="0.2">
      <c r="A16" s="1453"/>
      <c r="B16" s="1450"/>
      <c r="C16" s="143" t="s">
        <v>534</v>
      </c>
    </row>
    <row r="17" spans="1:3" ht="63.75" x14ac:dyDescent="0.2">
      <c r="A17" s="1453"/>
      <c r="B17" s="1450"/>
      <c r="C17" s="143" t="s">
        <v>1285</v>
      </c>
    </row>
    <row r="18" spans="1:3" ht="102" x14ac:dyDescent="0.2">
      <c r="A18" s="1453"/>
      <c r="B18" s="1450"/>
      <c r="C18" s="143" t="s">
        <v>68</v>
      </c>
    </row>
    <row r="19" spans="1:3" ht="102" x14ac:dyDescent="0.2">
      <c r="A19" s="1453"/>
      <c r="B19" s="1450"/>
      <c r="C19" s="143" t="s">
        <v>69</v>
      </c>
    </row>
    <row r="20" spans="1:3" ht="102" x14ac:dyDescent="0.2">
      <c r="A20" s="1453"/>
      <c r="B20" s="1450"/>
      <c r="C20" s="143" t="s">
        <v>70</v>
      </c>
    </row>
    <row r="21" spans="1:3" ht="153" x14ac:dyDescent="0.2">
      <c r="A21" s="1453"/>
      <c r="B21" s="1450"/>
      <c r="C21" s="143" t="s">
        <v>71</v>
      </c>
    </row>
    <row r="22" spans="1:3" ht="63.75" x14ac:dyDescent="0.2">
      <c r="A22" s="1453"/>
      <c r="B22" s="1450"/>
      <c r="C22" s="143" t="s">
        <v>1286</v>
      </c>
    </row>
    <row r="23" spans="1:3" ht="267.75" x14ac:dyDescent="0.2">
      <c r="A23" s="1454"/>
      <c r="B23" s="1451"/>
      <c r="C23" s="144" t="s">
        <v>1308</v>
      </c>
    </row>
    <row r="24" spans="1:3" x14ac:dyDescent="0.2">
      <c r="A24" s="145"/>
      <c r="B24" s="131"/>
      <c r="C24" s="130"/>
    </row>
    <row r="25" spans="1:3" ht="140.25" x14ac:dyDescent="0.2">
      <c r="A25" s="146">
        <v>637</v>
      </c>
      <c r="B25" s="147" t="s">
        <v>357</v>
      </c>
      <c r="C25" s="148" t="s">
        <v>1309</v>
      </c>
    </row>
    <row r="26" spans="1:3" x14ac:dyDescent="0.2">
      <c r="A26" s="78"/>
      <c r="B26" s="149"/>
      <c r="C26" s="80"/>
    </row>
    <row r="27" spans="1:3" ht="89.25" x14ac:dyDescent="0.2">
      <c r="A27" s="146">
        <v>650</v>
      </c>
      <c r="B27" s="147" t="s">
        <v>358</v>
      </c>
      <c r="C27" s="148" t="s">
        <v>1310</v>
      </c>
    </row>
    <row r="28" spans="1:3" x14ac:dyDescent="0.2">
      <c r="A28" s="145"/>
      <c r="B28" s="131"/>
      <c r="C28" s="130"/>
    </row>
    <row r="29" spans="1:3" ht="114.75" x14ac:dyDescent="0.2">
      <c r="A29" s="146">
        <v>655</v>
      </c>
      <c r="B29" s="147" t="s">
        <v>1287</v>
      </c>
      <c r="C29" s="148" t="s">
        <v>586</v>
      </c>
    </row>
    <row r="30" spans="1:3" x14ac:dyDescent="0.2">
      <c r="A30" s="145"/>
      <c r="B30" s="131"/>
      <c r="C30" s="130"/>
    </row>
    <row r="31" spans="1:3" ht="204" x14ac:dyDescent="0.2">
      <c r="A31" s="146">
        <v>7410</v>
      </c>
      <c r="B31" s="147" t="s">
        <v>497</v>
      </c>
      <c r="C31" s="150" t="s">
        <v>787</v>
      </c>
    </row>
    <row r="32" spans="1:3" x14ac:dyDescent="0.2">
      <c r="A32" s="145"/>
      <c r="B32" s="131"/>
      <c r="C32" s="130"/>
    </row>
    <row r="33" spans="1:3" x14ac:dyDescent="0.2">
      <c r="A33" s="151"/>
      <c r="B33" s="152" t="s">
        <v>1288</v>
      </c>
      <c r="C33" s="1455" t="s">
        <v>788</v>
      </c>
    </row>
    <row r="34" spans="1:3" ht="25.5" x14ac:dyDescent="0.2">
      <c r="A34" s="153">
        <v>751</v>
      </c>
      <c r="B34" s="154" t="s">
        <v>1289</v>
      </c>
      <c r="C34" s="1456"/>
    </row>
    <row r="35" spans="1:3" x14ac:dyDescent="0.2">
      <c r="A35" s="155">
        <v>847</v>
      </c>
      <c r="B35" s="154" t="s">
        <v>1290</v>
      </c>
      <c r="C35" s="1457"/>
    </row>
    <row r="36" spans="1:3" x14ac:dyDescent="0.2">
      <c r="A36" s="153">
        <v>4026</v>
      </c>
      <c r="B36" s="154" t="s">
        <v>1291</v>
      </c>
      <c r="C36" s="1457"/>
    </row>
    <row r="37" spans="1:3" ht="71.25" customHeight="1" x14ac:dyDescent="0.2">
      <c r="A37" s="156">
        <v>4344</v>
      </c>
      <c r="B37" s="157" t="s">
        <v>1292</v>
      </c>
      <c r="C37" s="1458"/>
    </row>
    <row r="39" spans="1:3" ht="96.75" customHeight="1" x14ac:dyDescent="0.2">
      <c r="A39" s="158" t="s">
        <v>76</v>
      </c>
      <c r="B39" s="159" t="s">
        <v>1293</v>
      </c>
      <c r="C39" s="150" t="s">
        <v>346</v>
      </c>
    </row>
    <row r="41" spans="1:3" ht="83.25" customHeight="1" x14ac:dyDescent="0.2">
      <c r="A41" s="160">
        <v>7567</v>
      </c>
      <c r="B41" s="159" t="s">
        <v>460</v>
      </c>
      <c r="C41" s="150" t="s">
        <v>1422</v>
      </c>
    </row>
    <row r="43" spans="1:3" ht="38.25" x14ac:dyDescent="0.2">
      <c r="A43" s="160">
        <v>7570</v>
      </c>
      <c r="B43" s="159" t="s">
        <v>1294</v>
      </c>
      <c r="C43" s="161" t="s">
        <v>1295</v>
      </c>
    </row>
    <row r="45" spans="1:3" ht="83.25" customHeight="1" x14ac:dyDescent="0.2">
      <c r="A45" s="160">
        <v>7575</v>
      </c>
      <c r="B45" s="159" t="s">
        <v>1296</v>
      </c>
      <c r="C45" s="161" t="s">
        <v>1176</v>
      </c>
    </row>
    <row r="47" spans="1:3" ht="191.25" x14ac:dyDescent="0.2">
      <c r="A47" s="160">
        <v>7310</v>
      </c>
      <c r="B47" s="159" t="s">
        <v>1297</v>
      </c>
      <c r="C47" s="161" t="s">
        <v>1405</v>
      </c>
    </row>
    <row r="49" spans="1:3" ht="178.5" x14ac:dyDescent="0.2">
      <c r="A49" s="160">
        <v>7577</v>
      </c>
      <c r="B49" s="159" t="s">
        <v>1298</v>
      </c>
      <c r="C49" s="161" t="s">
        <v>1404</v>
      </c>
    </row>
    <row r="51" spans="1:3" ht="153" x14ac:dyDescent="0.2">
      <c r="A51" s="160">
        <v>7578</v>
      </c>
      <c r="B51" s="159" t="s">
        <v>363</v>
      </c>
      <c r="C51" s="161" t="s">
        <v>1302</v>
      </c>
    </row>
    <row r="53" spans="1:3" ht="140.25" x14ac:dyDescent="0.2">
      <c r="A53" s="160">
        <v>7579</v>
      </c>
      <c r="B53" s="159" t="s">
        <v>364</v>
      </c>
      <c r="C53" s="161" t="s">
        <v>1254</v>
      </c>
    </row>
    <row r="55" spans="1:3" ht="51" x14ac:dyDescent="0.2">
      <c r="A55" s="160">
        <v>7580</v>
      </c>
      <c r="B55" s="159" t="s">
        <v>365</v>
      </c>
      <c r="C55" s="161" t="s">
        <v>1299</v>
      </c>
    </row>
    <row r="57" spans="1:3" ht="165.75" x14ac:dyDescent="0.2">
      <c r="A57" s="160">
        <v>7581</v>
      </c>
      <c r="B57" s="159" t="s">
        <v>366</v>
      </c>
      <c r="C57" s="161" t="s">
        <v>1255</v>
      </c>
    </row>
    <row r="59" spans="1:3" ht="114.75" x14ac:dyDescent="0.2">
      <c r="A59" s="160">
        <v>7582</v>
      </c>
      <c r="B59" s="159" t="s">
        <v>367</v>
      </c>
      <c r="C59" s="161" t="s">
        <v>1256</v>
      </c>
    </row>
    <row r="61" spans="1:3" ht="165.75" x14ac:dyDescent="0.2">
      <c r="A61" s="160">
        <v>7583</v>
      </c>
      <c r="B61" s="159" t="s">
        <v>368</v>
      </c>
      <c r="C61" s="161" t="s">
        <v>1257</v>
      </c>
    </row>
    <row r="63" spans="1:3" ht="127.5" x14ac:dyDescent="0.2">
      <c r="A63" s="160">
        <v>7584</v>
      </c>
      <c r="B63" s="159" t="s">
        <v>369</v>
      </c>
      <c r="C63" s="161" t="s">
        <v>1258</v>
      </c>
    </row>
    <row r="65" spans="1:3" ht="153" x14ac:dyDescent="0.2">
      <c r="A65" s="160">
        <v>7576</v>
      </c>
      <c r="B65" s="159" t="s">
        <v>791</v>
      </c>
      <c r="C65" s="161" t="s">
        <v>1259</v>
      </c>
    </row>
    <row r="67" spans="1:3" ht="252" customHeight="1" x14ac:dyDescent="0.2">
      <c r="A67" s="236">
        <v>7594</v>
      </c>
      <c r="B67" s="159" t="s">
        <v>1300</v>
      </c>
      <c r="C67" s="161" t="s">
        <v>535</v>
      </c>
    </row>
    <row r="68" spans="1:3" ht="13.5" customHeight="1" x14ac:dyDescent="0.2">
      <c r="A68" s="162"/>
      <c r="B68" s="162"/>
      <c r="C68" s="163"/>
    </row>
    <row r="69" spans="1:3" ht="25.5" x14ac:dyDescent="0.2">
      <c r="A69" s="236" t="s">
        <v>1211</v>
      </c>
      <c r="B69" s="159" t="s">
        <v>1119</v>
      </c>
      <c r="C69" s="161" t="s">
        <v>1120</v>
      </c>
    </row>
    <row r="71" spans="1:3" ht="38.25" x14ac:dyDescent="0.2">
      <c r="A71" s="341" t="s">
        <v>1406</v>
      </c>
      <c r="B71" s="133" t="s">
        <v>716</v>
      </c>
      <c r="C71" s="233" t="s">
        <v>1212</v>
      </c>
    </row>
    <row r="73" spans="1:3" ht="38.25" x14ac:dyDescent="0.2">
      <c r="A73" s="183"/>
      <c r="B73" s="133" t="s">
        <v>1204</v>
      </c>
      <c r="C73" s="233" t="s">
        <v>1205</v>
      </c>
    </row>
    <row r="75" spans="1:3" ht="38.25" x14ac:dyDescent="0.2">
      <c r="A75" s="183"/>
      <c r="B75" s="133" t="s">
        <v>1206</v>
      </c>
      <c r="C75" s="233" t="s">
        <v>1207</v>
      </c>
    </row>
    <row r="77" spans="1:3" ht="306" x14ac:dyDescent="0.2">
      <c r="A77" s="234" t="s">
        <v>1208</v>
      </c>
      <c r="B77" s="133" t="s">
        <v>1209</v>
      </c>
      <c r="C77" s="233" t="s">
        <v>1210</v>
      </c>
    </row>
  </sheetData>
  <sheetProtection algorithmName="SHA-512" hashValue="VigEunFn3FcmMqNhmn3bdEWw/l72OOhKoZe4/1oSn2gyspoWCUr3H2DuKEF5Ou08BfSpp88UwL1E+NrPpAPf9g==" saltValue="Vhwf0HtAJL+AsvPwe/tTRw==" spinCount="100000" sheet="1" objects="1" scenarios="1"/>
  <mergeCells count="5">
    <mergeCell ref="A1:C1"/>
    <mergeCell ref="B15:B23"/>
    <mergeCell ref="A15:A23"/>
    <mergeCell ref="C33:C37"/>
    <mergeCell ref="C6:C9"/>
  </mergeCells>
  <phoneticPr fontId="0" type="noConversion"/>
  <hyperlinks>
    <hyperlink ref="A11" location="code_0762" display="code_0762" xr:uid="{00000000-0004-0000-0900-000000000000}"/>
    <hyperlink ref="A15" location="code_0630" display="code_0630" xr:uid="{00000000-0004-0000-0900-000001000000}"/>
    <hyperlink ref="A25" location="Code_0637" display="Code_0637" xr:uid="{00000000-0004-0000-0900-000002000000}"/>
    <hyperlink ref="A27" location="Code_0650" display="Code_0650" xr:uid="{00000000-0004-0000-0900-000003000000}"/>
    <hyperlink ref="A29" location="Code_0655" display="Code_0655" xr:uid="{00000000-0004-0000-0900-000004000000}"/>
    <hyperlink ref="A4" location="Code_7082" display="Code_7082" xr:uid="{00000000-0004-0000-0900-000005000000}"/>
    <hyperlink ref="A31" location="Code_7410" display="Code_7410" xr:uid="{00000000-0004-0000-0900-000006000000}"/>
    <hyperlink ref="A34" location="code_0751" display="code_0751" xr:uid="{00000000-0004-0000-0900-000007000000}"/>
    <hyperlink ref="A35" location="Code_0847" display="Code_0847" xr:uid="{00000000-0004-0000-0900-000008000000}"/>
    <hyperlink ref="A36" location="Code_4026" display="Code_4026" xr:uid="{00000000-0004-0000-0900-000009000000}"/>
    <hyperlink ref="A37" location="Code_4344" display="Code_4344" xr:uid="{00000000-0004-0000-0900-00000A000000}"/>
    <hyperlink ref="A39" location="NPI" display="NPI" xr:uid="{00000000-0004-0000-0900-00000B000000}"/>
    <hyperlink ref="A41" location="Code_7567" display="Code_7567" xr:uid="{00000000-0004-0000-0900-00000C000000}"/>
    <hyperlink ref="A45" location="Code_7575" display="Code_7575" xr:uid="{00000000-0004-0000-0900-00000D000000}"/>
    <hyperlink ref="A12" location="Code_7573" display="Code_7573" xr:uid="{00000000-0004-0000-0900-00000E000000}"/>
    <hyperlink ref="A43" location="Code_7570" display="Code_7570" xr:uid="{00000000-0004-0000-0900-00000F000000}"/>
    <hyperlink ref="A47" location="Code_7310" display="Code_7310" xr:uid="{00000000-0004-0000-0900-000010000000}"/>
    <hyperlink ref="A49" location="Code_7577" display="Code_7577" xr:uid="{00000000-0004-0000-0900-000011000000}"/>
    <hyperlink ref="A51" location="Code_7578" display="Code_7578" xr:uid="{00000000-0004-0000-0900-000012000000}"/>
    <hyperlink ref="A53" location="Code_7579" display="Code_7579" xr:uid="{00000000-0004-0000-0900-000013000000}"/>
    <hyperlink ref="A55" location="Code_7580" display="Code_7580" xr:uid="{00000000-0004-0000-0900-000014000000}"/>
    <hyperlink ref="A57" location="Code_7581" display="Code_7581" xr:uid="{00000000-0004-0000-0900-000015000000}"/>
    <hyperlink ref="A59" location="Code_7582" display="Code_7582" xr:uid="{00000000-0004-0000-0900-000016000000}"/>
    <hyperlink ref="A61" location="Code_7583" display="Code_7583" xr:uid="{00000000-0004-0000-0900-000017000000}"/>
    <hyperlink ref="A63" location="Code_7584" display="Code_7584" xr:uid="{00000000-0004-0000-0900-000018000000}"/>
    <hyperlink ref="A65" location="Code_7576" display="Code_7576" xr:uid="{00000000-0004-0000-0900-000019000000}"/>
    <hyperlink ref="A67" location="Code_7594" display="Code_7594" xr:uid="{00000000-0004-0000-0900-00001A000000}"/>
    <hyperlink ref="A69" location="'Capital Expend Project Specific'!E10" display="return to formset" xr:uid="{00000000-0004-0000-0900-00001B000000}"/>
    <hyperlink ref="A77" location="'Capital Expend Project Specific'!A1" display="Return to Project Specific tab" xr:uid="{00000000-0004-0000-0900-00001C000000}"/>
    <hyperlink ref="A71" location="'2019 HAR'!A756" display="return to section 57" xr:uid="{00000000-0004-0000-0900-00001D000000}"/>
    <hyperlink ref="A7" location="Code_0216" display="Code_0216" xr:uid="{00000000-0004-0000-0900-00001E000000}"/>
    <hyperlink ref="A8" location="Code_0739" display="Code_0739" xr:uid="{00000000-0004-0000-0900-00001F000000}"/>
    <hyperlink ref="A9" location="Code_8100" display="Code_8100" xr:uid="{00000000-0004-0000-0900-000020000000}"/>
  </hyperlinks>
  <pageMargins left="0.75" right="0.75" top="1" bottom="1.19" header="0.5" footer="0.5"/>
  <pageSetup scale="79" fitToHeight="13" orientation="portrait"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BY150"/>
  <sheetViews>
    <sheetView zoomScaleNormal="100" workbookViewId="0">
      <pane ySplit="2" topLeftCell="A3" activePane="bottomLeft" state="frozen"/>
      <selection pane="bottomLeft" activeCell="B1" sqref="B1:BY1048576"/>
    </sheetView>
  </sheetViews>
  <sheetFormatPr defaultColWidth="9.140625" defaultRowHeight="12.75" x14ac:dyDescent="0.2"/>
  <cols>
    <col min="1" max="1" width="9.5703125" style="85" customWidth="1"/>
    <col min="2" max="2" width="13.42578125" style="242" hidden="1" customWidth="1"/>
    <col min="3" max="3" width="42.85546875" style="85" hidden="1" customWidth="1"/>
    <col min="4" max="4" width="22.140625" style="85" hidden="1" customWidth="1"/>
    <col min="5" max="5" width="35.28515625" style="85" hidden="1" customWidth="1"/>
    <col min="6" max="7" width="14" style="85" hidden="1" customWidth="1"/>
    <col min="8" max="8" width="21.42578125" style="85" hidden="1" customWidth="1"/>
    <col min="9" max="9" width="5.7109375" style="85" hidden="1" customWidth="1"/>
    <col min="10" max="10" width="6.85546875" style="85" hidden="1" customWidth="1"/>
    <col min="11" max="11" width="5.85546875" style="85" hidden="1" customWidth="1"/>
    <col min="12" max="13" width="13.42578125" style="241" hidden="1" customWidth="1"/>
    <col min="14" max="15" width="13" style="85" hidden="1" customWidth="1"/>
    <col min="16" max="16" width="28.5703125" style="85" hidden="1" customWidth="1"/>
    <col min="17" max="17" width="34.7109375" style="85" hidden="1" customWidth="1"/>
    <col min="18" max="18" width="16.42578125" style="85" hidden="1" customWidth="1"/>
    <col min="19" max="20" width="14.5703125" style="85" hidden="1" customWidth="1"/>
    <col min="21" max="21" width="29.140625" style="85" hidden="1" customWidth="1"/>
    <col min="22" max="22" width="13.85546875" style="85" hidden="1" customWidth="1"/>
    <col min="23" max="23" width="14.7109375" style="85" hidden="1" customWidth="1"/>
    <col min="24" max="24" width="13.42578125" style="241" hidden="1" customWidth="1"/>
    <col min="25" max="32" width="34.28515625" style="85" hidden="1" customWidth="1"/>
    <col min="33" max="33" width="57.5703125" style="85" hidden="1" customWidth="1"/>
    <col min="34" max="34" width="38.7109375" style="85" hidden="1" customWidth="1"/>
    <col min="35" max="35" width="14.85546875" style="85" hidden="1" customWidth="1"/>
    <col min="36" max="36" width="7" style="85" hidden="1" customWidth="1"/>
    <col min="37" max="37" width="46" style="85" hidden="1" customWidth="1"/>
    <col min="38" max="38" width="15.42578125" style="85" hidden="1" customWidth="1"/>
    <col min="39" max="39" width="15.7109375" style="85" hidden="1" customWidth="1"/>
    <col min="40" max="40" width="21.42578125" style="85" hidden="1" customWidth="1"/>
    <col min="41" max="41" width="16.42578125" style="241" hidden="1" customWidth="1"/>
    <col min="42" max="42" width="19.28515625" style="85" hidden="1" customWidth="1"/>
    <col min="43" max="43" width="13.42578125" style="241" hidden="1" customWidth="1"/>
    <col min="44" max="44" width="23.85546875" style="85" hidden="1" customWidth="1"/>
    <col min="45" max="46" width="9.140625" style="85" hidden="1" customWidth="1"/>
    <col min="47" max="47" width="10.140625" style="85" hidden="1" customWidth="1"/>
    <col min="48" max="52" width="9.140625" style="85" hidden="1" customWidth="1"/>
    <col min="53" max="53" width="9" style="85" hidden="1" customWidth="1"/>
    <col min="54" max="54" width="12" style="85" hidden="1" customWidth="1"/>
    <col min="55" max="55" width="21.7109375" style="85" hidden="1" customWidth="1"/>
    <col min="56" max="56" width="11.42578125" style="85" hidden="1" customWidth="1"/>
    <col min="57" max="76" width="9.140625" style="85" hidden="1" customWidth="1"/>
    <col min="77" max="77" width="51.42578125" style="85" hidden="1" customWidth="1"/>
    <col min="78" max="79" width="9.140625" style="85" customWidth="1"/>
    <col min="80" max="16384" width="9.140625" style="85"/>
  </cols>
  <sheetData>
    <row r="1" spans="1:77" s="86" customFormat="1" ht="26.25" x14ac:dyDescent="0.4">
      <c r="A1" s="243" t="s">
        <v>37586</v>
      </c>
      <c r="B1" s="237"/>
      <c r="F1" s="86">
        <v>6</v>
      </c>
      <c r="G1" s="86">
        <v>7</v>
      </c>
      <c r="H1" s="86">
        <v>8</v>
      </c>
      <c r="I1" s="86">
        <v>9</v>
      </c>
      <c r="J1" s="86">
        <v>10</v>
      </c>
      <c r="K1" s="86">
        <v>11</v>
      </c>
      <c r="L1" s="86">
        <v>12</v>
      </c>
      <c r="M1" s="86">
        <v>13</v>
      </c>
      <c r="N1" s="86">
        <v>14</v>
      </c>
      <c r="O1" s="86">
        <v>15</v>
      </c>
      <c r="P1" s="86">
        <v>16</v>
      </c>
      <c r="Q1" s="86">
        <v>17</v>
      </c>
      <c r="R1" s="407">
        <v>18</v>
      </c>
      <c r="S1" s="86">
        <v>19</v>
      </c>
      <c r="T1" s="86">
        <v>20</v>
      </c>
      <c r="U1" s="86">
        <v>21</v>
      </c>
      <c r="V1" s="86">
        <v>22</v>
      </c>
      <c r="W1" s="86">
        <v>23</v>
      </c>
      <c r="X1" s="238">
        <v>24</v>
      </c>
      <c r="Y1" s="86">
        <v>25</v>
      </c>
      <c r="Z1" s="86">
        <v>26</v>
      </c>
      <c r="AA1" s="86">
        <v>27</v>
      </c>
      <c r="AB1" s="86">
        <v>28</v>
      </c>
      <c r="AC1" s="86">
        <v>29</v>
      </c>
      <c r="AD1" s="86">
        <v>30</v>
      </c>
      <c r="AE1" s="86">
        <v>31</v>
      </c>
      <c r="AF1" s="86">
        <v>32</v>
      </c>
      <c r="AG1" s="86">
        <v>33</v>
      </c>
      <c r="AH1" s="86">
        <v>34</v>
      </c>
      <c r="AI1" s="86">
        <v>35</v>
      </c>
      <c r="AJ1" s="86">
        <v>36</v>
      </c>
      <c r="AK1" s="86">
        <v>37</v>
      </c>
      <c r="AL1" s="86">
        <v>38</v>
      </c>
      <c r="AM1" s="86">
        <v>39</v>
      </c>
      <c r="AN1" s="86">
        <v>40</v>
      </c>
      <c r="AO1" s="86">
        <v>41</v>
      </c>
      <c r="AP1" s="86">
        <v>42</v>
      </c>
      <c r="AQ1" s="86">
        <v>43</v>
      </c>
      <c r="AR1" s="86">
        <v>44</v>
      </c>
      <c r="AS1" s="86">
        <v>45</v>
      </c>
      <c r="AT1" s="86">
        <v>46</v>
      </c>
      <c r="AU1" s="86">
        <v>47</v>
      </c>
      <c r="AV1" s="86">
        <v>48</v>
      </c>
      <c r="AW1" s="86">
        <v>49</v>
      </c>
      <c r="AX1" s="86">
        <v>50</v>
      </c>
      <c r="AY1" s="86">
        <v>51</v>
      </c>
      <c r="AZ1" s="86">
        <v>52</v>
      </c>
      <c r="BA1" s="86">
        <v>53</v>
      </c>
      <c r="BB1" s="86">
        <v>54</v>
      </c>
      <c r="BC1" s="86">
        <v>55</v>
      </c>
      <c r="BD1" s="86">
        <v>56</v>
      </c>
      <c r="BE1" s="86">
        <v>57</v>
      </c>
      <c r="BF1" s="86">
        <v>58</v>
      </c>
      <c r="BG1" s="86">
        <v>59</v>
      </c>
      <c r="BH1" s="86">
        <v>60</v>
      </c>
      <c r="BI1" s="86">
        <v>61</v>
      </c>
      <c r="BJ1" s="86">
        <v>62</v>
      </c>
      <c r="BK1" s="86">
        <v>63</v>
      </c>
      <c r="BL1" s="86">
        <v>64</v>
      </c>
      <c r="BM1" s="86">
        <v>65</v>
      </c>
      <c r="BN1" s="86">
        <v>66</v>
      </c>
      <c r="BO1" s="86">
        <v>67</v>
      </c>
      <c r="BP1" s="86">
        <v>68</v>
      </c>
      <c r="BQ1" s="86">
        <v>69</v>
      </c>
      <c r="BR1" s="86">
        <v>70</v>
      </c>
      <c r="BS1" s="86">
        <v>71</v>
      </c>
      <c r="BT1" s="86">
        <v>72</v>
      </c>
      <c r="BU1" s="86">
        <v>73</v>
      </c>
      <c r="BV1" s="86">
        <v>74</v>
      </c>
      <c r="BW1" s="86">
        <v>75</v>
      </c>
      <c r="BX1" s="86">
        <v>76</v>
      </c>
      <c r="BY1" s="86">
        <v>77</v>
      </c>
    </row>
    <row r="2" spans="1:77" s="86" customFormat="1" ht="76.5" x14ac:dyDescent="0.2">
      <c r="A2" s="86" t="s">
        <v>751</v>
      </c>
      <c r="B2" s="364" t="s">
        <v>76</v>
      </c>
      <c r="C2" s="86" t="s">
        <v>78</v>
      </c>
      <c r="D2" s="86" t="s">
        <v>83</v>
      </c>
      <c r="E2" s="86" t="s">
        <v>79</v>
      </c>
      <c r="F2" s="86" t="s">
        <v>536</v>
      </c>
      <c r="G2" s="86" t="s">
        <v>81</v>
      </c>
      <c r="H2" s="86" t="s">
        <v>86</v>
      </c>
      <c r="I2" s="86" t="s">
        <v>537</v>
      </c>
      <c r="J2" s="86" t="s">
        <v>538</v>
      </c>
      <c r="K2" s="86" t="s">
        <v>539</v>
      </c>
      <c r="L2" s="238" t="s">
        <v>540</v>
      </c>
      <c r="M2" s="238" t="s">
        <v>541</v>
      </c>
      <c r="N2" s="365" t="s">
        <v>542</v>
      </c>
      <c r="O2" s="365" t="s">
        <v>543</v>
      </c>
      <c r="P2" s="86" t="s">
        <v>544</v>
      </c>
      <c r="Q2" s="86" t="s">
        <v>545</v>
      </c>
      <c r="R2" s="86" t="s">
        <v>546</v>
      </c>
      <c r="S2" s="365" t="s">
        <v>547</v>
      </c>
      <c r="T2" s="365" t="s">
        <v>548</v>
      </c>
      <c r="U2" s="86" t="s">
        <v>549</v>
      </c>
      <c r="V2" s="365" t="s">
        <v>550</v>
      </c>
      <c r="W2" s="365" t="s">
        <v>551</v>
      </c>
      <c r="X2" s="366" t="s">
        <v>552</v>
      </c>
      <c r="Y2" s="86" t="s">
        <v>553</v>
      </c>
      <c r="Z2" s="86" t="s">
        <v>554</v>
      </c>
      <c r="AA2" s="86" t="s">
        <v>555</v>
      </c>
      <c r="AB2" s="86" t="s">
        <v>83</v>
      </c>
      <c r="AC2" s="86" t="s">
        <v>537</v>
      </c>
      <c r="AD2" s="86" t="s">
        <v>85</v>
      </c>
      <c r="AE2" s="86" t="s">
        <v>556</v>
      </c>
      <c r="AF2" s="86" t="s">
        <v>86</v>
      </c>
      <c r="AG2" s="86" t="s">
        <v>557</v>
      </c>
      <c r="AH2" s="86" t="s">
        <v>558</v>
      </c>
      <c r="AI2" s="86" t="s">
        <v>559</v>
      </c>
      <c r="AJ2" s="86" t="s">
        <v>560</v>
      </c>
      <c r="AK2" s="86" t="s">
        <v>296</v>
      </c>
      <c r="AL2" s="365" t="s">
        <v>297</v>
      </c>
      <c r="AM2" s="365" t="s">
        <v>298</v>
      </c>
      <c r="AN2" s="365" t="s">
        <v>299</v>
      </c>
      <c r="AO2" s="366" t="s">
        <v>300</v>
      </c>
      <c r="AP2" s="365" t="s">
        <v>301</v>
      </c>
      <c r="AQ2" s="366" t="s">
        <v>302</v>
      </c>
      <c r="AR2" s="365" t="s">
        <v>303</v>
      </c>
      <c r="AS2" s="365" t="s">
        <v>304</v>
      </c>
      <c r="AT2" s="365" t="s">
        <v>305</v>
      </c>
      <c r="AU2" s="365" t="s">
        <v>306</v>
      </c>
      <c r="AV2" s="365" t="s">
        <v>307</v>
      </c>
      <c r="AW2" s="365" t="s">
        <v>308</v>
      </c>
      <c r="AX2" s="365" t="s">
        <v>309</v>
      </c>
      <c r="AY2" s="365" t="s">
        <v>1195</v>
      </c>
      <c r="AZ2" s="365" t="s">
        <v>1196</v>
      </c>
      <c r="BA2" s="365" t="s">
        <v>1197</v>
      </c>
      <c r="BB2" s="365" t="s">
        <v>1198</v>
      </c>
      <c r="BC2" s="365" t="s">
        <v>1199</v>
      </c>
      <c r="BD2" s="365" t="s">
        <v>1098</v>
      </c>
      <c r="BE2" s="365" t="s">
        <v>1099</v>
      </c>
      <c r="BF2" s="365" t="s">
        <v>1100</v>
      </c>
      <c r="BG2" s="365" t="s">
        <v>1101</v>
      </c>
      <c r="BH2" s="365" t="s">
        <v>1102</v>
      </c>
      <c r="BI2" s="365" t="s">
        <v>1103</v>
      </c>
      <c r="BJ2" s="365" t="s">
        <v>1104</v>
      </c>
      <c r="BK2" s="365" t="s">
        <v>309</v>
      </c>
      <c r="BL2" s="365" t="s">
        <v>1105</v>
      </c>
      <c r="BM2" s="365" t="s">
        <v>1106</v>
      </c>
      <c r="BN2" s="365" t="s">
        <v>1107</v>
      </c>
      <c r="BO2" s="365" t="s">
        <v>1108</v>
      </c>
      <c r="BP2" s="365" t="s">
        <v>1109</v>
      </c>
      <c r="BQ2" s="365" t="s">
        <v>1110</v>
      </c>
      <c r="BR2" s="365" t="s">
        <v>1111</v>
      </c>
      <c r="BS2" s="365" t="s">
        <v>1112</v>
      </c>
      <c r="BT2" s="365" t="s">
        <v>1113</v>
      </c>
      <c r="BU2" s="365" t="s">
        <v>1114</v>
      </c>
      <c r="BV2" s="365" t="s">
        <v>1115</v>
      </c>
      <c r="BW2" s="365" t="s">
        <v>1116</v>
      </c>
      <c r="BX2" s="365" t="s">
        <v>309</v>
      </c>
      <c r="BY2" s="365" t="s">
        <v>1923</v>
      </c>
    </row>
    <row r="3" spans="1:77" customFormat="1" x14ac:dyDescent="0.2">
      <c r="A3" s="246">
        <v>1</v>
      </c>
      <c r="B3">
        <v>1801840517</v>
      </c>
      <c r="C3" t="s">
        <v>1900</v>
      </c>
      <c r="D3" t="s">
        <v>1318</v>
      </c>
      <c r="E3" t="s">
        <v>2114</v>
      </c>
      <c r="F3" t="s">
        <v>1824</v>
      </c>
      <c r="H3" t="s">
        <v>415</v>
      </c>
      <c r="I3" t="s">
        <v>312</v>
      </c>
      <c r="J3">
        <v>56178</v>
      </c>
      <c r="K3">
        <v>1166</v>
      </c>
      <c r="L3">
        <v>5072475521</v>
      </c>
      <c r="M3">
        <v>5072475972</v>
      </c>
      <c r="N3" t="s">
        <v>2176</v>
      </c>
      <c r="O3" t="s">
        <v>1801</v>
      </c>
      <c r="P3" t="s">
        <v>247</v>
      </c>
      <c r="Q3" t="s">
        <v>2177</v>
      </c>
      <c r="R3" t="s">
        <v>1988</v>
      </c>
      <c r="S3" t="s">
        <v>1989</v>
      </c>
      <c r="T3" t="s">
        <v>1990</v>
      </c>
      <c r="U3" t="s">
        <v>1991</v>
      </c>
      <c r="V3">
        <v>5075372739</v>
      </c>
      <c r="W3" t="s">
        <v>1824</v>
      </c>
      <c r="X3">
        <v>5075372743</v>
      </c>
      <c r="Y3" t="s">
        <v>1992</v>
      </c>
      <c r="Z3" t="s">
        <v>1805</v>
      </c>
      <c r="AA3" t="s">
        <v>1824</v>
      </c>
      <c r="AB3" t="s">
        <v>1055</v>
      </c>
      <c r="AC3" t="s">
        <v>312</v>
      </c>
      <c r="AD3">
        <v>56258</v>
      </c>
      <c r="AE3">
        <v>1934</v>
      </c>
      <c r="AF3" t="s">
        <v>1824</v>
      </c>
      <c r="AG3" t="s">
        <v>1901</v>
      </c>
      <c r="AH3" t="s">
        <v>1218</v>
      </c>
      <c r="AI3" t="s">
        <v>866</v>
      </c>
      <c r="AJ3">
        <v>1</v>
      </c>
      <c r="AK3" t="s">
        <v>1993</v>
      </c>
      <c r="AL3" t="s">
        <v>1994</v>
      </c>
      <c r="AM3" t="s">
        <v>1995</v>
      </c>
      <c r="AN3" t="s">
        <v>390</v>
      </c>
      <c r="AO3">
        <v>5075379159</v>
      </c>
      <c r="AP3" t="s">
        <v>1824</v>
      </c>
      <c r="AQ3">
        <v>5075372743</v>
      </c>
      <c r="AR3" t="s">
        <v>1996</v>
      </c>
      <c r="AS3" t="s">
        <v>1805</v>
      </c>
      <c r="AT3" t="s">
        <v>1824</v>
      </c>
      <c r="AU3" t="s">
        <v>1055</v>
      </c>
      <c r="AV3" t="s">
        <v>312</v>
      </c>
      <c r="AW3">
        <v>56258</v>
      </c>
      <c r="AX3">
        <v>1934</v>
      </c>
      <c r="AY3" t="s">
        <v>1824</v>
      </c>
      <c r="AZ3" t="s">
        <v>1824</v>
      </c>
      <c r="BA3" t="s">
        <v>1824</v>
      </c>
      <c r="BB3" t="s">
        <v>1824</v>
      </c>
      <c r="BC3" t="s">
        <v>1824</v>
      </c>
      <c r="BD3" t="s">
        <v>1824</v>
      </c>
      <c r="BE3" t="s">
        <v>1824</v>
      </c>
      <c r="BF3" t="s">
        <v>1824</v>
      </c>
      <c r="BG3" t="s">
        <v>1824</v>
      </c>
      <c r="BH3" t="s">
        <v>1824</v>
      </c>
      <c r="BI3" t="s">
        <v>1824</v>
      </c>
      <c r="BJ3" t="s">
        <v>1824</v>
      </c>
      <c r="BK3" t="s">
        <v>1824</v>
      </c>
      <c r="BL3" t="s">
        <v>1989</v>
      </c>
      <c r="BM3" t="s">
        <v>1990</v>
      </c>
      <c r="BN3" t="s">
        <v>1991</v>
      </c>
      <c r="BO3">
        <v>5075372739</v>
      </c>
      <c r="BP3" t="s">
        <v>1824</v>
      </c>
      <c r="BQ3">
        <v>5075372743</v>
      </c>
      <c r="BR3" t="s">
        <v>1992</v>
      </c>
      <c r="BS3" t="s">
        <v>1805</v>
      </c>
      <c r="BT3" t="s">
        <v>1824</v>
      </c>
      <c r="BU3" t="s">
        <v>1055</v>
      </c>
      <c r="BV3" t="s">
        <v>312</v>
      </c>
      <c r="BW3">
        <v>56258</v>
      </c>
      <c r="BX3">
        <v>1934</v>
      </c>
      <c r="BY3" t="s">
        <v>339</v>
      </c>
    </row>
    <row r="4" spans="1:77" customFormat="1" ht="12.75" customHeight="1" x14ac:dyDescent="0.2">
      <c r="A4" s="246">
        <v>2</v>
      </c>
      <c r="B4">
        <v>1760446256</v>
      </c>
      <c r="C4" t="s">
        <v>1059</v>
      </c>
      <c r="D4" t="s">
        <v>125</v>
      </c>
      <c r="E4" t="s">
        <v>1997</v>
      </c>
      <c r="F4" t="s">
        <v>1824</v>
      </c>
      <c r="H4" t="s">
        <v>128</v>
      </c>
      <c r="I4" t="s">
        <v>312</v>
      </c>
      <c r="J4">
        <v>55407</v>
      </c>
      <c r="K4">
        <v>3723</v>
      </c>
      <c r="L4">
        <v>6128634000</v>
      </c>
      <c r="M4">
        <v>6128635667</v>
      </c>
      <c r="N4" t="s">
        <v>987</v>
      </c>
      <c r="O4" t="s">
        <v>2349</v>
      </c>
      <c r="P4" t="s">
        <v>116</v>
      </c>
      <c r="Q4" t="s">
        <v>36948</v>
      </c>
      <c r="R4" t="s">
        <v>37021</v>
      </c>
      <c r="S4" t="s">
        <v>1844</v>
      </c>
      <c r="T4" t="s">
        <v>1845</v>
      </c>
      <c r="U4" t="s">
        <v>118</v>
      </c>
      <c r="V4">
        <v>6122624722</v>
      </c>
      <c r="W4" t="s">
        <v>1824</v>
      </c>
      <c r="X4">
        <v>6122624737</v>
      </c>
      <c r="Y4" t="s">
        <v>37587</v>
      </c>
      <c r="Z4" t="s">
        <v>2397</v>
      </c>
      <c r="AA4" t="s">
        <v>1824</v>
      </c>
      <c r="AB4" t="s">
        <v>125</v>
      </c>
      <c r="AC4" t="s">
        <v>312</v>
      </c>
      <c r="AD4">
        <v>55440</v>
      </c>
      <c r="AE4">
        <v>43</v>
      </c>
      <c r="AF4" t="s">
        <v>1824</v>
      </c>
      <c r="AG4" t="s">
        <v>36949</v>
      </c>
      <c r="AH4" t="s">
        <v>1722</v>
      </c>
      <c r="AI4" t="s">
        <v>866</v>
      </c>
      <c r="AJ4">
        <v>0</v>
      </c>
      <c r="AK4" t="s">
        <v>36950</v>
      </c>
      <c r="AL4" t="s">
        <v>121</v>
      </c>
      <c r="AM4" t="s">
        <v>122</v>
      </c>
      <c r="AN4" t="s">
        <v>1484</v>
      </c>
      <c r="AO4">
        <v>6122624719</v>
      </c>
      <c r="AP4" t="s">
        <v>1824</v>
      </c>
      <c r="AQ4">
        <v>6122624737</v>
      </c>
      <c r="AR4" t="s">
        <v>123</v>
      </c>
      <c r="AS4" t="s">
        <v>37588</v>
      </c>
      <c r="AT4" t="s">
        <v>124</v>
      </c>
      <c r="AU4" t="s">
        <v>119</v>
      </c>
      <c r="AV4" t="s">
        <v>312</v>
      </c>
      <c r="AW4">
        <v>55440</v>
      </c>
      <c r="AX4">
        <v>43</v>
      </c>
      <c r="AY4" t="s">
        <v>1644</v>
      </c>
      <c r="AZ4" t="s">
        <v>1645</v>
      </c>
      <c r="BA4" t="s">
        <v>1646</v>
      </c>
      <c r="BB4">
        <v>6122624721</v>
      </c>
      <c r="BC4" t="s">
        <v>1824</v>
      </c>
      <c r="BD4">
        <v>6122624737</v>
      </c>
      <c r="BE4" t="s">
        <v>1647</v>
      </c>
      <c r="BF4" t="s">
        <v>36951</v>
      </c>
      <c r="BG4" t="s">
        <v>1824</v>
      </c>
      <c r="BH4" t="s">
        <v>119</v>
      </c>
      <c r="BI4" t="s">
        <v>312</v>
      </c>
      <c r="BJ4">
        <v>55440</v>
      </c>
      <c r="BK4" t="s">
        <v>1824</v>
      </c>
      <c r="BL4" t="s">
        <v>1844</v>
      </c>
      <c r="BM4" t="s">
        <v>1845</v>
      </c>
      <c r="BN4" t="s">
        <v>118</v>
      </c>
      <c r="BO4">
        <v>6122624722</v>
      </c>
      <c r="BP4" t="s">
        <v>1824</v>
      </c>
      <c r="BQ4">
        <v>6122624737</v>
      </c>
      <c r="BR4" t="s">
        <v>37587</v>
      </c>
      <c r="BS4" t="s">
        <v>2397</v>
      </c>
      <c r="BT4" t="s">
        <v>1824</v>
      </c>
      <c r="BU4" t="s">
        <v>125</v>
      </c>
      <c r="BV4" t="s">
        <v>312</v>
      </c>
      <c r="BW4">
        <v>55440</v>
      </c>
      <c r="BX4">
        <v>43</v>
      </c>
      <c r="BY4" t="s">
        <v>339</v>
      </c>
    </row>
    <row r="5" spans="1:77" customFormat="1" ht="12.75" customHeight="1" x14ac:dyDescent="0.2">
      <c r="A5" s="246">
        <v>3</v>
      </c>
      <c r="B5">
        <v>1306836598</v>
      </c>
      <c r="C5" t="s">
        <v>2115</v>
      </c>
      <c r="D5" t="s">
        <v>310</v>
      </c>
      <c r="E5" t="s">
        <v>2116</v>
      </c>
      <c r="F5" t="s">
        <v>1824</v>
      </c>
      <c r="H5" t="s">
        <v>311</v>
      </c>
      <c r="I5" t="s">
        <v>312</v>
      </c>
      <c r="J5">
        <v>56510</v>
      </c>
      <c r="K5">
        <v>1243</v>
      </c>
      <c r="L5">
        <v>2187845000</v>
      </c>
      <c r="M5">
        <v>2187843855</v>
      </c>
      <c r="N5" t="s">
        <v>1821</v>
      </c>
      <c r="O5" t="s">
        <v>1822</v>
      </c>
      <c r="P5" t="s">
        <v>247</v>
      </c>
      <c r="Q5" t="s">
        <v>1823</v>
      </c>
      <c r="R5" t="s">
        <v>385</v>
      </c>
      <c r="S5" t="s">
        <v>1185</v>
      </c>
      <c r="T5" t="s">
        <v>2022</v>
      </c>
      <c r="U5" t="s">
        <v>37589</v>
      </c>
      <c r="V5">
        <v>2184357637</v>
      </c>
      <c r="W5" t="s">
        <v>1824</v>
      </c>
      <c r="X5">
        <v>2184351134</v>
      </c>
      <c r="Y5" t="s">
        <v>2117</v>
      </c>
      <c r="Z5" t="s">
        <v>1857</v>
      </c>
      <c r="AA5" t="s">
        <v>1824</v>
      </c>
      <c r="AB5" t="s">
        <v>387</v>
      </c>
      <c r="AC5" t="s">
        <v>312</v>
      </c>
      <c r="AD5">
        <v>56542</v>
      </c>
      <c r="AE5" t="s">
        <v>1824</v>
      </c>
      <c r="AF5" t="s">
        <v>1824</v>
      </c>
      <c r="AG5" t="s">
        <v>1424</v>
      </c>
      <c r="AH5" t="s">
        <v>1784</v>
      </c>
      <c r="AI5" t="s">
        <v>866</v>
      </c>
      <c r="AJ5">
        <v>1</v>
      </c>
      <c r="AK5" t="s">
        <v>2118</v>
      </c>
      <c r="AL5" t="s">
        <v>984</v>
      </c>
      <c r="AM5" t="s">
        <v>386</v>
      </c>
      <c r="AN5" t="s">
        <v>874</v>
      </c>
      <c r="AO5">
        <v>2184357637</v>
      </c>
      <c r="AP5" t="s">
        <v>1824</v>
      </c>
      <c r="AQ5">
        <v>2184351134</v>
      </c>
      <c r="AR5" t="s">
        <v>2119</v>
      </c>
      <c r="AS5" t="s">
        <v>1857</v>
      </c>
      <c r="AT5" t="s">
        <v>1824</v>
      </c>
      <c r="AU5" t="s">
        <v>387</v>
      </c>
      <c r="AV5" t="s">
        <v>312</v>
      </c>
      <c r="AW5">
        <v>56542</v>
      </c>
      <c r="AX5" t="s">
        <v>1824</v>
      </c>
      <c r="AY5" t="s">
        <v>1824</v>
      </c>
      <c r="AZ5" t="s">
        <v>1824</v>
      </c>
      <c r="BA5" t="s">
        <v>1824</v>
      </c>
      <c r="BB5" t="s">
        <v>1824</v>
      </c>
      <c r="BC5" t="s">
        <v>1824</v>
      </c>
      <c r="BD5" t="s">
        <v>1824</v>
      </c>
      <c r="BE5" t="s">
        <v>1824</v>
      </c>
      <c r="BF5" t="s">
        <v>1824</v>
      </c>
      <c r="BG5" t="s">
        <v>1824</v>
      </c>
      <c r="BH5" t="s">
        <v>1824</v>
      </c>
      <c r="BI5" t="s">
        <v>1824</v>
      </c>
      <c r="BJ5" t="s">
        <v>1824</v>
      </c>
      <c r="BK5" t="s">
        <v>1824</v>
      </c>
      <c r="BL5" t="s">
        <v>1185</v>
      </c>
      <c r="BM5" t="s">
        <v>2022</v>
      </c>
      <c r="BN5" t="s">
        <v>37589</v>
      </c>
      <c r="BO5">
        <v>2184357637</v>
      </c>
      <c r="BP5" t="s">
        <v>1824</v>
      </c>
      <c r="BQ5">
        <v>2184351134</v>
      </c>
      <c r="BR5" t="s">
        <v>2117</v>
      </c>
      <c r="BS5" t="s">
        <v>1857</v>
      </c>
      <c r="BT5" t="s">
        <v>1824</v>
      </c>
      <c r="BU5" t="s">
        <v>387</v>
      </c>
      <c r="BV5" t="s">
        <v>312</v>
      </c>
      <c r="BW5">
        <v>56542</v>
      </c>
      <c r="BX5" t="s">
        <v>1824</v>
      </c>
      <c r="BY5" t="s">
        <v>339</v>
      </c>
    </row>
    <row r="6" spans="1:77" customFormat="1" ht="12.75" customHeight="1" x14ac:dyDescent="0.2">
      <c r="A6">
        <v>4</v>
      </c>
      <c r="B6">
        <v>1942277835</v>
      </c>
      <c r="C6" t="s">
        <v>1780</v>
      </c>
      <c r="D6" t="s">
        <v>319</v>
      </c>
      <c r="E6" t="s">
        <v>1732</v>
      </c>
      <c r="F6" t="s">
        <v>1824</v>
      </c>
      <c r="H6" t="s">
        <v>319</v>
      </c>
      <c r="I6" t="s">
        <v>312</v>
      </c>
      <c r="J6">
        <v>56431</v>
      </c>
      <c r="K6">
        <v>0</v>
      </c>
      <c r="L6">
        <v>2189272121</v>
      </c>
      <c r="M6">
        <v>2189275516</v>
      </c>
      <c r="N6" t="s">
        <v>36952</v>
      </c>
      <c r="O6" t="s">
        <v>36953</v>
      </c>
      <c r="P6" t="s">
        <v>320</v>
      </c>
      <c r="Q6" t="s">
        <v>36954</v>
      </c>
      <c r="R6" t="s">
        <v>399</v>
      </c>
      <c r="S6" t="s">
        <v>321</v>
      </c>
      <c r="T6" t="s">
        <v>322</v>
      </c>
      <c r="U6" t="s">
        <v>323</v>
      </c>
      <c r="V6">
        <v>2189278273</v>
      </c>
      <c r="W6" t="s">
        <v>1824</v>
      </c>
      <c r="X6">
        <v>2189275516</v>
      </c>
      <c r="Y6" t="s">
        <v>1998</v>
      </c>
      <c r="Z6" t="s">
        <v>1732</v>
      </c>
      <c r="AA6" t="s">
        <v>1824</v>
      </c>
      <c r="AB6" t="s">
        <v>319</v>
      </c>
      <c r="AC6" t="s">
        <v>312</v>
      </c>
      <c r="AD6">
        <v>56431</v>
      </c>
      <c r="AE6" t="s">
        <v>1824</v>
      </c>
      <c r="AF6" t="s">
        <v>319</v>
      </c>
      <c r="AG6">
        <v>0</v>
      </c>
      <c r="AH6" t="s">
        <v>325</v>
      </c>
      <c r="AI6">
        <v>0</v>
      </c>
      <c r="AJ6">
        <v>1</v>
      </c>
      <c r="AK6" t="s">
        <v>37590</v>
      </c>
      <c r="AL6" t="s">
        <v>2399</v>
      </c>
      <c r="AM6" t="s">
        <v>2400</v>
      </c>
      <c r="AN6" t="s">
        <v>889</v>
      </c>
      <c r="AO6">
        <v>2189275197</v>
      </c>
      <c r="AP6" t="s">
        <v>1824</v>
      </c>
      <c r="AQ6">
        <v>2189275516</v>
      </c>
      <c r="AR6" t="s">
        <v>2401</v>
      </c>
      <c r="AS6" t="s">
        <v>1732</v>
      </c>
      <c r="AT6" t="s">
        <v>1824</v>
      </c>
      <c r="AU6" t="s">
        <v>319</v>
      </c>
      <c r="AV6" t="s">
        <v>312</v>
      </c>
      <c r="AW6">
        <v>56431</v>
      </c>
      <c r="AX6" t="s">
        <v>1824</v>
      </c>
      <c r="AY6" t="s">
        <v>1824</v>
      </c>
      <c r="AZ6" t="s">
        <v>1824</v>
      </c>
      <c r="BA6" t="s">
        <v>1824</v>
      </c>
      <c r="BB6" t="s">
        <v>1824</v>
      </c>
      <c r="BC6" t="s">
        <v>1824</v>
      </c>
      <c r="BD6" t="s">
        <v>1824</v>
      </c>
      <c r="BE6" t="s">
        <v>1824</v>
      </c>
      <c r="BF6" t="s">
        <v>1824</v>
      </c>
      <c r="BG6" t="s">
        <v>1824</v>
      </c>
      <c r="BH6" t="s">
        <v>1824</v>
      </c>
      <c r="BI6" t="s">
        <v>1824</v>
      </c>
      <c r="BJ6" t="s">
        <v>1824</v>
      </c>
      <c r="BK6" t="s">
        <v>1824</v>
      </c>
      <c r="BL6" t="s">
        <v>321</v>
      </c>
      <c r="BM6" t="s">
        <v>322</v>
      </c>
      <c r="BN6" t="s">
        <v>323</v>
      </c>
      <c r="BO6">
        <v>2189278273</v>
      </c>
      <c r="BP6" t="s">
        <v>1824</v>
      </c>
      <c r="BQ6">
        <v>2189275516</v>
      </c>
      <c r="BR6" t="s">
        <v>1998</v>
      </c>
      <c r="BS6" t="s">
        <v>1732</v>
      </c>
      <c r="BT6" t="s">
        <v>1824</v>
      </c>
      <c r="BU6" t="s">
        <v>319</v>
      </c>
      <c r="BV6" t="s">
        <v>312</v>
      </c>
      <c r="BW6">
        <v>56431</v>
      </c>
      <c r="BX6" t="s">
        <v>1824</v>
      </c>
      <c r="BY6" t="s">
        <v>339</v>
      </c>
    </row>
    <row r="7" spans="1:77" customFormat="1" ht="12.75" customHeight="1" x14ac:dyDescent="0.2">
      <c r="A7">
        <v>6</v>
      </c>
      <c r="B7">
        <v>1578590626</v>
      </c>
      <c r="C7" t="s">
        <v>2121</v>
      </c>
      <c r="D7" t="s">
        <v>882</v>
      </c>
      <c r="E7" t="s">
        <v>2122</v>
      </c>
      <c r="F7" t="s">
        <v>1824</v>
      </c>
      <c r="H7" t="s">
        <v>883</v>
      </c>
      <c r="I7" t="s">
        <v>312</v>
      </c>
      <c r="J7">
        <v>56208</v>
      </c>
      <c r="K7">
        <v>1616</v>
      </c>
      <c r="L7">
        <v>3202892422</v>
      </c>
      <c r="M7">
        <v>3202891797</v>
      </c>
      <c r="N7" t="s">
        <v>1772</v>
      </c>
      <c r="O7" t="s">
        <v>2350</v>
      </c>
      <c r="P7" t="s">
        <v>247</v>
      </c>
      <c r="Q7" t="s">
        <v>2351</v>
      </c>
      <c r="R7">
        <v>0</v>
      </c>
      <c r="S7" t="s">
        <v>36955</v>
      </c>
      <c r="T7" t="s">
        <v>36956</v>
      </c>
      <c r="U7" t="s">
        <v>889</v>
      </c>
      <c r="V7">
        <v>3202891580</v>
      </c>
      <c r="W7">
        <v>8598</v>
      </c>
      <c r="X7">
        <v>3202898536</v>
      </c>
      <c r="Y7" t="s">
        <v>36957</v>
      </c>
      <c r="Z7" t="s">
        <v>1831</v>
      </c>
      <c r="AA7" t="s">
        <v>1824</v>
      </c>
      <c r="AB7" t="s">
        <v>882</v>
      </c>
      <c r="AC7" t="s">
        <v>312</v>
      </c>
      <c r="AD7">
        <v>56208</v>
      </c>
      <c r="AE7" t="s">
        <v>1824</v>
      </c>
      <c r="AF7" t="s">
        <v>883</v>
      </c>
      <c r="AG7" t="s">
        <v>1999</v>
      </c>
      <c r="AH7" t="s">
        <v>325</v>
      </c>
      <c r="AI7">
        <v>0</v>
      </c>
      <c r="AJ7">
        <v>1</v>
      </c>
      <c r="AK7" t="s">
        <v>37591</v>
      </c>
      <c r="AL7" t="s">
        <v>37592</v>
      </c>
      <c r="AM7" t="s">
        <v>37593</v>
      </c>
      <c r="AN7" t="s">
        <v>37594</v>
      </c>
      <c r="AO7">
        <v>3202898510</v>
      </c>
      <c r="AP7" t="s">
        <v>1824</v>
      </c>
      <c r="AQ7">
        <v>3202898536</v>
      </c>
      <c r="AR7" t="s">
        <v>37595</v>
      </c>
      <c r="AS7" t="s">
        <v>1831</v>
      </c>
      <c r="AT7" t="s">
        <v>1824</v>
      </c>
      <c r="AU7" t="s">
        <v>882</v>
      </c>
      <c r="AV7" t="s">
        <v>312</v>
      </c>
      <c r="AW7">
        <v>56208</v>
      </c>
      <c r="AX7" t="s">
        <v>1824</v>
      </c>
      <c r="AY7" t="s">
        <v>1824</v>
      </c>
      <c r="AZ7" t="s">
        <v>1824</v>
      </c>
      <c r="BA7" t="s">
        <v>1824</v>
      </c>
      <c r="BB7" t="s">
        <v>1824</v>
      </c>
      <c r="BC7" t="s">
        <v>1824</v>
      </c>
      <c r="BD7" t="s">
        <v>1824</v>
      </c>
      <c r="BE7" t="s">
        <v>1824</v>
      </c>
      <c r="BF7" t="s">
        <v>1824</v>
      </c>
      <c r="BG7" t="s">
        <v>1824</v>
      </c>
      <c r="BH7" t="s">
        <v>1824</v>
      </c>
      <c r="BI7" t="s">
        <v>1824</v>
      </c>
      <c r="BJ7" t="s">
        <v>1824</v>
      </c>
      <c r="BK7" t="s">
        <v>1824</v>
      </c>
      <c r="BL7" t="s">
        <v>37592</v>
      </c>
      <c r="BM7" t="s">
        <v>37593</v>
      </c>
      <c r="BN7" t="s">
        <v>37594</v>
      </c>
      <c r="BO7">
        <v>3202898510</v>
      </c>
      <c r="BP7" t="s">
        <v>1824</v>
      </c>
      <c r="BQ7">
        <v>3202898536</v>
      </c>
      <c r="BR7" t="s">
        <v>37595</v>
      </c>
      <c r="BS7" t="s">
        <v>1831</v>
      </c>
      <c r="BT7" t="s">
        <v>1824</v>
      </c>
      <c r="BU7" t="s">
        <v>882</v>
      </c>
      <c r="BV7" t="s">
        <v>312</v>
      </c>
      <c r="BW7">
        <v>56208</v>
      </c>
      <c r="BX7" t="s">
        <v>1824</v>
      </c>
      <c r="BY7" t="s">
        <v>335</v>
      </c>
    </row>
    <row r="8" spans="1:77" customFormat="1" ht="12.75" customHeight="1" x14ac:dyDescent="0.2">
      <c r="A8">
        <v>7</v>
      </c>
      <c r="B8">
        <v>1740240225</v>
      </c>
      <c r="C8" t="s">
        <v>1748</v>
      </c>
      <c r="D8" t="s">
        <v>886</v>
      </c>
      <c r="E8" t="s">
        <v>36958</v>
      </c>
      <c r="F8" t="s">
        <v>1824</v>
      </c>
      <c r="H8" t="s">
        <v>2427</v>
      </c>
      <c r="I8" t="s">
        <v>312</v>
      </c>
      <c r="J8">
        <v>55307</v>
      </c>
      <c r="K8">
        <v>2127</v>
      </c>
      <c r="L8">
        <v>5079642271</v>
      </c>
      <c r="M8">
        <v>5079648490</v>
      </c>
      <c r="N8" t="s">
        <v>2504</v>
      </c>
      <c r="O8" t="s">
        <v>37596</v>
      </c>
      <c r="P8" t="s">
        <v>2052</v>
      </c>
      <c r="Q8" t="s">
        <v>37597</v>
      </c>
      <c r="R8" t="s">
        <v>2428</v>
      </c>
      <c r="S8" t="s">
        <v>2474</v>
      </c>
      <c r="T8" t="s">
        <v>2475</v>
      </c>
      <c r="U8" t="s">
        <v>2476</v>
      </c>
      <c r="V8">
        <v>9524422191</v>
      </c>
      <c r="W8">
        <v>35705</v>
      </c>
      <c r="X8">
        <v>9524426540</v>
      </c>
      <c r="Y8" t="s">
        <v>2477</v>
      </c>
      <c r="Z8" t="s">
        <v>36959</v>
      </c>
      <c r="AA8" t="s">
        <v>1824</v>
      </c>
      <c r="AB8" t="s">
        <v>1325</v>
      </c>
      <c r="AC8" t="s">
        <v>312</v>
      </c>
      <c r="AD8">
        <v>55387</v>
      </c>
      <c r="AE8" t="s">
        <v>1824</v>
      </c>
      <c r="AF8" t="s">
        <v>2468</v>
      </c>
      <c r="AG8" t="s">
        <v>2429</v>
      </c>
      <c r="AH8" t="s">
        <v>1324</v>
      </c>
      <c r="AI8" t="s">
        <v>866</v>
      </c>
      <c r="AJ8">
        <v>1</v>
      </c>
      <c r="AK8" t="s">
        <v>2430</v>
      </c>
      <c r="AL8" t="s">
        <v>2500</v>
      </c>
      <c r="AM8" t="s">
        <v>2501</v>
      </c>
      <c r="AN8" t="s">
        <v>2502</v>
      </c>
      <c r="AO8">
        <v>9524422191</v>
      </c>
      <c r="AP8">
        <v>35707</v>
      </c>
      <c r="AQ8" t="s">
        <v>1824</v>
      </c>
      <c r="AR8" t="s">
        <v>2503</v>
      </c>
      <c r="AS8" t="s">
        <v>36959</v>
      </c>
      <c r="AT8" t="s">
        <v>1824</v>
      </c>
      <c r="AU8" t="s">
        <v>1325</v>
      </c>
      <c r="AV8" t="s">
        <v>312</v>
      </c>
      <c r="AW8">
        <v>55387</v>
      </c>
      <c r="AX8" t="s">
        <v>1824</v>
      </c>
      <c r="AY8" t="s">
        <v>37598</v>
      </c>
      <c r="AZ8" t="s">
        <v>37599</v>
      </c>
      <c r="BA8" t="s">
        <v>137</v>
      </c>
      <c r="BB8">
        <v>9524422191</v>
      </c>
      <c r="BC8" t="s">
        <v>1824</v>
      </c>
      <c r="BD8" t="s">
        <v>1824</v>
      </c>
      <c r="BE8" t="s">
        <v>37600</v>
      </c>
      <c r="BF8" t="s">
        <v>36959</v>
      </c>
      <c r="BG8" t="s">
        <v>1824</v>
      </c>
      <c r="BH8" t="s">
        <v>1325</v>
      </c>
      <c r="BI8" t="s">
        <v>312</v>
      </c>
      <c r="BJ8">
        <v>55387</v>
      </c>
      <c r="BK8" t="s">
        <v>1824</v>
      </c>
      <c r="BL8" t="s">
        <v>2474</v>
      </c>
      <c r="BM8" t="s">
        <v>2475</v>
      </c>
      <c r="BN8" t="s">
        <v>2476</v>
      </c>
      <c r="BO8">
        <v>9524422191</v>
      </c>
      <c r="BP8">
        <v>35705</v>
      </c>
      <c r="BQ8">
        <v>9524426540</v>
      </c>
      <c r="BR8" t="s">
        <v>2477</v>
      </c>
      <c r="BS8" t="s">
        <v>36959</v>
      </c>
      <c r="BT8" t="s">
        <v>1824</v>
      </c>
      <c r="BU8" t="s">
        <v>1325</v>
      </c>
      <c r="BV8" t="s">
        <v>312</v>
      </c>
      <c r="BW8">
        <v>55387</v>
      </c>
      <c r="BX8" t="s">
        <v>1824</v>
      </c>
      <c r="BY8" t="s">
        <v>339</v>
      </c>
    </row>
    <row r="9" spans="1:77" customFormat="1" ht="12.75" customHeight="1" x14ac:dyDescent="0.2">
      <c r="A9">
        <v>10</v>
      </c>
      <c r="B9">
        <v>1194787465</v>
      </c>
      <c r="C9" t="s">
        <v>2000</v>
      </c>
      <c r="D9" t="s">
        <v>330</v>
      </c>
      <c r="E9" t="s">
        <v>37601</v>
      </c>
      <c r="F9" t="s">
        <v>1824</v>
      </c>
      <c r="H9" t="s">
        <v>959</v>
      </c>
      <c r="I9" t="s">
        <v>312</v>
      </c>
      <c r="J9">
        <v>55102</v>
      </c>
      <c r="K9">
        <v>1062</v>
      </c>
      <c r="L9">
        <v>6512322000</v>
      </c>
      <c r="M9">
        <v>6512322118</v>
      </c>
      <c r="N9" t="s">
        <v>1459</v>
      </c>
      <c r="O9" t="s">
        <v>36960</v>
      </c>
      <c r="P9" t="s">
        <v>2020</v>
      </c>
      <c r="Q9" t="s">
        <v>36961</v>
      </c>
      <c r="R9" t="s">
        <v>36962</v>
      </c>
      <c r="S9" t="s">
        <v>987</v>
      </c>
      <c r="T9" t="s">
        <v>2478</v>
      </c>
      <c r="U9" t="s">
        <v>1664</v>
      </c>
      <c r="V9">
        <v>6126726870</v>
      </c>
      <c r="W9" t="s">
        <v>1824</v>
      </c>
      <c r="X9">
        <v>6126726986</v>
      </c>
      <c r="Y9" t="s">
        <v>2479</v>
      </c>
      <c r="Z9" t="s">
        <v>2409</v>
      </c>
      <c r="AA9" t="s">
        <v>1824</v>
      </c>
      <c r="AB9" t="s">
        <v>1830</v>
      </c>
      <c r="AC9" t="s">
        <v>312</v>
      </c>
      <c r="AD9">
        <v>55104</v>
      </c>
      <c r="AE9" t="s">
        <v>1824</v>
      </c>
      <c r="AF9" t="s">
        <v>959</v>
      </c>
      <c r="AG9" t="s">
        <v>2310</v>
      </c>
      <c r="AH9" t="s">
        <v>2084</v>
      </c>
      <c r="AI9" t="s">
        <v>866</v>
      </c>
      <c r="AJ9">
        <v>0</v>
      </c>
      <c r="AK9" t="s">
        <v>103</v>
      </c>
      <c r="AL9" t="s">
        <v>36963</v>
      </c>
      <c r="AM9" t="s">
        <v>36964</v>
      </c>
      <c r="AN9" t="s">
        <v>36965</v>
      </c>
      <c r="AO9">
        <v>6126726740</v>
      </c>
      <c r="AP9" t="s">
        <v>1824</v>
      </c>
      <c r="AQ9">
        <v>6126726986</v>
      </c>
      <c r="AR9" t="s">
        <v>36966</v>
      </c>
      <c r="AS9" t="s">
        <v>2124</v>
      </c>
      <c r="AT9" t="s">
        <v>1824</v>
      </c>
      <c r="AU9" t="s">
        <v>1896</v>
      </c>
      <c r="AV9" t="s">
        <v>312</v>
      </c>
      <c r="AW9">
        <v>55104</v>
      </c>
      <c r="AX9" t="s">
        <v>1824</v>
      </c>
      <c r="AY9" t="s">
        <v>187</v>
      </c>
      <c r="AZ9" t="s">
        <v>1148</v>
      </c>
      <c r="BA9" t="s">
        <v>2002</v>
      </c>
      <c r="BB9">
        <v>6126726736</v>
      </c>
      <c r="BC9" t="s">
        <v>1824</v>
      </c>
      <c r="BD9">
        <v>6126726986</v>
      </c>
      <c r="BE9" t="s">
        <v>2492</v>
      </c>
      <c r="BF9" t="s">
        <v>2124</v>
      </c>
      <c r="BG9" t="s">
        <v>1824</v>
      </c>
      <c r="BH9" t="s">
        <v>1896</v>
      </c>
      <c r="BI9" t="s">
        <v>1747</v>
      </c>
      <c r="BJ9">
        <v>55104</v>
      </c>
      <c r="BK9" t="s">
        <v>1824</v>
      </c>
      <c r="BL9" t="s">
        <v>2125</v>
      </c>
      <c r="BM9" t="s">
        <v>2126</v>
      </c>
      <c r="BN9" t="s">
        <v>1843</v>
      </c>
      <c r="BO9">
        <v>6126724923</v>
      </c>
      <c r="BP9" t="s">
        <v>1824</v>
      </c>
      <c r="BQ9" t="s">
        <v>1824</v>
      </c>
      <c r="BR9" t="s">
        <v>2127</v>
      </c>
      <c r="BS9" t="s">
        <v>2128</v>
      </c>
      <c r="BT9" t="s">
        <v>1824</v>
      </c>
      <c r="BU9" t="s">
        <v>1830</v>
      </c>
      <c r="BV9" t="s">
        <v>312</v>
      </c>
      <c r="BW9">
        <v>55104</v>
      </c>
      <c r="BX9" t="s">
        <v>1824</v>
      </c>
      <c r="BY9" t="s">
        <v>339</v>
      </c>
    </row>
    <row r="10" spans="1:77" customFormat="1" ht="12.75" customHeight="1" x14ac:dyDescent="0.2">
      <c r="A10">
        <v>11</v>
      </c>
      <c r="B10">
        <v>1538123567</v>
      </c>
      <c r="C10" t="s">
        <v>991</v>
      </c>
      <c r="D10" t="s">
        <v>992</v>
      </c>
      <c r="E10" t="s">
        <v>2129</v>
      </c>
      <c r="F10" t="s">
        <v>1824</v>
      </c>
      <c r="H10" t="s">
        <v>993</v>
      </c>
      <c r="I10" t="s">
        <v>312</v>
      </c>
      <c r="J10">
        <v>55313</v>
      </c>
      <c r="K10">
        <v>1947</v>
      </c>
      <c r="L10">
        <v>7636821212</v>
      </c>
      <c r="M10">
        <v>7636847105</v>
      </c>
      <c r="N10" t="s">
        <v>1878</v>
      </c>
      <c r="O10" t="s">
        <v>2352</v>
      </c>
      <c r="P10" t="s">
        <v>116</v>
      </c>
      <c r="Q10" t="s">
        <v>2353</v>
      </c>
      <c r="R10" t="s">
        <v>37602</v>
      </c>
      <c r="S10" t="s">
        <v>37603</v>
      </c>
      <c r="T10" t="s">
        <v>37604</v>
      </c>
      <c r="U10" t="s">
        <v>37605</v>
      </c>
      <c r="V10">
        <v>6122624731</v>
      </c>
      <c r="W10" t="s">
        <v>1824</v>
      </c>
      <c r="X10">
        <v>6122624737</v>
      </c>
      <c r="Y10" t="s">
        <v>37606</v>
      </c>
      <c r="Z10" t="s">
        <v>36968</v>
      </c>
      <c r="AA10" t="s">
        <v>1824</v>
      </c>
      <c r="AB10" t="s">
        <v>119</v>
      </c>
      <c r="AC10" t="s">
        <v>312</v>
      </c>
      <c r="AD10">
        <v>55440</v>
      </c>
      <c r="AE10">
        <v>-43</v>
      </c>
      <c r="AF10" t="s">
        <v>120</v>
      </c>
      <c r="AG10" t="s">
        <v>1793</v>
      </c>
      <c r="AH10" t="s">
        <v>1722</v>
      </c>
      <c r="AI10" t="s">
        <v>866</v>
      </c>
      <c r="AJ10">
        <v>0</v>
      </c>
      <c r="AK10" t="s">
        <v>36969</v>
      </c>
      <c r="AL10" t="s">
        <v>121</v>
      </c>
      <c r="AM10" t="s">
        <v>122</v>
      </c>
      <c r="AN10" t="s">
        <v>1484</v>
      </c>
      <c r="AO10">
        <v>6122624719</v>
      </c>
      <c r="AP10" t="s">
        <v>1824</v>
      </c>
      <c r="AQ10">
        <v>6122624737</v>
      </c>
      <c r="AR10" t="s">
        <v>123</v>
      </c>
      <c r="AS10" t="s">
        <v>37588</v>
      </c>
      <c r="AT10" t="s">
        <v>124</v>
      </c>
      <c r="AU10" t="s">
        <v>119</v>
      </c>
      <c r="AV10" t="s">
        <v>312</v>
      </c>
      <c r="AW10">
        <v>55440</v>
      </c>
      <c r="AX10">
        <v>43</v>
      </c>
      <c r="AY10" t="s">
        <v>1474</v>
      </c>
      <c r="AZ10" t="s">
        <v>1813</v>
      </c>
      <c r="BA10" t="s">
        <v>1155</v>
      </c>
      <c r="BB10">
        <v>6122624720</v>
      </c>
      <c r="BC10" t="s">
        <v>1824</v>
      </c>
      <c r="BD10">
        <v>6122624737</v>
      </c>
      <c r="BE10" t="s">
        <v>1842</v>
      </c>
      <c r="BF10" t="s">
        <v>2398</v>
      </c>
      <c r="BG10" t="s">
        <v>1824</v>
      </c>
      <c r="BH10" t="s">
        <v>119</v>
      </c>
      <c r="BI10" t="s">
        <v>312</v>
      </c>
      <c r="BJ10">
        <v>55440</v>
      </c>
      <c r="BK10">
        <v>43</v>
      </c>
      <c r="BL10" t="s">
        <v>37603</v>
      </c>
      <c r="BM10" t="s">
        <v>37604</v>
      </c>
      <c r="BN10" t="s">
        <v>37605</v>
      </c>
      <c r="BO10">
        <v>6122624731</v>
      </c>
      <c r="BP10" t="s">
        <v>1824</v>
      </c>
      <c r="BQ10">
        <v>6122624737</v>
      </c>
      <c r="BR10" t="s">
        <v>37606</v>
      </c>
      <c r="BS10" t="s">
        <v>36968</v>
      </c>
      <c r="BT10" t="s">
        <v>1824</v>
      </c>
      <c r="BU10" t="s">
        <v>119</v>
      </c>
      <c r="BV10" t="s">
        <v>312</v>
      </c>
      <c r="BW10">
        <v>55440</v>
      </c>
      <c r="BX10">
        <v>-43</v>
      </c>
      <c r="BY10" t="s">
        <v>339</v>
      </c>
    </row>
    <row r="11" spans="1:77" customFormat="1" ht="12.75" customHeight="1" x14ac:dyDescent="0.2">
      <c r="A11">
        <v>13</v>
      </c>
      <c r="B11">
        <v>1568427383</v>
      </c>
      <c r="C11" t="s">
        <v>130</v>
      </c>
      <c r="D11" t="s">
        <v>131</v>
      </c>
      <c r="E11" t="s">
        <v>2003</v>
      </c>
      <c r="F11" t="s">
        <v>1824</v>
      </c>
      <c r="H11" t="s">
        <v>132</v>
      </c>
      <c r="I11" t="s">
        <v>312</v>
      </c>
      <c r="J11">
        <v>55008</v>
      </c>
      <c r="K11">
        <v>1920</v>
      </c>
      <c r="L11">
        <v>7636897700</v>
      </c>
      <c r="M11">
        <v>7636887941</v>
      </c>
      <c r="N11" t="s">
        <v>1878</v>
      </c>
      <c r="O11" t="s">
        <v>2352</v>
      </c>
      <c r="P11" t="s">
        <v>36970</v>
      </c>
      <c r="Q11" t="s">
        <v>2353</v>
      </c>
      <c r="R11" t="s">
        <v>37602</v>
      </c>
      <c r="S11" t="s">
        <v>37603</v>
      </c>
      <c r="T11" t="s">
        <v>37604</v>
      </c>
      <c r="U11" t="s">
        <v>37605</v>
      </c>
      <c r="V11">
        <v>6122624731</v>
      </c>
      <c r="W11" t="s">
        <v>1824</v>
      </c>
      <c r="X11">
        <v>6122624737</v>
      </c>
      <c r="Y11" t="s">
        <v>37606</v>
      </c>
      <c r="Z11" t="s">
        <v>36968</v>
      </c>
      <c r="AA11" t="s">
        <v>1824</v>
      </c>
      <c r="AB11" t="s">
        <v>119</v>
      </c>
      <c r="AC11" t="s">
        <v>312</v>
      </c>
      <c r="AD11">
        <v>55440</v>
      </c>
      <c r="AE11">
        <v>-43</v>
      </c>
      <c r="AF11" t="s">
        <v>120</v>
      </c>
      <c r="AG11" t="s">
        <v>2354</v>
      </c>
      <c r="AH11" t="s">
        <v>1722</v>
      </c>
      <c r="AI11" t="s">
        <v>866</v>
      </c>
      <c r="AJ11">
        <v>0</v>
      </c>
      <c r="AK11" t="s">
        <v>2355</v>
      </c>
      <c r="AL11" t="s">
        <v>121</v>
      </c>
      <c r="AM11" t="s">
        <v>122</v>
      </c>
      <c r="AN11" t="s">
        <v>1484</v>
      </c>
      <c r="AO11">
        <v>6122624719</v>
      </c>
      <c r="AP11" t="s">
        <v>1824</v>
      </c>
      <c r="AQ11">
        <v>6122624737</v>
      </c>
      <c r="AR11" t="s">
        <v>123</v>
      </c>
      <c r="AS11" t="s">
        <v>37588</v>
      </c>
      <c r="AT11" t="s">
        <v>124</v>
      </c>
      <c r="AU11" t="s">
        <v>119</v>
      </c>
      <c r="AV11" t="s">
        <v>312</v>
      </c>
      <c r="AW11">
        <v>55440</v>
      </c>
      <c r="AX11">
        <v>43</v>
      </c>
      <c r="AY11" t="s">
        <v>1474</v>
      </c>
      <c r="AZ11" t="s">
        <v>1813</v>
      </c>
      <c r="BA11" t="s">
        <v>1155</v>
      </c>
      <c r="BB11">
        <v>6122624720</v>
      </c>
      <c r="BC11" t="s">
        <v>1824</v>
      </c>
      <c r="BD11">
        <v>6122624737</v>
      </c>
      <c r="BE11" t="s">
        <v>1842</v>
      </c>
      <c r="BF11" t="s">
        <v>2398</v>
      </c>
      <c r="BG11" t="s">
        <v>1824</v>
      </c>
      <c r="BH11" t="s">
        <v>119</v>
      </c>
      <c r="BI11" t="s">
        <v>312</v>
      </c>
      <c r="BJ11">
        <v>55440</v>
      </c>
      <c r="BK11">
        <v>43</v>
      </c>
      <c r="BL11" t="s">
        <v>37603</v>
      </c>
      <c r="BM11" t="s">
        <v>37604</v>
      </c>
      <c r="BN11" t="s">
        <v>37605</v>
      </c>
      <c r="BO11">
        <v>6122624731</v>
      </c>
      <c r="BP11" t="s">
        <v>1824</v>
      </c>
      <c r="BQ11">
        <v>6122624737</v>
      </c>
      <c r="BR11" t="s">
        <v>37606</v>
      </c>
      <c r="BS11" t="s">
        <v>36968</v>
      </c>
      <c r="BT11" t="s">
        <v>1824</v>
      </c>
      <c r="BU11" t="s">
        <v>119</v>
      </c>
      <c r="BV11" t="s">
        <v>312</v>
      </c>
      <c r="BW11">
        <v>55440</v>
      </c>
      <c r="BX11">
        <v>-43</v>
      </c>
      <c r="BY11" t="s">
        <v>339</v>
      </c>
    </row>
    <row r="12" spans="1:77" customFormat="1" ht="12.75" customHeight="1" x14ac:dyDescent="0.2">
      <c r="A12">
        <v>14</v>
      </c>
      <c r="B12">
        <v>1780781054</v>
      </c>
      <c r="C12" t="s">
        <v>1151</v>
      </c>
      <c r="D12" t="s">
        <v>134</v>
      </c>
      <c r="E12" t="s">
        <v>2130</v>
      </c>
      <c r="F12" t="s">
        <v>1824</v>
      </c>
      <c r="H12" t="s">
        <v>135</v>
      </c>
      <c r="I12" t="s">
        <v>312</v>
      </c>
      <c r="J12">
        <v>56220</v>
      </c>
      <c r="K12">
        <v>1433</v>
      </c>
      <c r="L12">
        <v>5072237277</v>
      </c>
      <c r="M12">
        <v>5072237340</v>
      </c>
      <c r="N12" t="s">
        <v>878</v>
      </c>
      <c r="O12" t="s">
        <v>1642</v>
      </c>
      <c r="P12" t="s">
        <v>320</v>
      </c>
      <c r="Q12" t="s">
        <v>1643</v>
      </c>
      <c r="R12" t="s">
        <v>136</v>
      </c>
      <c r="S12" t="s">
        <v>1790</v>
      </c>
      <c r="T12" t="s">
        <v>2144</v>
      </c>
      <c r="U12" t="s">
        <v>36971</v>
      </c>
      <c r="V12">
        <v>7012341213</v>
      </c>
      <c r="W12" t="s">
        <v>1824</v>
      </c>
      <c r="X12" t="s">
        <v>1824</v>
      </c>
      <c r="Y12" t="s">
        <v>2143</v>
      </c>
      <c r="Z12" t="s">
        <v>2402</v>
      </c>
      <c r="AA12" t="s">
        <v>1824</v>
      </c>
      <c r="AB12" t="s">
        <v>1271</v>
      </c>
      <c r="AC12" t="s">
        <v>405</v>
      </c>
      <c r="AD12">
        <v>58122</v>
      </c>
      <c r="AE12" t="s">
        <v>1824</v>
      </c>
      <c r="AF12" t="s">
        <v>2245</v>
      </c>
      <c r="AG12" t="s">
        <v>1330</v>
      </c>
      <c r="AH12" t="s">
        <v>1152</v>
      </c>
      <c r="AI12" t="s">
        <v>317</v>
      </c>
      <c r="AJ12">
        <v>1</v>
      </c>
      <c r="AK12" t="s">
        <v>2356</v>
      </c>
      <c r="AL12" t="s">
        <v>1153</v>
      </c>
      <c r="AM12" t="s">
        <v>988</v>
      </c>
      <c r="AN12" t="s">
        <v>316</v>
      </c>
      <c r="AO12">
        <v>5072237277</v>
      </c>
      <c r="AP12">
        <v>273</v>
      </c>
      <c r="AQ12">
        <v>5072237340</v>
      </c>
      <c r="AR12" t="s">
        <v>1426</v>
      </c>
      <c r="AS12" t="s">
        <v>1824</v>
      </c>
      <c r="AT12" t="s">
        <v>1824</v>
      </c>
      <c r="AU12" t="s">
        <v>1824</v>
      </c>
      <c r="AV12" t="s">
        <v>1747</v>
      </c>
      <c r="AW12" t="s">
        <v>1824</v>
      </c>
      <c r="AX12" t="s">
        <v>1824</v>
      </c>
      <c r="AY12" t="s">
        <v>1824</v>
      </c>
      <c r="AZ12" t="s">
        <v>1824</v>
      </c>
      <c r="BA12" t="s">
        <v>1824</v>
      </c>
      <c r="BB12" t="s">
        <v>1824</v>
      </c>
      <c r="BC12" t="s">
        <v>1824</v>
      </c>
      <c r="BD12" t="s">
        <v>1824</v>
      </c>
      <c r="BE12" t="s">
        <v>1824</v>
      </c>
      <c r="BF12" t="s">
        <v>1824</v>
      </c>
      <c r="BG12" t="s">
        <v>1824</v>
      </c>
      <c r="BH12" t="s">
        <v>1824</v>
      </c>
      <c r="BI12" t="s">
        <v>1824</v>
      </c>
      <c r="BJ12" t="s">
        <v>1824</v>
      </c>
      <c r="BK12" t="s">
        <v>1824</v>
      </c>
      <c r="BL12" t="s">
        <v>1153</v>
      </c>
      <c r="BM12" t="s">
        <v>988</v>
      </c>
      <c r="BN12" t="s">
        <v>316</v>
      </c>
      <c r="BO12">
        <v>5072237277</v>
      </c>
      <c r="BP12">
        <v>273</v>
      </c>
      <c r="BQ12">
        <v>5072237340</v>
      </c>
      <c r="BR12" t="s">
        <v>1426</v>
      </c>
      <c r="BS12" t="s">
        <v>1824</v>
      </c>
      <c r="BT12" t="s">
        <v>1824</v>
      </c>
      <c r="BU12" t="s">
        <v>1824</v>
      </c>
      <c r="BV12" t="s">
        <v>1747</v>
      </c>
      <c r="BW12" t="s">
        <v>1824</v>
      </c>
      <c r="BX12" t="s">
        <v>1824</v>
      </c>
      <c r="BY12" t="s">
        <v>339</v>
      </c>
    </row>
    <row r="13" spans="1:77" customFormat="1" ht="12.75" customHeight="1" x14ac:dyDescent="0.2">
      <c r="A13">
        <v>15</v>
      </c>
      <c r="B13">
        <v>1063435410</v>
      </c>
      <c r="C13" t="s">
        <v>2004</v>
      </c>
      <c r="D13" t="s">
        <v>138</v>
      </c>
      <c r="E13" t="s">
        <v>36972</v>
      </c>
      <c r="F13" t="s">
        <v>1824</v>
      </c>
      <c r="H13" t="s">
        <v>139</v>
      </c>
      <c r="I13" t="s">
        <v>312</v>
      </c>
      <c r="J13">
        <v>55009</v>
      </c>
      <c r="K13">
        <v>1824</v>
      </c>
      <c r="L13">
        <v>5072634221</v>
      </c>
      <c r="M13">
        <v>5072637853</v>
      </c>
      <c r="N13" t="s">
        <v>2131</v>
      </c>
      <c r="O13" t="s">
        <v>2132</v>
      </c>
      <c r="P13" t="s">
        <v>247</v>
      </c>
      <c r="Q13" t="s">
        <v>2133</v>
      </c>
      <c r="R13" t="s">
        <v>36973</v>
      </c>
      <c r="S13" t="s">
        <v>1451</v>
      </c>
      <c r="T13" t="s">
        <v>1452</v>
      </c>
      <c r="U13" t="s">
        <v>36974</v>
      </c>
      <c r="V13">
        <v>5075947197</v>
      </c>
      <c r="W13" t="s">
        <v>1824</v>
      </c>
      <c r="X13">
        <v>5075944874</v>
      </c>
      <c r="Y13" t="s">
        <v>1453</v>
      </c>
      <c r="Z13" t="s">
        <v>37607</v>
      </c>
      <c r="AA13" t="s">
        <v>328</v>
      </c>
      <c r="AB13" t="s">
        <v>178</v>
      </c>
      <c r="AC13" t="s">
        <v>312</v>
      </c>
      <c r="AD13">
        <v>56001</v>
      </c>
      <c r="AE13" t="s">
        <v>1824</v>
      </c>
      <c r="AF13" t="s">
        <v>179</v>
      </c>
      <c r="AG13" t="s">
        <v>2005</v>
      </c>
      <c r="AH13" t="s">
        <v>871</v>
      </c>
      <c r="AI13" t="s">
        <v>866</v>
      </c>
      <c r="AJ13">
        <v>1</v>
      </c>
      <c r="AK13" t="s">
        <v>2357</v>
      </c>
      <c r="AL13" t="s">
        <v>117</v>
      </c>
      <c r="AM13" t="s">
        <v>2134</v>
      </c>
      <c r="AN13" t="s">
        <v>36975</v>
      </c>
      <c r="AO13">
        <v>5074341069</v>
      </c>
      <c r="AP13" t="s">
        <v>1824</v>
      </c>
      <c r="AQ13">
        <v>5074341432</v>
      </c>
      <c r="AR13" t="s">
        <v>2135</v>
      </c>
      <c r="AS13" t="s">
        <v>1984</v>
      </c>
      <c r="AT13" t="s">
        <v>1824</v>
      </c>
      <c r="AU13" t="s">
        <v>1983</v>
      </c>
      <c r="AV13" t="s">
        <v>312</v>
      </c>
      <c r="AW13">
        <v>55912</v>
      </c>
      <c r="AX13" t="s">
        <v>1824</v>
      </c>
      <c r="AY13" t="s">
        <v>1824</v>
      </c>
      <c r="AZ13" t="s">
        <v>1824</v>
      </c>
      <c r="BA13" t="s">
        <v>1824</v>
      </c>
      <c r="BB13" t="s">
        <v>1824</v>
      </c>
      <c r="BC13" t="s">
        <v>1824</v>
      </c>
      <c r="BD13" t="s">
        <v>1824</v>
      </c>
      <c r="BE13" t="s">
        <v>1824</v>
      </c>
      <c r="BF13" t="s">
        <v>1824</v>
      </c>
      <c r="BG13" t="s">
        <v>1824</v>
      </c>
      <c r="BH13" t="s">
        <v>1824</v>
      </c>
      <c r="BI13" t="s">
        <v>1824</v>
      </c>
      <c r="BJ13" t="s">
        <v>1824</v>
      </c>
      <c r="BK13" t="s">
        <v>1824</v>
      </c>
      <c r="BL13" t="s">
        <v>1451</v>
      </c>
      <c r="BM13" t="s">
        <v>1452</v>
      </c>
      <c r="BN13" t="s">
        <v>36974</v>
      </c>
      <c r="BO13">
        <v>5075947197</v>
      </c>
      <c r="BP13" t="s">
        <v>1824</v>
      </c>
      <c r="BQ13">
        <v>5075944874</v>
      </c>
      <c r="BR13" t="s">
        <v>1453</v>
      </c>
      <c r="BS13" t="s">
        <v>37607</v>
      </c>
      <c r="BT13" t="s">
        <v>328</v>
      </c>
      <c r="BU13" t="s">
        <v>178</v>
      </c>
      <c r="BV13" t="s">
        <v>312</v>
      </c>
      <c r="BW13">
        <v>56001</v>
      </c>
      <c r="BX13" t="s">
        <v>1824</v>
      </c>
      <c r="BY13" t="s">
        <v>339</v>
      </c>
    </row>
    <row r="14" spans="1:77" customFormat="1" x14ac:dyDescent="0.2">
      <c r="A14">
        <v>17</v>
      </c>
      <c r="B14">
        <v>1720086028</v>
      </c>
      <c r="C14" t="s">
        <v>37608</v>
      </c>
      <c r="D14" t="s">
        <v>165</v>
      </c>
      <c r="E14" t="s">
        <v>37609</v>
      </c>
      <c r="F14" t="s">
        <v>1824</v>
      </c>
      <c r="H14" t="s">
        <v>166</v>
      </c>
      <c r="I14" t="s">
        <v>312</v>
      </c>
      <c r="J14">
        <v>56265</v>
      </c>
      <c r="K14">
        <v>1629</v>
      </c>
      <c r="L14">
        <v>3202698877</v>
      </c>
      <c r="M14">
        <v>3203218200</v>
      </c>
      <c r="N14" t="s">
        <v>819</v>
      </c>
      <c r="O14" t="s">
        <v>2007</v>
      </c>
      <c r="P14" t="s">
        <v>320</v>
      </c>
      <c r="Q14" t="s">
        <v>2136</v>
      </c>
      <c r="R14" t="s">
        <v>2137</v>
      </c>
      <c r="S14" t="s">
        <v>2139</v>
      </c>
      <c r="T14" t="s">
        <v>2140</v>
      </c>
      <c r="U14" t="s">
        <v>316</v>
      </c>
      <c r="V14">
        <v>3203218103</v>
      </c>
      <c r="W14" t="s">
        <v>1824</v>
      </c>
      <c r="X14">
        <v>3203218200</v>
      </c>
      <c r="Y14" t="s">
        <v>2138</v>
      </c>
      <c r="Z14" t="s">
        <v>1824</v>
      </c>
      <c r="AA14" t="s">
        <v>1824</v>
      </c>
      <c r="AB14" t="s">
        <v>1824</v>
      </c>
      <c r="AC14" t="s">
        <v>1747</v>
      </c>
      <c r="AD14" t="s">
        <v>1824</v>
      </c>
      <c r="AE14" t="s">
        <v>1824</v>
      </c>
      <c r="AF14" t="s">
        <v>1824</v>
      </c>
      <c r="AG14" t="s">
        <v>37610</v>
      </c>
      <c r="AH14" t="s">
        <v>325</v>
      </c>
      <c r="AI14">
        <v>0</v>
      </c>
      <c r="AJ14">
        <v>1</v>
      </c>
      <c r="AK14" t="s">
        <v>37611</v>
      </c>
      <c r="AL14" t="s">
        <v>1824</v>
      </c>
      <c r="AM14" t="s">
        <v>1824</v>
      </c>
      <c r="AN14" t="s">
        <v>1824</v>
      </c>
      <c r="AO14" t="s">
        <v>1824</v>
      </c>
      <c r="AP14" t="s">
        <v>1824</v>
      </c>
      <c r="AQ14" t="s">
        <v>1824</v>
      </c>
      <c r="AR14" t="s">
        <v>1824</v>
      </c>
      <c r="AS14" t="s">
        <v>1824</v>
      </c>
      <c r="AT14" t="s">
        <v>1824</v>
      </c>
      <c r="AU14" t="s">
        <v>1824</v>
      </c>
      <c r="AV14" t="s">
        <v>1824</v>
      </c>
      <c r="AW14" t="s">
        <v>1824</v>
      </c>
      <c r="AX14" t="s">
        <v>1824</v>
      </c>
      <c r="AY14" t="s">
        <v>1824</v>
      </c>
      <c r="AZ14" t="s">
        <v>1824</v>
      </c>
      <c r="BA14" t="s">
        <v>1824</v>
      </c>
      <c r="BB14" t="s">
        <v>1824</v>
      </c>
      <c r="BC14" t="s">
        <v>1824</v>
      </c>
      <c r="BD14" t="s">
        <v>1824</v>
      </c>
      <c r="BE14" t="s">
        <v>1824</v>
      </c>
      <c r="BF14" t="s">
        <v>1824</v>
      </c>
      <c r="BG14" t="s">
        <v>1824</v>
      </c>
      <c r="BH14" t="s">
        <v>1824</v>
      </c>
      <c r="BI14" t="s">
        <v>1824</v>
      </c>
      <c r="BJ14" t="s">
        <v>1824</v>
      </c>
      <c r="BK14" t="s">
        <v>1824</v>
      </c>
      <c r="BL14" t="s">
        <v>2139</v>
      </c>
      <c r="BM14" t="s">
        <v>2140</v>
      </c>
      <c r="BN14" t="s">
        <v>316</v>
      </c>
      <c r="BO14">
        <v>3203218103</v>
      </c>
      <c r="BP14" t="s">
        <v>1824</v>
      </c>
      <c r="BQ14">
        <v>3203218200</v>
      </c>
      <c r="BR14" t="s">
        <v>2138</v>
      </c>
      <c r="BS14" t="s">
        <v>1824</v>
      </c>
      <c r="BT14" t="s">
        <v>1824</v>
      </c>
      <c r="BU14" t="s">
        <v>1824</v>
      </c>
      <c r="BV14" t="s">
        <v>1747</v>
      </c>
      <c r="BW14" t="s">
        <v>1824</v>
      </c>
      <c r="BX14" t="s">
        <v>1824</v>
      </c>
      <c r="BY14" t="s">
        <v>336</v>
      </c>
    </row>
    <row r="15" spans="1:77" customFormat="1" x14ac:dyDescent="0.2">
      <c r="A15">
        <v>19</v>
      </c>
      <c r="B15">
        <v>1295859411</v>
      </c>
      <c r="C15" t="s">
        <v>1427</v>
      </c>
      <c r="D15" t="s">
        <v>956</v>
      </c>
      <c r="E15" t="s">
        <v>36976</v>
      </c>
      <c r="F15" t="s">
        <v>1824</v>
      </c>
      <c r="H15" t="s">
        <v>957</v>
      </c>
      <c r="I15" t="s">
        <v>312</v>
      </c>
      <c r="J15">
        <v>56621</v>
      </c>
      <c r="K15">
        <v>8305</v>
      </c>
      <c r="L15">
        <v>2186946501</v>
      </c>
      <c r="M15">
        <v>2186943528</v>
      </c>
      <c r="N15" t="s">
        <v>36977</v>
      </c>
      <c r="O15" t="s">
        <v>36978</v>
      </c>
      <c r="P15" t="s">
        <v>965</v>
      </c>
      <c r="Q15" t="s">
        <v>36979</v>
      </c>
      <c r="R15" t="s">
        <v>2141</v>
      </c>
      <c r="S15" t="s">
        <v>1183</v>
      </c>
      <c r="T15" t="s">
        <v>1749</v>
      </c>
      <c r="U15" t="s">
        <v>2142</v>
      </c>
      <c r="V15">
        <v>6123764528</v>
      </c>
      <c r="W15" t="s">
        <v>1824</v>
      </c>
      <c r="X15" t="s">
        <v>1824</v>
      </c>
      <c r="Y15" t="s">
        <v>36980</v>
      </c>
      <c r="Z15" t="s">
        <v>1824</v>
      </c>
      <c r="AA15" t="s">
        <v>1824</v>
      </c>
      <c r="AB15" t="s">
        <v>119</v>
      </c>
      <c r="AC15" t="s">
        <v>312</v>
      </c>
      <c r="AD15">
        <v>55402</v>
      </c>
      <c r="AE15" t="s">
        <v>1824</v>
      </c>
      <c r="AF15" t="s">
        <v>120</v>
      </c>
      <c r="AG15">
        <v>0</v>
      </c>
      <c r="AH15" t="s">
        <v>1152</v>
      </c>
      <c r="AI15" t="s">
        <v>866</v>
      </c>
      <c r="AJ15">
        <v>1</v>
      </c>
      <c r="AK15" t="s">
        <v>1428</v>
      </c>
      <c r="AL15" t="s">
        <v>1790</v>
      </c>
      <c r="AM15" t="s">
        <v>2144</v>
      </c>
      <c r="AN15" t="s">
        <v>36971</v>
      </c>
      <c r="AO15">
        <v>7012341213</v>
      </c>
      <c r="AP15" t="s">
        <v>1824</v>
      </c>
      <c r="AQ15" t="s">
        <v>1824</v>
      </c>
      <c r="AR15" t="s">
        <v>2143</v>
      </c>
      <c r="AS15" t="s">
        <v>2402</v>
      </c>
      <c r="AT15" t="s">
        <v>1824</v>
      </c>
      <c r="AU15" t="s">
        <v>1271</v>
      </c>
      <c r="AV15" t="s">
        <v>405</v>
      </c>
      <c r="AW15">
        <v>58122</v>
      </c>
      <c r="AX15" t="s">
        <v>1824</v>
      </c>
      <c r="AY15" t="s">
        <v>1824</v>
      </c>
      <c r="AZ15" t="s">
        <v>1824</v>
      </c>
      <c r="BA15" t="s">
        <v>1824</v>
      </c>
      <c r="BB15" t="s">
        <v>1824</v>
      </c>
      <c r="BC15" t="s">
        <v>1824</v>
      </c>
      <c r="BD15" t="s">
        <v>1824</v>
      </c>
      <c r="BE15" t="s">
        <v>1824</v>
      </c>
      <c r="BF15" t="s">
        <v>1824</v>
      </c>
      <c r="BG15" t="s">
        <v>1824</v>
      </c>
      <c r="BH15" t="s">
        <v>1824</v>
      </c>
      <c r="BI15" t="s">
        <v>1824</v>
      </c>
      <c r="BJ15" t="s">
        <v>1824</v>
      </c>
      <c r="BK15" t="s">
        <v>1824</v>
      </c>
      <c r="BL15" t="s">
        <v>1790</v>
      </c>
      <c r="BM15" t="s">
        <v>2144</v>
      </c>
      <c r="BN15" t="s">
        <v>36971</v>
      </c>
      <c r="BO15">
        <v>7012341213</v>
      </c>
      <c r="BP15" t="s">
        <v>1824</v>
      </c>
      <c r="BQ15" t="s">
        <v>1824</v>
      </c>
      <c r="BR15" t="s">
        <v>2143</v>
      </c>
      <c r="BS15" t="s">
        <v>2402</v>
      </c>
      <c r="BT15" t="s">
        <v>1824</v>
      </c>
      <c r="BU15" t="s">
        <v>1271</v>
      </c>
      <c r="BV15" t="s">
        <v>405</v>
      </c>
      <c r="BW15">
        <v>58122</v>
      </c>
      <c r="BX15" t="s">
        <v>1824</v>
      </c>
      <c r="BY15" t="s">
        <v>339</v>
      </c>
    </row>
    <row r="16" spans="1:77" customFormat="1" x14ac:dyDescent="0.2">
      <c r="A16">
        <v>21</v>
      </c>
      <c r="B16">
        <v>1497703045</v>
      </c>
      <c r="C16" t="s">
        <v>2008</v>
      </c>
      <c r="D16" t="s">
        <v>430</v>
      </c>
      <c r="E16" t="s">
        <v>36981</v>
      </c>
      <c r="F16" t="s">
        <v>1824</v>
      </c>
      <c r="H16" t="s">
        <v>431</v>
      </c>
      <c r="I16" t="s">
        <v>312</v>
      </c>
      <c r="J16">
        <v>56156</v>
      </c>
      <c r="K16">
        <v>1067</v>
      </c>
      <c r="L16">
        <v>5072832321</v>
      </c>
      <c r="M16">
        <v>5072832091</v>
      </c>
      <c r="N16" t="s">
        <v>1429</v>
      </c>
      <c r="O16" t="s">
        <v>1430</v>
      </c>
      <c r="P16" t="s">
        <v>978</v>
      </c>
      <c r="Q16" t="s">
        <v>1431</v>
      </c>
      <c r="R16" t="s">
        <v>2009</v>
      </c>
      <c r="S16" t="s">
        <v>1183</v>
      </c>
      <c r="T16" t="s">
        <v>1749</v>
      </c>
      <c r="U16" t="s">
        <v>2142</v>
      </c>
      <c r="V16">
        <v>6123764528</v>
      </c>
      <c r="W16" t="s">
        <v>1824</v>
      </c>
      <c r="X16" t="s">
        <v>1824</v>
      </c>
      <c r="Y16" t="s">
        <v>36980</v>
      </c>
      <c r="Z16" t="s">
        <v>1824</v>
      </c>
      <c r="AA16" t="s">
        <v>1824</v>
      </c>
      <c r="AB16" t="s">
        <v>119</v>
      </c>
      <c r="AC16" t="s">
        <v>312</v>
      </c>
      <c r="AD16">
        <v>55402</v>
      </c>
      <c r="AE16" t="s">
        <v>1824</v>
      </c>
      <c r="AF16" t="s">
        <v>120</v>
      </c>
      <c r="AG16" t="s">
        <v>1432</v>
      </c>
      <c r="AH16" t="s">
        <v>1152</v>
      </c>
      <c r="AI16" t="s">
        <v>866</v>
      </c>
      <c r="AJ16">
        <v>1</v>
      </c>
      <c r="AK16" t="s">
        <v>1433</v>
      </c>
      <c r="AL16" t="s">
        <v>1790</v>
      </c>
      <c r="AM16" t="s">
        <v>2144</v>
      </c>
      <c r="AN16" t="s">
        <v>36971</v>
      </c>
      <c r="AO16">
        <v>7012341213</v>
      </c>
      <c r="AP16" t="s">
        <v>1824</v>
      </c>
      <c r="AQ16" t="s">
        <v>1824</v>
      </c>
      <c r="AR16" t="s">
        <v>2143</v>
      </c>
      <c r="AS16" t="s">
        <v>2402</v>
      </c>
      <c r="AT16" t="s">
        <v>1824</v>
      </c>
      <c r="AU16" t="s">
        <v>1271</v>
      </c>
      <c r="AV16" t="s">
        <v>405</v>
      </c>
      <c r="AW16">
        <v>58122</v>
      </c>
      <c r="AX16" t="s">
        <v>1824</v>
      </c>
      <c r="AY16" t="s">
        <v>1153</v>
      </c>
      <c r="AZ16" t="s">
        <v>988</v>
      </c>
      <c r="BA16" t="s">
        <v>316</v>
      </c>
      <c r="BB16">
        <v>5072237277</v>
      </c>
      <c r="BC16">
        <v>273</v>
      </c>
      <c r="BD16">
        <v>5072237340</v>
      </c>
      <c r="BE16" t="s">
        <v>1426</v>
      </c>
      <c r="BF16" t="s">
        <v>1824</v>
      </c>
      <c r="BG16" t="s">
        <v>1824</v>
      </c>
      <c r="BH16" t="s">
        <v>1824</v>
      </c>
      <c r="BI16" t="s">
        <v>1747</v>
      </c>
      <c r="BJ16" t="s">
        <v>1824</v>
      </c>
      <c r="BK16" t="s">
        <v>1824</v>
      </c>
      <c r="BL16" t="s">
        <v>1153</v>
      </c>
      <c r="BM16" t="s">
        <v>988</v>
      </c>
      <c r="BN16" t="s">
        <v>316</v>
      </c>
      <c r="BO16">
        <v>5072237277</v>
      </c>
      <c r="BP16">
        <v>273</v>
      </c>
      <c r="BQ16">
        <v>5072237340</v>
      </c>
      <c r="BR16" t="s">
        <v>1426</v>
      </c>
      <c r="BS16" t="s">
        <v>1824</v>
      </c>
      <c r="BT16" t="s">
        <v>1824</v>
      </c>
      <c r="BU16" t="s">
        <v>1824</v>
      </c>
      <c r="BV16" t="s">
        <v>1747</v>
      </c>
      <c r="BW16" t="s">
        <v>1824</v>
      </c>
      <c r="BX16" t="s">
        <v>1824</v>
      </c>
      <c r="BY16" t="s">
        <v>339</v>
      </c>
    </row>
    <row r="17" spans="1:77" customFormat="1" x14ac:dyDescent="0.2">
      <c r="A17">
        <v>22</v>
      </c>
      <c r="B17">
        <v>1407849367</v>
      </c>
      <c r="C17" t="s">
        <v>1133</v>
      </c>
      <c r="D17" t="s">
        <v>1731</v>
      </c>
      <c r="E17" t="s">
        <v>2145</v>
      </c>
      <c r="F17" t="s">
        <v>1824</v>
      </c>
      <c r="H17" t="s">
        <v>630</v>
      </c>
      <c r="I17" t="s">
        <v>312</v>
      </c>
      <c r="J17">
        <v>56082</v>
      </c>
      <c r="K17">
        <v>1327</v>
      </c>
      <c r="L17">
        <v>5079312200</v>
      </c>
      <c r="M17">
        <v>5079317651</v>
      </c>
      <c r="N17" t="s">
        <v>2146</v>
      </c>
      <c r="O17" t="s">
        <v>2147</v>
      </c>
      <c r="P17" t="s">
        <v>978</v>
      </c>
      <c r="Q17" t="s">
        <v>2148</v>
      </c>
      <c r="R17" t="s">
        <v>2149</v>
      </c>
      <c r="S17" t="s">
        <v>2146</v>
      </c>
      <c r="T17" t="s">
        <v>2147</v>
      </c>
      <c r="U17" t="s">
        <v>320</v>
      </c>
      <c r="V17">
        <v>507934845</v>
      </c>
      <c r="W17" t="s">
        <v>1824</v>
      </c>
      <c r="X17">
        <v>5079347651</v>
      </c>
      <c r="Y17" t="s">
        <v>2148</v>
      </c>
      <c r="Z17" t="s">
        <v>1786</v>
      </c>
      <c r="AA17" t="s">
        <v>1824</v>
      </c>
      <c r="AB17" t="s">
        <v>1731</v>
      </c>
      <c r="AC17" t="s">
        <v>312</v>
      </c>
      <c r="AD17">
        <v>56082</v>
      </c>
      <c r="AE17">
        <v>1327</v>
      </c>
      <c r="AF17" t="s">
        <v>630</v>
      </c>
      <c r="AG17" t="s">
        <v>1434</v>
      </c>
      <c r="AH17" t="s">
        <v>325</v>
      </c>
      <c r="AI17">
        <v>0</v>
      </c>
      <c r="AJ17">
        <v>1</v>
      </c>
      <c r="AK17" t="s">
        <v>1865</v>
      </c>
      <c r="AL17" t="s">
        <v>2146</v>
      </c>
      <c r="AM17" t="s">
        <v>2147</v>
      </c>
      <c r="AN17" t="s">
        <v>320</v>
      </c>
      <c r="AO17">
        <v>507934845</v>
      </c>
      <c r="AP17" t="s">
        <v>1824</v>
      </c>
      <c r="AQ17">
        <v>5079347651</v>
      </c>
      <c r="AR17" t="s">
        <v>2148</v>
      </c>
      <c r="AS17" t="s">
        <v>1786</v>
      </c>
      <c r="AT17" t="s">
        <v>1824</v>
      </c>
      <c r="AU17" t="s">
        <v>1731</v>
      </c>
      <c r="AV17" t="s">
        <v>312</v>
      </c>
      <c r="AW17">
        <v>56082</v>
      </c>
      <c r="AX17">
        <v>1327</v>
      </c>
      <c r="AY17" t="s">
        <v>2150</v>
      </c>
      <c r="AZ17" t="s">
        <v>2151</v>
      </c>
      <c r="BA17" t="s">
        <v>2152</v>
      </c>
      <c r="BB17">
        <v>5079347601</v>
      </c>
      <c r="BC17" t="s">
        <v>1824</v>
      </c>
      <c r="BD17">
        <v>5079347651</v>
      </c>
      <c r="BE17" t="s">
        <v>2153</v>
      </c>
      <c r="BF17" t="s">
        <v>1824</v>
      </c>
      <c r="BG17" t="s">
        <v>1824</v>
      </c>
      <c r="BH17" t="s">
        <v>1824</v>
      </c>
      <c r="BI17" t="s">
        <v>1747</v>
      </c>
      <c r="BJ17">
        <v>56082</v>
      </c>
      <c r="BK17">
        <v>1327</v>
      </c>
      <c r="BL17" t="s">
        <v>2146</v>
      </c>
      <c r="BM17" t="s">
        <v>2147</v>
      </c>
      <c r="BN17" t="s">
        <v>320</v>
      </c>
      <c r="BO17">
        <v>507934845</v>
      </c>
      <c r="BP17" t="s">
        <v>1824</v>
      </c>
      <c r="BQ17">
        <v>5079347651</v>
      </c>
      <c r="BR17" t="s">
        <v>2148</v>
      </c>
      <c r="BS17" t="s">
        <v>1786</v>
      </c>
      <c r="BT17" t="s">
        <v>1824</v>
      </c>
      <c r="BU17" t="s">
        <v>1731</v>
      </c>
      <c r="BV17" t="s">
        <v>312</v>
      </c>
      <c r="BW17">
        <v>56082</v>
      </c>
      <c r="BX17">
        <v>1327</v>
      </c>
      <c r="BY17" t="s">
        <v>336</v>
      </c>
    </row>
    <row r="18" spans="1:77" customFormat="1" x14ac:dyDescent="0.2">
      <c r="A18">
        <v>24</v>
      </c>
      <c r="B18">
        <v>1003869082</v>
      </c>
      <c r="C18" t="s">
        <v>2010</v>
      </c>
      <c r="D18" t="s">
        <v>141</v>
      </c>
      <c r="E18" t="s">
        <v>2154</v>
      </c>
      <c r="F18" t="s">
        <v>1824</v>
      </c>
      <c r="H18" t="s">
        <v>142</v>
      </c>
      <c r="I18" t="s">
        <v>312</v>
      </c>
      <c r="J18">
        <v>55720</v>
      </c>
      <c r="K18">
        <v>1199</v>
      </c>
      <c r="L18">
        <v>2188794641</v>
      </c>
      <c r="M18">
        <v>2188799167</v>
      </c>
      <c r="N18" t="s">
        <v>143</v>
      </c>
      <c r="O18" t="s">
        <v>144</v>
      </c>
      <c r="P18" t="s">
        <v>313</v>
      </c>
      <c r="Q18" t="s">
        <v>2155</v>
      </c>
      <c r="R18" t="s">
        <v>36982</v>
      </c>
      <c r="S18" t="s">
        <v>1902</v>
      </c>
      <c r="T18" t="s">
        <v>2156</v>
      </c>
      <c r="U18" t="s">
        <v>145</v>
      </c>
      <c r="V18">
        <v>2188787035</v>
      </c>
      <c r="W18" t="s">
        <v>1824</v>
      </c>
      <c r="X18">
        <v>2188799167</v>
      </c>
      <c r="Y18" t="s">
        <v>2157</v>
      </c>
      <c r="Z18" t="s">
        <v>1824</v>
      </c>
      <c r="AA18" t="s">
        <v>1824</v>
      </c>
      <c r="AB18" t="s">
        <v>1824</v>
      </c>
      <c r="AC18" t="s">
        <v>1747</v>
      </c>
      <c r="AD18" t="s">
        <v>1824</v>
      </c>
      <c r="AE18" t="s">
        <v>1824</v>
      </c>
      <c r="AF18" t="s">
        <v>1824</v>
      </c>
      <c r="AG18" t="s">
        <v>1154</v>
      </c>
      <c r="AH18" t="s">
        <v>325</v>
      </c>
      <c r="AI18">
        <v>0</v>
      </c>
      <c r="AJ18">
        <v>1</v>
      </c>
      <c r="AK18" t="s">
        <v>2358</v>
      </c>
      <c r="AL18" t="s">
        <v>1824</v>
      </c>
      <c r="AM18" t="s">
        <v>1824</v>
      </c>
      <c r="AN18" t="s">
        <v>1824</v>
      </c>
      <c r="AO18" t="s">
        <v>1824</v>
      </c>
      <c r="AP18" t="s">
        <v>1824</v>
      </c>
      <c r="AQ18" t="s">
        <v>1824</v>
      </c>
      <c r="AR18" t="s">
        <v>1824</v>
      </c>
      <c r="AS18" t="s">
        <v>1824</v>
      </c>
      <c r="AT18" t="s">
        <v>1824</v>
      </c>
      <c r="AU18" t="s">
        <v>1824</v>
      </c>
      <c r="AV18" t="s">
        <v>1824</v>
      </c>
      <c r="AW18" t="s">
        <v>1824</v>
      </c>
      <c r="AX18" t="s">
        <v>1824</v>
      </c>
      <c r="AY18" t="s">
        <v>1824</v>
      </c>
      <c r="AZ18" t="s">
        <v>1824</v>
      </c>
      <c r="BA18" t="s">
        <v>1824</v>
      </c>
      <c r="BB18" t="s">
        <v>1824</v>
      </c>
      <c r="BC18" t="s">
        <v>1824</v>
      </c>
      <c r="BD18" t="s">
        <v>1824</v>
      </c>
      <c r="BE18" t="s">
        <v>1824</v>
      </c>
      <c r="BF18" t="s">
        <v>1824</v>
      </c>
      <c r="BG18" t="s">
        <v>1824</v>
      </c>
      <c r="BH18" t="s">
        <v>1824</v>
      </c>
      <c r="BI18" t="s">
        <v>1824</v>
      </c>
      <c r="BJ18" t="s">
        <v>1824</v>
      </c>
      <c r="BK18" t="s">
        <v>1824</v>
      </c>
      <c r="BL18" t="s">
        <v>396</v>
      </c>
      <c r="BM18" t="s">
        <v>331</v>
      </c>
      <c r="BN18" t="s">
        <v>316</v>
      </c>
      <c r="BO18">
        <v>2188787686</v>
      </c>
      <c r="BP18" t="s">
        <v>1824</v>
      </c>
      <c r="BQ18">
        <v>2188799167</v>
      </c>
      <c r="BR18" t="s">
        <v>36983</v>
      </c>
      <c r="BS18" t="s">
        <v>1824</v>
      </c>
      <c r="BT18" t="s">
        <v>1824</v>
      </c>
      <c r="BU18" t="s">
        <v>1824</v>
      </c>
      <c r="BV18" t="s">
        <v>1747</v>
      </c>
      <c r="BW18" t="s">
        <v>1824</v>
      </c>
      <c r="BX18" t="s">
        <v>1824</v>
      </c>
      <c r="BY18" t="s">
        <v>339</v>
      </c>
    </row>
    <row r="19" spans="1:77" customFormat="1" x14ac:dyDescent="0.2">
      <c r="A19">
        <v>25</v>
      </c>
      <c r="B19">
        <v>1225049018</v>
      </c>
      <c r="C19" t="s">
        <v>2158</v>
      </c>
      <c r="D19" t="s">
        <v>160</v>
      </c>
      <c r="E19" t="s">
        <v>2159</v>
      </c>
      <c r="F19" t="s">
        <v>1824</v>
      </c>
      <c r="H19" t="s">
        <v>972</v>
      </c>
      <c r="I19" t="s">
        <v>312</v>
      </c>
      <c r="J19">
        <v>56636</v>
      </c>
      <c r="K19">
        <v>9700</v>
      </c>
      <c r="L19">
        <v>2182462900</v>
      </c>
      <c r="M19">
        <v>2182462913</v>
      </c>
      <c r="N19" t="s">
        <v>36984</v>
      </c>
      <c r="O19" t="s">
        <v>36985</v>
      </c>
      <c r="P19" t="s">
        <v>247</v>
      </c>
      <c r="Q19" t="s">
        <v>36986</v>
      </c>
      <c r="R19" t="s">
        <v>1634</v>
      </c>
      <c r="S19" t="s">
        <v>187</v>
      </c>
      <c r="T19" t="s">
        <v>1795</v>
      </c>
      <c r="U19" t="s">
        <v>2403</v>
      </c>
      <c r="V19">
        <v>2182464204</v>
      </c>
      <c r="W19" t="s">
        <v>1824</v>
      </c>
      <c r="X19" t="s">
        <v>1824</v>
      </c>
      <c r="Y19" t="s">
        <v>1850</v>
      </c>
      <c r="Z19" t="s">
        <v>1824</v>
      </c>
      <c r="AA19" t="s">
        <v>1824</v>
      </c>
      <c r="AB19" t="s">
        <v>1824</v>
      </c>
      <c r="AC19" t="s">
        <v>1747</v>
      </c>
      <c r="AD19" t="s">
        <v>37612</v>
      </c>
      <c r="AE19" t="s">
        <v>1824</v>
      </c>
      <c r="AF19" t="s">
        <v>972</v>
      </c>
      <c r="AG19" t="s">
        <v>1424</v>
      </c>
      <c r="AH19" t="s">
        <v>1784</v>
      </c>
      <c r="AI19" t="s">
        <v>866</v>
      </c>
      <c r="AJ19">
        <v>1</v>
      </c>
      <c r="AK19" t="s">
        <v>1796</v>
      </c>
      <c r="AL19" t="s">
        <v>1835</v>
      </c>
      <c r="AM19" t="s">
        <v>1836</v>
      </c>
      <c r="AN19" t="s">
        <v>2404</v>
      </c>
      <c r="AO19">
        <v>2187861419</v>
      </c>
      <c r="AP19" t="s">
        <v>1824</v>
      </c>
      <c r="AQ19" t="s">
        <v>1824</v>
      </c>
      <c r="AR19" t="s">
        <v>1837</v>
      </c>
      <c r="AS19" t="s">
        <v>1833</v>
      </c>
      <c r="AT19" t="s">
        <v>1824</v>
      </c>
      <c r="AU19" t="s">
        <v>1173</v>
      </c>
      <c r="AV19" t="s">
        <v>312</v>
      </c>
      <c r="AW19">
        <v>55805</v>
      </c>
      <c r="AX19" t="s">
        <v>1824</v>
      </c>
      <c r="AY19" t="s">
        <v>1824</v>
      </c>
      <c r="AZ19" t="s">
        <v>1824</v>
      </c>
      <c r="BA19" t="s">
        <v>1824</v>
      </c>
      <c r="BB19" t="s">
        <v>1824</v>
      </c>
      <c r="BC19" t="s">
        <v>1824</v>
      </c>
      <c r="BD19" t="s">
        <v>1824</v>
      </c>
      <c r="BE19" t="s">
        <v>1824</v>
      </c>
      <c r="BF19" t="s">
        <v>1824</v>
      </c>
      <c r="BG19" t="s">
        <v>1824</v>
      </c>
      <c r="BH19" t="s">
        <v>1824</v>
      </c>
      <c r="BI19" t="s">
        <v>1824</v>
      </c>
      <c r="BJ19" t="s">
        <v>1824</v>
      </c>
      <c r="BK19" t="s">
        <v>1824</v>
      </c>
      <c r="BL19" t="s">
        <v>870</v>
      </c>
      <c r="BM19" t="s">
        <v>2405</v>
      </c>
      <c r="BN19" t="s">
        <v>2406</v>
      </c>
      <c r="BO19" t="s">
        <v>1824</v>
      </c>
      <c r="BP19" t="s">
        <v>1824</v>
      </c>
      <c r="BQ19" t="s">
        <v>1824</v>
      </c>
      <c r="BR19" t="s">
        <v>2407</v>
      </c>
      <c r="BS19" t="s">
        <v>1833</v>
      </c>
      <c r="BT19" t="s">
        <v>1824</v>
      </c>
      <c r="BU19" t="s">
        <v>1173</v>
      </c>
      <c r="BV19" t="s">
        <v>312</v>
      </c>
      <c r="BW19">
        <v>55805</v>
      </c>
      <c r="BX19">
        <v>1984</v>
      </c>
      <c r="BY19" t="s">
        <v>339</v>
      </c>
    </row>
    <row r="20" spans="1:77" customFormat="1" x14ac:dyDescent="0.2">
      <c r="A20">
        <v>27</v>
      </c>
      <c r="B20">
        <v>1295789352</v>
      </c>
      <c r="C20" t="s">
        <v>1341</v>
      </c>
      <c r="D20" t="s">
        <v>772</v>
      </c>
      <c r="E20" t="s">
        <v>2161</v>
      </c>
      <c r="F20" t="s">
        <v>1824</v>
      </c>
      <c r="H20" t="s">
        <v>772</v>
      </c>
      <c r="I20" t="s">
        <v>312</v>
      </c>
      <c r="J20">
        <v>55987</v>
      </c>
      <c r="K20">
        <v>0</v>
      </c>
      <c r="L20">
        <v>5074543650</v>
      </c>
      <c r="M20">
        <v>5074574159</v>
      </c>
      <c r="N20" t="s">
        <v>773</v>
      </c>
      <c r="O20" t="s">
        <v>774</v>
      </c>
      <c r="P20" t="s">
        <v>962</v>
      </c>
      <c r="Q20" t="s">
        <v>775</v>
      </c>
      <c r="R20" t="s">
        <v>36987</v>
      </c>
      <c r="S20" t="s">
        <v>1191</v>
      </c>
      <c r="T20" t="s">
        <v>37613</v>
      </c>
      <c r="U20" t="s">
        <v>316</v>
      </c>
      <c r="V20">
        <v>5074577664</v>
      </c>
      <c r="W20" t="s">
        <v>1824</v>
      </c>
      <c r="X20">
        <v>5074745169</v>
      </c>
      <c r="Y20" t="s">
        <v>37614</v>
      </c>
      <c r="Z20" t="s">
        <v>1909</v>
      </c>
      <c r="AA20" t="s">
        <v>1824</v>
      </c>
      <c r="AB20" t="s">
        <v>772</v>
      </c>
      <c r="AC20" t="s">
        <v>312</v>
      </c>
      <c r="AD20">
        <v>55987</v>
      </c>
      <c r="AE20" t="s">
        <v>1824</v>
      </c>
      <c r="AF20" t="s">
        <v>772</v>
      </c>
      <c r="AG20" t="s">
        <v>780</v>
      </c>
      <c r="AH20" t="s">
        <v>325</v>
      </c>
      <c r="AI20">
        <v>0</v>
      </c>
      <c r="AJ20">
        <v>0</v>
      </c>
      <c r="AK20" t="s">
        <v>1910</v>
      </c>
      <c r="AL20" t="s">
        <v>776</v>
      </c>
      <c r="AM20" t="s">
        <v>777</v>
      </c>
      <c r="AN20" t="s">
        <v>1817</v>
      </c>
      <c r="AO20">
        <v>5074574398</v>
      </c>
      <c r="AP20" t="s">
        <v>1824</v>
      </c>
      <c r="AQ20">
        <v>5074745169</v>
      </c>
      <c r="AR20" t="s">
        <v>778</v>
      </c>
      <c r="AS20" t="s">
        <v>1909</v>
      </c>
      <c r="AT20" t="s">
        <v>1824</v>
      </c>
      <c r="AU20" t="s">
        <v>779</v>
      </c>
      <c r="AV20" t="s">
        <v>312</v>
      </c>
      <c r="AW20">
        <v>55987</v>
      </c>
      <c r="AX20" t="s">
        <v>1824</v>
      </c>
      <c r="AY20" t="s">
        <v>1824</v>
      </c>
      <c r="AZ20" t="s">
        <v>1824</v>
      </c>
      <c r="BA20" t="s">
        <v>1824</v>
      </c>
      <c r="BB20" t="s">
        <v>1824</v>
      </c>
      <c r="BC20" t="s">
        <v>1824</v>
      </c>
      <c r="BD20" t="s">
        <v>1824</v>
      </c>
      <c r="BE20" t="s">
        <v>1824</v>
      </c>
      <c r="BF20" t="s">
        <v>1824</v>
      </c>
      <c r="BG20" t="s">
        <v>1824</v>
      </c>
      <c r="BH20" t="s">
        <v>1824</v>
      </c>
      <c r="BI20" t="s">
        <v>1824</v>
      </c>
      <c r="BJ20" t="s">
        <v>1824</v>
      </c>
      <c r="BK20" t="s">
        <v>1824</v>
      </c>
      <c r="BL20" t="s">
        <v>1342</v>
      </c>
      <c r="BM20" t="s">
        <v>1343</v>
      </c>
      <c r="BN20" t="s">
        <v>1186</v>
      </c>
      <c r="BO20">
        <v>5074743277</v>
      </c>
      <c r="BP20" t="s">
        <v>1824</v>
      </c>
      <c r="BQ20">
        <v>5074745169</v>
      </c>
      <c r="BR20" t="s">
        <v>1344</v>
      </c>
      <c r="BS20" t="s">
        <v>1909</v>
      </c>
      <c r="BT20" t="s">
        <v>1824</v>
      </c>
      <c r="BU20" t="s">
        <v>779</v>
      </c>
      <c r="BV20" t="s">
        <v>312</v>
      </c>
      <c r="BW20">
        <v>55987</v>
      </c>
      <c r="BX20" t="s">
        <v>1824</v>
      </c>
      <c r="BY20" t="s">
        <v>339</v>
      </c>
    </row>
    <row r="21" spans="1:77" customFormat="1" x14ac:dyDescent="0.2">
      <c r="A21">
        <v>28</v>
      </c>
      <c r="B21">
        <v>1548212699</v>
      </c>
      <c r="C21" t="s">
        <v>188</v>
      </c>
      <c r="D21" t="s">
        <v>189</v>
      </c>
      <c r="E21" t="s">
        <v>2162</v>
      </c>
      <c r="F21" t="s">
        <v>1824</v>
      </c>
      <c r="H21" t="s">
        <v>190</v>
      </c>
      <c r="I21" t="s">
        <v>312</v>
      </c>
      <c r="J21">
        <v>56359</v>
      </c>
      <c r="K21">
        <v>0</v>
      </c>
      <c r="L21">
        <v>3205323154</v>
      </c>
      <c r="M21">
        <v>3205323111</v>
      </c>
      <c r="N21" t="s">
        <v>1326</v>
      </c>
      <c r="O21" t="s">
        <v>37615</v>
      </c>
      <c r="P21" t="s">
        <v>978</v>
      </c>
      <c r="Q21" t="s">
        <v>37616</v>
      </c>
      <c r="R21" t="s">
        <v>37617</v>
      </c>
      <c r="S21" t="s">
        <v>115</v>
      </c>
      <c r="T21" t="s">
        <v>37618</v>
      </c>
      <c r="U21" t="s">
        <v>879</v>
      </c>
      <c r="V21">
        <v>3205322620</v>
      </c>
      <c r="W21" t="s">
        <v>1824</v>
      </c>
      <c r="X21">
        <v>3205322629</v>
      </c>
      <c r="Y21" t="s">
        <v>37619</v>
      </c>
      <c r="Z21" t="s">
        <v>1824</v>
      </c>
      <c r="AA21" t="s">
        <v>1824</v>
      </c>
      <c r="AB21" t="s">
        <v>1824</v>
      </c>
      <c r="AC21" t="s">
        <v>1747</v>
      </c>
      <c r="AD21" t="s">
        <v>1824</v>
      </c>
      <c r="AE21" t="s">
        <v>1824</v>
      </c>
      <c r="AF21" t="s">
        <v>1824</v>
      </c>
      <c r="AG21" t="s">
        <v>1764</v>
      </c>
      <c r="AH21" t="s">
        <v>325</v>
      </c>
      <c r="AI21">
        <v>0</v>
      </c>
      <c r="AJ21">
        <v>1</v>
      </c>
      <c r="AK21" t="s">
        <v>1435</v>
      </c>
      <c r="AL21" t="s">
        <v>1824</v>
      </c>
      <c r="AM21" t="s">
        <v>1824</v>
      </c>
      <c r="AN21" t="s">
        <v>1824</v>
      </c>
      <c r="AO21" t="s">
        <v>1824</v>
      </c>
      <c r="AP21" t="s">
        <v>1824</v>
      </c>
      <c r="AQ21" t="s">
        <v>1824</v>
      </c>
      <c r="AR21" t="s">
        <v>1824</v>
      </c>
      <c r="AS21" t="s">
        <v>1824</v>
      </c>
      <c r="AT21" t="s">
        <v>1824</v>
      </c>
      <c r="AU21" t="s">
        <v>1824</v>
      </c>
      <c r="AV21" t="s">
        <v>1824</v>
      </c>
      <c r="AW21" t="s">
        <v>1824</v>
      </c>
      <c r="AX21" t="s">
        <v>1824</v>
      </c>
      <c r="AY21" t="s">
        <v>1824</v>
      </c>
      <c r="AZ21" t="s">
        <v>1824</v>
      </c>
      <c r="BA21" t="s">
        <v>1824</v>
      </c>
      <c r="BB21" t="s">
        <v>1824</v>
      </c>
      <c r="BC21" t="s">
        <v>1824</v>
      </c>
      <c r="BD21" t="s">
        <v>1824</v>
      </c>
      <c r="BE21" t="s">
        <v>1824</v>
      </c>
      <c r="BF21" t="s">
        <v>1824</v>
      </c>
      <c r="BG21" t="s">
        <v>1824</v>
      </c>
      <c r="BH21" t="s">
        <v>1824</v>
      </c>
      <c r="BI21" t="s">
        <v>1824</v>
      </c>
      <c r="BJ21" t="s">
        <v>1824</v>
      </c>
      <c r="BK21" t="s">
        <v>1824</v>
      </c>
      <c r="BL21" t="s">
        <v>1824</v>
      </c>
      <c r="BM21" t="s">
        <v>1824</v>
      </c>
      <c r="BN21" t="s">
        <v>1824</v>
      </c>
      <c r="BO21" t="s">
        <v>1824</v>
      </c>
      <c r="BP21" t="s">
        <v>1824</v>
      </c>
      <c r="BQ21" t="s">
        <v>1824</v>
      </c>
      <c r="BR21" t="s">
        <v>1824</v>
      </c>
      <c r="BS21" t="s">
        <v>1824</v>
      </c>
      <c r="BT21" t="s">
        <v>1824</v>
      </c>
      <c r="BU21" t="s">
        <v>1824</v>
      </c>
      <c r="BV21" t="s">
        <v>1824</v>
      </c>
      <c r="BW21" t="s">
        <v>1824</v>
      </c>
      <c r="BX21" t="s">
        <v>1824</v>
      </c>
      <c r="BY21" t="s">
        <v>339</v>
      </c>
    </row>
    <row r="22" spans="1:77" customFormat="1" x14ac:dyDescent="0.2">
      <c r="A22">
        <v>29</v>
      </c>
      <c r="B22">
        <v>1992763858</v>
      </c>
      <c r="C22" t="s">
        <v>2432</v>
      </c>
      <c r="D22" t="s">
        <v>146</v>
      </c>
      <c r="E22" t="s">
        <v>2483</v>
      </c>
      <c r="F22" t="s">
        <v>1824</v>
      </c>
      <c r="H22" t="s">
        <v>888</v>
      </c>
      <c r="I22" t="s">
        <v>312</v>
      </c>
      <c r="J22">
        <v>55723</v>
      </c>
      <c r="K22">
        <v>9702</v>
      </c>
      <c r="L22">
        <v>2186665945</v>
      </c>
      <c r="M22">
        <v>2186666228</v>
      </c>
      <c r="N22" t="s">
        <v>2433</v>
      </c>
      <c r="O22" t="s">
        <v>2434</v>
      </c>
      <c r="P22" t="s">
        <v>247</v>
      </c>
      <c r="Q22" t="s">
        <v>2435</v>
      </c>
      <c r="R22" t="s">
        <v>2436</v>
      </c>
      <c r="S22" t="s">
        <v>2480</v>
      </c>
      <c r="T22" t="s">
        <v>2481</v>
      </c>
      <c r="U22" t="s">
        <v>316</v>
      </c>
      <c r="V22">
        <v>2186666263</v>
      </c>
      <c r="W22" t="s">
        <v>1824</v>
      </c>
      <c r="X22">
        <v>2186666228</v>
      </c>
      <c r="Y22" t="s">
        <v>2482</v>
      </c>
      <c r="Z22" t="s">
        <v>2483</v>
      </c>
      <c r="AA22" t="s">
        <v>1824</v>
      </c>
      <c r="AB22" t="s">
        <v>146</v>
      </c>
      <c r="AC22" t="s">
        <v>312</v>
      </c>
      <c r="AD22">
        <v>55723</v>
      </c>
      <c r="AE22">
        <v>9702</v>
      </c>
      <c r="AF22" t="s">
        <v>888</v>
      </c>
      <c r="AG22" t="s">
        <v>2437</v>
      </c>
      <c r="AH22" t="s">
        <v>325</v>
      </c>
      <c r="AI22">
        <v>0</v>
      </c>
      <c r="AJ22">
        <v>1</v>
      </c>
      <c r="AK22" t="s">
        <v>2438</v>
      </c>
      <c r="AL22" t="s">
        <v>1824</v>
      </c>
      <c r="AM22" t="s">
        <v>1824</v>
      </c>
      <c r="AN22" t="s">
        <v>1824</v>
      </c>
      <c r="AO22" t="s">
        <v>1824</v>
      </c>
      <c r="AP22" t="s">
        <v>1824</v>
      </c>
      <c r="AQ22" t="s">
        <v>1824</v>
      </c>
      <c r="AR22" t="s">
        <v>1824</v>
      </c>
      <c r="AS22" t="s">
        <v>1824</v>
      </c>
      <c r="AT22" t="s">
        <v>1824</v>
      </c>
      <c r="AU22" t="s">
        <v>1824</v>
      </c>
      <c r="AV22" t="s">
        <v>1824</v>
      </c>
      <c r="AW22" t="s">
        <v>1824</v>
      </c>
      <c r="AX22" t="s">
        <v>1824</v>
      </c>
      <c r="AY22" t="s">
        <v>1824</v>
      </c>
      <c r="AZ22" t="s">
        <v>1824</v>
      </c>
      <c r="BA22" t="s">
        <v>1824</v>
      </c>
      <c r="BB22" t="s">
        <v>1824</v>
      </c>
      <c r="BC22" t="s">
        <v>1824</v>
      </c>
      <c r="BD22" t="s">
        <v>1824</v>
      </c>
      <c r="BE22" t="s">
        <v>1824</v>
      </c>
      <c r="BF22" t="s">
        <v>1824</v>
      </c>
      <c r="BG22" t="s">
        <v>1824</v>
      </c>
      <c r="BH22" t="s">
        <v>1824</v>
      </c>
      <c r="BI22" t="s">
        <v>1824</v>
      </c>
      <c r="BJ22" t="s">
        <v>1824</v>
      </c>
      <c r="BK22" t="s">
        <v>1824</v>
      </c>
      <c r="BL22" t="s">
        <v>1824</v>
      </c>
      <c r="BM22" t="s">
        <v>1824</v>
      </c>
      <c r="BN22" t="s">
        <v>1824</v>
      </c>
      <c r="BO22" t="s">
        <v>1824</v>
      </c>
      <c r="BP22" t="s">
        <v>1824</v>
      </c>
      <c r="BQ22" t="s">
        <v>1824</v>
      </c>
      <c r="BR22" t="s">
        <v>1824</v>
      </c>
      <c r="BS22" t="s">
        <v>1824</v>
      </c>
      <c r="BT22" t="s">
        <v>1824</v>
      </c>
      <c r="BU22" t="s">
        <v>1824</v>
      </c>
      <c r="BV22" t="s">
        <v>1824</v>
      </c>
      <c r="BW22" t="s">
        <v>1824</v>
      </c>
      <c r="BX22" t="s">
        <v>1824</v>
      </c>
      <c r="BY22" t="s">
        <v>337</v>
      </c>
    </row>
    <row r="23" spans="1:77" customFormat="1" x14ac:dyDescent="0.2">
      <c r="A23">
        <v>30</v>
      </c>
      <c r="B23">
        <v>1487712493</v>
      </c>
      <c r="C23" t="s">
        <v>1781</v>
      </c>
      <c r="D23" t="s">
        <v>406</v>
      </c>
      <c r="E23" t="s">
        <v>36988</v>
      </c>
      <c r="F23" t="s">
        <v>1824</v>
      </c>
      <c r="H23" t="s">
        <v>146</v>
      </c>
      <c r="I23" t="s">
        <v>312</v>
      </c>
      <c r="J23">
        <v>55604</v>
      </c>
      <c r="K23">
        <v>3017</v>
      </c>
      <c r="L23">
        <v>2183873040</v>
      </c>
      <c r="M23">
        <v>2183873289</v>
      </c>
      <c r="N23" t="s">
        <v>1436</v>
      </c>
      <c r="O23" t="s">
        <v>1437</v>
      </c>
      <c r="P23" t="s">
        <v>247</v>
      </c>
      <c r="Q23" t="s">
        <v>1800</v>
      </c>
      <c r="R23" t="s">
        <v>2209</v>
      </c>
      <c r="S23" t="s">
        <v>37620</v>
      </c>
      <c r="T23" t="s">
        <v>774</v>
      </c>
      <c r="U23" t="s">
        <v>874</v>
      </c>
      <c r="V23">
        <v>2183873277</v>
      </c>
      <c r="W23" t="s">
        <v>1824</v>
      </c>
      <c r="X23">
        <v>2183873289</v>
      </c>
      <c r="Y23" t="s">
        <v>37621</v>
      </c>
      <c r="Z23" t="s">
        <v>1824</v>
      </c>
      <c r="AA23" t="s">
        <v>1824</v>
      </c>
      <c r="AB23" t="s">
        <v>1824</v>
      </c>
      <c r="AC23" t="s">
        <v>1747</v>
      </c>
      <c r="AD23" t="s">
        <v>1824</v>
      </c>
      <c r="AE23" t="s">
        <v>1824</v>
      </c>
      <c r="AF23" t="s">
        <v>1824</v>
      </c>
      <c r="AG23" t="s">
        <v>2163</v>
      </c>
      <c r="AH23" t="s">
        <v>325</v>
      </c>
      <c r="AI23">
        <v>0</v>
      </c>
      <c r="AJ23">
        <v>1</v>
      </c>
      <c r="AK23" t="s">
        <v>36989</v>
      </c>
      <c r="AL23" t="s">
        <v>1824</v>
      </c>
      <c r="AM23" t="s">
        <v>1824</v>
      </c>
      <c r="AN23" t="s">
        <v>1824</v>
      </c>
      <c r="AO23" t="s">
        <v>1824</v>
      </c>
      <c r="AP23" t="s">
        <v>1824</v>
      </c>
      <c r="AQ23" t="s">
        <v>1824</v>
      </c>
      <c r="AR23" t="s">
        <v>1824</v>
      </c>
      <c r="AS23" t="s">
        <v>1824</v>
      </c>
      <c r="AT23" t="s">
        <v>1824</v>
      </c>
      <c r="AU23" t="s">
        <v>1824</v>
      </c>
      <c r="AV23" t="s">
        <v>1824</v>
      </c>
      <c r="AW23" t="s">
        <v>1824</v>
      </c>
      <c r="AX23" t="s">
        <v>1824</v>
      </c>
      <c r="AY23" t="s">
        <v>1824</v>
      </c>
      <c r="AZ23" t="s">
        <v>1824</v>
      </c>
      <c r="BA23" t="s">
        <v>1824</v>
      </c>
      <c r="BB23" t="s">
        <v>1824</v>
      </c>
      <c r="BC23" t="s">
        <v>1824</v>
      </c>
      <c r="BD23" t="s">
        <v>1824</v>
      </c>
      <c r="BE23" t="s">
        <v>1824</v>
      </c>
      <c r="BF23" t="s">
        <v>1824</v>
      </c>
      <c r="BG23" t="s">
        <v>1824</v>
      </c>
      <c r="BH23" t="s">
        <v>1824</v>
      </c>
      <c r="BI23" t="s">
        <v>1824</v>
      </c>
      <c r="BJ23" t="s">
        <v>1824</v>
      </c>
      <c r="BK23" t="s">
        <v>1824</v>
      </c>
      <c r="BL23" t="s">
        <v>1824</v>
      </c>
      <c r="BM23" t="s">
        <v>1824</v>
      </c>
      <c r="BN23" t="s">
        <v>1824</v>
      </c>
      <c r="BO23" t="s">
        <v>1824</v>
      </c>
      <c r="BP23" t="s">
        <v>1824</v>
      </c>
      <c r="BQ23" t="s">
        <v>1824</v>
      </c>
      <c r="BR23" t="s">
        <v>1824</v>
      </c>
      <c r="BS23" t="s">
        <v>1824</v>
      </c>
      <c r="BT23" t="s">
        <v>1824</v>
      </c>
      <c r="BU23" t="s">
        <v>1824</v>
      </c>
      <c r="BV23" t="s">
        <v>1824</v>
      </c>
      <c r="BW23" t="s">
        <v>1824</v>
      </c>
      <c r="BX23" t="s">
        <v>1824</v>
      </c>
      <c r="BY23" t="s">
        <v>337</v>
      </c>
    </row>
    <row r="24" spans="1:77" customFormat="1" x14ac:dyDescent="0.2">
      <c r="A24">
        <v>31</v>
      </c>
      <c r="B24">
        <v>1538143896</v>
      </c>
      <c r="C24" t="s">
        <v>152</v>
      </c>
      <c r="D24" t="s">
        <v>153</v>
      </c>
      <c r="E24" t="s">
        <v>1742</v>
      </c>
      <c r="F24" t="s">
        <v>1824</v>
      </c>
      <c r="H24" t="s">
        <v>983</v>
      </c>
      <c r="I24" t="s">
        <v>312</v>
      </c>
      <c r="J24">
        <v>56441</v>
      </c>
      <c r="K24">
        <v>1645</v>
      </c>
      <c r="L24">
        <v>2185467000</v>
      </c>
      <c r="M24">
        <v>2185467268</v>
      </c>
      <c r="N24" t="s">
        <v>870</v>
      </c>
      <c r="O24" t="s">
        <v>2360</v>
      </c>
      <c r="P24" t="s">
        <v>320</v>
      </c>
      <c r="Q24" t="s">
        <v>2361</v>
      </c>
      <c r="R24" t="s">
        <v>2011</v>
      </c>
      <c r="S24" t="s">
        <v>36990</v>
      </c>
      <c r="T24" t="s">
        <v>36991</v>
      </c>
      <c r="U24" t="s">
        <v>874</v>
      </c>
      <c r="V24">
        <v>2185457000</v>
      </c>
      <c r="W24">
        <v>6438</v>
      </c>
      <c r="X24">
        <v>2185467268</v>
      </c>
      <c r="Y24" t="s">
        <v>36992</v>
      </c>
      <c r="Z24" t="s">
        <v>1742</v>
      </c>
      <c r="AA24" t="s">
        <v>1824</v>
      </c>
      <c r="AB24" t="s">
        <v>154</v>
      </c>
      <c r="AC24" t="s">
        <v>312</v>
      </c>
      <c r="AD24">
        <v>56441</v>
      </c>
      <c r="AE24" t="s">
        <v>1824</v>
      </c>
      <c r="AF24" t="s">
        <v>2164</v>
      </c>
      <c r="AG24" t="s">
        <v>155</v>
      </c>
      <c r="AH24" t="s">
        <v>325</v>
      </c>
      <c r="AI24">
        <v>0</v>
      </c>
      <c r="AJ24">
        <v>1</v>
      </c>
      <c r="AK24" t="s">
        <v>2012</v>
      </c>
      <c r="AL24" t="s">
        <v>1191</v>
      </c>
      <c r="AM24" t="s">
        <v>37622</v>
      </c>
      <c r="AN24" t="s">
        <v>2408</v>
      </c>
      <c r="AO24">
        <v>2185467000</v>
      </c>
      <c r="AP24" t="s">
        <v>1824</v>
      </c>
      <c r="AQ24" t="s">
        <v>1824</v>
      </c>
      <c r="AR24" t="s">
        <v>37623</v>
      </c>
      <c r="AS24" t="s">
        <v>36993</v>
      </c>
      <c r="AT24" t="s">
        <v>1824</v>
      </c>
      <c r="AU24" t="s">
        <v>36994</v>
      </c>
      <c r="AV24" t="s">
        <v>312</v>
      </c>
      <c r="AW24">
        <v>56441</v>
      </c>
      <c r="AX24" t="s">
        <v>1824</v>
      </c>
      <c r="AY24" t="s">
        <v>1824</v>
      </c>
      <c r="AZ24" t="s">
        <v>1824</v>
      </c>
      <c r="BA24" t="s">
        <v>1824</v>
      </c>
      <c r="BB24" t="s">
        <v>1824</v>
      </c>
      <c r="BC24" t="s">
        <v>1824</v>
      </c>
      <c r="BD24" t="s">
        <v>1824</v>
      </c>
      <c r="BE24" t="s">
        <v>1824</v>
      </c>
      <c r="BF24" t="s">
        <v>1824</v>
      </c>
      <c r="BG24" t="s">
        <v>1824</v>
      </c>
      <c r="BH24" t="s">
        <v>1824</v>
      </c>
      <c r="BI24" t="s">
        <v>1824</v>
      </c>
      <c r="BJ24" t="s">
        <v>1824</v>
      </c>
      <c r="BK24" t="s">
        <v>1824</v>
      </c>
      <c r="BL24" t="s">
        <v>1846</v>
      </c>
      <c r="BM24" t="s">
        <v>1847</v>
      </c>
      <c r="BN24" t="s">
        <v>316</v>
      </c>
      <c r="BO24">
        <v>2185464366</v>
      </c>
      <c r="BP24" t="s">
        <v>1824</v>
      </c>
      <c r="BQ24">
        <v>2185467268</v>
      </c>
      <c r="BR24" t="s">
        <v>1848</v>
      </c>
      <c r="BS24" t="s">
        <v>36995</v>
      </c>
      <c r="BT24" t="s">
        <v>1824</v>
      </c>
      <c r="BU24" t="s">
        <v>154</v>
      </c>
      <c r="BV24" t="s">
        <v>312</v>
      </c>
      <c r="BW24">
        <v>56441</v>
      </c>
      <c r="BX24" t="s">
        <v>1824</v>
      </c>
      <c r="BY24" t="s">
        <v>339</v>
      </c>
    </row>
    <row r="25" spans="1:77" customFormat="1" x14ac:dyDescent="0.2">
      <c r="A25">
        <v>34</v>
      </c>
      <c r="B25">
        <v>1164424305</v>
      </c>
      <c r="C25" t="s">
        <v>1911</v>
      </c>
      <c r="D25" t="s">
        <v>872</v>
      </c>
      <c r="E25" t="s">
        <v>1826</v>
      </c>
      <c r="F25" t="s">
        <v>1824</v>
      </c>
      <c r="H25" t="s">
        <v>873</v>
      </c>
      <c r="I25" t="s">
        <v>312</v>
      </c>
      <c r="J25">
        <v>56308</v>
      </c>
      <c r="K25">
        <v>3703</v>
      </c>
      <c r="L25">
        <v>3207621511</v>
      </c>
      <c r="M25">
        <v>3207626101</v>
      </c>
      <c r="N25" t="s">
        <v>1438</v>
      </c>
      <c r="O25" t="s">
        <v>426</v>
      </c>
      <c r="P25" t="s">
        <v>247</v>
      </c>
      <c r="Q25" t="s">
        <v>1439</v>
      </c>
      <c r="R25" t="s">
        <v>1061</v>
      </c>
      <c r="S25" t="s">
        <v>1827</v>
      </c>
      <c r="T25" t="s">
        <v>1063</v>
      </c>
      <c r="U25" t="s">
        <v>316</v>
      </c>
      <c r="V25">
        <v>3207626052</v>
      </c>
      <c r="W25" t="s">
        <v>1824</v>
      </c>
      <c r="X25">
        <v>3207626120</v>
      </c>
      <c r="Y25" t="s">
        <v>2013</v>
      </c>
      <c r="Z25" t="s">
        <v>2014</v>
      </c>
      <c r="AA25" t="s">
        <v>1824</v>
      </c>
      <c r="AB25" t="s">
        <v>872</v>
      </c>
      <c r="AC25" t="s">
        <v>312</v>
      </c>
      <c r="AD25" t="s">
        <v>1824</v>
      </c>
      <c r="AE25" t="s">
        <v>1824</v>
      </c>
      <c r="AF25" t="s">
        <v>873</v>
      </c>
      <c r="AG25" t="s">
        <v>875</v>
      </c>
      <c r="AH25" t="s">
        <v>325</v>
      </c>
      <c r="AI25">
        <v>0</v>
      </c>
      <c r="AJ25">
        <v>0</v>
      </c>
      <c r="AK25" t="s">
        <v>1440</v>
      </c>
      <c r="AL25" t="s">
        <v>36996</v>
      </c>
      <c r="AM25" t="s">
        <v>36997</v>
      </c>
      <c r="AN25" t="s">
        <v>145</v>
      </c>
      <c r="AO25">
        <v>3207626396</v>
      </c>
      <c r="AP25" t="s">
        <v>1824</v>
      </c>
      <c r="AQ25">
        <v>3207626164</v>
      </c>
      <c r="AR25" t="s">
        <v>36998</v>
      </c>
      <c r="AS25" t="s">
        <v>1824</v>
      </c>
      <c r="AT25" t="s">
        <v>1824</v>
      </c>
      <c r="AU25" t="s">
        <v>1824</v>
      </c>
      <c r="AV25" t="s">
        <v>1747</v>
      </c>
      <c r="AW25" t="s">
        <v>1824</v>
      </c>
      <c r="AX25" t="s">
        <v>1824</v>
      </c>
      <c r="AY25" t="s">
        <v>1745</v>
      </c>
      <c r="AZ25" t="s">
        <v>1746</v>
      </c>
      <c r="BA25" t="s">
        <v>874</v>
      </c>
      <c r="BB25">
        <v>3207626109</v>
      </c>
      <c r="BC25" t="s">
        <v>1824</v>
      </c>
      <c r="BD25">
        <v>3207626164</v>
      </c>
      <c r="BE25" t="s">
        <v>2015</v>
      </c>
      <c r="BF25" t="s">
        <v>1824</v>
      </c>
      <c r="BG25" t="s">
        <v>1824</v>
      </c>
      <c r="BH25" t="s">
        <v>1824</v>
      </c>
      <c r="BI25" t="s">
        <v>1747</v>
      </c>
      <c r="BJ25" t="s">
        <v>1824</v>
      </c>
      <c r="BK25" t="s">
        <v>1824</v>
      </c>
      <c r="BL25" t="s">
        <v>1062</v>
      </c>
      <c r="BM25" t="s">
        <v>1063</v>
      </c>
      <c r="BN25" t="s">
        <v>316</v>
      </c>
      <c r="BO25">
        <v>3207626052</v>
      </c>
      <c r="BP25" t="s">
        <v>1824</v>
      </c>
      <c r="BQ25">
        <v>3207626120</v>
      </c>
      <c r="BR25" t="s">
        <v>2013</v>
      </c>
      <c r="BS25" t="s">
        <v>1824</v>
      </c>
      <c r="BT25" t="s">
        <v>1824</v>
      </c>
      <c r="BU25" t="s">
        <v>1824</v>
      </c>
      <c r="BV25" t="s">
        <v>312</v>
      </c>
      <c r="BW25" t="s">
        <v>1824</v>
      </c>
      <c r="BX25" t="s">
        <v>1824</v>
      </c>
      <c r="BY25" t="s">
        <v>334</v>
      </c>
    </row>
    <row r="26" spans="1:77" customFormat="1" x14ac:dyDescent="0.2">
      <c r="A26">
        <v>35</v>
      </c>
      <c r="B26">
        <v>1942253547</v>
      </c>
      <c r="C26" t="s">
        <v>1441</v>
      </c>
      <c r="D26" t="s">
        <v>761</v>
      </c>
      <c r="E26" t="s">
        <v>36999</v>
      </c>
      <c r="F26" t="s">
        <v>1824</v>
      </c>
      <c r="H26" t="s">
        <v>762</v>
      </c>
      <c r="I26" t="s">
        <v>312</v>
      </c>
      <c r="J26">
        <v>56183</v>
      </c>
      <c r="K26">
        <v>9669</v>
      </c>
      <c r="L26">
        <v>5072746121</v>
      </c>
      <c r="M26">
        <v>5072745671</v>
      </c>
      <c r="N26" t="s">
        <v>159</v>
      </c>
      <c r="O26" t="s">
        <v>1134</v>
      </c>
      <c r="P26" t="s">
        <v>320</v>
      </c>
      <c r="Q26" t="s">
        <v>1771</v>
      </c>
      <c r="R26" t="s">
        <v>2099</v>
      </c>
      <c r="S26" t="s">
        <v>1790</v>
      </c>
      <c r="T26" t="s">
        <v>2144</v>
      </c>
      <c r="U26" t="s">
        <v>36971</v>
      </c>
      <c r="V26">
        <v>7012341213</v>
      </c>
      <c r="W26" t="s">
        <v>1824</v>
      </c>
      <c r="X26" t="s">
        <v>1824</v>
      </c>
      <c r="Y26" t="s">
        <v>2143</v>
      </c>
      <c r="Z26" t="s">
        <v>2402</v>
      </c>
      <c r="AA26" t="s">
        <v>1824</v>
      </c>
      <c r="AB26" t="s">
        <v>1271</v>
      </c>
      <c r="AC26" t="s">
        <v>405</v>
      </c>
      <c r="AD26">
        <v>58122</v>
      </c>
      <c r="AE26" t="s">
        <v>1824</v>
      </c>
      <c r="AF26" t="s">
        <v>2245</v>
      </c>
      <c r="AG26" t="s">
        <v>763</v>
      </c>
      <c r="AH26" t="s">
        <v>1152</v>
      </c>
      <c r="AI26" t="s">
        <v>317</v>
      </c>
      <c r="AJ26">
        <v>1</v>
      </c>
      <c r="AK26" t="s">
        <v>1442</v>
      </c>
      <c r="AL26" t="s">
        <v>1824</v>
      </c>
      <c r="AM26" t="s">
        <v>1824</v>
      </c>
      <c r="AN26" t="s">
        <v>1824</v>
      </c>
      <c r="AO26" t="s">
        <v>1824</v>
      </c>
      <c r="AP26" t="s">
        <v>1824</v>
      </c>
      <c r="AQ26" t="s">
        <v>1824</v>
      </c>
      <c r="AR26" t="s">
        <v>1824</v>
      </c>
      <c r="AS26" t="s">
        <v>1824</v>
      </c>
      <c r="AT26" t="s">
        <v>1824</v>
      </c>
      <c r="AU26" t="s">
        <v>1824</v>
      </c>
      <c r="AV26" t="s">
        <v>1824</v>
      </c>
      <c r="AW26" t="s">
        <v>1824</v>
      </c>
      <c r="AX26" t="s">
        <v>1824</v>
      </c>
      <c r="AY26" t="s">
        <v>1824</v>
      </c>
      <c r="AZ26" t="s">
        <v>1824</v>
      </c>
      <c r="BA26" t="s">
        <v>1824</v>
      </c>
      <c r="BB26" t="s">
        <v>1824</v>
      </c>
      <c r="BC26" t="s">
        <v>1824</v>
      </c>
      <c r="BD26" t="s">
        <v>1824</v>
      </c>
      <c r="BE26" t="s">
        <v>1824</v>
      </c>
      <c r="BF26" t="s">
        <v>1824</v>
      </c>
      <c r="BG26" t="s">
        <v>1824</v>
      </c>
      <c r="BH26" t="s">
        <v>1824</v>
      </c>
      <c r="BI26" t="s">
        <v>1824</v>
      </c>
      <c r="BJ26" t="s">
        <v>1824</v>
      </c>
      <c r="BK26" t="s">
        <v>1824</v>
      </c>
      <c r="BL26" t="s">
        <v>159</v>
      </c>
      <c r="BM26" t="s">
        <v>1134</v>
      </c>
      <c r="BN26" t="s">
        <v>320</v>
      </c>
      <c r="BO26">
        <v>5072124136</v>
      </c>
      <c r="BP26" t="s">
        <v>1824</v>
      </c>
      <c r="BQ26">
        <v>5076293202</v>
      </c>
      <c r="BR26" t="s">
        <v>1771</v>
      </c>
      <c r="BS26" t="s">
        <v>1897</v>
      </c>
      <c r="BT26" t="s">
        <v>1824</v>
      </c>
      <c r="BU26" t="s">
        <v>1340</v>
      </c>
      <c r="BV26" t="s">
        <v>312</v>
      </c>
      <c r="BW26">
        <v>56175</v>
      </c>
      <c r="BX26" t="s">
        <v>1824</v>
      </c>
      <c r="BY26" t="s">
        <v>340</v>
      </c>
    </row>
    <row r="27" spans="1:77" customFormat="1" x14ac:dyDescent="0.2">
      <c r="A27">
        <v>37</v>
      </c>
      <c r="B27">
        <v>1770542904</v>
      </c>
      <c r="C27" t="s">
        <v>1755</v>
      </c>
      <c r="D27" t="s">
        <v>381</v>
      </c>
      <c r="E27" t="s">
        <v>37000</v>
      </c>
      <c r="F27" t="s">
        <v>1824</v>
      </c>
      <c r="H27" t="s">
        <v>888</v>
      </c>
      <c r="I27" t="s">
        <v>312</v>
      </c>
      <c r="J27">
        <v>55731</v>
      </c>
      <c r="K27">
        <v>0</v>
      </c>
      <c r="L27">
        <v>218365321</v>
      </c>
      <c r="M27">
        <v>8662927836</v>
      </c>
      <c r="N27" t="s">
        <v>187</v>
      </c>
      <c r="O27" t="s">
        <v>37624</v>
      </c>
      <c r="P27" t="s">
        <v>316</v>
      </c>
      <c r="Q27" t="s">
        <v>37625</v>
      </c>
      <c r="R27" t="s">
        <v>37626</v>
      </c>
      <c r="S27" t="s">
        <v>187</v>
      </c>
      <c r="T27" t="s">
        <v>37624</v>
      </c>
      <c r="U27" t="s">
        <v>169</v>
      </c>
      <c r="V27">
        <v>2183658776</v>
      </c>
      <c r="W27" t="s">
        <v>1824</v>
      </c>
      <c r="X27">
        <v>8662927836</v>
      </c>
      <c r="Y27" t="s">
        <v>37625</v>
      </c>
      <c r="Z27" t="s">
        <v>1824</v>
      </c>
      <c r="AA27" t="s">
        <v>1824</v>
      </c>
      <c r="AB27" t="s">
        <v>1824</v>
      </c>
      <c r="AC27" t="s">
        <v>1747</v>
      </c>
      <c r="AD27" t="s">
        <v>1824</v>
      </c>
      <c r="AE27" t="s">
        <v>1824</v>
      </c>
      <c r="AF27" t="s">
        <v>1824</v>
      </c>
      <c r="AG27" t="s">
        <v>37001</v>
      </c>
      <c r="AH27" t="s">
        <v>325</v>
      </c>
      <c r="AI27" t="s">
        <v>866</v>
      </c>
      <c r="AJ27">
        <v>1</v>
      </c>
      <c r="AK27" t="s">
        <v>37002</v>
      </c>
      <c r="AL27" t="s">
        <v>1824</v>
      </c>
      <c r="AM27" t="s">
        <v>1824</v>
      </c>
      <c r="AN27" t="s">
        <v>1824</v>
      </c>
      <c r="AO27" t="s">
        <v>1824</v>
      </c>
      <c r="AP27" t="s">
        <v>1824</v>
      </c>
      <c r="AQ27" t="s">
        <v>1824</v>
      </c>
      <c r="AR27" t="s">
        <v>1824</v>
      </c>
      <c r="AS27" t="s">
        <v>1824</v>
      </c>
      <c r="AT27" t="s">
        <v>1824</v>
      </c>
      <c r="AU27" t="s">
        <v>1824</v>
      </c>
      <c r="AV27" t="s">
        <v>1824</v>
      </c>
      <c r="AW27" t="s">
        <v>1824</v>
      </c>
      <c r="AX27" t="s">
        <v>1824</v>
      </c>
      <c r="AY27" t="s">
        <v>1824</v>
      </c>
      <c r="AZ27" t="s">
        <v>1824</v>
      </c>
      <c r="BA27" t="s">
        <v>1824</v>
      </c>
      <c r="BB27" t="s">
        <v>1824</v>
      </c>
      <c r="BC27" t="s">
        <v>1824</v>
      </c>
      <c r="BD27" t="s">
        <v>1824</v>
      </c>
      <c r="BE27" t="s">
        <v>1824</v>
      </c>
      <c r="BF27" t="s">
        <v>1824</v>
      </c>
      <c r="BG27" t="s">
        <v>1824</v>
      </c>
      <c r="BH27" t="s">
        <v>1824</v>
      </c>
      <c r="BI27" t="s">
        <v>1824</v>
      </c>
      <c r="BJ27" t="s">
        <v>1824</v>
      </c>
      <c r="BK27" t="s">
        <v>1824</v>
      </c>
      <c r="BL27" t="s">
        <v>187</v>
      </c>
      <c r="BM27" t="s">
        <v>37624</v>
      </c>
      <c r="BN27" t="s">
        <v>169</v>
      </c>
      <c r="BO27">
        <v>2183658776</v>
      </c>
      <c r="BP27" t="s">
        <v>1824</v>
      </c>
      <c r="BQ27">
        <v>8662927836</v>
      </c>
      <c r="BR27" t="s">
        <v>37625</v>
      </c>
      <c r="BS27" t="s">
        <v>1824</v>
      </c>
      <c r="BT27" t="s">
        <v>1824</v>
      </c>
      <c r="BU27" t="s">
        <v>1824</v>
      </c>
      <c r="BV27" t="s">
        <v>1747</v>
      </c>
      <c r="BW27" t="s">
        <v>1824</v>
      </c>
      <c r="BX27" t="s">
        <v>1824</v>
      </c>
      <c r="BY27" t="s">
        <v>339</v>
      </c>
    </row>
    <row r="28" spans="1:77" customFormat="1" x14ac:dyDescent="0.2">
      <c r="A28">
        <v>39</v>
      </c>
      <c r="B28">
        <v>1821066499</v>
      </c>
      <c r="C28" t="s">
        <v>2016</v>
      </c>
      <c r="D28" t="s">
        <v>382</v>
      </c>
      <c r="E28" t="s">
        <v>37003</v>
      </c>
      <c r="F28" t="s">
        <v>1824</v>
      </c>
      <c r="H28" t="s">
        <v>383</v>
      </c>
      <c r="I28" t="s">
        <v>312</v>
      </c>
      <c r="J28">
        <v>56031</v>
      </c>
      <c r="K28">
        <v>0</v>
      </c>
      <c r="L28">
        <v>5072388100</v>
      </c>
      <c r="M28">
        <v>5072388686</v>
      </c>
      <c r="N28" t="s">
        <v>870</v>
      </c>
      <c r="O28" t="s">
        <v>1854</v>
      </c>
      <c r="P28" t="s">
        <v>1443</v>
      </c>
      <c r="Q28" t="s">
        <v>1855</v>
      </c>
      <c r="R28" t="s">
        <v>36973</v>
      </c>
      <c r="S28" t="s">
        <v>1451</v>
      </c>
      <c r="T28" t="s">
        <v>1452</v>
      </c>
      <c r="U28" t="s">
        <v>36974</v>
      </c>
      <c r="V28">
        <v>5075947197</v>
      </c>
      <c r="W28" t="s">
        <v>1824</v>
      </c>
      <c r="X28">
        <v>5075944874</v>
      </c>
      <c r="Y28" t="s">
        <v>1453</v>
      </c>
      <c r="Z28" t="s">
        <v>37607</v>
      </c>
      <c r="AA28" t="s">
        <v>328</v>
      </c>
      <c r="AB28" t="s">
        <v>178</v>
      </c>
      <c r="AC28" t="s">
        <v>312</v>
      </c>
      <c r="AD28">
        <v>56001</v>
      </c>
      <c r="AE28" t="s">
        <v>1824</v>
      </c>
      <c r="AF28" t="s">
        <v>179</v>
      </c>
      <c r="AG28" t="s">
        <v>1444</v>
      </c>
      <c r="AH28" t="s">
        <v>871</v>
      </c>
      <c r="AI28" t="s">
        <v>866</v>
      </c>
      <c r="AJ28">
        <v>0</v>
      </c>
      <c r="AK28" t="s">
        <v>2357</v>
      </c>
      <c r="AL28" t="s">
        <v>117</v>
      </c>
      <c r="AM28" t="s">
        <v>2134</v>
      </c>
      <c r="AN28" t="s">
        <v>36975</v>
      </c>
      <c r="AO28">
        <v>5074341069</v>
      </c>
      <c r="AP28" t="s">
        <v>1824</v>
      </c>
      <c r="AQ28">
        <v>5074341432</v>
      </c>
      <c r="AR28" t="s">
        <v>2135</v>
      </c>
      <c r="AS28" t="s">
        <v>1984</v>
      </c>
      <c r="AT28" t="s">
        <v>1824</v>
      </c>
      <c r="AU28" t="s">
        <v>1983</v>
      </c>
      <c r="AV28" t="s">
        <v>312</v>
      </c>
      <c r="AW28">
        <v>55912</v>
      </c>
      <c r="AX28" t="s">
        <v>1824</v>
      </c>
      <c r="AY28" t="s">
        <v>1824</v>
      </c>
      <c r="AZ28" t="s">
        <v>1824</v>
      </c>
      <c r="BA28" t="s">
        <v>1824</v>
      </c>
      <c r="BB28" t="s">
        <v>1824</v>
      </c>
      <c r="BC28" t="s">
        <v>1824</v>
      </c>
      <c r="BD28" t="s">
        <v>1824</v>
      </c>
      <c r="BE28" t="s">
        <v>1824</v>
      </c>
      <c r="BF28" t="s">
        <v>1824</v>
      </c>
      <c r="BG28" t="s">
        <v>1824</v>
      </c>
      <c r="BH28" t="s">
        <v>1824</v>
      </c>
      <c r="BI28" t="s">
        <v>1824</v>
      </c>
      <c r="BJ28" t="s">
        <v>1824</v>
      </c>
      <c r="BK28" t="s">
        <v>1824</v>
      </c>
      <c r="BL28" t="s">
        <v>1451</v>
      </c>
      <c r="BM28" t="s">
        <v>1452</v>
      </c>
      <c r="BN28" t="s">
        <v>36974</v>
      </c>
      <c r="BO28">
        <v>5075947197</v>
      </c>
      <c r="BP28" t="s">
        <v>1824</v>
      </c>
      <c r="BQ28">
        <v>5075944874</v>
      </c>
      <c r="BR28" t="s">
        <v>1453</v>
      </c>
      <c r="BS28" t="s">
        <v>37607</v>
      </c>
      <c r="BT28" t="s">
        <v>328</v>
      </c>
      <c r="BU28" t="s">
        <v>178</v>
      </c>
      <c r="BV28" t="s">
        <v>312</v>
      </c>
      <c r="BW28">
        <v>56001</v>
      </c>
      <c r="BX28" t="s">
        <v>1824</v>
      </c>
      <c r="BY28" t="s">
        <v>339</v>
      </c>
    </row>
    <row r="29" spans="1:77" customFormat="1" x14ac:dyDescent="0.2">
      <c r="A29">
        <v>41</v>
      </c>
      <c r="B29">
        <v>1922085299</v>
      </c>
      <c r="C29" t="s">
        <v>2017</v>
      </c>
      <c r="D29" t="s">
        <v>238</v>
      </c>
      <c r="E29" t="s">
        <v>37004</v>
      </c>
      <c r="F29" t="s">
        <v>1824</v>
      </c>
      <c r="H29" t="s">
        <v>239</v>
      </c>
      <c r="I29" t="s">
        <v>312</v>
      </c>
      <c r="J29">
        <v>55371</v>
      </c>
      <c r="K29">
        <v>2172</v>
      </c>
      <c r="L29">
        <v>7633891313</v>
      </c>
      <c r="M29">
        <v>7633896306</v>
      </c>
      <c r="N29" t="s">
        <v>1459</v>
      </c>
      <c r="O29" t="s">
        <v>36960</v>
      </c>
      <c r="P29" t="s">
        <v>2020</v>
      </c>
      <c r="Q29" t="s">
        <v>37005</v>
      </c>
      <c r="R29" t="s">
        <v>37006</v>
      </c>
      <c r="S29" t="s">
        <v>2165</v>
      </c>
      <c r="T29" t="s">
        <v>2166</v>
      </c>
      <c r="U29" t="s">
        <v>2167</v>
      </c>
      <c r="V29">
        <v>6126725963</v>
      </c>
      <c r="W29" t="s">
        <v>1824</v>
      </c>
      <c r="X29">
        <v>6126726986</v>
      </c>
      <c r="Y29" t="s">
        <v>2168</v>
      </c>
      <c r="Z29" t="s">
        <v>2409</v>
      </c>
      <c r="AA29" t="s">
        <v>1824</v>
      </c>
      <c r="AB29" t="s">
        <v>1830</v>
      </c>
      <c r="AC29" t="s">
        <v>312</v>
      </c>
      <c r="AD29">
        <v>55104</v>
      </c>
      <c r="AE29" t="s">
        <v>1824</v>
      </c>
      <c r="AF29" t="s">
        <v>1824</v>
      </c>
      <c r="AG29" t="s">
        <v>129</v>
      </c>
      <c r="AH29" t="s">
        <v>2084</v>
      </c>
      <c r="AI29" t="s">
        <v>866</v>
      </c>
      <c r="AJ29">
        <v>0</v>
      </c>
      <c r="AK29" t="s">
        <v>2018</v>
      </c>
      <c r="AL29" t="s">
        <v>187</v>
      </c>
      <c r="AM29" t="s">
        <v>1148</v>
      </c>
      <c r="AN29" t="s">
        <v>2002</v>
      </c>
      <c r="AO29">
        <v>6126726736</v>
      </c>
      <c r="AP29" t="s">
        <v>1824</v>
      </c>
      <c r="AQ29" t="s">
        <v>1824</v>
      </c>
      <c r="AR29" t="s">
        <v>2170</v>
      </c>
      <c r="AS29" t="s">
        <v>2171</v>
      </c>
      <c r="AT29" t="s">
        <v>1824</v>
      </c>
      <c r="AU29" t="s">
        <v>880</v>
      </c>
      <c r="AV29" t="s">
        <v>312</v>
      </c>
      <c r="AW29">
        <v>55104</v>
      </c>
      <c r="AX29">
        <v>3727</v>
      </c>
      <c r="AY29" t="s">
        <v>37007</v>
      </c>
      <c r="AZ29" t="s">
        <v>36964</v>
      </c>
      <c r="BA29" t="s">
        <v>36965</v>
      </c>
      <c r="BB29">
        <v>6126726740</v>
      </c>
      <c r="BC29" t="s">
        <v>1824</v>
      </c>
      <c r="BD29">
        <v>6126726986</v>
      </c>
      <c r="BE29" t="s">
        <v>36966</v>
      </c>
      <c r="BF29" t="s">
        <v>2124</v>
      </c>
      <c r="BG29" t="s">
        <v>1824</v>
      </c>
      <c r="BH29" t="s">
        <v>1896</v>
      </c>
      <c r="BI29" t="s">
        <v>312</v>
      </c>
      <c r="BJ29">
        <v>55104</v>
      </c>
      <c r="BK29" t="s">
        <v>1824</v>
      </c>
      <c r="BL29" t="s">
        <v>2125</v>
      </c>
      <c r="BM29" t="s">
        <v>2126</v>
      </c>
      <c r="BN29" t="s">
        <v>1843</v>
      </c>
      <c r="BO29">
        <v>6126724923</v>
      </c>
      <c r="BP29" t="s">
        <v>1824</v>
      </c>
      <c r="BQ29" t="s">
        <v>1824</v>
      </c>
      <c r="BR29" t="s">
        <v>2127</v>
      </c>
      <c r="BS29" t="s">
        <v>2128</v>
      </c>
      <c r="BT29" t="s">
        <v>1824</v>
      </c>
      <c r="BU29" t="s">
        <v>1830</v>
      </c>
      <c r="BV29" t="s">
        <v>312</v>
      </c>
      <c r="BW29">
        <v>55104</v>
      </c>
      <c r="BX29" t="s">
        <v>1824</v>
      </c>
      <c r="BY29" t="s">
        <v>339</v>
      </c>
    </row>
    <row r="30" spans="1:77" customFormat="1" x14ac:dyDescent="0.2">
      <c r="A30">
        <v>42</v>
      </c>
      <c r="B30">
        <v>1245217520</v>
      </c>
      <c r="C30" t="s">
        <v>2019</v>
      </c>
      <c r="D30" t="s">
        <v>126</v>
      </c>
      <c r="E30" t="s">
        <v>37008</v>
      </c>
      <c r="F30" t="s">
        <v>1824</v>
      </c>
      <c r="H30" t="s">
        <v>127</v>
      </c>
      <c r="I30" t="s">
        <v>312</v>
      </c>
      <c r="J30">
        <v>55337</v>
      </c>
      <c r="K30">
        <v>5714</v>
      </c>
      <c r="L30">
        <v>9528922000</v>
      </c>
      <c r="M30">
        <v>9528922107</v>
      </c>
      <c r="N30" t="s">
        <v>1459</v>
      </c>
      <c r="O30" t="s">
        <v>36960</v>
      </c>
      <c r="P30" t="s">
        <v>2439</v>
      </c>
      <c r="Q30" t="s">
        <v>37005</v>
      </c>
      <c r="R30" t="s">
        <v>36962</v>
      </c>
      <c r="S30" t="s">
        <v>37009</v>
      </c>
      <c r="T30" t="s">
        <v>37010</v>
      </c>
      <c r="U30" t="s">
        <v>2167</v>
      </c>
      <c r="V30">
        <v>6516430279</v>
      </c>
      <c r="W30" t="s">
        <v>1824</v>
      </c>
      <c r="X30" t="s">
        <v>1824</v>
      </c>
      <c r="Y30" t="s">
        <v>37011</v>
      </c>
      <c r="Z30" t="s">
        <v>2171</v>
      </c>
      <c r="AA30" t="s">
        <v>1824</v>
      </c>
      <c r="AB30" t="s">
        <v>880</v>
      </c>
      <c r="AC30" t="s">
        <v>312</v>
      </c>
      <c r="AD30">
        <v>55104</v>
      </c>
      <c r="AE30">
        <v>3727</v>
      </c>
      <c r="AF30" t="s">
        <v>1824</v>
      </c>
      <c r="AG30" t="s">
        <v>129</v>
      </c>
      <c r="AH30" t="s">
        <v>2084</v>
      </c>
      <c r="AI30" t="s">
        <v>866</v>
      </c>
      <c r="AJ30">
        <v>0</v>
      </c>
      <c r="AK30" t="s">
        <v>2440</v>
      </c>
      <c r="AL30" t="s">
        <v>187</v>
      </c>
      <c r="AM30" t="s">
        <v>1148</v>
      </c>
      <c r="AN30" t="s">
        <v>2002</v>
      </c>
      <c r="AO30">
        <v>6126726736</v>
      </c>
      <c r="AP30" t="s">
        <v>1824</v>
      </c>
      <c r="AQ30" t="s">
        <v>1824</v>
      </c>
      <c r="AR30" t="s">
        <v>2170</v>
      </c>
      <c r="AS30" t="s">
        <v>2171</v>
      </c>
      <c r="AT30" t="s">
        <v>1824</v>
      </c>
      <c r="AU30" t="s">
        <v>880</v>
      </c>
      <c r="AV30" t="s">
        <v>312</v>
      </c>
      <c r="AW30">
        <v>55104</v>
      </c>
      <c r="AX30">
        <v>3727</v>
      </c>
      <c r="AY30" t="s">
        <v>37007</v>
      </c>
      <c r="AZ30" t="s">
        <v>36964</v>
      </c>
      <c r="BA30" t="s">
        <v>36965</v>
      </c>
      <c r="BB30">
        <v>6126726740</v>
      </c>
      <c r="BC30" t="s">
        <v>1824</v>
      </c>
      <c r="BD30">
        <v>6126726986</v>
      </c>
      <c r="BE30" t="s">
        <v>36966</v>
      </c>
      <c r="BF30" t="s">
        <v>2124</v>
      </c>
      <c r="BG30" t="s">
        <v>1824</v>
      </c>
      <c r="BH30" t="s">
        <v>1896</v>
      </c>
      <c r="BI30" t="s">
        <v>312</v>
      </c>
      <c r="BJ30">
        <v>55104</v>
      </c>
      <c r="BK30" t="s">
        <v>1824</v>
      </c>
      <c r="BL30" t="s">
        <v>2447</v>
      </c>
      <c r="BM30" t="s">
        <v>2126</v>
      </c>
      <c r="BN30" t="s">
        <v>2505</v>
      </c>
      <c r="BO30">
        <v>6127855224</v>
      </c>
      <c r="BP30" t="s">
        <v>1824</v>
      </c>
      <c r="BQ30">
        <v>6126727734</v>
      </c>
      <c r="BR30" t="s">
        <v>2127</v>
      </c>
      <c r="BS30" t="s">
        <v>2128</v>
      </c>
      <c r="BT30" t="s">
        <v>1824</v>
      </c>
      <c r="BU30" t="s">
        <v>1830</v>
      </c>
      <c r="BV30" t="s">
        <v>312</v>
      </c>
      <c r="BW30">
        <v>55104</v>
      </c>
      <c r="BX30" t="s">
        <v>1824</v>
      </c>
      <c r="BY30" t="s">
        <v>339</v>
      </c>
    </row>
    <row r="31" spans="1:77" customFormat="1" x14ac:dyDescent="0.2">
      <c r="A31">
        <v>44</v>
      </c>
      <c r="B31">
        <v>1699752915</v>
      </c>
      <c r="C31" t="s">
        <v>2021</v>
      </c>
      <c r="D31" t="s">
        <v>377</v>
      </c>
      <c r="E31" t="s">
        <v>37012</v>
      </c>
      <c r="F31" t="s">
        <v>1824</v>
      </c>
      <c r="H31" t="s">
        <v>128</v>
      </c>
      <c r="I31" t="s">
        <v>312</v>
      </c>
      <c r="J31">
        <v>55435</v>
      </c>
      <c r="K31">
        <v>2104</v>
      </c>
      <c r="L31">
        <v>9529245000</v>
      </c>
      <c r="M31">
        <v>9529245382</v>
      </c>
      <c r="N31" t="s">
        <v>1459</v>
      </c>
      <c r="O31" t="s">
        <v>36960</v>
      </c>
      <c r="P31" t="s">
        <v>2020</v>
      </c>
      <c r="Q31" t="s">
        <v>37005</v>
      </c>
      <c r="R31" t="s">
        <v>36962</v>
      </c>
      <c r="S31" t="s">
        <v>37009</v>
      </c>
      <c r="T31" t="s">
        <v>37010</v>
      </c>
      <c r="U31" t="s">
        <v>2167</v>
      </c>
      <c r="V31">
        <v>6516430279</v>
      </c>
      <c r="W31" t="s">
        <v>1824</v>
      </c>
      <c r="X31" t="s">
        <v>1824</v>
      </c>
      <c r="Y31" t="s">
        <v>37011</v>
      </c>
      <c r="Z31" t="s">
        <v>2171</v>
      </c>
      <c r="AA31" t="s">
        <v>1824</v>
      </c>
      <c r="AB31" t="s">
        <v>880</v>
      </c>
      <c r="AC31" t="s">
        <v>312</v>
      </c>
      <c r="AD31">
        <v>55104</v>
      </c>
      <c r="AE31">
        <v>3727</v>
      </c>
      <c r="AF31" t="s">
        <v>1824</v>
      </c>
      <c r="AG31" t="s">
        <v>129</v>
      </c>
      <c r="AH31" t="s">
        <v>2084</v>
      </c>
      <c r="AI31" t="s">
        <v>866</v>
      </c>
      <c r="AJ31">
        <v>0</v>
      </c>
      <c r="AK31" t="s">
        <v>2441</v>
      </c>
      <c r="AL31" t="s">
        <v>187</v>
      </c>
      <c r="AM31" t="s">
        <v>1148</v>
      </c>
      <c r="AN31" t="s">
        <v>2002</v>
      </c>
      <c r="AO31">
        <v>6126726736</v>
      </c>
      <c r="AP31" t="s">
        <v>1824</v>
      </c>
      <c r="AQ31" t="s">
        <v>1824</v>
      </c>
      <c r="AR31" t="s">
        <v>2170</v>
      </c>
      <c r="AS31" t="s">
        <v>2171</v>
      </c>
      <c r="AT31" t="s">
        <v>1824</v>
      </c>
      <c r="AU31" t="s">
        <v>880</v>
      </c>
      <c r="AV31" t="s">
        <v>312</v>
      </c>
      <c r="AW31">
        <v>55104</v>
      </c>
      <c r="AX31">
        <v>3727</v>
      </c>
      <c r="AY31" t="s">
        <v>37007</v>
      </c>
      <c r="AZ31" t="s">
        <v>36964</v>
      </c>
      <c r="BA31" t="s">
        <v>36965</v>
      </c>
      <c r="BB31">
        <v>6126726740</v>
      </c>
      <c r="BC31" t="s">
        <v>1824</v>
      </c>
      <c r="BD31">
        <v>6126726986</v>
      </c>
      <c r="BE31" t="s">
        <v>36966</v>
      </c>
      <c r="BF31" t="s">
        <v>2124</v>
      </c>
      <c r="BG31" t="s">
        <v>1824</v>
      </c>
      <c r="BH31" t="s">
        <v>1896</v>
      </c>
      <c r="BI31" t="s">
        <v>312</v>
      </c>
      <c r="BJ31">
        <v>55104</v>
      </c>
      <c r="BK31" t="s">
        <v>1824</v>
      </c>
      <c r="BL31" t="s">
        <v>2447</v>
      </c>
      <c r="BM31" t="s">
        <v>2126</v>
      </c>
      <c r="BN31" t="s">
        <v>2505</v>
      </c>
      <c r="BO31">
        <v>6127855224</v>
      </c>
      <c r="BP31" t="s">
        <v>1824</v>
      </c>
      <c r="BQ31">
        <v>6126727734</v>
      </c>
      <c r="BR31" t="s">
        <v>2127</v>
      </c>
      <c r="BS31" t="s">
        <v>2128</v>
      </c>
      <c r="BT31" t="s">
        <v>1824</v>
      </c>
      <c r="BU31" t="s">
        <v>1830</v>
      </c>
      <c r="BV31" t="s">
        <v>312</v>
      </c>
      <c r="BW31">
        <v>55104</v>
      </c>
      <c r="BX31" t="s">
        <v>1824</v>
      </c>
      <c r="BY31" t="s">
        <v>339</v>
      </c>
    </row>
    <row r="32" spans="1:77" customFormat="1" x14ac:dyDescent="0.2">
      <c r="A32">
        <v>45</v>
      </c>
      <c r="B32">
        <v>1528041183</v>
      </c>
      <c r="C32" t="s">
        <v>1337</v>
      </c>
      <c r="D32" t="s">
        <v>1216</v>
      </c>
      <c r="E32" t="s">
        <v>37013</v>
      </c>
      <c r="F32" t="s">
        <v>1824</v>
      </c>
      <c r="H32" t="s">
        <v>2442</v>
      </c>
      <c r="I32" t="s">
        <v>312</v>
      </c>
      <c r="J32">
        <v>56649</v>
      </c>
      <c r="K32">
        <v>2154</v>
      </c>
      <c r="L32">
        <v>2182834481</v>
      </c>
      <c r="M32">
        <v>2182832281</v>
      </c>
      <c r="N32" t="s">
        <v>2443</v>
      </c>
      <c r="O32" t="s">
        <v>2444</v>
      </c>
      <c r="P32" t="s">
        <v>320</v>
      </c>
      <c r="Q32" t="s">
        <v>2445</v>
      </c>
      <c r="R32" t="s">
        <v>37627</v>
      </c>
      <c r="S32" t="s">
        <v>2484</v>
      </c>
      <c r="T32" t="s">
        <v>2485</v>
      </c>
      <c r="U32" t="s">
        <v>137</v>
      </c>
      <c r="V32">
        <v>2182835475</v>
      </c>
      <c r="W32" t="s">
        <v>1824</v>
      </c>
      <c r="X32">
        <v>2182832281</v>
      </c>
      <c r="Y32" t="s">
        <v>2486</v>
      </c>
      <c r="Z32" t="s">
        <v>1866</v>
      </c>
      <c r="AA32" t="s">
        <v>1824</v>
      </c>
      <c r="AB32" t="s">
        <v>1216</v>
      </c>
      <c r="AC32" t="s">
        <v>312</v>
      </c>
      <c r="AD32">
        <v>56649</v>
      </c>
      <c r="AE32">
        <v>2154</v>
      </c>
      <c r="AF32" t="s">
        <v>2442</v>
      </c>
      <c r="AG32" t="s">
        <v>2446</v>
      </c>
      <c r="AH32" t="s">
        <v>325</v>
      </c>
      <c r="AI32">
        <v>0</v>
      </c>
      <c r="AJ32">
        <v>1</v>
      </c>
      <c r="AK32" t="s">
        <v>37628</v>
      </c>
      <c r="AL32" t="s">
        <v>987</v>
      </c>
      <c r="AM32" t="s">
        <v>37014</v>
      </c>
      <c r="AN32" t="s">
        <v>145</v>
      </c>
      <c r="AO32">
        <v>2182835462</v>
      </c>
      <c r="AP32" t="s">
        <v>1824</v>
      </c>
      <c r="AQ32">
        <v>2182832281</v>
      </c>
      <c r="AR32" t="s">
        <v>37015</v>
      </c>
      <c r="AS32" t="s">
        <v>1866</v>
      </c>
      <c r="AT32" t="s">
        <v>1824</v>
      </c>
      <c r="AU32" t="s">
        <v>1217</v>
      </c>
      <c r="AV32" t="s">
        <v>312</v>
      </c>
      <c r="AW32">
        <v>56649</v>
      </c>
      <c r="AX32">
        <v>2154</v>
      </c>
      <c r="AY32" t="s">
        <v>1824</v>
      </c>
      <c r="AZ32" t="s">
        <v>1824</v>
      </c>
      <c r="BA32" t="s">
        <v>1824</v>
      </c>
      <c r="BB32" t="s">
        <v>1824</v>
      </c>
      <c r="BC32" t="s">
        <v>1824</v>
      </c>
      <c r="BD32" t="s">
        <v>1824</v>
      </c>
      <c r="BE32" t="s">
        <v>1824</v>
      </c>
      <c r="BF32" t="s">
        <v>1824</v>
      </c>
      <c r="BG32" t="s">
        <v>1824</v>
      </c>
      <c r="BH32" t="s">
        <v>1824</v>
      </c>
      <c r="BI32" t="s">
        <v>1824</v>
      </c>
      <c r="BJ32" t="s">
        <v>1824</v>
      </c>
      <c r="BK32" t="s">
        <v>1824</v>
      </c>
      <c r="BL32" t="s">
        <v>987</v>
      </c>
      <c r="BM32" t="s">
        <v>37014</v>
      </c>
      <c r="BN32" t="s">
        <v>145</v>
      </c>
      <c r="BO32">
        <v>2182835462</v>
      </c>
      <c r="BP32" t="s">
        <v>1824</v>
      </c>
      <c r="BQ32">
        <v>2182832281</v>
      </c>
      <c r="BR32" t="s">
        <v>37015</v>
      </c>
      <c r="BS32" t="s">
        <v>1866</v>
      </c>
      <c r="BT32" t="s">
        <v>1824</v>
      </c>
      <c r="BU32" t="s">
        <v>1217</v>
      </c>
      <c r="BV32" t="s">
        <v>312</v>
      </c>
      <c r="BW32">
        <v>56649</v>
      </c>
      <c r="BX32">
        <v>2154</v>
      </c>
      <c r="BY32" t="s">
        <v>339</v>
      </c>
    </row>
    <row r="33" spans="1:77" customFormat="1" x14ac:dyDescent="0.2">
      <c r="A33">
        <v>46</v>
      </c>
      <c r="B33">
        <v>1497850119</v>
      </c>
      <c r="C33" t="s">
        <v>2172</v>
      </c>
      <c r="D33" t="s">
        <v>384</v>
      </c>
      <c r="E33" t="s">
        <v>1857</v>
      </c>
      <c r="F33" t="s">
        <v>1824</v>
      </c>
      <c r="H33" t="s">
        <v>150</v>
      </c>
      <c r="I33" t="s">
        <v>312</v>
      </c>
      <c r="J33">
        <v>56542</v>
      </c>
      <c r="K33">
        <v>1599</v>
      </c>
      <c r="L33">
        <v>2184351133</v>
      </c>
      <c r="M33">
        <v>2184351134</v>
      </c>
      <c r="N33" t="s">
        <v>423</v>
      </c>
      <c r="O33" t="s">
        <v>37629</v>
      </c>
      <c r="P33" t="s">
        <v>978</v>
      </c>
      <c r="Q33" t="s">
        <v>37630</v>
      </c>
      <c r="R33" t="s">
        <v>385</v>
      </c>
      <c r="S33" t="s">
        <v>1185</v>
      </c>
      <c r="T33" t="s">
        <v>2022</v>
      </c>
      <c r="U33" t="s">
        <v>37589</v>
      </c>
      <c r="V33">
        <v>2184357637</v>
      </c>
      <c r="W33" t="s">
        <v>1824</v>
      </c>
      <c r="X33">
        <v>2184351134</v>
      </c>
      <c r="Y33" t="s">
        <v>2117</v>
      </c>
      <c r="Z33" t="s">
        <v>1857</v>
      </c>
      <c r="AA33" t="s">
        <v>1824</v>
      </c>
      <c r="AB33" t="s">
        <v>387</v>
      </c>
      <c r="AC33" t="s">
        <v>312</v>
      </c>
      <c r="AD33">
        <v>56542</v>
      </c>
      <c r="AE33" t="s">
        <v>1824</v>
      </c>
      <c r="AF33" t="s">
        <v>1824</v>
      </c>
      <c r="AG33" t="s">
        <v>1424</v>
      </c>
      <c r="AH33" t="s">
        <v>1784</v>
      </c>
      <c r="AI33" t="s">
        <v>866</v>
      </c>
      <c r="AJ33">
        <v>1</v>
      </c>
      <c r="AK33" t="s">
        <v>1756</v>
      </c>
      <c r="AL33" t="s">
        <v>984</v>
      </c>
      <c r="AM33" t="s">
        <v>386</v>
      </c>
      <c r="AN33" t="s">
        <v>874</v>
      </c>
      <c r="AO33">
        <v>2184357633</v>
      </c>
      <c r="AP33" t="s">
        <v>1824</v>
      </c>
      <c r="AQ33">
        <v>2184351134</v>
      </c>
      <c r="AR33" t="s">
        <v>1655</v>
      </c>
      <c r="AS33" t="s">
        <v>1857</v>
      </c>
      <c r="AT33" t="s">
        <v>1824</v>
      </c>
      <c r="AU33" t="s">
        <v>387</v>
      </c>
      <c r="AV33" t="s">
        <v>312</v>
      </c>
      <c r="AW33">
        <v>56542</v>
      </c>
      <c r="AX33">
        <v>1599</v>
      </c>
      <c r="AY33" t="s">
        <v>1824</v>
      </c>
      <c r="AZ33" t="s">
        <v>1824</v>
      </c>
      <c r="BA33" t="s">
        <v>1824</v>
      </c>
      <c r="BB33" t="s">
        <v>1824</v>
      </c>
      <c r="BC33" t="s">
        <v>1824</v>
      </c>
      <c r="BD33" t="s">
        <v>1824</v>
      </c>
      <c r="BE33" t="s">
        <v>1824</v>
      </c>
      <c r="BF33" t="s">
        <v>1824</v>
      </c>
      <c r="BG33" t="s">
        <v>1824</v>
      </c>
      <c r="BH33" t="s">
        <v>1824</v>
      </c>
      <c r="BI33" t="s">
        <v>1824</v>
      </c>
      <c r="BJ33" t="s">
        <v>1824</v>
      </c>
      <c r="BK33" t="s">
        <v>1824</v>
      </c>
      <c r="BL33" t="s">
        <v>984</v>
      </c>
      <c r="BM33" t="s">
        <v>386</v>
      </c>
      <c r="BN33" t="s">
        <v>874</v>
      </c>
      <c r="BO33">
        <v>2184357633</v>
      </c>
      <c r="BP33" t="s">
        <v>1824</v>
      </c>
      <c r="BQ33">
        <v>2184351134</v>
      </c>
      <c r="BR33" t="s">
        <v>1655</v>
      </c>
      <c r="BS33" t="s">
        <v>1857</v>
      </c>
      <c r="BT33" t="s">
        <v>1824</v>
      </c>
      <c r="BU33" t="s">
        <v>387</v>
      </c>
      <c r="BV33" t="s">
        <v>312</v>
      </c>
      <c r="BW33">
        <v>56542</v>
      </c>
      <c r="BX33">
        <v>1599</v>
      </c>
      <c r="BY33" t="s">
        <v>339</v>
      </c>
    </row>
    <row r="34" spans="1:77" customFormat="1" x14ac:dyDescent="0.2">
      <c r="A34">
        <v>49</v>
      </c>
      <c r="B34">
        <v>1447352836</v>
      </c>
      <c r="C34" t="s">
        <v>626</v>
      </c>
      <c r="D34" t="s">
        <v>330</v>
      </c>
      <c r="E34" t="s">
        <v>37016</v>
      </c>
      <c r="F34" t="s">
        <v>1824</v>
      </c>
      <c r="H34" t="s">
        <v>959</v>
      </c>
      <c r="I34" t="s">
        <v>312</v>
      </c>
      <c r="J34">
        <v>55101</v>
      </c>
      <c r="K34">
        <v>2507</v>
      </c>
      <c r="L34">
        <v>6512912848</v>
      </c>
      <c r="M34">
        <v>6513252122</v>
      </c>
      <c r="N34" t="s">
        <v>2447</v>
      </c>
      <c r="O34" t="s">
        <v>2448</v>
      </c>
      <c r="P34" t="s">
        <v>2449</v>
      </c>
      <c r="Q34" t="s">
        <v>2450</v>
      </c>
      <c r="R34" t="s">
        <v>2451</v>
      </c>
      <c r="S34" t="s">
        <v>980</v>
      </c>
      <c r="T34" t="s">
        <v>2487</v>
      </c>
      <c r="U34" t="s">
        <v>879</v>
      </c>
      <c r="V34">
        <v>6513252237</v>
      </c>
      <c r="W34" t="s">
        <v>1824</v>
      </c>
      <c r="X34" t="s">
        <v>1824</v>
      </c>
      <c r="Y34" t="s">
        <v>2488</v>
      </c>
      <c r="Z34" t="s">
        <v>1824</v>
      </c>
      <c r="AA34" t="s">
        <v>1824</v>
      </c>
      <c r="AB34" t="s">
        <v>1824</v>
      </c>
      <c r="AC34" t="s">
        <v>1747</v>
      </c>
      <c r="AD34" t="s">
        <v>1824</v>
      </c>
      <c r="AE34" t="s">
        <v>1824</v>
      </c>
      <c r="AF34" t="s">
        <v>1824</v>
      </c>
      <c r="AG34" t="s">
        <v>2452</v>
      </c>
      <c r="AH34" t="s">
        <v>325</v>
      </c>
      <c r="AI34">
        <v>0</v>
      </c>
      <c r="AJ34">
        <v>0</v>
      </c>
      <c r="AK34" t="s">
        <v>103</v>
      </c>
      <c r="AL34" t="s">
        <v>1750</v>
      </c>
      <c r="AM34" t="s">
        <v>2493</v>
      </c>
      <c r="AN34" t="s">
        <v>2494</v>
      </c>
      <c r="AO34">
        <v>6513252113</v>
      </c>
      <c r="AP34" t="s">
        <v>1824</v>
      </c>
      <c r="AQ34" t="s">
        <v>1824</v>
      </c>
      <c r="AR34" t="s">
        <v>2495</v>
      </c>
      <c r="AS34" t="s">
        <v>1824</v>
      </c>
      <c r="AT34" t="s">
        <v>1824</v>
      </c>
      <c r="AU34" t="s">
        <v>1824</v>
      </c>
      <c r="AV34" t="s">
        <v>1747</v>
      </c>
      <c r="AW34" t="s">
        <v>1824</v>
      </c>
      <c r="AX34" t="s">
        <v>1824</v>
      </c>
      <c r="AY34" t="s">
        <v>1824</v>
      </c>
      <c r="AZ34" t="s">
        <v>1824</v>
      </c>
      <c r="BA34" t="s">
        <v>1824</v>
      </c>
      <c r="BB34" t="s">
        <v>1824</v>
      </c>
      <c r="BC34" t="s">
        <v>1824</v>
      </c>
      <c r="BD34" t="s">
        <v>1824</v>
      </c>
      <c r="BE34" t="s">
        <v>1824</v>
      </c>
      <c r="BF34" t="s">
        <v>1824</v>
      </c>
      <c r="BG34" t="s">
        <v>1824</v>
      </c>
      <c r="BH34" t="s">
        <v>1824</v>
      </c>
      <c r="BI34" t="s">
        <v>1824</v>
      </c>
      <c r="BJ34" t="s">
        <v>1824</v>
      </c>
      <c r="BK34" t="s">
        <v>1824</v>
      </c>
      <c r="BL34" t="s">
        <v>980</v>
      </c>
      <c r="BM34" t="s">
        <v>2487</v>
      </c>
      <c r="BN34" t="s">
        <v>879</v>
      </c>
      <c r="BO34">
        <v>6513252237</v>
      </c>
      <c r="BP34" t="s">
        <v>1824</v>
      </c>
      <c r="BQ34" t="s">
        <v>1824</v>
      </c>
      <c r="BR34" t="s">
        <v>2488</v>
      </c>
      <c r="BS34" t="s">
        <v>1824</v>
      </c>
      <c r="BT34" t="s">
        <v>1824</v>
      </c>
      <c r="BU34" t="s">
        <v>1824</v>
      </c>
      <c r="BV34" t="s">
        <v>1747</v>
      </c>
      <c r="BW34" t="s">
        <v>1824</v>
      </c>
      <c r="BX34" t="s">
        <v>1824</v>
      </c>
      <c r="BY34" t="s">
        <v>339</v>
      </c>
    </row>
    <row r="35" spans="1:77" customFormat="1" x14ac:dyDescent="0.2">
      <c r="A35">
        <v>50</v>
      </c>
      <c r="B35">
        <v>1538178520</v>
      </c>
      <c r="C35" t="s">
        <v>393</v>
      </c>
      <c r="D35" t="s">
        <v>394</v>
      </c>
      <c r="E35" t="s">
        <v>2173</v>
      </c>
      <c r="F35" t="s">
        <v>1824</v>
      </c>
      <c r="H35" t="s">
        <v>395</v>
      </c>
      <c r="I35" t="s">
        <v>312</v>
      </c>
      <c r="J35">
        <v>56334</v>
      </c>
      <c r="K35">
        <v>1820</v>
      </c>
      <c r="L35">
        <v>3206344521</v>
      </c>
      <c r="M35">
        <v>3206342269</v>
      </c>
      <c r="N35" t="s">
        <v>396</v>
      </c>
      <c r="O35" t="s">
        <v>397</v>
      </c>
      <c r="P35" t="s">
        <v>398</v>
      </c>
      <c r="Q35" t="s">
        <v>1799</v>
      </c>
      <c r="R35" t="s">
        <v>1335</v>
      </c>
      <c r="S35" t="s">
        <v>1183</v>
      </c>
      <c r="T35" t="s">
        <v>988</v>
      </c>
      <c r="U35" t="s">
        <v>1856</v>
      </c>
      <c r="V35">
        <v>6124559706</v>
      </c>
      <c r="W35" t="s">
        <v>1824</v>
      </c>
      <c r="X35" t="s">
        <v>1824</v>
      </c>
      <c r="Y35" t="s">
        <v>1922</v>
      </c>
      <c r="Z35" t="s">
        <v>2023</v>
      </c>
      <c r="AA35" t="s">
        <v>1824</v>
      </c>
      <c r="AB35" t="s">
        <v>119</v>
      </c>
      <c r="AC35" t="s">
        <v>312</v>
      </c>
      <c r="AD35">
        <v>55402</v>
      </c>
      <c r="AE35" t="s">
        <v>1824</v>
      </c>
      <c r="AF35" t="s">
        <v>1824</v>
      </c>
      <c r="AG35" t="s">
        <v>400</v>
      </c>
      <c r="AH35" t="s">
        <v>325</v>
      </c>
      <c r="AI35">
        <v>0</v>
      </c>
      <c r="AJ35">
        <v>1</v>
      </c>
      <c r="AK35" t="s">
        <v>1859</v>
      </c>
      <c r="AL35" t="s">
        <v>1145</v>
      </c>
      <c r="AM35" t="s">
        <v>2410</v>
      </c>
      <c r="AN35" t="s">
        <v>2411</v>
      </c>
      <c r="AO35">
        <v>6126299085</v>
      </c>
      <c r="AP35" t="s">
        <v>1824</v>
      </c>
      <c r="AQ35" t="s">
        <v>1824</v>
      </c>
      <c r="AR35" t="s">
        <v>2412</v>
      </c>
      <c r="AS35" t="s">
        <v>2023</v>
      </c>
      <c r="AT35" t="s">
        <v>1824</v>
      </c>
      <c r="AU35" t="s">
        <v>119</v>
      </c>
      <c r="AV35" t="s">
        <v>312</v>
      </c>
      <c r="AW35">
        <v>55402</v>
      </c>
      <c r="AX35" t="s">
        <v>1824</v>
      </c>
      <c r="AY35" t="s">
        <v>1824</v>
      </c>
      <c r="AZ35" t="s">
        <v>1824</v>
      </c>
      <c r="BA35" t="s">
        <v>1824</v>
      </c>
      <c r="BB35" t="s">
        <v>1824</v>
      </c>
      <c r="BC35" t="s">
        <v>1824</v>
      </c>
      <c r="BD35" t="s">
        <v>1824</v>
      </c>
      <c r="BE35" t="s">
        <v>1824</v>
      </c>
      <c r="BF35" t="s">
        <v>1824</v>
      </c>
      <c r="BG35" t="s">
        <v>1824</v>
      </c>
      <c r="BH35" t="s">
        <v>1824</v>
      </c>
      <c r="BI35" t="s">
        <v>1824</v>
      </c>
      <c r="BJ35" t="s">
        <v>1824</v>
      </c>
      <c r="BK35" t="s">
        <v>1824</v>
      </c>
      <c r="BL35" t="s">
        <v>980</v>
      </c>
      <c r="BM35" t="s">
        <v>1336</v>
      </c>
      <c r="BN35" t="s">
        <v>316</v>
      </c>
      <c r="BO35">
        <v>3206342206</v>
      </c>
      <c r="BP35" t="s">
        <v>1824</v>
      </c>
      <c r="BQ35">
        <v>3206342269</v>
      </c>
      <c r="BR35" t="s">
        <v>1447</v>
      </c>
      <c r="BS35" t="s">
        <v>37631</v>
      </c>
      <c r="BT35" t="s">
        <v>981</v>
      </c>
      <c r="BU35" t="s">
        <v>1761</v>
      </c>
      <c r="BV35" t="s">
        <v>312</v>
      </c>
      <c r="BW35">
        <v>56334</v>
      </c>
      <c r="BX35" t="s">
        <v>1824</v>
      </c>
      <c r="BY35" t="s">
        <v>337</v>
      </c>
    </row>
    <row r="36" spans="1:77" customFormat="1" x14ac:dyDescent="0.2">
      <c r="A36">
        <v>51</v>
      </c>
      <c r="B36">
        <v>1508885633</v>
      </c>
      <c r="C36" t="s">
        <v>2024</v>
      </c>
      <c r="D36" t="s">
        <v>388</v>
      </c>
      <c r="E36" t="s">
        <v>37017</v>
      </c>
      <c r="F36" t="s">
        <v>1824</v>
      </c>
      <c r="H36" t="s">
        <v>389</v>
      </c>
      <c r="I36" t="s">
        <v>312</v>
      </c>
      <c r="J36">
        <v>55336</v>
      </c>
      <c r="K36">
        <v>1416</v>
      </c>
      <c r="L36">
        <v>3208643121</v>
      </c>
      <c r="M36">
        <v>3208647887</v>
      </c>
      <c r="N36" t="s">
        <v>1184</v>
      </c>
      <c r="O36" t="s">
        <v>378</v>
      </c>
      <c r="P36" t="s">
        <v>962</v>
      </c>
      <c r="Q36" t="s">
        <v>37632</v>
      </c>
      <c r="R36" t="s">
        <v>2025</v>
      </c>
      <c r="S36" t="s">
        <v>776</v>
      </c>
      <c r="T36" t="s">
        <v>37018</v>
      </c>
      <c r="U36" t="s">
        <v>874</v>
      </c>
      <c r="V36">
        <v>3208647858</v>
      </c>
      <c r="W36" t="s">
        <v>1824</v>
      </c>
      <c r="X36">
        <v>3208647887</v>
      </c>
      <c r="Y36" t="s">
        <v>37633</v>
      </c>
      <c r="Z36" t="s">
        <v>1858</v>
      </c>
      <c r="AA36" t="s">
        <v>1824</v>
      </c>
      <c r="AB36" t="s">
        <v>388</v>
      </c>
      <c r="AC36" t="s">
        <v>312</v>
      </c>
      <c r="AD36">
        <v>55336</v>
      </c>
      <c r="AE36">
        <v>1499</v>
      </c>
      <c r="AF36" t="s">
        <v>389</v>
      </c>
      <c r="AG36" t="s">
        <v>37634</v>
      </c>
      <c r="AH36" t="s">
        <v>392</v>
      </c>
      <c r="AI36" t="s">
        <v>969</v>
      </c>
      <c r="AJ36">
        <v>1</v>
      </c>
      <c r="AK36" t="s">
        <v>1760</v>
      </c>
      <c r="AL36" t="s">
        <v>423</v>
      </c>
      <c r="AM36" t="s">
        <v>2026</v>
      </c>
      <c r="AN36" t="s">
        <v>137</v>
      </c>
      <c r="AO36">
        <v>3208647758</v>
      </c>
      <c r="AP36" t="s">
        <v>1824</v>
      </c>
      <c r="AQ36">
        <v>3208647887</v>
      </c>
      <c r="AR36" t="s">
        <v>37635</v>
      </c>
      <c r="AS36" t="s">
        <v>1858</v>
      </c>
      <c r="AT36" t="s">
        <v>1824</v>
      </c>
      <c r="AU36" t="s">
        <v>391</v>
      </c>
      <c r="AV36" t="s">
        <v>312</v>
      </c>
      <c r="AW36">
        <v>55336</v>
      </c>
      <c r="AX36">
        <v>1499</v>
      </c>
      <c r="AY36" t="s">
        <v>1656</v>
      </c>
      <c r="AZ36" t="s">
        <v>1270</v>
      </c>
      <c r="BA36" t="s">
        <v>316</v>
      </c>
      <c r="BB36">
        <v>3208647797</v>
      </c>
      <c r="BC36" t="s">
        <v>1824</v>
      </c>
      <c r="BD36">
        <v>3208647887</v>
      </c>
      <c r="BE36" t="s">
        <v>37636</v>
      </c>
      <c r="BF36" t="s">
        <v>1858</v>
      </c>
      <c r="BG36" t="s">
        <v>1824</v>
      </c>
      <c r="BH36" t="s">
        <v>391</v>
      </c>
      <c r="BI36" t="s">
        <v>312</v>
      </c>
      <c r="BJ36">
        <v>55336</v>
      </c>
      <c r="BK36">
        <v>1499</v>
      </c>
      <c r="BL36" t="s">
        <v>776</v>
      </c>
      <c r="BM36" t="s">
        <v>37018</v>
      </c>
      <c r="BN36" t="s">
        <v>874</v>
      </c>
      <c r="BO36">
        <v>3208647858</v>
      </c>
      <c r="BP36" t="s">
        <v>1824</v>
      </c>
      <c r="BQ36">
        <v>3208647887</v>
      </c>
      <c r="BR36" t="s">
        <v>37633</v>
      </c>
      <c r="BS36" t="s">
        <v>1858</v>
      </c>
      <c r="BT36" t="s">
        <v>1824</v>
      </c>
      <c r="BU36" t="s">
        <v>388</v>
      </c>
      <c r="BV36" t="s">
        <v>312</v>
      </c>
      <c r="BW36">
        <v>55336</v>
      </c>
      <c r="BX36">
        <v>1499</v>
      </c>
      <c r="BY36" t="s">
        <v>339</v>
      </c>
    </row>
    <row r="37" spans="1:77" customFormat="1" x14ac:dyDescent="0.2">
      <c r="A37">
        <v>53</v>
      </c>
      <c r="B37">
        <v>1700429610</v>
      </c>
      <c r="C37" t="s">
        <v>2174</v>
      </c>
      <c r="D37" t="s">
        <v>408</v>
      </c>
      <c r="E37" t="s">
        <v>2175</v>
      </c>
      <c r="F37" t="s">
        <v>1824</v>
      </c>
      <c r="H37" t="s">
        <v>135</v>
      </c>
      <c r="I37" t="s">
        <v>312</v>
      </c>
      <c r="J37">
        <v>56241</v>
      </c>
      <c r="K37">
        <v>0</v>
      </c>
      <c r="L37">
        <v>3205643111</v>
      </c>
      <c r="M37">
        <v>3205642329</v>
      </c>
      <c r="N37" t="s">
        <v>2176</v>
      </c>
      <c r="O37" t="s">
        <v>1801</v>
      </c>
      <c r="P37" t="s">
        <v>247</v>
      </c>
      <c r="Q37" t="s">
        <v>2177</v>
      </c>
      <c r="R37" t="s">
        <v>1988</v>
      </c>
      <c r="S37" t="s">
        <v>1989</v>
      </c>
      <c r="T37" t="s">
        <v>1990</v>
      </c>
      <c r="U37" t="s">
        <v>1991</v>
      </c>
      <c r="V37">
        <v>5075372739</v>
      </c>
      <c r="W37" t="s">
        <v>1824</v>
      </c>
      <c r="X37">
        <v>5075372743</v>
      </c>
      <c r="Y37" t="s">
        <v>1992</v>
      </c>
      <c r="Z37" t="s">
        <v>1805</v>
      </c>
      <c r="AA37" t="s">
        <v>1824</v>
      </c>
      <c r="AB37" t="s">
        <v>1055</v>
      </c>
      <c r="AC37" t="s">
        <v>312</v>
      </c>
      <c r="AD37">
        <v>56258</v>
      </c>
      <c r="AE37">
        <v>1934</v>
      </c>
      <c r="AF37" t="s">
        <v>1824</v>
      </c>
      <c r="AG37" t="s">
        <v>2094</v>
      </c>
      <c r="AH37" t="s">
        <v>1218</v>
      </c>
      <c r="AI37" t="s">
        <v>866</v>
      </c>
      <c r="AJ37">
        <v>1</v>
      </c>
      <c r="AK37" t="s">
        <v>2178</v>
      </c>
      <c r="AL37" t="s">
        <v>1994</v>
      </c>
      <c r="AM37" t="s">
        <v>1995</v>
      </c>
      <c r="AN37" t="s">
        <v>390</v>
      </c>
      <c r="AO37">
        <v>5075379159</v>
      </c>
      <c r="AP37" t="s">
        <v>1824</v>
      </c>
      <c r="AQ37">
        <v>5075372743</v>
      </c>
      <c r="AR37" t="s">
        <v>1996</v>
      </c>
      <c r="AS37" t="s">
        <v>1805</v>
      </c>
      <c r="AT37" t="s">
        <v>1824</v>
      </c>
      <c r="AU37" t="s">
        <v>1055</v>
      </c>
      <c r="AV37" t="s">
        <v>312</v>
      </c>
      <c r="AW37">
        <v>56258</v>
      </c>
      <c r="AX37">
        <v>1934</v>
      </c>
      <c r="AY37" t="s">
        <v>1824</v>
      </c>
      <c r="AZ37" t="s">
        <v>1824</v>
      </c>
      <c r="BA37" t="s">
        <v>1824</v>
      </c>
      <c r="BB37" t="s">
        <v>1824</v>
      </c>
      <c r="BC37" t="s">
        <v>1824</v>
      </c>
      <c r="BD37" t="s">
        <v>1824</v>
      </c>
      <c r="BE37" t="s">
        <v>1824</v>
      </c>
      <c r="BF37" t="s">
        <v>1824</v>
      </c>
      <c r="BG37" t="s">
        <v>1824</v>
      </c>
      <c r="BH37" t="s">
        <v>1824</v>
      </c>
      <c r="BI37" t="s">
        <v>1824</v>
      </c>
      <c r="BJ37" t="s">
        <v>1824</v>
      </c>
      <c r="BK37" t="s">
        <v>1824</v>
      </c>
      <c r="BL37" t="s">
        <v>1989</v>
      </c>
      <c r="BM37" t="s">
        <v>1990</v>
      </c>
      <c r="BN37" t="s">
        <v>1991</v>
      </c>
      <c r="BO37">
        <v>5075372739</v>
      </c>
      <c r="BP37" t="s">
        <v>1824</v>
      </c>
      <c r="BQ37">
        <v>5075372743</v>
      </c>
      <c r="BR37" t="s">
        <v>1992</v>
      </c>
      <c r="BS37" t="s">
        <v>1805</v>
      </c>
      <c r="BT37" t="s">
        <v>1824</v>
      </c>
      <c r="BU37" t="s">
        <v>1055</v>
      </c>
      <c r="BV37" t="s">
        <v>312</v>
      </c>
      <c r="BW37">
        <v>56258</v>
      </c>
      <c r="BX37">
        <v>1934</v>
      </c>
      <c r="BY37" t="s">
        <v>339</v>
      </c>
    </row>
    <row r="38" spans="1:77" customFormat="1" x14ac:dyDescent="0.2">
      <c r="A38">
        <v>54</v>
      </c>
      <c r="B38">
        <v>1407838329</v>
      </c>
      <c r="C38" t="s">
        <v>2027</v>
      </c>
      <c r="D38" t="s">
        <v>379</v>
      </c>
      <c r="E38" t="s">
        <v>2179</v>
      </c>
      <c r="F38" t="s">
        <v>1824</v>
      </c>
      <c r="H38" t="s">
        <v>380</v>
      </c>
      <c r="I38" t="s">
        <v>312</v>
      </c>
      <c r="J38">
        <v>56531</v>
      </c>
      <c r="K38">
        <v>0</v>
      </c>
      <c r="L38">
        <v>2186857300</v>
      </c>
      <c r="M38">
        <v>2186857296</v>
      </c>
      <c r="N38" t="s">
        <v>2198</v>
      </c>
      <c r="O38" t="s">
        <v>2199</v>
      </c>
      <c r="P38" t="s">
        <v>320</v>
      </c>
      <c r="Q38" t="s">
        <v>2200</v>
      </c>
      <c r="R38" t="s">
        <v>37637</v>
      </c>
      <c r="S38" t="s">
        <v>2028</v>
      </c>
      <c r="T38" t="s">
        <v>2029</v>
      </c>
      <c r="U38" t="s">
        <v>2160</v>
      </c>
      <c r="V38">
        <v>2186857337</v>
      </c>
      <c r="W38" t="s">
        <v>1824</v>
      </c>
      <c r="X38" t="s">
        <v>1824</v>
      </c>
      <c r="Y38" t="s">
        <v>37019</v>
      </c>
      <c r="Z38" t="s">
        <v>1824</v>
      </c>
      <c r="AA38" t="s">
        <v>1824</v>
      </c>
      <c r="AB38" t="s">
        <v>1824</v>
      </c>
      <c r="AC38" t="s">
        <v>1747</v>
      </c>
      <c r="AD38" t="s">
        <v>1824</v>
      </c>
      <c r="AE38" t="s">
        <v>1824</v>
      </c>
      <c r="AF38" t="s">
        <v>1824</v>
      </c>
      <c r="AG38" t="s">
        <v>1157</v>
      </c>
      <c r="AH38" t="s">
        <v>1798</v>
      </c>
      <c r="AI38" t="s">
        <v>866</v>
      </c>
      <c r="AJ38">
        <v>1</v>
      </c>
      <c r="AK38" t="s">
        <v>1853</v>
      </c>
      <c r="AL38" t="s">
        <v>1656</v>
      </c>
      <c r="AM38" t="s">
        <v>2201</v>
      </c>
      <c r="AN38" t="s">
        <v>879</v>
      </c>
      <c r="AO38">
        <v>2187368421</v>
      </c>
      <c r="AP38" t="s">
        <v>1824</v>
      </c>
      <c r="AQ38" t="s">
        <v>1824</v>
      </c>
      <c r="AR38" t="s">
        <v>2202</v>
      </c>
      <c r="AS38" t="s">
        <v>1824</v>
      </c>
      <c r="AT38" t="s">
        <v>1824</v>
      </c>
      <c r="AU38" t="s">
        <v>1824</v>
      </c>
      <c r="AV38" t="s">
        <v>1747</v>
      </c>
      <c r="AW38" t="s">
        <v>1824</v>
      </c>
      <c r="AX38" t="s">
        <v>1824</v>
      </c>
      <c r="AY38" t="s">
        <v>1824</v>
      </c>
      <c r="AZ38" t="s">
        <v>1824</v>
      </c>
      <c r="BA38" t="s">
        <v>1824</v>
      </c>
      <c r="BB38" t="s">
        <v>1824</v>
      </c>
      <c r="BC38" t="s">
        <v>1824</v>
      </c>
      <c r="BD38" t="s">
        <v>1824</v>
      </c>
      <c r="BE38" t="s">
        <v>1824</v>
      </c>
      <c r="BF38" t="s">
        <v>1824</v>
      </c>
      <c r="BG38" t="s">
        <v>1824</v>
      </c>
      <c r="BH38" t="s">
        <v>1824</v>
      </c>
      <c r="BI38" t="s">
        <v>1824</v>
      </c>
      <c r="BJ38" t="s">
        <v>1824</v>
      </c>
      <c r="BK38" t="s">
        <v>1824</v>
      </c>
      <c r="BL38" t="s">
        <v>2028</v>
      </c>
      <c r="BM38" t="s">
        <v>2029</v>
      </c>
      <c r="BN38" t="s">
        <v>2160</v>
      </c>
      <c r="BO38">
        <v>2186857337</v>
      </c>
      <c r="BP38" t="s">
        <v>1824</v>
      </c>
      <c r="BQ38" t="s">
        <v>1824</v>
      </c>
      <c r="BR38" t="s">
        <v>37019</v>
      </c>
      <c r="BS38" t="s">
        <v>1824</v>
      </c>
      <c r="BT38" t="s">
        <v>1824</v>
      </c>
      <c r="BU38" t="s">
        <v>1824</v>
      </c>
      <c r="BV38" t="s">
        <v>1747</v>
      </c>
      <c r="BW38" t="s">
        <v>1824</v>
      </c>
      <c r="BX38" t="s">
        <v>1824</v>
      </c>
      <c r="BY38" t="s">
        <v>339</v>
      </c>
    </row>
    <row r="39" spans="1:77" customFormat="1" x14ac:dyDescent="0.2">
      <c r="A39">
        <v>57</v>
      </c>
      <c r="B39">
        <v>1528025632</v>
      </c>
      <c r="C39" t="s">
        <v>195</v>
      </c>
      <c r="D39" t="s">
        <v>196</v>
      </c>
      <c r="E39" t="s">
        <v>2180</v>
      </c>
      <c r="F39" t="s">
        <v>1824</v>
      </c>
      <c r="H39" t="s">
        <v>197</v>
      </c>
      <c r="I39" t="s">
        <v>312</v>
      </c>
      <c r="J39">
        <v>55060</v>
      </c>
      <c r="K39">
        <v>5503</v>
      </c>
      <c r="L39">
        <v>5074513850</v>
      </c>
      <c r="M39">
        <v>5079772335</v>
      </c>
      <c r="N39" t="s">
        <v>2271</v>
      </c>
      <c r="O39" t="s">
        <v>331</v>
      </c>
      <c r="P39" t="s">
        <v>116</v>
      </c>
      <c r="Q39" t="s">
        <v>37020</v>
      </c>
      <c r="R39" t="s">
        <v>37021</v>
      </c>
      <c r="S39" t="s">
        <v>1757</v>
      </c>
      <c r="T39" t="s">
        <v>1758</v>
      </c>
      <c r="U39" t="s">
        <v>36967</v>
      </c>
      <c r="V39">
        <v>6122624730</v>
      </c>
      <c r="W39" t="s">
        <v>1824</v>
      </c>
      <c r="X39">
        <v>6122624737</v>
      </c>
      <c r="Y39" t="s">
        <v>1759</v>
      </c>
      <c r="Z39" t="s">
        <v>37638</v>
      </c>
      <c r="AA39" t="s">
        <v>1824</v>
      </c>
      <c r="AB39" t="s">
        <v>119</v>
      </c>
      <c r="AC39" t="s">
        <v>312</v>
      </c>
      <c r="AD39">
        <v>55440</v>
      </c>
      <c r="AE39">
        <v>43</v>
      </c>
      <c r="AF39" t="s">
        <v>120</v>
      </c>
      <c r="AG39" t="s">
        <v>2362</v>
      </c>
      <c r="AH39" t="s">
        <v>1722</v>
      </c>
      <c r="AI39" t="s">
        <v>866</v>
      </c>
      <c r="AJ39">
        <v>0</v>
      </c>
      <c r="AK39" t="s">
        <v>37639</v>
      </c>
      <c r="AL39" t="s">
        <v>121</v>
      </c>
      <c r="AM39" t="s">
        <v>122</v>
      </c>
      <c r="AN39" t="s">
        <v>1484</v>
      </c>
      <c r="AO39">
        <v>6122624719</v>
      </c>
      <c r="AP39" t="s">
        <v>1824</v>
      </c>
      <c r="AQ39">
        <v>6122624737</v>
      </c>
      <c r="AR39" t="s">
        <v>123</v>
      </c>
      <c r="AS39" t="s">
        <v>37588</v>
      </c>
      <c r="AT39" t="s">
        <v>124</v>
      </c>
      <c r="AU39" t="s">
        <v>119</v>
      </c>
      <c r="AV39" t="s">
        <v>312</v>
      </c>
      <c r="AW39">
        <v>55440</v>
      </c>
      <c r="AX39">
        <v>43</v>
      </c>
      <c r="AY39" t="s">
        <v>1474</v>
      </c>
      <c r="AZ39" t="s">
        <v>1813</v>
      </c>
      <c r="BA39" t="s">
        <v>1155</v>
      </c>
      <c r="BB39">
        <v>6122624720</v>
      </c>
      <c r="BC39" t="s">
        <v>1824</v>
      </c>
      <c r="BD39">
        <v>6122624737</v>
      </c>
      <c r="BE39" t="s">
        <v>1842</v>
      </c>
      <c r="BF39" t="s">
        <v>2398</v>
      </c>
      <c r="BG39" t="s">
        <v>1824</v>
      </c>
      <c r="BH39" t="s">
        <v>119</v>
      </c>
      <c r="BI39" t="s">
        <v>312</v>
      </c>
      <c r="BJ39">
        <v>55440</v>
      </c>
      <c r="BK39">
        <v>43</v>
      </c>
      <c r="BL39" t="s">
        <v>1757</v>
      </c>
      <c r="BM39" t="s">
        <v>1758</v>
      </c>
      <c r="BN39" t="s">
        <v>36967</v>
      </c>
      <c r="BO39">
        <v>6122624730</v>
      </c>
      <c r="BP39" t="s">
        <v>1824</v>
      </c>
      <c r="BQ39">
        <v>6122624737</v>
      </c>
      <c r="BR39" t="s">
        <v>1759</v>
      </c>
      <c r="BS39" t="s">
        <v>37638</v>
      </c>
      <c r="BT39" t="s">
        <v>1824</v>
      </c>
      <c r="BU39" t="s">
        <v>119</v>
      </c>
      <c r="BV39" t="s">
        <v>312</v>
      </c>
      <c r="BW39">
        <v>55440</v>
      </c>
      <c r="BX39">
        <v>43</v>
      </c>
      <c r="BY39" t="s">
        <v>339</v>
      </c>
    </row>
    <row r="40" spans="1:77" customFormat="1" x14ac:dyDescent="0.2">
      <c r="A40">
        <v>58</v>
      </c>
      <c r="B40">
        <v>1316026370</v>
      </c>
      <c r="C40" t="s">
        <v>413</v>
      </c>
      <c r="D40" t="s">
        <v>414</v>
      </c>
      <c r="E40" t="s">
        <v>2183</v>
      </c>
      <c r="F40" t="s">
        <v>1824</v>
      </c>
      <c r="H40" t="s">
        <v>415</v>
      </c>
      <c r="I40" t="s">
        <v>312</v>
      </c>
      <c r="J40">
        <v>56136</v>
      </c>
      <c r="K40">
        <v>0</v>
      </c>
      <c r="L40">
        <v>5072753134</v>
      </c>
      <c r="M40">
        <v>5072753104</v>
      </c>
      <c r="N40" t="s">
        <v>2184</v>
      </c>
      <c r="O40" t="s">
        <v>2185</v>
      </c>
      <c r="P40" t="s">
        <v>247</v>
      </c>
      <c r="Q40" t="s">
        <v>2186</v>
      </c>
      <c r="R40">
        <v>0</v>
      </c>
      <c r="S40" t="s">
        <v>37640</v>
      </c>
      <c r="T40" t="s">
        <v>331</v>
      </c>
      <c r="U40" t="s">
        <v>879</v>
      </c>
      <c r="V40">
        <v>5072753134</v>
      </c>
      <c r="W40">
        <v>2204</v>
      </c>
      <c r="X40">
        <v>5072752242</v>
      </c>
      <c r="Y40" t="s">
        <v>37641</v>
      </c>
      <c r="Z40" t="s">
        <v>1824</v>
      </c>
      <c r="AA40" t="s">
        <v>1824</v>
      </c>
      <c r="AB40" t="s">
        <v>1824</v>
      </c>
      <c r="AC40" t="s">
        <v>1747</v>
      </c>
      <c r="AD40" t="s">
        <v>1824</v>
      </c>
      <c r="AE40" t="s">
        <v>1824</v>
      </c>
      <c r="AF40" t="s">
        <v>415</v>
      </c>
      <c r="AG40" t="s">
        <v>1067</v>
      </c>
      <c r="AH40" t="s">
        <v>325</v>
      </c>
      <c r="AI40">
        <v>0</v>
      </c>
      <c r="AJ40">
        <v>1</v>
      </c>
      <c r="AK40" t="s">
        <v>1762</v>
      </c>
      <c r="AL40" t="s">
        <v>2184</v>
      </c>
      <c r="AM40" t="s">
        <v>2185</v>
      </c>
      <c r="AN40" t="s">
        <v>320</v>
      </c>
      <c r="AO40">
        <v>5072753134</v>
      </c>
      <c r="AP40">
        <v>2513</v>
      </c>
      <c r="AQ40">
        <v>5072752242</v>
      </c>
      <c r="AR40" t="s">
        <v>2186</v>
      </c>
      <c r="AS40" t="s">
        <v>1824</v>
      </c>
      <c r="AT40" t="s">
        <v>1824</v>
      </c>
      <c r="AU40" t="s">
        <v>1824</v>
      </c>
      <c r="AV40" t="s">
        <v>1747</v>
      </c>
      <c r="AW40" t="s">
        <v>1824</v>
      </c>
      <c r="AX40" t="s">
        <v>1824</v>
      </c>
      <c r="AY40" t="s">
        <v>1824</v>
      </c>
      <c r="AZ40" t="s">
        <v>1824</v>
      </c>
      <c r="BA40" t="s">
        <v>1824</v>
      </c>
      <c r="BB40" t="s">
        <v>1824</v>
      </c>
      <c r="BC40" t="s">
        <v>1824</v>
      </c>
      <c r="BD40" t="s">
        <v>1824</v>
      </c>
      <c r="BE40" t="s">
        <v>1824</v>
      </c>
      <c r="BF40" t="s">
        <v>1824</v>
      </c>
      <c r="BG40" t="s">
        <v>1824</v>
      </c>
      <c r="BH40" t="s">
        <v>1824</v>
      </c>
      <c r="BI40" t="s">
        <v>1824</v>
      </c>
      <c r="BJ40" t="s">
        <v>1824</v>
      </c>
      <c r="BK40" t="s">
        <v>1824</v>
      </c>
      <c r="BL40" t="s">
        <v>37640</v>
      </c>
      <c r="BM40" t="s">
        <v>331</v>
      </c>
      <c r="BN40" t="s">
        <v>879</v>
      </c>
      <c r="BO40">
        <v>5072753134</v>
      </c>
      <c r="BP40">
        <v>2204</v>
      </c>
      <c r="BQ40">
        <v>5072752242</v>
      </c>
      <c r="BR40" t="s">
        <v>37641</v>
      </c>
      <c r="BS40" t="s">
        <v>1824</v>
      </c>
      <c r="BT40" t="s">
        <v>1824</v>
      </c>
      <c r="BU40" t="s">
        <v>1824</v>
      </c>
      <c r="BV40" t="s">
        <v>1747</v>
      </c>
      <c r="BW40" t="s">
        <v>1824</v>
      </c>
      <c r="BX40" t="s">
        <v>1824</v>
      </c>
      <c r="BY40" t="s">
        <v>339</v>
      </c>
    </row>
    <row r="41" spans="1:77" customFormat="1" x14ac:dyDescent="0.2">
      <c r="A41">
        <v>59</v>
      </c>
      <c r="B41">
        <v>1407897309</v>
      </c>
      <c r="C41" t="s">
        <v>2030</v>
      </c>
      <c r="D41" t="s">
        <v>125</v>
      </c>
      <c r="E41" t="s">
        <v>2031</v>
      </c>
      <c r="F41" t="s">
        <v>1824</v>
      </c>
      <c r="H41" t="s">
        <v>128</v>
      </c>
      <c r="I41" t="s">
        <v>312</v>
      </c>
      <c r="J41">
        <v>55415</v>
      </c>
      <c r="K41">
        <v>1829</v>
      </c>
      <c r="L41">
        <v>6788733000</v>
      </c>
      <c r="M41">
        <v>6128731507</v>
      </c>
      <c r="N41" t="s">
        <v>37642</v>
      </c>
      <c r="O41" t="s">
        <v>37104</v>
      </c>
      <c r="P41" t="s">
        <v>37643</v>
      </c>
      <c r="Q41" t="s">
        <v>37644</v>
      </c>
      <c r="R41" t="s">
        <v>37645</v>
      </c>
      <c r="S41" t="s">
        <v>1127</v>
      </c>
      <c r="T41" t="s">
        <v>378</v>
      </c>
      <c r="U41" t="s">
        <v>1155</v>
      </c>
      <c r="V41">
        <v>6128734759</v>
      </c>
      <c r="W41" t="s">
        <v>1824</v>
      </c>
      <c r="X41">
        <v>6128731507</v>
      </c>
      <c r="Y41" t="s">
        <v>1128</v>
      </c>
      <c r="Z41" t="s">
        <v>1824</v>
      </c>
      <c r="AA41" t="s">
        <v>1824</v>
      </c>
      <c r="AB41" t="s">
        <v>1824</v>
      </c>
      <c r="AC41" t="s">
        <v>1747</v>
      </c>
      <c r="AD41" t="s">
        <v>1824</v>
      </c>
      <c r="AE41" t="s">
        <v>1824</v>
      </c>
      <c r="AF41" t="s">
        <v>1824</v>
      </c>
      <c r="AG41" t="s">
        <v>2032</v>
      </c>
      <c r="AH41" t="s">
        <v>325</v>
      </c>
      <c r="AI41">
        <v>0</v>
      </c>
      <c r="AJ41">
        <v>0</v>
      </c>
      <c r="AK41" t="s">
        <v>37646</v>
      </c>
      <c r="AL41" t="s">
        <v>2033</v>
      </c>
      <c r="AM41" t="s">
        <v>2034</v>
      </c>
      <c r="AN41" t="s">
        <v>118</v>
      </c>
      <c r="AO41">
        <v>6128733513</v>
      </c>
      <c r="AP41" t="s">
        <v>1824</v>
      </c>
      <c r="AQ41">
        <v>6128731507</v>
      </c>
      <c r="AR41" t="s">
        <v>2035</v>
      </c>
      <c r="AS41" t="s">
        <v>1824</v>
      </c>
      <c r="AT41" t="s">
        <v>1824</v>
      </c>
      <c r="AU41" t="s">
        <v>1824</v>
      </c>
      <c r="AV41" t="s">
        <v>1747</v>
      </c>
      <c r="AW41" t="s">
        <v>1824</v>
      </c>
      <c r="AX41" t="s">
        <v>1824</v>
      </c>
      <c r="AY41" t="s">
        <v>1824</v>
      </c>
      <c r="AZ41" t="s">
        <v>1824</v>
      </c>
      <c r="BA41" t="s">
        <v>1824</v>
      </c>
      <c r="BB41" t="s">
        <v>1824</v>
      </c>
      <c r="BC41" t="s">
        <v>1824</v>
      </c>
      <c r="BD41" t="s">
        <v>1824</v>
      </c>
      <c r="BE41" t="s">
        <v>1824</v>
      </c>
      <c r="BF41" t="s">
        <v>1824</v>
      </c>
      <c r="BG41" t="s">
        <v>1824</v>
      </c>
      <c r="BH41" t="s">
        <v>1824</v>
      </c>
      <c r="BI41" t="s">
        <v>1824</v>
      </c>
      <c r="BJ41" t="s">
        <v>1824</v>
      </c>
      <c r="BK41" t="s">
        <v>1824</v>
      </c>
      <c r="BL41" t="s">
        <v>37647</v>
      </c>
      <c r="BM41" t="s">
        <v>1328</v>
      </c>
      <c r="BN41" t="s">
        <v>889</v>
      </c>
      <c r="BO41" t="s">
        <v>1824</v>
      </c>
      <c r="BP41" t="s">
        <v>1824</v>
      </c>
      <c r="BQ41">
        <v>6128731507</v>
      </c>
      <c r="BR41" t="s">
        <v>37648</v>
      </c>
      <c r="BS41" t="s">
        <v>1824</v>
      </c>
      <c r="BT41" t="s">
        <v>1824</v>
      </c>
      <c r="BU41" t="s">
        <v>1824</v>
      </c>
      <c r="BV41" t="s">
        <v>1747</v>
      </c>
      <c r="BW41" t="s">
        <v>1824</v>
      </c>
      <c r="BX41" t="s">
        <v>1824</v>
      </c>
      <c r="BY41" t="s">
        <v>334</v>
      </c>
    </row>
    <row r="42" spans="1:77" customFormat="1" x14ac:dyDescent="0.2">
      <c r="A42">
        <v>61</v>
      </c>
      <c r="B42">
        <v>1982673620</v>
      </c>
      <c r="C42" t="s">
        <v>2187</v>
      </c>
      <c r="D42" t="s">
        <v>403</v>
      </c>
      <c r="E42" t="s">
        <v>2188</v>
      </c>
      <c r="F42" t="s">
        <v>1824</v>
      </c>
      <c r="H42" t="s">
        <v>404</v>
      </c>
      <c r="I42" t="s">
        <v>312</v>
      </c>
      <c r="J42">
        <v>56240</v>
      </c>
      <c r="K42">
        <v>0</v>
      </c>
      <c r="L42">
        <v>3207487223</v>
      </c>
      <c r="M42">
        <v>3207487225</v>
      </c>
      <c r="N42" t="s">
        <v>1182</v>
      </c>
      <c r="O42" t="s">
        <v>37649</v>
      </c>
      <c r="P42" t="s">
        <v>247</v>
      </c>
      <c r="Q42" t="s">
        <v>37650</v>
      </c>
      <c r="R42" t="s">
        <v>385</v>
      </c>
      <c r="S42" t="s">
        <v>1185</v>
      </c>
      <c r="T42" t="s">
        <v>2022</v>
      </c>
      <c r="U42" t="s">
        <v>37589</v>
      </c>
      <c r="V42">
        <v>2184357637</v>
      </c>
      <c r="W42" t="s">
        <v>1824</v>
      </c>
      <c r="X42">
        <v>2184351134</v>
      </c>
      <c r="Y42" t="s">
        <v>2117</v>
      </c>
      <c r="Z42" t="s">
        <v>1857</v>
      </c>
      <c r="AA42" t="s">
        <v>1824</v>
      </c>
      <c r="AB42" t="s">
        <v>387</v>
      </c>
      <c r="AC42" t="s">
        <v>312</v>
      </c>
      <c r="AD42">
        <v>56542</v>
      </c>
      <c r="AE42" t="s">
        <v>1824</v>
      </c>
      <c r="AF42" t="s">
        <v>1824</v>
      </c>
      <c r="AG42" t="s">
        <v>1178</v>
      </c>
      <c r="AH42" t="s">
        <v>1784</v>
      </c>
      <c r="AI42" t="s">
        <v>866</v>
      </c>
      <c r="AJ42">
        <v>1</v>
      </c>
      <c r="AK42" t="s">
        <v>1449</v>
      </c>
      <c r="AL42" t="s">
        <v>984</v>
      </c>
      <c r="AM42" t="s">
        <v>386</v>
      </c>
      <c r="AN42" t="s">
        <v>874</v>
      </c>
      <c r="AO42">
        <v>2184357633</v>
      </c>
      <c r="AP42" t="s">
        <v>1824</v>
      </c>
      <c r="AQ42">
        <v>2184351134</v>
      </c>
      <c r="AR42" t="s">
        <v>1655</v>
      </c>
      <c r="AS42" t="s">
        <v>1857</v>
      </c>
      <c r="AT42" t="s">
        <v>1824</v>
      </c>
      <c r="AU42" t="s">
        <v>387</v>
      </c>
      <c r="AV42" t="s">
        <v>312</v>
      </c>
      <c r="AW42">
        <v>56542</v>
      </c>
      <c r="AX42">
        <v>1599</v>
      </c>
      <c r="AY42" t="s">
        <v>1824</v>
      </c>
      <c r="AZ42" t="s">
        <v>1824</v>
      </c>
      <c r="BA42" t="s">
        <v>1824</v>
      </c>
      <c r="BB42" t="s">
        <v>1824</v>
      </c>
      <c r="BC42" t="s">
        <v>1824</v>
      </c>
      <c r="BD42" t="s">
        <v>1824</v>
      </c>
      <c r="BE42" t="s">
        <v>1824</v>
      </c>
      <c r="BF42" t="s">
        <v>1824</v>
      </c>
      <c r="BG42" t="s">
        <v>1824</v>
      </c>
      <c r="BH42" t="s">
        <v>1824</v>
      </c>
      <c r="BI42" t="s">
        <v>1824</v>
      </c>
      <c r="BJ42" t="s">
        <v>1824</v>
      </c>
      <c r="BK42" t="s">
        <v>1824</v>
      </c>
      <c r="BL42" t="s">
        <v>984</v>
      </c>
      <c r="BM42" t="s">
        <v>386</v>
      </c>
      <c r="BN42" t="s">
        <v>874</v>
      </c>
      <c r="BO42">
        <v>2184357633</v>
      </c>
      <c r="BP42" t="s">
        <v>1824</v>
      </c>
      <c r="BQ42">
        <v>2184351134</v>
      </c>
      <c r="BR42" t="s">
        <v>1655</v>
      </c>
      <c r="BS42" t="s">
        <v>1857</v>
      </c>
      <c r="BT42" t="s">
        <v>1824</v>
      </c>
      <c r="BU42" t="s">
        <v>387</v>
      </c>
      <c r="BV42" t="s">
        <v>312</v>
      </c>
      <c r="BW42">
        <v>56542</v>
      </c>
      <c r="BX42">
        <v>1599</v>
      </c>
      <c r="BY42" t="s">
        <v>339</v>
      </c>
    </row>
    <row r="43" spans="1:77" customFormat="1" x14ac:dyDescent="0.2">
      <c r="A43">
        <v>62</v>
      </c>
      <c r="B43">
        <v>1053508820</v>
      </c>
      <c r="C43" t="s">
        <v>1659</v>
      </c>
      <c r="D43" t="s">
        <v>418</v>
      </c>
      <c r="E43" t="s">
        <v>1864</v>
      </c>
      <c r="F43" t="s">
        <v>1824</v>
      </c>
      <c r="H43" t="s">
        <v>389</v>
      </c>
      <c r="I43" t="s">
        <v>312</v>
      </c>
      <c r="J43">
        <v>55350</v>
      </c>
      <c r="K43">
        <v>5000</v>
      </c>
      <c r="L43">
        <v>3202345000</v>
      </c>
      <c r="M43">
        <v>9528833088</v>
      </c>
      <c r="N43" t="s">
        <v>1666</v>
      </c>
      <c r="O43" t="s">
        <v>2367</v>
      </c>
      <c r="P43" t="s">
        <v>116</v>
      </c>
      <c r="Q43" t="s">
        <v>37114</v>
      </c>
      <c r="R43" t="s">
        <v>2189</v>
      </c>
      <c r="S43" t="s">
        <v>1149</v>
      </c>
      <c r="T43" t="s">
        <v>37651</v>
      </c>
      <c r="U43" t="s">
        <v>118</v>
      </c>
      <c r="V43">
        <v>6512542491</v>
      </c>
      <c r="W43" t="s">
        <v>1824</v>
      </c>
      <c r="X43">
        <v>9528833051</v>
      </c>
      <c r="Y43" t="s">
        <v>37652</v>
      </c>
      <c r="Z43" t="s">
        <v>37653</v>
      </c>
      <c r="AA43" t="s">
        <v>1824</v>
      </c>
      <c r="AB43" t="s">
        <v>1896</v>
      </c>
      <c r="AC43" t="s">
        <v>312</v>
      </c>
      <c r="AD43">
        <v>55101</v>
      </c>
      <c r="AE43" t="s">
        <v>1824</v>
      </c>
      <c r="AF43" t="s">
        <v>2169</v>
      </c>
      <c r="AG43" t="s">
        <v>37654</v>
      </c>
      <c r="AH43" t="e">
        <v>#N/A</v>
      </c>
      <c r="AI43" t="e">
        <v>#N/A</v>
      </c>
      <c r="AJ43">
        <v>0</v>
      </c>
      <c r="AK43" t="s">
        <v>2363</v>
      </c>
      <c r="AL43" t="s">
        <v>631</v>
      </c>
      <c r="AM43" t="s">
        <v>988</v>
      </c>
      <c r="AN43" t="s">
        <v>327</v>
      </c>
      <c r="AO43">
        <v>3202345000</v>
      </c>
      <c r="AP43">
        <v>7098</v>
      </c>
      <c r="AQ43" t="s">
        <v>1824</v>
      </c>
      <c r="AR43" t="s">
        <v>1450</v>
      </c>
      <c r="AS43" t="s">
        <v>1864</v>
      </c>
      <c r="AT43" t="s">
        <v>1824</v>
      </c>
      <c r="AU43" t="s">
        <v>1215</v>
      </c>
      <c r="AV43" t="s">
        <v>312</v>
      </c>
      <c r="AW43">
        <v>55350</v>
      </c>
      <c r="AX43">
        <v>3500</v>
      </c>
      <c r="AY43" t="s">
        <v>2191</v>
      </c>
      <c r="AZ43" t="s">
        <v>1214</v>
      </c>
      <c r="BA43" t="s">
        <v>316</v>
      </c>
      <c r="BB43">
        <v>3204844472</v>
      </c>
      <c r="BC43" t="s">
        <v>1824</v>
      </c>
      <c r="BD43">
        <v>9528833088</v>
      </c>
      <c r="BE43" t="s">
        <v>2192</v>
      </c>
      <c r="BF43" t="s">
        <v>1864</v>
      </c>
      <c r="BG43" t="s">
        <v>1824</v>
      </c>
      <c r="BH43" t="s">
        <v>1215</v>
      </c>
      <c r="BI43" t="s">
        <v>312</v>
      </c>
      <c r="BJ43">
        <v>55350</v>
      </c>
      <c r="BK43">
        <v>3500</v>
      </c>
      <c r="BL43" t="s">
        <v>1150</v>
      </c>
      <c r="BM43" t="s">
        <v>1068</v>
      </c>
      <c r="BN43" t="s">
        <v>879</v>
      </c>
      <c r="BO43">
        <v>3204844471</v>
      </c>
      <c r="BP43" t="s">
        <v>1824</v>
      </c>
      <c r="BQ43">
        <v>9528833051</v>
      </c>
      <c r="BR43" t="s">
        <v>2190</v>
      </c>
      <c r="BS43" t="s">
        <v>1864</v>
      </c>
      <c r="BT43" t="s">
        <v>1824</v>
      </c>
      <c r="BU43" t="s">
        <v>418</v>
      </c>
      <c r="BV43" t="s">
        <v>312</v>
      </c>
      <c r="BW43">
        <v>55350</v>
      </c>
      <c r="BX43">
        <v>3500</v>
      </c>
      <c r="BY43" t="s">
        <v>339</v>
      </c>
    </row>
    <row r="44" spans="1:77" customFormat="1" x14ac:dyDescent="0.2">
      <c r="A44">
        <v>63</v>
      </c>
      <c r="B44">
        <v>1154302487</v>
      </c>
      <c r="C44" t="s">
        <v>2036</v>
      </c>
      <c r="D44" t="s">
        <v>326</v>
      </c>
      <c r="E44" t="s">
        <v>37022</v>
      </c>
      <c r="F44" t="s">
        <v>1824</v>
      </c>
      <c r="H44" t="s">
        <v>976</v>
      </c>
      <c r="I44" t="s">
        <v>312</v>
      </c>
      <c r="J44">
        <v>56001</v>
      </c>
      <c r="K44">
        <v>0</v>
      </c>
      <c r="L44">
        <v>5076254031</v>
      </c>
      <c r="M44">
        <v>5073452926</v>
      </c>
      <c r="N44" t="s">
        <v>1870</v>
      </c>
      <c r="O44" t="s">
        <v>1871</v>
      </c>
      <c r="P44" t="s">
        <v>1872</v>
      </c>
      <c r="Q44" t="s">
        <v>1873</v>
      </c>
      <c r="R44" t="s">
        <v>36973</v>
      </c>
      <c r="S44" t="s">
        <v>1451</v>
      </c>
      <c r="T44" t="s">
        <v>1452</v>
      </c>
      <c r="U44" t="s">
        <v>36974</v>
      </c>
      <c r="V44">
        <v>5075947197</v>
      </c>
      <c r="W44" t="s">
        <v>1824</v>
      </c>
      <c r="X44">
        <v>5075944874</v>
      </c>
      <c r="Y44" t="s">
        <v>1453</v>
      </c>
      <c r="Z44" t="s">
        <v>37607</v>
      </c>
      <c r="AA44" t="s">
        <v>328</v>
      </c>
      <c r="AB44" t="s">
        <v>178</v>
      </c>
      <c r="AC44" t="s">
        <v>312</v>
      </c>
      <c r="AD44">
        <v>56001</v>
      </c>
      <c r="AE44" t="s">
        <v>1824</v>
      </c>
      <c r="AF44" t="s">
        <v>179</v>
      </c>
      <c r="AG44" t="s">
        <v>2005</v>
      </c>
      <c r="AH44" t="s">
        <v>871</v>
      </c>
      <c r="AI44" t="s">
        <v>866</v>
      </c>
      <c r="AJ44">
        <v>0</v>
      </c>
      <c r="AK44" t="s">
        <v>2357</v>
      </c>
      <c r="AL44" t="s">
        <v>117</v>
      </c>
      <c r="AM44" t="s">
        <v>2134</v>
      </c>
      <c r="AN44" t="s">
        <v>36975</v>
      </c>
      <c r="AO44">
        <v>5074341069</v>
      </c>
      <c r="AP44" t="s">
        <v>1824</v>
      </c>
      <c r="AQ44">
        <v>5074341432</v>
      </c>
      <c r="AR44" t="s">
        <v>2135</v>
      </c>
      <c r="AS44" t="s">
        <v>1984</v>
      </c>
      <c r="AT44" t="s">
        <v>1824</v>
      </c>
      <c r="AU44" t="s">
        <v>1983</v>
      </c>
      <c r="AV44" t="s">
        <v>312</v>
      </c>
      <c r="AW44">
        <v>55912</v>
      </c>
      <c r="AX44" t="s">
        <v>1824</v>
      </c>
      <c r="AY44" t="s">
        <v>1824</v>
      </c>
      <c r="AZ44" t="s">
        <v>1824</v>
      </c>
      <c r="BA44" t="s">
        <v>1824</v>
      </c>
      <c r="BB44" t="s">
        <v>1824</v>
      </c>
      <c r="BC44" t="s">
        <v>1824</v>
      </c>
      <c r="BD44" t="s">
        <v>1824</v>
      </c>
      <c r="BE44" t="s">
        <v>1824</v>
      </c>
      <c r="BF44" t="s">
        <v>1824</v>
      </c>
      <c r="BG44" t="s">
        <v>1824</v>
      </c>
      <c r="BH44" t="s">
        <v>1824</v>
      </c>
      <c r="BI44" t="s">
        <v>1824</v>
      </c>
      <c r="BJ44" t="s">
        <v>1824</v>
      </c>
      <c r="BK44" t="s">
        <v>1824</v>
      </c>
      <c r="BL44" t="s">
        <v>117</v>
      </c>
      <c r="BM44" t="s">
        <v>2134</v>
      </c>
      <c r="BN44" t="s">
        <v>36975</v>
      </c>
      <c r="BO44">
        <v>5074341069</v>
      </c>
      <c r="BP44" t="s">
        <v>1824</v>
      </c>
      <c r="BQ44">
        <v>5074341432</v>
      </c>
      <c r="BR44" t="s">
        <v>2135</v>
      </c>
      <c r="BS44" t="s">
        <v>1984</v>
      </c>
      <c r="BT44" t="s">
        <v>1824</v>
      </c>
      <c r="BU44" t="s">
        <v>1983</v>
      </c>
      <c r="BV44" t="s">
        <v>312</v>
      </c>
      <c r="BW44">
        <v>55912</v>
      </c>
      <c r="BX44" t="s">
        <v>1824</v>
      </c>
      <c r="BY44" t="s">
        <v>339</v>
      </c>
    </row>
    <row r="45" spans="1:77" customFormat="1" x14ac:dyDescent="0.2">
      <c r="A45">
        <v>64</v>
      </c>
      <c r="B45">
        <v>1669426631</v>
      </c>
      <c r="C45" t="s">
        <v>1454</v>
      </c>
      <c r="D45" t="s">
        <v>407</v>
      </c>
      <c r="E45" t="s">
        <v>37023</v>
      </c>
      <c r="F45" t="s">
        <v>1824</v>
      </c>
      <c r="H45" t="s">
        <v>972</v>
      </c>
      <c r="I45" t="s">
        <v>312</v>
      </c>
      <c r="J45">
        <v>55744</v>
      </c>
      <c r="K45">
        <v>3698</v>
      </c>
      <c r="L45">
        <v>2183263401</v>
      </c>
      <c r="M45">
        <v>2183267743</v>
      </c>
      <c r="N45" t="s">
        <v>2193</v>
      </c>
      <c r="O45" t="s">
        <v>2194</v>
      </c>
      <c r="P45" t="s">
        <v>116</v>
      </c>
      <c r="Q45" t="s">
        <v>2195</v>
      </c>
      <c r="R45" t="s">
        <v>36962</v>
      </c>
      <c r="S45" t="s">
        <v>2001</v>
      </c>
      <c r="T45" t="s">
        <v>2489</v>
      </c>
      <c r="U45" t="s">
        <v>37024</v>
      </c>
      <c r="V45">
        <v>6126722287</v>
      </c>
      <c r="W45" t="s">
        <v>1824</v>
      </c>
      <c r="X45" t="s">
        <v>1824</v>
      </c>
      <c r="Y45" t="s">
        <v>37025</v>
      </c>
      <c r="Z45" t="s">
        <v>2171</v>
      </c>
      <c r="AA45" t="s">
        <v>1824</v>
      </c>
      <c r="AB45" t="s">
        <v>880</v>
      </c>
      <c r="AC45" t="s">
        <v>312</v>
      </c>
      <c r="AD45">
        <v>55104</v>
      </c>
      <c r="AE45">
        <v>3727</v>
      </c>
      <c r="AF45" t="s">
        <v>1824</v>
      </c>
      <c r="AG45" t="s">
        <v>1179</v>
      </c>
      <c r="AH45" t="s">
        <v>2084</v>
      </c>
      <c r="AI45" t="s">
        <v>866</v>
      </c>
      <c r="AJ45">
        <v>0</v>
      </c>
      <c r="AK45" t="s">
        <v>37655</v>
      </c>
      <c r="AL45" t="s">
        <v>187</v>
      </c>
      <c r="AM45" t="s">
        <v>1148</v>
      </c>
      <c r="AN45" t="s">
        <v>2002</v>
      </c>
      <c r="AO45">
        <v>6126726736</v>
      </c>
      <c r="AP45" t="s">
        <v>1824</v>
      </c>
      <c r="AQ45" t="s">
        <v>1824</v>
      </c>
      <c r="AR45" t="s">
        <v>2170</v>
      </c>
      <c r="AS45" t="s">
        <v>2171</v>
      </c>
      <c r="AT45" t="s">
        <v>1824</v>
      </c>
      <c r="AU45" t="s">
        <v>880</v>
      </c>
      <c r="AV45" t="s">
        <v>312</v>
      </c>
      <c r="AW45">
        <v>55104</v>
      </c>
      <c r="AX45">
        <v>3727</v>
      </c>
      <c r="AY45" t="s">
        <v>37007</v>
      </c>
      <c r="AZ45" t="s">
        <v>36964</v>
      </c>
      <c r="BA45" t="s">
        <v>37026</v>
      </c>
      <c r="BB45">
        <v>6126726740</v>
      </c>
      <c r="BC45" t="s">
        <v>1824</v>
      </c>
      <c r="BD45" t="s">
        <v>1824</v>
      </c>
      <c r="BE45" t="s">
        <v>37027</v>
      </c>
      <c r="BF45" t="s">
        <v>2171</v>
      </c>
      <c r="BG45" t="s">
        <v>1824</v>
      </c>
      <c r="BH45" t="s">
        <v>880</v>
      </c>
      <c r="BI45" t="s">
        <v>312</v>
      </c>
      <c r="BJ45">
        <v>55104</v>
      </c>
      <c r="BK45">
        <v>3727</v>
      </c>
      <c r="BL45" t="s">
        <v>2125</v>
      </c>
      <c r="BM45" t="s">
        <v>2126</v>
      </c>
      <c r="BN45" t="s">
        <v>1843</v>
      </c>
      <c r="BO45">
        <v>6126724923</v>
      </c>
      <c r="BP45" t="s">
        <v>1824</v>
      </c>
      <c r="BQ45" t="s">
        <v>1824</v>
      </c>
      <c r="BR45" t="s">
        <v>2127</v>
      </c>
      <c r="BS45" t="s">
        <v>2128</v>
      </c>
      <c r="BT45" t="s">
        <v>1824</v>
      </c>
      <c r="BU45" t="s">
        <v>1830</v>
      </c>
      <c r="BV45" t="s">
        <v>312</v>
      </c>
      <c r="BW45">
        <v>55104</v>
      </c>
      <c r="BX45" t="s">
        <v>1824</v>
      </c>
      <c r="BY45" t="s">
        <v>339</v>
      </c>
    </row>
    <row r="46" spans="1:77" customFormat="1" x14ac:dyDescent="0.2">
      <c r="A46">
        <v>66</v>
      </c>
      <c r="B46">
        <v>1093745051</v>
      </c>
      <c r="C46" t="s">
        <v>156</v>
      </c>
      <c r="D46" t="s">
        <v>157</v>
      </c>
      <c r="E46" t="s">
        <v>1849</v>
      </c>
      <c r="F46" t="s">
        <v>1824</v>
      </c>
      <c r="H46" t="s">
        <v>158</v>
      </c>
      <c r="I46" t="s">
        <v>312</v>
      </c>
      <c r="J46">
        <v>56232</v>
      </c>
      <c r="K46">
        <v>2333</v>
      </c>
      <c r="L46">
        <v>3207694323</v>
      </c>
      <c r="M46">
        <v>3207692972</v>
      </c>
      <c r="N46" t="s">
        <v>37656</v>
      </c>
      <c r="O46" t="s">
        <v>1794</v>
      </c>
      <c r="P46" t="s">
        <v>320</v>
      </c>
      <c r="Q46" t="s">
        <v>37657</v>
      </c>
      <c r="R46" t="s">
        <v>1648</v>
      </c>
      <c r="S46" t="s">
        <v>1649</v>
      </c>
      <c r="T46" t="s">
        <v>1650</v>
      </c>
      <c r="U46" t="s">
        <v>316</v>
      </c>
      <c r="V46">
        <v>3203122104</v>
      </c>
      <c r="W46" t="s">
        <v>1824</v>
      </c>
      <c r="X46">
        <v>3207692972</v>
      </c>
      <c r="Y46" t="s">
        <v>1651</v>
      </c>
      <c r="Z46" t="s">
        <v>1849</v>
      </c>
      <c r="AA46" t="s">
        <v>1824</v>
      </c>
      <c r="AB46" t="s">
        <v>157</v>
      </c>
      <c r="AC46" t="s">
        <v>312</v>
      </c>
      <c r="AD46">
        <v>56232</v>
      </c>
      <c r="AE46">
        <v>2333</v>
      </c>
      <c r="AF46" t="s">
        <v>158</v>
      </c>
      <c r="AG46" t="s">
        <v>1455</v>
      </c>
      <c r="AH46" t="s">
        <v>325</v>
      </c>
      <c r="AI46" t="s">
        <v>866</v>
      </c>
      <c r="AJ46">
        <v>1</v>
      </c>
      <c r="AK46" t="s">
        <v>37658</v>
      </c>
      <c r="AL46" t="s">
        <v>37028</v>
      </c>
      <c r="AM46" t="s">
        <v>37029</v>
      </c>
      <c r="AN46" t="s">
        <v>889</v>
      </c>
      <c r="AO46">
        <v>3203122142</v>
      </c>
      <c r="AP46" t="s">
        <v>1824</v>
      </c>
      <c r="AQ46">
        <v>3207692972</v>
      </c>
      <c r="AR46" t="s">
        <v>37030</v>
      </c>
      <c r="AS46" t="s">
        <v>1824</v>
      </c>
      <c r="AT46" t="s">
        <v>1824</v>
      </c>
      <c r="AU46" t="s">
        <v>1824</v>
      </c>
      <c r="AV46" t="s">
        <v>1747</v>
      </c>
      <c r="AW46" t="s">
        <v>1824</v>
      </c>
      <c r="AX46" t="s">
        <v>1824</v>
      </c>
      <c r="AY46" t="s">
        <v>1824</v>
      </c>
      <c r="AZ46" t="s">
        <v>1824</v>
      </c>
      <c r="BA46" t="s">
        <v>1824</v>
      </c>
      <c r="BB46" t="s">
        <v>1824</v>
      </c>
      <c r="BC46" t="s">
        <v>1824</v>
      </c>
      <c r="BD46" t="s">
        <v>1824</v>
      </c>
      <c r="BE46" t="s">
        <v>1824</v>
      </c>
      <c r="BF46" t="s">
        <v>1824</v>
      </c>
      <c r="BG46" t="s">
        <v>1824</v>
      </c>
      <c r="BH46" t="s">
        <v>1824</v>
      </c>
      <c r="BI46" t="s">
        <v>1824</v>
      </c>
      <c r="BJ46" t="s">
        <v>1824</v>
      </c>
      <c r="BK46" t="s">
        <v>1824</v>
      </c>
      <c r="BL46" t="s">
        <v>1649</v>
      </c>
      <c r="BM46" t="s">
        <v>1650</v>
      </c>
      <c r="BN46" t="s">
        <v>316</v>
      </c>
      <c r="BO46">
        <v>3203122104</v>
      </c>
      <c r="BP46" t="s">
        <v>1824</v>
      </c>
      <c r="BQ46">
        <v>3207692972</v>
      </c>
      <c r="BR46" t="s">
        <v>1651</v>
      </c>
      <c r="BS46" t="s">
        <v>1849</v>
      </c>
      <c r="BT46" t="s">
        <v>1824</v>
      </c>
      <c r="BU46" t="s">
        <v>157</v>
      </c>
      <c r="BV46" t="s">
        <v>312</v>
      </c>
      <c r="BW46">
        <v>56232</v>
      </c>
      <c r="BX46">
        <v>2333</v>
      </c>
      <c r="BY46" t="s">
        <v>337</v>
      </c>
    </row>
    <row r="47" spans="1:77" customFormat="1" x14ac:dyDescent="0.2">
      <c r="A47">
        <v>67</v>
      </c>
      <c r="B47">
        <v>1528031390</v>
      </c>
      <c r="C47" t="s">
        <v>2038</v>
      </c>
      <c r="D47" t="s">
        <v>171</v>
      </c>
      <c r="E47" t="s">
        <v>2196</v>
      </c>
      <c r="F47" t="s">
        <v>1824</v>
      </c>
      <c r="H47" t="s">
        <v>172</v>
      </c>
      <c r="I47" t="s">
        <v>312</v>
      </c>
      <c r="J47">
        <v>55051</v>
      </c>
      <c r="K47">
        <v>1899</v>
      </c>
      <c r="L47">
        <v>3206791212</v>
      </c>
      <c r="M47">
        <v>3206791643</v>
      </c>
      <c r="N47" t="s">
        <v>173</v>
      </c>
      <c r="O47" t="s">
        <v>174</v>
      </c>
      <c r="P47" t="s">
        <v>978</v>
      </c>
      <c r="Q47" t="s">
        <v>2364</v>
      </c>
      <c r="R47" t="s">
        <v>2365</v>
      </c>
      <c r="S47" t="s">
        <v>37031</v>
      </c>
      <c r="T47" t="s">
        <v>37032</v>
      </c>
      <c r="U47" t="s">
        <v>323</v>
      </c>
      <c r="V47">
        <v>3202253617</v>
      </c>
      <c r="W47" t="s">
        <v>1824</v>
      </c>
      <c r="X47" t="s">
        <v>1824</v>
      </c>
      <c r="Y47" t="s">
        <v>37033</v>
      </c>
      <c r="Z47" t="s">
        <v>1824</v>
      </c>
      <c r="AA47" t="s">
        <v>1824</v>
      </c>
      <c r="AB47" t="s">
        <v>171</v>
      </c>
      <c r="AC47" t="s">
        <v>312</v>
      </c>
      <c r="AD47" t="s">
        <v>1824</v>
      </c>
      <c r="AE47" t="s">
        <v>1824</v>
      </c>
      <c r="AF47" t="s">
        <v>172</v>
      </c>
      <c r="AG47" t="s">
        <v>2366</v>
      </c>
      <c r="AH47" t="s">
        <v>325</v>
      </c>
      <c r="AI47">
        <v>0</v>
      </c>
      <c r="AJ47">
        <v>1</v>
      </c>
      <c r="AK47" t="s">
        <v>37659</v>
      </c>
      <c r="AL47" t="s">
        <v>1824</v>
      </c>
      <c r="AM47" t="s">
        <v>1824</v>
      </c>
      <c r="AN47" t="s">
        <v>1824</v>
      </c>
      <c r="AO47" t="s">
        <v>1824</v>
      </c>
      <c r="AP47" t="s">
        <v>1824</v>
      </c>
      <c r="AQ47" t="s">
        <v>1824</v>
      </c>
      <c r="AR47" t="s">
        <v>1824</v>
      </c>
      <c r="AS47" t="s">
        <v>1824</v>
      </c>
      <c r="AT47" t="s">
        <v>1824</v>
      </c>
      <c r="AU47" t="s">
        <v>1824</v>
      </c>
      <c r="AV47" t="s">
        <v>1824</v>
      </c>
      <c r="AW47" t="s">
        <v>1824</v>
      </c>
      <c r="AX47" t="s">
        <v>1824</v>
      </c>
      <c r="AY47" t="s">
        <v>1824</v>
      </c>
      <c r="AZ47" t="s">
        <v>1824</v>
      </c>
      <c r="BA47" t="s">
        <v>1824</v>
      </c>
      <c r="BB47" t="s">
        <v>1824</v>
      </c>
      <c r="BC47" t="s">
        <v>1824</v>
      </c>
      <c r="BD47" t="s">
        <v>1824</v>
      </c>
      <c r="BE47" t="s">
        <v>1824</v>
      </c>
      <c r="BF47" t="s">
        <v>1824</v>
      </c>
      <c r="BG47" t="s">
        <v>1824</v>
      </c>
      <c r="BH47" t="s">
        <v>1824</v>
      </c>
      <c r="BI47" t="s">
        <v>1824</v>
      </c>
      <c r="BJ47" t="s">
        <v>1824</v>
      </c>
      <c r="BK47" t="s">
        <v>1824</v>
      </c>
      <c r="BL47" t="s">
        <v>1824</v>
      </c>
      <c r="BM47" t="s">
        <v>1824</v>
      </c>
      <c r="BN47" t="s">
        <v>1824</v>
      </c>
      <c r="BO47" t="s">
        <v>1824</v>
      </c>
      <c r="BP47" t="s">
        <v>1824</v>
      </c>
      <c r="BQ47" t="s">
        <v>1824</v>
      </c>
      <c r="BR47" t="s">
        <v>1824</v>
      </c>
      <c r="BS47" t="s">
        <v>1824</v>
      </c>
      <c r="BT47" t="s">
        <v>1824</v>
      </c>
      <c r="BU47" t="s">
        <v>1824</v>
      </c>
      <c r="BV47" t="s">
        <v>1824</v>
      </c>
      <c r="BW47" t="s">
        <v>1824</v>
      </c>
      <c r="BX47" t="s">
        <v>1824</v>
      </c>
      <c r="BY47" t="s">
        <v>339</v>
      </c>
    </row>
    <row r="48" spans="1:77" customFormat="1" x14ac:dyDescent="0.2">
      <c r="A48">
        <v>69</v>
      </c>
      <c r="B48">
        <v>1669403846</v>
      </c>
      <c r="C48" t="s">
        <v>409</v>
      </c>
      <c r="D48" t="s">
        <v>410</v>
      </c>
      <c r="E48" t="s">
        <v>2197</v>
      </c>
      <c r="F48" t="s">
        <v>1824</v>
      </c>
      <c r="H48" t="s">
        <v>411</v>
      </c>
      <c r="I48" t="s">
        <v>312</v>
      </c>
      <c r="J48">
        <v>56728</v>
      </c>
      <c r="K48">
        <v>4208</v>
      </c>
      <c r="L48">
        <v>2188433612</v>
      </c>
      <c r="M48">
        <v>2188432311</v>
      </c>
      <c r="N48" t="s">
        <v>37034</v>
      </c>
      <c r="O48" t="s">
        <v>884</v>
      </c>
      <c r="P48" t="s">
        <v>320</v>
      </c>
      <c r="Q48" t="s">
        <v>37035</v>
      </c>
      <c r="R48" t="s">
        <v>37036</v>
      </c>
      <c r="S48" t="s">
        <v>2068</v>
      </c>
      <c r="T48" t="s">
        <v>37037</v>
      </c>
      <c r="U48" t="s">
        <v>1635</v>
      </c>
      <c r="V48">
        <v>6123973165</v>
      </c>
      <c r="W48" t="s">
        <v>1824</v>
      </c>
      <c r="X48" t="s">
        <v>1824</v>
      </c>
      <c r="Y48" t="s">
        <v>37038</v>
      </c>
      <c r="Z48" t="s">
        <v>1840</v>
      </c>
      <c r="AA48" t="s">
        <v>1824</v>
      </c>
      <c r="AB48" t="s">
        <v>2233</v>
      </c>
      <c r="AC48" t="s">
        <v>312</v>
      </c>
      <c r="AD48">
        <v>55402</v>
      </c>
      <c r="AE48">
        <v>1436</v>
      </c>
      <c r="AF48" t="s">
        <v>1824</v>
      </c>
      <c r="AG48" t="s">
        <v>1863</v>
      </c>
      <c r="AH48" t="s">
        <v>325</v>
      </c>
      <c r="AI48">
        <v>0</v>
      </c>
      <c r="AJ48">
        <v>1</v>
      </c>
      <c r="AK48" t="s">
        <v>2039</v>
      </c>
      <c r="AL48" t="s">
        <v>989</v>
      </c>
      <c r="AM48" t="s">
        <v>1885</v>
      </c>
      <c r="AN48" t="s">
        <v>1155</v>
      </c>
      <c r="AO48">
        <v>6123973237</v>
      </c>
      <c r="AP48" t="s">
        <v>1824</v>
      </c>
      <c r="AQ48" t="s">
        <v>1824</v>
      </c>
      <c r="AR48" t="s">
        <v>1886</v>
      </c>
      <c r="AS48" t="s">
        <v>1869</v>
      </c>
      <c r="AT48" t="s">
        <v>1824</v>
      </c>
      <c r="AU48" t="s">
        <v>119</v>
      </c>
      <c r="AV48" t="s">
        <v>312</v>
      </c>
      <c r="AW48">
        <v>55402</v>
      </c>
      <c r="AX48" t="s">
        <v>1824</v>
      </c>
      <c r="AY48" t="s">
        <v>37039</v>
      </c>
      <c r="AZ48" t="s">
        <v>37040</v>
      </c>
      <c r="BA48" t="s">
        <v>37041</v>
      </c>
      <c r="BB48">
        <v>7252630368</v>
      </c>
      <c r="BC48" t="s">
        <v>1824</v>
      </c>
      <c r="BD48">
        <v>7023040415</v>
      </c>
      <c r="BE48" t="s">
        <v>37042</v>
      </c>
      <c r="BF48" t="s">
        <v>37043</v>
      </c>
      <c r="BG48" t="s">
        <v>1824</v>
      </c>
      <c r="BH48" t="s">
        <v>37044</v>
      </c>
      <c r="BI48" t="s">
        <v>37045</v>
      </c>
      <c r="BJ48">
        <v>89148</v>
      </c>
      <c r="BK48" t="s">
        <v>1824</v>
      </c>
      <c r="BL48" t="s">
        <v>1824</v>
      </c>
      <c r="BM48" t="s">
        <v>1824</v>
      </c>
      <c r="BN48" t="s">
        <v>1824</v>
      </c>
      <c r="BO48" t="s">
        <v>1824</v>
      </c>
      <c r="BP48" t="s">
        <v>1824</v>
      </c>
      <c r="BQ48" t="s">
        <v>1824</v>
      </c>
      <c r="BR48" t="s">
        <v>1824</v>
      </c>
      <c r="BS48" t="s">
        <v>1824</v>
      </c>
      <c r="BT48" t="s">
        <v>1824</v>
      </c>
      <c r="BU48" t="s">
        <v>1824</v>
      </c>
      <c r="BV48" t="s">
        <v>1824</v>
      </c>
      <c r="BW48" t="s">
        <v>1824</v>
      </c>
      <c r="BX48" t="s">
        <v>1824</v>
      </c>
      <c r="BY48" t="s">
        <v>339</v>
      </c>
    </row>
    <row r="49" spans="1:77" customFormat="1" x14ac:dyDescent="0.2">
      <c r="A49">
        <v>70</v>
      </c>
      <c r="B49">
        <v>1538113022</v>
      </c>
      <c r="C49" t="s">
        <v>2040</v>
      </c>
      <c r="D49" t="s">
        <v>419</v>
      </c>
      <c r="E49" t="s">
        <v>37046</v>
      </c>
      <c r="F49" t="s">
        <v>1824</v>
      </c>
      <c r="H49" t="s">
        <v>139</v>
      </c>
      <c r="I49" t="s">
        <v>312</v>
      </c>
      <c r="J49">
        <v>55041</v>
      </c>
      <c r="K49">
        <v>1143</v>
      </c>
      <c r="L49">
        <v>6513453321</v>
      </c>
      <c r="M49">
        <v>6513451182</v>
      </c>
      <c r="N49" t="s">
        <v>2131</v>
      </c>
      <c r="O49" t="s">
        <v>2132</v>
      </c>
      <c r="P49" t="s">
        <v>247</v>
      </c>
      <c r="Q49" t="s">
        <v>2133</v>
      </c>
      <c r="R49" t="s">
        <v>36973</v>
      </c>
      <c r="S49" t="s">
        <v>1451</v>
      </c>
      <c r="T49" t="s">
        <v>1452</v>
      </c>
      <c r="U49" t="s">
        <v>36974</v>
      </c>
      <c r="V49">
        <v>5075947197</v>
      </c>
      <c r="W49" t="s">
        <v>1824</v>
      </c>
      <c r="X49">
        <v>5075944874</v>
      </c>
      <c r="Y49" t="s">
        <v>1453</v>
      </c>
      <c r="Z49" t="s">
        <v>37607</v>
      </c>
      <c r="AA49" t="s">
        <v>328</v>
      </c>
      <c r="AB49" t="s">
        <v>178</v>
      </c>
      <c r="AC49" t="s">
        <v>312</v>
      </c>
      <c r="AD49">
        <v>56001</v>
      </c>
      <c r="AE49" t="s">
        <v>1824</v>
      </c>
      <c r="AF49" t="s">
        <v>179</v>
      </c>
      <c r="AG49" t="s">
        <v>2041</v>
      </c>
      <c r="AH49" t="s">
        <v>871</v>
      </c>
      <c r="AI49" t="s">
        <v>866</v>
      </c>
      <c r="AJ49">
        <v>1</v>
      </c>
      <c r="AK49" t="s">
        <v>2357</v>
      </c>
      <c r="AL49" t="s">
        <v>117</v>
      </c>
      <c r="AM49" t="s">
        <v>2134</v>
      </c>
      <c r="AN49" t="s">
        <v>36975</v>
      </c>
      <c r="AO49">
        <v>5074341069</v>
      </c>
      <c r="AP49" t="s">
        <v>1824</v>
      </c>
      <c r="AQ49">
        <v>5074341432</v>
      </c>
      <c r="AR49" t="s">
        <v>2135</v>
      </c>
      <c r="AS49" t="s">
        <v>1984</v>
      </c>
      <c r="AT49" t="s">
        <v>1824</v>
      </c>
      <c r="AU49" t="s">
        <v>1983</v>
      </c>
      <c r="AV49" t="s">
        <v>312</v>
      </c>
      <c r="AW49">
        <v>55912</v>
      </c>
      <c r="AX49" t="s">
        <v>1824</v>
      </c>
      <c r="AY49" t="s">
        <v>1824</v>
      </c>
      <c r="AZ49" t="s">
        <v>1824</v>
      </c>
      <c r="BA49" t="s">
        <v>1824</v>
      </c>
      <c r="BB49" t="s">
        <v>1824</v>
      </c>
      <c r="BC49" t="s">
        <v>1824</v>
      </c>
      <c r="BD49" t="s">
        <v>1824</v>
      </c>
      <c r="BE49" t="s">
        <v>1824</v>
      </c>
      <c r="BF49" t="s">
        <v>1824</v>
      </c>
      <c r="BG49" t="s">
        <v>1824</v>
      </c>
      <c r="BH49" t="s">
        <v>1824</v>
      </c>
      <c r="BI49" t="s">
        <v>1824</v>
      </c>
      <c r="BJ49" t="s">
        <v>1824</v>
      </c>
      <c r="BK49" t="s">
        <v>1824</v>
      </c>
      <c r="BL49" t="s">
        <v>1451</v>
      </c>
      <c r="BM49" t="s">
        <v>1452</v>
      </c>
      <c r="BN49" t="s">
        <v>36974</v>
      </c>
      <c r="BO49">
        <v>5075947197</v>
      </c>
      <c r="BP49" t="s">
        <v>1824</v>
      </c>
      <c r="BQ49">
        <v>5075944874</v>
      </c>
      <c r="BR49" t="s">
        <v>1453</v>
      </c>
      <c r="BS49" t="s">
        <v>37607</v>
      </c>
      <c r="BT49" t="s">
        <v>328</v>
      </c>
      <c r="BU49" t="s">
        <v>178</v>
      </c>
      <c r="BV49" t="s">
        <v>312</v>
      </c>
      <c r="BW49">
        <v>56001</v>
      </c>
      <c r="BX49" t="s">
        <v>1824</v>
      </c>
      <c r="BY49" t="s">
        <v>339</v>
      </c>
    </row>
    <row r="50" spans="1:77" customFormat="1" x14ac:dyDescent="0.2">
      <c r="A50">
        <v>71</v>
      </c>
      <c r="B50">
        <v>1093713372</v>
      </c>
      <c r="C50" t="s">
        <v>1981</v>
      </c>
      <c r="D50" t="s">
        <v>505</v>
      </c>
      <c r="E50" t="s">
        <v>2203</v>
      </c>
      <c r="F50" t="s">
        <v>1824</v>
      </c>
      <c r="H50" t="s">
        <v>1156</v>
      </c>
      <c r="I50" t="s">
        <v>312</v>
      </c>
      <c r="J50">
        <v>56537</v>
      </c>
      <c r="K50">
        <v>0</v>
      </c>
      <c r="L50">
        <v>2187368000</v>
      </c>
      <c r="M50">
        <v>2187368723</v>
      </c>
      <c r="N50" t="s">
        <v>2198</v>
      </c>
      <c r="O50" t="s">
        <v>2199</v>
      </c>
      <c r="P50" t="s">
        <v>978</v>
      </c>
      <c r="Q50" t="s">
        <v>2200</v>
      </c>
      <c r="R50" t="s">
        <v>37637</v>
      </c>
      <c r="S50" t="s">
        <v>1656</v>
      </c>
      <c r="T50" t="s">
        <v>2201</v>
      </c>
      <c r="U50" t="s">
        <v>879</v>
      </c>
      <c r="V50">
        <v>2187368421</v>
      </c>
      <c r="W50" t="s">
        <v>1824</v>
      </c>
      <c r="X50" t="s">
        <v>1824</v>
      </c>
      <c r="Y50" t="s">
        <v>2202</v>
      </c>
      <c r="Z50" t="s">
        <v>1824</v>
      </c>
      <c r="AA50" t="s">
        <v>1824</v>
      </c>
      <c r="AB50" t="s">
        <v>1824</v>
      </c>
      <c r="AC50" t="s">
        <v>1747</v>
      </c>
      <c r="AD50" t="s">
        <v>1824</v>
      </c>
      <c r="AE50" t="s">
        <v>1824</v>
      </c>
      <c r="AF50" t="s">
        <v>1824</v>
      </c>
      <c r="AG50" t="s">
        <v>1157</v>
      </c>
      <c r="AH50" t="s">
        <v>325</v>
      </c>
      <c r="AI50">
        <v>0</v>
      </c>
      <c r="AJ50">
        <v>0</v>
      </c>
      <c r="AK50" t="s">
        <v>37047</v>
      </c>
      <c r="AL50" t="s">
        <v>2028</v>
      </c>
      <c r="AM50" t="s">
        <v>2029</v>
      </c>
      <c r="AN50" t="s">
        <v>2160</v>
      </c>
      <c r="AO50">
        <v>2186857337</v>
      </c>
      <c r="AP50" t="s">
        <v>1824</v>
      </c>
      <c r="AQ50" t="s">
        <v>1824</v>
      </c>
      <c r="AR50" t="s">
        <v>37019</v>
      </c>
      <c r="AS50" t="s">
        <v>1824</v>
      </c>
      <c r="AT50" t="s">
        <v>1824</v>
      </c>
      <c r="AU50" t="s">
        <v>1824</v>
      </c>
      <c r="AV50" t="s">
        <v>1747</v>
      </c>
      <c r="AW50" t="s">
        <v>1824</v>
      </c>
      <c r="AX50" t="s">
        <v>1824</v>
      </c>
      <c r="AY50" t="s">
        <v>1824</v>
      </c>
      <c r="AZ50" t="s">
        <v>1824</v>
      </c>
      <c r="BA50" t="s">
        <v>1824</v>
      </c>
      <c r="BB50" t="s">
        <v>1824</v>
      </c>
      <c r="BC50" t="s">
        <v>1824</v>
      </c>
      <c r="BD50" t="s">
        <v>1824</v>
      </c>
      <c r="BE50" t="s">
        <v>1824</v>
      </c>
      <c r="BF50" t="s">
        <v>1824</v>
      </c>
      <c r="BG50" t="s">
        <v>1824</v>
      </c>
      <c r="BH50" t="s">
        <v>1824</v>
      </c>
      <c r="BI50" t="s">
        <v>1824</v>
      </c>
      <c r="BJ50" t="s">
        <v>1824</v>
      </c>
      <c r="BK50" t="s">
        <v>1824</v>
      </c>
      <c r="BL50" t="s">
        <v>1656</v>
      </c>
      <c r="BM50" t="s">
        <v>2201</v>
      </c>
      <c r="BN50" t="s">
        <v>879</v>
      </c>
      <c r="BO50">
        <v>2187368421</v>
      </c>
      <c r="BP50" t="s">
        <v>1824</v>
      </c>
      <c r="BQ50" t="s">
        <v>1824</v>
      </c>
      <c r="BR50" t="s">
        <v>2202</v>
      </c>
      <c r="BS50" t="s">
        <v>1824</v>
      </c>
      <c r="BT50" t="s">
        <v>1824</v>
      </c>
      <c r="BU50" t="s">
        <v>1824</v>
      </c>
      <c r="BV50" t="s">
        <v>1747</v>
      </c>
      <c r="BW50" t="s">
        <v>1824</v>
      </c>
      <c r="BX50" t="s">
        <v>1824</v>
      </c>
      <c r="BY50" t="s">
        <v>339</v>
      </c>
    </row>
    <row r="51" spans="1:77" customFormat="1" x14ac:dyDescent="0.2">
      <c r="A51">
        <v>72</v>
      </c>
      <c r="B51">
        <v>1023067642</v>
      </c>
      <c r="C51" t="s">
        <v>37660</v>
      </c>
      <c r="D51" t="s">
        <v>1314</v>
      </c>
      <c r="E51" t="s">
        <v>1898</v>
      </c>
      <c r="F51" t="s">
        <v>1824</v>
      </c>
      <c r="H51" t="s">
        <v>1315</v>
      </c>
      <c r="I51" t="s">
        <v>312</v>
      </c>
      <c r="J51">
        <v>55616</v>
      </c>
      <c r="K51">
        <v>1300</v>
      </c>
      <c r="L51">
        <v>2188347300</v>
      </c>
      <c r="M51">
        <v>2188347388</v>
      </c>
      <c r="N51" t="s">
        <v>1772</v>
      </c>
      <c r="O51" t="s">
        <v>1773</v>
      </c>
      <c r="P51" t="s">
        <v>116</v>
      </c>
      <c r="Q51" t="s">
        <v>1774</v>
      </c>
      <c r="R51" t="s">
        <v>37048</v>
      </c>
      <c r="S51" t="s">
        <v>1652</v>
      </c>
      <c r="T51" t="s">
        <v>1653</v>
      </c>
      <c r="U51" t="s">
        <v>1899</v>
      </c>
      <c r="V51">
        <v>2188347383</v>
      </c>
      <c r="W51" t="s">
        <v>1824</v>
      </c>
      <c r="X51">
        <v>2188347388</v>
      </c>
      <c r="Y51" t="s">
        <v>37661</v>
      </c>
      <c r="Z51" t="s">
        <v>1898</v>
      </c>
      <c r="AA51" t="s">
        <v>1824</v>
      </c>
      <c r="AB51" t="s">
        <v>1314</v>
      </c>
      <c r="AC51" t="s">
        <v>312</v>
      </c>
      <c r="AD51">
        <v>55616</v>
      </c>
      <c r="AE51">
        <v>1300</v>
      </c>
      <c r="AF51" t="s">
        <v>1315</v>
      </c>
      <c r="AG51" t="s">
        <v>1316</v>
      </c>
      <c r="AH51" t="s">
        <v>1317</v>
      </c>
      <c r="AI51" t="s">
        <v>866</v>
      </c>
      <c r="AJ51">
        <v>1</v>
      </c>
      <c r="AK51" t="s">
        <v>37049</v>
      </c>
      <c r="AL51" t="s">
        <v>2271</v>
      </c>
      <c r="AM51" t="s">
        <v>2272</v>
      </c>
      <c r="AN51" t="s">
        <v>1899</v>
      </c>
      <c r="AO51">
        <v>2182495488</v>
      </c>
      <c r="AP51" t="s">
        <v>1824</v>
      </c>
      <c r="AQ51">
        <v>2182492472</v>
      </c>
      <c r="AR51" t="s">
        <v>37662</v>
      </c>
      <c r="AS51" t="s">
        <v>1500</v>
      </c>
      <c r="AT51" t="s">
        <v>1824</v>
      </c>
      <c r="AU51" t="s">
        <v>1173</v>
      </c>
      <c r="AV51" t="s">
        <v>312</v>
      </c>
      <c r="AW51">
        <v>55805</v>
      </c>
      <c r="AX51">
        <v>2193</v>
      </c>
      <c r="AY51" t="s">
        <v>1824</v>
      </c>
      <c r="AZ51" t="s">
        <v>1824</v>
      </c>
      <c r="BA51" t="s">
        <v>1824</v>
      </c>
      <c r="BB51" t="s">
        <v>1824</v>
      </c>
      <c r="BC51" t="s">
        <v>1824</v>
      </c>
      <c r="BD51" t="s">
        <v>1824</v>
      </c>
      <c r="BE51" t="s">
        <v>1824</v>
      </c>
      <c r="BF51" t="s">
        <v>1824</v>
      </c>
      <c r="BG51" t="s">
        <v>1824</v>
      </c>
      <c r="BH51" t="s">
        <v>1824</v>
      </c>
      <c r="BI51" t="s">
        <v>1824</v>
      </c>
      <c r="BJ51" t="s">
        <v>1824</v>
      </c>
      <c r="BK51" t="s">
        <v>1824</v>
      </c>
      <c r="BL51" t="s">
        <v>1652</v>
      </c>
      <c r="BM51" t="s">
        <v>1653</v>
      </c>
      <c r="BN51" t="s">
        <v>1899</v>
      </c>
      <c r="BO51">
        <v>2188347383</v>
      </c>
      <c r="BP51" t="s">
        <v>1824</v>
      </c>
      <c r="BQ51">
        <v>2188347388</v>
      </c>
      <c r="BR51" t="s">
        <v>37661</v>
      </c>
      <c r="BS51" t="s">
        <v>1898</v>
      </c>
      <c r="BT51" t="s">
        <v>1824</v>
      </c>
      <c r="BU51" t="s">
        <v>1314</v>
      </c>
      <c r="BV51" t="s">
        <v>312</v>
      </c>
      <c r="BW51">
        <v>55616</v>
      </c>
      <c r="BX51">
        <v>1300</v>
      </c>
      <c r="BY51" t="s">
        <v>339</v>
      </c>
    </row>
    <row r="52" spans="1:77" customFormat="1" x14ac:dyDescent="0.2">
      <c r="A52">
        <v>76</v>
      </c>
      <c r="B52">
        <v>1164471678</v>
      </c>
      <c r="C52" t="s">
        <v>1456</v>
      </c>
      <c r="D52" t="s">
        <v>427</v>
      </c>
      <c r="E52" t="s">
        <v>2368</v>
      </c>
      <c r="F52" t="s">
        <v>1824</v>
      </c>
      <c r="H52" t="s">
        <v>428</v>
      </c>
      <c r="I52" t="s">
        <v>312</v>
      </c>
      <c r="J52">
        <v>56347</v>
      </c>
      <c r="K52">
        <v>1404</v>
      </c>
      <c r="L52">
        <v>3207322141</v>
      </c>
      <c r="M52">
        <v>3207327298</v>
      </c>
      <c r="N52" t="s">
        <v>37050</v>
      </c>
      <c r="O52" t="s">
        <v>37051</v>
      </c>
      <c r="P52" t="s">
        <v>247</v>
      </c>
      <c r="Q52" t="s">
        <v>37052</v>
      </c>
      <c r="R52" t="s">
        <v>37053</v>
      </c>
      <c r="S52" t="s">
        <v>2176</v>
      </c>
      <c r="T52" t="s">
        <v>37663</v>
      </c>
      <c r="U52" t="s">
        <v>37664</v>
      </c>
      <c r="V52">
        <v>3202512700</v>
      </c>
      <c r="W52">
        <v>53579</v>
      </c>
      <c r="X52">
        <v>3202555737</v>
      </c>
      <c r="Y52" t="s">
        <v>37665</v>
      </c>
      <c r="Z52" t="s">
        <v>2413</v>
      </c>
      <c r="AA52" t="s">
        <v>1824</v>
      </c>
      <c r="AB52" t="s">
        <v>585</v>
      </c>
      <c r="AC52" t="s">
        <v>312</v>
      </c>
      <c r="AD52">
        <v>56303</v>
      </c>
      <c r="AE52">
        <v>1901</v>
      </c>
      <c r="AF52" t="s">
        <v>2241</v>
      </c>
      <c r="AG52" t="s">
        <v>429</v>
      </c>
      <c r="AH52" t="s">
        <v>1180</v>
      </c>
      <c r="AI52" t="s">
        <v>866</v>
      </c>
      <c r="AJ52">
        <v>1</v>
      </c>
      <c r="AK52" t="s">
        <v>37055</v>
      </c>
      <c r="AL52" t="s">
        <v>1807</v>
      </c>
      <c r="AM52" t="s">
        <v>1808</v>
      </c>
      <c r="AN52" t="s">
        <v>37054</v>
      </c>
      <c r="AO52">
        <v>3202512700</v>
      </c>
      <c r="AP52">
        <v>54553</v>
      </c>
      <c r="AQ52">
        <v>3202555737</v>
      </c>
      <c r="AR52" t="s">
        <v>1809</v>
      </c>
      <c r="AS52" t="s">
        <v>2413</v>
      </c>
      <c r="AT52" t="s">
        <v>1824</v>
      </c>
      <c r="AU52" t="s">
        <v>585</v>
      </c>
      <c r="AV52" t="s">
        <v>2414</v>
      </c>
      <c r="AW52">
        <v>56303</v>
      </c>
      <c r="AX52">
        <v>1901</v>
      </c>
      <c r="AY52" t="s">
        <v>240</v>
      </c>
      <c r="AZ52" t="s">
        <v>2043</v>
      </c>
      <c r="BA52" t="s">
        <v>2044</v>
      </c>
      <c r="BB52">
        <v>3202512700</v>
      </c>
      <c r="BC52">
        <v>54697</v>
      </c>
      <c r="BD52">
        <v>3202555737</v>
      </c>
      <c r="BE52" t="s">
        <v>2045</v>
      </c>
      <c r="BF52" t="s">
        <v>2413</v>
      </c>
      <c r="BG52" t="s">
        <v>1824</v>
      </c>
      <c r="BH52" t="s">
        <v>585</v>
      </c>
      <c r="BI52" t="s">
        <v>312</v>
      </c>
      <c r="BJ52">
        <v>56303</v>
      </c>
      <c r="BK52">
        <v>1901</v>
      </c>
      <c r="BL52" t="s">
        <v>1066</v>
      </c>
      <c r="BM52" t="s">
        <v>1467</v>
      </c>
      <c r="BN52" t="s">
        <v>390</v>
      </c>
      <c r="BO52">
        <v>3202437769</v>
      </c>
      <c r="BP52">
        <v>42129</v>
      </c>
      <c r="BQ52">
        <v>3202431541</v>
      </c>
      <c r="BR52" t="s">
        <v>1667</v>
      </c>
      <c r="BS52" t="s">
        <v>1880</v>
      </c>
      <c r="BT52" t="s">
        <v>1824</v>
      </c>
      <c r="BU52" t="s">
        <v>1812</v>
      </c>
      <c r="BV52" t="s">
        <v>312</v>
      </c>
      <c r="BW52">
        <v>56362</v>
      </c>
      <c r="BX52">
        <v>1445</v>
      </c>
      <c r="BY52" t="s">
        <v>339</v>
      </c>
    </row>
    <row r="53" spans="1:77" customFormat="1" x14ac:dyDescent="0.2">
      <c r="A53">
        <v>77</v>
      </c>
      <c r="B53">
        <v>1912999137</v>
      </c>
      <c r="C53" t="s">
        <v>2338</v>
      </c>
      <c r="D53" t="s">
        <v>432</v>
      </c>
      <c r="E53" t="s">
        <v>2205</v>
      </c>
      <c r="F53" t="s">
        <v>1824</v>
      </c>
      <c r="H53" t="s">
        <v>433</v>
      </c>
      <c r="I53" t="s">
        <v>312</v>
      </c>
      <c r="J53">
        <v>56062</v>
      </c>
      <c r="K53">
        <v>1841</v>
      </c>
      <c r="L53">
        <v>5076423255</v>
      </c>
      <c r="M53">
        <v>5016428516</v>
      </c>
      <c r="N53" t="s">
        <v>987</v>
      </c>
      <c r="O53" t="s">
        <v>37056</v>
      </c>
      <c r="P53" t="s">
        <v>247</v>
      </c>
      <c r="Q53" t="s">
        <v>37057</v>
      </c>
      <c r="R53">
        <v>0</v>
      </c>
      <c r="S53" t="s">
        <v>989</v>
      </c>
      <c r="T53" t="s">
        <v>1885</v>
      </c>
      <c r="U53" t="s">
        <v>1155</v>
      </c>
      <c r="V53">
        <v>6123973237</v>
      </c>
      <c r="W53" t="s">
        <v>1824</v>
      </c>
      <c r="X53" t="s">
        <v>1824</v>
      </c>
      <c r="Y53" t="s">
        <v>1886</v>
      </c>
      <c r="Z53" t="s">
        <v>1869</v>
      </c>
      <c r="AA53" t="s">
        <v>1824</v>
      </c>
      <c r="AB53" t="s">
        <v>119</v>
      </c>
      <c r="AC53" t="s">
        <v>312</v>
      </c>
      <c r="AD53">
        <v>55402</v>
      </c>
      <c r="AE53" t="s">
        <v>1824</v>
      </c>
      <c r="AF53" t="s">
        <v>120</v>
      </c>
      <c r="AG53" t="s">
        <v>37061</v>
      </c>
      <c r="AH53" t="s">
        <v>325</v>
      </c>
      <c r="AI53">
        <v>0</v>
      </c>
      <c r="AJ53">
        <v>1</v>
      </c>
      <c r="AK53" t="s">
        <v>2369</v>
      </c>
      <c r="AL53" t="s">
        <v>37058</v>
      </c>
      <c r="AM53" t="s">
        <v>37059</v>
      </c>
      <c r="AN53" t="s">
        <v>955</v>
      </c>
      <c r="AO53">
        <v>5076423255</v>
      </c>
      <c r="AP53" t="s">
        <v>1824</v>
      </c>
      <c r="AQ53" t="s">
        <v>1824</v>
      </c>
      <c r="AR53" t="s">
        <v>37060</v>
      </c>
      <c r="AS53" t="s">
        <v>1824</v>
      </c>
      <c r="AT53" t="s">
        <v>1824</v>
      </c>
      <c r="AU53" t="s">
        <v>1824</v>
      </c>
      <c r="AV53" t="s">
        <v>1747</v>
      </c>
      <c r="AW53" t="s">
        <v>1824</v>
      </c>
      <c r="AX53" t="s">
        <v>1824</v>
      </c>
      <c r="AY53" t="s">
        <v>1824</v>
      </c>
      <c r="AZ53" t="s">
        <v>1824</v>
      </c>
      <c r="BA53" t="s">
        <v>1824</v>
      </c>
      <c r="BB53" t="s">
        <v>1824</v>
      </c>
      <c r="BC53" t="s">
        <v>1824</v>
      </c>
      <c r="BD53" t="s">
        <v>1824</v>
      </c>
      <c r="BE53" t="s">
        <v>1824</v>
      </c>
      <c r="BF53" t="s">
        <v>1824</v>
      </c>
      <c r="BG53" t="s">
        <v>1824</v>
      </c>
      <c r="BH53" t="s">
        <v>1824</v>
      </c>
      <c r="BI53" t="s">
        <v>1824</v>
      </c>
      <c r="BJ53" t="s">
        <v>1824</v>
      </c>
      <c r="BK53" t="s">
        <v>1824</v>
      </c>
      <c r="BL53" t="s">
        <v>37058</v>
      </c>
      <c r="BM53" t="s">
        <v>37059</v>
      </c>
      <c r="BN53" t="s">
        <v>955</v>
      </c>
      <c r="BO53">
        <v>5076423255</v>
      </c>
      <c r="BP53" t="s">
        <v>1824</v>
      </c>
      <c r="BQ53" t="s">
        <v>1824</v>
      </c>
      <c r="BR53" t="s">
        <v>37060</v>
      </c>
      <c r="BS53" t="s">
        <v>1824</v>
      </c>
      <c r="BT53" t="s">
        <v>1824</v>
      </c>
      <c r="BU53" t="s">
        <v>1824</v>
      </c>
      <c r="BV53" t="s">
        <v>1747</v>
      </c>
      <c r="BW53" t="s">
        <v>1824</v>
      </c>
      <c r="BX53" t="s">
        <v>1824</v>
      </c>
      <c r="BY53" t="s">
        <v>339</v>
      </c>
    </row>
    <row r="54" spans="1:77" customFormat="1" x14ac:dyDescent="0.2">
      <c r="A54">
        <v>78</v>
      </c>
      <c r="B54">
        <v>1942246848</v>
      </c>
      <c r="C54" t="s">
        <v>2206</v>
      </c>
      <c r="D54" t="s">
        <v>434</v>
      </c>
      <c r="E54" t="s">
        <v>2207</v>
      </c>
      <c r="F54" t="s">
        <v>1824</v>
      </c>
      <c r="H54" t="s">
        <v>158</v>
      </c>
      <c r="I54" t="s">
        <v>312</v>
      </c>
      <c r="J54">
        <v>56256</v>
      </c>
      <c r="K54">
        <v>1006</v>
      </c>
      <c r="L54">
        <v>3205987551</v>
      </c>
      <c r="M54">
        <v>3205983923</v>
      </c>
      <c r="N54" t="s">
        <v>1802</v>
      </c>
      <c r="O54" t="s">
        <v>1803</v>
      </c>
      <c r="P54" t="s">
        <v>320</v>
      </c>
      <c r="Q54" t="s">
        <v>1804</v>
      </c>
      <c r="R54" t="s">
        <v>1457</v>
      </c>
      <c r="S54" t="s">
        <v>1181</v>
      </c>
      <c r="T54" t="s">
        <v>1338</v>
      </c>
      <c r="U54" t="s">
        <v>316</v>
      </c>
      <c r="V54">
        <v>3206987152</v>
      </c>
      <c r="W54" t="s">
        <v>1824</v>
      </c>
      <c r="X54">
        <v>3205983923</v>
      </c>
      <c r="Y54" t="s">
        <v>1458</v>
      </c>
      <c r="Z54" t="s">
        <v>1868</v>
      </c>
      <c r="AA54" t="s">
        <v>1824</v>
      </c>
      <c r="AB54" t="s">
        <v>434</v>
      </c>
      <c r="AC54" t="s">
        <v>312</v>
      </c>
      <c r="AD54">
        <v>56256</v>
      </c>
      <c r="AE54">
        <v>1006</v>
      </c>
      <c r="AF54" t="s">
        <v>158</v>
      </c>
      <c r="AG54" t="s">
        <v>2370</v>
      </c>
      <c r="AH54" t="s">
        <v>325</v>
      </c>
      <c r="AI54">
        <v>0</v>
      </c>
      <c r="AJ54">
        <v>1</v>
      </c>
      <c r="AK54" t="s">
        <v>1660</v>
      </c>
      <c r="AL54" t="s">
        <v>1802</v>
      </c>
      <c r="AM54" t="s">
        <v>1803</v>
      </c>
      <c r="AN54" t="s">
        <v>320</v>
      </c>
      <c r="AO54">
        <v>3206987141</v>
      </c>
      <c r="AP54" t="s">
        <v>1824</v>
      </c>
      <c r="AQ54">
        <v>3205983923</v>
      </c>
      <c r="AR54" t="s">
        <v>1804</v>
      </c>
      <c r="AS54" t="s">
        <v>1868</v>
      </c>
      <c r="AT54" t="s">
        <v>1824</v>
      </c>
      <c r="AU54" t="s">
        <v>435</v>
      </c>
      <c r="AV54" t="s">
        <v>312</v>
      </c>
      <c r="AW54">
        <v>56256</v>
      </c>
      <c r="AX54">
        <v>1006</v>
      </c>
      <c r="AY54" t="s">
        <v>1824</v>
      </c>
      <c r="AZ54" t="s">
        <v>1824</v>
      </c>
      <c r="BA54" t="s">
        <v>1824</v>
      </c>
      <c r="BB54" t="s">
        <v>1824</v>
      </c>
      <c r="BC54" t="s">
        <v>1824</v>
      </c>
      <c r="BD54" t="s">
        <v>1824</v>
      </c>
      <c r="BE54" t="s">
        <v>1824</v>
      </c>
      <c r="BF54" t="s">
        <v>1824</v>
      </c>
      <c r="BG54" t="s">
        <v>1824</v>
      </c>
      <c r="BH54" t="s">
        <v>1824</v>
      </c>
      <c r="BI54" t="s">
        <v>1824</v>
      </c>
      <c r="BJ54" t="s">
        <v>1824</v>
      </c>
      <c r="BK54" t="s">
        <v>1824</v>
      </c>
      <c r="BL54" t="s">
        <v>1181</v>
      </c>
      <c r="BM54" t="s">
        <v>1338</v>
      </c>
      <c r="BN54" t="s">
        <v>316</v>
      </c>
      <c r="BO54">
        <v>3206987152</v>
      </c>
      <c r="BP54" t="s">
        <v>1824</v>
      </c>
      <c r="BQ54">
        <v>3205983923</v>
      </c>
      <c r="BR54" t="s">
        <v>1458</v>
      </c>
      <c r="BS54" t="s">
        <v>1868</v>
      </c>
      <c r="BT54" t="s">
        <v>1824</v>
      </c>
      <c r="BU54" t="s">
        <v>434</v>
      </c>
      <c r="BV54" t="s">
        <v>312</v>
      </c>
      <c r="BW54">
        <v>56256</v>
      </c>
      <c r="BX54">
        <v>1006</v>
      </c>
      <c r="BY54" t="s">
        <v>339</v>
      </c>
    </row>
    <row r="55" spans="1:77" customFormat="1" x14ac:dyDescent="0.2">
      <c r="A55">
        <v>79</v>
      </c>
      <c r="B55">
        <v>1942233234</v>
      </c>
      <c r="C55" t="s">
        <v>2453</v>
      </c>
      <c r="D55" t="s">
        <v>2454</v>
      </c>
      <c r="E55" t="s">
        <v>37062</v>
      </c>
      <c r="F55" t="s">
        <v>1824</v>
      </c>
      <c r="H55" t="s">
        <v>2454</v>
      </c>
      <c r="I55" t="s">
        <v>312</v>
      </c>
      <c r="J55">
        <v>56557</v>
      </c>
      <c r="K55">
        <v>4912</v>
      </c>
      <c r="L55">
        <v>2189352511</v>
      </c>
      <c r="M55">
        <v>2189352370</v>
      </c>
      <c r="N55" t="s">
        <v>2455</v>
      </c>
      <c r="O55" t="s">
        <v>2456</v>
      </c>
      <c r="P55" t="s">
        <v>247</v>
      </c>
      <c r="Q55" t="s">
        <v>2457</v>
      </c>
      <c r="R55" t="s">
        <v>2458</v>
      </c>
      <c r="S55" t="s">
        <v>989</v>
      </c>
      <c r="T55" t="s">
        <v>1885</v>
      </c>
      <c r="U55" t="s">
        <v>1155</v>
      </c>
      <c r="V55">
        <v>6123973237</v>
      </c>
      <c r="W55" t="s">
        <v>1824</v>
      </c>
      <c r="X55" t="s">
        <v>1824</v>
      </c>
      <c r="Y55" t="s">
        <v>1886</v>
      </c>
      <c r="Z55" t="s">
        <v>1869</v>
      </c>
      <c r="AA55" t="s">
        <v>1824</v>
      </c>
      <c r="AB55" t="s">
        <v>119</v>
      </c>
      <c r="AC55" t="s">
        <v>312</v>
      </c>
      <c r="AD55">
        <v>55402</v>
      </c>
      <c r="AE55" t="s">
        <v>1824</v>
      </c>
      <c r="AF55" t="s">
        <v>120</v>
      </c>
      <c r="AG55" t="s">
        <v>37063</v>
      </c>
      <c r="AH55" t="s">
        <v>1152</v>
      </c>
      <c r="AI55" t="s">
        <v>969</v>
      </c>
      <c r="AJ55">
        <v>1</v>
      </c>
      <c r="AK55" t="s">
        <v>2459</v>
      </c>
      <c r="AL55" t="s">
        <v>314</v>
      </c>
      <c r="AM55" t="s">
        <v>37064</v>
      </c>
      <c r="AN55" t="s">
        <v>1635</v>
      </c>
      <c r="AO55">
        <v>6123764680</v>
      </c>
      <c r="AP55" t="s">
        <v>1824</v>
      </c>
      <c r="AQ55" t="s">
        <v>1824</v>
      </c>
      <c r="AR55" t="s">
        <v>37065</v>
      </c>
      <c r="AS55" t="s">
        <v>1869</v>
      </c>
      <c r="AT55" t="s">
        <v>1824</v>
      </c>
      <c r="AU55" t="s">
        <v>119</v>
      </c>
      <c r="AV55" t="s">
        <v>312</v>
      </c>
      <c r="AW55">
        <v>55402</v>
      </c>
      <c r="AX55" t="s">
        <v>1824</v>
      </c>
      <c r="AY55" t="s">
        <v>1824</v>
      </c>
      <c r="AZ55" t="s">
        <v>1824</v>
      </c>
      <c r="BA55" t="s">
        <v>1824</v>
      </c>
      <c r="BB55" t="s">
        <v>1824</v>
      </c>
      <c r="BC55" t="s">
        <v>1824</v>
      </c>
      <c r="BD55" t="s">
        <v>1824</v>
      </c>
      <c r="BE55" t="s">
        <v>1824</v>
      </c>
      <c r="BF55" t="s">
        <v>1824</v>
      </c>
      <c r="BG55" t="s">
        <v>1824</v>
      </c>
      <c r="BH55" t="s">
        <v>1824</v>
      </c>
      <c r="BI55" t="s">
        <v>1824</v>
      </c>
      <c r="BJ55" t="s">
        <v>1824</v>
      </c>
      <c r="BK55" t="s">
        <v>1824</v>
      </c>
      <c r="BL55" t="s">
        <v>1824</v>
      </c>
      <c r="BM55" t="s">
        <v>1824</v>
      </c>
      <c r="BN55" t="s">
        <v>1824</v>
      </c>
      <c r="BO55" t="s">
        <v>1824</v>
      </c>
      <c r="BP55" t="s">
        <v>1824</v>
      </c>
      <c r="BQ55" t="s">
        <v>1824</v>
      </c>
      <c r="BR55" t="s">
        <v>1824</v>
      </c>
      <c r="BS55" t="s">
        <v>1824</v>
      </c>
      <c r="BT55" t="s">
        <v>1824</v>
      </c>
      <c r="BU55" t="s">
        <v>1824</v>
      </c>
      <c r="BV55" t="s">
        <v>1824</v>
      </c>
      <c r="BW55" t="s">
        <v>1824</v>
      </c>
      <c r="BX55" t="s">
        <v>1824</v>
      </c>
      <c r="BY55" t="s">
        <v>335</v>
      </c>
    </row>
    <row r="56" spans="1:77" customFormat="1" x14ac:dyDescent="0.2">
      <c r="A56">
        <v>80</v>
      </c>
      <c r="B56">
        <v>1598860215</v>
      </c>
      <c r="C56" t="s">
        <v>2208</v>
      </c>
      <c r="D56" t="s">
        <v>421</v>
      </c>
      <c r="E56" t="s">
        <v>1867</v>
      </c>
      <c r="F56" t="s">
        <v>1824</v>
      </c>
      <c r="H56" t="s">
        <v>422</v>
      </c>
      <c r="I56" t="s">
        <v>312</v>
      </c>
      <c r="J56">
        <v>55355</v>
      </c>
      <c r="K56">
        <v>3340</v>
      </c>
      <c r="L56">
        <v>3206934500</v>
      </c>
      <c r="M56">
        <v>3206934567</v>
      </c>
      <c r="N56" t="s">
        <v>37066</v>
      </c>
      <c r="O56" t="s">
        <v>37067</v>
      </c>
      <c r="P56" t="s">
        <v>320</v>
      </c>
      <c r="Q56" t="s">
        <v>37068</v>
      </c>
      <c r="R56" t="s">
        <v>37666</v>
      </c>
      <c r="S56" t="s">
        <v>2120</v>
      </c>
      <c r="T56" t="s">
        <v>174</v>
      </c>
      <c r="U56" t="s">
        <v>316</v>
      </c>
      <c r="V56">
        <v>3206934512</v>
      </c>
      <c r="W56" t="s">
        <v>1824</v>
      </c>
      <c r="X56" t="s">
        <v>1824</v>
      </c>
      <c r="Y56" t="s">
        <v>37667</v>
      </c>
      <c r="Z56" t="s">
        <v>1824</v>
      </c>
      <c r="AA56" t="s">
        <v>1824</v>
      </c>
      <c r="AB56" t="s">
        <v>1824</v>
      </c>
      <c r="AC56" t="s">
        <v>1747</v>
      </c>
      <c r="AD56" t="s">
        <v>1824</v>
      </c>
      <c r="AE56" t="s">
        <v>1824</v>
      </c>
      <c r="AF56" t="s">
        <v>1824</v>
      </c>
      <c r="AG56" t="s">
        <v>2210</v>
      </c>
      <c r="AH56" t="s">
        <v>325</v>
      </c>
      <c r="AI56">
        <v>0</v>
      </c>
      <c r="AJ56">
        <v>1</v>
      </c>
      <c r="AK56" t="s">
        <v>2371</v>
      </c>
      <c r="AL56" t="s">
        <v>37066</v>
      </c>
      <c r="AM56" t="s">
        <v>37067</v>
      </c>
      <c r="AN56" t="s">
        <v>320</v>
      </c>
      <c r="AO56" t="s">
        <v>1824</v>
      </c>
      <c r="AP56" t="s">
        <v>1824</v>
      </c>
      <c r="AQ56" t="s">
        <v>1824</v>
      </c>
      <c r="AR56" t="s">
        <v>37068</v>
      </c>
      <c r="AS56" t="s">
        <v>1824</v>
      </c>
      <c r="AT56" t="s">
        <v>1824</v>
      </c>
      <c r="AU56" t="s">
        <v>1824</v>
      </c>
      <c r="AV56" t="s">
        <v>1747</v>
      </c>
      <c r="AW56" t="s">
        <v>1824</v>
      </c>
      <c r="AX56" t="s">
        <v>1824</v>
      </c>
      <c r="AY56" t="s">
        <v>1275</v>
      </c>
      <c r="AZ56" t="s">
        <v>37069</v>
      </c>
      <c r="BA56" t="s">
        <v>1635</v>
      </c>
      <c r="BB56" t="s">
        <v>1824</v>
      </c>
      <c r="BC56" t="s">
        <v>1824</v>
      </c>
      <c r="BD56" t="s">
        <v>1824</v>
      </c>
      <c r="BE56" t="s">
        <v>37070</v>
      </c>
      <c r="BF56" t="s">
        <v>1824</v>
      </c>
      <c r="BG56" t="s">
        <v>1824</v>
      </c>
      <c r="BH56" t="s">
        <v>1824</v>
      </c>
      <c r="BI56" t="s">
        <v>1747</v>
      </c>
      <c r="BJ56" t="s">
        <v>1824</v>
      </c>
      <c r="BK56" t="s">
        <v>1824</v>
      </c>
      <c r="BL56" t="s">
        <v>2120</v>
      </c>
      <c r="BM56" t="s">
        <v>174</v>
      </c>
      <c r="BN56" t="s">
        <v>316</v>
      </c>
      <c r="BO56">
        <v>3206934512</v>
      </c>
      <c r="BP56" t="s">
        <v>1824</v>
      </c>
      <c r="BQ56" t="s">
        <v>1824</v>
      </c>
      <c r="BR56" t="s">
        <v>37667</v>
      </c>
      <c r="BS56" t="s">
        <v>1824</v>
      </c>
      <c r="BT56" t="s">
        <v>1824</v>
      </c>
      <c r="BU56" t="s">
        <v>1824</v>
      </c>
      <c r="BV56" t="s">
        <v>1747</v>
      </c>
      <c r="BW56" t="s">
        <v>1824</v>
      </c>
      <c r="BX56" t="s">
        <v>1824</v>
      </c>
      <c r="BY56" t="s">
        <v>334</v>
      </c>
    </row>
    <row r="57" spans="1:77" customFormat="1" x14ac:dyDescent="0.2">
      <c r="A57">
        <v>81</v>
      </c>
      <c r="B57">
        <v>1720045073</v>
      </c>
      <c r="C57" t="s">
        <v>1806</v>
      </c>
      <c r="D57" t="s">
        <v>1056</v>
      </c>
      <c r="E57" t="s">
        <v>1912</v>
      </c>
      <c r="F57" t="s">
        <v>1824</v>
      </c>
      <c r="H57" t="s">
        <v>245</v>
      </c>
      <c r="I57" t="s">
        <v>312</v>
      </c>
      <c r="J57">
        <v>56352</v>
      </c>
      <c r="K57">
        <v>1071</v>
      </c>
      <c r="L57">
        <v>3202564231</v>
      </c>
      <c r="M57">
        <v>3202564949</v>
      </c>
      <c r="N57" t="s">
        <v>1066</v>
      </c>
      <c r="O57" t="s">
        <v>37071</v>
      </c>
      <c r="P57" t="s">
        <v>37072</v>
      </c>
      <c r="Q57" t="s">
        <v>37073</v>
      </c>
      <c r="R57" t="s">
        <v>37074</v>
      </c>
      <c r="S57" t="s">
        <v>37668</v>
      </c>
      <c r="T57" t="s">
        <v>37669</v>
      </c>
      <c r="U57" t="s">
        <v>37664</v>
      </c>
      <c r="V57">
        <v>3202512700</v>
      </c>
      <c r="W57">
        <v>21702</v>
      </c>
      <c r="X57">
        <v>3202555737</v>
      </c>
      <c r="Y57" t="s">
        <v>37670</v>
      </c>
      <c r="Z57" t="s">
        <v>2413</v>
      </c>
      <c r="AA57" t="s">
        <v>1824</v>
      </c>
      <c r="AB57" t="s">
        <v>585</v>
      </c>
      <c r="AC57" t="s">
        <v>312</v>
      </c>
      <c r="AD57">
        <v>56303</v>
      </c>
      <c r="AE57">
        <v>1901</v>
      </c>
      <c r="AF57" t="s">
        <v>2241</v>
      </c>
      <c r="AG57" t="s">
        <v>429</v>
      </c>
      <c r="AH57" t="s">
        <v>1180</v>
      </c>
      <c r="AI57" t="s">
        <v>866</v>
      </c>
      <c r="AJ57">
        <v>1</v>
      </c>
      <c r="AK57" t="s">
        <v>37671</v>
      </c>
      <c r="AL57" t="s">
        <v>1807</v>
      </c>
      <c r="AM57" t="s">
        <v>1808</v>
      </c>
      <c r="AN57" t="s">
        <v>37054</v>
      </c>
      <c r="AO57">
        <v>3202512700</v>
      </c>
      <c r="AP57">
        <v>54553</v>
      </c>
      <c r="AQ57">
        <v>3202555737</v>
      </c>
      <c r="AR57" t="s">
        <v>1809</v>
      </c>
      <c r="AS57" t="s">
        <v>2413</v>
      </c>
      <c r="AT57" t="s">
        <v>1824</v>
      </c>
      <c r="AU57" t="s">
        <v>585</v>
      </c>
      <c r="AV57" t="s">
        <v>2414</v>
      </c>
      <c r="AW57">
        <v>56303</v>
      </c>
      <c r="AX57">
        <v>1901</v>
      </c>
      <c r="AY57" t="s">
        <v>1824</v>
      </c>
      <c r="AZ57" t="s">
        <v>1824</v>
      </c>
      <c r="BA57" t="s">
        <v>1824</v>
      </c>
      <c r="BB57" t="s">
        <v>1824</v>
      </c>
      <c r="BC57" t="s">
        <v>1824</v>
      </c>
      <c r="BD57" t="s">
        <v>1824</v>
      </c>
      <c r="BE57" t="s">
        <v>1824</v>
      </c>
      <c r="BF57" t="s">
        <v>1824</v>
      </c>
      <c r="BG57" t="s">
        <v>1824</v>
      </c>
      <c r="BH57" t="s">
        <v>1824</v>
      </c>
      <c r="BI57" t="s">
        <v>1824</v>
      </c>
      <c r="BJ57" t="s">
        <v>1824</v>
      </c>
      <c r="BK57" t="s">
        <v>1824</v>
      </c>
      <c r="BL57" t="s">
        <v>1066</v>
      </c>
      <c r="BM57" t="s">
        <v>1467</v>
      </c>
      <c r="BN57" t="s">
        <v>390</v>
      </c>
      <c r="BO57">
        <v>3202437769</v>
      </c>
      <c r="BP57">
        <v>42129</v>
      </c>
      <c r="BQ57">
        <v>3202431541</v>
      </c>
      <c r="BR57" t="s">
        <v>1667</v>
      </c>
      <c r="BS57" t="s">
        <v>1880</v>
      </c>
      <c r="BT57" t="s">
        <v>1824</v>
      </c>
      <c r="BU57" t="s">
        <v>1812</v>
      </c>
      <c r="BV57" t="s">
        <v>312</v>
      </c>
      <c r="BW57">
        <v>56362</v>
      </c>
      <c r="BX57">
        <v>1445</v>
      </c>
      <c r="BY57" t="s">
        <v>339</v>
      </c>
    </row>
    <row r="58" spans="1:77" customFormat="1" x14ac:dyDescent="0.2">
      <c r="A58">
        <v>83</v>
      </c>
      <c r="B58">
        <v>1942398029</v>
      </c>
      <c r="C58" t="s">
        <v>2339</v>
      </c>
      <c r="D58" t="s">
        <v>170</v>
      </c>
      <c r="E58" t="s">
        <v>2211</v>
      </c>
      <c r="F58" t="s">
        <v>1824</v>
      </c>
      <c r="H58" t="s">
        <v>142</v>
      </c>
      <c r="I58" t="s">
        <v>312</v>
      </c>
      <c r="J58">
        <v>55767</v>
      </c>
      <c r="K58">
        <v>0</v>
      </c>
      <c r="L58">
        <v>2184854481</v>
      </c>
      <c r="M58">
        <v>2184855654</v>
      </c>
      <c r="N58" t="s">
        <v>37672</v>
      </c>
      <c r="O58" t="s">
        <v>37673</v>
      </c>
      <c r="P58" t="s">
        <v>247</v>
      </c>
      <c r="Q58" t="s">
        <v>37674</v>
      </c>
      <c r="R58" t="s">
        <v>1634</v>
      </c>
      <c r="S58" t="s">
        <v>1656</v>
      </c>
      <c r="T58" t="s">
        <v>2212</v>
      </c>
      <c r="U58" t="s">
        <v>1838</v>
      </c>
      <c r="V58">
        <v>2184855591</v>
      </c>
      <c r="W58" t="s">
        <v>1824</v>
      </c>
      <c r="X58" t="s">
        <v>1824</v>
      </c>
      <c r="Y58" t="s">
        <v>2213</v>
      </c>
      <c r="Z58" t="s">
        <v>2214</v>
      </c>
      <c r="AA58" t="s">
        <v>1824</v>
      </c>
      <c r="AB58" t="s">
        <v>2215</v>
      </c>
      <c r="AC58" t="s">
        <v>312</v>
      </c>
      <c r="AD58">
        <v>55767</v>
      </c>
      <c r="AE58">
        <v>9405</v>
      </c>
      <c r="AF58" t="s">
        <v>1824</v>
      </c>
      <c r="AG58" t="s">
        <v>2359</v>
      </c>
      <c r="AH58" t="s">
        <v>1784</v>
      </c>
      <c r="AI58" t="s">
        <v>866</v>
      </c>
      <c r="AJ58">
        <v>1</v>
      </c>
      <c r="AK58" t="s">
        <v>2372</v>
      </c>
      <c r="AL58" t="s">
        <v>1835</v>
      </c>
      <c r="AM58" t="s">
        <v>1836</v>
      </c>
      <c r="AN58" t="s">
        <v>2404</v>
      </c>
      <c r="AO58">
        <v>2187861419</v>
      </c>
      <c r="AP58" t="s">
        <v>1824</v>
      </c>
      <c r="AQ58" t="s">
        <v>1824</v>
      </c>
      <c r="AR58" t="s">
        <v>1837</v>
      </c>
      <c r="AS58" t="s">
        <v>1833</v>
      </c>
      <c r="AT58" t="s">
        <v>1824</v>
      </c>
      <c r="AU58" t="s">
        <v>1173</v>
      </c>
      <c r="AV58" t="s">
        <v>312</v>
      </c>
      <c r="AW58">
        <v>55805</v>
      </c>
      <c r="AX58" t="s">
        <v>1824</v>
      </c>
      <c r="AY58" t="s">
        <v>1824</v>
      </c>
      <c r="AZ58" t="s">
        <v>1824</v>
      </c>
      <c r="BA58" t="s">
        <v>1824</v>
      </c>
      <c r="BB58" t="s">
        <v>1824</v>
      </c>
      <c r="BC58" t="s">
        <v>1824</v>
      </c>
      <c r="BD58" t="s">
        <v>1824</v>
      </c>
      <c r="BE58" t="s">
        <v>1824</v>
      </c>
      <c r="BF58" t="s">
        <v>1824</v>
      </c>
      <c r="BG58" t="s">
        <v>1824</v>
      </c>
      <c r="BH58" t="s">
        <v>1824</v>
      </c>
      <c r="BI58" t="s">
        <v>1824</v>
      </c>
      <c r="BJ58" t="s">
        <v>1824</v>
      </c>
      <c r="BK58" t="s">
        <v>1824</v>
      </c>
      <c r="BL58" t="s">
        <v>870</v>
      </c>
      <c r="BM58" t="s">
        <v>2405</v>
      </c>
      <c r="BN58" t="s">
        <v>2406</v>
      </c>
      <c r="BO58" t="s">
        <v>1824</v>
      </c>
      <c r="BP58" t="s">
        <v>1824</v>
      </c>
      <c r="BQ58" t="s">
        <v>1824</v>
      </c>
      <c r="BR58" t="s">
        <v>2407</v>
      </c>
      <c r="BS58" t="s">
        <v>1833</v>
      </c>
      <c r="BT58" t="s">
        <v>1824</v>
      </c>
      <c r="BU58" t="s">
        <v>1173</v>
      </c>
      <c r="BV58" t="s">
        <v>312</v>
      </c>
      <c r="BW58">
        <v>55805</v>
      </c>
      <c r="BX58">
        <v>1984</v>
      </c>
      <c r="BY58" t="s">
        <v>339</v>
      </c>
    </row>
    <row r="59" spans="1:77" customFormat="1" x14ac:dyDescent="0.2">
      <c r="A59">
        <v>84</v>
      </c>
      <c r="B59">
        <v>1316904287</v>
      </c>
      <c r="C59" t="s">
        <v>147</v>
      </c>
      <c r="D59" t="s">
        <v>148</v>
      </c>
      <c r="E59" t="s">
        <v>2216</v>
      </c>
      <c r="F59" t="s">
        <v>1824</v>
      </c>
      <c r="H59" t="s">
        <v>877</v>
      </c>
      <c r="I59" t="s">
        <v>312</v>
      </c>
      <c r="J59">
        <v>55433</v>
      </c>
      <c r="K59">
        <v>2522</v>
      </c>
      <c r="L59">
        <v>7632366000</v>
      </c>
      <c r="M59">
        <v>7632368650</v>
      </c>
      <c r="N59" t="s">
        <v>423</v>
      </c>
      <c r="O59" t="s">
        <v>2181</v>
      </c>
      <c r="P59" t="s">
        <v>116</v>
      </c>
      <c r="Q59" t="s">
        <v>2182</v>
      </c>
      <c r="R59" t="s">
        <v>37602</v>
      </c>
      <c r="S59" t="s">
        <v>967</v>
      </c>
      <c r="T59" t="s">
        <v>1425</v>
      </c>
      <c r="U59" t="s">
        <v>1060</v>
      </c>
      <c r="V59">
        <v>6122624727</v>
      </c>
      <c r="W59" t="s">
        <v>1824</v>
      </c>
      <c r="X59">
        <v>6122624737</v>
      </c>
      <c r="Y59" t="s">
        <v>1661</v>
      </c>
      <c r="Z59" t="s">
        <v>36951</v>
      </c>
      <c r="AA59" t="s">
        <v>1824</v>
      </c>
      <c r="AB59" t="s">
        <v>119</v>
      </c>
      <c r="AC59" t="s">
        <v>312</v>
      </c>
      <c r="AD59">
        <v>55440</v>
      </c>
      <c r="AE59">
        <v>-43</v>
      </c>
      <c r="AF59" t="s">
        <v>120</v>
      </c>
      <c r="AG59" t="s">
        <v>1753</v>
      </c>
      <c r="AH59" t="s">
        <v>1722</v>
      </c>
      <c r="AI59" t="s">
        <v>866</v>
      </c>
      <c r="AJ59">
        <v>0</v>
      </c>
      <c r="AK59" t="s">
        <v>37075</v>
      </c>
      <c r="AL59" t="s">
        <v>121</v>
      </c>
      <c r="AM59" t="s">
        <v>122</v>
      </c>
      <c r="AN59" t="s">
        <v>1484</v>
      </c>
      <c r="AO59">
        <v>6122624719</v>
      </c>
      <c r="AP59" t="s">
        <v>1824</v>
      </c>
      <c r="AQ59">
        <v>6122624737</v>
      </c>
      <c r="AR59" t="s">
        <v>123</v>
      </c>
      <c r="AS59" t="s">
        <v>37588</v>
      </c>
      <c r="AT59" t="s">
        <v>124</v>
      </c>
      <c r="AU59" t="s">
        <v>119</v>
      </c>
      <c r="AV59" t="s">
        <v>312</v>
      </c>
      <c r="AW59">
        <v>55440</v>
      </c>
      <c r="AX59">
        <v>43</v>
      </c>
      <c r="AY59" t="s">
        <v>1644</v>
      </c>
      <c r="AZ59" t="s">
        <v>1645</v>
      </c>
      <c r="BA59" t="s">
        <v>1646</v>
      </c>
      <c r="BB59">
        <v>6122624721</v>
      </c>
      <c r="BC59" t="s">
        <v>1824</v>
      </c>
      <c r="BD59">
        <v>6122624737</v>
      </c>
      <c r="BE59" t="s">
        <v>1647</v>
      </c>
      <c r="BF59" t="s">
        <v>36951</v>
      </c>
      <c r="BG59" t="s">
        <v>1824</v>
      </c>
      <c r="BH59" t="s">
        <v>119</v>
      </c>
      <c r="BI59" t="s">
        <v>312</v>
      </c>
      <c r="BJ59">
        <v>55440</v>
      </c>
      <c r="BK59" t="s">
        <v>1824</v>
      </c>
      <c r="BL59" t="s">
        <v>967</v>
      </c>
      <c r="BM59" t="s">
        <v>1425</v>
      </c>
      <c r="BN59" t="s">
        <v>1060</v>
      </c>
      <c r="BO59">
        <v>6122624727</v>
      </c>
      <c r="BP59" t="s">
        <v>1824</v>
      </c>
      <c r="BQ59">
        <v>6122624737</v>
      </c>
      <c r="BR59" t="s">
        <v>1661</v>
      </c>
      <c r="BS59" t="s">
        <v>36951</v>
      </c>
      <c r="BT59" t="s">
        <v>1824</v>
      </c>
      <c r="BU59" t="s">
        <v>119</v>
      </c>
      <c r="BV59" t="s">
        <v>312</v>
      </c>
      <c r="BW59">
        <v>55440</v>
      </c>
      <c r="BX59">
        <v>-43</v>
      </c>
      <c r="BY59" t="s">
        <v>339</v>
      </c>
    </row>
    <row r="60" spans="1:77" customFormat="1" x14ac:dyDescent="0.2">
      <c r="A60">
        <v>85</v>
      </c>
      <c r="B60">
        <v>1356321699</v>
      </c>
      <c r="C60" t="s">
        <v>2460</v>
      </c>
      <c r="D60" t="s">
        <v>416</v>
      </c>
      <c r="E60" t="s">
        <v>2498</v>
      </c>
      <c r="F60" t="s">
        <v>1824</v>
      </c>
      <c r="H60" t="s">
        <v>888</v>
      </c>
      <c r="I60" t="s">
        <v>312</v>
      </c>
      <c r="J60">
        <v>55746</v>
      </c>
      <c r="K60">
        <v>2341</v>
      </c>
      <c r="L60">
        <v>2182624881</v>
      </c>
      <c r="M60">
        <v>2183626619</v>
      </c>
      <c r="N60" t="s">
        <v>2193</v>
      </c>
      <c r="O60" t="s">
        <v>2194</v>
      </c>
      <c r="P60" t="s">
        <v>2461</v>
      </c>
      <c r="Q60" t="s">
        <v>2195</v>
      </c>
      <c r="R60" t="s">
        <v>36962</v>
      </c>
      <c r="S60" t="s">
        <v>37076</v>
      </c>
      <c r="T60" t="s">
        <v>37077</v>
      </c>
      <c r="U60" t="s">
        <v>37078</v>
      </c>
      <c r="V60">
        <v>6516837349</v>
      </c>
      <c r="W60" t="s">
        <v>1824</v>
      </c>
      <c r="X60" t="s">
        <v>1824</v>
      </c>
      <c r="Y60" t="s">
        <v>37079</v>
      </c>
      <c r="Z60" t="s">
        <v>2171</v>
      </c>
      <c r="AA60" t="s">
        <v>1824</v>
      </c>
      <c r="AB60" t="s">
        <v>880</v>
      </c>
      <c r="AC60" t="s">
        <v>312</v>
      </c>
      <c r="AD60">
        <v>55104</v>
      </c>
      <c r="AE60">
        <v>3727</v>
      </c>
      <c r="AF60" t="s">
        <v>1824</v>
      </c>
      <c r="AG60" t="s">
        <v>129</v>
      </c>
      <c r="AH60" t="s">
        <v>2084</v>
      </c>
      <c r="AI60" t="s">
        <v>866</v>
      </c>
      <c r="AJ60">
        <v>0</v>
      </c>
      <c r="AK60" t="s">
        <v>37080</v>
      </c>
      <c r="AL60" t="s">
        <v>187</v>
      </c>
      <c r="AM60" t="s">
        <v>1148</v>
      </c>
      <c r="AN60" t="s">
        <v>2002</v>
      </c>
      <c r="AO60">
        <v>6126726736</v>
      </c>
      <c r="AP60" t="s">
        <v>1824</v>
      </c>
      <c r="AQ60" t="s">
        <v>1824</v>
      </c>
      <c r="AR60" t="s">
        <v>2170</v>
      </c>
      <c r="AS60" t="s">
        <v>2171</v>
      </c>
      <c r="AT60" t="s">
        <v>1824</v>
      </c>
      <c r="AU60" t="s">
        <v>880</v>
      </c>
      <c r="AV60" t="s">
        <v>312</v>
      </c>
      <c r="AW60">
        <v>55104</v>
      </c>
      <c r="AX60">
        <v>3727</v>
      </c>
      <c r="AY60" t="s">
        <v>2484</v>
      </c>
      <c r="AZ60" t="s">
        <v>2496</v>
      </c>
      <c r="BA60" t="s">
        <v>327</v>
      </c>
      <c r="BB60">
        <v>2183626265</v>
      </c>
      <c r="BC60" t="s">
        <v>1824</v>
      </c>
      <c r="BD60">
        <v>2183626775</v>
      </c>
      <c r="BE60" t="s">
        <v>2497</v>
      </c>
      <c r="BF60" t="s">
        <v>2498</v>
      </c>
      <c r="BG60" t="s">
        <v>1824</v>
      </c>
      <c r="BH60" t="s">
        <v>2499</v>
      </c>
      <c r="BI60" t="s">
        <v>312</v>
      </c>
      <c r="BJ60">
        <v>55746</v>
      </c>
      <c r="BK60" t="s">
        <v>1824</v>
      </c>
      <c r="BL60" t="s">
        <v>2125</v>
      </c>
      <c r="BM60" t="s">
        <v>2126</v>
      </c>
      <c r="BN60" t="s">
        <v>1843</v>
      </c>
      <c r="BO60">
        <v>6126724923</v>
      </c>
      <c r="BP60" t="s">
        <v>1824</v>
      </c>
      <c r="BQ60" t="s">
        <v>1824</v>
      </c>
      <c r="BR60" t="s">
        <v>2127</v>
      </c>
      <c r="BS60" t="s">
        <v>2128</v>
      </c>
      <c r="BT60" t="s">
        <v>1824</v>
      </c>
      <c r="BU60" t="s">
        <v>1830</v>
      </c>
      <c r="BV60" t="s">
        <v>312</v>
      </c>
      <c r="BW60">
        <v>55104</v>
      </c>
      <c r="BX60" t="s">
        <v>1824</v>
      </c>
      <c r="BY60" t="s">
        <v>339</v>
      </c>
    </row>
    <row r="61" spans="1:77" customFormat="1" x14ac:dyDescent="0.2">
      <c r="A61">
        <v>90</v>
      </c>
      <c r="B61">
        <v>1033153895</v>
      </c>
      <c r="C61" t="s">
        <v>2340</v>
      </c>
      <c r="D61" t="s">
        <v>161</v>
      </c>
      <c r="E61" t="s">
        <v>1743</v>
      </c>
      <c r="F61" t="s">
        <v>1824</v>
      </c>
      <c r="H61" t="s">
        <v>888</v>
      </c>
      <c r="I61" t="s">
        <v>312</v>
      </c>
      <c r="J61">
        <v>55805</v>
      </c>
      <c r="K61">
        <v>1984</v>
      </c>
      <c r="L61">
        <v>2187864000</v>
      </c>
      <c r="M61">
        <v>2187861456</v>
      </c>
      <c r="N61" t="s">
        <v>232</v>
      </c>
      <c r="O61" t="s">
        <v>2217</v>
      </c>
      <c r="P61" t="s">
        <v>417</v>
      </c>
      <c r="Q61" t="s">
        <v>2218</v>
      </c>
      <c r="R61" t="s">
        <v>1634</v>
      </c>
      <c r="S61" t="s">
        <v>1488</v>
      </c>
      <c r="T61" t="s">
        <v>1489</v>
      </c>
      <c r="U61" t="s">
        <v>1787</v>
      </c>
      <c r="V61">
        <v>2187863215</v>
      </c>
      <c r="W61" t="s">
        <v>1824</v>
      </c>
      <c r="X61" t="s">
        <v>1824</v>
      </c>
      <c r="Y61" t="s">
        <v>37081</v>
      </c>
      <c r="Z61" t="s">
        <v>2417</v>
      </c>
      <c r="AA61" t="s">
        <v>1824</v>
      </c>
      <c r="AB61" t="s">
        <v>1173</v>
      </c>
      <c r="AC61" t="s">
        <v>312</v>
      </c>
      <c r="AD61">
        <v>55805</v>
      </c>
      <c r="AE61" t="s">
        <v>1824</v>
      </c>
      <c r="AF61" t="s">
        <v>2418</v>
      </c>
      <c r="AG61" t="s">
        <v>1424</v>
      </c>
      <c r="AH61" t="s">
        <v>1784</v>
      </c>
      <c r="AI61" t="s">
        <v>866</v>
      </c>
      <c r="AJ61">
        <v>0</v>
      </c>
      <c r="AK61" t="s">
        <v>103</v>
      </c>
      <c r="AL61" t="s">
        <v>1835</v>
      </c>
      <c r="AM61" t="s">
        <v>1836</v>
      </c>
      <c r="AN61" t="s">
        <v>2404</v>
      </c>
      <c r="AO61">
        <v>2187861419</v>
      </c>
      <c r="AP61" t="s">
        <v>1824</v>
      </c>
      <c r="AQ61" t="s">
        <v>1824</v>
      </c>
      <c r="AR61" t="s">
        <v>1837</v>
      </c>
      <c r="AS61" t="s">
        <v>1833</v>
      </c>
      <c r="AT61" t="s">
        <v>1824</v>
      </c>
      <c r="AU61" t="s">
        <v>1173</v>
      </c>
      <c r="AV61" t="s">
        <v>312</v>
      </c>
      <c r="AW61">
        <v>55805</v>
      </c>
      <c r="AX61" t="s">
        <v>1824</v>
      </c>
      <c r="AY61" t="s">
        <v>1824</v>
      </c>
      <c r="AZ61" t="s">
        <v>1824</v>
      </c>
      <c r="BA61" t="s">
        <v>1824</v>
      </c>
      <c r="BB61" t="s">
        <v>1824</v>
      </c>
      <c r="BC61" t="s">
        <v>1824</v>
      </c>
      <c r="BD61" t="s">
        <v>1824</v>
      </c>
      <c r="BE61" t="s">
        <v>1824</v>
      </c>
      <c r="BF61" t="s">
        <v>1824</v>
      </c>
      <c r="BG61" t="s">
        <v>1824</v>
      </c>
      <c r="BH61" t="s">
        <v>1824</v>
      </c>
      <c r="BI61" t="s">
        <v>1824</v>
      </c>
      <c r="BJ61" t="s">
        <v>1824</v>
      </c>
      <c r="BK61" t="s">
        <v>1824</v>
      </c>
      <c r="BL61" t="s">
        <v>870</v>
      </c>
      <c r="BM61" t="s">
        <v>2405</v>
      </c>
      <c r="BN61" t="s">
        <v>2406</v>
      </c>
      <c r="BO61" t="s">
        <v>1824</v>
      </c>
      <c r="BP61" t="s">
        <v>1824</v>
      </c>
      <c r="BQ61" t="s">
        <v>1824</v>
      </c>
      <c r="BR61" t="s">
        <v>2407</v>
      </c>
      <c r="BS61" t="s">
        <v>1833</v>
      </c>
      <c r="BT61" t="s">
        <v>1824</v>
      </c>
      <c r="BU61" t="s">
        <v>1173</v>
      </c>
      <c r="BV61" t="s">
        <v>312</v>
      </c>
      <c r="BW61">
        <v>55805</v>
      </c>
      <c r="BX61">
        <v>1984</v>
      </c>
      <c r="BY61" t="s">
        <v>339</v>
      </c>
    </row>
    <row r="62" spans="1:77" customFormat="1" x14ac:dyDescent="0.2">
      <c r="A62">
        <v>91</v>
      </c>
      <c r="B62">
        <v>1881793750</v>
      </c>
      <c r="C62" t="s">
        <v>2046</v>
      </c>
      <c r="D62" t="s">
        <v>125</v>
      </c>
      <c r="E62" t="s">
        <v>2047</v>
      </c>
      <c r="F62" t="s">
        <v>1824</v>
      </c>
      <c r="H62" t="s">
        <v>128</v>
      </c>
      <c r="I62" t="s">
        <v>312</v>
      </c>
      <c r="J62">
        <v>55404</v>
      </c>
      <c r="K62">
        <v>4518</v>
      </c>
      <c r="L62">
        <v>6128136100</v>
      </c>
      <c r="M62">
        <v>9529926994</v>
      </c>
      <c r="N62" t="s">
        <v>2048</v>
      </c>
      <c r="O62" t="s">
        <v>2049</v>
      </c>
      <c r="P62" t="s">
        <v>2050</v>
      </c>
      <c r="Q62" t="s">
        <v>2051</v>
      </c>
      <c r="R62" t="s">
        <v>2219</v>
      </c>
      <c r="S62" t="s">
        <v>1069</v>
      </c>
      <c r="T62" t="s">
        <v>1070</v>
      </c>
      <c r="U62" t="s">
        <v>1811</v>
      </c>
      <c r="V62">
        <v>9529925632</v>
      </c>
      <c r="W62" t="s">
        <v>1824</v>
      </c>
      <c r="X62">
        <v>9529926994</v>
      </c>
      <c r="Y62" t="s">
        <v>1875</v>
      </c>
      <c r="Z62" t="s">
        <v>1876</v>
      </c>
      <c r="AA62" t="s">
        <v>1824</v>
      </c>
      <c r="AB62" t="s">
        <v>125</v>
      </c>
      <c r="AC62" t="s">
        <v>312</v>
      </c>
      <c r="AD62">
        <v>55436</v>
      </c>
      <c r="AE62" t="s">
        <v>1824</v>
      </c>
      <c r="AF62" t="s">
        <v>1824</v>
      </c>
      <c r="AG62" t="s">
        <v>1057</v>
      </c>
      <c r="AH62" t="s">
        <v>37675</v>
      </c>
      <c r="AI62" t="s">
        <v>866</v>
      </c>
      <c r="AJ62">
        <v>0</v>
      </c>
      <c r="AK62" t="s">
        <v>2374</v>
      </c>
      <c r="AL62" t="s">
        <v>1821</v>
      </c>
      <c r="AM62" t="s">
        <v>37082</v>
      </c>
      <c r="AN62" t="s">
        <v>1060</v>
      </c>
      <c r="AO62">
        <v>9529925630</v>
      </c>
      <c r="AP62" t="s">
        <v>1824</v>
      </c>
      <c r="AQ62">
        <v>9529926994</v>
      </c>
      <c r="AR62" t="s">
        <v>37083</v>
      </c>
      <c r="AS62" t="s">
        <v>1876</v>
      </c>
      <c r="AT62" t="s">
        <v>1824</v>
      </c>
      <c r="AU62" t="s">
        <v>125</v>
      </c>
      <c r="AV62" t="s">
        <v>312</v>
      </c>
      <c r="AW62">
        <v>55436</v>
      </c>
      <c r="AX62" t="s">
        <v>1824</v>
      </c>
      <c r="AY62" t="s">
        <v>1824</v>
      </c>
      <c r="AZ62" t="s">
        <v>1824</v>
      </c>
      <c r="BA62" t="s">
        <v>1824</v>
      </c>
      <c r="BB62" t="s">
        <v>1824</v>
      </c>
      <c r="BC62" t="s">
        <v>1824</v>
      </c>
      <c r="BD62" t="s">
        <v>1824</v>
      </c>
      <c r="BE62" t="s">
        <v>1824</v>
      </c>
      <c r="BF62" t="s">
        <v>1824</v>
      </c>
      <c r="BG62" t="s">
        <v>1824</v>
      </c>
      <c r="BH62" t="s">
        <v>1824</v>
      </c>
      <c r="BI62" t="s">
        <v>1824</v>
      </c>
      <c r="BJ62" t="s">
        <v>1824</v>
      </c>
      <c r="BK62" t="s">
        <v>1824</v>
      </c>
      <c r="BL62" t="s">
        <v>1326</v>
      </c>
      <c r="BM62" t="s">
        <v>1662</v>
      </c>
      <c r="BN62" t="s">
        <v>2064</v>
      </c>
      <c r="BO62">
        <v>9529925404</v>
      </c>
      <c r="BP62" t="s">
        <v>1824</v>
      </c>
      <c r="BQ62">
        <v>9529926994</v>
      </c>
      <c r="BR62" t="s">
        <v>1663</v>
      </c>
      <c r="BS62" t="s">
        <v>37084</v>
      </c>
      <c r="BT62" t="s">
        <v>1824</v>
      </c>
      <c r="BU62" t="s">
        <v>1810</v>
      </c>
      <c r="BV62" t="s">
        <v>312</v>
      </c>
      <c r="BW62">
        <v>55436</v>
      </c>
      <c r="BX62" t="s">
        <v>1824</v>
      </c>
      <c r="BY62" t="s">
        <v>340</v>
      </c>
    </row>
    <row r="63" spans="1:77" customFormat="1" x14ac:dyDescent="0.2">
      <c r="A63">
        <v>92</v>
      </c>
      <c r="B63">
        <v>1730248907</v>
      </c>
      <c r="C63" t="s">
        <v>2462</v>
      </c>
      <c r="D63" t="s">
        <v>2463</v>
      </c>
      <c r="E63" t="s">
        <v>37085</v>
      </c>
      <c r="F63" t="s">
        <v>1824</v>
      </c>
      <c r="H63" t="s">
        <v>2463</v>
      </c>
      <c r="I63" t="s">
        <v>312</v>
      </c>
      <c r="J63">
        <v>56058</v>
      </c>
      <c r="K63">
        <v>2298</v>
      </c>
      <c r="L63">
        <v>5076653375</v>
      </c>
      <c r="M63">
        <v>5076652191</v>
      </c>
      <c r="N63" t="s">
        <v>2504</v>
      </c>
      <c r="O63" t="s">
        <v>37596</v>
      </c>
      <c r="P63" t="s">
        <v>2052</v>
      </c>
      <c r="Q63" t="s">
        <v>37597</v>
      </c>
      <c r="R63" t="s">
        <v>2428</v>
      </c>
      <c r="S63" t="s">
        <v>2474</v>
      </c>
      <c r="T63" t="s">
        <v>2475</v>
      </c>
      <c r="U63" t="s">
        <v>2476</v>
      </c>
      <c r="V63">
        <v>9524422191</v>
      </c>
      <c r="W63">
        <v>35705</v>
      </c>
      <c r="X63">
        <v>9524426540</v>
      </c>
      <c r="Y63" t="s">
        <v>2477</v>
      </c>
      <c r="Z63" t="s">
        <v>36959</v>
      </c>
      <c r="AA63" t="s">
        <v>1824</v>
      </c>
      <c r="AB63" t="s">
        <v>1325</v>
      </c>
      <c r="AC63" t="s">
        <v>312</v>
      </c>
      <c r="AD63">
        <v>55387</v>
      </c>
      <c r="AE63" t="s">
        <v>1824</v>
      </c>
      <c r="AF63" t="s">
        <v>2468</v>
      </c>
      <c r="AG63" t="s">
        <v>2465</v>
      </c>
      <c r="AH63" t="s">
        <v>1324</v>
      </c>
      <c r="AI63" t="s">
        <v>866</v>
      </c>
      <c r="AJ63">
        <v>1</v>
      </c>
      <c r="AK63" t="s">
        <v>2430</v>
      </c>
      <c r="AL63" t="s">
        <v>2500</v>
      </c>
      <c r="AM63" t="s">
        <v>2501</v>
      </c>
      <c r="AN63" t="s">
        <v>2502</v>
      </c>
      <c r="AO63">
        <v>9524422191</v>
      </c>
      <c r="AP63">
        <v>35707</v>
      </c>
      <c r="AQ63" t="s">
        <v>1824</v>
      </c>
      <c r="AR63" t="s">
        <v>2503</v>
      </c>
      <c r="AS63" t="s">
        <v>36959</v>
      </c>
      <c r="AT63" t="s">
        <v>1824</v>
      </c>
      <c r="AU63" t="s">
        <v>1325</v>
      </c>
      <c r="AV63" t="s">
        <v>312</v>
      </c>
      <c r="AW63">
        <v>55387</v>
      </c>
      <c r="AX63" t="s">
        <v>1824</v>
      </c>
      <c r="AY63" t="s">
        <v>37598</v>
      </c>
      <c r="AZ63" t="s">
        <v>37599</v>
      </c>
      <c r="BA63" t="s">
        <v>137</v>
      </c>
      <c r="BB63">
        <v>9524422191</v>
      </c>
      <c r="BC63" t="s">
        <v>1824</v>
      </c>
      <c r="BD63" t="s">
        <v>1824</v>
      </c>
      <c r="BE63" t="s">
        <v>37600</v>
      </c>
      <c r="BF63" t="s">
        <v>36959</v>
      </c>
      <c r="BG63" t="s">
        <v>1824</v>
      </c>
      <c r="BH63" t="s">
        <v>1325</v>
      </c>
      <c r="BI63" t="s">
        <v>312</v>
      </c>
      <c r="BJ63">
        <v>55387</v>
      </c>
      <c r="BK63" t="s">
        <v>1824</v>
      </c>
      <c r="BL63" t="s">
        <v>2474</v>
      </c>
      <c r="BM63" t="s">
        <v>2475</v>
      </c>
      <c r="BN63" t="s">
        <v>2476</v>
      </c>
      <c r="BO63">
        <v>9524422191</v>
      </c>
      <c r="BP63">
        <v>35705</v>
      </c>
      <c r="BQ63">
        <v>9524426540</v>
      </c>
      <c r="BR63" t="s">
        <v>2477</v>
      </c>
      <c r="BS63" t="s">
        <v>36959</v>
      </c>
      <c r="BT63" t="s">
        <v>1824</v>
      </c>
      <c r="BU63" t="s">
        <v>1325</v>
      </c>
      <c r="BV63" t="s">
        <v>312</v>
      </c>
      <c r="BW63">
        <v>55387</v>
      </c>
      <c r="BX63" t="s">
        <v>1824</v>
      </c>
      <c r="BY63" t="s">
        <v>339</v>
      </c>
    </row>
    <row r="64" spans="1:77" customFormat="1" x14ac:dyDescent="0.2">
      <c r="A64">
        <v>94</v>
      </c>
      <c r="B64">
        <v>1275872772</v>
      </c>
      <c r="C64" t="s">
        <v>2341</v>
      </c>
      <c r="D64" t="s">
        <v>168</v>
      </c>
      <c r="E64" t="s">
        <v>1877</v>
      </c>
      <c r="F64" t="s">
        <v>1824</v>
      </c>
      <c r="H64" t="s">
        <v>993</v>
      </c>
      <c r="I64" t="s">
        <v>312</v>
      </c>
      <c r="J64">
        <v>55362</v>
      </c>
      <c r="K64">
        <v>8575</v>
      </c>
      <c r="L64">
        <v>7632952945</v>
      </c>
      <c r="M64">
        <v>7632712299</v>
      </c>
      <c r="N64" t="s">
        <v>37088</v>
      </c>
      <c r="O64" t="s">
        <v>37089</v>
      </c>
      <c r="P64" t="s">
        <v>37090</v>
      </c>
      <c r="Q64" t="s">
        <v>37091</v>
      </c>
      <c r="R64" t="s">
        <v>37074</v>
      </c>
      <c r="S64" t="s">
        <v>37676</v>
      </c>
      <c r="T64" t="s">
        <v>2001</v>
      </c>
      <c r="U64" t="s">
        <v>2204</v>
      </c>
      <c r="V64" t="s">
        <v>1824</v>
      </c>
      <c r="W64" t="s">
        <v>1824</v>
      </c>
      <c r="X64">
        <v>3202555756</v>
      </c>
      <c r="Y64" t="s">
        <v>37677</v>
      </c>
      <c r="Z64" t="s">
        <v>2413</v>
      </c>
      <c r="AA64" t="s">
        <v>1824</v>
      </c>
      <c r="AB64" t="s">
        <v>585</v>
      </c>
      <c r="AC64" t="s">
        <v>312</v>
      </c>
      <c r="AD64">
        <v>56303</v>
      </c>
      <c r="AE64">
        <v>1901</v>
      </c>
      <c r="AF64" t="s">
        <v>2241</v>
      </c>
      <c r="AG64" t="s">
        <v>429</v>
      </c>
      <c r="AH64" t="s">
        <v>1180</v>
      </c>
      <c r="AI64" t="s">
        <v>317</v>
      </c>
      <c r="AJ64">
        <v>1</v>
      </c>
      <c r="AK64" t="s">
        <v>37678</v>
      </c>
      <c r="AL64" t="s">
        <v>1807</v>
      </c>
      <c r="AM64" t="s">
        <v>1808</v>
      </c>
      <c r="AN64" t="s">
        <v>37054</v>
      </c>
      <c r="AO64">
        <v>3202512700</v>
      </c>
      <c r="AP64">
        <v>54553</v>
      </c>
      <c r="AQ64">
        <v>3202555737</v>
      </c>
      <c r="AR64" t="s">
        <v>1809</v>
      </c>
      <c r="AS64" t="s">
        <v>2413</v>
      </c>
      <c r="AT64" t="s">
        <v>1824</v>
      </c>
      <c r="AU64" t="s">
        <v>585</v>
      </c>
      <c r="AV64" t="s">
        <v>2414</v>
      </c>
      <c r="AW64">
        <v>56303</v>
      </c>
      <c r="AX64">
        <v>1901</v>
      </c>
      <c r="AY64" t="s">
        <v>37679</v>
      </c>
      <c r="AZ64" t="s">
        <v>37663</v>
      </c>
      <c r="BA64" t="s">
        <v>37664</v>
      </c>
      <c r="BB64">
        <v>3202512700</v>
      </c>
      <c r="BC64">
        <v>53579</v>
      </c>
      <c r="BD64">
        <v>3202555737</v>
      </c>
      <c r="BE64" t="s">
        <v>37680</v>
      </c>
      <c r="BF64" t="s">
        <v>2413</v>
      </c>
      <c r="BG64" t="s">
        <v>1824</v>
      </c>
      <c r="BH64" t="s">
        <v>585</v>
      </c>
      <c r="BI64" t="s">
        <v>312</v>
      </c>
      <c r="BJ64">
        <v>56303</v>
      </c>
      <c r="BK64">
        <v>1901</v>
      </c>
      <c r="BL64" t="s">
        <v>1066</v>
      </c>
      <c r="BM64" t="s">
        <v>1467</v>
      </c>
      <c r="BN64" t="s">
        <v>390</v>
      </c>
      <c r="BO64">
        <v>3202437769</v>
      </c>
      <c r="BP64">
        <v>42129</v>
      </c>
      <c r="BQ64">
        <v>3202431541</v>
      </c>
      <c r="BR64" t="s">
        <v>1667</v>
      </c>
      <c r="BS64" t="s">
        <v>1880</v>
      </c>
      <c r="BT64" t="s">
        <v>1824</v>
      </c>
      <c r="BU64" t="s">
        <v>1812</v>
      </c>
      <c r="BV64" t="s">
        <v>312</v>
      </c>
      <c r="BW64">
        <v>56362</v>
      </c>
      <c r="BX64">
        <v>1445</v>
      </c>
      <c r="BY64" t="s">
        <v>339</v>
      </c>
    </row>
    <row r="65" spans="1:77" customFormat="1" x14ac:dyDescent="0.2">
      <c r="A65">
        <v>98</v>
      </c>
      <c r="B65">
        <v>1194206748</v>
      </c>
      <c r="C65" t="s">
        <v>2053</v>
      </c>
      <c r="D65" t="s">
        <v>242</v>
      </c>
      <c r="E65" t="s">
        <v>2375</v>
      </c>
      <c r="F65" t="s">
        <v>1824</v>
      </c>
      <c r="H65" t="s">
        <v>243</v>
      </c>
      <c r="I65" t="s">
        <v>312</v>
      </c>
      <c r="J65">
        <v>56283</v>
      </c>
      <c r="K65">
        <v>1828</v>
      </c>
      <c r="L65">
        <v>5076374500</v>
      </c>
      <c r="M65">
        <v>5076976000</v>
      </c>
      <c r="N65" t="s">
        <v>2220</v>
      </c>
      <c r="O65" t="s">
        <v>2221</v>
      </c>
      <c r="P65" t="s">
        <v>247</v>
      </c>
      <c r="Q65" t="s">
        <v>2222</v>
      </c>
      <c r="R65" t="s">
        <v>37074</v>
      </c>
      <c r="S65" t="s">
        <v>37676</v>
      </c>
      <c r="T65" t="s">
        <v>2001</v>
      </c>
      <c r="U65" t="s">
        <v>2204</v>
      </c>
      <c r="V65" t="s">
        <v>1824</v>
      </c>
      <c r="W65" t="s">
        <v>1824</v>
      </c>
      <c r="X65">
        <v>3202555756</v>
      </c>
      <c r="Y65" t="s">
        <v>37092</v>
      </c>
      <c r="Z65" t="s">
        <v>2413</v>
      </c>
      <c r="AA65" t="s">
        <v>1824</v>
      </c>
      <c r="AB65" t="s">
        <v>585</v>
      </c>
      <c r="AC65" t="s">
        <v>312</v>
      </c>
      <c r="AD65">
        <v>56303</v>
      </c>
      <c r="AE65">
        <v>1901</v>
      </c>
      <c r="AF65" t="s">
        <v>2241</v>
      </c>
      <c r="AG65" t="s">
        <v>2223</v>
      </c>
      <c r="AH65" t="s">
        <v>1180</v>
      </c>
      <c r="AI65" t="s">
        <v>866</v>
      </c>
      <c r="AJ65">
        <v>1</v>
      </c>
      <c r="AK65" t="s">
        <v>2224</v>
      </c>
      <c r="AL65" t="s">
        <v>1807</v>
      </c>
      <c r="AM65" t="s">
        <v>1808</v>
      </c>
      <c r="AN65" t="s">
        <v>37054</v>
      </c>
      <c r="AO65">
        <v>3202512700</v>
      </c>
      <c r="AP65">
        <v>54553</v>
      </c>
      <c r="AQ65">
        <v>3202555737</v>
      </c>
      <c r="AR65" t="s">
        <v>1809</v>
      </c>
      <c r="AS65" t="s">
        <v>2413</v>
      </c>
      <c r="AT65" t="s">
        <v>1824</v>
      </c>
      <c r="AU65" t="s">
        <v>585</v>
      </c>
      <c r="AV65" t="s">
        <v>2414</v>
      </c>
      <c r="AW65">
        <v>56303</v>
      </c>
      <c r="AX65">
        <v>1901</v>
      </c>
      <c r="AY65" t="s">
        <v>37679</v>
      </c>
      <c r="AZ65" t="s">
        <v>37663</v>
      </c>
      <c r="BA65" t="s">
        <v>37664</v>
      </c>
      <c r="BB65">
        <v>3202512700</v>
      </c>
      <c r="BC65">
        <v>53579</v>
      </c>
      <c r="BD65">
        <v>3202555737</v>
      </c>
      <c r="BE65" t="s">
        <v>37680</v>
      </c>
      <c r="BF65" t="s">
        <v>2413</v>
      </c>
      <c r="BG65" t="s">
        <v>1824</v>
      </c>
      <c r="BH65" t="s">
        <v>585</v>
      </c>
      <c r="BI65" t="s">
        <v>312</v>
      </c>
      <c r="BJ65">
        <v>56303</v>
      </c>
      <c r="BK65">
        <v>1901</v>
      </c>
      <c r="BL65" t="s">
        <v>2225</v>
      </c>
      <c r="BM65" t="s">
        <v>2054</v>
      </c>
      <c r="BN65" t="s">
        <v>874</v>
      </c>
      <c r="BO65">
        <v>5076374667</v>
      </c>
      <c r="BP65" t="s">
        <v>1824</v>
      </c>
      <c r="BQ65">
        <v>5076976000</v>
      </c>
      <c r="BR65" t="s">
        <v>2226</v>
      </c>
      <c r="BS65" t="s">
        <v>1881</v>
      </c>
      <c r="BT65" t="s">
        <v>1824</v>
      </c>
      <c r="BU65" t="s">
        <v>244</v>
      </c>
      <c r="BV65" t="s">
        <v>312</v>
      </c>
      <c r="BW65">
        <v>56283</v>
      </c>
      <c r="BX65" t="s">
        <v>1824</v>
      </c>
      <c r="BY65" t="s">
        <v>339</v>
      </c>
    </row>
    <row r="66" spans="1:77" customFormat="1" x14ac:dyDescent="0.2">
      <c r="A66">
        <v>99</v>
      </c>
      <c r="B66">
        <v>1053497214</v>
      </c>
      <c r="C66" t="s">
        <v>2055</v>
      </c>
      <c r="D66" t="s">
        <v>576</v>
      </c>
      <c r="E66" t="s">
        <v>1884</v>
      </c>
      <c r="F66" t="s">
        <v>1824</v>
      </c>
      <c r="H66" t="s">
        <v>577</v>
      </c>
      <c r="I66" t="s">
        <v>312</v>
      </c>
      <c r="J66">
        <v>56172</v>
      </c>
      <c r="K66">
        <v>1017</v>
      </c>
      <c r="L66">
        <v>5078366111</v>
      </c>
      <c r="M66">
        <v>5078366700</v>
      </c>
      <c r="N66" t="s">
        <v>2227</v>
      </c>
      <c r="O66" t="s">
        <v>2228</v>
      </c>
      <c r="P66" t="s">
        <v>320</v>
      </c>
      <c r="Q66" t="s">
        <v>2229</v>
      </c>
      <c r="R66" t="s">
        <v>2056</v>
      </c>
      <c r="S66" t="s">
        <v>989</v>
      </c>
      <c r="T66" t="s">
        <v>1885</v>
      </c>
      <c r="U66" t="s">
        <v>1155</v>
      </c>
      <c r="V66">
        <v>6123973237</v>
      </c>
      <c r="W66" t="s">
        <v>1824</v>
      </c>
      <c r="X66" t="s">
        <v>1824</v>
      </c>
      <c r="Y66" t="s">
        <v>1886</v>
      </c>
      <c r="Z66" t="s">
        <v>1869</v>
      </c>
      <c r="AA66" t="s">
        <v>1824</v>
      </c>
      <c r="AB66" t="s">
        <v>119</v>
      </c>
      <c r="AC66" t="s">
        <v>312</v>
      </c>
      <c r="AD66">
        <v>55402</v>
      </c>
      <c r="AE66" t="s">
        <v>1824</v>
      </c>
      <c r="AF66" t="s">
        <v>120</v>
      </c>
      <c r="AG66" t="s">
        <v>579</v>
      </c>
      <c r="AH66" t="s">
        <v>1152</v>
      </c>
      <c r="AI66" t="s">
        <v>969</v>
      </c>
      <c r="AJ66">
        <v>1</v>
      </c>
      <c r="AK66" t="s">
        <v>37681</v>
      </c>
      <c r="AL66" t="s">
        <v>1671</v>
      </c>
      <c r="AM66" t="s">
        <v>1672</v>
      </c>
      <c r="AN66" t="s">
        <v>316</v>
      </c>
      <c r="AO66">
        <v>5078361273</v>
      </c>
      <c r="AP66" t="s">
        <v>1824</v>
      </c>
      <c r="AQ66">
        <v>5078361273</v>
      </c>
      <c r="AR66" t="s">
        <v>1887</v>
      </c>
      <c r="AS66" t="s">
        <v>1888</v>
      </c>
      <c r="AT66" t="s">
        <v>1824</v>
      </c>
      <c r="AU66" t="s">
        <v>578</v>
      </c>
      <c r="AV66" t="s">
        <v>312</v>
      </c>
      <c r="AW66">
        <v>56172</v>
      </c>
      <c r="AX66">
        <v>1017</v>
      </c>
      <c r="AY66" t="s">
        <v>1824</v>
      </c>
      <c r="AZ66" t="s">
        <v>1824</v>
      </c>
      <c r="BA66" t="s">
        <v>1824</v>
      </c>
      <c r="BB66" t="s">
        <v>1824</v>
      </c>
      <c r="BC66" t="s">
        <v>1824</v>
      </c>
      <c r="BD66" t="s">
        <v>1824</v>
      </c>
      <c r="BE66" t="s">
        <v>1824</v>
      </c>
      <c r="BF66" t="s">
        <v>1824</v>
      </c>
      <c r="BG66" t="s">
        <v>1824</v>
      </c>
      <c r="BH66" t="s">
        <v>1824</v>
      </c>
      <c r="BI66" t="s">
        <v>1824</v>
      </c>
      <c r="BJ66" t="s">
        <v>1824</v>
      </c>
      <c r="BK66" t="s">
        <v>1824</v>
      </c>
      <c r="BL66" t="s">
        <v>1824</v>
      </c>
      <c r="BM66" t="s">
        <v>1824</v>
      </c>
      <c r="BN66" t="s">
        <v>1824</v>
      </c>
      <c r="BO66" t="s">
        <v>1824</v>
      </c>
      <c r="BP66" t="s">
        <v>1824</v>
      </c>
      <c r="BQ66" t="s">
        <v>1824</v>
      </c>
      <c r="BR66" t="s">
        <v>1824</v>
      </c>
      <c r="BS66" t="s">
        <v>1824</v>
      </c>
      <c r="BT66" t="s">
        <v>1824</v>
      </c>
      <c r="BU66" t="s">
        <v>1824</v>
      </c>
      <c r="BV66" t="s">
        <v>1824</v>
      </c>
      <c r="BW66" t="s">
        <v>1824</v>
      </c>
      <c r="BX66" t="s">
        <v>1824</v>
      </c>
      <c r="BY66" t="s">
        <v>334</v>
      </c>
    </row>
    <row r="67" spans="1:77" customFormat="1" x14ac:dyDescent="0.2">
      <c r="A67">
        <v>100</v>
      </c>
      <c r="B67">
        <v>1346258100</v>
      </c>
      <c r="C67" t="s">
        <v>1782</v>
      </c>
      <c r="D67" t="s">
        <v>867</v>
      </c>
      <c r="E67" t="s">
        <v>37093</v>
      </c>
      <c r="F67" t="s">
        <v>1824</v>
      </c>
      <c r="H67" t="s">
        <v>868</v>
      </c>
      <c r="I67" t="s">
        <v>312</v>
      </c>
      <c r="J67">
        <v>56007</v>
      </c>
      <c r="K67">
        <v>2437</v>
      </c>
      <c r="L67">
        <v>5073732384</v>
      </c>
      <c r="M67">
        <v>5073776464</v>
      </c>
      <c r="N67" t="s">
        <v>1149</v>
      </c>
      <c r="O67" t="s">
        <v>331</v>
      </c>
      <c r="P67" t="s">
        <v>1825</v>
      </c>
      <c r="Q67" t="s">
        <v>2057</v>
      </c>
      <c r="R67" t="s">
        <v>36973</v>
      </c>
      <c r="S67" t="s">
        <v>1451</v>
      </c>
      <c r="T67" t="s">
        <v>1452</v>
      </c>
      <c r="U67" t="s">
        <v>36974</v>
      </c>
      <c r="V67">
        <v>5075947197</v>
      </c>
      <c r="W67" t="s">
        <v>1824</v>
      </c>
      <c r="X67">
        <v>5075944874</v>
      </c>
      <c r="Y67" t="s">
        <v>1453</v>
      </c>
      <c r="Z67" t="s">
        <v>37607</v>
      </c>
      <c r="AA67" t="s">
        <v>328</v>
      </c>
      <c r="AB67" t="s">
        <v>178</v>
      </c>
      <c r="AC67" t="s">
        <v>312</v>
      </c>
      <c r="AD67">
        <v>56001</v>
      </c>
      <c r="AE67" t="s">
        <v>1824</v>
      </c>
      <c r="AF67" t="s">
        <v>179</v>
      </c>
      <c r="AG67" t="s">
        <v>2005</v>
      </c>
      <c r="AH67" t="s">
        <v>871</v>
      </c>
      <c r="AI67" t="s">
        <v>866</v>
      </c>
      <c r="AJ67">
        <v>0</v>
      </c>
      <c r="AK67" t="s">
        <v>2357</v>
      </c>
      <c r="AL67" t="s">
        <v>1451</v>
      </c>
      <c r="AM67" t="s">
        <v>1452</v>
      </c>
      <c r="AN67" t="s">
        <v>36974</v>
      </c>
      <c r="AO67">
        <v>5075947197</v>
      </c>
      <c r="AP67" t="s">
        <v>1824</v>
      </c>
      <c r="AQ67">
        <v>5075944874</v>
      </c>
      <c r="AR67" t="s">
        <v>1453</v>
      </c>
      <c r="AS67" t="s">
        <v>37607</v>
      </c>
      <c r="AT67" t="s">
        <v>328</v>
      </c>
      <c r="AU67" t="s">
        <v>178</v>
      </c>
      <c r="AV67" t="s">
        <v>312</v>
      </c>
      <c r="AW67">
        <v>56001</v>
      </c>
      <c r="AX67" t="s">
        <v>1824</v>
      </c>
      <c r="AY67" t="s">
        <v>1824</v>
      </c>
      <c r="AZ67" t="s">
        <v>1824</v>
      </c>
      <c r="BA67" t="s">
        <v>1824</v>
      </c>
      <c r="BB67" t="s">
        <v>1824</v>
      </c>
      <c r="BC67" t="s">
        <v>1824</v>
      </c>
      <c r="BD67" t="s">
        <v>1824</v>
      </c>
      <c r="BE67" t="s">
        <v>1824</v>
      </c>
      <c r="BF67" t="s">
        <v>1824</v>
      </c>
      <c r="BG67" t="s">
        <v>1824</v>
      </c>
      <c r="BH67" t="s">
        <v>1824</v>
      </c>
      <c r="BI67" t="s">
        <v>1824</v>
      </c>
      <c r="BJ67" t="s">
        <v>1824</v>
      </c>
      <c r="BK67" t="s">
        <v>1824</v>
      </c>
      <c r="BL67" t="s">
        <v>1451</v>
      </c>
      <c r="BM67" t="s">
        <v>1452</v>
      </c>
      <c r="BN67" t="s">
        <v>36974</v>
      </c>
      <c r="BO67">
        <v>5075947197</v>
      </c>
      <c r="BP67" t="s">
        <v>1824</v>
      </c>
      <c r="BQ67">
        <v>5075944874</v>
      </c>
      <c r="BR67" t="s">
        <v>1453</v>
      </c>
      <c r="BS67" t="s">
        <v>37607</v>
      </c>
      <c r="BT67" t="s">
        <v>328</v>
      </c>
      <c r="BU67" t="s">
        <v>178</v>
      </c>
      <c r="BV67" t="s">
        <v>312</v>
      </c>
      <c r="BW67">
        <v>56001</v>
      </c>
      <c r="BX67" t="s">
        <v>1824</v>
      </c>
      <c r="BY67" t="s">
        <v>339</v>
      </c>
    </row>
    <row r="68" spans="1:77" customFormat="1" x14ac:dyDescent="0.2">
      <c r="A68">
        <v>102</v>
      </c>
      <c r="B68">
        <v>1801870191</v>
      </c>
      <c r="C68" t="s">
        <v>1460</v>
      </c>
      <c r="D68" t="s">
        <v>963</v>
      </c>
      <c r="E68" t="s">
        <v>1733</v>
      </c>
      <c r="F68" t="s">
        <v>1824</v>
      </c>
      <c r="H68" t="s">
        <v>964</v>
      </c>
      <c r="I68" t="s">
        <v>312</v>
      </c>
      <c r="J68">
        <v>56601</v>
      </c>
      <c r="K68">
        <v>0</v>
      </c>
      <c r="L68">
        <v>2187515430</v>
      </c>
      <c r="M68">
        <v>2187515880</v>
      </c>
      <c r="N68" t="s">
        <v>36977</v>
      </c>
      <c r="O68" t="s">
        <v>37094</v>
      </c>
      <c r="P68" t="s">
        <v>2050</v>
      </c>
      <c r="Q68" t="s">
        <v>37095</v>
      </c>
      <c r="R68" t="s">
        <v>2141</v>
      </c>
      <c r="S68" t="s">
        <v>1183</v>
      </c>
      <c r="T68" t="s">
        <v>1749</v>
      </c>
      <c r="U68" t="s">
        <v>2142</v>
      </c>
      <c r="V68">
        <v>6123764528</v>
      </c>
      <c r="W68" t="s">
        <v>1824</v>
      </c>
      <c r="X68" t="s">
        <v>1824</v>
      </c>
      <c r="Y68" t="s">
        <v>36980</v>
      </c>
      <c r="Z68" t="s">
        <v>1824</v>
      </c>
      <c r="AA68" t="s">
        <v>1824</v>
      </c>
      <c r="AB68" t="s">
        <v>119</v>
      </c>
      <c r="AC68" t="s">
        <v>312</v>
      </c>
      <c r="AD68">
        <v>55402</v>
      </c>
      <c r="AE68" t="s">
        <v>1824</v>
      </c>
      <c r="AF68" t="s">
        <v>120</v>
      </c>
      <c r="AG68" t="s">
        <v>1461</v>
      </c>
      <c r="AH68" t="s">
        <v>1152</v>
      </c>
      <c r="AI68" t="s">
        <v>866</v>
      </c>
      <c r="AJ68">
        <v>0</v>
      </c>
      <c r="AK68" t="s">
        <v>1788</v>
      </c>
      <c r="AL68" t="s">
        <v>1790</v>
      </c>
      <c r="AM68" t="s">
        <v>2144</v>
      </c>
      <c r="AN68" t="s">
        <v>36971</v>
      </c>
      <c r="AO68">
        <v>7012341213</v>
      </c>
      <c r="AP68" t="s">
        <v>1824</v>
      </c>
      <c r="AQ68" t="s">
        <v>1824</v>
      </c>
      <c r="AR68" t="s">
        <v>2143</v>
      </c>
      <c r="AS68" t="s">
        <v>2402</v>
      </c>
      <c r="AT68" t="s">
        <v>1824</v>
      </c>
      <c r="AU68" t="s">
        <v>1271</v>
      </c>
      <c r="AV68" t="s">
        <v>405</v>
      </c>
      <c r="AW68">
        <v>58122</v>
      </c>
      <c r="AX68" t="s">
        <v>1824</v>
      </c>
      <c r="AY68" t="s">
        <v>1824</v>
      </c>
      <c r="AZ68" t="s">
        <v>1824</v>
      </c>
      <c r="BA68" t="s">
        <v>1824</v>
      </c>
      <c r="BB68" t="s">
        <v>1824</v>
      </c>
      <c r="BC68" t="s">
        <v>1824</v>
      </c>
      <c r="BD68" t="s">
        <v>1824</v>
      </c>
      <c r="BE68" t="s">
        <v>1824</v>
      </c>
      <c r="BF68" t="s">
        <v>1824</v>
      </c>
      <c r="BG68" t="s">
        <v>1824</v>
      </c>
      <c r="BH68" t="s">
        <v>1824</v>
      </c>
      <c r="BI68" t="s">
        <v>1824</v>
      </c>
      <c r="BJ68" t="s">
        <v>1824</v>
      </c>
      <c r="BK68" t="s">
        <v>1824</v>
      </c>
      <c r="BL68" t="s">
        <v>1790</v>
      </c>
      <c r="BM68" t="s">
        <v>2144</v>
      </c>
      <c r="BN68" t="s">
        <v>36971</v>
      </c>
      <c r="BO68">
        <v>7012341213</v>
      </c>
      <c r="BP68" t="s">
        <v>1824</v>
      </c>
      <c r="BQ68" t="s">
        <v>1824</v>
      </c>
      <c r="BR68" t="s">
        <v>2143</v>
      </c>
      <c r="BS68" t="s">
        <v>2402</v>
      </c>
      <c r="BT68" t="s">
        <v>1824</v>
      </c>
      <c r="BU68" t="s">
        <v>1271</v>
      </c>
      <c r="BV68" t="s">
        <v>405</v>
      </c>
      <c r="BW68">
        <v>58122</v>
      </c>
      <c r="BX68" t="s">
        <v>1824</v>
      </c>
      <c r="BY68" t="s">
        <v>339</v>
      </c>
    </row>
    <row r="69" spans="1:77" customFormat="1" x14ac:dyDescent="0.2">
      <c r="A69">
        <v>103</v>
      </c>
      <c r="B69">
        <v>1851344907</v>
      </c>
      <c r="C69" t="s">
        <v>2058</v>
      </c>
      <c r="D69" t="s">
        <v>225</v>
      </c>
      <c r="E69" t="s">
        <v>1783</v>
      </c>
      <c r="F69" t="s">
        <v>1824</v>
      </c>
      <c r="H69" t="s">
        <v>128</v>
      </c>
      <c r="I69" t="s">
        <v>312</v>
      </c>
      <c r="J69">
        <v>55422</v>
      </c>
      <c r="K69">
        <v>2926</v>
      </c>
      <c r="L69">
        <v>7635205000</v>
      </c>
      <c r="M69">
        <v>7635205006</v>
      </c>
      <c r="N69" t="s">
        <v>37096</v>
      </c>
      <c r="O69" t="s">
        <v>37097</v>
      </c>
      <c r="P69" t="s">
        <v>320</v>
      </c>
      <c r="Q69" t="s">
        <v>37098</v>
      </c>
      <c r="R69" t="s">
        <v>37682</v>
      </c>
      <c r="S69" t="s">
        <v>140</v>
      </c>
      <c r="T69" t="s">
        <v>2059</v>
      </c>
      <c r="U69" t="s">
        <v>2060</v>
      </c>
      <c r="V69">
        <v>7635814573</v>
      </c>
      <c r="W69" t="s">
        <v>1824</v>
      </c>
      <c r="X69">
        <v>7635814561</v>
      </c>
      <c r="Y69" t="s">
        <v>2061</v>
      </c>
      <c r="Z69" t="s">
        <v>2062</v>
      </c>
      <c r="AA69" t="s">
        <v>1824</v>
      </c>
      <c r="AB69" t="s">
        <v>851</v>
      </c>
      <c r="AC69" t="s">
        <v>312</v>
      </c>
      <c r="AD69">
        <v>55422</v>
      </c>
      <c r="AE69" t="s">
        <v>1824</v>
      </c>
      <c r="AF69" t="s">
        <v>1824</v>
      </c>
      <c r="AG69" t="s">
        <v>1462</v>
      </c>
      <c r="AH69" t="s">
        <v>852</v>
      </c>
      <c r="AI69" t="s">
        <v>866</v>
      </c>
      <c r="AJ69">
        <v>0</v>
      </c>
      <c r="AK69" t="s">
        <v>2063</v>
      </c>
      <c r="AL69" t="s">
        <v>37683</v>
      </c>
      <c r="AM69" t="s">
        <v>37684</v>
      </c>
      <c r="AN69" t="s">
        <v>37685</v>
      </c>
      <c r="AO69">
        <v>7635814635</v>
      </c>
      <c r="AP69" t="s">
        <v>1824</v>
      </c>
      <c r="AQ69">
        <v>7635814561</v>
      </c>
      <c r="AR69" t="s">
        <v>37686</v>
      </c>
      <c r="AS69" t="s">
        <v>37687</v>
      </c>
      <c r="AT69" t="s">
        <v>1824</v>
      </c>
      <c r="AU69" t="s">
        <v>851</v>
      </c>
      <c r="AV69" t="s">
        <v>312</v>
      </c>
      <c r="AW69">
        <v>55422</v>
      </c>
      <c r="AX69" t="s">
        <v>1824</v>
      </c>
      <c r="AY69" t="s">
        <v>1824</v>
      </c>
      <c r="AZ69" t="s">
        <v>1824</v>
      </c>
      <c r="BA69" t="s">
        <v>1824</v>
      </c>
      <c r="BB69" t="s">
        <v>1824</v>
      </c>
      <c r="BC69" t="s">
        <v>1824</v>
      </c>
      <c r="BD69" t="s">
        <v>1824</v>
      </c>
      <c r="BE69" t="s">
        <v>1824</v>
      </c>
      <c r="BF69" t="s">
        <v>1824</v>
      </c>
      <c r="BG69" t="s">
        <v>1824</v>
      </c>
      <c r="BH69" t="s">
        <v>1824</v>
      </c>
      <c r="BI69" t="s">
        <v>1824</v>
      </c>
      <c r="BJ69" t="s">
        <v>1824</v>
      </c>
      <c r="BK69" t="s">
        <v>1824</v>
      </c>
      <c r="BL69" t="s">
        <v>140</v>
      </c>
      <c r="BM69" t="s">
        <v>37688</v>
      </c>
      <c r="BN69" t="s">
        <v>37689</v>
      </c>
      <c r="BO69">
        <v>7635812403</v>
      </c>
      <c r="BP69" t="s">
        <v>1824</v>
      </c>
      <c r="BQ69">
        <v>7635814561</v>
      </c>
      <c r="BR69" t="s">
        <v>37690</v>
      </c>
      <c r="BS69" t="s">
        <v>2062</v>
      </c>
      <c r="BT69" t="s">
        <v>1824</v>
      </c>
      <c r="BU69" t="s">
        <v>851</v>
      </c>
      <c r="BV69" t="s">
        <v>312</v>
      </c>
      <c r="BW69">
        <v>55422</v>
      </c>
      <c r="BX69" t="s">
        <v>1824</v>
      </c>
      <c r="BY69" t="s">
        <v>339</v>
      </c>
    </row>
    <row r="70" spans="1:77" customFormat="1" x14ac:dyDescent="0.2">
      <c r="A70">
        <v>104</v>
      </c>
      <c r="B70">
        <v>1851335525</v>
      </c>
      <c r="C70" t="s">
        <v>970</v>
      </c>
      <c r="D70" t="s">
        <v>971</v>
      </c>
      <c r="E70" t="s">
        <v>2065</v>
      </c>
      <c r="F70" t="s">
        <v>1824</v>
      </c>
      <c r="H70" t="s">
        <v>972</v>
      </c>
      <c r="I70" t="s">
        <v>312</v>
      </c>
      <c r="J70">
        <v>56628</v>
      </c>
      <c r="K70">
        <v>0</v>
      </c>
      <c r="L70">
        <v>2187433177</v>
      </c>
      <c r="M70">
        <v>2187433559</v>
      </c>
      <c r="N70" t="s">
        <v>1750</v>
      </c>
      <c r="O70" t="s">
        <v>1751</v>
      </c>
      <c r="P70" t="s">
        <v>320</v>
      </c>
      <c r="Q70" t="s">
        <v>1752</v>
      </c>
      <c r="R70" t="s">
        <v>2230</v>
      </c>
      <c r="S70" t="s">
        <v>2231</v>
      </c>
      <c r="T70" t="s">
        <v>1889</v>
      </c>
      <c r="U70" t="s">
        <v>1484</v>
      </c>
      <c r="V70">
        <v>6123973237</v>
      </c>
      <c r="W70" t="s">
        <v>1824</v>
      </c>
      <c r="X70" t="s">
        <v>1824</v>
      </c>
      <c r="Y70" t="s">
        <v>2232</v>
      </c>
      <c r="Z70" t="s">
        <v>1840</v>
      </c>
      <c r="AA70" t="s">
        <v>1824</v>
      </c>
      <c r="AB70" t="s">
        <v>2233</v>
      </c>
      <c r="AC70" t="s">
        <v>312</v>
      </c>
      <c r="AD70">
        <v>55402</v>
      </c>
      <c r="AE70">
        <v>1436</v>
      </c>
      <c r="AF70" t="s">
        <v>120</v>
      </c>
      <c r="AG70" t="s">
        <v>974</v>
      </c>
      <c r="AH70" t="s">
        <v>325</v>
      </c>
      <c r="AI70">
        <v>0</v>
      </c>
      <c r="AJ70">
        <v>1</v>
      </c>
      <c r="AK70" t="s">
        <v>2234</v>
      </c>
      <c r="AL70" t="s">
        <v>1143</v>
      </c>
      <c r="AM70" t="s">
        <v>958</v>
      </c>
      <c r="AN70" t="s">
        <v>316</v>
      </c>
      <c r="AO70">
        <v>2187434267</v>
      </c>
      <c r="AP70" t="s">
        <v>1824</v>
      </c>
      <c r="AQ70" t="s">
        <v>1824</v>
      </c>
      <c r="AR70" t="s">
        <v>2236</v>
      </c>
      <c r="AS70" t="s">
        <v>2235</v>
      </c>
      <c r="AT70" t="s">
        <v>1824</v>
      </c>
      <c r="AU70" t="s">
        <v>973</v>
      </c>
      <c r="AV70" t="s">
        <v>312</v>
      </c>
      <c r="AW70">
        <v>56628</v>
      </c>
      <c r="AX70" t="s">
        <v>1824</v>
      </c>
      <c r="AY70" t="s">
        <v>1824</v>
      </c>
      <c r="AZ70" t="s">
        <v>1824</v>
      </c>
      <c r="BA70" t="s">
        <v>1824</v>
      </c>
      <c r="BB70" t="s">
        <v>1824</v>
      </c>
      <c r="BC70" t="s">
        <v>1824</v>
      </c>
      <c r="BD70" t="s">
        <v>1824</v>
      </c>
      <c r="BE70" t="s">
        <v>1824</v>
      </c>
      <c r="BF70" t="s">
        <v>1824</v>
      </c>
      <c r="BG70" t="s">
        <v>1824</v>
      </c>
      <c r="BH70" t="s">
        <v>1824</v>
      </c>
      <c r="BI70" t="s">
        <v>1824</v>
      </c>
      <c r="BJ70" t="s">
        <v>1824</v>
      </c>
      <c r="BK70" t="s">
        <v>1824</v>
      </c>
      <c r="BL70" t="s">
        <v>1824</v>
      </c>
      <c r="BM70" t="s">
        <v>1824</v>
      </c>
      <c r="BN70" t="s">
        <v>1824</v>
      </c>
      <c r="BO70" t="s">
        <v>1824</v>
      </c>
      <c r="BP70" t="s">
        <v>1824</v>
      </c>
      <c r="BQ70" t="s">
        <v>1824</v>
      </c>
      <c r="BR70" t="s">
        <v>1824</v>
      </c>
      <c r="BS70" t="s">
        <v>1824</v>
      </c>
      <c r="BT70" t="s">
        <v>1824</v>
      </c>
      <c r="BU70" t="s">
        <v>1824</v>
      </c>
      <c r="BV70" t="s">
        <v>1824</v>
      </c>
      <c r="BW70" t="s">
        <v>1824</v>
      </c>
      <c r="BX70" t="s">
        <v>1824</v>
      </c>
      <c r="BY70" t="s">
        <v>337</v>
      </c>
    </row>
    <row r="71" spans="1:77" customFormat="1" x14ac:dyDescent="0.2">
      <c r="A71">
        <v>105</v>
      </c>
      <c r="B71">
        <v>1417990805</v>
      </c>
      <c r="C71" t="s">
        <v>1463</v>
      </c>
      <c r="D71" t="s">
        <v>183</v>
      </c>
      <c r="E71" t="s">
        <v>1879</v>
      </c>
      <c r="F71" t="s">
        <v>1824</v>
      </c>
      <c r="H71" t="s">
        <v>127</v>
      </c>
      <c r="I71" t="s">
        <v>312</v>
      </c>
      <c r="J71">
        <v>55057</v>
      </c>
      <c r="K71">
        <v>1498</v>
      </c>
      <c r="L71">
        <v>5076461000</v>
      </c>
      <c r="M71">
        <v>5076461392</v>
      </c>
      <c r="N71" t="s">
        <v>37691</v>
      </c>
      <c r="O71" t="s">
        <v>37692</v>
      </c>
      <c r="P71" t="s">
        <v>1665</v>
      </c>
      <c r="Q71" t="s">
        <v>37693</v>
      </c>
      <c r="R71" t="s">
        <v>37099</v>
      </c>
      <c r="S71" t="s">
        <v>1326</v>
      </c>
      <c r="T71" t="s">
        <v>37100</v>
      </c>
      <c r="U71" t="s">
        <v>879</v>
      </c>
      <c r="V71">
        <v>5076461016</v>
      </c>
      <c r="W71" t="s">
        <v>1824</v>
      </c>
      <c r="X71">
        <v>5076466838</v>
      </c>
      <c r="Y71" t="s">
        <v>37101</v>
      </c>
      <c r="Z71" t="s">
        <v>1824</v>
      </c>
      <c r="AA71" t="s">
        <v>1824</v>
      </c>
      <c r="AB71" t="s">
        <v>1824</v>
      </c>
      <c r="AC71" t="s">
        <v>1747</v>
      </c>
      <c r="AD71" t="s">
        <v>1824</v>
      </c>
      <c r="AE71" t="s">
        <v>1824</v>
      </c>
      <c r="AF71" t="s">
        <v>1824</v>
      </c>
      <c r="AG71" t="s">
        <v>184</v>
      </c>
      <c r="AH71" t="s">
        <v>325</v>
      </c>
      <c r="AI71">
        <v>0</v>
      </c>
      <c r="AJ71">
        <v>0</v>
      </c>
      <c r="AK71" t="s">
        <v>2237</v>
      </c>
      <c r="AL71" t="s">
        <v>37694</v>
      </c>
      <c r="AM71" t="s">
        <v>1270</v>
      </c>
      <c r="AN71" t="s">
        <v>137</v>
      </c>
      <c r="AO71">
        <v>5076466918</v>
      </c>
      <c r="AP71" t="s">
        <v>1824</v>
      </c>
      <c r="AQ71">
        <v>5076466838</v>
      </c>
      <c r="AR71" t="s">
        <v>37695</v>
      </c>
      <c r="AS71" t="s">
        <v>1824</v>
      </c>
      <c r="AT71" t="s">
        <v>1824</v>
      </c>
      <c r="AU71" t="s">
        <v>1824</v>
      </c>
      <c r="AV71" t="s">
        <v>1747</v>
      </c>
      <c r="AW71" t="s">
        <v>1824</v>
      </c>
      <c r="AX71" t="s">
        <v>1824</v>
      </c>
      <c r="AY71" t="s">
        <v>1824</v>
      </c>
      <c r="AZ71" t="s">
        <v>1824</v>
      </c>
      <c r="BA71" t="s">
        <v>1824</v>
      </c>
      <c r="BB71" t="s">
        <v>1824</v>
      </c>
      <c r="BC71" t="s">
        <v>1824</v>
      </c>
      <c r="BD71" t="s">
        <v>1824</v>
      </c>
      <c r="BE71" t="s">
        <v>1824</v>
      </c>
      <c r="BF71" t="s">
        <v>1824</v>
      </c>
      <c r="BG71" t="s">
        <v>1824</v>
      </c>
      <c r="BH71" t="s">
        <v>1824</v>
      </c>
      <c r="BI71" t="s">
        <v>1824</v>
      </c>
      <c r="BJ71" t="s">
        <v>1824</v>
      </c>
      <c r="BK71" t="s">
        <v>1824</v>
      </c>
      <c r="BL71" t="s">
        <v>1824</v>
      </c>
      <c r="BM71" t="s">
        <v>1824</v>
      </c>
      <c r="BN71" t="s">
        <v>1824</v>
      </c>
      <c r="BO71" t="s">
        <v>1824</v>
      </c>
      <c r="BP71" t="s">
        <v>1824</v>
      </c>
      <c r="BQ71" t="s">
        <v>1824</v>
      </c>
      <c r="BR71" t="s">
        <v>1824</v>
      </c>
      <c r="BS71" t="s">
        <v>1824</v>
      </c>
      <c r="BT71" t="s">
        <v>1824</v>
      </c>
      <c r="BU71" t="s">
        <v>1824</v>
      </c>
      <c r="BV71" t="s">
        <v>1824</v>
      </c>
      <c r="BW71" t="s">
        <v>1824</v>
      </c>
      <c r="BX71" t="s">
        <v>1824</v>
      </c>
      <c r="BY71" t="s">
        <v>336</v>
      </c>
    </row>
    <row r="72" spans="1:77" customFormat="1" x14ac:dyDescent="0.2">
      <c r="A72">
        <v>106</v>
      </c>
      <c r="B72">
        <v>1043218753</v>
      </c>
      <c r="C72" t="s">
        <v>2066</v>
      </c>
      <c r="D72" t="s">
        <v>1311</v>
      </c>
      <c r="E72" t="s">
        <v>37102</v>
      </c>
      <c r="F72" t="s">
        <v>1824</v>
      </c>
      <c r="H72" t="s">
        <v>1312</v>
      </c>
      <c r="I72" t="s">
        <v>312</v>
      </c>
      <c r="J72">
        <v>56701</v>
      </c>
      <c r="K72">
        <v>0</v>
      </c>
      <c r="L72">
        <v>2186814240</v>
      </c>
      <c r="M72">
        <v>2186834511</v>
      </c>
      <c r="N72" t="s">
        <v>2120</v>
      </c>
      <c r="O72" t="s">
        <v>37696</v>
      </c>
      <c r="P72" t="s">
        <v>320</v>
      </c>
      <c r="Q72" t="s">
        <v>37697</v>
      </c>
      <c r="R72" t="s">
        <v>2376</v>
      </c>
      <c r="S72" t="s">
        <v>1183</v>
      </c>
      <c r="T72" t="s">
        <v>1749</v>
      </c>
      <c r="U72" t="s">
        <v>2142</v>
      </c>
      <c r="V72">
        <v>6123764528</v>
      </c>
      <c r="W72" t="s">
        <v>1824</v>
      </c>
      <c r="X72" t="s">
        <v>1824</v>
      </c>
      <c r="Y72" t="s">
        <v>36980</v>
      </c>
      <c r="Z72" t="s">
        <v>1824</v>
      </c>
      <c r="AA72" t="s">
        <v>1824</v>
      </c>
      <c r="AB72" t="s">
        <v>119</v>
      </c>
      <c r="AC72" t="s">
        <v>312</v>
      </c>
      <c r="AD72">
        <v>55402</v>
      </c>
      <c r="AE72" t="s">
        <v>1824</v>
      </c>
      <c r="AF72" t="s">
        <v>120</v>
      </c>
      <c r="AG72" t="s">
        <v>1464</v>
      </c>
      <c r="AH72" t="s">
        <v>1152</v>
      </c>
      <c r="AI72" t="s">
        <v>866</v>
      </c>
      <c r="AJ72">
        <v>1</v>
      </c>
      <c r="AK72" t="s">
        <v>1465</v>
      </c>
      <c r="AL72" t="s">
        <v>1790</v>
      </c>
      <c r="AM72" t="s">
        <v>2144</v>
      </c>
      <c r="AN72" t="s">
        <v>36971</v>
      </c>
      <c r="AO72">
        <v>7012341213</v>
      </c>
      <c r="AP72" t="s">
        <v>1824</v>
      </c>
      <c r="AQ72" t="s">
        <v>1824</v>
      </c>
      <c r="AR72" t="s">
        <v>2143</v>
      </c>
      <c r="AS72" t="s">
        <v>2402</v>
      </c>
      <c r="AT72" t="s">
        <v>1824</v>
      </c>
      <c r="AU72" t="s">
        <v>1271</v>
      </c>
      <c r="AV72" t="s">
        <v>405</v>
      </c>
      <c r="AW72">
        <v>58122</v>
      </c>
      <c r="AX72" t="s">
        <v>1824</v>
      </c>
      <c r="AY72" t="s">
        <v>1824</v>
      </c>
      <c r="AZ72" t="s">
        <v>1824</v>
      </c>
      <c r="BA72" t="s">
        <v>1824</v>
      </c>
      <c r="BB72" t="s">
        <v>1824</v>
      </c>
      <c r="BC72" t="s">
        <v>1824</v>
      </c>
      <c r="BD72" t="s">
        <v>1824</v>
      </c>
      <c r="BE72" t="s">
        <v>1824</v>
      </c>
      <c r="BF72" t="s">
        <v>1824</v>
      </c>
      <c r="BG72" t="s">
        <v>1824</v>
      </c>
      <c r="BH72" t="s">
        <v>1824</v>
      </c>
      <c r="BI72" t="s">
        <v>1824</v>
      </c>
      <c r="BJ72" t="s">
        <v>1824</v>
      </c>
      <c r="BK72" t="s">
        <v>1824</v>
      </c>
      <c r="BL72" t="s">
        <v>1790</v>
      </c>
      <c r="BM72" t="s">
        <v>2144</v>
      </c>
      <c r="BN72" t="s">
        <v>36971</v>
      </c>
      <c r="BO72">
        <v>7012341213</v>
      </c>
      <c r="BP72" t="s">
        <v>1824</v>
      </c>
      <c r="BQ72" t="s">
        <v>1824</v>
      </c>
      <c r="BR72" t="s">
        <v>2143</v>
      </c>
      <c r="BS72" t="s">
        <v>2402</v>
      </c>
      <c r="BT72" t="s">
        <v>1824</v>
      </c>
      <c r="BU72" t="s">
        <v>1271</v>
      </c>
      <c r="BV72" t="s">
        <v>405</v>
      </c>
      <c r="BW72">
        <v>58122</v>
      </c>
      <c r="BX72" t="s">
        <v>1824</v>
      </c>
      <c r="BY72" t="s">
        <v>339</v>
      </c>
    </row>
    <row r="73" spans="1:77" customFormat="1" x14ac:dyDescent="0.2">
      <c r="A73">
        <v>108</v>
      </c>
      <c r="B73">
        <v>1790783587</v>
      </c>
      <c r="C73" t="s">
        <v>191</v>
      </c>
      <c r="D73" t="s">
        <v>192</v>
      </c>
      <c r="E73" t="s">
        <v>2238</v>
      </c>
      <c r="F73" t="s">
        <v>1824</v>
      </c>
      <c r="H73" t="s">
        <v>404</v>
      </c>
      <c r="I73" t="s">
        <v>312</v>
      </c>
      <c r="J73">
        <v>56278</v>
      </c>
      <c r="K73">
        <v>0</v>
      </c>
      <c r="L73">
        <v>3208392502</v>
      </c>
      <c r="M73">
        <v>3208394107</v>
      </c>
      <c r="N73" t="s">
        <v>37103</v>
      </c>
      <c r="O73" t="s">
        <v>37104</v>
      </c>
      <c r="P73" t="s">
        <v>320</v>
      </c>
      <c r="Q73" t="s">
        <v>37105</v>
      </c>
      <c r="R73" t="s">
        <v>2239</v>
      </c>
      <c r="S73" t="s">
        <v>37106</v>
      </c>
      <c r="T73" t="s">
        <v>37107</v>
      </c>
      <c r="U73" t="s">
        <v>889</v>
      </c>
      <c r="V73">
        <v>3208394132</v>
      </c>
      <c r="W73" t="s">
        <v>1824</v>
      </c>
      <c r="X73">
        <v>3208394105</v>
      </c>
      <c r="Y73" t="s">
        <v>37108</v>
      </c>
      <c r="Z73" t="s">
        <v>1824</v>
      </c>
      <c r="AA73" t="s">
        <v>1824</v>
      </c>
      <c r="AB73" t="s">
        <v>192</v>
      </c>
      <c r="AC73" t="s">
        <v>312</v>
      </c>
      <c r="AD73" t="s">
        <v>1824</v>
      </c>
      <c r="AE73" t="s">
        <v>1824</v>
      </c>
      <c r="AF73" t="s">
        <v>404</v>
      </c>
      <c r="AG73" t="s">
        <v>194</v>
      </c>
      <c r="AH73" t="s">
        <v>1152</v>
      </c>
      <c r="AI73" t="s">
        <v>969</v>
      </c>
      <c r="AJ73">
        <v>1</v>
      </c>
      <c r="AK73" t="s">
        <v>37698</v>
      </c>
      <c r="AL73" t="s">
        <v>766</v>
      </c>
      <c r="AM73" t="s">
        <v>767</v>
      </c>
      <c r="AN73" t="s">
        <v>316</v>
      </c>
      <c r="AO73">
        <v>3208394132</v>
      </c>
      <c r="AP73" t="s">
        <v>1824</v>
      </c>
      <c r="AQ73">
        <v>3208394105</v>
      </c>
      <c r="AR73" t="s">
        <v>2067</v>
      </c>
      <c r="AS73" t="s">
        <v>1824</v>
      </c>
      <c r="AT73" t="s">
        <v>1824</v>
      </c>
      <c r="AU73" t="s">
        <v>1824</v>
      </c>
      <c r="AV73" t="s">
        <v>1747</v>
      </c>
      <c r="AW73" t="s">
        <v>1824</v>
      </c>
      <c r="AX73" t="s">
        <v>1824</v>
      </c>
      <c r="AY73" t="s">
        <v>1824</v>
      </c>
      <c r="AZ73" t="s">
        <v>1824</v>
      </c>
      <c r="BA73" t="s">
        <v>1824</v>
      </c>
      <c r="BB73" t="s">
        <v>1824</v>
      </c>
      <c r="BC73" t="s">
        <v>1824</v>
      </c>
      <c r="BD73" t="s">
        <v>1824</v>
      </c>
      <c r="BE73" t="s">
        <v>1824</v>
      </c>
      <c r="BF73" t="s">
        <v>1824</v>
      </c>
      <c r="BG73" t="s">
        <v>1824</v>
      </c>
      <c r="BH73" t="s">
        <v>1824</v>
      </c>
      <c r="BI73" t="s">
        <v>1824</v>
      </c>
      <c r="BJ73" t="s">
        <v>1824</v>
      </c>
      <c r="BK73" t="s">
        <v>1824</v>
      </c>
      <c r="BL73" t="s">
        <v>766</v>
      </c>
      <c r="BM73" t="s">
        <v>767</v>
      </c>
      <c r="BN73" t="s">
        <v>316</v>
      </c>
      <c r="BO73">
        <v>3208394132</v>
      </c>
      <c r="BP73" t="s">
        <v>1824</v>
      </c>
      <c r="BQ73">
        <v>3208394105</v>
      </c>
      <c r="BR73" t="s">
        <v>2067</v>
      </c>
      <c r="BS73" t="s">
        <v>1824</v>
      </c>
      <c r="BT73" t="s">
        <v>1824</v>
      </c>
      <c r="BU73" t="s">
        <v>1824</v>
      </c>
      <c r="BV73" t="s">
        <v>1747</v>
      </c>
      <c r="BW73" t="s">
        <v>1824</v>
      </c>
      <c r="BX73" t="s">
        <v>1824</v>
      </c>
      <c r="BY73" t="s">
        <v>335</v>
      </c>
    </row>
    <row r="74" spans="1:77" customFormat="1" x14ac:dyDescent="0.2">
      <c r="A74">
        <v>110</v>
      </c>
      <c r="B74">
        <v>1205269941</v>
      </c>
      <c r="C74" t="s">
        <v>2342</v>
      </c>
      <c r="D74" t="s">
        <v>228</v>
      </c>
      <c r="E74" t="s">
        <v>2240</v>
      </c>
      <c r="F74" t="s">
        <v>1824</v>
      </c>
      <c r="H74" t="s">
        <v>245</v>
      </c>
      <c r="I74" t="s">
        <v>312</v>
      </c>
      <c r="J74">
        <v>56362</v>
      </c>
      <c r="K74">
        <v>1445</v>
      </c>
      <c r="L74">
        <v>3202433767</v>
      </c>
      <c r="M74">
        <v>3202436707</v>
      </c>
      <c r="N74" t="s">
        <v>584</v>
      </c>
      <c r="O74" t="s">
        <v>37109</v>
      </c>
      <c r="P74" t="s">
        <v>247</v>
      </c>
      <c r="Q74" t="s">
        <v>37110</v>
      </c>
      <c r="R74" t="s">
        <v>37053</v>
      </c>
      <c r="S74" t="s">
        <v>37679</v>
      </c>
      <c r="T74" t="s">
        <v>37663</v>
      </c>
      <c r="U74" t="s">
        <v>37664</v>
      </c>
      <c r="V74">
        <v>3202512700</v>
      </c>
      <c r="W74">
        <v>53579</v>
      </c>
      <c r="X74">
        <v>3202555737</v>
      </c>
      <c r="Y74" t="s">
        <v>37680</v>
      </c>
      <c r="Z74" t="s">
        <v>2413</v>
      </c>
      <c r="AA74" t="s">
        <v>1824</v>
      </c>
      <c r="AB74" t="s">
        <v>585</v>
      </c>
      <c r="AC74" t="s">
        <v>312</v>
      </c>
      <c r="AD74">
        <v>56303</v>
      </c>
      <c r="AE74">
        <v>1901</v>
      </c>
      <c r="AF74" t="s">
        <v>2241</v>
      </c>
      <c r="AG74" t="s">
        <v>429</v>
      </c>
      <c r="AH74" t="s">
        <v>1180</v>
      </c>
      <c r="AI74" t="s">
        <v>317</v>
      </c>
      <c r="AJ74">
        <v>1</v>
      </c>
      <c r="AK74" t="s">
        <v>1466</v>
      </c>
      <c r="AL74" t="s">
        <v>1807</v>
      </c>
      <c r="AM74" t="s">
        <v>1808</v>
      </c>
      <c r="AN74" t="s">
        <v>37054</v>
      </c>
      <c r="AO74">
        <v>3202512700</v>
      </c>
      <c r="AP74">
        <v>54553</v>
      </c>
      <c r="AQ74">
        <v>3202555737</v>
      </c>
      <c r="AR74" t="s">
        <v>1809</v>
      </c>
      <c r="AS74" t="s">
        <v>2413</v>
      </c>
      <c r="AT74" t="s">
        <v>1824</v>
      </c>
      <c r="AU74" t="s">
        <v>585</v>
      </c>
      <c r="AV74" t="s">
        <v>2414</v>
      </c>
      <c r="AW74">
        <v>56303</v>
      </c>
      <c r="AX74">
        <v>1901</v>
      </c>
      <c r="AY74" t="s">
        <v>2225</v>
      </c>
      <c r="AZ74" t="s">
        <v>2054</v>
      </c>
      <c r="BA74" t="s">
        <v>874</v>
      </c>
      <c r="BB74">
        <v>5076374667</v>
      </c>
      <c r="BC74" t="s">
        <v>1824</v>
      </c>
      <c r="BD74">
        <v>5076976000</v>
      </c>
      <c r="BE74" t="s">
        <v>2226</v>
      </c>
      <c r="BF74" t="s">
        <v>1881</v>
      </c>
      <c r="BG74" t="s">
        <v>1824</v>
      </c>
      <c r="BH74" t="s">
        <v>244</v>
      </c>
      <c r="BI74" t="s">
        <v>312</v>
      </c>
      <c r="BJ74">
        <v>56283</v>
      </c>
      <c r="BK74" t="s">
        <v>1824</v>
      </c>
      <c r="BL74" t="s">
        <v>2225</v>
      </c>
      <c r="BM74" t="s">
        <v>2054</v>
      </c>
      <c r="BN74" t="s">
        <v>874</v>
      </c>
      <c r="BO74">
        <v>5076374667</v>
      </c>
      <c r="BP74" t="s">
        <v>1824</v>
      </c>
      <c r="BQ74">
        <v>5076976000</v>
      </c>
      <c r="BR74" t="s">
        <v>2226</v>
      </c>
      <c r="BS74" t="s">
        <v>1881</v>
      </c>
      <c r="BT74" t="s">
        <v>1824</v>
      </c>
      <c r="BU74" t="s">
        <v>244</v>
      </c>
      <c r="BV74" t="s">
        <v>312</v>
      </c>
      <c r="BW74">
        <v>56283</v>
      </c>
      <c r="BX74" t="s">
        <v>1824</v>
      </c>
      <c r="BY74" t="s">
        <v>339</v>
      </c>
    </row>
    <row r="75" spans="1:77" customFormat="1" x14ac:dyDescent="0.2">
      <c r="A75">
        <v>112</v>
      </c>
      <c r="B75">
        <v>1790799518</v>
      </c>
      <c r="C75" t="s">
        <v>1468</v>
      </c>
      <c r="D75" t="s">
        <v>229</v>
      </c>
      <c r="E75" t="s">
        <v>37699</v>
      </c>
      <c r="F75" t="s">
        <v>1824</v>
      </c>
      <c r="H75" t="s">
        <v>1156</v>
      </c>
      <c r="I75" t="s">
        <v>312</v>
      </c>
      <c r="J75">
        <v>56573</v>
      </c>
      <c r="K75">
        <v>0</v>
      </c>
      <c r="L75">
        <v>2183464500</v>
      </c>
      <c r="M75">
        <v>2183464540</v>
      </c>
      <c r="N75" t="s">
        <v>230</v>
      </c>
      <c r="O75" t="s">
        <v>231</v>
      </c>
      <c r="P75" t="s">
        <v>247</v>
      </c>
      <c r="Q75" t="s">
        <v>1668</v>
      </c>
      <c r="R75" t="s">
        <v>37700</v>
      </c>
      <c r="S75" t="s">
        <v>2242</v>
      </c>
      <c r="T75" t="s">
        <v>2243</v>
      </c>
      <c r="U75" t="s">
        <v>1484</v>
      </c>
      <c r="V75">
        <v>7012398641</v>
      </c>
      <c r="W75" t="s">
        <v>1824</v>
      </c>
      <c r="X75" t="s">
        <v>1824</v>
      </c>
      <c r="Y75" t="s">
        <v>2244</v>
      </c>
      <c r="Z75" t="s">
        <v>1907</v>
      </c>
      <c r="AA75" t="s">
        <v>1824</v>
      </c>
      <c r="AB75" t="s">
        <v>1271</v>
      </c>
      <c r="AC75" t="s">
        <v>405</v>
      </c>
      <c r="AD75">
        <v>58103</v>
      </c>
      <c r="AE75" t="s">
        <v>1824</v>
      </c>
      <c r="AF75" t="s">
        <v>2245</v>
      </c>
      <c r="AG75" t="s">
        <v>1469</v>
      </c>
      <c r="AH75" t="s">
        <v>1152</v>
      </c>
      <c r="AI75" t="s">
        <v>969</v>
      </c>
      <c r="AJ75">
        <v>1</v>
      </c>
      <c r="AK75" t="s">
        <v>1669</v>
      </c>
      <c r="AL75" t="s">
        <v>1129</v>
      </c>
      <c r="AM75" t="s">
        <v>37701</v>
      </c>
      <c r="AN75" t="s">
        <v>316</v>
      </c>
      <c r="AO75">
        <v>2183471341</v>
      </c>
      <c r="AP75" t="s">
        <v>1824</v>
      </c>
      <c r="AQ75" t="s">
        <v>1824</v>
      </c>
      <c r="AR75" t="s">
        <v>37702</v>
      </c>
      <c r="AS75" t="s">
        <v>1824</v>
      </c>
      <c r="AT75" t="s">
        <v>1824</v>
      </c>
      <c r="AU75" t="s">
        <v>1824</v>
      </c>
      <c r="AV75" t="s">
        <v>1747</v>
      </c>
      <c r="AW75" t="s">
        <v>1824</v>
      </c>
      <c r="AX75" t="s">
        <v>1824</v>
      </c>
      <c r="AY75" t="s">
        <v>1824</v>
      </c>
      <c r="AZ75" t="s">
        <v>1824</v>
      </c>
      <c r="BA75" t="s">
        <v>1824</v>
      </c>
      <c r="BB75" t="s">
        <v>1824</v>
      </c>
      <c r="BC75" t="s">
        <v>1824</v>
      </c>
      <c r="BD75" t="s">
        <v>1824</v>
      </c>
      <c r="BE75" t="s">
        <v>1824</v>
      </c>
      <c r="BF75" t="s">
        <v>1824</v>
      </c>
      <c r="BG75" t="s">
        <v>1824</v>
      </c>
      <c r="BH75" t="s">
        <v>1824</v>
      </c>
      <c r="BI75" t="s">
        <v>1824</v>
      </c>
      <c r="BJ75" t="s">
        <v>1824</v>
      </c>
      <c r="BK75" t="s">
        <v>1824</v>
      </c>
      <c r="BL75" t="s">
        <v>1129</v>
      </c>
      <c r="BM75" t="s">
        <v>37701</v>
      </c>
      <c r="BN75" t="s">
        <v>316</v>
      </c>
      <c r="BO75">
        <v>2183471341</v>
      </c>
      <c r="BP75" t="s">
        <v>1824</v>
      </c>
      <c r="BQ75" t="s">
        <v>1824</v>
      </c>
      <c r="BR75" t="s">
        <v>37702</v>
      </c>
      <c r="BS75" t="s">
        <v>1824</v>
      </c>
      <c r="BT75" t="s">
        <v>1824</v>
      </c>
      <c r="BU75" t="s">
        <v>1824</v>
      </c>
      <c r="BV75" t="s">
        <v>1747</v>
      </c>
      <c r="BW75" t="s">
        <v>1824</v>
      </c>
      <c r="BX75" t="s">
        <v>1824</v>
      </c>
      <c r="BY75" t="s">
        <v>337</v>
      </c>
    </row>
    <row r="76" spans="1:77" customFormat="1" x14ac:dyDescent="0.2">
      <c r="A76">
        <v>113</v>
      </c>
      <c r="B76">
        <v>1598751240</v>
      </c>
      <c r="C76" t="s">
        <v>234</v>
      </c>
      <c r="D76" t="s">
        <v>235</v>
      </c>
      <c r="E76" t="s">
        <v>2246</v>
      </c>
      <c r="F76" t="s">
        <v>1824</v>
      </c>
      <c r="H76" t="s">
        <v>235</v>
      </c>
      <c r="I76" t="s">
        <v>312</v>
      </c>
      <c r="J76">
        <v>56164</v>
      </c>
      <c r="K76">
        <v>0</v>
      </c>
      <c r="L76">
        <v>5078255811</v>
      </c>
      <c r="M76">
        <v>5078255733</v>
      </c>
      <c r="N76" t="s">
        <v>232</v>
      </c>
      <c r="O76" t="s">
        <v>236</v>
      </c>
      <c r="P76" t="s">
        <v>313</v>
      </c>
      <c r="Q76" t="s">
        <v>237</v>
      </c>
      <c r="R76" t="s">
        <v>2247</v>
      </c>
      <c r="S76" t="s">
        <v>2248</v>
      </c>
      <c r="T76" t="s">
        <v>2249</v>
      </c>
      <c r="U76" t="s">
        <v>316</v>
      </c>
      <c r="V76">
        <v>5078256079</v>
      </c>
      <c r="W76" t="s">
        <v>1824</v>
      </c>
      <c r="X76">
        <v>5078255733</v>
      </c>
      <c r="Y76" t="s">
        <v>2415</v>
      </c>
      <c r="Z76" t="s">
        <v>1767</v>
      </c>
      <c r="AA76" t="s">
        <v>1824</v>
      </c>
      <c r="AB76" t="s">
        <v>1470</v>
      </c>
      <c r="AC76" t="s">
        <v>312</v>
      </c>
      <c r="AD76">
        <v>56164</v>
      </c>
      <c r="AE76" t="s">
        <v>1824</v>
      </c>
      <c r="AF76" t="s">
        <v>235</v>
      </c>
      <c r="AG76" t="s">
        <v>2377</v>
      </c>
      <c r="AH76" t="s">
        <v>1218</v>
      </c>
      <c r="AI76" t="s">
        <v>969</v>
      </c>
      <c r="AJ76">
        <v>1</v>
      </c>
      <c r="AK76" t="s">
        <v>37111</v>
      </c>
      <c r="AL76" t="s">
        <v>314</v>
      </c>
      <c r="AM76" t="s">
        <v>315</v>
      </c>
      <c r="AN76" t="s">
        <v>879</v>
      </c>
      <c r="AO76">
        <v>2187903903</v>
      </c>
      <c r="AP76" t="s">
        <v>1824</v>
      </c>
      <c r="AQ76" t="s">
        <v>1824</v>
      </c>
      <c r="AR76" t="s">
        <v>1766</v>
      </c>
      <c r="AS76" t="s">
        <v>2416</v>
      </c>
      <c r="AT76" t="s">
        <v>1824</v>
      </c>
      <c r="AU76" t="s">
        <v>1470</v>
      </c>
      <c r="AV76" t="s">
        <v>312</v>
      </c>
      <c r="AW76">
        <v>56164</v>
      </c>
      <c r="AX76" t="s">
        <v>1824</v>
      </c>
      <c r="AY76" t="s">
        <v>1824</v>
      </c>
      <c r="AZ76" t="s">
        <v>1824</v>
      </c>
      <c r="BA76" t="s">
        <v>1824</v>
      </c>
      <c r="BB76" t="s">
        <v>1824</v>
      </c>
      <c r="BC76" t="s">
        <v>1824</v>
      </c>
      <c r="BD76" t="s">
        <v>1824</v>
      </c>
      <c r="BE76" t="s">
        <v>1824</v>
      </c>
      <c r="BF76" t="s">
        <v>1824</v>
      </c>
      <c r="BG76" t="s">
        <v>1824</v>
      </c>
      <c r="BH76" t="s">
        <v>1824</v>
      </c>
      <c r="BI76" t="s">
        <v>1824</v>
      </c>
      <c r="BJ76" t="s">
        <v>1824</v>
      </c>
      <c r="BK76" t="s">
        <v>1824</v>
      </c>
      <c r="BL76" t="s">
        <v>2248</v>
      </c>
      <c r="BM76" t="s">
        <v>2249</v>
      </c>
      <c r="BN76" t="s">
        <v>316</v>
      </c>
      <c r="BO76">
        <v>5078256079</v>
      </c>
      <c r="BP76" t="s">
        <v>1824</v>
      </c>
      <c r="BQ76">
        <v>5078255733</v>
      </c>
      <c r="BR76" t="s">
        <v>2415</v>
      </c>
      <c r="BS76" t="s">
        <v>1767</v>
      </c>
      <c r="BT76" t="s">
        <v>1824</v>
      </c>
      <c r="BU76" t="s">
        <v>1470</v>
      </c>
      <c r="BV76" t="s">
        <v>312</v>
      </c>
      <c r="BW76">
        <v>56164</v>
      </c>
      <c r="BX76" t="s">
        <v>1824</v>
      </c>
      <c r="BY76" t="s">
        <v>334</v>
      </c>
    </row>
    <row r="77" spans="1:77" customFormat="1" x14ac:dyDescent="0.2">
      <c r="A77">
        <v>114</v>
      </c>
      <c r="B77">
        <v>1124035282</v>
      </c>
      <c r="C77" t="s">
        <v>2069</v>
      </c>
      <c r="D77" t="s">
        <v>178</v>
      </c>
      <c r="E77" t="s">
        <v>37112</v>
      </c>
      <c r="F77" t="s">
        <v>1824</v>
      </c>
      <c r="H77" t="s">
        <v>179</v>
      </c>
      <c r="I77" t="s">
        <v>312</v>
      </c>
      <c r="J77">
        <v>56071</v>
      </c>
      <c r="K77">
        <v>1709</v>
      </c>
      <c r="L77">
        <v>9527584431</v>
      </c>
      <c r="M77">
        <v>9527585009</v>
      </c>
      <c r="N77" t="s">
        <v>2250</v>
      </c>
      <c r="O77" t="s">
        <v>968</v>
      </c>
      <c r="P77" t="s">
        <v>1443</v>
      </c>
      <c r="Q77" t="s">
        <v>2251</v>
      </c>
      <c r="R77" t="s">
        <v>36973</v>
      </c>
      <c r="S77" t="s">
        <v>1451</v>
      </c>
      <c r="T77" t="s">
        <v>1452</v>
      </c>
      <c r="U77" t="s">
        <v>36974</v>
      </c>
      <c r="V77">
        <v>5075947197</v>
      </c>
      <c r="W77" t="s">
        <v>1824</v>
      </c>
      <c r="X77">
        <v>5075944874</v>
      </c>
      <c r="Y77" t="s">
        <v>1453</v>
      </c>
      <c r="Z77" t="s">
        <v>37607</v>
      </c>
      <c r="AA77" t="s">
        <v>328</v>
      </c>
      <c r="AB77" t="s">
        <v>178</v>
      </c>
      <c r="AC77" t="s">
        <v>312</v>
      </c>
      <c r="AD77">
        <v>56001</v>
      </c>
      <c r="AE77" t="s">
        <v>1824</v>
      </c>
      <c r="AF77" t="s">
        <v>179</v>
      </c>
      <c r="AG77" t="s">
        <v>1471</v>
      </c>
      <c r="AH77" t="s">
        <v>871</v>
      </c>
      <c r="AI77" t="s">
        <v>866</v>
      </c>
      <c r="AJ77">
        <v>1</v>
      </c>
      <c r="AK77" t="s">
        <v>2357</v>
      </c>
      <c r="AL77" t="s">
        <v>117</v>
      </c>
      <c r="AM77" t="s">
        <v>2134</v>
      </c>
      <c r="AN77" t="s">
        <v>36975</v>
      </c>
      <c r="AO77">
        <v>5074341069</v>
      </c>
      <c r="AP77" t="s">
        <v>1824</v>
      </c>
      <c r="AQ77">
        <v>5074341432</v>
      </c>
      <c r="AR77" t="s">
        <v>2135</v>
      </c>
      <c r="AS77" t="s">
        <v>1984</v>
      </c>
      <c r="AT77" t="s">
        <v>1824</v>
      </c>
      <c r="AU77" t="s">
        <v>1983</v>
      </c>
      <c r="AV77" t="s">
        <v>312</v>
      </c>
      <c r="AW77">
        <v>55912</v>
      </c>
      <c r="AX77" t="s">
        <v>1824</v>
      </c>
      <c r="AY77" t="s">
        <v>1824</v>
      </c>
      <c r="AZ77" t="s">
        <v>1824</v>
      </c>
      <c r="BA77" t="s">
        <v>1824</v>
      </c>
      <c r="BB77" t="s">
        <v>1824</v>
      </c>
      <c r="BC77" t="s">
        <v>1824</v>
      </c>
      <c r="BD77" t="s">
        <v>1824</v>
      </c>
      <c r="BE77" t="s">
        <v>1824</v>
      </c>
      <c r="BF77" t="s">
        <v>1824</v>
      </c>
      <c r="BG77" t="s">
        <v>1824</v>
      </c>
      <c r="BH77" t="s">
        <v>1824</v>
      </c>
      <c r="BI77" t="s">
        <v>1824</v>
      </c>
      <c r="BJ77" t="s">
        <v>1824</v>
      </c>
      <c r="BK77" t="s">
        <v>1824</v>
      </c>
      <c r="BL77" t="s">
        <v>117</v>
      </c>
      <c r="BM77" t="s">
        <v>2134</v>
      </c>
      <c r="BN77" t="s">
        <v>36975</v>
      </c>
      <c r="BO77">
        <v>5074341069</v>
      </c>
      <c r="BP77" t="s">
        <v>1824</v>
      </c>
      <c r="BQ77">
        <v>5074341432</v>
      </c>
      <c r="BR77" t="s">
        <v>2135</v>
      </c>
      <c r="BS77" t="s">
        <v>1984</v>
      </c>
      <c r="BT77" t="s">
        <v>1824</v>
      </c>
      <c r="BU77" t="s">
        <v>1983</v>
      </c>
      <c r="BV77" t="s">
        <v>312</v>
      </c>
      <c r="BW77">
        <v>55912</v>
      </c>
      <c r="BX77" t="s">
        <v>1824</v>
      </c>
      <c r="BY77" t="s">
        <v>339</v>
      </c>
    </row>
    <row r="78" spans="1:77" customFormat="1" x14ac:dyDescent="0.2">
      <c r="A78">
        <v>116</v>
      </c>
      <c r="B78">
        <v>1629091871</v>
      </c>
      <c r="C78" t="s">
        <v>2252</v>
      </c>
      <c r="D78" t="s">
        <v>185</v>
      </c>
      <c r="E78" t="s">
        <v>37113</v>
      </c>
      <c r="F78" t="s">
        <v>1824</v>
      </c>
      <c r="H78" t="s">
        <v>186</v>
      </c>
      <c r="I78" t="s">
        <v>312</v>
      </c>
      <c r="J78">
        <v>56277</v>
      </c>
      <c r="K78">
        <v>4213</v>
      </c>
      <c r="L78">
        <v>3205231261</v>
      </c>
      <c r="M78">
        <v>3205233458</v>
      </c>
      <c r="N78" t="s">
        <v>1666</v>
      </c>
      <c r="O78" t="s">
        <v>2367</v>
      </c>
      <c r="P78" t="s">
        <v>116</v>
      </c>
      <c r="Q78" t="s">
        <v>37114</v>
      </c>
      <c r="R78" t="s">
        <v>37703</v>
      </c>
      <c r="S78" t="s">
        <v>37141</v>
      </c>
      <c r="T78" t="s">
        <v>1214</v>
      </c>
      <c r="U78" t="s">
        <v>169</v>
      </c>
      <c r="V78">
        <v>3204844472</v>
      </c>
      <c r="W78" t="s">
        <v>1824</v>
      </c>
      <c r="X78">
        <v>3205233458</v>
      </c>
      <c r="Y78" t="s">
        <v>37704</v>
      </c>
      <c r="Z78" t="s">
        <v>1824</v>
      </c>
      <c r="AA78" t="s">
        <v>1824</v>
      </c>
      <c r="AB78" t="s">
        <v>185</v>
      </c>
      <c r="AC78" t="s">
        <v>312</v>
      </c>
      <c r="AD78" t="s">
        <v>1824</v>
      </c>
      <c r="AE78" t="s">
        <v>1824</v>
      </c>
      <c r="AF78" t="s">
        <v>186</v>
      </c>
      <c r="AG78" t="s">
        <v>2253</v>
      </c>
      <c r="AH78" t="s">
        <v>629</v>
      </c>
      <c r="AI78" t="s">
        <v>866</v>
      </c>
      <c r="AJ78">
        <v>1</v>
      </c>
      <c r="AK78" t="s">
        <v>2363</v>
      </c>
      <c r="AL78" t="s">
        <v>37115</v>
      </c>
      <c r="AM78" t="s">
        <v>37116</v>
      </c>
      <c r="AN78" t="s">
        <v>37705</v>
      </c>
      <c r="AO78">
        <v>3205233476</v>
      </c>
      <c r="AP78" t="s">
        <v>1824</v>
      </c>
      <c r="AQ78" t="s">
        <v>1824</v>
      </c>
      <c r="AR78" t="s">
        <v>37117</v>
      </c>
      <c r="AS78" t="s">
        <v>1824</v>
      </c>
      <c r="AT78" t="s">
        <v>1824</v>
      </c>
      <c r="AU78" t="s">
        <v>1824</v>
      </c>
      <c r="AV78" t="s">
        <v>1747</v>
      </c>
      <c r="AW78" t="s">
        <v>1824</v>
      </c>
      <c r="AX78" t="s">
        <v>1824</v>
      </c>
      <c r="AY78" t="s">
        <v>1824</v>
      </c>
      <c r="AZ78" t="s">
        <v>1824</v>
      </c>
      <c r="BA78" t="s">
        <v>1824</v>
      </c>
      <c r="BB78" t="s">
        <v>1824</v>
      </c>
      <c r="BC78" t="s">
        <v>1824</v>
      </c>
      <c r="BD78" t="s">
        <v>1824</v>
      </c>
      <c r="BE78" t="s">
        <v>1824</v>
      </c>
      <c r="BF78" t="s">
        <v>1824</v>
      </c>
      <c r="BG78" t="s">
        <v>1824</v>
      </c>
      <c r="BH78" t="s">
        <v>1824</v>
      </c>
      <c r="BI78" t="s">
        <v>1824</v>
      </c>
      <c r="BJ78" t="s">
        <v>1824</v>
      </c>
      <c r="BK78" t="s">
        <v>1824</v>
      </c>
      <c r="BL78" t="s">
        <v>1666</v>
      </c>
      <c r="BM78" t="s">
        <v>2367</v>
      </c>
      <c r="BN78" t="s">
        <v>116</v>
      </c>
      <c r="BO78">
        <v>3204844403</v>
      </c>
      <c r="BP78" t="s">
        <v>1824</v>
      </c>
      <c r="BQ78" t="s">
        <v>1824</v>
      </c>
      <c r="BR78" t="s">
        <v>37114</v>
      </c>
      <c r="BS78" t="s">
        <v>1824</v>
      </c>
      <c r="BT78" t="s">
        <v>1824</v>
      </c>
      <c r="BU78" t="s">
        <v>1824</v>
      </c>
      <c r="BV78" t="s">
        <v>1747</v>
      </c>
      <c r="BW78" t="s">
        <v>1824</v>
      </c>
      <c r="BX78" t="s">
        <v>1824</v>
      </c>
      <c r="BY78" t="s">
        <v>339</v>
      </c>
    </row>
    <row r="79" spans="1:77" customFormat="1" x14ac:dyDescent="0.2">
      <c r="A79">
        <v>117</v>
      </c>
      <c r="B79">
        <v>1154741577</v>
      </c>
      <c r="C79" t="s">
        <v>2343</v>
      </c>
      <c r="D79" t="s">
        <v>977</v>
      </c>
      <c r="E79" t="s">
        <v>2254</v>
      </c>
      <c r="F79" t="s">
        <v>1824</v>
      </c>
      <c r="H79" t="s">
        <v>504</v>
      </c>
      <c r="I79" t="s">
        <v>312</v>
      </c>
      <c r="J79">
        <v>55021</v>
      </c>
      <c r="K79">
        <v>6398</v>
      </c>
      <c r="L79">
        <v>5073346451</v>
      </c>
      <c r="M79">
        <v>5073324851</v>
      </c>
      <c r="N79" t="s">
        <v>2271</v>
      </c>
      <c r="O79" t="s">
        <v>331</v>
      </c>
      <c r="P79" t="s">
        <v>116</v>
      </c>
      <c r="Q79" t="s">
        <v>37118</v>
      </c>
      <c r="R79" t="s">
        <v>37021</v>
      </c>
      <c r="S79" t="s">
        <v>173</v>
      </c>
      <c r="T79" t="s">
        <v>2257</v>
      </c>
      <c r="U79" t="s">
        <v>1060</v>
      </c>
      <c r="V79">
        <v>6122624728</v>
      </c>
      <c r="W79" t="s">
        <v>1824</v>
      </c>
      <c r="X79">
        <v>6122624737</v>
      </c>
      <c r="Y79" t="s">
        <v>2258</v>
      </c>
      <c r="Z79" t="s">
        <v>2397</v>
      </c>
      <c r="AA79" t="s">
        <v>1824</v>
      </c>
      <c r="AB79" t="s">
        <v>125</v>
      </c>
      <c r="AC79" t="s">
        <v>312</v>
      </c>
      <c r="AD79">
        <v>55440</v>
      </c>
      <c r="AE79">
        <v>43</v>
      </c>
      <c r="AF79" t="s">
        <v>120</v>
      </c>
      <c r="AG79" t="s">
        <v>37119</v>
      </c>
      <c r="AH79" t="s">
        <v>1722</v>
      </c>
      <c r="AI79" t="s">
        <v>866</v>
      </c>
      <c r="AJ79">
        <v>0</v>
      </c>
      <c r="AK79" t="s">
        <v>37120</v>
      </c>
      <c r="AL79" t="s">
        <v>121</v>
      </c>
      <c r="AM79" t="s">
        <v>122</v>
      </c>
      <c r="AN79" t="s">
        <v>1484</v>
      </c>
      <c r="AO79">
        <v>6122624719</v>
      </c>
      <c r="AP79" t="s">
        <v>1824</v>
      </c>
      <c r="AQ79">
        <v>6122624737</v>
      </c>
      <c r="AR79" t="s">
        <v>123</v>
      </c>
      <c r="AS79" t="s">
        <v>37588</v>
      </c>
      <c r="AT79" t="s">
        <v>124</v>
      </c>
      <c r="AU79" t="s">
        <v>119</v>
      </c>
      <c r="AV79" t="s">
        <v>312</v>
      </c>
      <c r="AW79">
        <v>55440</v>
      </c>
      <c r="AX79">
        <v>43</v>
      </c>
      <c r="AY79" t="s">
        <v>1474</v>
      </c>
      <c r="AZ79" t="s">
        <v>1813</v>
      </c>
      <c r="BA79" t="s">
        <v>1155</v>
      </c>
      <c r="BB79">
        <v>6122624720</v>
      </c>
      <c r="BC79" t="s">
        <v>1824</v>
      </c>
      <c r="BD79">
        <v>6122624737</v>
      </c>
      <c r="BE79" t="s">
        <v>1842</v>
      </c>
      <c r="BF79" t="s">
        <v>2398</v>
      </c>
      <c r="BG79" t="s">
        <v>1824</v>
      </c>
      <c r="BH79" t="s">
        <v>119</v>
      </c>
      <c r="BI79" t="s">
        <v>312</v>
      </c>
      <c r="BJ79">
        <v>55440</v>
      </c>
      <c r="BK79">
        <v>43</v>
      </c>
      <c r="BL79" t="s">
        <v>173</v>
      </c>
      <c r="BM79" t="s">
        <v>2257</v>
      </c>
      <c r="BN79" t="s">
        <v>1060</v>
      </c>
      <c r="BO79">
        <v>6122624728</v>
      </c>
      <c r="BP79" t="s">
        <v>1824</v>
      </c>
      <c r="BQ79">
        <v>6122624737</v>
      </c>
      <c r="BR79" t="s">
        <v>2258</v>
      </c>
      <c r="BS79" t="s">
        <v>2397</v>
      </c>
      <c r="BT79" t="s">
        <v>1824</v>
      </c>
      <c r="BU79" t="s">
        <v>125</v>
      </c>
      <c r="BV79" t="s">
        <v>312</v>
      </c>
      <c r="BW79">
        <v>55440</v>
      </c>
      <c r="BX79">
        <v>43</v>
      </c>
      <c r="BY79" t="s">
        <v>339</v>
      </c>
    </row>
    <row r="80" spans="1:77" customFormat="1" x14ac:dyDescent="0.2">
      <c r="A80">
        <v>118</v>
      </c>
      <c r="B80">
        <v>1619064193</v>
      </c>
      <c r="C80" t="s">
        <v>2070</v>
      </c>
      <c r="D80" t="s">
        <v>768</v>
      </c>
      <c r="E80" t="s">
        <v>1908</v>
      </c>
      <c r="F80" t="s">
        <v>1824</v>
      </c>
      <c r="H80" t="s">
        <v>769</v>
      </c>
      <c r="I80" t="s">
        <v>312</v>
      </c>
      <c r="J80">
        <v>56201</v>
      </c>
      <c r="K80">
        <v>3302</v>
      </c>
      <c r="L80">
        <v>3202354543</v>
      </c>
      <c r="M80">
        <v>3202314869</v>
      </c>
      <c r="N80" t="s">
        <v>1459</v>
      </c>
      <c r="O80" t="s">
        <v>37706</v>
      </c>
      <c r="P80" t="s">
        <v>37707</v>
      </c>
      <c r="Q80" t="s">
        <v>37708</v>
      </c>
      <c r="R80" t="s">
        <v>37074</v>
      </c>
      <c r="S80" t="s">
        <v>1807</v>
      </c>
      <c r="T80" t="s">
        <v>1808</v>
      </c>
      <c r="U80" t="s">
        <v>37054</v>
      </c>
      <c r="V80">
        <v>3202512700</v>
      </c>
      <c r="W80">
        <v>54553</v>
      </c>
      <c r="X80">
        <v>3202555737</v>
      </c>
      <c r="Y80" t="s">
        <v>1809</v>
      </c>
      <c r="Z80" t="s">
        <v>2413</v>
      </c>
      <c r="AA80" t="s">
        <v>1824</v>
      </c>
      <c r="AB80" t="s">
        <v>585</v>
      </c>
      <c r="AC80" t="s">
        <v>2414</v>
      </c>
      <c r="AD80">
        <v>56303</v>
      </c>
      <c r="AE80">
        <v>1901</v>
      </c>
      <c r="AF80" t="s">
        <v>2241</v>
      </c>
      <c r="AG80" t="s">
        <v>2378</v>
      </c>
      <c r="AH80" t="s">
        <v>1180</v>
      </c>
      <c r="AI80" t="s">
        <v>866</v>
      </c>
      <c r="AJ80">
        <v>0</v>
      </c>
      <c r="AK80" t="s">
        <v>37709</v>
      </c>
      <c r="AL80" t="s">
        <v>2225</v>
      </c>
      <c r="AM80" t="s">
        <v>2054</v>
      </c>
      <c r="AN80" t="s">
        <v>874</v>
      </c>
      <c r="AO80">
        <v>5076374667</v>
      </c>
      <c r="AP80" t="s">
        <v>1824</v>
      </c>
      <c r="AQ80">
        <v>5076976000</v>
      </c>
      <c r="AR80" t="s">
        <v>2226</v>
      </c>
      <c r="AS80" t="s">
        <v>1881</v>
      </c>
      <c r="AT80" t="s">
        <v>1824</v>
      </c>
      <c r="AU80" t="s">
        <v>244</v>
      </c>
      <c r="AV80" t="s">
        <v>312</v>
      </c>
      <c r="AW80">
        <v>56283</v>
      </c>
      <c r="AX80" t="s">
        <v>1824</v>
      </c>
      <c r="AY80" t="s">
        <v>37676</v>
      </c>
      <c r="AZ80" t="s">
        <v>2001</v>
      </c>
      <c r="BA80" t="s">
        <v>2204</v>
      </c>
      <c r="BB80" t="s">
        <v>1824</v>
      </c>
      <c r="BC80" t="s">
        <v>1824</v>
      </c>
      <c r="BD80">
        <v>3202555756</v>
      </c>
      <c r="BE80" t="s">
        <v>37677</v>
      </c>
      <c r="BF80" t="s">
        <v>2413</v>
      </c>
      <c r="BG80" t="s">
        <v>1824</v>
      </c>
      <c r="BH80" t="s">
        <v>585</v>
      </c>
      <c r="BI80" t="s">
        <v>312</v>
      </c>
      <c r="BJ80">
        <v>56303</v>
      </c>
      <c r="BK80">
        <v>1901</v>
      </c>
      <c r="BL80" t="s">
        <v>2225</v>
      </c>
      <c r="BM80" t="s">
        <v>2054</v>
      </c>
      <c r="BN80" t="s">
        <v>874</v>
      </c>
      <c r="BO80">
        <v>5076374667</v>
      </c>
      <c r="BP80" t="s">
        <v>1824</v>
      </c>
      <c r="BQ80">
        <v>5076976000</v>
      </c>
      <c r="BR80" t="s">
        <v>2226</v>
      </c>
      <c r="BS80" t="s">
        <v>1881</v>
      </c>
      <c r="BT80" t="s">
        <v>1824</v>
      </c>
      <c r="BU80" t="s">
        <v>244</v>
      </c>
      <c r="BV80" t="s">
        <v>312</v>
      </c>
      <c r="BW80">
        <v>56283</v>
      </c>
      <c r="BX80" t="s">
        <v>1824</v>
      </c>
      <c r="BY80" t="s">
        <v>339</v>
      </c>
    </row>
    <row r="81" spans="1:77" customFormat="1" x14ac:dyDescent="0.2">
      <c r="A81">
        <v>119</v>
      </c>
      <c r="B81">
        <v>1477525566</v>
      </c>
      <c r="C81" t="s">
        <v>2071</v>
      </c>
      <c r="D81" t="s">
        <v>149</v>
      </c>
      <c r="E81" t="s">
        <v>2256</v>
      </c>
      <c r="F81" t="s">
        <v>1824</v>
      </c>
      <c r="H81" t="s">
        <v>150</v>
      </c>
      <c r="I81" t="s">
        <v>312</v>
      </c>
      <c r="J81">
        <v>56716</v>
      </c>
      <c r="K81">
        <v>1601</v>
      </c>
      <c r="L81">
        <v>2182819200</v>
      </c>
      <c r="M81">
        <v>2182819222</v>
      </c>
      <c r="N81" t="s">
        <v>1331</v>
      </c>
      <c r="O81" t="s">
        <v>1332</v>
      </c>
      <c r="P81" t="s">
        <v>320</v>
      </c>
      <c r="Q81" t="s">
        <v>1472</v>
      </c>
      <c r="R81" t="s">
        <v>1473</v>
      </c>
      <c r="S81" t="s">
        <v>2120</v>
      </c>
      <c r="T81" t="s">
        <v>331</v>
      </c>
      <c r="U81" t="s">
        <v>1635</v>
      </c>
      <c r="V81">
        <v>6123764827</v>
      </c>
      <c r="W81" t="s">
        <v>1824</v>
      </c>
      <c r="X81" t="s">
        <v>1824</v>
      </c>
      <c r="Y81" t="s">
        <v>37121</v>
      </c>
      <c r="Z81" t="s">
        <v>1840</v>
      </c>
      <c r="AA81" t="s">
        <v>1824</v>
      </c>
      <c r="AB81" t="s">
        <v>119</v>
      </c>
      <c r="AC81" t="s">
        <v>312</v>
      </c>
      <c r="AD81">
        <v>55402</v>
      </c>
      <c r="AE81">
        <v>1436</v>
      </c>
      <c r="AF81" t="s">
        <v>120</v>
      </c>
      <c r="AG81" t="s">
        <v>151</v>
      </c>
      <c r="AH81" t="s">
        <v>325</v>
      </c>
      <c r="AI81">
        <v>0</v>
      </c>
      <c r="AJ81">
        <v>1</v>
      </c>
      <c r="AK81" t="s">
        <v>1475</v>
      </c>
      <c r="AL81" t="s">
        <v>1824</v>
      </c>
      <c r="AM81" t="s">
        <v>1824</v>
      </c>
      <c r="AN81" t="s">
        <v>1824</v>
      </c>
      <c r="AO81" t="s">
        <v>1824</v>
      </c>
      <c r="AP81" t="s">
        <v>1824</v>
      </c>
      <c r="AQ81" t="s">
        <v>1824</v>
      </c>
      <c r="AR81" t="s">
        <v>1824</v>
      </c>
      <c r="AS81" t="s">
        <v>1824</v>
      </c>
      <c r="AT81" t="s">
        <v>1824</v>
      </c>
      <c r="AU81" t="s">
        <v>1824</v>
      </c>
      <c r="AV81" t="s">
        <v>1824</v>
      </c>
      <c r="AW81" t="s">
        <v>1824</v>
      </c>
      <c r="AX81" t="s">
        <v>1824</v>
      </c>
      <c r="AY81" t="s">
        <v>1824</v>
      </c>
      <c r="AZ81" t="s">
        <v>1824</v>
      </c>
      <c r="BA81" t="s">
        <v>1824</v>
      </c>
      <c r="BB81" t="s">
        <v>1824</v>
      </c>
      <c r="BC81" t="s">
        <v>1824</v>
      </c>
      <c r="BD81" t="s">
        <v>1824</v>
      </c>
      <c r="BE81" t="s">
        <v>1824</v>
      </c>
      <c r="BF81" t="s">
        <v>1824</v>
      </c>
      <c r="BG81" t="s">
        <v>1824</v>
      </c>
      <c r="BH81" t="s">
        <v>1824</v>
      </c>
      <c r="BI81" t="s">
        <v>1824</v>
      </c>
      <c r="BJ81" t="s">
        <v>1824</v>
      </c>
      <c r="BK81" t="s">
        <v>1824</v>
      </c>
      <c r="BL81" t="s">
        <v>1824</v>
      </c>
      <c r="BM81" t="s">
        <v>1824</v>
      </c>
      <c r="BN81" t="s">
        <v>1824</v>
      </c>
      <c r="BO81" t="s">
        <v>1824</v>
      </c>
      <c r="BP81" t="s">
        <v>1824</v>
      </c>
      <c r="BQ81" t="s">
        <v>1824</v>
      </c>
      <c r="BR81" t="s">
        <v>1824</v>
      </c>
      <c r="BS81" t="s">
        <v>1824</v>
      </c>
      <c r="BT81" t="s">
        <v>1824</v>
      </c>
      <c r="BU81" t="s">
        <v>1824</v>
      </c>
      <c r="BV81" t="s">
        <v>1824</v>
      </c>
      <c r="BW81" t="s">
        <v>1824</v>
      </c>
      <c r="BX81" t="s">
        <v>1824</v>
      </c>
      <c r="BY81" t="s">
        <v>339</v>
      </c>
    </row>
    <row r="82" spans="1:77" customFormat="1" x14ac:dyDescent="0.2">
      <c r="A82">
        <v>121</v>
      </c>
      <c r="B82">
        <v>1609861095</v>
      </c>
      <c r="C82" t="s">
        <v>1265</v>
      </c>
      <c r="D82" t="s">
        <v>809</v>
      </c>
      <c r="E82" t="s">
        <v>1730</v>
      </c>
      <c r="F82" t="s">
        <v>1824</v>
      </c>
      <c r="H82" t="s">
        <v>809</v>
      </c>
      <c r="I82" t="s">
        <v>312</v>
      </c>
      <c r="J82">
        <v>56751</v>
      </c>
      <c r="K82">
        <v>1534</v>
      </c>
      <c r="L82">
        <v>2184632500</v>
      </c>
      <c r="M82">
        <v>2184631266</v>
      </c>
      <c r="N82" t="s">
        <v>810</v>
      </c>
      <c r="O82" t="s">
        <v>811</v>
      </c>
      <c r="P82" t="s">
        <v>962</v>
      </c>
      <c r="Q82" t="s">
        <v>1188</v>
      </c>
      <c r="R82" t="s">
        <v>812</v>
      </c>
      <c r="S82" t="s">
        <v>813</v>
      </c>
      <c r="T82" t="s">
        <v>814</v>
      </c>
      <c r="U82" t="s">
        <v>169</v>
      </c>
      <c r="V82">
        <v>2184634763</v>
      </c>
      <c r="W82" t="s">
        <v>1824</v>
      </c>
      <c r="X82">
        <v>2184631266</v>
      </c>
      <c r="Y82" t="s">
        <v>1189</v>
      </c>
      <c r="Z82" t="s">
        <v>1730</v>
      </c>
      <c r="AA82" t="s">
        <v>1824</v>
      </c>
      <c r="AB82" t="s">
        <v>809</v>
      </c>
      <c r="AC82" t="s">
        <v>312</v>
      </c>
      <c r="AD82">
        <v>56751</v>
      </c>
      <c r="AE82" t="s">
        <v>1824</v>
      </c>
      <c r="AF82" t="s">
        <v>809</v>
      </c>
      <c r="AG82" t="s">
        <v>1476</v>
      </c>
      <c r="AH82" t="s">
        <v>325</v>
      </c>
      <c r="AI82">
        <v>0</v>
      </c>
      <c r="AJ82">
        <v>1</v>
      </c>
      <c r="AK82" t="s">
        <v>2379</v>
      </c>
      <c r="AL82" t="s">
        <v>1824</v>
      </c>
      <c r="AM82" t="s">
        <v>1824</v>
      </c>
      <c r="AN82" t="s">
        <v>1824</v>
      </c>
      <c r="AO82" t="s">
        <v>1824</v>
      </c>
      <c r="AP82" t="s">
        <v>1824</v>
      </c>
      <c r="AQ82" t="s">
        <v>1824</v>
      </c>
      <c r="AR82" t="s">
        <v>1824</v>
      </c>
      <c r="AS82" t="s">
        <v>1824</v>
      </c>
      <c r="AT82" t="s">
        <v>1824</v>
      </c>
      <c r="AU82" t="s">
        <v>1824</v>
      </c>
      <c r="AV82" t="s">
        <v>1824</v>
      </c>
      <c r="AW82" t="s">
        <v>1824</v>
      </c>
      <c r="AX82" t="s">
        <v>1824</v>
      </c>
      <c r="AY82" t="s">
        <v>1824</v>
      </c>
      <c r="AZ82" t="s">
        <v>1824</v>
      </c>
      <c r="BA82" t="s">
        <v>1824</v>
      </c>
      <c r="BB82" t="s">
        <v>1824</v>
      </c>
      <c r="BC82" t="s">
        <v>1824</v>
      </c>
      <c r="BD82" t="s">
        <v>1824</v>
      </c>
      <c r="BE82" t="s">
        <v>1824</v>
      </c>
      <c r="BF82" t="s">
        <v>1824</v>
      </c>
      <c r="BG82" t="s">
        <v>1824</v>
      </c>
      <c r="BH82" t="s">
        <v>1824</v>
      </c>
      <c r="BI82" t="s">
        <v>1824</v>
      </c>
      <c r="BJ82" t="s">
        <v>1824</v>
      </c>
      <c r="BK82" t="s">
        <v>1824</v>
      </c>
      <c r="BL82" t="s">
        <v>813</v>
      </c>
      <c r="BM82" t="s">
        <v>814</v>
      </c>
      <c r="BN82" t="s">
        <v>169</v>
      </c>
      <c r="BO82">
        <v>2184634763</v>
      </c>
      <c r="BP82" t="s">
        <v>1824</v>
      </c>
      <c r="BQ82">
        <v>2184631266</v>
      </c>
      <c r="BR82" t="s">
        <v>1189</v>
      </c>
      <c r="BS82" t="s">
        <v>1730</v>
      </c>
      <c r="BT82" t="s">
        <v>1824</v>
      </c>
      <c r="BU82" t="s">
        <v>809</v>
      </c>
      <c r="BV82" t="s">
        <v>312</v>
      </c>
      <c r="BW82">
        <v>56751</v>
      </c>
      <c r="BX82" t="s">
        <v>1824</v>
      </c>
      <c r="BY82" t="s">
        <v>339</v>
      </c>
    </row>
    <row r="83" spans="1:77" customFormat="1" x14ac:dyDescent="0.2">
      <c r="A83">
        <v>124</v>
      </c>
      <c r="B83">
        <v>1568540847</v>
      </c>
      <c r="C83" t="s">
        <v>1670</v>
      </c>
      <c r="D83" t="s">
        <v>815</v>
      </c>
      <c r="E83" t="s">
        <v>2072</v>
      </c>
      <c r="F83" t="s">
        <v>1824</v>
      </c>
      <c r="H83" t="s">
        <v>233</v>
      </c>
      <c r="I83" t="s">
        <v>312</v>
      </c>
      <c r="J83">
        <v>55072</v>
      </c>
      <c r="K83">
        <v>5120</v>
      </c>
      <c r="L83">
        <v>3202452212</v>
      </c>
      <c r="M83">
        <v>3202455243</v>
      </c>
      <c r="N83" t="s">
        <v>37672</v>
      </c>
      <c r="O83" t="s">
        <v>37673</v>
      </c>
      <c r="P83" t="s">
        <v>247</v>
      </c>
      <c r="Q83" t="s">
        <v>37710</v>
      </c>
      <c r="R83" t="s">
        <v>1634</v>
      </c>
      <c r="S83" t="s">
        <v>1488</v>
      </c>
      <c r="T83" t="s">
        <v>1489</v>
      </c>
      <c r="U83" t="s">
        <v>1787</v>
      </c>
      <c r="V83">
        <v>2187863215</v>
      </c>
      <c r="W83" t="s">
        <v>1824</v>
      </c>
      <c r="X83" t="s">
        <v>1824</v>
      </c>
      <c r="Y83" t="s">
        <v>37081</v>
      </c>
      <c r="Z83" t="s">
        <v>2417</v>
      </c>
      <c r="AA83" t="s">
        <v>1824</v>
      </c>
      <c r="AB83" t="s">
        <v>1173</v>
      </c>
      <c r="AC83" t="s">
        <v>312</v>
      </c>
      <c r="AD83">
        <v>55805</v>
      </c>
      <c r="AE83" t="s">
        <v>1824</v>
      </c>
      <c r="AF83" t="s">
        <v>2418</v>
      </c>
      <c r="AG83" t="s">
        <v>1424</v>
      </c>
      <c r="AH83" t="s">
        <v>1784</v>
      </c>
      <c r="AI83" t="s">
        <v>317</v>
      </c>
      <c r="AJ83">
        <v>1</v>
      </c>
      <c r="AK83" t="s">
        <v>1477</v>
      </c>
      <c r="AL83" t="s">
        <v>1835</v>
      </c>
      <c r="AM83" t="s">
        <v>1836</v>
      </c>
      <c r="AN83" t="s">
        <v>2404</v>
      </c>
      <c r="AO83">
        <v>2187861419</v>
      </c>
      <c r="AP83" t="s">
        <v>1824</v>
      </c>
      <c r="AQ83" t="s">
        <v>1824</v>
      </c>
      <c r="AR83" t="s">
        <v>1837</v>
      </c>
      <c r="AS83" t="s">
        <v>1833</v>
      </c>
      <c r="AT83" t="s">
        <v>1824</v>
      </c>
      <c r="AU83" t="s">
        <v>1173</v>
      </c>
      <c r="AV83" t="s">
        <v>312</v>
      </c>
      <c r="AW83">
        <v>55805</v>
      </c>
      <c r="AX83" t="s">
        <v>1824</v>
      </c>
      <c r="AY83" t="s">
        <v>1824</v>
      </c>
      <c r="AZ83" t="s">
        <v>1824</v>
      </c>
      <c r="BA83" t="s">
        <v>1824</v>
      </c>
      <c r="BB83" t="s">
        <v>1824</v>
      </c>
      <c r="BC83" t="s">
        <v>1824</v>
      </c>
      <c r="BD83" t="s">
        <v>1824</v>
      </c>
      <c r="BE83" t="s">
        <v>1824</v>
      </c>
      <c r="BF83" t="s">
        <v>1824</v>
      </c>
      <c r="BG83" t="s">
        <v>1824</v>
      </c>
      <c r="BH83" t="s">
        <v>1824</v>
      </c>
      <c r="BI83" t="s">
        <v>1824</v>
      </c>
      <c r="BJ83" t="s">
        <v>1824</v>
      </c>
      <c r="BK83" t="s">
        <v>1824</v>
      </c>
      <c r="BL83" t="s">
        <v>870</v>
      </c>
      <c r="BM83" t="s">
        <v>2405</v>
      </c>
      <c r="BN83" t="s">
        <v>2406</v>
      </c>
      <c r="BO83" t="s">
        <v>1824</v>
      </c>
      <c r="BP83" t="s">
        <v>1824</v>
      </c>
      <c r="BQ83" t="s">
        <v>1824</v>
      </c>
      <c r="BR83" t="s">
        <v>2407</v>
      </c>
      <c r="BS83" t="s">
        <v>1833</v>
      </c>
      <c r="BT83" t="s">
        <v>1824</v>
      </c>
      <c r="BU83" t="s">
        <v>1173</v>
      </c>
      <c r="BV83" t="s">
        <v>312</v>
      </c>
      <c r="BW83">
        <v>55805</v>
      </c>
      <c r="BX83">
        <v>1984</v>
      </c>
      <c r="BY83" t="s">
        <v>339</v>
      </c>
    </row>
    <row r="84" spans="1:77" customFormat="1" x14ac:dyDescent="0.2">
      <c r="A84">
        <v>127</v>
      </c>
      <c r="B84">
        <v>1558328435</v>
      </c>
      <c r="C84" t="s">
        <v>180</v>
      </c>
      <c r="D84" t="s">
        <v>181</v>
      </c>
      <c r="E84" t="s">
        <v>2073</v>
      </c>
      <c r="F84" t="s">
        <v>1824</v>
      </c>
      <c r="H84" t="s">
        <v>182</v>
      </c>
      <c r="I84" t="s">
        <v>312</v>
      </c>
      <c r="J84">
        <v>56073</v>
      </c>
      <c r="K84">
        <v>1514</v>
      </c>
      <c r="L84">
        <v>5072175000</v>
      </c>
      <c r="M84">
        <v>5072175575</v>
      </c>
      <c r="N84" t="s">
        <v>37711</v>
      </c>
      <c r="O84" t="s">
        <v>331</v>
      </c>
      <c r="P84" t="s">
        <v>116</v>
      </c>
      <c r="Q84" t="s">
        <v>37020</v>
      </c>
      <c r="R84" t="s">
        <v>1765</v>
      </c>
      <c r="S84" t="s">
        <v>1639</v>
      </c>
      <c r="T84" t="s">
        <v>1640</v>
      </c>
      <c r="U84" t="s">
        <v>1060</v>
      </c>
      <c r="V84">
        <v>6122624724</v>
      </c>
      <c r="W84" t="s">
        <v>1824</v>
      </c>
      <c r="X84">
        <v>6122624737</v>
      </c>
      <c r="Y84" t="s">
        <v>1641</v>
      </c>
      <c r="Z84" t="s">
        <v>2421</v>
      </c>
      <c r="AA84" t="s">
        <v>1824</v>
      </c>
      <c r="AB84" t="s">
        <v>119</v>
      </c>
      <c r="AC84" t="s">
        <v>312</v>
      </c>
      <c r="AD84">
        <v>55440</v>
      </c>
      <c r="AE84">
        <v>-43</v>
      </c>
      <c r="AF84" t="s">
        <v>120</v>
      </c>
      <c r="AG84" t="s">
        <v>1763</v>
      </c>
      <c r="AH84" t="s">
        <v>1722</v>
      </c>
      <c r="AI84" t="s">
        <v>866</v>
      </c>
      <c r="AJ84">
        <v>1</v>
      </c>
      <c r="AK84" t="s">
        <v>37122</v>
      </c>
      <c r="AL84" t="s">
        <v>121</v>
      </c>
      <c r="AM84" t="s">
        <v>122</v>
      </c>
      <c r="AN84" t="s">
        <v>1484</v>
      </c>
      <c r="AO84">
        <v>6122624719</v>
      </c>
      <c r="AP84" t="s">
        <v>1824</v>
      </c>
      <c r="AQ84">
        <v>6122624737</v>
      </c>
      <c r="AR84" t="s">
        <v>123</v>
      </c>
      <c r="AS84" t="s">
        <v>37588</v>
      </c>
      <c r="AT84" t="s">
        <v>124</v>
      </c>
      <c r="AU84" t="s">
        <v>119</v>
      </c>
      <c r="AV84" t="s">
        <v>312</v>
      </c>
      <c r="AW84">
        <v>55440</v>
      </c>
      <c r="AX84">
        <v>43</v>
      </c>
      <c r="AY84" t="s">
        <v>1474</v>
      </c>
      <c r="AZ84" t="s">
        <v>1813</v>
      </c>
      <c r="BA84" t="s">
        <v>1155</v>
      </c>
      <c r="BB84">
        <v>6122624720</v>
      </c>
      <c r="BC84" t="s">
        <v>1824</v>
      </c>
      <c r="BD84">
        <v>6122624737</v>
      </c>
      <c r="BE84" t="s">
        <v>1842</v>
      </c>
      <c r="BF84" t="s">
        <v>2398</v>
      </c>
      <c r="BG84" t="s">
        <v>1824</v>
      </c>
      <c r="BH84" t="s">
        <v>119</v>
      </c>
      <c r="BI84" t="s">
        <v>312</v>
      </c>
      <c r="BJ84">
        <v>55440</v>
      </c>
      <c r="BK84">
        <v>43</v>
      </c>
      <c r="BL84" t="s">
        <v>1639</v>
      </c>
      <c r="BM84" t="s">
        <v>1640</v>
      </c>
      <c r="BN84" t="s">
        <v>1060</v>
      </c>
      <c r="BO84">
        <v>6122624724</v>
      </c>
      <c r="BP84" t="s">
        <v>1824</v>
      </c>
      <c r="BQ84">
        <v>6122624737</v>
      </c>
      <c r="BR84" t="s">
        <v>1641</v>
      </c>
      <c r="BS84" t="s">
        <v>2421</v>
      </c>
      <c r="BT84" t="s">
        <v>1824</v>
      </c>
      <c r="BU84" t="s">
        <v>119</v>
      </c>
      <c r="BV84" t="s">
        <v>312</v>
      </c>
      <c r="BW84">
        <v>55440</v>
      </c>
      <c r="BX84">
        <v>-43</v>
      </c>
      <c r="BY84" t="s">
        <v>339</v>
      </c>
    </row>
    <row r="85" spans="1:77" customFormat="1" x14ac:dyDescent="0.2">
      <c r="A85">
        <v>129</v>
      </c>
      <c r="B85">
        <v>1952370348</v>
      </c>
      <c r="C85" t="s">
        <v>580</v>
      </c>
      <c r="D85" t="s">
        <v>581</v>
      </c>
      <c r="E85" t="s">
        <v>2259</v>
      </c>
      <c r="F85" t="s">
        <v>1824</v>
      </c>
      <c r="H85" t="s">
        <v>182</v>
      </c>
      <c r="I85" t="s">
        <v>312</v>
      </c>
      <c r="J85">
        <v>56085</v>
      </c>
      <c r="K85">
        <v>1109</v>
      </c>
      <c r="L85">
        <v>5077943571</v>
      </c>
      <c r="M85">
        <v>5077945460</v>
      </c>
      <c r="N85" t="s">
        <v>885</v>
      </c>
      <c r="O85" t="s">
        <v>37123</v>
      </c>
      <c r="P85" t="s">
        <v>247</v>
      </c>
      <c r="Q85" t="s">
        <v>37124</v>
      </c>
      <c r="R85">
        <v>0</v>
      </c>
      <c r="S85" t="s">
        <v>885</v>
      </c>
      <c r="T85" t="s">
        <v>37123</v>
      </c>
      <c r="U85" t="s">
        <v>247</v>
      </c>
      <c r="V85">
        <v>5077948440</v>
      </c>
      <c r="W85" t="s">
        <v>1824</v>
      </c>
      <c r="X85">
        <v>5077945460</v>
      </c>
      <c r="Y85" t="s">
        <v>37124</v>
      </c>
      <c r="Z85" t="s">
        <v>37125</v>
      </c>
      <c r="AA85" t="s">
        <v>1824</v>
      </c>
      <c r="AB85" t="s">
        <v>581</v>
      </c>
      <c r="AC85" t="s">
        <v>312</v>
      </c>
      <c r="AD85">
        <v>56085</v>
      </c>
      <c r="AE85" t="s">
        <v>1824</v>
      </c>
      <c r="AF85" t="s">
        <v>182</v>
      </c>
      <c r="AG85" t="s">
        <v>582</v>
      </c>
      <c r="AH85" t="s">
        <v>325</v>
      </c>
      <c r="AI85">
        <v>0</v>
      </c>
      <c r="AJ85">
        <v>1</v>
      </c>
      <c r="AK85" t="s">
        <v>2260</v>
      </c>
      <c r="AL85" t="s">
        <v>1069</v>
      </c>
      <c r="AM85" t="s">
        <v>420</v>
      </c>
      <c r="AN85" t="s">
        <v>879</v>
      </c>
      <c r="AO85">
        <v>5077948474</v>
      </c>
      <c r="AP85" t="s">
        <v>1824</v>
      </c>
      <c r="AQ85">
        <v>5077945462</v>
      </c>
      <c r="AR85" t="s">
        <v>1266</v>
      </c>
      <c r="AS85" t="s">
        <v>1824</v>
      </c>
      <c r="AT85" t="s">
        <v>1824</v>
      </c>
      <c r="AU85" t="s">
        <v>1824</v>
      </c>
      <c r="AV85" t="s">
        <v>312</v>
      </c>
      <c r="AW85" t="s">
        <v>1824</v>
      </c>
      <c r="AX85" t="s">
        <v>1824</v>
      </c>
      <c r="AY85" t="s">
        <v>1824</v>
      </c>
      <c r="AZ85" t="s">
        <v>1824</v>
      </c>
      <c r="BA85" t="s">
        <v>1824</v>
      </c>
      <c r="BB85" t="s">
        <v>1824</v>
      </c>
      <c r="BC85" t="s">
        <v>1824</v>
      </c>
      <c r="BD85" t="s">
        <v>1824</v>
      </c>
      <c r="BE85" t="s">
        <v>1824</v>
      </c>
      <c r="BF85" t="s">
        <v>1824</v>
      </c>
      <c r="BG85" t="s">
        <v>1824</v>
      </c>
      <c r="BH85" t="s">
        <v>1824</v>
      </c>
      <c r="BI85" t="s">
        <v>1824</v>
      </c>
      <c r="BJ85" t="s">
        <v>1824</v>
      </c>
      <c r="BK85" t="s">
        <v>1824</v>
      </c>
      <c r="BL85" t="s">
        <v>1069</v>
      </c>
      <c r="BM85" t="s">
        <v>420</v>
      </c>
      <c r="BN85" t="s">
        <v>879</v>
      </c>
      <c r="BO85">
        <v>5077948474</v>
      </c>
      <c r="BP85" t="s">
        <v>1824</v>
      </c>
      <c r="BQ85">
        <v>5077945462</v>
      </c>
      <c r="BR85" t="s">
        <v>1266</v>
      </c>
      <c r="BS85" t="s">
        <v>1824</v>
      </c>
      <c r="BT85" t="s">
        <v>1824</v>
      </c>
      <c r="BU85" t="s">
        <v>1824</v>
      </c>
      <c r="BV85" t="s">
        <v>312</v>
      </c>
      <c r="BW85" t="s">
        <v>1824</v>
      </c>
      <c r="BX85" t="s">
        <v>1824</v>
      </c>
      <c r="BY85" t="s">
        <v>335</v>
      </c>
    </row>
    <row r="86" spans="1:77" customFormat="1" x14ac:dyDescent="0.2">
      <c r="A86">
        <v>132</v>
      </c>
      <c r="B86">
        <v>1043269798</v>
      </c>
      <c r="C86" t="s">
        <v>2344</v>
      </c>
      <c r="D86" t="s">
        <v>583</v>
      </c>
      <c r="E86" t="s">
        <v>2261</v>
      </c>
      <c r="F86" t="s">
        <v>1824</v>
      </c>
      <c r="H86" t="s">
        <v>245</v>
      </c>
      <c r="I86" t="s">
        <v>312</v>
      </c>
      <c r="J86">
        <v>56303</v>
      </c>
      <c r="K86">
        <v>1900</v>
      </c>
      <c r="L86">
        <v>3202512700</v>
      </c>
      <c r="M86">
        <v>3202555756</v>
      </c>
      <c r="N86" t="s">
        <v>2262</v>
      </c>
      <c r="O86" t="s">
        <v>2263</v>
      </c>
      <c r="P86" t="s">
        <v>116</v>
      </c>
      <c r="Q86" t="s">
        <v>2380</v>
      </c>
      <c r="R86" t="s">
        <v>37074</v>
      </c>
      <c r="S86" t="s">
        <v>37126</v>
      </c>
      <c r="T86" t="s">
        <v>37127</v>
      </c>
      <c r="U86" t="s">
        <v>1446</v>
      </c>
      <c r="V86" t="s">
        <v>1824</v>
      </c>
      <c r="W86" t="s">
        <v>1824</v>
      </c>
      <c r="X86" t="s">
        <v>1824</v>
      </c>
      <c r="Y86" t="s">
        <v>37128</v>
      </c>
      <c r="Z86" t="s">
        <v>2413</v>
      </c>
      <c r="AA86" t="s">
        <v>1824</v>
      </c>
      <c r="AB86" t="s">
        <v>585</v>
      </c>
      <c r="AC86" t="s">
        <v>312</v>
      </c>
      <c r="AD86">
        <v>56303</v>
      </c>
      <c r="AE86">
        <v>1901</v>
      </c>
      <c r="AF86" t="s">
        <v>2241</v>
      </c>
      <c r="AG86" t="s">
        <v>429</v>
      </c>
      <c r="AH86" t="s">
        <v>1180</v>
      </c>
      <c r="AI86" t="s">
        <v>866</v>
      </c>
      <c r="AJ86">
        <v>0</v>
      </c>
      <c r="AK86" t="s">
        <v>2381</v>
      </c>
      <c r="AL86" t="s">
        <v>1807</v>
      </c>
      <c r="AM86" t="s">
        <v>1808</v>
      </c>
      <c r="AN86" t="s">
        <v>37054</v>
      </c>
      <c r="AO86">
        <v>3202512700</v>
      </c>
      <c r="AP86">
        <v>54553</v>
      </c>
      <c r="AQ86">
        <v>3202555737</v>
      </c>
      <c r="AR86" t="s">
        <v>1809</v>
      </c>
      <c r="AS86" t="s">
        <v>2413</v>
      </c>
      <c r="AT86" t="s">
        <v>1824</v>
      </c>
      <c r="AU86" t="s">
        <v>585</v>
      </c>
      <c r="AV86" t="s">
        <v>2414</v>
      </c>
      <c r="AW86">
        <v>56303</v>
      </c>
      <c r="AX86">
        <v>1901</v>
      </c>
      <c r="AY86" t="s">
        <v>240</v>
      </c>
      <c r="AZ86" t="s">
        <v>2043</v>
      </c>
      <c r="BA86" t="s">
        <v>2044</v>
      </c>
      <c r="BB86">
        <v>3202512700</v>
      </c>
      <c r="BC86">
        <v>54697</v>
      </c>
      <c r="BD86">
        <v>3202555737</v>
      </c>
      <c r="BE86" t="s">
        <v>2045</v>
      </c>
      <c r="BF86" t="s">
        <v>2413</v>
      </c>
      <c r="BG86" t="s">
        <v>1824</v>
      </c>
      <c r="BH86" t="s">
        <v>585</v>
      </c>
      <c r="BI86" t="s">
        <v>312</v>
      </c>
      <c r="BJ86">
        <v>56303</v>
      </c>
      <c r="BK86">
        <v>1901</v>
      </c>
      <c r="BL86" t="s">
        <v>2074</v>
      </c>
      <c r="BM86" t="s">
        <v>2075</v>
      </c>
      <c r="BN86" t="s">
        <v>316</v>
      </c>
      <c r="BO86">
        <v>3202512700</v>
      </c>
      <c r="BP86">
        <v>52063</v>
      </c>
      <c r="BQ86" t="s">
        <v>1824</v>
      </c>
      <c r="BR86" t="s">
        <v>2076</v>
      </c>
      <c r="BS86" t="s">
        <v>1726</v>
      </c>
      <c r="BT86" t="s">
        <v>1824</v>
      </c>
      <c r="BU86" t="s">
        <v>585</v>
      </c>
      <c r="BV86" t="s">
        <v>312</v>
      </c>
      <c r="BW86">
        <v>56303</v>
      </c>
      <c r="BX86" t="s">
        <v>1824</v>
      </c>
      <c r="BY86" t="s">
        <v>338</v>
      </c>
    </row>
    <row r="87" spans="1:77" customFormat="1" x14ac:dyDescent="0.2">
      <c r="A87">
        <v>133</v>
      </c>
      <c r="B87">
        <v>1659355600</v>
      </c>
      <c r="C87" t="s">
        <v>37712</v>
      </c>
      <c r="D87" t="s">
        <v>1320</v>
      </c>
      <c r="E87" t="s">
        <v>1905</v>
      </c>
      <c r="F87" t="s">
        <v>1824</v>
      </c>
      <c r="H87" t="s">
        <v>1320</v>
      </c>
      <c r="I87" t="s">
        <v>312</v>
      </c>
      <c r="J87">
        <v>55981</v>
      </c>
      <c r="K87">
        <v>1042</v>
      </c>
      <c r="L87">
        <v>6125654531</v>
      </c>
      <c r="M87">
        <v>6125652482</v>
      </c>
      <c r="N87" t="s">
        <v>1852</v>
      </c>
      <c r="O87" t="s">
        <v>2382</v>
      </c>
      <c r="P87" t="s">
        <v>247</v>
      </c>
      <c r="Q87" t="s">
        <v>2383</v>
      </c>
      <c r="R87" t="s">
        <v>1321</v>
      </c>
      <c r="S87" t="s">
        <v>1175</v>
      </c>
      <c r="T87" t="s">
        <v>1322</v>
      </c>
      <c r="U87" t="s">
        <v>316</v>
      </c>
      <c r="V87">
        <v>6515655553</v>
      </c>
      <c r="W87" t="s">
        <v>1824</v>
      </c>
      <c r="X87">
        <v>6515652482</v>
      </c>
      <c r="Y87" t="s">
        <v>2419</v>
      </c>
      <c r="Z87" t="s">
        <v>1905</v>
      </c>
      <c r="AA87" t="s">
        <v>1824</v>
      </c>
      <c r="AB87" t="s">
        <v>1323</v>
      </c>
      <c r="AC87" t="s">
        <v>312</v>
      </c>
      <c r="AD87">
        <v>55981</v>
      </c>
      <c r="AE87">
        <v>1042</v>
      </c>
      <c r="AF87" t="s">
        <v>1320</v>
      </c>
      <c r="AG87" t="s">
        <v>2384</v>
      </c>
      <c r="AH87" t="s">
        <v>37129</v>
      </c>
      <c r="AI87" t="s">
        <v>866</v>
      </c>
      <c r="AJ87">
        <v>1</v>
      </c>
      <c r="AK87" t="s">
        <v>2264</v>
      </c>
      <c r="AL87" t="s">
        <v>1852</v>
      </c>
      <c r="AM87" t="s">
        <v>2382</v>
      </c>
      <c r="AN87" t="s">
        <v>247</v>
      </c>
      <c r="AO87">
        <v>6515655526</v>
      </c>
      <c r="AP87" t="s">
        <v>1824</v>
      </c>
      <c r="AQ87">
        <v>6515652482</v>
      </c>
      <c r="AR87" t="s">
        <v>2383</v>
      </c>
      <c r="AS87" t="s">
        <v>1905</v>
      </c>
      <c r="AT87" t="s">
        <v>1824</v>
      </c>
      <c r="AU87" t="s">
        <v>1323</v>
      </c>
      <c r="AV87" t="s">
        <v>312</v>
      </c>
      <c r="AW87">
        <v>55981</v>
      </c>
      <c r="AX87">
        <v>1042</v>
      </c>
      <c r="AY87" t="s">
        <v>1824</v>
      </c>
      <c r="AZ87" t="s">
        <v>1824</v>
      </c>
      <c r="BA87" t="s">
        <v>1824</v>
      </c>
      <c r="BB87" t="s">
        <v>1824</v>
      </c>
      <c r="BC87" t="s">
        <v>1824</v>
      </c>
      <c r="BD87" t="s">
        <v>1824</v>
      </c>
      <c r="BE87" t="s">
        <v>1824</v>
      </c>
      <c r="BF87" t="s">
        <v>1824</v>
      </c>
      <c r="BG87" t="s">
        <v>1824</v>
      </c>
      <c r="BH87" t="s">
        <v>1824</v>
      </c>
      <c r="BI87" t="s">
        <v>1824</v>
      </c>
      <c r="BJ87" t="s">
        <v>1824</v>
      </c>
      <c r="BK87" t="s">
        <v>1824</v>
      </c>
      <c r="BL87" t="s">
        <v>1824</v>
      </c>
      <c r="BM87" t="s">
        <v>1824</v>
      </c>
      <c r="BN87" t="s">
        <v>1824</v>
      </c>
      <c r="BO87" t="s">
        <v>1824</v>
      </c>
      <c r="BP87" t="s">
        <v>1824</v>
      </c>
      <c r="BQ87" t="s">
        <v>1824</v>
      </c>
      <c r="BR87" t="s">
        <v>1824</v>
      </c>
      <c r="BS87" t="s">
        <v>1824</v>
      </c>
      <c r="BT87" t="s">
        <v>1824</v>
      </c>
      <c r="BU87" t="s">
        <v>1824</v>
      </c>
      <c r="BV87" t="s">
        <v>1824</v>
      </c>
      <c r="BW87" t="s">
        <v>1824</v>
      </c>
      <c r="BX87" t="s">
        <v>1824</v>
      </c>
      <c r="BY87" t="s">
        <v>339</v>
      </c>
    </row>
    <row r="88" spans="1:77" customFormat="1" x14ac:dyDescent="0.2">
      <c r="A88">
        <v>134</v>
      </c>
      <c r="B88">
        <v>1639162381</v>
      </c>
      <c r="C88" t="s">
        <v>2077</v>
      </c>
      <c r="D88" t="s">
        <v>985</v>
      </c>
      <c r="E88" t="s">
        <v>2265</v>
      </c>
      <c r="F88" t="s">
        <v>1824</v>
      </c>
      <c r="H88" t="s">
        <v>986</v>
      </c>
      <c r="I88" t="s">
        <v>312</v>
      </c>
      <c r="J88">
        <v>56520</v>
      </c>
      <c r="K88">
        <v>1242</v>
      </c>
      <c r="L88">
        <v>2186433000</v>
      </c>
      <c r="M88">
        <v>2186437344</v>
      </c>
      <c r="N88" t="s">
        <v>987</v>
      </c>
      <c r="O88" t="s">
        <v>988</v>
      </c>
      <c r="P88" t="s">
        <v>116</v>
      </c>
      <c r="Q88" t="s">
        <v>37713</v>
      </c>
      <c r="R88" t="s">
        <v>37714</v>
      </c>
      <c r="S88" t="s">
        <v>412</v>
      </c>
      <c r="T88" t="s">
        <v>37130</v>
      </c>
      <c r="U88" t="s">
        <v>37131</v>
      </c>
      <c r="V88">
        <v>7123575310</v>
      </c>
      <c r="W88" t="s">
        <v>1824</v>
      </c>
      <c r="X88" t="s">
        <v>1824</v>
      </c>
      <c r="Y88" t="s">
        <v>37132</v>
      </c>
      <c r="Z88" t="s">
        <v>37133</v>
      </c>
      <c r="AA88" t="s">
        <v>1824</v>
      </c>
      <c r="AB88" t="s">
        <v>37134</v>
      </c>
      <c r="AC88" t="s">
        <v>37135</v>
      </c>
      <c r="AD88">
        <v>68154</v>
      </c>
      <c r="AE88" t="s">
        <v>1824</v>
      </c>
      <c r="AF88" t="s">
        <v>37136</v>
      </c>
      <c r="AG88" t="s">
        <v>990</v>
      </c>
      <c r="AH88" t="s">
        <v>2420</v>
      </c>
      <c r="AI88" t="s">
        <v>866</v>
      </c>
      <c r="AJ88">
        <v>1</v>
      </c>
      <c r="AK88" t="s">
        <v>2301</v>
      </c>
      <c r="AL88" t="s">
        <v>1066</v>
      </c>
      <c r="AM88" t="s">
        <v>37137</v>
      </c>
      <c r="AN88" t="s">
        <v>37138</v>
      </c>
      <c r="AO88">
        <v>7086072146</v>
      </c>
      <c r="AP88" t="s">
        <v>1824</v>
      </c>
      <c r="AQ88" t="s">
        <v>1824</v>
      </c>
      <c r="AR88" t="s">
        <v>37139</v>
      </c>
      <c r="AS88" t="s">
        <v>37140</v>
      </c>
      <c r="AT88" t="s">
        <v>1824</v>
      </c>
      <c r="AU88" t="s">
        <v>37134</v>
      </c>
      <c r="AV88" t="s">
        <v>37135</v>
      </c>
      <c r="AW88">
        <v>68154</v>
      </c>
      <c r="AX88" t="s">
        <v>1824</v>
      </c>
      <c r="AY88" t="s">
        <v>1138</v>
      </c>
      <c r="AZ88" t="s">
        <v>1139</v>
      </c>
      <c r="BA88" t="s">
        <v>1638</v>
      </c>
      <c r="BB88">
        <v>3206315674</v>
      </c>
      <c r="BC88" t="s">
        <v>1824</v>
      </c>
      <c r="BD88">
        <v>3206315681</v>
      </c>
      <c r="BE88" t="s">
        <v>37715</v>
      </c>
      <c r="BF88" t="s">
        <v>2078</v>
      </c>
      <c r="BG88" t="s">
        <v>1824</v>
      </c>
      <c r="BH88" t="s">
        <v>1985</v>
      </c>
      <c r="BI88" t="s">
        <v>312</v>
      </c>
      <c r="BJ88">
        <v>56345</v>
      </c>
      <c r="BK88" t="s">
        <v>1824</v>
      </c>
      <c r="BL88" t="s">
        <v>1138</v>
      </c>
      <c r="BM88" t="s">
        <v>1139</v>
      </c>
      <c r="BN88" t="s">
        <v>1638</v>
      </c>
      <c r="BO88">
        <v>3206315674</v>
      </c>
      <c r="BP88" t="s">
        <v>1824</v>
      </c>
      <c r="BQ88">
        <v>3206315681</v>
      </c>
      <c r="BR88" t="s">
        <v>37715</v>
      </c>
      <c r="BS88" t="s">
        <v>2078</v>
      </c>
      <c r="BT88" t="s">
        <v>1824</v>
      </c>
      <c r="BU88" t="s">
        <v>1985</v>
      </c>
      <c r="BV88" t="s">
        <v>312</v>
      </c>
      <c r="BW88">
        <v>56345</v>
      </c>
      <c r="BX88" t="s">
        <v>1824</v>
      </c>
      <c r="BY88" t="s">
        <v>338</v>
      </c>
    </row>
    <row r="89" spans="1:77" customFormat="1" x14ac:dyDescent="0.2">
      <c r="A89">
        <v>135</v>
      </c>
      <c r="B89">
        <v>1578520045</v>
      </c>
      <c r="C89" t="s">
        <v>817</v>
      </c>
      <c r="D89" t="s">
        <v>818</v>
      </c>
      <c r="E89" t="s">
        <v>2266</v>
      </c>
      <c r="F89" t="s">
        <v>1824</v>
      </c>
      <c r="H89" t="s">
        <v>179</v>
      </c>
      <c r="I89" t="s">
        <v>312</v>
      </c>
      <c r="J89">
        <v>55379</v>
      </c>
      <c r="K89">
        <v>3380</v>
      </c>
      <c r="L89">
        <v>9524283000</v>
      </c>
      <c r="M89">
        <v>9524283820</v>
      </c>
      <c r="N89" t="s">
        <v>870</v>
      </c>
      <c r="O89" t="s">
        <v>2079</v>
      </c>
      <c r="P89" t="s">
        <v>116</v>
      </c>
      <c r="Q89" t="s">
        <v>2080</v>
      </c>
      <c r="R89" t="s">
        <v>2385</v>
      </c>
      <c r="S89" t="s">
        <v>967</v>
      </c>
      <c r="T89" t="s">
        <v>1425</v>
      </c>
      <c r="U89" t="s">
        <v>1060</v>
      </c>
      <c r="V89">
        <v>6122624727</v>
      </c>
      <c r="W89" t="s">
        <v>1824</v>
      </c>
      <c r="X89">
        <v>6122624737</v>
      </c>
      <c r="Y89" t="s">
        <v>1661</v>
      </c>
      <c r="Z89" t="s">
        <v>36951</v>
      </c>
      <c r="AA89" t="s">
        <v>1824</v>
      </c>
      <c r="AB89" t="s">
        <v>119</v>
      </c>
      <c r="AC89" t="s">
        <v>312</v>
      </c>
      <c r="AD89">
        <v>55440</v>
      </c>
      <c r="AE89">
        <v>-43</v>
      </c>
      <c r="AF89" t="s">
        <v>120</v>
      </c>
      <c r="AG89" t="s">
        <v>1769</v>
      </c>
      <c r="AH89" t="s">
        <v>1722</v>
      </c>
      <c r="AI89" t="s">
        <v>866</v>
      </c>
      <c r="AJ89">
        <v>0</v>
      </c>
      <c r="AK89" t="s">
        <v>1478</v>
      </c>
      <c r="AL89" t="s">
        <v>121</v>
      </c>
      <c r="AM89" t="s">
        <v>122</v>
      </c>
      <c r="AN89" t="s">
        <v>1484</v>
      </c>
      <c r="AO89">
        <v>6122624719</v>
      </c>
      <c r="AP89" t="s">
        <v>1824</v>
      </c>
      <c r="AQ89">
        <v>6122624737</v>
      </c>
      <c r="AR89" t="s">
        <v>123</v>
      </c>
      <c r="AS89" t="s">
        <v>37588</v>
      </c>
      <c r="AT89" t="s">
        <v>124</v>
      </c>
      <c r="AU89" t="s">
        <v>119</v>
      </c>
      <c r="AV89" t="s">
        <v>312</v>
      </c>
      <c r="AW89">
        <v>55440</v>
      </c>
      <c r="AX89">
        <v>43</v>
      </c>
      <c r="AY89" t="s">
        <v>1474</v>
      </c>
      <c r="AZ89" t="s">
        <v>1813</v>
      </c>
      <c r="BA89" t="s">
        <v>1155</v>
      </c>
      <c r="BB89">
        <v>6122624720</v>
      </c>
      <c r="BC89" t="s">
        <v>1824</v>
      </c>
      <c r="BD89">
        <v>6122624737</v>
      </c>
      <c r="BE89" t="s">
        <v>1842</v>
      </c>
      <c r="BF89" t="s">
        <v>2398</v>
      </c>
      <c r="BG89" t="s">
        <v>1824</v>
      </c>
      <c r="BH89" t="s">
        <v>119</v>
      </c>
      <c r="BI89" t="s">
        <v>312</v>
      </c>
      <c r="BJ89">
        <v>55440</v>
      </c>
      <c r="BK89">
        <v>43</v>
      </c>
      <c r="BL89" t="s">
        <v>967</v>
      </c>
      <c r="BM89" t="s">
        <v>1425</v>
      </c>
      <c r="BN89" t="s">
        <v>1060</v>
      </c>
      <c r="BO89">
        <v>6122624727</v>
      </c>
      <c r="BP89" t="s">
        <v>1824</v>
      </c>
      <c r="BQ89">
        <v>6122624737</v>
      </c>
      <c r="BR89" t="s">
        <v>1661</v>
      </c>
      <c r="BS89" t="s">
        <v>36951</v>
      </c>
      <c r="BT89" t="s">
        <v>1824</v>
      </c>
      <c r="BU89" t="s">
        <v>119</v>
      </c>
      <c r="BV89" t="s">
        <v>312</v>
      </c>
      <c r="BW89">
        <v>55440</v>
      </c>
      <c r="BX89">
        <v>-43</v>
      </c>
      <c r="BY89" t="s">
        <v>339</v>
      </c>
    </row>
    <row r="90" spans="1:77" customFormat="1" x14ac:dyDescent="0.2">
      <c r="A90">
        <v>136</v>
      </c>
      <c r="B90">
        <v>1780630939</v>
      </c>
      <c r="C90" t="s">
        <v>2345</v>
      </c>
      <c r="D90" t="s">
        <v>424</v>
      </c>
      <c r="E90" t="s">
        <v>2267</v>
      </c>
      <c r="F90" t="s">
        <v>1824</v>
      </c>
      <c r="H90" t="s">
        <v>425</v>
      </c>
      <c r="I90" t="s">
        <v>312</v>
      </c>
      <c r="J90">
        <v>56345</v>
      </c>
      <c r="K90">
        <v>3505</v>
      </c>
      <c r="L90">
        <v>3206325441</v>
      </c>
      <c r="M90">
        <v>3206315680</v>
      </c>
      <c r="N90" t="s">
        <v>115</v>
      </c>
      <c r="O90" t="s">
        <v>1328</v>
      </c>
      <c r="P90" t="s">
        <v>116</v>
      </c>
      <c r="Q90" t="s">
        <v>37716</v>
      </c>
      <c r="R90" t="s">
        <v>37714</v>
      </c>
      <c r="S90" t="s">
        <v>37141</v>
      </c>
      <c r="T90" t="s">
        <v>37142</v>
      </c>
      <c r="U90" t="s">
        <v>37143</v>
      </c>
      <c r="V90">
        <v>3086271725</v>
      </c>
      <c r="W90" t="s">
        <v>1824</v>
      </c>
      <c r="X90" t="s">
        <v>1824</v>
      </c>
      <c r="Y90" t="s">
        <v>37144</v>
      </c>
      <c r="Z90" t="s">
        <v>37140</v>
      </c>
      <c r="AA90" t="s">
        <v>1824</v>
      </c>
      <c r="AB90" t="s">
        <v>37134</v>
      </c>
      <c r="AC90" t="s">
        <v>37135</v>
      </c>
      <c r="AD90">
        <v>68154</v>
      </c>
      <c r="AE90" t="s">
        <v>1824</v>
      </c>
      <c r="AF90" t="s">
        <v>1824</v>
      </c>
      <c r="AG90" t="s">
        <v>1479</v>
      </c>
      <c r="AH90" t="s">
        <v>2420</v>
      </c>
      <c r="AI90" t="s">
        <v>866</v>
      </c>
      <c r="AJ90">
        <v>1</v>
      </c>
      <c r="AK90" t="s">
        <v>37717</v>
      </c>
      <c r="AL90" t="s">
        <v>1066</v>
      </c>
      <c r="AM90" t="s">
        <v>37137</v>
      </c>
      <c r="AN90" t="s">
        <v>37138</v>
      </c>
      <c r="AO90">
        <v>7086072146</v>
      </c>
      <c r="AP90" t="s">
        <v>1824</v>
      </c>
      <c r="AQ90" t="s">
        <v>1824</v>
      </c>
      <c r="AR90" t="s">
        <v>37139</v>
      </c>
      <c r="AS90" t="s">
        <v>37140</v>
      </c>
      <c r="AT90" t="s">
        <v>1824</v>
      </c>
      <c r="AU90" t="s">
        <v>37134</v>
      </c>
      <c r="AV90" t="s">
        <v>37135</v>
      </c>
      <c r="AW90">
        <v>68154</v>
      </c>
      <c r="AX90" t="s">
        <v>1824</v>
      </c>
      <c r="AY90" t="s">
        <v>1138</v>
      </c>
      <c r="AZ90" t="s">
        <v>1139</v>
      </c>
      <c r="BA90" t="s">
        <v>1638</v>
      </c>
      <c r="BB90">
        <v>3206315674</v>
      </c>
      <c r="BC90" t="s">
        <v>1824</v>
      </c>
      <c r="BD90">
        <v>3206315681</v>
      </c>
      <c r="BE90" t="s">
        <v>37715</v>
      </c>
      <c r="BF90" t="s">
        <v>2078</v>
      </c>
      <c r="BG90" t="s">
        <v>1824</v>
      </c>
      <c r="BH90" t="s">
        <v>1985</v>
      </c>
      <c r="BI90" t="s">
        <v>312</v>
      </c>
      <c r="BJ90">
        <v>56345</v>
      </c>
      <c r="BK90" t="s">
        <v>1824</v>
      </c>
      <c r="BL90" t="s">
        <v>1138</v>
      </c>
      <c r="BM90" t="s">
        <v>1139</v>
      </c>
      <c r="BN90" t="s">
        <v>1638</v>
      </c>
      <c r="BO90">
        <v>3206315674</v>
      </c>
      <c r="BP90" t="s">
        <v>1824</v>
      </c>
      <c r="BQ90">
        <v>3206315681</v>
      </c>
      <c r="BR90" t="s">
        <v>37715</v>
      </c>
      <c r="BS90" t="s">
        <v>2078</v>
      </c>
      <c r="BT90" t="s">
        <v>1824</v>
      </c>
      <c r="BU90" t="s">
        <v>1985</v>
      </c>
      <c r="BV90" t="s">
        <v>312</v>
      </c>
      <c r="BW90">
        <v>56345</v>
      </c>
      <c r="BX90" t="s">
        <v>1824</v>
      </c>
      <c r="BY90" t="s">
        <v>338</v>
      </c>
    </row>
    <row r="91" spans="1:77" customFormat="1" x14ac:dyDescent="0.2">
      <c r="A91">
        <v>138</v>
      </c>
      <c r="B91">
        <v>1164400024</v>
      </c>
      <c r="C91" t="s">
        <v>2081</v>
      </c>
      <c r="D91" t="s">
        <v>241</v>
      </c>
      <c r="E91" t="s">
        <v>37145</v>
      </c>
      <c r="F91" t="s">
        <v>1824</v>
      </c>
      <c r="H91" t="s">
        <v>139</v>
      </c>
      <c r="I91" t="s">
        <v>312</v>
      </c>
      <c r="J91">
        <v>55066</v>
      </c>
      <c r="K91">
        <v>0</v>
      </c>
      <c r="L91">
        <v>6512675000</v>
      </c>
      <c r="M91">
        <v>6513853448</v>
      </c>
      <c r="N91" t="s">
        <v>2131</v>
      </c>
      <c r="O91" t="s">
        <v>2132</v>
      </c>
      <c r="P91" t="s">
        <v>869</v>
      </c>
      <c r="Q91" t="s">
        <v>2133</v>
      </c>
      <c r="R91" t="s">
        <v>36973</v>
      </c>
      <c r="S91" t="s">
        <v>1451</v>
      </c>
      <c r="T91" t="s">
        <v>1452</v>
      </c>
      <c r="U91" t="s">
        <v>36974</v>
      </c>
      <c r="V91">
        <v>5075947197</v>
      </c>
      <c r="W91" t="s">
        <v>1824</v>
      </c>
      <c r="X91">
        <v>5075944874</v>
      </c>
      <c r="Y91" t="s">
        <v>1453</v>
      </c>
      <c r="Z91" t="s">
        <v>37607</v>
      </c>
      <c r="AA91" t="s">
        <v>328</v>
      </c>
      <c r="AB91" t="s">
        <v>178</v>
      </c>
      <c r="AC91" t="s">
        <v>312</v>
      </c>
      <c r="AD91">
        <v>56001</v>
      </c>
      <c r="AE91" t="s">
        <v>1824</v>
      </c>
      <c r="AF91" t="s">
        <v>179</v>
      </c>
      <c r="AG91" t="s">
        <v>1480</v>
      </c>
      <c r="AH91" t="s">
        <v>871</v>
      </c>
      <c r="AI91" t="s">
        <v>866</v>
      </c>
      <c r="AJ91">
        <v>0</v>
      </c>
      <c r="AK91" t="s">
        <v>2357</v>
      </c>
      <c r="AL91" t="s">
        <v>1451</v>
      </c>
      <c r="AM91" t="s">
        <v>1452</v>
      </c>
      <c r="AN91" t="s">
        <v>36974</v>
      </c>
      <c r="AO91">
        <v>5075947197</v>
      </c>
      <c r="AP91" t="s">
        <v>1824</v>
      </c>
      <c r="AQ91">
        <v>5075944874</v>
      </c>
      <c r="AR91" t="s">
        <v>1453</v>
      </c>
      <c r="AS91" t="s">
        <v>37607</v>
      </c>
      <c r="AT91" t="s">
        <v>328</v>
      </c>
      <c r="AU91" t="s">
        <v>178</v>
      </c>
      <c r="AV91" t="s">
        <v>312</v>
      </c>
      <c r="AW91">
        <v>56001</v>
      </c>
      <c r="AX91" t="s">
        <v>1824</v>
      </c>
      <c r="AY91" t="s">
        <v>1824</v>
      </c>
      <c r="AZ91" t="s">
        <v>1824</v>
      </c>
      <c r="BA91" t="s">
        <v>1824</v>
      </c>
      <c r="BB91" t="s">
        <v>1824</v>
      </c>
      <c r="BC91" t="s">
        <v>1824</v>
      </c>
      <c r="BD91" t="s">
        <v>1824</v>
      </c>
      <c r="BE91" t="s">
        <v>1824</v>
      </c>
      <c r="BF91" t="s">
        <v>1824</v>
      </c>
      <c r="BG91" t="s">
        <v>1824</v>
      </c>
      <c r="BH91" t="s">
        <v>1824</v>
      </c>
      <c r="BI91" t="s">
        <v>1824</v>
      </c>
      <c r="BJ91" t="s">
        <v>1824</v>
      </c>
      <c r="BK91" t="s">
        <v>1824</v>
      </c>
      <c r="BL91" t="s">
        <v>1451</v>
      </c>
      <c r="BM91" t="s">
        <v>1452</v>
      </c>
      <c r="BN91" t="s">
        <v>36974</v>
      </c>
      <c r="BO91">
        <v>5075947197</v>
      </c>
      <c r="BP91" t="s">
        <v>1824</v>
      </c>
      <c r="BQ91">
        <v>5075944874</v>
      </c>
      <c r="BR91" t="s">
        <v>1453</v>
      </c>
      <c r="BS91" t="s">
        <v>37607</v>
      </c>
      <c r="BT91" t="s">
        <v>328</v>
      </c>
      <c r="BU91" t="s">
        <v>178</v>
      </c>
      <c r="BV91" t="s">
        <v>312</v>
      </c>
      <c r="BW91">
        <v>56001</v>
      </c>
      <c r="BX91" t="s">
        <v>1824</v>
      </c>
      <c r="BY91" t="s">
        <v>339</v>
      </c>
    </row>
    <row r="92" spans="1:77" customFormat="1" x14ac:dyDescent="0.2">
      <c r="A92">
        <v>140</v>
      </c>
      <c r="B92">
        <v>1023086055</v>
      </c>
      <c r="C92" t="s">
        <v>2082</v>
      </c>
      <c r="D92" t="s">
        <v>226</v>
      </c>
      <c r="E92" t="s">
        <v>1920</v>
      </c>
      <c r="F92" t="s">
        <v>1824</v>
      </c>
      <c r="H92" t="s">
        <v>227</v>
      </c>
      <c r="I92" t="s">
        <v>312</v>
      </c>
      <c r="J92">
        <v>56470</v>
      </c>
      <c r="K92">
        <v>1431</v>
      </c>
      <c r="L92">
        <v>2187323311</v>
      </c>
      <c r="M92">
        <v>2187321368</v>
      </c>
      <c r="N92" t="s">
        <v>1184</v>
      </c>
      <c r="O92" t="s">
        <v>246</v>
      </c>
      <c r="P92" t="s">
        <v>116</v>
      </c>
      <c r="Q92" t="s">
        <v>37718</v>
      </c>
      <c r="R92" t="s">
        <v>37714</v>
      </c>
      <c r="S92" t="s">
        <v>37146</v>
      </c>
      <c r="T92" t="s">
        <v>37147</v>
      </c>
      <c r="U92" t="s">
        <v>37148</v>
      </c>
      <c r="V92">
        <v>4024900120</v>
      </c>
      <c r="W92" t="s">
        <v>1824</v>
      </c>
      <c r="X92" t="s">
        <v>1824</v>
      </c>
      <c r="Y92" t="s">
        <v>37719</v>
      </c>
      <c r="Z92" t="s">
        <v>37133</v>
      </c>
      <c r="AA92" t="s">
        <v>1824</v>
      </c>
      <c r="AB92" t="s">
        <v>37134</v>
      </c>
      <c r="AC92" t="s">
        <v>37135</v>
      </c>
      <c r="AD92">
        <v>68154</v>
      </c>
      <c r="AE92" t="s">
        <v>1824</v>
      </c>
      <c r="AF92" t="s">
        <v>37136</v>
      </c>
      <c r="AG92" t="s">
        <v>2386</v>
      </c>
      <c r="AH92" t="s">
        <v>2420</v>
      </c>
      <c r="AI92" t="s">
        <v>866</v>
      </c>
      <c r="AJ92">
        <v>1</v>
      </c>
      <c r="AK92" t="s">
        <v>37720</v>
      </c>
      <c r="AL92" t="s">
        <v>1066</v>
      </c>
      <c r="AM92" t="s">
        <v>37137</v>
      </c>
      <c r="AN92" t="s">
        <v>37138</v>
      </c>
      <c r="AO92">
        <v>7086072146</v>
      </c>
      <c r="AP92" t="s">
        <v>1824</v>
      </c>
      <c r="AQ92" t="s">
        <v>1824</v>
      </c>
      <c r="AR92" t="s">
        <v>37139</v>
      </c>
      <c r="AS92" t="s">
        <v>37140</v>
      </c>
      <c r="AT92" t="s">
        <v>1824</v>
      </c>
      <c r="AU92" t="s">
        <v>37134</v>
      </c>
      <c r="AV92" t="s">
        <v>37135</v>
      </c>
      <c r="AW92">
        <v>68154</v>
      </c>
      <c r="AX92" t="s">
        <v>1824</v>
      </c>
      <c r="AY92" t="s">
        <v>1481</v>
      </c>
      <c r="AZ92" t="s">
        <v>1482</v>
      </c>
      <c r="BA92" t="s">
        <v>316</v>
      </c>
      <c r="BB92">
        <v>2186163525</v>
      </c>
      <c r="BC92" t="s">
        <v>1824</v>
      </c>
      <c r="BD92">
        <v>2187321368</v>
      </c>
      <c r="BE92" t="s">
        <v>2422</v>
      </c>
      <c r="BF92" t="s">
        <v>2268</v>
      </c>
      <c r="BG92" t="s">
        <v>1824</v>
      </c>
      <c r="BH92" t="s">
        <v>1839</v>
      </c>
      <c r="BI92" t="s">
        <v>312</v>
      </c>
      <c r="BJ92">
        <v>56470</v>
      </c>
      <c r="BK92" t="s">
        <v>1824</v>
      </c>
      <c r="BL92" t="s">
        <v>1481</v>
      </c>
      <c r="BM92" t="s">
        <v>1482</v>
      </c>
      <c r="BN92" t="s">
        <v>316</v>
      </c>
      <c r="BO92">
        <v>2186163525</v>
      </c>
      <c r="BP92" t="s">
        <v>1824</v>
      </c>
      <c r="BQ92">
        <v>2187321368</v>
      </c>
      <c r="BR92" t="s">
        <v>2422</v>
      </c>
      <c r="BS92" t="s">
        <v>2268</v>
      </c>
      <c r="BT92" t="s">
        <v>1824</v>
      </c>
      <c r="BU92" t="s">
        <v>1839</v>
      </c>
      <c r="BV92" t="s">
        <v>312</v>
      </c>
      <c r="BW92">
        <v>56470</v>
      </c>
      <c r="BX92" t="s">
        <v>1824</v>
      </c>
      <c r="BY92" t="s">
        <v>338</v>
      </c>
    </row>
    <row r="93" spans="1:77" customFormat="1" x14ac:dyDescent="0.2">
      <c r="A93">
        <v>142</v>
      </c>
      <c r="B93">
        <v>1568415974</v>
      </c>
      <c r="C93" t="s">
        <v>2346</v>
      </c>
      <c r="D93" t="s">
        <v>982</v>
      </c>
      <c r="E93" t="s">
        <v>2269</v>
      </c>
      <c r="F93" t="s">
        <v>1824</v>
      </c>
      <c r="H93" t="s">
        <v>983</v>
      </c>
      <c r="I93" t="s">
        <v>312</v>
      </c>
      <c r="J93">
        <v>56401</v>
      </c>
      <c r="K93">
        <v>3054</v>
      </c>
      <c r="L93">
        <v>2188292861</v>
      </c>
      <c r="M93">
        <v>0</v>
      </c>
      <c r="N93" t="s">
        <v>232</v>
      </c>
      <c r="O93" t="s">
        <v>2217</v>
      </c>
      <c r="P93" t="s">
        <v>417</v>
      </c>
      <c r="Q93" t="s">
        <v>37721</v>
      </c>
      <c r="R93" t="s">
        <v>1634</v>
      </c>
      <c r="S93" t="s">
        <v>1878</v>
      </c>
      <c r="T93" t="s">
        <v>37149</v>
      </c>
      <c r="U93" t="s">
        <v>390</v>
      </c>
      <c r="V93" t="s">
        <v>1824</v>
      </c>
      <c r="W93" t="s">
        <v>1824</v>
      </c>
      <c r="X93">
        <v>2188287336</v>
      </c>
      <c r="Y93" t="s">
        <v>37150</v>
      </c>
      <c r="Z93" t="s">
        <v>1841</v>
      </c>
      <c r="AA93" t="s">
        <v>1824</v>
      </c>
      <c r="AB93" t="s">
        <v>1637</v>
      </c>
      <c r="AC93" t="s">
        <v>312</v>
      </c>
      <c r="AD93">
        <v>56401</v>
      </c>
      <c r="AE93">
        <v>3054</v>
      </c>
      <c r="AF93" t="s">
        <v>1824</v>
      </c>
      <c r="AG93" t="s">
        <v>1424</v>
      </c>
      <c r="AH93" t="s">
        <v>1784</v>
      </c>
      <c r="AI93" t="s">
        <v>866</v>
      </c>
      <c r="AJ93">
        <v>0</v>
      </c>
      <c r="AK93" t="s">
        <v>2270</v>
      </c>
      <c r="AL93" t="s">
        <v>1835</v>
      </c>
      <c r="AM93" t="s">
        <v>1836</v>
      </c>
      <c r="AN93" t="s">
        <v>2404</v>
      </c>
      <c r="AO93" t="s">
        <v>1824</v>
      </c>
      <c r="AP93" t="s">
        <v>1824</v>
      </c>
      <c r="AQ93" t="s">
        <v>1824</v>
      </c>
      <c r="AR93" t="s">
        <v>37151</v>
      </c>
      <c r="AS93" t="s">
        <v>1833</v>
      </c>
      <c r="AT93" t="s">
        <v>1824</v>
      </c>
      <c r="AU93" t="s">
        <v>1173</v>
      </c>
      <c r="AV93" t="s">
        <v>312</v>
      </c>
      <c r="AW93">
        <v>55805</v>
      </c>
      <c r="AX93" t="s">
        <v>1824</v>
      </c>
      <c r="AY93" t="s">
        <v>1824</v>
      </c>
      <c r="AZ93" t="s">
        <v>1824</v>
      </c>
      <c r="BA93" t="s">
        <v>1824</v>
      </c>
      <c r="BB93" t="s">
        <v>1824</v>
      </c>
      <c r="BC93" t="s">
        <v>1824</v>
      </c>
      <c r="BD93" t="s">
        <v>1824</v>
      </c>
      <c r="BE93" t="s">
        <v>1824</v>
      </c>
      <c r="BF93" t="s">
        <v>1824</v>
      </c>
      <c r="BG93" t="s">
        <v>1824</v>
      </c>
      <c r="BH93" t="s">
        <v>1824</v>
      </c>
      <c r="BI93" t="s">
        <v>1824</v>
      </c>
      <c r="BJ93" t="s">
        <v>1824</v>
      </c>
      <c r="BK93" t="s">
        <v>1824</v>
      </c>
      <c r="BL93" t="s">
        <v>870</v>
      </c>
      <c r="BM93" t="s">
        <v>2405</v>
      </c>
      <c r="BN93" t="s">
        <v>2406</v>
      </c>
      <c r="BO93" t="s">
        <v>1824</v>
      </c>
      <c r="BP93" t="s">
        <v>1824</v>
      </c>
      <c r="BQ93" t="s">
        <v>1824</v>
      </c>
      <c r="BR93" t="s">
        <v>2407</v>
      </c>
      <c r="BS93" t="s">
        <v>1833</v>
      </c>
      <c r="BT93" t="s">
        <v>1824</v>
      </c>
      <c r="BU93" t="s">
        <v>1173</v>
      </c>
      <c r="BV93" t="s">
        <v>312</v>
      </c>
      <c r="BW93">
        <v>55805</v>
      </c>
      <c r="BX93">
        <v>1984</v>
      </c>
      <c r="BY93" t="s">
        <v>338</v>
      </c>
    </row>
    <row r="94" spans="1:77" customFormat="1" x14ac:dyDescent="0.2">
      <c r="A94">
        <v>143</v>
      </c>
      <c r="B94">
        <v>1801835970</v>
      </c>
      <c r="C94" t="s">
        <v>37722</v>
      </c>
      <c r="D94" t="s">
        <v>161</v>
      </c>
      <c r="E94" t="s">
        <v>37152</v>
      </c>
      <c r="F94" t="s">
        <v>1824</v>
      </c>
      <c r="H94" t="s">
        <v>888</v>
      </c>
      <c r="I94" t="s">
        <v>312</v>
      </c>
      <c r="J94">
        <v>55805</v>
      </c>
      <c r="K94">
        <v>0</v>
      </c>
      <c r="L94">
        <v>2182495555</v>
      </c>
      <c r="M94">
        <v>2182492472</v>
      </c>
      <c r="N94" t="s">
        <v>37153</v>
      </c>
      <c r="O94" t="s">
        <v>37154</v>
      </c>
      <c r="P94" t="s">
        <v>37723</v>
      </c>
      <c r="Q94" t="s">
        <v>37724</v>
      </c>
      <c r="R94">
        <v>0</v>
      </c>
      <c r="S94" t="s">
        <v>37155</v>
      </c>
      <c r="T94" t="s">
        <v>2464</v>
      </c>
      <c r="U94" t="s">
        <v>37156</v>
      </c>
      <c r="V94">
        <v>2182496922</v>
      </c>
      <c r="W94" t="s">
        <v>1824</v>
      </c>
      <c r="X94">
        <v>2182492472</v>
      </c>
      <c r="Y94" t="s">
        <v>37725</v>
      </c>
      <c r="Z94" t="s">
        <v>1851</v>
      </c>
      <c r="AA94" t="s">
        <v>1824</v>
      </c>
      <c r="AB94" t="s">
        <v>1173</v>
      </c>
      <c r="AC94" t="s">
        <v>312</v>
      </c>
      <c r="AD94">
        <v>55805</v>
      </c>
      <c r="AE94">
        <v>2193</v>
      </c>
      <c r="AF94" t="s">
        <v>1824</v>
      </c>
      <c r="AG94" t="s">
        <v>37726</v>
      </c>
      <c r="AH94" t="s">
        <v>1317</v>
      </c>
      <c r="AI94" t="s">
        <v>969</v>
      </c>
      <c r="AJ94">
        <v>0</v>
      </c>
      <c r="AK94" t="s">
        <v>37157</v>
      </c>
      <c r="AL94" t="s">
        <v>2271</v>
      </c>
      <c r="AM94" t="s">
        <v>2272</v>
      </c>
      <c r="AN94" t="s">
        <v>1899</v>
      </c>
      <c r="AO94">
        <v>2182495488</v>
      </c>
      <c r="AP94" t="s">
        <v>1824</v>
      </c>
      <c r="AQ94">
        <v>2182492472</v>
      </c>
      <c r="AR94" t="s">
        <v>37662</v>
      </c>
      <c r="AS94" t="s">
        <v>1500</v>
      </c>
      <c r="AT94" t="s">
        <v>1824</v>
      </c>
      <c r="AU94" t="s">
        <v>1173</v>
      </c>
      <c r="AV94" t="s">
        <v>312</v>
      </c>
      <c r="AW94">
        <v>55805</v>
      </c>
      <c r="AX94">
        <v>2193</v>
      </c>
      <c r="AY94" t="s">
        <v>2273</v>
      </c>
      <c r="AZ94" t="s">
        <v>2274</v>
      </c>
      <c r="BA94" t="s">
        <v>2275</v>
      </c>
      <c r="BB94">
        <v>2182495769</v>
      </c>
      <c r="BC94" t="s">
        <v>1824</v>
      </c>
      <c r="BD94">
        <v>2182492472</v>
      </c>
      <c r="BE94" t="s">
        <v>37727</v>
      </c>
      <c r="BF94" t="s">
        <v>1851</v>
      </c>
      <c r="BG94" t="s">
        <v>1824</v>
      </c>
      <c r="BH94" t="s">
        <v>1173</v>
      </c>
      <c r="BI94" t="s">
        <v>312</v>
      </c>
      <c r="BJ94">
        <v>55805</v>
      </c>
      <c r="BK94">
        <v>2193</v>
      </c>
      <c r="BL94" t="s">
        <v>2271</v>
      </c>
      <c r="BM94" t="s">
        <v>2272</v>
      </c>
      <c r="BN94" t="s">
        <v>1899</v>
      </c>
      <c r="BO94">
        <v>2182495488</v>
      </c>
      <c r="BP94" t="s">
        <v>1824</v>
      </c>
      <c r="BQ94">
        <v>2182492472</v>
      </c>
      <c r="BR94" t="s">
        <v>37662</v>
      </c>
      <c r="BS94" t="s">
        <v>1500</v>
      </c>
      <c r="BT94" t="s">
        <v>1824</v>
      </c>
      <c r="BU94" t="s">
        <v>1173</v>
      </c>
      <c r="BV94" t="s">
        <v>312</v>
      </c>
      <c r="BW94">
        <v>55805</v>
      </c>
      <c r="BX94">
        <v>2193</v>
      </c>
      <c r="BY94" t="s">
        <v>339</v>
      </c>
    </row>
    <row r="95" spans="1:77" customFormat="1" x14ac:dyDescent="0.2">
      <c r="A95">
        <v>145</v>
      </c>
      <c r="B95">
        <v>1841266194</v>
      </c>
      <c r="C95" t="s">
        <v>1744</v>
      </c>
      <c r="D95" t="s">
        <v>853</v>
      </c>
      <c r="E95" t="s">
        <v>37158</v>
      </c>
      <c r="F95" t="s">
        <v>1824</v>
      </c>
      <c r="H95" t="s">
        <v>854</v>
      </c>
      <c r="I95" t="s">
        <v>312</v>
      </c>
      <c r="J95">
        <v>55902</v>
      </c>
      <c r="K95">
        <v>1906</v>
      </c>
      <c r="L95">
        <v>5072664742</v>
      </c>
      <c r="M95">
        <v>5072840986</v>
      </c>
      <c r="N95" t="s">
        <v>37159</v>
      </c>
      <c r="O95" t="s">
        <v>37160</v>
      </c>
      <c r="P95" t="s">
        <v>1768</v>
      </c>
      <c r="Q95" t="s">
        <v>37161</v>
      </c>
      <c r="R95" t="s">
        <v>2276</v>
      </c>
      <c r="S95" t="s">
        <v>1130</v>
      </c>
      <c r="T95" t="s">
        <v>1131</v>
      </c>
      <c r="U95" t="s">
        <v>2085</v>
      </c>
      <c r="V95">
        <v>5072845761</v>
      </c>
      <c r="W95" t="s">
        <v>1824</v>
      </c>
      <c r="X95">
        <v>5072840986</v>
      </c>
      <c r="Y95" t="s">
        <v>1132</v>
      </c>
      <c r="Z95" t="s">
        <v>1882</v>
      </c>
      <c r="AA95" t="s">
        <v>1824</v>
      </c>
      <c r="AB95" t="s">
        <v>853</v>
      </c>
      <c r="AC95" t="s">
        <v>312</v>
      </c>
      <c r="AD95">
        <v>55905</v>
      </c>
      <c r="AE95" t="s">
        <v>1824</v>
      </c>
      <c r="AF95" t="s">
        <v>854</v>
      </c>
      <c r="AG95" t="s">
        <v>1483</v>
      </c>
      <c r="AH95" t="s">
        <v>871</v>
      </c>
      <c r="AI95" t="s">
        <v>866</v>
      </c>
      <c r="AJ95">
        <v>0</v>
      </c>
      <c r="AK95" t="s">
        <v>2357</v>
      </c>
      <c r="AL95" t="s">
        <v>1824</v>
      </c>
      <c r="AM95" t="s">
        <v>1824</v>
      </c>
      <c r="AN95" t="s">
        <v>1824</v>
      </c>
      <c r="AO95" t="s">
        <v>1824</v>
      </c>
      <c r="AP95" t="s">
        <v>1824</v>
      </c>
      <c r="AQ95" t="s">
        <v>1824</v>
      </c>
      <c r="AR95" t="s">
        <v>1824</v>
      </c>
      <c r="AS95" t="s">
        <v>1824</v>
      </c>
      <c r="AT95" t="s">
        <v>1824</v>
      </c>
      <c r="AU95" t="s">
        <v>1824</v>
      </c>
      <c r="AV95" t="s">
        <v>1824</v>
      </c>
      <c r="AW95" t="s">
        <v>1824</v>
      </c>
      <c r="AX95" t="s">
        <v>1824</v>
      </c>
      <c r="AY95" t="s">
        <v>1824</v>
      </c>
      <c r="AZ95" t="s">
        <v>1824</v>
      </c>
      <c r="BA95" t="s">
        <v>1824</v>
      </c>
      <c r="BB95" t="s">
        <v>1824</v>
      </c>
      <c r="BC95" t="s">
        <v>1824</v>
      </c>
      <c r="BD95" t="s">
        <v>1824</v>
      </c>
      <c r="BE95" t="s">
        <v>1824</v>
      </c>
      <c r="BF95" t="s">
        <v>1824</v>
      </c>
      <c r="BG95" t="s">
        <v>1824</v>
      </c>
      <c r="BH95" t="s">
        <v>1824</v>
      </c>
      <c r="BI95" t="s">
        <v>1824</v>
      </c>
      <c r="BJ95" t="s">
        <v>1824</v>
      </c>
      <c r="BK95" t="s">
        <v>1824</v>
      </c>
      <c r="BL95" t="s">
        <v>1130</v>
      </c>
      <c r="BM95" t="s">
        <v>1131</v>
      </c>
      <c r="BN95" t="s">
        <v>2085</v>
      </c>
      <c r="BO95">
        <v>5072845761</v>
      </c>
      <c r="BP95" t="s">
        <v>1824</v>
      </c>
      <c r="BQ95">
        <v>5072840986</v>
      </c>
      <c r="BR95" t="s">
        <v>1132</v>
      </c>
      <c r="BS95" t="s">
        <v>1882</v>
      </c>
      <c r="BT95" t="s">
        <v>1824</v>
      </c>
      <c r="BU95" t="s">
        <v>853</v>
      </c>
      <c r="BV95" t="s">
        <v>312</v>
      </c>
      <c r="BW95">
        <v>55905</v>
      </c>
      <c r="BX95" t="s">
        <v>1824</v>
      </c>
      <c r="BY95" t="s">
        <v>339</v>
      </c>
    </row>
    <row r="96" spans="1:77" customFormat="1" x14ac:dyDescent="0.2">
      <c r="A96">
        <v>147</v>
      </c>
      <c r="B96">
        <v>1679561088</v>
      </c>
      <c r="C96" t="s">
        <v>2277</v>
      </c>
      <c r="D96" t="s">
        <v>162</v>
      </c>
      <c r="E96" t="s">
        <v>1785</v>
      </c>
      <c r="F96" t="s">
        <v>1824</v>
      </c>
      <c r="H96" t="s">
        <v>163</v>
      </c>
      <c r="I96" t="s">
        <v>312</v>
      </c>
      <c r="J96">
        <v>56501</v>
      </c>
      <c r="K96">
        <v>0</v>
      </c>
      <c r="L96">
        <v>2188475611</v>
      </c>
      <c r="M96">
        <v>0</v>
      </c>
      <c r="N96" t="s">
        <v>2387</v>
      </c>
      <c r="O96" t="s">
        <v>2388</v>
      </c>
      <c r="P96" t="s">
        <v>2389</v>
      </c>
      <c r="Q96" t="s">
        <v>2390</v>
      </c>
      <c r="R96" t="s">
        <v>37162</v>
      </c>
      <c r="S96" t="s">
        <v>1182</v>
      </c>
      <c r="T96" t="s">
        <v>1754</v>
      </c>
      <c r="U96" t="s">
        <v>2423</v>
      </c>
      <c r="V96">
        <v>2188498798</v>
      </c>
      <c r="W96" t="s">
        <v>1824</v>
      </c>
      <c r="X96" t="s">
        <v>1824</v>
      </c>
      <c r="Y96" t="s">
        <v>2424</v>
      </c>
      <c r="Z96" t="s">
        <v>1824</v>
      </c>
      <c r="AA96" t="s">
        <v>1824</v>
      </c>
      <c r="AB96" t="s">
        <v>1824</v>
      </c>
      <c r="AC96" t="s">
        <v>1747</v>
      </c>
      <c r="AD96" t="s">
        <v>1824</v>
      </c>
      <c r="AE96" t="s">
        <v>1824</v>
      </c>
      <c r="AF96" t="s">
        <v>1824</v>
      </c>
      <c r="AG96" t="s">
        <v>1424</v>
      </c>
      <c r="AH96" t="s">
        <v>1784</v>
      </c>
      <c r="AI96" t="s">
        <v>866</v>
      </c>
      <c r="AJ96">
        <v>0</v>
      </c>
      <c r="AK96" t="s">
        <v>2391</v>
      </c>
      <c r="AL96" t="s">
        <v>1185</v>
      </c>
      <c r="AM96" t="s">
        <v>2022</v>
      </c>
      <c r="AN96" t="s">
        <v>2423</v>
      </c>
      <c r="AO96" t="s">
        <v>1824</v>
      </c>
      <c r="AP96" t="s">
        <v>1824</v>
      </c>
      <c r="AQ96" t="s">
        <v>1824</v>
      </c>
      <c r="AR96" t="s">
        <v>37163</v>
      </c>
      <c r="AS96" t="s">
        <v>1824</v>
      </c>
      <c r="AT96" t="s">
        <v>1824</v>
      </c>
      <c r="AU96" t="s">
        <v>1824</v>
      </c>
      <c r="AV96" t="s">
        <v>1747</v>
      </c>
      <c r="AW96" t="s">
        <v>1824</v>
      </c>
      <c r="AX96" t="s">
        <v>1824</v>
      </c>
      <c r="AY96" t="s">
        <v>1824</v>
      </c>
      <c r="AZ96" t="s">
        <v>1824</v>
      </c>
      <c r="BA96" t="s">
        <v>1824</v>
      </c>
      <c r="BB96" t="s">
        <v>1824</v>
      </c>
      <c r="BC96" t="s">
        <v>1824</v>
      </c>
      <c r="BD96" t="s">
        <v>1824</v>
      </c>
      <c r="BE96" t="s">
        <v>1824</v>
      </c>
      <c r="BF96" t="s">
        <v>1824</v>
      </c>
      <c r="BG96" t="s">
        <v>1824</v>
      </c>
      <c r="BH96" t="s">
        <v>1824</v>
      </c>
      <c r="BI96" t="s">
        <v>1824</v>
      </c>
      <c r="BJ96" t="s">
        <v>1824</v>
      </c>
      <c r="BK96" t="s">
        <v>1824</v>
      </c>
      <c r="BL96" t="s">
        <v>870</v>
      </c>
      <c r="BM96" t="s">
        <v>2405</v>
      </c>
      <c r="BN96" t="s">
        <v>2406</v>
      </c>
      <c r="BO96" t="s">
        <v>1824</v>
      </c>
      <c r="BP96" t="s">
        <v>1824</v>
      </c>
      <c r="BQ96" t="s">
        <v>1824</v>
      </c>
      <c r="BR96" t="s">
        <v>2407</v>
      </c>
      <c r="BS96" t="s">
        <v>1833</v>
      </c>
      <c r="BT96" t="s">
        <v>1824</v>
      </c>
      <c r="BU96" t="s">
        <v>1173</v>
      </c>
      <c r="BV96" t="s">
        <v>312</v>
      </c>
      <c r="BW96">
        <v>55805</v>
      </c>
      <c r="BX96">
        <v>1984</v>
      </c>
      <c r="BY96" t="s">
        <v>339</v>
      </c>
    </row>
    <row r="97" spans="1:77" customFormat="1" x14ac:dyDescent="0.2">
      <c r="A97">
        <v>148</v>
      </c>
      <c r="B97">
        <v>1457393035</v>
      </c>
      <c r="C97" t="s">
        <v>2347</v>
      </c>
      <c r="D97" t="s">
        <v>161</v>
      </c>
      <c r="E97" t="s">
        <v>2278</v>
      </c>
      <c r="F97" t="s">
        <v>1824</v>
      </c>
      <c r="H97" t="s">
        <v>888</v>
      </c>
      <c r="I97" t="s">
        <v>312</v>
      </c>
      <c r="J97">
        <v>55805</v>
      </c>
      <c r="K97">
        <v>1984</v>
      </c>
      <c r="L97">
        <v>2187864000</v>
      </c>
      <c r="M97">
        <v>2187868406</v>
      </c>
      <c r="N97" t="s">
        <v>232</v>
      </c>
      <c r="O97" t="s">
        <v>2217</v>
      </c>
      <c r="P97" t="s">
        <v>417</v>
      </c>
      <c r="Q97" t="s">
        <v>2279</v>
      </c>
      <c r="R97" t="s">
        <v>1634</v>
      </c>
      <c r="S97" t="s">
        <v>1333</v>
      </c>
      <c r="T97" t="s">
        <v>1334</v>
      </c>
      <c r="U97" t="s">
        <v>2406</v>
      </c>
      <c r="V97" t="s">
        <v>1824</v>
      </c>
      <c r="W97" t="s">
        <v>1824</v>
      </c>
      <c r="X97" t="s">
        <v>1824</v>
      </c>
      <c r="Y97" t="s">
        <v>1797</v>
      </c>
      <c r="Z97" t="s">
        <v>1833</v>
      </c>
      <c r="AA97" t="s">
        <v>1824</v>
      </c>
      <c r="AB97" t="s">
        <v>1173</v>
      </c>
      <c r="AC97" t="s">
        <v>312</v>
      </c>
      <c r="AD97">
        <v>55805</v>
      </c>
      <c r="AE97">
        <v>1984</v>
      </c>
      <c r="AF97" t="s">
        <v>888</v>
      </c>
      <c r="AG97" t="s">
        <v>1424</v>
      </c>
      <c r="AH97" t="s">
        <v>1784</v>
      </c>
      <c r="AI97" t="s">
        <v>866</v>
      </c>
      <c r="AJ97">
        <v>0</v>
      </c>
      <c r="AK97" t="s">
        <v>2280</v>
      </c>
      <c r="AL97" t="s">
        <v>1835</v>
      </c>
      <c r="AM97" t="s">
        <v>1836</v>
      </c>
      <c r="AN97" t="s">
        <v>2404</v>
      </c>
      <c r="AO97">
        <v>2187861419</v>
      </c>
      <c r="AP97" t="s">
        <v>1824</v>
      </c>
      <c r="AQ97" t="s">
        <v>1824</v>
      </c>
      <c r="AR97" t="s">
        <v>1837</v>
      </c>
      <c r="AS97" t="s">
        <v>1833</v>
      </c>
      <c r="AT97" t="s">
        <v>1824</v>
      </c>
      <c r="AU97" t="s">
        <v>1173</v>
      </c>
      <c r="AV97" t="s">
        <v>312</v>
      </c>
      <c r="AW97">
        <v>55805</v>
      </c>
      <c r="AX97" t="s">
        <v>1824</v>
      </c>
      <c r="AY97" t="s">
        <v>1824</v>
      </c>
      <c r="AZ97" t="s">
        <v>1824</v>
      </c>
      <c r="BA97" t="s">
        <v>1824</v>
      </c>
      <c r="BB97" t="s">
        <v>1824</v>
      </c>
      <c r="BC97" t="s">
        <v>1824</v>
      </c>
      <c r="BD97" t="s">
        <v>1824</v>
      </c>
      <c r="BE97" t="s">
        <v>1824</v>
      </c>
      <c r="BF97" t="s">
        <v>1824</v>
      </c>
      <c r="BG97" t="s">
        <v>1824</v>
      </c>
      <c r="BH97" t="s">
        <v>1824</v>
      </c>
      <c r="BI97" t="s">
        <v>1824</v>
      </c>
      <c r="BJ97" t="s">
        <v>1824</v>
      </c>
      <c r="BK97" t="s">
        <v>1824</v>
      </c>
      <c r="BL97" t="s">
        <v>870</v>
      </c>
      <c r="BM97" t="s">
        <v>2405</v>
      </c>
      <c r="BN97" t="s">
        <v>2406</v>
      </c>
      <c r="BO97" t="s">
        <v>1824</v>
      </c>
      <c r="BP97" t="s">
        <v>1824</v>
      </c>
      <c r="BQ97" t="s">
        <v>1824</v>
      </c>
      <c r="BR97" t="s">
        <v>2407</v>
      </c>
      <c r="BS97" t="s">
        <v>1833</v>
      </c>
      <c r="BT97" t="s">
        <v>1824</v>
      </c>
      <c r="BU97" t="s">
        <v>1173</v>
      </c>
      <c r="BV97" t="s">
        <v>312</v>
      </c>
      <c r="BW97">
        <v>55805</v>
      </c>
      <c r="BX97">
        <v>1984</v>
      </c>
      <c r="BY97" t="s">
        <v>339</v>
      </c>
    </row>
    <row r="98" spans="1:77" customFormat="1" x14ac:dyDescent="0.2">
      <c r="A98">
        <v>149</v>
      </c>
      <c r="B98">
        <v>1740553932</v>
      </c>
      <c r="C98" t="s">
        <v>2348</v>
      </c>
      <c r="D98" t="s">
        <v>816</v>
      </c>
      <c r="E98" t="s">
        <v>1883</v>
      </c>
      <c r="F98" t="s">
        <v>1824</v>
      </c>
      <c r="H98" t="s">
        <v>245</v>
      </c>
      <c r="I98" t="s">
        <v>312</v>
      </c>
      <c r="J98">
        <v>56378</v>
      </c>
      <c r="K98">
        <v>1010</v>
      </c>
      <c r="L98">
        <v>3203522221</v>
      </c>
      <c r="M98">
        <v>3203525150</v>
      </c>
      <c r="N98" t="s">
        <v>1145</v>
      </c>
      <c r="O98" t="s">
        <v>167</v>
      </c>
      <c r="P98" t="s">
        <v>116</v>
      </c>
      <c r="Q98" t="s">
        <v>37728</v>
      </c>
      <c r="R98" t="s">
        <v>37074</v>
      </c>
      <c r="S98" t="s">
        <v>37668</v>
      </c>
      <c r="T98" t="s">
        <v>37669</v>
      </c>
      <c r="U98" t="s">
        <v>37664</v>
      </c>
      <c r="V98">
        <v>3202512700</v>
      </c>
      <c r="W98">
        <v>21702</v>
      </c>
      <c r="X98">
        <v>3202555737</v>
      </c>
      <c r="Y98" t="s">
        <v>37670</v>
      </c>
      <c r="Z98" t="s">
        <v>2413</v>
      </c>
      <c r="AA98" t="s">
        <v>1824</v>
      </c>
      <c r="AB98" t="s">
        <v>585</v>
      </c>
      <c r="AC98" t="s">
        <v>312</v>
      </c>
      <c r="AD98">
        <v>56303</v>
      </c>
      <c r="AE98">
        <v>1901</v>
      </c>
      <c r="AF98" t="s">
        <v>2241</v>
      </c>
      <c r="AG98" t="s">
        <v>429</v>
      </c>
      <c r="AH98" t="s">
        <v>1180</v>
      </c>
      <c r="AI98" t="s">
        <v>317</v>
      </c>
      <c r="AJ98">
        <v>1</v>
      </c>
      <c r="AK98" t="s">
        <v>37671</v>
      </c>
      <c r="AL98" t="s">
        <v>1807</v>
      </c>
      <c r="AM98" t="s">
        <v>1808</v>
      </c>
      <c r="AN98" t="s">
        <v>37054</v>
      </c>
      <c r="AO98">
        <v>3202512700</v>
      </c>
      <c r="AP98">
        <v>54553</v>
      </c>
      <c r="AQ98">
        <v>3202555737</v>
      </c>
      <c r="AR98" t="s">
        <v>1809</v>
      </c>
      <c r="AS98" t="s">
        <v>2413</v>
      </c>
      <c r="AT98" t="s">
        <v>1824</v>
      </c>
      <c r="AU98" t="s">
        <v>585</v>
      </c>
      <c r="AV98" t="s">
        <v>2414</v>
      </c>
      <c r="AW98">
        <v>56303</v>
      </c>
      <c r="AX98">
        <v>1901</v>
      </c>
      <c r="AY98" t="s">
        <v>1824</v>
      </c>
      <c r="AZ98" t="s">
        <v>1824</v>
      </c>
      <c r="BA98" t="s">
        <v>1824</v>
      </c>
      <c r="BB98" t="s">
        <v>1824</v>
      </c>
      <c r="BC98" t="s">
        <v>1824</v>
      </c>
      <c r="BD98" t="s">
        <v>1824</v>
      </c>
      <c r="BE98" t="s">
        <v>1824</v>
      </c>
      <c r="BF98" t="s">
        <v>1824</v>
      </c>
      <c r="BG98" t="s">
        <v>1824</v>
      </c>
      <c r="BH98" t="s">
        <v>1824</v>
      </c>
      <c r="BI98" t="s">
        <v>1824</v>
      </c>
      <c r="BJ98" t="s">
        <v>1824</v>
      </c>
      <c r="BK98" t="s">
        <v>1824</v>
      </c>
      <c r="BL98" t="s">
        <v>1066</v>
      </c>
      <c r="BM98" t="s">
        <v>1467</v>
      </c>
      <c r="BN98" t="s">
        <v>390</v>
      </c>
      <c r="BO98">
        <v>3202437769</v>
      </c>
      <c r="BP98">
        <v>42129</v>
      </c>
      <c r="BQ98">
        <v>3202431541</v>
      </c>
      <c r="BR98" t="s">
        <v>1667</v>
      </c>
      <c r="BS98" t="s">
        <v>1880</v>
      </c>
      <c r="BT98" t="s">
        <v>1824</v>
      </c>
      <c r="BU98" t="s">
        <v>1812</v>
      </c>
      <c r="BV98" t="s">
        <v>312</v>
      </c>
      <c r="BW98">
        <v>56362</v>
      </c>
      <c r="BX98">
        <v>1445</v>
      </c>
      <c r="BY98" t="s">
        <v>339</v>
      </c>
    </row>
    <row r="99" spans="1:77" customFormat="1" x14ac:dyDescent="0.2">
      <c r="A99">
        <v>152</v>
      </c>
      <c r="B99">
        <v>1487678942</v>
      </c>
      <c r="C99" t="s">
        <v>37729</v>
      </c>
      <c r="D99" t="s">
        <v>176</v>
      </c>
      <c r="E99" t="s">
        <v>37730</v>
      </c>
      <c r="F99" t="s">
        <v>1824</v>
      </c>
      <c r="H99" t="s">
        <v>177</v>
      </c>
      <c r="I99" t="s">
        <v>312</v>
      </c>
      <c r="J99">
        <v>56267</v>
      </c>
      <c r="K99">
        <v>0</v>
      </c>
      <c r="L99">
        <v>3205891313</v>
      </c>
      <c r="M99">
        <v>3205897686</v>
      </c>
      <c r="N99" t="s">
        <v>2281</v>
      </c>
      <c r="O99" t="s">
        <v>2282</v>
      </c>
      <c r="P99" t="s">
        <v>965</v>
      </c>
      <c r="Q99" t="s">
        <v>2086</v>
      </c>
      <c r="R99" t="s">
        <v>37731</v>
      </c>
      <c r="S99" t="s">
        <v>37732</v>
      </c>
      <c r="T99" t="s">
        <v>37733</v>
      </c>
      <c r="U99" t="s">
        <v>316</v>
      </c>
      <c r="V99">
        <v>3205897627</v>
      </c>
      <c r="W99" t="s">
        <v>1824</v>
      </c>
      <c r="X99">
        <v>3205897686</v>
      </c>
      <c r="Y99" t="s">
        <v>37734</v>
      </c>
      <c r="Z99" t="s">
        <v>1824</v>
      </c>
      <c r="AA99" t="s">
        <v>1824</v>
      </c>
      <c r="AB99" t="s">
        <v>1824</v>
      </c>
      <c r="AC99" t="s">
        <v>1747</v>
      </c>
      <c r="AD99" t="s">
        <v>1824</v>
      </c>
      <c r="AE99" t="s">
        <v>1824</v>
      </c>
      <c r="AF99" t="s">
        <v>1824</v>
      </c>
      <c r="AG99" t="s">
        <v>2283</v>
      </c>
      <c r="AH99" t="s">
        <v>325</v>
      </c>
      <c r="AI99">
        <v>0</v>
      </c>
      <c r="AJ99">
        <v>1</v>
      </c>
      <c r="AK99" t="s">
        <v>37735</v>
      </c>
      <c r="AL99" t="s">
        <v>1824</v>
      </c>
      <c r="AM99" t="s">
        <v>1824</v>
      </c>
      <c r="AN99" t="s">
        <v>1824</v>
      </c>
      <c r="AO99" t="s">
        <v>1824</v>
      </c>
      <c r="AP99" t="s">
        <v>1824</v>
      </c>
      <c r="AQ99" t="s">
        <v>1824</v>
      </c>
      <c r="AR99" t="s">
        <v>1824</v>
      </c>
      <c r="AS99" t="s">
        <v>1824</v>
      </c>
      <c r="AT99" t="s">
        <v>1824</v>
      </c>
      <c r="AU99" t="s">
        <v>1824</v>
      </c>
      <c r="AV99" t="s">
        <v>1824</v>
      </c>
      <c r="AW99" t="s">
        <v>1824</v>
      </c>
      <c r="AX99" t="s">
        <v>1824</v>
      </c>
      <c r="AY99" t="s">
        <v>1824</v>
      </c>
      <c r="AZ99" t="s">
        <v>1824</v>
      </c>
      <c r="BA99" t="s">
        <v>1824</v>
      </c>
      <c r="BB99" t="s">
        <v>1824</v>
      </c>
      <c r="BC99" t="s">
        <v>1824</v>
      </c>
      <c r="BD99" t="s">
        <v>1824</v>
      </c>
      <c r="BE99" t="s">
        <v>1824</v>
      </c>
      <c r="BF99" t="s">
        <v>1824</v>
      </c>
      <c r="BG99" t="s">
        <v>1824</v>
      </c>
      <c r="BH99" t="s">
        <v>1824</v>
      </c>
      <c r="BI99" t="s">
        <v>1824</v>
      </c>
      <c r="BJ99" t="s">
        <v>1824</v>
      </c>
      <c r="BK99" t="s">
        <v>1824</v>
      </c>
      <c r="BL99" t="s">
        <v>37732</v>
      </c>
      <c r="BM99" t="s">
        <v>37733</v>
      </c>
      <c r="BN99" t="s">
        <v>316</v>
      </c>
      <c r="BO99">
        <v>3205897627</v>
      </c>
      <c r="BP99" t="s">
        <v>1824</v>
      </c>
      <c r="BQ99">
        <v>3205897686</v>
      </c>
      <c r="BR99" t="s">
        <v>37734</v>
      </c>
      <c r="BS99" t="s">
        <v>1824</v>
      </c>
      <c r="BT99" t="s">
        <v>1824</v>
      </c>
      <c r="BU99" t="s">
        <v>1824</v>
      </c>
      <c r="BV99" t="s">
        <v>1747</v>
      </c>
      <c r="BW99" t="s">
        <v>1824</v>
      </c>
      <c r="BX99" t="s">
        <v>1824</v>
      </c>
      <c r="BY99" t="s">
        <v>339</v>
      </c>
    </row>
    <row r="100" spans="1:77" customFormat="1" x14ac:dyDescent="0.2">
      <c r="A100">
        <v>153</v>
      </c>
      <c r="B100">
        <v>1174529002</v>
      </c>
      <c r="C100" t="s">
        <v>37164</v>
      </c>
      <c r="D100" t="s">
        <v>2466</v>
      </c>
      <c r="E100" t="s">
        <v>37165</v>
      </c>
      <c r="F100" t="s">
        <v>1824</v>
      </c>
      <c r="H100" t="s">
        <v>883</v>
      </c>
      <c r="I100" t="s">
        <v>312</v>
      </c>
      <c r="J100">
        <v>56215</v>
      </c>
      <c r="K100">
        <v>0</v>
      </c>
      <c r="L100">
        <v>3208434232</v>
      </c>
      <c r="M100">
        <v>3208434172</v>
      </c>
      <c r="N100" t="s">
        <v>2491</v>
      </c>
      <c r="O100" t="s">
        <v>37166</v>
      </c>
      <c r="P100" t="s">
        <v>37167</v>
      </c>
      <c r="Q100" t="s">
        <v>37168</v>
      </c>
      <c r="R100" t="s">
        <v>37074</v>
      </c>
      <c r="S100" t="s">
        <v>37126</v>
      </c>
      <c r="T100" t="s">
        <v>37127</v>
      </c>
      <c r="U100" t="s">
        <v>1446</v>
      </c>
      <c r="V100" t="s">
        <v>1824</v>
      </c>
      <c r="W100" t="s">
        <v>1824</v>
      </c>
      <c r="X100" t="s">
        <v>1824</v>
      </c>
      <c r="Y100" t="s">
        <v>37128</v>
      </c>
      <c r="Z100" t="s">
        <v>2413</v>
      </c>
      <c r="AA100" t="s">
        <v>1824</v>
      </c>
      <c r="AB100" t="s">
        <v>585</v>
      </c>
      <c r="AC100" t="s">
        <v>312</v>
      </c>
      <c r="AD100">
        <v>56303</v>
      </c>
      <c r="AE100">
        <v>1901</v>
      </c>
      <c r="AF100" t="s">
        <v>2241</v>
      </c>
      <c r="AG100" t="s">
        <v>429</v>
      </c>
      <c r="AH100" t="s">
        <v>1180</v>
      </c>
      <c r="AI100" t="s">
        <v>866</v>
      </c>
      <c r="AJ100">
        <v>1</v>
      </c>
      <c r="AK100" t="s">
        <v>2467</v>
      </c>
      <c r="AL100" t="s">
        <v>1807</v>
      </c>
      <c r="AM100" t="s">
        <v>1808</v>
      </c>
      <c r="AN100" t="s">
        <v>37054</v>
      </c>
      <c r="AO100">
        <v>3202512700</v>
      </c>
      <c r="AP100">
        <v>54553</v>
      </c>
      <c r="AQ100">
        <v>3202555737</v>
      </c>
      <c r="AR100" t="s">
        <v>1809</v>
      </c>
      <c r="AS100" t="s">
        <v>2413</v>
      </c>
      <c r="AT100" t="s">
        <v>1824</v>
      </c>
      <c r="AU100" t="s">
        <v>585</v>
      </c>
      <c r="AV100" t="s">
        <v>2414</v>
      </c>
      <c r="AW100">
        <v>56303</v>
      </c>
      <c r="AX100">
        <v>1901</v>
      </c>
      <c r="AY100" t="s">
        <v>984</v>
      </c>
      <c r="AZ100" t="s">
        <v>37169</v>
      </c>
      <c r="BA100" t="s">
        <v>874</v>
      </c>
      <c r="BB100">
        <v>5076374500</v>
      </c>
      <c r="BC100">
        <v>47315</v>
      </c>
      <c r="BD100">
        <v>5076976000</v>
      </c>
      <c r="BE100" t="s">
        <v>37170</v>
      </c>
      <c r="BF100" t="s">
        <v>1881</v>
      </c>
      <c r="BG100" t="s">
        <v>1824</v>
      </c>
      <c r="BH100" t="s">
        <v>244</v>
      </c>
      <c r="BI100" t="s">
        <v>312</v>
      </c>
      <c r="BJ100">
        <v>56283</v>
      </c>
      <c r="BK100" t="s">
        <v>1824</v>
      </c>
      <c r="BL100" t="s">
        <v>1824</v>
      </c>
      <c r="BM100" t="s">
        <v>1824</v>
      </c>
      <c r="BN100" t="s">
        <v>1824</v>
      </c>
      <c r="BO100" t="s">
        <v>1824</v>
      </c>
      <c r="BP100" t="s">
        <v>1824</v>
      </c>
      <c r="BQ100" t="s">
        <v>1824</v>
      </c>
      <c r="BR100" t="s">
        <v>1824</v>
      </c>
      <c r="BS100" t="s">
        <v>1824</v>
      </c>
      <c r="BT100" t="s">
        <v>1824</v>
      </c>
      <c r="BU100" t="s">
        <v>1824</v>
      </c>
      <c r="BV100" t="s">
        <v>1824</v>
      </c>
      <c r="BW100" t="s">
        <v>1824</v>
      </c>
      <c r="BX100" t="s">
        <v>1824</v>
      </c>
      <c r="BY100" t="s">
        <v>339</v>
      </c>
    </row>
    <row r="101" spans="1:77" customFormat="1" x14ac:dyDescent="0.2">
      <c r="A101">
        <v>156</v>
      </c>
      <c r="B101">
        <v>1003851171</v>
      </c>
      <c r="C101" t="s">
        <v>1485</v>
      </c>
      <c r="D101" t="s">
        <v>1313</v>
      </c>
      <c r="E101" t="s">
        <v>37171</v>
      </c>
      <c r="F101" t="s">
        <v>1824</v>
      </c>
      <c r="H101" t="s">
        <v>1054</v>
      </c>
      <c r="I101" t="s">
        <v>312</v>
      </c>
      <c r="J101">
        <v>56175</v>
      </c>
      <c r="K101">
        <v>1536</v>
      </c>
      <c r="L101">
        <v>5076293200</v>
      </c>
      <c r="M101">
        <v>5076293202</v>
      </c>
      <c r="N101" t="s">
        <v>159</v>
      </c>
      <c r="O101" t="s">
        <v>1134</v>
      </c>
      <c r="P101" t="s">
        <v>320</v>
      </c>
      <c r="Q101" t="s">
        <v>1771</v>
      </c>
      <c r="R101" t="s">
        <v>2099</v>
      </c>
      <c r="S101" t="s">
        <v>1790</v>
      </c>
      <c r="T101" t="s">
        <v>2144</v>
      </c>
      <c r="U101" t="s">
        <v>36971</v>
      </c>
      <c r="V101">
        <v>7012341213</v>
      </c>
      <c r="W101" t="s">
        <v>1824</v>
      </c>
      <c r="X101" t="s">
        <v>1824</v>
      </c>
      <c r="Y101" t="s">
        <v>2143</v>
      </c>
      <c r="Z101" t="s">
        <v>2402</v>
      </c>
      <c r="AA101" t="s">
        <v>1824</v>
      </c>
      <c r="AB101" t="s">
        <v>1271</v>
      </c>
      <c r="AC101" t="s">
        <v>405</v>
      </c>
      <c r="AD101">
        <v>58122</v>
      </c>
      <c r="AE101" t="s">
        <v>1824</v>
      </c>
      <c r="AF101" t="s">
        <v>2245</v>
      </c>
      <c r="AG101" t="s">
        <v>1339</v>
      </c>
      <c r="AH101" t="s">
        <v>1152</v>
      </c>
      <c r="AI101" t="s">
        <v>969</v>
      </c>
      <c r="AJ101">
        <v>1</v>
      </c>
      <c r="AK101" t="s">
        <v>1486</v>
      </c>
      <c r="AL101" t="s">
        <v>159</v>
      </c>
      <c r="AM101" t="s">
        <v>1134</v>
      </c>
      <c r="AN101" t="s">
        <v>320</v>
      </c>
      <c r="AO101">
        <v>5072124136</v>
      </c>
      <c r="AP101" t="s">
        <v>1824</v>
      </c>
      <c r="AQ101">
        <v>5076293202</v>
      </c>
      <c r="AR101" t="s">
        <v>1771</v>
      </c>
      <c r="AS101" t="s">
        <v>1897</v>
      </c>
      <c r="AT101" t="s">
        <v>1824</v>
      </c>
      <c r="AU101" t="s">
        <v>1340</v>
      </c>
      <c r="AV101" t="s">
        <v>312</v>
      </c>
      <c r="AW101">
        <v>56175</v>
      </c>
      <c r="AX101" t="s">
        <v>1824</v>
      </c>
      <c r="AY101" t="s">
        <v>1824</v>
      </c>
      <c r="AZ101" t="s">
        <v>1824</v>
      </c>
      <c r="BA101" t="s">
        <v>1824</v>
      </c>
      <c r="BB101" t="s">
        <v>1824</v>
      </c>
      <c r="BC101" t="s">
        <v>1824</v>
      </c>
      <c r="BD101" t="s">
        <v>1824</v>
      </c>
      <c r="BE101" t="s">
        <v>1824</v>
      </c>
      <c r="BF101" t="s">
        <v>1824</v>
      </c>
      <c r="BG101" t="s">
        <v>1824</v>
      </c>
      <c r="BH101" t="s">
        <v>1824</v>
      </c>
      <c r="BI101" t="s">
        <v>1824</v>
      </c>
      <c r="BJ101" t="s">
        <v>1824</v>
      </c>
      <c r="BK101" t="s">
        <v>1824</v>
      </c>
      <c r="BL101" t="s">
        <v>159</v>
      </c>
      <c r="BM101" t="s">
        <v>1134</v>
      </c>
      <c r="BN101" t="s">
        <v>320</v>
      </c>
      <c r="BO101">
        <v>5072124136</v>
      </c>
      <c r="BP101" t="s">
        <v>1824</v>
      </c>
      <c r="BQ101">
        <v>5076293202</v>
      </c>
      <c r="BR101" t="s">
        <v>1771</v>
      </c>
      <c r="BS101" t="s">
        <v>1897</v>
      </c>
      <c r="BT101" t="s">
        <v>1824</v>
      </c>
      <c r="BU101" t="s">
        <v>1340</v>
      </c>
      <c r="BV101" t="s">
        <v>312</v>
      </c>
      <c r="BW101">
        <v>56175</v>
      </c>
      <c r="BX101" t="s">
        <v>1824</v>
      </c>
      <c r="BY101" t="s">
        <v>339</v>
      </c>
    </row>
    <row r="102" spans="1:77" customFormat="1" x14ac:dyDescent="0.2">
      <c r="A102">
        <v>157</v>
      </c>
      <c r="B102">
        <v>1477545333</v>
      </c>
      <c r="C102" t="s">
        <v>37172</v>
      </c>
      <c r="D102" t="s">
        <v>634</v>
      </c>
      <c r="E102" t="s">
        <v>37173</v>
      </c>
      <c r="F102" t="s">
        <v>1824</v>
      </c>
      <c r="H102" t="s">
        <v>634</v>
      </c>
      <c r="I102" t="s">
        <v>312</v>
      </c>
      <c r="J102">
        <v>56482</v>
      </c>
      <c r="K102">
        <v>1264</v>
      </c>
      <c r="L102">
        <v>2186313510</v>
      </c>
      <c r="M102">
        <v>2186317511</v>
      </c>
      <c r="N102" t="s">
        <v>1192</v>
      </c>
      <c r="O102" t="s">
        <v>1135</v>
      </c>
      <c r="P102" t="s">
        <v>320</v>
      </c>
      <c r="Q102" t="s">
        <v>37174</v>
      </c>
      <c r="R102" t="s">
        <v>1674</v>
      </c>
      <c r="S102" t="s">
        <v>37175</v>
      </c>
      <c r="T102" t="s">
        <v>36991</v>
      </c>
      <c r="U102" t="s">
        <v>955</v>
      </c>
      <c r="V102">
        <v>2186328797</v>
      </c>
      <c r="W102" t="s">
        <v>1824</v>
      </c>
      <c r="X102">
        <v>2186317503</v>
      </c>
      <c r="Y102" t="s">
        <v>37176</v>
      </c>
      <c r="Z102" t="s">
        <v>1824</v>
      </c>
      <c r="AA102" t="s">
        <v>1824</v>
      </c>
      <c r="AB102" t="s">
        <v>634</v>
      </c>
      <c r="AC102" t="s">
        <v>312</v>
      </c>
      <c r="AD102" t="s">
        <v>1824</v>
      </c>
      <c r="AE102" t="s">
        <v>1824</v>
      </c>
      <c r="AF102" t="s">
        <v>634</v>
      </c>
      <c r="AG102" t="s">
        <v>37177</v>
      </c>
      <c r="AH102" t="s">
        <v>325</v>
      </c>
      <c r="AI102">
        <v>0</v>
      </c>
      <c r="AJ102">
        <v>1</v>
      </c>
      <c r="AK102" t="s">
        <v>37178</v>
      </c>
      <c r="AL102" t="s">
        <v>37175</v>
      </c>
      <c r="AM102" t="s">
        <v>36991</v>
      </c>
      <c r="AN102" t="s">
        <v>955</v>
      </c>
      <c r="AO102">
        <v>2186328797</v>
      </c>
      <c r="AP102" t="s">
        <v>1824</v>
      </c>
      <c r="AQ102">
        <v>2186317503</v>
      </c>
      <c r="AR102" t="s">
        <v>37176</v>
      </c>
      <c r="AS102" t="s">
        <v>1824</v>
      </c>
      <c r="AT102" t="s">
        <v>1824</v>
      </c>
      <c r="AU102" t="s">
        <v>634</v>
      </c>
      <c r="AV102" t="s">
        <v>312</v>
      </c>
      <c r="AW102" t="s">
        <v>1824</v>
      </c>
      <c r="AX102" t="s">
        <v>1824</v>
      </c>
      <c r="AY102" t="s">
        <v>1136</v>
      </c>
      <c r="AZ102" t="s">
        <v>1137</v>
      </c>
      <c r="BA102" t="s">
        <v>879</v>
      </c>
      <c r="BB102">
        <v>2186328714</v>
      </c>
      <c r="BC102" t="s">
        <v>1824</v>
      </c>
      <c r="BD102">
        <v>2186317503</v>
      </c>
      <c r="BE102" t="s">
        <v>37179</v>
      </c>
      <c r="BF102" t="s">
        <v>1824</v>
      </c>
      <c r="BG102" t="s">
        <v>1824</v>
      </c>
      <c r="BH102" t="s">
        <v>1824</v>
      </c>
      <c r="BI102" t="s">
        <v>1747</v>
      </c>
      <c r="BJ102" t="s">
        <v>1824</v>
      </c>
      <c r="BK102" t="s">
        <v>1824</v>
      </c>
      <c r="BL102" t="s">
        <v>37175</v>
      </c>
      <c r="BM102" t="s">
        <v>36991</v>
      </c>
      <c r="BN102" t="s">
        <v>955</v>
      </c>
      <c r="BO102">
        <v>2186328797</v>
      </c>
      <c r="BP102" t="s">
        <v>1824</v>
      </c>
      <c r="BQ102">
        <v>2186317503</v>
      </c>
      <c r="BR102" t="s">
        <v>37176</v>
      </c>
      <c r="BS102" t="s">
        <v>1824</v>
      </c>
      <c r="BT102" t="s">
        <v>1824</v>
      </c>
      <c r="BU102" t="s">
        <v>634</v>
      </c>
      <c r="BV102" t="s">
        <v>312</v>
      </c>
      <c r="BW102" t="s">
        <v>1824</v>
      </c>
      <c r="BX102" t="s">
        <v>1824</v>
      </c>
      <c r="BY102" t="s">
        <v>339</v>
      </c>
    </row>
    <row r="103" spans="1:77" customFormat="1" x14ac:dyDescent="0.2">
      <c r="A103">
        <v>159</v>
      </c>
      <c r="B103">
        <v>1922072776</v>
      </c>
      <c r="C103" t="s">
        <v>2087</v>
      </c>
      <c r="D103" t="s">
        <v>960</v>
      </c>
      <c r="E103" t="s">
        <v>2083</v>
      </c>
      <c r="F103" t="s">
        <v>1824</v>
      </c>
      <c r="H103" t="s">
        <v>961</v>
      </c>
      <c r="I103" t="s">
        <v>312</v>
      </c>
      <c r="J103">
        <v>56623</v>
      </c>
      <c r="K103">
        <v>2855</v>
      </c>
      <c r="L103">
        <v>2186342120</v>
      </c>
      <c r="M103">
        <v>2186341094</v>
      </c>
      <c r="N103" t="s">
        <v>140</v>
      </c>
      <c r="O103" t="s">
        <v>2088</v>
      </c>
      <c r="P103" t="s">
        <v>116</v>
      </c>
      <c r="Q103" t="s">
        <v>37736</v>
      </c>
      <c r="R103" t="s">
        <v>37714</v>
      </c>
      <c r="S103" t="s">
        <v>1654</v>
      </c>
      <c r="T103" t="s">
        <v>37180</v>
      </c>
      <c r="U103" t="s">
        <v>37143</v>
      </c>
      <c r="V103">
        <v>4029609435</v>
      </c>
      <c r="W103" t="s">
        <v>1824</v>
      </c>
      <c r="X103" t="s">
        <v>1824</v>
      </c>
      <c r="Y103" t="s">
        <v>37181</v>
      </c>
      <c r="Z103" t="s">
        <v>37140</v>
      </c>
      <c r="AA103" t="s">
        <v>1824</v>
      </c>
      <c r="AB103" t="s">
        <v>37134</v>
      </c>
      <c r="AC103" t="s">
        <v>37135</v>
      </c>
      <c r="AD103">
        <v>68154</v>
      </c>
      <c r="AE103" t="s">
        <v>1824</v>
      </c>
      <c r="AF103" t="s">
        <v>37136</v>
      </c>
      <c r="AG103" t="s">
        <v>2089</v>
      </c>
      <c r="AH103" t="s">
        <v>2420</v>
      </c>
      <c r="AI103" t="s">
        <v>866</v>
      </c>
      <c r="AJ103">
        <v>1</v>
      </c>
      <c r="AK103" t="s">
        <v>1636</v>
      </c>
      <c r="AL103" t="s">
        <v>1066</v>
      </c>
      <c r="AM103" t="s">
        <v>37137</v>
      </c>
      <c r="AN103" t="s">
        <v>37138</v>
      </c>
      <c r="AO103">
        <v>7086072146</v>
      </c>
      <c r="AP103" t="s">
        <v>1824</v>
      </c>
      <c r="AQ103" t="s">
        <v>1824</v>
      </c>
      <c r="AR103" t="s">
        <v>37139</v>
      </c>
      <c r="AS103" t="s">
        <v>37140</v>
      </c>
      <c r="AT103" t="s">
        <v>1824</v>
      </c>
      <c r="AU103" t="s">
        <v>37134</v>
      </c>
      <c r="AV103" t="s">
        <v>37135</v>
      </c>
      <c r="AW103">
        <v>68154</v>
      </c>
      <c r="AX103" t="s">
        <v>1824</v>
      </c>
      <c r="AY103" t="s">
        <v>1481</v>
      </c>
      <c r="AZ103" t="s">
        <v>1482</v>
      </c>
      <c r="BA103" t="s">
        <v>316</v>
      </c>
      <c r="BB103">
        <v>2186163525</v>
      </c>
      <c r="BC103" t="s">
        <v>1824</v>
      </c>
      <c r="BD103">
        <v>2187321368</v>
      </c>
      <c r="BE103" t="s">
        <v>2422</v>
      </c>
      <c r="BF103" t="s">
        <v>2268</v>
      </c>
      <c r="BG103" t="s">
        <v>1824</v>
      </c>
      <c r="BH103" t="s">
        <v>1839</v>
      </c>
      <c r="BI103" t="s">
        <v>312</v>
      </c>
      <c r="BJ103">
        <v>56470</v>
      </c>
      <c r="BK103" t="s">
        <v>1824</v>
      </c>
      <c r="BL103" t="s">
        <v>1481</v>
      </c>
      <c r="BM103" t="s">
        <v>1482</v>
      </c>
      <c r="BN103" t="s">
        <v>316</v>
      </c>
      <c r="BO103">
        <v>2186163525</v>
      </c>
      <c r="BP103" t="s">
        <v>1824</v>
      </c>
      <c r="BQ103">
        <v>2187321368</v>
      </c>
      <c r="BR103" t="s">
        <v>2422</v>
      </c>
      <c r="BS103" t="s">
        <v>2268</v>
      </c>
      <c r="BT103" t="s">
        <v>1824</v>
      </c>
      <c r="BU103" t="s">
        <v>1839</v>
      </c>
      <c r="BV103" t="s">
        <v>312</v>
      </c>
      <c r="BW103">
        <v>56470</v>
      </c>
      <c r="BX103" t="s">
        <v>1824</v>
      </c>
      <c r="BY103" t="s">
        <v>338</v>
      </c>
    </row>
    <row r="104" spans="1:77" customFormat="1" x14ac:dyDescent="0.2">
      <c r="A104">
        <v>161</v>
      </c>
      <c r="B104">
        <v>1295726362</v>
      </c>
      <c r="C104" t="s">
        <v>632</v>
      </c>
      <c r="D104" t="s">
        <v>633</v>
      </c>
      <c r="E104" t="s">
        <v>37737</v>
      </c>
      <c r="F104" t="s">
        <v>1824</v>
      </c>
      <c r="H104" t="s">
        <v>428</v>
      </c>
      <c r="I104" t="s">
        <v>312</v>
      </c>
      <c r="J104">
        <v>56479</v>
      </c>
      <c r="K104">
        <v>3201</v>
      </c>
      <c r="L104">
        <v>2188941515</v>
      </c>
      <c r="M104">
        <v>2188940355</v>
      </c>
      <c r="N104" t="s">
        <v>2484</v>
      </c>
      <c r="O104" t="s">
        <v>37182</v>
      </c>
      <c r="P104" t="s">
        <v>116</v>
      </c>
      <c r="Q104" t="s">
        <v>635</v>
      </c>
      <c r="R104" t="s">
        <v>37183</v>
      </c>
      <c r="S104" t="s">
        <v>1890</v>
      </c>
      <c r="T104" t="s">
        <v>1891</v>
      </c>
      <c r="U104" t="s">
        <v>316</v>
      </c>
      <c r="V104">
        <v>2188948194</v>
      </c>
      <c r="W104" t="s">
        <v>1824</v>
      </c>
      <c r="X104" t="s">
        <v>1824</v>
      </c>
      <c r="Y104" t="s">
        <v>1892</v>
      </c>
      <c r="Z104" t="s">
        <v>1824</v>
      </c>
      <c r="AA104" t="s">
        <v>1824</v>
      </c>
      <c r="AB104" t="s">
        <v>633</v>
      </c>
      <c r="AC104" t="s">
        <v>312</v>
      </c>
      <c r="AD104" t="s">
        <v>1824</v>
      </c>
      <c r="AE104" t="s">
        <v>1824</v>
      </c>
      <c r="AF104" t="s">
        <v>428</v>
      </c>
      <c r="AG104" t="s">
        <v>636</v>
      </c>
      <c r="AH104" t="s">
        <v>325</v>
      </c>
      <c r="AI104" t="s">
        <v>866</v>
      </c>
      <c r="AJ104">
        <v>1</v>
      </c>
      <c r="AK104" t="s">
        <v>2392</v>
      </c>
      <c r="AL104" t="s">
        <v>1893</v>
      </c>
      <c r="AM104" t="s">
        <v>1894</v>
      </c>
      <c r="AN104" t="s">
        <v>323</v>
      </c>
      <c r="AO104">
        <v>2188948169</v>
      </c>
      <c r="AP104" t="s">
        <v>1824</v>
      </c>
      <c r="AQ104" t="s">
        <v>1824</v>
      </c>
      <c r="AR104" t="s">
        <v>1895</v>
      </c>
      <c r="AS104" t="s">
        <v>1824</v>
      </c>
      <c r="AT104" t="s">
        <v>1824</v>
      </c>
      <c r="AU104" t="s">
        <v>1824</v>
      </c>
      <c r="AV104" t="s">
        <v>1747</v>
      </c>
      <c r="AW104" t="s">
        <v>1824</v>
      </c>
      <c r="AX104" t="s">
        <v>1824</v>
      </c>
      <c r="AY104" t="s">
        <v>1824</v>
      </c>
      <c r="AZ104" t="s">
        <v>1824</v>
      </c>
      <c r="BA104" t="s">
        <v>1824</v>
      </c>
      <c r="BB104" t="s">
        <v>1824</v>
      </c>
      <c r="BC104" t="s">
        <v>1824</v>
      </c>
      <c r="BD104" t="s">
        <v>1824</v>
      </c>
      <c r="BE104" t="s">
        <v>1824</v>
      </c>
      <c r="BF104" t="s">
        <v>1824</v>
      </c>
      <c r="BG104" t="s">
        <v>1824</v>
      </c>
      <c r="BH104" t="s">
        <v>1824</v>
      </c>
      <c r="BI104" t="s">
        <v>1824</v>
      </c>
      <c r="BJ104" t="s">
        <v>1824</v>
      </c>
      <c r="BK104" t="s">
        <v>1824</v>
      </c>
      <c r="BL104" t="s">
        <v>1893</v>
      </c>
      <c r="BM104" t="s">
        <v>1894</v>
      </c>
      <c r="BN104" t="s">
        <v>323</v>
      </c>
      <c r="BO104">
        <v>2188948169</v>
      </c>
      <c r="BP104" t="s">
        <v>1824</v>
      </c>
      <c r="BQ104" t="s">
        <v>1824</v>
      </c>
      <c r="BR104" t="s">
        <v>1895</v>
      </c>
      <c r="BS104" t="s">
        <v>1824</v>
      </c>
      <c r="BT104" t="s">
        <v>1824</v>
      </c>
      <c r="BU104" t="s">
        <v>1824</v>
      </c>
      <c r="BV104" t="s">
        <v>1747</v>
      </c>
      <c r="BW104" t="s">
        <v>1824</v>
      </c>
      <c r="BX104" t="s">
        <v>1824</v>
      </c>
      <c r="BY104" t="s">
        <v>339</v>
      </c>
    </row>
    <row r="105" spans="1:77" customFormat="1" x14ac:dyDescent="0.2">
      <c r="A105">
        <v>162</v>
      </c>
      <c r="B105">
        <v>1952307688</v>
      </c>
      <c r="C105" t="s">
        <v>975</v>
      </c>
      <c r="D105" t="s">
        <v>976</v>
      </c>
      <c r="E105" t="s">
        <v>2284</v>
      </c>
      <c r="F105" t="s">
        <v>1824</v>
      </c>
      <c r="H105" t="s">
        <v>977</v>
      </c>
      <c r="I105" t="s">
        <v>312</v>
      </c>
      <c r="J105">
        <v>56013</v>
      </c>
      <c r="K105">
        <v>2158</v>
      </c>
      <c r="L105">
        <v>5075263273</v>
      </c>
      <c r="M105">
        <v>5075263621</v>
      </c>
      <c r="N105" t="s">
        <v>143</v>
      </c>
      <c r="O105" t="s">
        <v>193</v>
      </c>
      <c r="P105" t="s">
        <v>978</v>
      </c>
      <c r="Q105" t="s">
        <v>1789</v>
      </c>
      <c r="R105" t="s">
        <v>37738</v>
      </c>
      <c r="S105" t="s">
        <v>37184</v>
      </c>
      <c r="T105" t="s">
        <v>2286</v>
      </c>
      <c r="U105" t="s">
        <v>137</v>
      </c>
      <c r="V105">
        <v>5075267949</v>
      </c>
      <c r="W105" t="s">
        <v>1824</v>
      </c>
      <c r="X105">
        <v>5075263621</v>
      </c>
      <c r="Y105" t="s">
        <v>2287</v>
      </c>
      <c r="Z105" t="s">
        <v>2425</v>
      </c>
      <c r="AA105" t="s">
        <v>1824</v>
      </c>
      <c r="AB105" t="s">
        <v>976</v>
      </c>
      <c r="AC105" t="s">
        <v>312</v>
      </c>
      <c r="AD105">
        <v>56013</v>
      </c>
      <c r="AE105" t="s">
        <v>1824</v>
      </c>
      <c r="AF105" t="s">
        <v>1824</v>
      </c>
      <c r="AG105" t="s">
        <v>979</v>
      </c>
      <c r="AH105" t="s">
        <v>325</v>
      </c>
      <c r="AI105">
        <v>0</v>
      </c>
      <c r="AJ105">
        <v>1</v>
      </c>
      <c r="AK105" t="s">
        <v>2393</v>
      </c>
      <c r="AL105" t="s">
        <v>1824</v>
      </c>
      <c r="AM105" t="s">
        <v>1824</v>
      </c>
      <c r="AN105" t="s">
        <v>1824</v>
      </c>
      <c r="AO105" t="s">
        <v>1824</v>
      </c>
      <c r="AP105" t="s">
        <v>1824</v>
      </c>
      <c r="AQ105" t="s">
        <v>1824</v>
      </c>
      <c r="AR105" t="s">
        <v>1824</v>
      </c>
      <c r="AS105" t="s">
        <v>1824</v>
      </c>
      <c r="AT105" t="s">
        <v>1824</v>
      </c>
      <c r="AU105" t="s">
        <v>1824</v>
      </c>
      <c r="AV105" t="s">
        <v>1824</v>
      </c>
      <c r="AW105" t="s">
        <v>1824</v>
      </c>
      <c r="AX105" t="s">
        <v>1824</v>
      </c>
      <c r="AY105" t="s">
        <v>1824</v>
      </c>
      <c r="AZ105" t="s">
        <v>1824</v>
      </c>
      <c r="BA105" t="s">
        <v>1824</v>
      </c>
      <c r="BB105" t="s">
        <v>1824</v>
      </c>
      <c r="BC105" t="s">
        <v>1824</v>
      </c>
      <c r="BD105" t="s">
        <v>1824</v>
      </c>
      <c r="BE105" t="s">
        <v>1824</v>
      </c>
      <c r="BF105" t="s">
        <v>1824</v>
      </c>
      <c r="BG105" t="s">
        <v>1824</v>
      </c>
      <c r="BH105" t="s">
        <v>1824</v>
      </c>
      <c r="BI105" t="s">
        <v>1824</v>
      </c>
      <c r="BJ105" t="s">
        <v>1824</v>
      </c>
      <c r="BK105" t="s">
        <v>1824</v>
      </c>
      <c r="BL105" t="s">
        <v>2285</v>
      </c>
      <c r="BM105" t="s">
        <v>2286</v>
      </c>
      <c r="BN105" t="s">
        <v>137</v>
      </c>
      <c r="BO105">
        <v>5075267949</v>
      </c>
      <c r="BP105" t="s">
        <v>1824</v>
      </c>
      <c r="BQ105">
        <v>5075263621</v>
      </c>
      <c r="BR105" t="s">
        <v>2287</v>
      </c>
      <c r="BS105" t="s">
        <v>2425</v>
      </c>
      <c r="BT105" t="s">
        <v>1824</v>
      </c>
      <c r="BU105" t="s">
        <v>976</v>
      </c>
      <c r="BV105" t="s">
        <v>312</v>
      </c>
      <c r="BW105">
        <v>56013</v>
      </c>
      <c r="BX105" t="s">
        <v>1824</v>
      </c>
      <c r="BY105" t="s">
        <v>339</v>
      </c>
    </row>
    <row r="106" spans="1:77" customFormat="1" x14ac:dyDescent="0.2">
      <c r="A106">
        <v>163</v>
      </c>
      <c r="B106">
        <v>1457319485</v>
      </c>
      <c r="C106" t="s">
        <v>627</v>
      </c>
      <c r="D106" t="s">
        <v>330</v>
      </c>
      <c r="E106" t="s">
        <v>1725</v>
      </c>
      <c r="F106" t="s">
        <v>1824</v>
      </c>
      <c r="H106" t="s">
        <v>959</v>
      </c>
      <c r="I106" t="s">
        <v>312</v>
      </c>
      <c r="J106">
        <v>55102</v>
      </c>
      <c r="K106">
        <v>2344</v>
      </c>
      <c r="L106">
        <v>6122208000</v>
      </c>
      <c r="M106">
        <v>6512417368</v>
      </c>
      <c r="N106" t="s">
        <v>1183</v>
      </c>
      <c r="O106" t="s">
        <v>2373</v>
      </c>
      <c r="P106" t="s">
        <v>116</v>
      </c>
      <c r="Q106" t="s">
        <v>2394</v>
      </c>
      <c r="R106" t="s">
        <v>1765</v>
      </c>
      <c r="S106" t="s">
        <v>173</v>
      </c>
      <c r="T106" t="s">
        <v>2257</v>
      </c>
      <c r="U106" t="s">
        <v>1060</v>
      </c>
      <c r="V106">
        <v>6122624728</v>
      </c>
      <c r="W106" t="s">
        <v>1824</v>
      </c>
      <c r="X106">
        <v>6122624737</v>
      </c>
      <c r="Y106" t="s">
        <v>2258</v>
      </c>
      <c r="Z106" t="s">
        <v>2397</v>
      </c>
      <c r="AA106" t="s">
        <v>1824</v>
      </c>
      <c r="AB106" t="s">
        <v>125</v>
      </c>
      <c r="AC106" t="s">
        <v>312</v>
      </c>
      <c r="AD106">
        <v>55440</v>
      </c>
      <c r="AE106">
        <v>43</v>
      </c>
      <c r="AF106" t="s">
        <v>120</v>
      </c>
      <c r="AG106" t="s">
        <v>1770</v>
      </c>
      <c r="AH106" t="s">
        <v>1722</v>
      </c>
      <c r="AI106" t="s">
        <v>866</v>
      </c>
      <c r="AJ106">
        <v>0</v>
      </c>
      <c r="AK106" t="s">
        <v>37185</v>
      </c>
      <c r="AL106" t="s">
        <v>121</v>
      </c>
      <c r="AM106" t="s">
        <v>122</v>
      </c>
      <c r="AN106" t="s">
        <v>1484</v>
      </c>
      <c r="AO106">
        <v>6122624719</v>
      </c>
      <c r="AP106" t="s">
        <v>1824</v>
      </c>
      <c r="AQ106">
        <v>6122624737</v>
      </c>
      <c r="AR106" t="s">
        <v>123</v>
      </c>
      <c r="AS106" t="s">
        <v>37588</v>
      </c>
      <c r="AT106" t="s">
        <v>124</v>
      </c>
      <c r="AU106" t="s">
        <v>119</v>
      </c>
      <c r="AV106" t="s">
        <v>312</v>
      </c>
      <c r="AW106">
        <v>55440</v>
      </c>
      <c r="AX106">
        <v>43</v>
      </c>
      <c r="AY106" t="s">
        <v>1644</v>
      </c>
      <c r="AZ106" t="s">
        <v>1645</v>
      </c>
      <c r="BA106" t="s">
        <v>1646</v>
      </c>
      <c r="BB106">
        <v>6122624721</v>
      </c>
      <c r="BC106" t="s">
        <v>1824</v>
      </c>
      <c r="BD106">
        <v>6122624737</v>
      </c>
      <c r="BE106" t="s">
        <v>1647</v>
      </c>
      <c r="BF106" t="s">
        <v>36951</v>
      </c>
      <c r="BG106" t="s">
        <v>1824</v>
      </c>
      <c r="BH106" t="s">
        <v>119</v>
      </c>
      <c r="BI106" t="s">
        <v>312</v>
      </c>
      <c r="BJ106">
        <v>55440</v>
      </c>
      <c r="BK106" t="s">
        <v>1824</v>
      </c>
      <c r="BL106" t="s">
        <v>173</v>
      </c>
      <c r="BM106" t="s">
        <v>2257</v>
      </c>
      <c r="BN106" t="s">
        <v>1060</v>
      </c>
      <c r="BO106">
        <v>6122624728</v>
      </c>
      <c r="BP106" t="s">
        <v>1824</v>
      </c>
      <c r="BQ106">
        <v>6122624737</v>
      </c>
      <c r="BR106" t="s">
        <v>2258</v>
      </c>
      <c r="BS106" t="s">
        <v>2397</v>
      </c>
      <c r="BT106" t="s">
        <v>1824</v>
      </c>
      <c r="BU106" t="s">
        <v>125</v>
      </c>
      <c r="BV106" t="s">
        <v>312</v>
      </c>
      <c r="BW106">
        <v>55440</v>
      </c>
      <c r="BX106">
        <v>43</v>
      </c>
      <c r="BY106" t="s">
        <v>339</v>
      </c>
    </row>
    <row r="107" spans="1:77" customFormat="1" x14ac:dyDescent="0.2">
      <c r="A107">
        <v>167</v>
      </c>
      <c r="B107">
        <v>1083617120</v>
      </c>
      <c r="C107" t="s">
        <v>2288</v>
      </c>
      <c r="D107" t="s">
        <v>1319</v>
      </c>
      <c r="E107" t="s">
        <v>2289</v>
      </c>
      <c r="F107" t="s">
        <v>1824</v>
      </c>
      <c r="H107" t="s">
        <v>888</v>
      </c>
      <c r="I107" t="s">
        <v>312</v>
      </c>
      <c r="J107">
        <v>55792</v>
      </c>
      <c r="K107">
        <v>2348</v>
      </c>
      <c r="L107">
        <v>2187413340</v>
      </c>
      <c r="M107">
        <v>2187499427</v>
      </c>
      <c r="N107" t="s">
        <v>1902</v>
      </c>
      <c r="O107" t="s">
        <v>1903</v>
      </c>
      <c r="P107" t="s">
        <v>417</v>
      </c>
      <c r="Q107" t="s">
        <v>1904</v>
      </c>
      <c r="R107" t="s">
        <v>1634</v>
      </c>
      <c r="S107" t="s">
        <v>1835</v>
      </c>
      <c r="T107" t="s">
        <v>1836</v>
      </c>
      <c r="U107" t="s">
        <v>2404</v>
      </c>
      <c r="V107">
        <v>2187861419</v>
      </c>
      <c r="W107" t="s">
        <v>1824</v>
      </c>
      <c r="X107" t="s">
        <v>1824</v>
      </c>
      <c r="Y107" t="s">
        <v>1837</v>
      </c>
      <c r="Z107" t="s">
        <v>1833</v>
      </c>
      <c r="AA107" t="s">
        <v>1824</v>
      </c>
      <c r="AB107" t="s">
        <v>1173</v>
      </c>
      <c r="AC107" t="s">
        <v>312</v>
      </c>
      <c r="AD107">
        <v>55805</v>
      </c>
      <c r="AE107" t="s">
        <v>1824</v>
      </c>
      <c r="AF107" t="s">
        <v>1824</v>
      </c>
      <c r="AG107" t="s">
        <v>1424</v>
      </c>
      <c r="AH107" t="s">
        <v>1784</v>
      </c>
      <c r="AI107" t="s">
        <v>866</v>
      </c>
      <c r="AJ107">
        <v>0</v>
      </c>
      <c r="AK107" t="s">
        <v>2090</v>
      </c>
      <c r="AL107" t="s">
        <v>1488</v>
      </c>
      <c r="AM107" t="s">
        <v>1489</v>
      </c>
      <c r="AN107" t="s">
        <v>1787</v>
      </c>
      <c r="AO107">
        <v>2187863215</v>
      </c>
      <c r="AP107" t="s">
        <v>1824</v>
      </c>
      <c r="AQ107" t="s">
        <v>1824</v>
      </c>
      <c r="AR107" t="s">
        <v>37081</v>
      </c>
      <c r="AS107" t="s">
        <v>2417</v>
      </c>
      <c r="AT107" t="s">
        <v>1824</v>
      </c>
      <c r="AU107" t="s">
        <v>1173</v>
      </c>
      <c r="AV107" t="s">
        <v>312</v>
      </c>
      <c r="AW107">
        <v>55805</v>
      </c>
      <c r="AX107" t="s">
        <v>1824</v>
      </c>
      <c r="AY107" t="s">
        <v>1824</v>
      </c>
      <c r="AZ107" t="s">
        <v>1824</v>
      </c>
      <c r="BA107" t="s">
        <v>1824</v>
      </c>
      <c r="BB107" t="s">
        <v>1824</v>
      </c>
      <c r="BC107" t="s">
        <v>1824</v>
      </c>
      <c r="BD107" t="s">
        <v>1824</v>
      </c>
      <c r="BE107" t="s">
        <v>1824</v>
      </c>
      <c r="BF107" t="s">
        <v>1824</v>
      </c>
      <c r="BG107" t="s">
        <v>1824</v>
      </c>
      <c r="BH107" t="s">
        <v>1824</v>
      </c>
      <c r="BI107" t="s">
        <v>1824</v>
      </c>
      <c r="BJ107" t="s">
        <v>1824</v>
      </c>
      <c r="BK107" t="s">
        <v>1824</v>
      </c>
      <c r="BL107" t="s">
        <v>870</v>
      </c>
      <c r="BM107" t="s">
        <v>2405</v>
      </c>
      <c r="BN107" t="s">
        <v>2406</v>
      </c>
      <c r="BO107" t="s">
        <v>1824</v>
      </c>
      <c r="BP107" t="s">
        <v>1824</v>
      </c>
      <c r="BQ107" t="s">
        <v>1824</v>
      </c>
      <c r="BR107" t="s">
        <v>2407</v>
      </c>
      <c r="BS107" t="s">
        <v>1833</v>
      </c>
      <c r="BT107" t="s">
        <v>1824</v>
      </c>
      <c r="BU107" t="s">
        <v>1173</v>
      </c>
      <c r="BV107" t="s">
        <v>312</v>
      </c>
      <c r="BW107">
        <v>55805</v>
      </c>
      <c r="BX107">
        <v>1984</v>
      </c>
      <c r="BY107" t="s">
        <v>339</v>
      </c>
    </row>
    <row r="108" spans="1:77" customFormat="1" x14ac:dyDescent="0.2">
      <c r="A108">
        <v>168</v>
      </c>
      <c r="B108">
        <v>1275608457</v>
      </c>
      <c r="C108" t="s">
        <v>1324</v>
      </c>
      <c r="D108" t="s">
        <v>1325</v>
      </c>
      <c r="E108" t="s">
        <v>36959</v>
      </c>
      <c r="F108" t="s">
        <v>1824</v>
      </c>
      <c r="H108" t="s">
        <v>2468</v>
      </c>
      <c r="I108" t="s">
        <v>312</v>
      </c>
      <c r="J108">
        <v>55387</v>
      </c>
      <c r="K108">
        <v>1752</v>
      </c>
      <c r="L108">
        <v>9524422191</v>
      </c>
      <c r="M108">
        <v>9524426543</v>
      </c>
      <c r="N108" t="s">
        <v>423</v>
      </c>
      <c r="O108" t="s">
        <v>2469</v>
      </c>
      <c r="P108" t="s">
        <v>965</v>
      </c>
      <c r="Q108" t="s">
        <v>2470</v>
      </c>
      <c r="R108" t="s">
        <v>2428</v>
      </c>
      <c r="S108" t="s">
        <v>2474</v>
      </c>
      <c r="T108" t="s">
        <v>2475</v>
      </c>
      <c r="U108" t="s">
        <v>2476</v>
      </c>
      <c r="V108">
        <v>9524422191</v>
      </c>
      <c r="W108">
        <v>35705</v>
      </c>
      <c r="X108">
        <v>9524426540</v>
      </c>
      <c r="Y108" t="s">
        <v>2477</v>
      </c>
      <c r="Z108" t="s">
        <v>36959</v>
      </c>
      <c r="AA108" t="s">
        <v>1824</v>
      </c>
      <c r="AB108" t="s">
        <v>1325</v>
      </c>
      <c r="AC108" t="s">
        <v>312</v>
      </c>
      <c r="AD108">
        <v>55387</v>
      </c>
      <c r="AE108" t="s">
        <v>1824</v>
      </c>
      <c r="AF108" t="s">
        <v>2468</v>
      </c>
      <c r="AG108" t="s">
        <v>2471</v>
      </c>
      <c r="AH108" t="s">
        <v>1324</v>
      </c>
      <c r="AI108" t="s">
        <v>866</v>
      </c>
      <c r="AJ108">
        <v>0</v>
      </c>
      <c r="AK108" t="s">
        <v>2430</v>
      </c>
      <c r="AL108" t="s">
        <v>2500</v>
      </c>
      <c r="AM108" t="s">
        <v>2501</v>
      </c>
      <c r="AN108" t="s">
        <v>2502</v>
      </c>
      <c r="AO108">
        <v>9524422191</v>
      </c>
      <c r="AP108">
        <v>35707</v>
      </c>
      <c r="AQ108" t="s">
        <v>1824</v>
      </c>
      <c r="AR108" t="s">
        <v>2503</v>
      </c>
      <c r="AS108" t="s">
        <v>36959</v>
      </c>
      <c r="AT108" t="s">
        <v>1824</v>
      </c>
      <c r="AU108" t="s">
        <v>1325</v>
      </c>
      <c r="AV108" t="s">
        <v>312</v>
      </c>
      <c r="AW108">
        <v>55387</v>
      </c>
      <c r="AX108" t="s">
        <v>1824</v>
      </c>
      <c r="AY108" t="s">
        <v>37086</v>
      </c>
      <c r="AZ108" t="s">
        <v>37739</v>
      </c>
      <c r="BA108" t="s">
        <v>37087</v>
      </c>
      <c r="BB108">
        <v>9524422191</v>
      </c>
      <c r="BC108">
        <v>35700</v>
      </c>
      <c r="BD108">
        <v>9524426540</v>
      </c>
      <c r="BE108" t="s">
        <v>37740</v>
      </c>
      <c r="BF108" t="s">
        <v>36959</v>
      </c>
      <c r="BG108" t="s">
        <v>1824</v>
      </c>
      <c r="BH108" t="s">
        <v>1327</v>
      </c>
      <c r="BI108" t="s">
        <v>1747</v>
      </c>
      <c r="BJ108">
        <v>55387</v>
      </c>
      <c r="BK108">
        <v>1752</v>
      </c>
      <c r="BL108" t="s">
        <v>2474</v>
      </c>
      <c r="BM108" t="s">
        <v>2475</v>
      </c>
      <c r="BN108" t="s">
        <v>2476</v>
      </c>
      <c r="BO108">
        <v>9524422191</v>
      </c>
      <c r="BP108">
        <v>35705</v>
      </c>
      <c r="BQ108">
        <v>9524426540</v>
      </c>
      <c r="BR108" t="s">
        <v>2477</v>
      </c>
      <c r="BS108" t="s">
        <v>36959</v>
      </c>
      <c r="BT108" t="s">
        <v>1824</v>
      </c>
      <c r="BU108" t="s">
        <v>1325</v>
      </c>
      <c r="BV108" t="s">
        <v>312</v>
      </c>
      <c r="BW108">
        <v>55387</v>
      </c>
      <c r="BX108" t="s">
        <v>1824</v>
      </c>
      <c r="BY108" t="s">
        <v>339</v>
      </c>
    </row>
    <row r="109" spans="1:77" customFormat="1" x14ac:dyDescent="0.2">
      <c r="A109">
        <v>169</v>
      </c>
      <c r="B109">
        <v>1073516357</v>
      </c>
      <c r="C109" t="s">
        <v>1267</v>
      </c>
      <c r="D109" t="s">
        <v>1268</v>
      </c>
      <c r="E109" t="s">
        <v>1906</v>
      </c>
      <c r="F109" t="s">
        <v>1824</v>
      </c>
      <c r="H109" t="s">
        <v>1053</v>
      </c>
      <c r="I109" t="s">
        <v>312</v>
      </c>
      <c r="J109">
        <v>56762</v>
      </c>
      <c r="K109">
        <v>1461</v>
      </c>
      <c r="L109">
        <v>2187454211</v>
      </c>
      <c r="M109">
        <v>2187454215</v>
      </c>
      <c r="N109" t="s">
        <v>1745</v>
      </c>
      <c r="O109" t="s">
        <v>2290</v>
      </c>
      <c r="P109" t="s">
        <v>284</v>
      </c>
      <c r="Q109" t="s">
        <v>2291</v>
      </c>
      <c r="R109" t="s">
        <v>1269</v>
      </c>
      <c r="S109" t="s">
        <v>37186</v>
      </c>
      <c r="T109" t="s">
        <v>37187</v>
      </c>
      <c r="U109" t="s">
        <v>1448</v>
      </c>
      <c r="V109">
        <v>7012398563</v>
      </c>
      <c r="W109" t="s">
        <v>1824</v>
      </c>
      <c r="X109">
        <v>7012398600</v>
      </c>
      <c r="Y109" t="s">
        <v>37188</v>
      </c>
      <c r="Z109" t="s">
        <v>1907</v>
      </c>
      <c r="AA109" t="s">
        <v>1824</v>
      </c>
      <c r="AB109" t="s">
        <v>1271</v>
      </c>
      <c r="AC109" t="s">
        <v>405</v>
      </c>
      <c r="AD109">
        <v>58104</v>
      </c>
      <c r="AE109" t="s">
        <v>1824</v>
      </c>
      <c r="AF109" t="s">
        <v>2245</v>
      </c>
      <c r="AG109" t="s">
        <v>2292</v>
      </c>
      <c r="AH109" t="s">
        <v>325</v>
      </c>
      <c r="AI109">
        <v>0</v>
      </c>
      <c r="AJ109">
        <v>1</v>
      </c>
      <c r="AK109" t="s">
        <v>2091</v>
      </c>
      <c r="AL109" t="s">
        <v>1272</v>
      </c>
      <c r="AM109" t="s">
        <v>1273</v>
      </c>
      <c r="AN109" t="s">
        <v>316</v>
      </c>
      <c r="AO109">
        <v>2187453261</v>
      </c>
      <c r="AP109" t="s">
        <v>1824</v>
      </c>
      <c r="AQ109">
        <v>2187454215</v>
      </c>
      <c r="AR109" t="s">
        <v>1675</v>
      </c>
      <c r="AS109" t="s">
        <v>1906</v>
      </c>
      <c r="AT109" t="s">
        <v>1824</v>
      </c>
      <c r="AU109" t="s">
        <v>1274</v>
      </c>
      <c r="AV109" t="s">
        <v>312</v>
      </c>
      <c r="AW109">
        <v>56762</v>
      </c>
      <c r="AX109">
        <v>1499</v>
      </c>
      <c r="AY109" t="s">
        <v>1824</v>
      </c>
      <c r="AZ109" t="s">
        <v>1824</v>
      </c>
      <c r="BA109" t="s">
        <v>1824</v>
      </c>
      <c r="BB109" t="s">
        <v>1824</v>
      </c>
      <c r="BC109" t="s">
        <v>1824</v>
      </c>
      <c r="BD109" t="s">
        <v>1824</v>
      </c>
      <c r="BE109" t="s">
        <v>1824</v>
      </c>
      <c r="BF109" t="s">
        <v>1824</v>
      </c>
      <c r="BG109" t="s">
        <v>1824</v>
      </c>
      <c r="BH109" t="s">
        <v>1824</v>
      </c>
      <c r="BI109" t="s">
        <v>1824</v>
      </c>
      <c r="BJ109" t="s">
        <v>1824</v>
      </c>
      <c r="BK109" t="s">
        <v>1824</v>
      </c>
      <c r="BL109" t="s">
        <v>1272</v>
      </c>
      <c r="BM109" t="s">
        <v>1273</v>
      </c>
      <c r="BN109" t="s">
        <v>316</v>
      </c>
      <c r="BO109">
        <v>2187453261</v>
      </c>
      <c r="BP109" t="s">
        <v>1824</v>
      </c>
      <c r="BQ109">
        <v>2187454215</v>
      </c>
      <c r="BR109" t="s">
        <v>1675</v>
      </c>
      <c r="BS109" t="s">
        <v>1906</v>
      </c>
      <c r="BT109" t="s">
        <v>1824</v>
      </c>
      <c r="BU109" t="s">
        <v>1274</v>
      </c>
      <c r="BV109" t="s">
        <v>312</v>
      </c>
      <c r="BW109">
        <v>56762</v>
      </c>
      <c r="BX109">
        <v>1499</v>
      </c>
      <c r="BY109" t="s">
        <v>339</v>
      </c>
    </row>
    <row r="110" spans="1:77" customFormat="1" x14ac:dyDescent="0.2">
      <c r="A110">
        <v>170</v>
      </c>
      <c r="B110">
        <v>1740256668</v>
      </c>
      <c r="C110" t="s">
        <v>2092</v>
      </c>
      <c r="D110" t="s">
        <v>1329</v>
      </c>
      <c r="E110" t="s">
        <v>37189</v>
      </c>
      <c r="F110" t="s">
        <v>1824</v>
      </c>
      <c r="H110" t="s">
        <v>1329</v>
      </c>
      <c r="I110" t="s">
        <v>312</v>
      </c>
      <c r="J110">
        <v>56093</v>
      </c>
      <c r="K110">
        <v>2811</v>
      </c>
      <c r="L110">
        <v>5078351210</v>
      </c>
      <c r="M110">
        <v>5077818280</v>
      </c>
      <c r="N110" t="s">
        <v>2250</v>
      </c>
      <c r="O110" t="s">
        <v>968</v>
      </c>
      <c r="P110" t="s">
        <v>247</v>
      </c>
      <c r="Q110" t="s">
        <v>2251</v>
      </c>
      <c r="R110" t="s">
        <v>36973</v>
      </c>
      <c r="S110" t="s">
        <v>1451</v>
      </c>
      <c r="T110" t="s">
        <v>1452</v>
      </c>
      <c r="U110" t="s">
        <v>36974</v>
      </c>
      <c r="V110">
        <v>5075947197</v>
      </c>
      <c r="W110" t="s">
        <v>1824</v>
      </c>
      <c r="X110">
        <v>5075944874</v>
      </c>
      <c r="Y110" t="s">
        <v>1453</v>
      </c>
      <c r="Z110" t="s">
        <v>37607</v>
      </c>
      <c r="AA110" t="s">
        <v>328</v>
      </c>
      <c r="AB110" t="s">
        <v>178</v>
      </c>
      <c r="AC110" t="s">
        <v>312</v>
      </c>
      <c r="AD110">
        <v>56001</v>
      </c>
      <c r="AE110" t="s">
        <v>1824</v>
      </c>
      <c r="AF110" t="s">
        <v>179</v>
      </c>
      <c r="AG110" t="s">
        <v>2041</v>
      </c>
      <c r="AH110" t="s">
        <v>871</v>
      </c>
      <c r="AI110" t="s">
        <v>866</v>
      </c>
      <c r="AJ110">
        <v>1</v>
      </c>
      <c r="AK110" t="s">
        <v>2357</v>
      </c>
      <c r="AL110" t="s">
        <v>117</v>
      </c>
      <c r="AM110" t="s">
        <v>2134</v>
      </c>
      <c r="AN110" t="s">
        <v>36975</v>
      </c>
      <c r="AO110">
        <v>5074341069</v>
      </c>
      <c r="AP110" t="s">
        <v>1824</v>
      </c>
      <c r="AQ110">
        <v>5074341432</v>
      </c>
      <c r="AR110" t="s">
        <v>2135</v>
      </c>
      <c r="AS110" t="s">
        <v>1984</v>
      </c>
      <c r="AT110" t="s">
        <v>1824</v>
      </c>
      <c r="AU110" t="s">
        <v>1983</v>
      </c>
      <c r="AV110" t="s">
        <v>312</v>
      </c>
      <c r="AW110">
        <v>55912</v>
      </c>
      <c r="AX110" t="s">
        <v>1824</v>
      </c>
      <c r="AY110" t="s">
        <v>1824</v>
      </c>
      <c r="AZ110" t="s">
        <v>1824</v>
      </c>
      <c r="BA110" t="s">
        <v>1824</v>
      </c>
      <c r="BB110" t="s">
        <v>1824</v>
      </c>
      <c r="BC110" t="s">
        <v>1824</v>
      </c>
      <c r="BD110" t="s">
        <v>1824</v>
      </c>
      <c r="BE110" t="s">
        <v>1824</v>
      </c>
      <c r="BF110" t="s">
        <v>1824</v>
      </c>
      <c r="BG110" t="s">
        <v>1824</v>
      </c>
      <c r="BH110" t="s">
        <v>1824</v>
      </c>
      <c r="BI110" t="s">
        <v>1824</v>
      </c>
      <c r="BJ110" t="s">
        <v>1824</v>
      </c>
      <c r="BK110" t="s">
        <v>1824</v>
      </c>
      <c r="BL110" t="s">
        <v>1451</v>
      </c>
      <c r="BM110" t="s">
        <v>1452</v>
      </c>
      <c r="BN110" t="s">
        <v>36974</v>
      </c>
      <c r="BO110">
        <v>5075947197</v>
      </c>
      <c r="BP110" t="s">
        <v>1824</v>
      </c>
      <c r="BQ110">
        <v>5075944874</v>
      </c>
      <c r="BR110" t="s">
        <v>1453</v>
      </c>
      <c r="BS110" t="s">
        <v>37607</v>
      </c>
      <c r="BT110" t="s">
        <v>328</v>
      </c>
      <c r="BU110" t="s">
        <v>178</v>
      </c>
      <c r="BV110" t="s">
        <v>312</v>
      </c>
      <c r="BW110">
        <v>56001</v>
      </c>
      <c r="BX110" t="s">
        <v>1824</v>
      </c>
      <c r="BY110" t="s">
        <v>339</v>
      </c>
    </row>
    <row r="111" spans="1:77" customFormat="1" x14ac:dyDescent="0.2">
      <c r="A111">
        <v>171</v>
      </c>
      <c r="B111">
        <v>1639198732</v>
      </c>
      <c r="C111" t="s">
        <v>2093</v>
      </c>
      <c r="D111" t="s">
        <v>640</v>
      </c>
      <c r="E111" t="s">
        <v>37190</v>
      </c>
      <c r="F111" t="s">
        <v>1824</v>
      </c>
      <c r="H111" t="s">
        <v>433</v>
      </c>
      <c r="I111" t="s">
        <v>312</v>
      </c>
      <c r="J111">
        <v>56081</v>
      </c>
      <c r="K111">
        <v>2408</v>
      </c>
      <c r="L111">
        <v>5073753261</v>
      </c>
      <c r="M111">
        <v>5073758605</v>
      </c>
      <c r="N111" t="s">
        <v>870</v>
      </c>
      <c r="O111" t="s">
        <v>1854</v>
      </c>
      <c r="P111" t="s">
        <v>247</v>
      </c>
      <c r="Q111" t="s">
        <v>2293</v>
      </c>
      <c r="R111" t="s">
        <v>36973</v>
      </c>
      <c r="S111" t="s">
        <v>1451</v>
      </c>
      <c r="T111" t="s">
        <v>1452</v>
      </c>
      <c r="U111" t="s">
        <v>36974</v>
      </c>
      <c r="V111">
        <v>5075947197</v>
      </c>
      <c r="W111" t="s">
        <v>1824</v>
      </c>
      <c r="X111">
        <v>5075944874</v>
      </c>
      <c r="Y111" t="s">
        <v>1453</v>
      </c>
      <c r="Z111" t="s">
        <v>37607</v>
      </c>
      <c r="AA111" t="s">
        <v>328</v>
      </c>
      <c r="AB111" t="s">
        <v>178</v>
      </c>
      <c r="AC111" t="s">
        <v>312</v>
      </c>
      <c r="AD111">
        <v>56001</v>
      </c>
      <c r="AE111" t="s">
        <v>1824</v>
      </c>
      <c r="AF111" t="s">
        <v>179</v>
      </c>
      <c r="AG111" t="s">
        <v>890</v>
      </c>
      <c r="AH111" t="s">
        <v>871</v>
      </c>
      <c r="AI111" t="s">
        <v>866</v>
      </c>
      <c r="AJ111">
        <v>1</v>
      </c>
      <c r="AK111" t="s">
        <v>2357</v>
      </c>
      <c r="AL111" t="s">
        <v>117</v>
      </c>
      <c r="AM111" t="s">
        <v>2134</v>
      </c>
      <c r="AN111" t="s">
        <v>36975</v>
      </c>
      <c r="AO111">
        <v>5074341069</v>
      </c>
      <c r="AP111" t="s">
        <v>1824</v>
      </c>
      <c r="AQ111">
        <v>5074341432</v>
      </c>
      <c r="AR111" t="s">
        <v>2135</v>
      </c>
      <c r="AS111" t="s">
        <v>1984</v>
      </c>
      <c r="AT111" t="s">
        <v>1824</v>
      </c>
      <c r="AU111" t="s">
        <v>1983</v>
      </c>
      <c r="AV111" t="s">
        <v>312</v>
      </c>
      <c r="AW111">
        <v>55912</v>
      </c>
      <c r="AX111" t="s">
        <v>1824</v>
      </c>
      <c r="AY111" t="s">
        <v>1824</v>
      </c>
      <c r="AZ111" t="s">
        <v>1824</v>
      </c>
      <c r="BA111" t="s">
        <v>1824</v>
      </c>
      <c r="BB111" t="s">
        <v>1824</v>
      </c>
      <c r="BC111" t="s">
        <v>1824</v>
      </c>
      <c r="BD111" t="s">
        <v>1824</v>
      </c>
      <c r="BE111" t="s">
        <v>1824</v>
      </c>
      <c r="BF111" t="s">
        <v>1824</v>
      </c>
      <c r="BG111" t="s">
        <v>1824</v>
      </c>
      <c r="BH111" t="s">
        <v>1824</v>
      </c>
      <c r="BI111" t="s">
        <v>1824</v>
      </c>
      <c r="BJ111" t="s">
        <v>1824</v>
      </c>
      <c r="BK111" t="s">
        <v>1824</v>
      </c>
      <c r="BL111" t="s">
        <v>1451</v>
      </c>
      <c r="BM111" t="s">
        <v>1452</v>
      </c>
      <c r="BN111" t="s">
        <v>36974</v>
      </c>
      <c r="BO111">
        <v>5075947197</v>
      </c>
      <c r="BP111" t="s">
        <v>1824</v>
      </c>
      <c r="BQ111">
        <v>5075944874</v>
      </c>
      <c r="BR111" t="s">
        <v>1453</v>
      </c>
      <c r="BS111" t="s">
        <v>37607</v>
      </c>
      <c r="BT111" t="s">
        <v>328</v>
      </c>
      <c r="BU111" t="s">
        <v>178</v>
      </c>
      <c r="BV111" t="s">
        <v>312</v>
      </c>
      <c r="BW111">
        <v>56001</v>
      </c>
      <c r="BX111" t="s">
        <v>1824</v>
      </c>
      <c r="BY111" t="s">
        <v>339</v>
      </c>
    </row>
    <row r="112" spans="1:77" customFormat="1" x14ac:dyDescent="0.2">
      <c r="A112">
        <v>172</v>
      </c>
      <c r="B112">
        <v>1568401016</v>
      </c>
      <c r="C112" t="s">
        <v>332</v>
      </c>
      <c r="D112" t="s">
        <v>1053</v>
      </c>
      <c r="E112" t="s">
        <v>1805</v>
      </c>
      <c r="F112" t="s">
        <v>1824</v>
      </c>
      <c r="H112" t="s">
        <v>1054</v>
      </c>
      <c r="I112" t="s">
        <v>312</v>
      </c>
      <c r="J112">
        <v>56258</v>
      </c>
      <c r="K112">
        <v>1934</v>
      </c>
      <c r="L112">
        <v>5075329661</v>
      </c>
      <c r="M112">
        <v>5075379053</v>
      </c>
      <c r="N112" t="s">
        <v>1136</v>
      </c>
      <c r="O112" t="s">
        <v>2294</v>
      </c>
      <c r="P112" t="s">
        <v>2295</v>
      </c>
      <c r="Q112" t="s">
        <v>2296</v>
      </c>
      <c r="R112" t="s">
        <v>1988</v>
      </c>
      <c r="S112" t="s">
        <v>1989</v>
      </c>
      <c r="T112" t="s">
        <v>1990</v>
      </c>
      <c r="U112" t="s">
        <v>1991</v>
      </c>
      <c r="V112">
        <v>5075372739</v>
      </c>
      <c r="W112" t="s">
        <v>1824</v>
      </c>
      <c r="X112">
        <v>5075372743</v>
      </c>
      <c r="Y112" t="s">
        <v>1992</v>
      </c>
      <c r="Z112" t="s">
        <v>1805</v>
      </c>
      <c r="AA112" t="s">
        <v>1824</v>
      </c>
      <c r="AB112" t="s">
        <v>1055</v>
      </c>
      <c r="AC112" t="s">
        <v>312</v>
      </c>
      <c r="AD112">
        <v>56258</v>
      </c>
      <c r="AE112">
        <v>1934</v>
      </c>
      <c r="AF112" t="s">
        <v>1824</v>
      </c>
      <c r="AG112" t="s">
        <v>2297</v>
      </c>
      <c r="AH112" t="s">
        <v>1218</v>
      </c>
      <c r="AI112" t="s">
        <v>866</v>
      </c>
      <c r="AJ112">
        <v>1</v>
      </c>
      <c r="AK112" t="s">
        <v>2395</v>
      </c>
      <c r="AL112" t="s">
        <v>1994</v>
      </c>
      <c r="AM112" t="s">
        <v>1995</v>
      </c>
      <c r="AN112" t="s">
        <v>390</v>
      </c>
      <c r="AO112">
        <v>5075379159</v>
      </c>
      <c r="AP112" t="s">
        <v>1824</v>
      </c>
      <c r="AQ112">
        <v>5075372743</v>
      </c>
      <c r="AR112" t="s">
        <v>1996</v>
      </c>
      <c r="AS112" t="s">
        <v>1805</v>
      </c>
      <c r="AT112" t="s">
        <v>1824</v>
      </c>
      <c r="AU112" t="s">
        <v>1055</v>
      </c>
      <c r="AV112" t="s">
        <v>312</v>
      </c>
      <c r="AW112">
        <v>56258</v>
      </c>
      <c r="AX112">
        <v>1934</v>
      </c>
      <c r="AY112" t="s">
        <v>1824</v>
      </c>
      <c r="AZ112" t="s">
        <v>1824</v>
      </c>
      <c r="BA112" t="s">
        <v>1824</v>
      </c>
      <c r="BB112" t="s">
        <v>1824</v>
      </c>
      <c r="BC112" t="s">
        <v>1824</v>
      </c>
      <c r="BD112" t="s">
        <v>1824</v>
      </c>
      <c r="BE112" t="s">
        <v>1824</v>
      </c>
      <c r="BF112" t="s">
        <v>1824</v>
      </c>
      <c r="BG112" t="s">
        <v>1824</v>
      </c>
      <c r="BH112" t="s">
        <v>1824</v>
      </c>
      <c r="BI112" t="s">
        <v>1824</v>
      </c>
      <c r="BJ112" t="s">
        <v>1824</v>
      </c>
      <c r="BK112" t="s">
        <v>1824</v>
      </c>
      <c r="BL112" t="s">
        <v>1989</v>
      </c>
      <c r="BM112" t="s">
        <v>1990</v>
      </c>
      <c r="BN112" t="s">
        <v>1991</v>
      </c>
      <c r="BO112">
        <v>5075372739</v>
      </c>
      <c r="BP112" t="s">
        <v>1824</v>
      </c>
      <c r="BQ112">
        <v>5075372743</v>
      </c>
      <c r="BR112" t="s">
        <v>1992</v>
      </c>
      <c r="BS112" t="s">
        <v>1805</v>
      </c>
      <c r="BT112" t="s">
        <v>1824</v>
      </c>
      <c r="BU112" t="s">
        <v>1055</v>
      </c>
      <c r="BV112" t="s">
        <v>312</v>
      </c>
      <c r="BW112">
        <v>56258</v>
      </c>
      <c r="BX112">
        <v>1934</v>
      </c>
      <c r="BY112" t="s">
        <v>339</v>
      </c>
    </row>
    <row r="113" spans="1:77" customFormat="1" x14ac:dyDescent="0.2">
      <c r="A113">
        <v>174</v>
      </c>
      <c r="B113">
        <v>1326045253</v>
      </c>
      <c r="C113" t="s">
        <v>2095</v>
      </c>
      <c r="D113" t="s">
        <v>764</v>
      </c>
      <c r="E113" t="s">
        <v>37191</v>
      </c>
      <c r="F113" t="s">
        <v>1824</v>
      </c>
      <c r="H113" t="s">
        <v>765</v>
      </c>
      <c r="I113" t="s">
        <v>312</v>
      </c>
      <c r="J113">
        <v>56296</v>
      </c>
      <c r="K113">
        <v>1070</v>
      </c>
      <c r="L113">
        <v>3205638226</v>
      </c>
      <c r="M113">
        <v>3205638012</v>
      </c>
      <c r="N113" t="s">
        <v>2298</v>
      </c>
      <c r="O113" t="s">
        <v>2299</v>
      </c>
      <c r="P113" t="s">
        <v>978</v>
      </c>
      <c r="Q113" t="s">
        <v>2300</v>
      </c>
      <c r="R113" t="s">
        <v>2376</v>
      </c>
      <c r="S113" t="s">
        <v>1183</v>
      </c>
      <c r="T113" t="s">
        <v>1749</v>
      </c>
      <c r="U113" t="s">
        <v>2142</v>
      </c>
      <c r="V113">
        <v>6123764528</v>
      </c>
      <c r="W113" t="s">
        <v>1824</v>
      </c>
      <c r="X113" t="s">
        <v>1824</v>
      </c>
      <c r="Y113" t="s">
        <v>36980</v>
      </c>
      <c r="Z113" t="s">
        <v>1824</v>
      </c>
      <c r="AA113" t="s">
        <v>1824</v>
      </c>
      <c r="AB113" t="s">
        <v>119</v>
      </c>
      <c r="AC113" t="s">
        <v>312</v>
      </c>
      <c r="AD113">
        <v>55402</v>
      </c>
      <c r="AE113" t="s">
        <v>1824</v>
      </c>
      <c r="AF113" t="s">
        <v>120</v>
      </c>
      <c r="AG113" t="s">
        <v>1487</v>
      </c>
      <c r="AH113" t="s">
        <v>1152</v>
      </c>
      <c r="AI113" t="s">
        <v>866</v>
      </c>
      <c r="AJ113">
        <v>1</v>
      </c>
      <c r="AK113" t="s">
        <v>2301</v>
      </c>
      <c r="AL113" t="s">
        <v>1790</v>
      </c>
      <c r="AM113" t="s">
        <v>2144</v>
      </c>
      <c r="AN113" t="s">
        <v>36971</v>
      </c>
      <c r="AO113">
        <v>7012341213</v>
      </c>
      <c r="AP113" t="s">
        <v>1824</v>
      </c>
      <c r="AQ113" t="s">
        <v>1824</v>
      </c>
      <c r="AR113" t="s">
        <v>2143</v>
      </c>
      <c r="AS113" t="s">
        <v>2402</v>
      </c>
      <c r="AT113" t="s">
        <v>1824</v>
      </c>
      <c r="AU113" t="s">
        <v>1271</v>
      </c>
      <c r="AV113" t="s">
        <v>405</v>
      </c>
      <c r="AW113">
        <v>58122</v>
      </c>
      <c r="AX113" t="s">
        <v>1824</v>
      </c>
      <c r="AY113" t="s">
        <v>1824</v>
      </c>
      <c r="AZ113" t="s">
        <v>1824</v>
      </c>
      <c r="BA113" t="s">
        <v>1824</v>
      </c>
      <c r="BB113" t="s">
        <v>1824</v>
      </c>
      <c r="BC113" t="s">
        <v>1824</v>
      </c>
      <c r="BD113" t="s">
        <v>1824</v>
      </c>
      <c r="BE113" t="s">
        <v>1824</v>
      </c>
      <c r="BF113" t="s">
        <v>1824</v>
      </c>
      <c r="BG113" t="s">
        <v>1824</v>
      </c>
      <c r="BH113" t="s">
        <v>1824</v>
      </c>
      <c r="BI113" t="s">
        <v>1824</v>
      </c>
      <c r="BJ113" t="s">
        <v>1824</v>
      </c>
      <c r="BK113" t="s">
        <v>1824</v>
      </c>
      <c r="BL113" t="s">
        <v>1790</v>
      </c>
      <c r="BM113" t="s">
        <v>2144</v>
      </c>
      <c r="BN113" t="s">
        <v>36971</v>
      </c>
      <c r="BO113">
        <v>7012341213</v>
      </c>
      <c r="BP113" t="s">
        <v>1824</v>
      </c>
      <c r="BQ113" t="s">
        <v>1824</v>
      </c>
      <c r="BR113" t="s">
        <v>2143</v>
      </c>
      <c r="BS113" t="s">
        <v>2402</v>
      </c>
      <c r="BT113" t="s">
        <v>1824</v>
      </c>
      <c r="BU113" t="s">
        <v>1271</v>
      </c>
      <c r="BV113" t="s">
        <v>405</v>
      </c>
      <c r="BW113">
        <v>58122</v>
      </c>
      <c r="BX113" t="s">
        <v>1824</v>
      </c>
      <c r="BY113" t="s">
        <v>339</v>
      </c>
    </row>
    <row r="114" spans="1:77" customFormat="1" x14ac:dyDescent="0.2">
      <c r="A114">
        <v>175</v>
      </c>
      <c r="B114">
        <v>1639278609</v>
      </c>
      <c r="C114" t="s">
        <v>2302</v>
      </c>
      <c r="D114" t="s">
        <v>887</v>
      </c>
      <c r="E114" t="s">
        <v>2303</v>
      </c>
      <c r="F114" t="s">
        <v>1824</v>
      </c>
      <c r="H114" t="s">
        <v>888</v>
      </c>
      <c r="I114" t="s">
        <v>312</v>
      </c>
      <c r="J114">
        <v>55705</v>
      </c>
      <c r="K114">
        <v>1522</v>
      </c>
      <c r="L114">
        <v>2182292211</v>
      </c>
      <c r="M114">
        <v>2182292042</v>
      </c>
      <c r="N114" t="s">
        <v>133</v>
      </c>
      <c r="O114" t="s">
        <v>1064</v>
      </c>
      <c r="P114" t="s">
        <v>284</v>
      </c>
      <c r="Q114" t="s">
        <v>1832</v>
      </c>
      <c r="R114" t="s">
        <v>1634</v>
      </c>
      <c r="S114" t="s">
        <v>1488</v>
      </c>
      <c r="T114" t="s">
        <v>1489</v>
      </c>
      <c r="U114" t="s">
        <v>1787</v>
      </c>
      <c r="V114">
        <v>2187863215</v>
      </c>
      <c r="W114" t="s">
        <v>1824</v>
      </c>
      <c r="X114" t="s">
        <v>1824</v>
      </c>
      <c r="Y114" t="s">
        <v>37081</v>
      </c>
      <c r="Z114" t="s">
        <v>2417</v>
      </c>
      <c r="AA114" t="s">
        <v>1824</v>
      </c>
      <c r="AB114" t="s">
        <v>1173</v>
      </c>
      <c r="AC114" t="s">
        <v>312</v>
      </c>
      <c r="AD114">
        <v>55805</v>
      </c>
      <c r="AE114" t="s">
        <v>1824</v>
      </c>
      <c r="AF114" t="s">
        <v>2418</v>
      </c>
      <c r="AG114" t="s">
        <v>1834</v>
      </c>
      <c r="AH114" t="s">
        <v>1784</v>
      </c>
      <c r="AI114" t="s">
        <v>866</v>
      </c>
      <c r="AJ114">
        <v>1</v>
      </c>
      <c r="AK114" t="s">
        <v>1144</v>
      </c>
      <c r="AL114" t="s">
        <v>1835</v>
      </c>
      <c r="AM114" t="s">
        <v>1836</v>
      </c>
      <c r="AN114" t="s">
        <v>2404</v>
      </c>
      <c r="AO114">
        <v>2187861419</v>
      </c>
      <c r="AP114" t="s">
        <v>1824</v>
      </c>
      <c r="AQ114" t="s">
        <v>1824</v>
      </c>
      <c r="AR114" t="s">
        <v>1837</v>
      </c>
      <c r="AS114" t="s">
        <v>1833</v>
      </c>
      <c r="AT114" t="s">
        <v>1824</v>
      </c>
      <c r="AU114" t="s">
        <v>1173</v>
      </c>
      <c r="AV114" t="s">
        <v>312</v>
      </c>
      <c r="AW114">
        <v>55805</v>
      </c>
      <c r="AX114" t="s">
        <v>1824</v>
      </c>
      <c r="AY114" t="s">
        <v>1824</v>
      </c>
      <c r="AZ114" t="s">
        <v>1824</v>
      </c>
      <c r="BA114" t="s">
        <v>1824</v>
      </c>
      <c r="BB114" t="s">
        <v>1824</v>
      </c>
      <c r="BC114" t="s">
        <v>1824</v>
      </c>
      <c r="BD114" t="s">
        <v>1824</v>
      </c>
      <c r="BE114" t="s">
        <v>1824</v>
      </c>
      <c r="BF114" t="s">
        <v>1824</v>
      </c>
      <c r="BG114" t="s">
        <v>1824</v>
      </c>
      <c r="BH114" t="s">
        <v>1824</v>
      </c>
      <c r="BI114" t="s">
        <v>1824</v>
      </c>
      <c r="BJ114" t="s">
        <v>1824</v>
      </c>
      <c r="BK114" t="s">
        <v>1824</v>
      </c>
      <c r="BL114" t="s">
        <v>870</v>
      </c>
      <c r="BM114" t="s">
        <v>2405</v>
      </c>
      <c r="BN114" t="s">
        <v>2406</v>
      </c>
      <c r="BO114" t="s">
        <v>1824</v>
      </c>
      <c r="BP114" t="s">
        <v>1824</v>
      </c>
      <c r="BQ114" t="s">
        <v>1824</v>
      </c>
      <c r="BR114" t="s">
        <v>2407</v>
      </c>
      <c r="BS114" t="s">
        <v>1833</v>
      </c>
      <c r="BT114" t="s">
        <v>1824</v>
      </c>
      <c r="BU114" t="s">
        <v>1173</v>
      </c>
      <c r="BV114" t="s">
        <v>312</v>
      </c>
      <c r="BW114">
        <v>55805</v>
      </c>
      <c r="BX114">
        <v>1984</v>
      </c>
      <c r="BY114" t="s">
        <v>339</v>
      </c>
    </row>
    <row r="115" spans="1:77" customFormat="1" x14ac:dyDescent="0.2">
      <c r="A115">
        <v>176</v>
      </c>
      <c r="B115">
        <v>1841288644</v>
      </c>
      <c r="C115" t="s">
        <v>2096</v>
      </c>
      <c r="D115" t="s">
        <v>771</v>
      </c>
      <c r="E115" t="s">
        <v>2304</v>
      </c>
      <c r="F115" t="s">
        <v>1824</v>
      </c>
      <c r="H115" t="s">
        <v>762</v>
      </c>
      <c r="I115" t="s">
        <v>312</v>
      </c>
      <c r="J115">
        <v>56101</v>
      </c>
      <c r="K115">
        <v>1287</v>
      </c>
      <c r="L115">
        <v>5078312400</v>
      </c>
      <c r="M115">
        <v>5078315749</v>
      </c>
      <c r="N115" t="s">
        <v>1814</v>
      </c>
      <c r="O115" t="s">
        <v>1815</v>
      </c>
      <c r="P115" t="s">
        <v>320</v>
      </c>
      <c r="Q115" t="s">
        <v>1816</v>
      </c>
      <c r="R115" t="s">
        <v>2305</v>
      </c>
      <c r="S115" t="s">
        <v>1175</v>
      </c>
      <c r="T115" t="s">
        <v>2306</v>
      </c>
      <c r="U115" t="s">
        <v>316</v>
      </c>
      <c r="V115">
        <v>5078310689</v>
      </c>
      <c r="W115" t="s">
        <v>1824</v>
      </c>
      <c r="X115">
        <v>5078315749</v>
      </c>
      <c r="Y115" t="s">
        <v>2426</v>
      </c>
      <c r="Z115" t="s">
        <v>1824</v>
      </c>
      <c r="AA115" t="s">
        <v>1824</v>
      </c>
      <c r="AB115" t="s">
        <v>1824</v>
      </c>
      <c r="AC115" t="s">
        <v>1747</v>
      </c>
      <c r="AD115" t="s">
        <v>37612</v>
      </c>
      <c r="AE115" t="s">
        <v>1824</v>
      </c>
      <c r="AF115" t="s">
        <v>1824</v>
      </c>
      <c r="AG115" t="s">
        <v>2396</v>
      </c>
      <c r="AH115" t="s">
        <v>1152</v>
      </c>
      <c r="AI115" t="s">
        <v>969</v>
      </c>
      <c r="AJ115">
        <v>1</v>
      </c>
      <c r="AK115" t="s">
        <v>37192</v>
      </c>
      <c r="AL115" t="s">
        <v>1824</v>
      </c>
      <c r="AM115" t="s">
        <v>1824</v>
      </c>
      <c r="AN115" t="s">
        <v>1824</v>
      </c>
      <c r="AO115" t="s">
        <v>1824</v>
      </c>
      <c r="AP115" t="s">
        <v>1824</v>
      </c>
      <c r="AQ115" t="s">
        <v>1824</v>
      </c>
      <c r="AR115" t="s">
        <v>1824</v>
      </c>
      <c r="AS115" t="s">
        <v>1824</v>
      </c>
      <c r="AT115" t="s">
        <v>1824</v>
      </c>
      <c r="AU115" t="s">
        <v>1824</v>
      </c>
      <c r="AV115" t="s">
        <v>1824</v>
      </c>
      <c r="AW115" t="s">
        <v>1824</v>
      </c>
      <c r="AX115" t="s">
        <v>1824</v>
      </c>
      <c r="AY115" t="s">
        <v>1824</v>
      </c>
      <c r="AZ115" t="s">
        <v>1824</v>
      </c>
      <c r="BA115" t="s">
        <v>1824</v>
      </c>
      <c r="BB115" t="s">
        <v>1824</v>
      </c>
      <c r="BC115" t="s">
        <v>1824</v>
      </c>
      <c r="BD115" t="s">
        <v>1824</v>
      </c>
      <c r="BE115" t="s">
        <v>1824</v>
      </c>
      <c r="BF115" t="s">
        <v>1824</v>
      </c>
      <c r="BG115" t="s">
        <v>1824</v>
      </c>
      <c r="BH115" t="s">
        <v>1824</v>
      </c>
      <c r="BI115" t="s">
        <v>1824</v>
      </c>
      <c r="BJ115" t="s">
        <v>1824</v>
      </c>
      <c r="BK115" t="s">
        <v>1824</v>
      </c>
      <c r="BL115" t="s">
        <v>1175</v>
      </c>
      <c r="BM115" t="s">
        <v>2306</v>
      </c>
      <c r="BN115" t="s">
        <v>316</v>
      </c>
      <c r="BO115">
        <v>5078310689</v>
      </c>
      <c r="BP115" t="s">
        <v>1824</v>
      </c>
      <c r="BQ115">
        <v>5078315749</v>
      </c>
      <c r="BR115" t="s">
        <v>2426</v>
      </c>
      <c r="BS115" t="s">
        <v>1824</v>
      </c>
      <c r="BT115" t="s">
        <v>1824</v>
      </c>
      <c r="BU115" t="s">
        <v>1824</v>
      </c>
      <c r="BV115" t="s">
        <v>1747</v>
      </c>
      <c r="BW115" t="s">
        <v>37612</v>
      </c>
      <c r="BX115" t="s">
        <v>1824</v>
      </c>
      <c r="BY115" t="s">
        <v>335</v>
      </c>
    </row>
    <row r="116" spans="1:77" customFormat="1" x14ac:dyDescent="0.2">
      <c r="A116">
        <v>177</v>
      </c>
      <c r="B116">
        <v>1396712618</v>
      </c>
      <c r="C116" t="s">
        <v>1490</v>
      </c>
      <c r="D116" t="s">
        <v>783</v>
      </c>
      <c r="E116" t="s">
        <v>37193</v>
      </c>
      <c r="F116" t="s">
        <v>1824</v>
      </c>
      <c r="H116" t="s">
        <v>784</v>
      </c>
      <c r="I116" t="s">
        <v>312</v>
      </c>
      <c r="J116">
        <v>56187</v>
      </c>
      <c r="K116">
        <v>2202</v>
      </c>
      <c r="L116">
        <v>5073722941</v>
      </c>
      <c r="M116">
        <v>5073723240</v>
      </c>
      <c r="N116" t="s">
        <v>1066</v>
      </c>
      <c r="O116" t="s">
        <v>2097</v>
      </c>
      <c r="P116" t="s">
        <v>1633</v>
      </c>
      <c r="Q116" t="s">
        <v>2098</v>
      </c>
      <c r="R116" t="s">
        <v>2099</v>
      </c>
      <c r="S116" t="s">
        <v>1183</v>
      </c>
      <c r="T116" t="s">
        <v>1749</v>
      </c>
      <c r="U116" t="s">
        <v>2142</v>
      </c>
      <c r="V116">
        <v>6123764528</v>
      </c>
      <c r="W116" t="s">
        <v>1824</v>
      </c>
      <c r="X116" t="s">
        <v>1824</v>
      </c>
      <c r="Y116" t="s">
        <v>36980</v>
      </c>
      <c r="Z116" t="s">
        <v>1824</v>
      </c>
      <c r="AA116" t="s">
        <v>1824</v>
      </c>
      <c r="AB116" t="s">
        <v>119</v>
      </c>
      <c r="AC116" t="s">
        <v>312</v>
      </c>
      <c r="AD116">
        <v>55402</v>
      </c>
      <c r="AE116" t="s">
        <v>1824</v>
      </c>
      <c r="AF116" t="s">
        <v>120</v>
      </c>
      <c r="AG116" t="s">
        <v>1193</v>
      </c>
      <c r="AH116" t="s">
        <v>1152</v>
      </c>
      <c r="AI116" t="s">
        <v>866</v>
      </c>
      <c r="AJ116">
        <v>0</v>
      </c>
      <c r="AK116" t="s">
        <v>2100</v>
      </c>
      <c r="AL116" t="s">
        <v>1790</v>
      </c>
      <c r="AM116" t="s">
        <v>2144</v>
      </c>
      <c r="AN116" t="s">
        <v>36971</v>
      </c>
      <c r="AO116">
        <v>7012341213</v>
      </c>
      <c r="AP116" t="s">
        <v>1824</v>
      </c>
      <c r="AQ116" t="s">
        <v>1824</v>
      </c>
      <c r="AR116" t="s">
        <v>2143</v>
      </c>
      <c r="AS116" t="s">
        <v>2402</v>
      </c>
      <c r="AT116" t="s">
        <v>1824</v>
      </c>
      <c r="AU116" t="s">
        <v>1271</v>
      </c>
      <c r="AV116" t="s">
        <v>405</v>
      </c>
      <c r="AW116">
        <v>58122</v>
      </c>
      <c r="AX116" t="s">
        <v>1824</v>
      </c>
      <c r="AY116" t="s">
        <v>2101</v>
      </c>
      <c r="AZ116" t="s">
        <v>2037</v>
      </c>
      <c r="BA116" t="s">
        <v>2102</v>
      </c>
      <c r="BB116" t="s">
        <v>1824</v>
      </c>
      <c r="BC116" t="s">
        <v>1824</v>
      </c>
      <c r="BD116" t="s">
        <v>1824</v>
      </c>
      <c r="BE116" t="s">
        <v>2103</v>
      </c>
      <c r="BF116" t="s">
        <v>1824</v>
      </c>
      <c r="BG116" t="s">
        <v>1824</v>
      </c>
      <c r="BH116" t="s">
        <v>1824</v>
      </c>
      <c r="BI116" t="s">
        <v>1747</v>
      </c>
      <c r="BJ116" t="s">
        <v>1824</v>
      </c>
      <c r="BK116" t="s">
        <v>1824</v>
      </c>
      <c r="BL116" t="s">
        <v>2101</v>
      </c>
      <c r="BM116" t="s">
        <v>2037</v>
      </c>
      <c r="BN116" t="s">
        <v>2102</v>
      </c>
      <c r="BO116" t="s">
        <v>1824</v>
      </c>
      <c r="BP116" t="s">
        <v>1824</v>
      </c>
      <c r="BQ116" t="s">
        <v>1824</v>
      </c>
      <c r="BR116" t="s">
        <v>2103</v>
      </c>
      <c r="BS116" t="s">
        <v>1824</v>
      </c>
      <c r="BT116" t="s">
        <v>1824</v>
      </c>
      <c r="BU116" t="s">
        <v>1824</v>
      </c>
      <c r="BV116" t="s">
        <v>1747</v>
      </c>
      <c r="BW116" t="s">
        <v>1824</v>
      </c>
      <c r="BX116" t="s">
        <v>1824</v>
      </c>
      <c r="BY116" t="s">
        <v>339</v>
      </c>
    </row>
    <row r="117" spans="1:77" customFormat="1" x14ac:dyDescent="0.2">
      <c r="A117">
        <v>180</v>
      </c>
      <c r="B117">
        <v>1447218482</v>
      </c>
      <c r="C117" t="s">
        <v>2104</v>
      </c>
      <c r="D117" t="s">
        <v>329</v>
      </c>
      <c r="E117" t="s">
        <v>1987</v>
      </c>
      <c r="F117" t="s">
        <v>1824</v>
      </c>
      <c r="H117" t="s">
        <v>959</v>
      </c>
      <c r="I117" t="s">
        <v>312</v>
      </c>
      <c r="J117">
        <v>55109</v>
      </c>
      <c r="K117">
        <v>1126</v>
      </c>
      <c r="L117">
        <v>6512327000</v>
      </c>
      <c r="M117">
        <v>6512323601</v>
      </c>
      <c r="N117" t="s">
        <v>819</v>
      </c>
      <c r="O117" t="s">
        <v>36960</v>
      </c>
      <c r="P117" t="s">
        <v>2439</v>
      </c>
      <c r="Q117" t="s">
        <v>2123</v>
      </c>
      <c r="R117" t="s">
        <v>36962</v>
      </c>
      <c r="S117" t="s">
        <v>2001</v>
      </c>
      <c r="T117" t="s">
        <v>2489</v>
      </c>
      <c r="U117" t="s">
        <v>1664</v>
      </c>
      <c r="V117">
        <v>6126722287</v>
      </c>
      <c r="W117" t="s">
        <v>1824</v>
      </c>
      <c r="X117">
        <v>6126726986</v>
      </c>
      <c r="Y117" t="s">
        <v>2490</v>
      </c>
      <c r="Z117" t="s">
        <v>2124</v>
      </c>
      <c r="AA117" t="s">
        <v>1824</v>
      </c>
      <c r="AB117" t="s">
        <v>1896</v>
      </c>
      <c r="AC117" t="s">
        <v>1747</v>
      </c>
      <c r="AD117">
        <v>55104</v>
      </c>
      <c r="AE117" t="s">
        <v>1824</v>
      </c>
      <c r="AF117" t="s">
        <v>1824</v>
      </c>
      <c r="AG117" t="s">
        <v>2431</v>
      </c>
      <c r="AH117" t="s">
        <v>2084</v>
      </c>
      <c r="AI117" t="s">
        <v>866</v>
      </c>
      <c r="AJ117">
        <v>0</v>
      </c>
      <c r="AK117" t="s">
        <v>2472</v>
      </c>
      <c r="AL117" t="s">
        <v>187</v>
      </c>
      <c r="AM117" t="s">
        <v>1148</v>
      </c>
      <c r="AN117" t="s">
        <v>2002</v>
      </c>
      <c r="AO117">
        <v>6126726736</v>
      </c>
      <c r="AP117" t="s">
        <v>1824</v>
      </c>
      <c r="AQ117">
        <v>6126726986</v>
      </c>
      <c r="AR117" t="s">
        <v>2492</v>
      </c>
      <c r="AS117" t="s">
        <v>2124</v>
      </c>
      <c r="AT117" t="s">
        <v>1824</v>
      </c>
      <c r="AU117" t="s">
        <v>1896</v>
      </c>
      <c r="AV117" t="s">
        <v>1747</v>
      </c>
      <c r="AW117">
        <v>55104</v>
      </c>
      <c r="AX117" t="s">
        <v>1824</v>
      </c>
      <c r="AY117" t="s">
        <v>37007</v>
      </c>
      <c r="AZ117" t="s">
        <v>36964</v>
      </c>
      <c r="BA117" t="s">
        <v>37026</v>
      </c>
      <c r="BB117">
        <v>6126726740</v>
      </c>
      <c r="BC117" t="s">
        <v>1824</v>
      </c>
      <c r="BD117" t="s">
        <v>1824</v>
      </c>
      <c r="BE117" t="s">
        <v>37027</v>
      </c>
      <c r="BF117" t="s">
        <v>2171</v>
      </c>
      <c r="BG117" t="s">
        <v>1824</v>
      </c>
      <c r="BH117" t="s">
        <v>880</v>
      </c>
      <c r="BI117" t="s">
        <v>312</v>
      </c>
      <c r="BJ117">
        <v>55104</v>
      </c>
      <c r="BK117">
        <v>3727</v>
      </c>
      <c r="BL117" t="s">
        <v>2125</v>
      </c>
      <c r="BM117" t="s">
        <v>2126</v>
      </c>
      <c r="BN117" t="s">
        <v>1843</v>
      </c>
      <c r="BO117">
        <v>6126724923</v>
      </c>
      <c r="BP117" t="s">
        <v>1824</v>
      </c>
      <c r="BQ117" t="s">
        <v>1824</v>
      </c>
      <c r="BR117" t="s">
        <v>2127</v>
      </c>
      <c r="BS117" t="s">
        <v>2128</v>
      </c>
      <c r="BT117" t="s">
        <v>1824</v>
      </c>
      <c r="BU117" t="s">
        <v>1830</v>
      </c>
      <c r="BV117" t="s">
        <v>312</v>
      </c>
      <c r="BW117">
        <v>55104</v>
      </c>
      <c r="BX117" t="s">
        <v>1824</v>
      </c>
      <c r="BY117" t="s">
        <v>339</v>
      </c>
    </row>
    <row r="118" spans="1:77" customFormat="1" x14ac:dyDescent="0.2">
      <c r="A118">
        <v>183</v>
      </c>
      <c r="B118">
        <v>1770585382</v>
      </c>
      <c r="C118" t="s">
        <v>401</v>
      </c>
      <c r="D118" t="s">
        <v>402</v>
      </c>
      <c r="E118" t="s">
        <v>2307</v>
      </c>
      <c r="F118" t="s">
        <v>1824</v>
      </c>
      <c r="H118" t="s">
        <v>128</v>
      </c>
      <c r="I118" t="s">
        <v>312</v>
      </c>
      <c r="J118">
        <v>55422</v>
      </c>
      <c r="K118">
        <v>4286</v>
      </c>
      <c r="L118">
        <v>7635882750</v>
      </c>
      <c r="M118">
        <v>7635213805</v>
      </c>
      <c r="N118" t="s">
        <v>2105</v>
      </c>
      <c r="O118" t="s">
        <v>2106</v>
      </c>
      <c r="P118" t="s">
        <v>313</v>
      </c>
      <c r="Q118" t="s">
        <v>2107</v>
      </c>
      <c r="R118" t="s">
        <v>37194</v>
      </c>
      <c r="S118" t="s">
        <v>1191</v>
      </c>
      <c r="T118" t="s">
        <v>1860</v>
      </c>
      <c r="U118" t="s">
        <v>955</v>
      </c>
      <c r="V118">
        <v>7177306803</v>
      </c>
      <c r="W118" t="s">
        <v>1824</v>
      </c>
      <c r="X118" t="s">
        <v>1824</v>
      </c>
      <c r="Y118" t="s">
        <v>1861</v>
      </c>
      <c r="Z118" t="s">
        <v>1862</v>
      </c>
      <c r="AA118" t="s">
        <v>1824</v>
      </c>
      <c r="AB118" t="s">
        <v>1657</v>
      </c>
      <c r="AC118" t="s">
        <v>1658</v>
      </c>
      <c r="AD118">
        <v>17055</v>
      </c>
      <c r="AE118" t="s">
        <v>1824</v>
      </c>
      <c r="AF118" t="s">
        <v>2308</v>
      </c>
      <c r="AG118" t="s">
        <v>1491</v>
      </c>
      <c r="AH118" t="s">
        <v>1492</v>
      </c>
      <c r="AI118" t="s">
        <v>866</v>
      </c>
      <c r="AJ118">
        <v>0</v>
      </c>
      <c r="AK118" t="s">
        <v>1493</v>
      </c>
      <c r="AL118" t="s">
        <v>1824</v>
      </c>
      <c r="AM118" t="s">
        <v>1824</v>
      </c>
      <c r="AN118" t="s">
        <v>1824</v>
      </c>
      <c r="AO118" t="s">
        <v>1824</v>
      </c>
      <c r="AP118" t="s">
        <v>1824</v>
      </c>
      <c r="AQ118" t="s">
        <v>1824</v>
      </c>
      <c r="AR118" t="s">
        <v>1824</v>
      </c>
      <c r="AS118" t="s">
        <v>1824</v>
      </c>
      <c r="AT118" t="s">
        <v>1824</v>
      </c>
      <c r="AU118" t="s">
        <v>1824</v>
      </c>
      <c r="AV118" t="s">
        <v>1824</v>
      </c>
      <c r="AW118" t="s">
        <v>1824</v>
      </c>
      <c r="AX118" t="s">
        <v>1824</v>
      </c>
      <c r="AY118" t="s">
        <v>1824</v>
      </c>
      <c r="AZ118" t="s">
        <v>1824</v>
      </c>
      <c r="BA118" t="s">
        <v>1824</v>
      </c>
      <c r="BB118" t="s">
        <v>1824</v>
      </c>
      <c r="BC118" t="s">
        <v>1824</v>
      </c>
      <c r="BD118" t="s">
        <v>1824</v>
      </c>
      <c r="BE118" t="s">
        <v>1824</v>
      </c>
      <c r="BF118" t="s">
        <v>1824</v>
      </c>
      <c r="BG118" t="s">
        <v>1824</v>
      </c>
      <c r="BH118" t="s">
        <v>1824</v>
      </c>
      <c r="BI118" t="s">
        <v>1824</v>
      </c>
      <c r="BJ118" t="s">
        <v>1824</v>
      </c>
      <c r="BK118" t="s">
        <v>1824</v>
      </c>
      <c r="BL118" t="s">
        <v>2105</v>
      </c>
      <c r="BM118" t="s">
        <v>2106</v>
      </c>
      <c r="BN118" t="s">
        <v>313</v>
      </c>
      <c r="BO118">
        <v>7635882750</v>
      </c>
      <c r="BP118" t="s">
        <v>1824</v>
      </c>
      <c r="BQ118">
        <v>7635213802</v>
      </c>
      <c r="BR118" t="s">
        <v>2108</v>
      </c>
      <c r="BS118" t="s">
        <v>1824</v>
      </c>
      <c r="BT118" t="s">
        <v>1824</v>
      </c>
      <c r="BU118" t="s">
        <v>1824</v>
      </c>
      <c r="BV118" t="s">
        <v>1747</v>
      </c>
      <c r="BW118" t="s">
        <v>1824</v>
      </c>
      <c r="BX118" t="s">
        <v>1824</v>
      </c>
      <c r="BY118" t="s">
        <v>343</v>
      </c>
    </row>
    <row r="119" spans="1:77" customFormat="1" x14ac:dyDescent="0.2">
      <c r="A119">
        <v>185</v>
      </c>
      <c r="B119">
        <v>1013994359</v>
      </c>
      <c r="C119" t="s">
        <v>2109</v>
      </c>
      <c r="D119" t="s">
        <v>125</v>
      </c>
      <c r="E119" t="s">
        <v>1727</v>
      </c>
      <c r="F119" t="s">
        <v>1824</v>
      </c>
      <c r="H119" t="s">
        <v>128</v>
      </c>
      <c r="I119" t="s">
        <v>312</v>
      </c>
      <c r="J119">
        <v>55454</v>
      </c>
      <c r="K119">
        <v>1400</v>
      </c>
      <c r="L119">
        <v>6126726000</v>
      </c>
      <c r="M119">
        <v>6126724098</v>
      </c>
      <c r="N119" t="s">
        <v>37195</v>
      </c>
      <c r="O119" t="s">
        <v>37196</v>
      </c>
      <c r="P119" t="s">
        <v>417</v>
      </c>
      <c r="Q119" t="s">
        <v>37197</v>
      </c>
      <c r="R119" t="s">
        <v>36962</v>
      </c>
      <c r="S119" t="s">
        <v>423</v>
      </c>
      <c r="T119" t="s">
        <v>1194</v>
      </c>
      <c r="U119" t="s">
        <v>1664</v>
      </c>
      <c r="V119">
        <v>6126726883</v>
      </c>
      <c r="W119" t="s">
        <v>1824</v>
      </c>
      <c r="X119" t="s">
        <v>1824</v>
      </c>
      <c r="Y119" t="s">
        <v>2309</v>
      </c>
      <c r="Z119" t="s">
        <v>2171</v>
      </c>
      <c r="AA119" t="s">
        <v>1824</v>
      </c>
      <c r="AB119" t="s">
        <v>880</v>
      </c>
      <c r="AC119" t="s">
        <v>312</v>
      </c>
      <c r="AD119">
        <v>55104</v>
      </c>
      <c r="AE119">
        <v>3727</v>
      </c>
      <c r="AF119" t="s">
        <v>2169</v>
      </c>
      <c r="AG119" t="s">
        <v>2310</v>
      </c>
      <c r="AH119" t="s">
        <v>2084</v>
      </c>
      <c r="AI119" t="s">
        <v>866</v>
      </c>
      <c r="AJ119">
        <v>0</v>
      </c>
      <c r="AK119" t="s">
        <v>37198</v>
      </c>
      <c r="AL119" t="s">
        <v>36963</v>
      </c>
      <c r="AM119" t="s">
        <v>36964</v>
      </c>
      <c r="AN119" t="s">
        <v>36965</v>
      </c>
      <c r="AO119">
        <v>6126726740</v>
      </c>
      <c r="AP119" t="s">
        <v>1824</v>
      </c>
      <c r="AQ119">
        <v>6126726986</v>
      </c>
      <c r="AR119" t="s">
        <v>36966</v>
      </c>
      <c r="AS119" t="s">
        <v>2124</v>
      </c>
      <c r="AT119" t="s">
        <v>1824</v>
      </c>
      <c r="AU119" t="s">
        <v>1896</v>
      </c>
      <c r="AV119" t="s">
        <v>312</v>
      </c>
      <c r="AW119">
        <v>55104</v>
      </c>
      <c r="AX119" t="s">
        <v>1824</v>
      </c>
      <c r="AY119" t="s">
        <v>187</v>
      </c>
      <c r="AZ119" t="s">
        <v>1148</v>
      </c>
      <c r="BA119" t="s">
        <v>2002</v>
      </c>
      <c r="BB119">
        <v>6126726736</v>
      </c>
      <c r="BC119" t="s">
        <v>1824</v>
      </c>
      <c r="BD119" t="s">
        <v>1824</v>
      </c>
      <c r="BE119" t="s">
        <v>2170</v>
      </c>
      <c r="BF119" t="s">
        <v>2171</v>
      </c>
      <c r="BG119" t="s">
        <v>1824</v>
      </c>
      <c r="BH119" t="s">
        <v>880</v>
      </c>
      <c r="BI119" t="s">
        <v>312</v>
      </c>
      <c r="BJ119">
        <v>55104</v>
      </c>
      <c r="BK119">
        <v>3727</v>
      </c>
      <c r="BL119" t="s">
        <v>2125</v>
      </c>
      <c r="BM119" t="s">
        <v>2126</v>
      </c>
      <c r="BN119" t="s">
        <v>1843</v>
      </c>
      <c r="BO119">
        <v>6126724923</v>
      </c>
      <c r="BP119" t="s">
        <v>1824</v>
      </c>
      <c r="BQ119" t="s">
        <v>1824</v>
      </c>
      <c r="BR119" t="s">
        <v>2127</v>
      </c>
      <c r="BS119" t="s">
        <v>2128</v>
      </c>
      <c r="BT119" t="s">
        <v>1824</v>
      </c>
      <c r="BU119" t="s">
        <v>1830</v>
      </c>
      <c r="BV119" t="s">
        <v>312</v>
      </c>
      <c r="BW119">
        <v>55104</v>
      </c>
      <c r="BX119" t="s">
        <v>1824</v>
      </c>
      <c r="BY119" t="s">
        <v>339</v>
      </c>
    </row>
    <row r="120" spans="1:77" customFormat="1" x14ac:dyDescent="0.2">
      <c r="A120">
        <v>186</v>
      </c>
      <c r="B120">
        <v>1083692941</v>
      </c>
      <c r="C120" t="s">
        <v>2110</v>
      </c>
      <c r="D120" t="s">
        <v>785</v>
      </c>
      <c r="E120" t="s">
        <v>37199</v>
      </c>
      <c r="F120" t="s">
        <v>1824</v>
      </c>
      <c r="H120" t="s">
        <v>786</v>
      </c>
      <c r="I120" t="s">
        <v>312</v>
      </c>
      <c r="J120">
        <v>55092</v>
      </c>
      <c r="K120">
        <v>8013</v>
      </c>
      <c r="L120">
        <v>6519827000</v>
      </c>
      <c r="M120">
        <v>6519827110</v>
      </c>
      <c r="N120" t="s">
        <v>1459</v>
      </c>
      <c r="O120" t="s">
        <v>36960</v>
      </c>
      <c r="P120" t="s">
        <v>2020</v>
      </c>
      <c r="Q120" t="s">
        <v>37005</v>
      </c>
      <c r="R120" t="s">
        <v>37006</v>
      </c>
      <c r="S120" t="s">
        <v>2165</v>
      </c>
      <c r="T120" t="s">
        <v>2166</v>
      </c>
      <c r="U120" t="s">
        <v>2167</v>
      </c>
      <c r="V120">
        <v>6126725963</v>
      </c>
      <c r="W120" t="s">
        <v>1824</v>
      </c>
      <c r="X120">
        <v>6126726986</v>
      </c>
      <c r="Y120" t="s">
        <v>2168</v>
      </c>
      <c r="Z120" t="s">
        <v>2409</v>
      </c>
      <c r="AA120" t="s">
        <v>1824</v>
      </c>
      <c r="AB120" t="s">
        <v>1830</v>
      </c>
      <c r="AC120" t="s">
        <v>312</v>
      </c>
      <c r="AD120">
        <v>55104</v>
      </c>
      <c r="AE120" t="s">
        <v>1824</v>
      </c>
      <c r="AF120" t="s">
        <v>1824</v>
      </c>
      <c r="AG120" t="s">
        <v>129</v>
      </c>
      <c r="AH120" t="s">
        <v>2084</v>
      </c>
      <c r="AI120" t="s">
        <v>866</v>
      </c>
      <c r="AJ120">
        <v>0</v>
      </c>
      <c r="AK120" t="s">
        <v>2311</v>
      </c>
      <c r="AL120" t="s">
        <v>187</v>
      </c>
      <c r="AM120" t="s">
        <v>1148</v>
      </c>
      <c r="AN120" t="s">
        <v>2002</v>
      </c>
      <c r="AO120">
        <v>6126726736</v>
      </c>
      <c r="AP120" t="s">
        <v>1824</v>
      </c>
      <c r="AQ120" t="s">
        <v>1824</v>
      </c>
      <c r="AR120" t="s">
        <v>2170</v>
      </c>
      <c r="AS120" t="s">
        <v>2171</v>
      </c>
      <c r="AT120" t="s">
        <v>1824</v>
      </c>
      <c r="AU120" t="s">
        <v>880</v>
      </c>
      <c r="AV120" t="s">
        <v>312</v>
      </c>
      <c r="AW120">
        <v>55104</v>
      </c>
      <c r="AX120">
        <v>3727</v>
      </c>
      <c r="AY120" t="s">
        <v>37007</v>
      </c>
      <c r="AZ120" t="s">
        <v>36964</v>
      </c>
      <c r="BA120" t="s">
        <v>36965</v>
      </c>
      <c r="BB120">
        <v>6126726740</v>
      </c>
      <c r="BC120" t="s">
        <v>1824</v>
      </c>
      <c r="BD120">
        <v>6126726986</v>
      </c>
      <c r="BE120" t="s">
        <v>36966</v>
      </c>
      <c r="BF120" t="s">
        <v>2124</v>
      </c>
      <c r="BG120" t="s">
        <v>1824</v>
      </c>
      <c r="BH120" t="s">
        <v>1896</v>
      </c>
      <c r="BI120" t="s">
        <v>312</v>
      </c>
      <c r="BJ120">
        <v>55104</v>
      </c>
      <c r="BK120" t="s">
        <v>1824</v>
      </c>
      <c r="BL120" t="s">
        <v>2125</v>
      </c>
      <c r="BM120" t="s">
        <v>2126</v>
      </c>
      <c r="BN120" t="s">
        <v>1843</v>
      </c>
      <c r="BO120">
        <v>6126724923</v>
      </c>
      <c r="BP120" t="s">
        <v>1824</v>
      </c>
      <c r="BQ120" t="s">
        <v>1824</v>
      </c>
      <c r="BR120" t="s">
        <v>2127</v>
      </c>
      <c r="BS120" t="s">
        <v>2128</v>
      </c>
      <c r="BT120" t="s">
        <v>1824</v>
      </c>
      <c r="BU120" t="s">
        <v>1830</v>
      </c>
      <c r="BV120" t="s">
        <v>312</v>
      </c>
      <c r="BW120">
        <v>55104</v>
      </c>
      <c r="BX120" t="s">
        <v>1824</v>
      </c>
      <c r="BY120" t="s">
        <v>339</v>
      </c>
    </row>
    <row r="121" spans="1:77" customFormat="1" x14ac:dyDescent="0.2">
      <c r="A121">
        <v>187</v>
      </c>
      <c r="B121">
        <v>1356309322</v>
      </c>
      <c r="C121" t="s">
        <v>37200</v>
      </c>
      <c r="D121" t="s">
        <v>782</v>
      </c>
      <c r="E121" t="s">
        <v>37201</v>
      </c>
      <c r="F121" t="s">
        <v>1824</v>
      </c>
      <c r="H121" t="s">
        <v>638</v>
      </c>
      <c r="I121" t="s">
        <v>312</v>
      </c>
      <c r="J121">
        <v>55125</v>
      </c>
      <c r="K121">
        <v>2270</v>
      </c>
      <c r="L121">
        <v>6512326880</v>
      </c>
      <c r="M121">
        <v>6512326888</v>
      </c>
      <c r="N121" t="s">
        <v>1459</v>
      </c>
      <c r="O121" t="s">
        <v>36960</v>
      </c>
      <c r="P121" t="s">
        <v>2439</v>
      </c>
      <c r="Q121" t="s">
        <v>36961</v>
      </c>
      <c r="R121" t="s">
        <v>36962</v>
      </c>
      <c r="S121" t="s">
        <v>987</v>
      </c>
      <c r="T121" t="s">
        <v>2478</v>
      </c>
      <c r="U121" t="s">
        <v>1664</v>
      </c>
      <c r="V121">
        <v>6126726870</v>
      </c>
      <c r="W121" t="s">
        <v>1824</v>
      </c>
      <c r="X121">
        <v>6126726986</v>
      </c>
      <c r="Y121" t="s">
        <v>2479</v>
      </c>
      <c r="Z121" t="s">
        <v>2409</v>
      </c>
      <c r="AA121" t="s">
        <v>1824</v>
      </c>
      <c r="AB121" t="s">
        <v>1830</v>
      </c>
      <c r="AC121" t="s">
        <v>312</v>
      </c>
      <c r="AD121">
        <v>55104</v>
      </c>
      <c r="AE121" t="s">
        <v>1824</v>
      </c>
      <c r="AF121" t="s">
        <v>959</v>
      </c>
      <c r="AG121" t="s">
        <v>2310</v>
      </c>
      <c r="AH121" t="s">
        <v>2084</v>
      </c>
      <c r="AI121" t="s">
        <v>866</v>
      </c>
      <c r="AJ121">
        <v>0</v>
      </c>
      <c r="AK121" t="s">
        <v>2473</v>
      </c>
      <c r="AL121" t="s">
        <v>36963</v>
      </c>
      <c r="AM121" t="s">
        <v>36964</v>
      </c>
      <c r="AN121" t="s">
        <v>36965</v>
      </c>
      <c r="AO121">
        <v>6126726740</v>
      </c>
      <c r="AP121" t="s">
        <v>1824</v>
      </c>
      <c r="AQ121">
        <v>6126726986</v>
      </c>
      <c r="AR121" t="s">
        <v>36966</v>
      </c>
      <c r="AS121" t="s">
        <v>2124</v>
      </c>
      <c r="AT121" t="s">
        <v>1824</v>
      </c>
      <c r="AU121" t="s">
        <v>1896</v>
      </c>
      <c r="AV121" t="s">
        <v>312</v>
      </c>
      <c r="AW121">
        <v>55104</v>
      </c>
      <c r="AX121" t="s">
        <v>1824</v>
      </c>
      <c r="AY121" t="s">
        <v>187</v>
      </c>
      <c r="AZ121" t="s">
        <v>1148</v>
      </c>
      <c r="BA121" t="s">
        <v>2002</v>
      </c>
      <c r="BB121">
        <v>6126726736</v>
      </c>
      <c r="BC121" t="s">
        <v>1824</v>
      </c>
      <c r="BD121">
        <v>6126726986</v>
      </c>
      <c r="BE121" t="s">
        <v>2492</v>
      </c>
      <c r="BF121" t="s">
        <v>2124</v>
      </c>
      <c r="BG121" t="s">
        <v>1824</v>
      </c>
      <c r="BH121" t="s">
        <v>1896</v>
      </c>
      <c r="BI121" t="s">
        <v>1747</v>
      </c>
      <c r="BJ121">
        <v>55104</v>
      </c>
      <c r="BK121" t="s">
        <v>1824</v>
      </c>
      <c r="BL121" t="s">
        <v>2125</v>
      </c>
      <c r="BM121" t="s">
        <v>2126</v>
      </c>
      <c r="BN121" t="s">
        <v>1843</v>
      </c>
      <c r="BO121">
        <v>6126724923</v>
      </c>
      <c r="BP121" t="s">
        <v>1824</v>
      </c>
      <c r="BQ121" t="s">
        <v>1824</v>
      </c>
      <c r="BR121" t="s">
        <v>2127</v>
      </c>
      <c r="BS121" t="s">
        <v>2128</v>
      </c>
      <c r="BT121" t="s">
        <v>1824</v>
      </c>
      <c r="BU121" t="s">
        <v>1830</v>
      </c>
      <c r="BV121" t="s">
        <v>312</v>
      </c>
      <c r="BW121">
        <v>55104</v>
      </c>
      <c r="BX121" t="s">
        <v>1824</v>
      </c>
      <c r="BY121" t="s">
        <v>339</v>
      </c>
    </row>
    <row r="122" spans="1:77" customFormat="1" x14ac:dyDescent="0.2">
      <c r="A122">
        <v>191</v>
      </c>
      <c r="B122">
        <v>1225272552</v>
      </c>
      <c r="C122" t="s">
        <v>1494</v>
      </c>
      <c r="D122" t="s">
        <v>1495</v>
      </c>
      <c r="E122" t="s">
        <v>1874</v>
      </c>
      <c r="F122" t="s">
        <v>1824</v>
      </c>
      <c r="H122" t="s">
        <v>128</v>
      </c>
      <c r="I122" t="s">
        <v>312</v>
      </c>
      <c r="J122">
        <v>55369</v>
      </c>
      <c r="K122">
        <v>4648</v>
      </c>
      <c r="L122">
        <v>7635811000</v>
      </c>
      <c r="M122">
        <v>7635811555</v>
      </c>
      <c r="N122" t="s">
        <v>37096</v>
      </c>
      <c r="O122" t="s">
        <v>37097</v>
      </c>
      <c r="P122" t="s">
        <v>320</v>
      </c>
      <c r="Q122" t="s">
        <v>37098</v>
      </c>
      <c r="R122" t="s">
        <v>37682</v>
      </c>
      <c r="S122" t="s">
        <v>140</v>
      </c>
      <c r="T122" t="s">
        <v>2059</v>
      </c>
      <c r="U122" t="s">
        <v>2060</v>
      </c>
      <c r="V122">
        <v>7635814573</v>
      </c>
      <c r="W122" t="s">
        <v>1824</v>
      </c>
      <c r="X122">
        <v>7635814561</v>
      </c>
      <c r="Y122" t="s">
        <v>2061</v>
      </c>
      <c r="Z122" t="s">
        <v>2062</v>
      </c>
      <c r="AA122" t="s">
        <v>1824</v>
      </c>
      <c r="AB122" t="s">
        <v>851</v>
      </c>
      <c r="AC122" t="s">
        <v>312</v>
      </c>
      <c r="AD122">
        <v>55422</v>
      </c>
      <c r="AE122" t="s">
        <v>1824</v>
      </c>
      <c r="AF122" t="s">
        <v>1824</v>
      </c>
      <c r="AG122" t="s">
        <v>1496</v>
      </c>
      <c r="AH122" t="s">
        <v>852</v>
      </c>
      <c r="AI122" t="s">
        <v>866</v>
      </c>
      <c r="AJ122">
        <v>0</v>
      </c>
      <c r="AK122" t="s">
        <v>37202</v>
      </c>
      <c r="AL122" t="s">
        <v>37683</v>
      </c>
      <c r="AM122" t="s">
        <v>37684</v>
      </c>
      <c r="AN122" t="s">
        <v>37685</v>
      </c>
      <c r="AO122">
        <v>7635814635</v>
      </c>
      <c r="AP122" t="s">
        <v>1824</v>
      </c>
      <c r="AQ122">
        <v>7635814561</v>
      </c>
      <c r="AR122" t="s">
        <v>37686</v>
      </c>
      <c r="AS122" t="s">
        <v>37687</v>
      </c>
      <c r="AT122" t="s">
        <v>1824</v>
      </c>
      <c r="AU122" t="s">
        <v>851</v>
      </c>
      <c r="AV122" t="s">
        <v>312</v>
      </c>
      <c r="AW122">
        <v>55422</v>
      </c>
      <c r="AX122" t="s">
        <v>1824</v>
      </c>
      <c r="AY122" t="s">
        <v>1824</v>
      </c>
      <c r="AZ122" t="s">
        <v>1824</v>
      </c>
      <c r="BA122" t="s">
        <v>1824</v>
      </c>
      <c r="BB122" t="s">
        <v>1824</v>
      </c>
      <c r="BC122" t="s">
        <v>1824</v>
      </c>
      <c r="BD122" t="s">
        <v>1824</v>
      </c>
      <c r="BE122" t="s">
        <v>1824</v>
      </c>
      <c r="BF122" t="s">
        <v>1824</v>
      </c>
      <c r="BG122" t="s">
        <v>1824</v>
      </c>
      <c r="BH122" t="s">
        <v>1824</v>
      </c>
      <c r="BI122" t="s">
        <v>1824</v>
      </c>
      <c r="BJ122" t="s">
        <v>1824</v>
      </c>
      <c r="BK122" t="s">
        <v>1824</v>
      </c>
      <c r="BL122" t="s">
        <v>140</v>
      </c>
      <c r="BM122" t="s">
        <v>37688</v>
      </c>
      <c r="BN122" t="s">
        <v>37689</v>
      </c>
      <c r="BO122">
        <v>7635812403</v>
      </c>
      <c r="BP122" t="s">
        <v>1824</v>
      </c>
      <c r="BQ122">
        <v>7635814561</v>
      </c>
      <c r="BR122" t="s">
        <v>37690</v>
      </c>
      <c r="BS122" t="s">
        <v>2062</v>
      </c>
      <c r="BT122" t="s">
        <v>1824</v>
      </c>
      <c r="BU122" t="s">
        <v>851</v>
      </c>
      <c r="BV122" t="s">
        <v>312</v>
      </c>
      <c r="BW122">
        <v>55422</v>
      </c>
      <c r="BX122" t="s">
        <v>1824</v>
      </c>
      <c r="BY122" t="s">
        <v>339</v>
      </c>
    </row>
    <row r="123" spans="1:77" customFormat="1" x14ac:dyDescent="0.2">
      <c r="A123">
        <v>200</v>
      </c>
      <c r="B123">
        <v>1275585564</v>
      </c>
      <c r="C123" t="s">
        <v>876</v>
      </c>
      <c r="D123" t="s">
        <v>877</v>
      </c>
      <c r="E123" t="s">
        <v>2312</v>
      </c>
      <c r="F123" t="s">
        <v>1824</v>
      </c>
      <c r="H123" t="s">
        <v>877</v>
      </c>
      <c r="I123" t="s">
        <v>312</v>
      </c>
      <c r="J123">
        <v>55303</v>
      </c>
      <c r="K123">
        <v>0</v>
      </c>
      <c r="L123">
        <v>7637124000</v>
      </c>
      <c r="M123">
        <v>7637124013</v>
      </c>
      <c r="N123" t="s">
        <v>1828</v>
      </c>
      <c r="O123" t="s">
        <v>1328</v>
      </c>
      <c r="P123" t="s">
        <v>978</v>
      </c>
      <c r="Q123" t="s">
        <v>1829</v>
      </c>
      <c r="R123" t="s">
        <v>37203</v>
      </c>
      <c r="S123" t="s">
        <v>2433</v>
      </c>
      <c r="T123" t="s">
        <v>37204</v>
      </c>
      <c r="U123" t="s">
        <v>37205</v>
      </c>
      <c r="V123">
        <v>6514313692</v>
      </c>
      <c r="W123" t="s">
        <v>1824</v>
      </c>
      <c r="X123">
        <v>6514317505</v>
      </c>
      <c r="Y123" t="s">
        <v>37206</v>
      </c>
      <c r="Z123" t="s">
        <v>37207</v>
      </c>
      <c r="AA123" t="s">
        <v>1824</v>
      </c>
      <c r="AB123" t="s">
        <v>37208</v>
      </c>
      <c r="AC123" t="s">
        <v>312</v>
      </c>
      <c r="AD123">
        <v>55110</v>
      </c>
      <c r="AE123">
        <v>5186</v>
      </c>
      <c r="AF123" t="s">
        <v>959</v>
      </c>
      <c r="AG123" t="s">
        <v>37209</v>
      </c>
      <c r="AH123" t="s">
        <v>881</v>
      </c>
      <c r="AI123" t="s">
        <v>866</v>
      </c>
      <c r="AJ123">
        <v>0</v>
      </c>
      <c r="AK123" t="s">
        <v>103</v>
      </c>
      <c r="AL123" t="s">
        <v>37210</v>
      </c>
      <c r="AM123" t="s">
        <v>37211</v>
      </c>
      <c r="AN123" t="s">
        <v>37212</v>
      </c>
      <c r="AO123">
        <v>6514314197</v>
      </c>
      <c r="AP123" t="s">
        <v>1824</v>
      </c>
      <c r="AQ123">
        <v>6514317505</v>
      </c>
      <c r="AR123" t="s">
        <v>37213</v>
      </c>
      <c r="AS123" t="s">
        <v>37207</v>
      </c>
      <c r="AT123" t="s">
        <v>1824</v>
      </c>
      <c r="AU123" t="s">
        <v>37208</v>
      </c>
      <c r="AV123" t="s">
        <v>312</v>
      </c>
      <c r="AW123">
        <v>55110</v>
      </c>
      <c r="AX123">
        <v>5186</v>
      </c>
      <c r="AY123" t="s">
        <v>1824</v>
      </c>
      <c r="AZ123" t="s">
        <v>1824</v>
      </c>
      <c r="BA123" t="s">
        <v>1824</v>
      </c>
      <c r="BB123" t="s">
        <v>1824</v>
      </c>
      <c r="BC123" t="s">
        <v>1824</v>
      </c>
      <c r="BD123" t="s">
        <v>1824</v>
      </c>
      <c r="BE123" t="s">
        <v>1824</v>
      </c>
      <c r="BF123" t="s">
        <v>1824</v>
      </c>
      <c r="BG123" t="s">
        <v>1824</v>
      </c>
      <c r="BH123" t="s">
        <v>1824</v>
      </c>
      <c r="BI123" t="s">
        <v>1824</v>
      </c>
      <c r="BJ123" t="s">
        <v>1824</v>
      </c>
      <c r="BK123" t="s">
        <v>1824</v>
      </c>
      <c r="BL123" t="s">
        <v>2433</v>
      </c>
      <c r="BM123" t="s">
        <v>37204</v>
      </c>
      <c r="BN123" t="s">
        <v>37205</v>
      </c>
      <c r="BO123">
        <v>6514313692</v>
      </c>
      <c r="BP123" t="s">
        <v>1824</v>
      </c>
      <c r="BQ123">
        <v>6514317505</v>
      </c>
      <c r="BR123" t="s">
        <v>37206</v>
      </c>
      <c r="BS123" t="s">
        <v>37207</v>
      </c>
      <c r="BT123" t="s">
        <v>1824</v>
      </c>
      <c r="BU123" t="s">
        <v>37208</v>
      </c>
      <c r="BV123" t="s">
        <v>312</v>
      </c>
      <c r="BW123">
        <v>55110</v>
      </c>
      <c r="BX123">
        <v>5186</v>
      </c>
      <c r="BY123" t="s">
        <v>333</v>
      </c>
    </row>
    <row r="124" spans="1:77" customFormat="1" x14ac:dyDescent="0.2">
      <c r="A124">
        <v>209</v>
      </c>
      <c r="B124">
        <v>1285760363</v>
      </c>
      <c r="C124" t="s">
        <v>1775</v>
      </c>
      <c r="D124" t="s">
        <v>768</v>
      </c>
      <c r="E124" t="s">
        <v>2313</v>
      </c>
      <c r="F124" t="s">
        <v>1824</v>
      </c>
      <c r="H124" t="s">
        <v>769</v>
      </c>
      <c r="I124" t="s">
        <v>312</v>
      </c>
      <c r="J124">
        <v>56201</v>
      </c>
      <c r="K124">
        <v>0</v>
      </c>
      <c r="L124">
        <v>3202315421</v>
      </c>
      <c r="M124">
        <v>3202315901</v>
      </c>
      <c r="N124" t="s">
        <v>1828</v>
      </c>
      <c r="O124" t="s">
        <v>1328</v>
      </c>
      <c r="P124" t="s">
        <v>978</v>
      </c>
      <c r="Q124" t="s">
        <v>1829</v>
      </c>
      <c r="R124" t="s">
        <v>37203</v>
      </c>
      <c r="S124" t="s">
        <v>2433</v>
      </c>
      <c r="T124" t="s">
        <v>37204</v>
      </c>
      <c r="U124" t="s">
        <v>37205</v>
      </c>
      <c r="V124">
        <v>6514313692</v>
      </c>
      <c r="W124" t="s">
        <v>1824</v>
      </c>
      <c r="X124">
        <v>6514317505</v>
      </c>
      <c r="Y124" t="s">
        <v>37206</v>
      </c>
      <c r="Z124" t="s">
        <v>37207</v>
      </c>
      <c r="AA124" t="s">
        <v>1824</v>
      </c>
      <c r="AB124" t="s">
        <v>37208</v>
      </c>
      <c r="AC124" t="s">
        <v>312</v>
      </c>
      <c r="AD124">
        <v>55110</v>
      </c>
      <c r="AE124">
        <v>5186</v>
      </c>
      <c r="AF124" t="s">
        <v>959</v>
      </c>
      <c r="AG124" t="s">
        <v>37209</v>
      </c>
      <c r="AH124" t="s">
        <v>881</v>
      </c>
      <c r="AI124" t="s">
        <v>866</v>
      </c>
      <c r="AJ124">
        <v>0</v>
      </c>
      <c r="AK124" t="s">
        <v>103</v>
      </c>
      <c r="AL124" t="s">
        <v>37210</v>
      </c>
      <c r="AM124" t="s">
        <v>37211</v>
      </c>
      <c r="AN124" t="s">
        <v>37212</v>
      </c>
      <c r="AO124">
        <v>6514314197</v>
      </c>
      <c r="AP124" t="s">
        <v>1824</v>
      </c>
      <c r="AQ124">
        <v>6514317505</v>
      </c>
      <c r="AR124" t="s">
        <v>37213</v>
      </c>
      <c r="AS124" t="s">
        <v>37207</v>
      </c>
      <c r="AT124" t="s">
        <v>1824</v>
      </c>
      <c r="AU124" t="s">
        <v>37208</v>
      </c>
      <c r="AV124" t="s">
        <v>312</v>
      </c>
      <c r="AW124">
        <v>55110</v>
      </c>
      <c r="AX124">
        <v>5186</v>
      </c>
      <c r="AY124" t="s">
        <v>1824</v>
      </c>
      <c r="AZ124" t="s">
        <v>1824</v>
      </c>
      <c r="BA124" t="s">
        <v>1824</v>
      </c>
      <c r="BB124" t="s">
        <v>1824</v>
      </c>
      <c r="BC124" t="s">
        <v>1824</v>
      </c>
      <c r="BD124" t="s">
        <v>1824</v>
      </c>
      <c r="BE124" t="s">
        <v>1824</v>
      </c>
      <c r="BF124" t="s">
        <v>1824</v>
      </c>
      <c r="BG124" t="s">
        <v>1824</v>
      </c>
      <c r="BH124" t="s">
        <v>1824</v>
      </c>
      <c r="BI124" t="s">
        <v>1824</v>
      </c>
      <c r="BJ124" t="s">
        <v>1824</v>
      </c>
      <c r="BK124" t="s">
        <v>1824</v>
      </c>
      <c r="BL124" t="s">
        <v>2433</v>
      </c>
      <c r="BM124" t="s">
        <v>37204</v>
      </c>
      <c r="BN124" t="s">
        <v>37205</v>
      </c>
      <c r="BO124">
        <v>6514313692</v>
      </c>
      <c r="BP124" t="s">
        <v>1824</v>
      </c>
      <c r="BQ124">
        <v>6514317505</v>
      </c>
      <c r="BR124" t="s">
        <v>37206</v>
      </c>
      <c r="BS124" t="s">
        <v>37207</v>
      </c>
      <c r="BT124" t="s">
        <v>1824</v>
      </c>
      <c r="BU124" t="s">
        <v>37208</v>
      </c>
      <c r="BV124" t="s">
        <v>312</v>
      </c>
      <c r="BW124">
        <v>55110</v>
      </c>
      <c r="BX124">
        <v>5186</v>
      </c>
      <c r="BY124" t="s">
        <v>333</v>
      </c>
    </row>
    <row r="125" spans="1:77" customFormat="1" x14ac:dyDescent="0.2">
      <c r="A125">
        <v>248</v>
      </c>
      <c r="B125">
        <v>1386676799</v>
      </c>
      <c r="C125" t="s">
        <v>1140</v>
      </c>
      <c r="D125" t="s">
        <v>872</v>
      </c>
      <c r="E125" t="s">
        <v>2314</v>
      </c>
      <c r="F125" t="s">
        <v>1824</v>
      </c>
      <c r="H125" t="s">
        <v>873</v>
      </c>
      <c r="I125" t="s">
        <v>312</v>
      </c>
      <c r="J125">
        <v>56308</v>
      </c>
      <c r="K125">
        <v>2472</v>
      </c>
      <c r="L125">
        <v>3203356201</v>
      </c>
      <c r="M125">
        <v>3207591002</v>
      </c>
      <c r="N125" t="s">
        <v>1828</v>
      </c>
      <c r="O125" t="s">
        <v>1328</v>
      </c>
      <c r="P125" t="s">
        <v>978</v>
      </c>
      <c r="Q125" t="s">
        <v>1829</v>
      </c>
      <c r="R125" t="s">
        <v>37203</v>
      </c>
      <c r="S125" t="s">
        <v>2433</v>
      </c>
      <c r="T125" t="s">
        <v>37204</v>
      </c>
      <c r="U125" t="s">
        <v>37205</v>
      </c>
      <c r="V125">
        <v>6514313692</v>
      </c>
      <c r="W125" t="s">
        <v>1824</v>
      </c>
      <c r="X125">
        <v>6514317505</v>
      </c>
      <c r="Y125" t="s">
        <v>37206</v>
      </c>
      <c r="Z125" t="s">
        <v>37207</v>
      </c>
      <c r="AA125" t="s">
        <v>1824</v>
      </c>
      <c r="AB125" t="s">
        <v>37208</v>
      </c>
      <c r="AC125" t="s">
        <v>312</v>
      </c>
      <c r="AD125">
        <v>55110</v>
      </c>
      <c r="AE125">
        <v>5186</v>
      </c>
      <c r="AF125" t="s">
        <v>959</v>
      </c>
      <c r="AG125" t="s">
        <v>37209</v>
      </c>
      <c r="AH125" t="s">
        <v>881</v>
      </c>
      <c r="AI125" t="s">
        <v>317</v>
      </c>
      <c r="AJ125">
        <v>0</v>
      </c>
      <c r="AK125" t="s">
        <v>103</v>
      </c>
      <c r="AL125" t="s">
        <v>37210</v>
      </c>
      <c r="AM125" t="s">
        <v>37211</v>
      </c>
      <c r="AN125" t="s">
        <v>37212</v>
      </c>
      <c r="AO125">
        <v>6514314197</v>
      </c>
      <c r="AP125" t="s">
        <v>1824</v>
      </c>
      <c r="AQ125">
        <v>6514317505</v>
      </c>
      <c r="AR125" t="s">
        <v>37213</v>
      </c>
      <c r="AS125" t="s">
        <v>37207</v>
      </c>
      <c r="AT125" t="s">
        <v>1824</v>
      </c>
      <c r="AU125" t="s">
        <v>37208</v>
      </c>
      <c r="AV125" t="s">
        <v>312</v>
      </c>
      <c r="AW125">
        <v>55110</v>
      </c>
      <c r="AX125">
        <v>5186</v>
      </c>
      <c r="AY125" t="s">
        <v>1824</v>
      </c>
      <c r="AZ125" t="s">
        <v>1824</v>
      </c>
      <c r="BA125" t="s">
        <v>1824</v>
      </c>
      <c r="BB125" t="s">
        <v>1824</v>
      </c>
      <c r="BC125" t="s">
        <v>1824</v>
      </c>
      <c r="BD125" t="s">
        <v>1824</v>
      </c>
      <c r="BE125" t="s">
        <v>1824</v>
      </c>
      <c r="BF125" t="s">
        <v>1824</v>
      </c>
      <c r="BG125" t="s">
        <v>1824</v>
      </c>
      <c r="BH125" t="s">
        <v>1824</v>
      </c>
      <c r="BI125" t="s">
        <v>1824</v>
      </c>
      <c r="BJ125" t="s">
        <v>1824</v>
      </c>
      <c r="BK125" t="s">
        <v>1824</v>
      </c>
      <c r="BL125" t="s">
        <v>2433</v>
      </c>
      <c r="BM125" t="s">
        <v>37204</v>
      </c>
      <c r="BN125" t="s">
        <v>37205</v>
      </c>
      <c r="BO125">
        <v>6514313692</v>
      </c>
      <c r="BP125" t="s">
        <v>1824</v>
      </c>
      <c r="BQ125">
        <v>6514317505</v>
      </c>
      <c r="BR125" t="s">
        <v>37206</v>
      </c>
      <c r="BS125" t="s">
        <v>37207</v>
      </c>
      <c r="BT125" t="s">
        <v>1824</v>
      </c>
      <c r="BU125" t="s">
        <v>37208</v>
      </c>
      <c r="BV125" t="s">
        <v>312</v>
      </c>
      <c r="BW125">
        <v>55110</v>
      </c>
      <c r="BX125">
        <v>5186</v>
      </c>
      <c r="BY125" t="s">
        <v>333</v>
      </c>
    </row>
    <row r="126" spans="1:77" customFormat="1" x14ac:dyDescent="0.2">
      <c r="A126">
        <v>249</v>
      </c>
      <c r="B126">
        <v>1225130487</v>
      </c>
      <c r="C126" t="s">
        <v>1141</v>
      </c>
      <c r="D126" t="s">
        <v>1142</v>
      </c>
      <c r="E126" t="s">
        <v>2315</v>
      </c>
      <c r="F126" t="s">
        <v>1824</v>
      </c>
      <c r="H126" t="s">
        <v>993</v>
      </c>
      <c r="I126" t="s">
        <v>312</v>
      </c>
      <c r="J126">
        <v>55302</v>
      </c>
      <c r="K126">
        <v>3141</v>
      </c>
      <c r="L126">
        <v>6512593850</v>
      </c>
      <c r="M126">
        <v>3202747018</v>
      </c>
      <c r="N126" t="s">
        <v>1828</v>
      </c>
      <c r="O126" t="s">
        <v>1328</v>
      </c>
      <c r="P126" t="s">
        <v>978</v>
      </c>
      <c r="Q126" t="s">
        <v>1829</v>
      </c>
      <c r="R126" t="s">
        <v>37203</v>
      </c>
      <c r="S126" t="s">
        <v>2433</v>
      </c>
      <c r="T126" t="s">
        <v>37204</v>
      </c>
      <c r="U126" t="s">
        <v>37205</v>
      </c>
      <c r="V126">
        <v>6514313692</v>
      </c>
      <c r="W126" t="s">
        <v>1824</v>
      </c>
      <c r="X126">
        <v>6514317505</v>
      </c>
      <c r="Y126" t="s">
        <v>37206</v>
      </c>
      <c r="Z126" t="s">
        <v>37207</v>
      </c>
      <c r="AA126" t="s">
        <v>1824</v>
      </c>
      <c r="AB126" t="s">
        <v>37208</v>
      </c>
      <c r="AC126" t="s">
        <v>312</v>
      </c>
      <c r="AD126">
        <v>55110</v>
      </c>
      <c r="AE126">
        <v>5186</v>
      </c>
      <c r="AF126" t="s">
        <v>959</v>
      </c>
      <c r="AG126" t="s">
        <v>37209</v>
      </c>
      <c r="AH126" t="s">
        <v>881</v>
      </c>
      <c r="AI126" t="s">
        <v>317</v>
      </c>
      <c r="AJ126">
        <v>0</v>
      </c>
      <c r="AK126" t="s">
        <v>103</v>
      </c>
      <c r="AL126" t="s">
        <v>37210</v>
      </c>
      <c r="AM126" t="s">
        <v>37211</v>
      </c>
      <c r="AN126" t="s">
        <v>37212</v>
      </c>
      <c r="AO126">
        <v>6514314197</v>
      </c>
      <c r="AP126" t="s">
        <v>1824</v>
      </c>
      <c r="AQ126">
        <v>6514317505</v>
      </c>
      <c r="AR126" t="s">
        <v>37213</v>
      </c>
      <c r="AS126" t="s">
        <v>37207</v>
      </c>
      <c r="AT126" t="s">
        <v>1824</v>
      </c>
      <c r="AU126" t="s">
        <v>37208</v>
      </c>
      <c r="AV126" t="s">
        <v>312</v>
      </c>
      <c r="AW126">
        <v>55110</v>
      </c>
      <c r="AX126">
        <v>5186</v>
      </c>
      <c r="AY126" t="s">
        <v>1824</v>
      </c>
      <c r="AZ126" t="s">
        <v>1824</v>
      </c>
      <c r="BA126" t="s">
        <v>1824</v>
      </c>
      <c r="BB126" t="s">
        <v>1824</v>
      </c>
      <c r="BC126" t="s">
        <v>1824</v>
      </c>
      <c r="BD126" t="s">
        <v>1824</v>
      </c>
      <c r="BE126" t="s">
        <v>1824</v>
      </c>
      <c r="BF126" t="s">
        <v>1824</v>
      </c>
      <c r="BG126" t="s">
        <v>1824</v>
      </c>
      <c r="BH126" t="s">
        <v>1824</v>
      </c>
      <c r="BI126" t="s">
        <v>1824</v>
      </c>
      <c r="BJ126" t="s">
        <v>1824</v>
      </c>
      <c r="BK126" t="s">
        <v>1824</v>
      </c>
      <c r="BL126" t="s">
        <v>37214</v>
      </c>
      <c r="BM126" t="s">
        <v>37204</v>
      </c>
      <c r="BN126" t="s">
        <v>1824</v>
      </c>
      <c r="BO126" t="s">
        <v>1824</v>
      </c>
      <c r="BP126" t="s">
        <v>1824</v>
      </c>
      <c r="BQ126" t="s">
        <v>1824</v>
      </c>
      <c r="BR126" t="s">
        <v>1824</v>
      </c>
      <c r="BS126" t="s">
        <v>37215</v>
      </c>
      <c r="BT126" t="s">
        <v>1824</v>
      </c>
      <c r="BU126" t="s">
        <v>1824</v>
      </c>
      <c r="BV126" t="s">
        <v>1747</v>
      </c>
      <c r="BW126" t="s">
        <v>1824</v>
      </c>
      <c r="BX126" t="s">
        <v>1824</v>
      </c>
      <c r="BY126" t="s">
        <v>333</v>
      </c>
    </row>
    <row r="127" spans="1:77" customFormat="1" x14ac:dyDescent="0.2">
      <c r="A127">
        <v>250</v>
      </c>
      <c r="B127">
        <v>1962583039</v>
      </c>
      <c r="C127" t="s">
        <v>1177</v>
      </c>
      <c r="D127" t="s">
        <v>505</v>
      </c>
      <c r="E127" t="s">
        <v>2316</v>
      </c>
      <c r="F127" t="s">
        <v>1824</v>
      </c>
      <c r="H127" t="s">
        <v>1156</v>
      </c>
      <c r="I127" t="s">
        <v>312</v>
      </c>
      <c r="J127">
        <v>56538</v>
      </c>
      <c r="K127">
        <v>0</v>
      </c>
      <c r="L127">
        <v>2183325001</v>
      </c>
      <c r="M127">
        <v>2187391329</v>
      </c>
      <c r="N127" t="s">
        <v>1828</v>
      </c>
      <c r="O127" t="s">
        <v>1328</v>
      </c>
      <c r="P127" t="s">
        <v>978</v>
      </c>
      <c r="Q127" t="s">
        <v>1829</v>
      </c>
      <c r="R127" t="s">
        <v>37203</v>
      </c>
      <c r="S127" t="s">
        <v>2433</v>
      </c>
      <c r="T127" t="s">
        <v>37204</v>
      </c>
      <c r="U127" t="s">
        <v>37205</v>
      </c>
      <c r="V127">
        <v>6514313692</v>
      </c>
      <c r="W127" t="s">
        <v>1824</v>
      </c>
      <c r="X127">
        <v>6514317505</v>
      </c>
      <c r="Y127" t="s">
        <v>37206</v>
      </c>
      <c r="Z127" t="s">
        <v>37207</v>
      </c>
      <c r="AA127" t="s">
        <v>1824</v>
      </c>
      <c r="AB127" t="s">
        <v>37208</v>
      </c>
      <c r="AC127" t="s">
        <v>312</v>
      </c>
      <c r="AD127">
        <v>55110</v>
      </c>
      <c r="AE127">
        <v>5186</v>
      </c>
      <c r="AF127" t="s">
        <v>959</v>
      </c>
      <c r="AG127" t="s">
        <v>37209</v>
      </c>
      <c r="AH127" t="s">
        <v>881</v>
      </c>
      <c r="AI127" t="s">
        <v>317</v>
      </c>
      <c r="AJ127">
        <v>0</v>
      </c>
      <c r="AK127" t="s">
        <v>103</v>
      </c>
      <c r="AL127" t="s">
        <v>37210</v>
      </c>
      <c r="AM127" t="s">
        <v>37211</v>
      </c>
      <c r="AN127" t="s">
        <v>37212</v>
      </c>
      <c r="AO127">
        <v>6514314197</v>
      </c>
      <c r="AP127" t="s">
        <v>1824</v>
      </c>
      <c r="AQ127">
        <v>6514317505</v>
      </c>
      <c r="AR127" t="s">
        <v>37213</v>
      </c>
      <c r="AS127" t="s">
        <v>37207</v>
      </c>
      <c r="AT127" t="s">
        <v>1824</v>
      </c>
      <c r="AU127" t="s">
        <v>37208</v>
      </c>
      <c r="AV127" t="s">
        <v>312</v>
      </c>
      <c r="AW127">
        <v>55110</v>
      </c>
      <c r="AX127">
        <v>5186</v>
      </c>
      <c r="AY127" t="s">
        <v>1824</v>
      </c>
      <c r="AZ127" t="s">
        <v>1824</v>
      </c>
      <c r="BA127" t="s">
        <v>1824</v>
      </c>
      <c r="BB127" t="s">
        <v>1824</v>
      </c>
      <c r="BC127" t="s">
        <v>1824</v>
      </c>
      <c r="BD127" t="s">
        <v>1824</v>
      </c>
      <c r="BE127" t="s">
        <v>1824</v>
      </c>
      <c r="BF127" t="s">
        <v>1824</v>
      </c>
      <c r="BG127" t="s">
        <v>1824</v>
      </c>
      <c r="BH127" t="s">
        <v>1824</v>
      </c>
      <c r="BI127" t="s">
        <v>1824</v>
      </c>
      <c r="BJ127" t="s">
        <v>1824</v>
      </c>
      <c r="BK127" t="s">
        <v>1824</v>
      </c>
      <c r="BL127" t="s">
        <v>2433</v>
      </c>
      <c r="BM127" t="s">
        <v>37204</v>
      </c>
      <c r="BN127" t="s">
        <v>37205</v>
      </c>
      <c r="BO127">
        <v>6514313692</v>
      </c>
      <c r="BP127" t="s">
        <v>1824</v>
      </c>
      <c r="BQ127">
        <v>6514317505</v>
      </c>
      <c r="BR127" t="s">
        <v>37206</v>
      </c>
      <c r="BS127" t="s">
        <v>37207</v>
      </c>
      <c r="BT127" t="s">
        <v>1824</v>
      </c>
      <c r="BU127" t="s">
        <v>37208</v>
      </c>
      <c r="BV127" t="s">
        <v>312</v>
      </c>
      <c r="BW127">
        <v>55110</v>
      </c>
      <c r="BX127">
        <v>5186</v>
      </c>
      <c r="BY127" t="s">
        <v>333</v>
      </c>
    </row>
    <row r="128" spans="1:77" customFormat="1" x14ac:dyDescent="0.2">
      <c r="A128">
        <v>251</v>
      </c>
      <c r="B128">
        <v>1669418851</v>
      </c>
      <c r="C128" t="s">
        <v>1187</v>
      </c>
      <c r="D128" t="s">
        <v>853</v>
      </c>
      <c r="E128" t="s">
        <v>2317</v>
      </c>
      <c r="F128" t="s">
        <v>1824</v>
      </c>
      <c r="H128" t="s">
        <v>854</v>
      </c>
      <c r="I128" t="s">
        <v>312</v>
      </c>
      <c r="J128">
        <v>55904</v>
      </c>
      <c r="K128">
        <v>5530</v>
      </c>
      <c r="L128">
        <v>5072062561</v>
      </c>
      <c r="M128">
        <v>5075292748</v>
      </c>
      <c r="N128" t="s">
        <v>1828</v>
      </c>
      <c r="O128" t="s">
        <v>1328</v>
      </c>
      <c r="P128" t="s">
        <v>978</v>
      </c>
      <c r="Q128" t="s">
        <v>1829</v>
      </c>
      <c r="R128" t="s">
        <v>37203</v>
      </c>
      <c r="S128" t="s">
        <v>2433</v>
      </c>
      <c r="T128" t="s">
        <v>37204</v>
      </c>
      <c r="U128" t="s">
        <v>37205</v>
      </c>
      <c r="V128">
        <v>6514313692</v>
      </c>
      <c r="W128" t="s">
        <v>1824</v>
      </c>
      <c r="X128">
        <v>6514317505</v>
      </c>
      <c r="Y128" t="s">
        <v>37206</v>
      </c>
      <c r="Z128" t="s">
        <v>37207</v>
      </c>
      <c r="AA128" t="s">
        <v>1824</v>
      </c>
      <c r="AB128" t="s">
        <v>37208</v>
      </c>
      <c r="AC128" t="s">
        <v>312</v>
      </c>
      <c r="AD128">
        <v>55110</v>
      </c>
      <c r="AE128">
        <v>5186</v>
      </c>
      <c r="AF128" t="s">
        <v>959</v>
      </c>
      <c r="AG128" t="s">
        <v>37209</v>
      </c>
      <c r="AH128" t="s">
        <v>881</v>
      </c>
      <c r="AI128" t="s">
        <v>317</v>
      </c>
      <c r="AJ128">
        <v>0</v>
      </c>
      <c r="AK128" t="s">
        <v>103</v>
      </c>
      <c r="AL128" t="s">
        <v>37210</v>
      </c>
      <c r="AM128" t="s">
        <v>37211</v>
      </c>
      <c r="AN128" t="s">
        <v>37212</v>
      </c>
      <c r="AO128">
        <v>6514314197</v>
      </c>
      <c r="AP128" t="s">
        <v>1824</v>
      </c>
      <c r="AQ128">
        <v>6514317505</v>
      </c>
      <c r="AR128" t="s">
        <v>37213</v>
      </c>
      <c r="AS128" t="s">
        <v>37207</v>
      </c>
      <c r="AT128" t="s">
        <v>1824</v>
      </c>
      <c r="AU128" t="s">
        <v>37208</v>
      </c>
      <c r="AV128" t="s">
        <v>312</v>
      </c>
      <c r="AW128">
        <v>55110</v>
      </c>
      <c r="AX128">
        <v>5186</v>
      </c>
      <c r="AY128" t="s">
        <v>1824</v>
      </c>
      <c r="AZ128" t="s">
        <v>1824</v>
      </c>
      <c r="BA128" t="s">
        <v>1824</v>
      </c>
      <c r="BB128" t="s">
        <v>1824</v>
      </c>
      <c r="BC128" t="s">
        <v>1824</v>
      </c>
      <c r="BD128" t="s">
        <v>1824</v>
      </c>
      <c r="BE128" t="s">
        <v>1824</v>
      </c>
      <c r="BF128" t="s">
        <v>1824</v>
      </c>
      <c r="BG128" t="s">
        <v>1824</v>
      </c>
      <c r="BH128" t="s">
        <v>1824</v>
      </c>
      <c r="BI128" t="s">
        <v>1824</v>
      </c>
      <c r="BJ128" t="s">
        <v>1824</v>
      </c>
      <c r="BK128" t="s">
        <v>1824</v>
      </c>
      <c r="BL128" t="s">
        <v>2433</v>
      </c>
      <c r="BM128" t="s">
        <v>37204</v>
      </c>
      <c r="BN128" t="s">
        <v>37205</v>
      </c>
      <c r="BO128">
        <v>6514313692</v>
      </c>
      <c r="BP128" t="s">
        <v>1824</v>
      </c>
      <c r="BQ128">
        <v>6514317505</v>
      </c>
      <c r="BR128" t="s">
        <v>37206</v>
      </c>
      <c r="BS128" t="s">
        <v>37207</v>
      </c>
      <c r="BT128" t="s">
        <v>1824</v>
      </c>
      <c r="BU128" t="s">
        <v>37208</v>
      </c>
      <c r="BV128" t="s">
        <v>312</v>
      </c>
      <c r="BW128">
        <v>55110</v>
      </c>
      <c r="BX128">
        <v>5186</v>
      </c>
      <c r="BY128" t="s">
        <v>333</v>
      </c>
    </row>
    <row r="129" spans="1:77" customFormat="1" x14ac:dyDescent="0.2">
      <c r="A129">
        <v>254</v>
      </c>
      <c r="B129">
        <v>1487715033</v>
      </c>
      <c r="C129" t="s">
        <v>1146</v>
      </c>
      <c r="D129" t="s">
        <v>1147</v>
      </c>
      <c r="E129" t="s">
        <v>2318</v>
      </c>
      <c r="F129" t="s">
        <v>1824</v>
      </c>
      <c r="H129" t="s">
        <v>983</v>
      </c>
      <c r="I129" t="s">
        <v>312</v>
      </c>
      <c r="J129">
        <v>56425</v>
      </c>
      <c r="K129">
        <v>0</v>
      </c>
      <c r="L129">
        <v>2183163104</v>
      </c>
      <c r="M129">
        <v>2188299141</v>
      </c>
      <c r="N129" t="s">
        <v>1828</v>
      </c>
      <c r="O129" t="s">
        <v>1328</v>
      </c>
      <c r="P129" t="s">
        <v>978</v>
      </c>
      <c r="Q129" t="s">
        <v>1829</v>
      </c>
      <c r="R129" t="s">
        <v>37203</v>
      </c>
      <c r="S129" t="s">
        <v>2433</v>
      </c>
      <c r="T129" t="s">
        <v>37204</v>
      </c>
      <c r="U129" t="s">
        <v>37205</v>
      </c>
      <c r="V129">
        <v>6514313692</v>
      </c>
      <c r="W129" t="s">
        <v>1824</v>
      </c>
      <c r="X129">
        <v>6514317505</v>
      </c>
      <c r="Y129" t="s">
        <v>37206</v>
      </c>
      <c r="Z129" t="s">
        <v>37207</v>
      </c>
      <c r="AA129" t="s">
        <v>1824</v>
      </c>
      <c r="AB129" t="s">
        <v>37208</v>
      </c>
      <c r="AC129" t="s">
        <v>312</v>
      </c>
      <c r="AD129">
        <v>55110</v>
      </c>
      <c r="AE129">
        <v>5186</v>
      </c>
      <c r="AF129" t="s">
        <v>959</v>
      </c>
      <c r="AG129" t="s">
        <v>37209</v>
      </c>
      <c r="AH129" t="s">
        <v>881</v>
      </c>
      <c r="AI129" t="s">
        <v>317</v>
      </c>
      <c r="AJ129">
        <v>0</v>
      </c>
      <c r="AK129" t="s">
        <v>103</v>
      </c>
      <c r="AL129" t="s">
        <v>37210</v>
      </c>
      <c r="AM129" t="s">
        <v>37211</v>
      </c>
      <c r="AN129" t="s">
        <v>37212</v>
      </c>
      <c r="AO129">
        <v>6514314197</v>
      </c>
      <c r="AP129" t="s">
        <v>1824</v>
      </c>
      <c r="AQ129">
        <v>6514317505</v>
      </c>
      <c r="AR129" t="s">
        <v>37213</v>
      </c>
      <c r="AS129" t="s">
        <v>37207</v>
      </c>
      <c r="AT129" t="s">
        <v>1824</v>
      </c>
      <c r="AU129" t="s">
        <v>37208</v>
      </c>
      <c r="AV129" t="s">
        <v>312</v>
      </c>
      <c r="AW129">
        <v>55110</v>
      </c>
      <c r="AX129">
        <v>5186</v>
      </c>
      <c r="AY129" t="s">
        <v>1824</v>
      </c>
      <c r="AZ129" t="s">
        <v>1824</v>
      </c>
      <c r="BA129" t="s">
        <v>1824</v>
      </c>
      <c r="BB129" t="s">
        <v>1824</v>
      </c>
      <c r="BC129" t="s">
        <v>1824</v>
      </c>
      <c r="BD129" t="s">
        <v>1824</v>
      </c>
      <c r="BE129" t="s">
        <v>1824</v>
      </c>
      <c r="BF129" t="s">
        <v>1824</v>
      </c>
      <c r="BG129" t="s">
        <v>1824</v>
      </c>
      <c r="BH129" t="s">
        <v>1824</v>
      </c>
      <c r="BI129" t="s">
        <v>1824</v>
      </c>
      <c r="BJ129" t="s">
        <v>1824</v>
      </c>
      <c r="BK129" t="s">
        <v>1824</v>
      </c>
      <c r="BL129" t="s">
        <v>2433</v>
      </c>
      <c r="BM129" t="s">
        <v>37204</v>
      </c>
      <c r="BN129" t="s">
        <v>37205</v>
      </c>
      <c r="BO129">
        <v>6514313692</v>
      </c>
      <c r="BP129" t="s">
        <v>1824</v>
      </c>
      <c r="BQ129">
        <v>6514317505</v>
      </c>
      <c r="BR129" t="s">
        <v>37206</v>
      </c>
      <c r="BS129" t="s">
        <v>37207</v>
      </c>
      <c r="BT129" t="s">
        <v>1824</v>
      </c>
      <c r="BU129" t="s">
        <v>37208</v>
      </c>
      <c r="BV129" t="s">
        <v>312</v>
      </c>
      <c r="BW129">
        <v>55110</v>
      </c>
      <c r="BX129">
        <v>5186</v>
      </c>
      <c r="BY129" t="s">
        <v>333</v>
      </c>
    </row>
    <row r="130" spans="1:77" customFormat="1" x14ac:dyDescent="0.2">
      <c r="A130">
        <v>256</v>
      </c>
      <c r="B130">
        <v>1043331358</v>
      </c>
      <c r="C130" t="s">
        <v>1065</v>
      </c>
      <c r="D130" t="s">
        <v>963</v>
      </c>
      <c r="E130" t="s">
        <v>2319</v>
      </c>
      <c r="F130" t="s">
        <v>1824</v>
      </c>
      <c r="H130" t="s">
        <v>964</v>
      </c>
      <c r="I130" t="s">
        <v>312</v>
      </c>
      <c r="J130">
        <v>56601</v>
      </c>
      <c r="K130">
        <v>0</v>
      </c>
      <c r="L130">
        <v>2183082400</v>
      </c>
      <c r="M130">
        <v>2183086800</v>
      </c>
      <c r="N130" t="s">
        <v>1828</v>
      </c>
      <c r="O130" t="s">
        <v>1328</v>
      </c>
      <c r="P130" t="s">
        <v>978</v>
      </c>
      <c r="Q130" t="s">
        <v>1829</v>
      </c>
      <c r="R130" t="s">
        <v>37203</v>
      </c>
      <c r="S130" t="s">
        <v>2433</v>
      </c>
      <c r="T130" t="s">
        <v>37204</v>
      </c>
      <c r="U130" t="s">
        <v>37205</v>
      </c>
      <c r="V130">
        <v>6514313692</v>
      </c>
      <c r="W130" t="s">
        <v>1824</v>
      </c>
      <c r="X130">
        <v>6514317505</v>
      </c>
      <c r="Y130" t="s">
        <v>37206</v>
      </c>
      <c r="Z130" t="s">
        <v>37207</v>
      </c>
      <c r="AA130" t="s">
        <v>1824</v>
      </c>
      <c r="AB130" t="s">
        <v>37208</v>
      </c>
      <c r="AC130" t="s">
        <v>312</v>
      </c>
      <c r="AD130">
        <v>55110</v>
      </c>
      <c r="AE130">
        <v>5186</v>
      </c>
      <c r="AF130" t="s">
        <v>959</v>
      </c>
      <c r="AG130" t="s">
        <v>37209</v>
      </c>
      <c r="AH130" t="s">
        <v>881</v>
      </c>
      <c r="AI130" t="s">
        <v>317</v>
      </c>
      <c r="AJ130">
        <v>0</v>
      </c>
      <c r="AK130" t="s">
        <v>103</v>
      </c>
      <c r="AL130" t="s">
        <v>37210</v>
      </c>
      <c r="AM130" t="s">
        <v>37211</v>
      </c>
      <c r="AN130" t="s">
        <v>37212</v>
      </c>
      <c r="AO130">
        <v>6514314197</v>
      </c>
      <c r="AP130" t="s">
        <v>1824</v>
      </c>
      <c r="AQ130">
        <v>6514317505</v>
      </c>
      <c r="AR130" t="s">
        <v>37213</v>
      </c>
      <c r="AS130" t="s">
        <v>37207</v>
      </c>
      <c r="AT130" t="s">
        <v>1824</v>
      </c>
      <c r="AU130" t="s">
        <v>37208</v>
      </c>
      <c r="AV130" t="s">
        <v>312</v>
      </c>
      <c r="AW130">
        <v>55110</v>
      </c>
      <c r="AX130">
        <v>5186</v>
      </c>
      <c r="AY130" t="s">
        <v>1824</v>
      </c>
      <c r="AZ130" t="s">
        <v>1824</v>
      </c>
      <c r="BA130" t="s">
        <v>1824</v>
      </c>
      <c r="BB130" t="s">
        <v>1824</v>
      </c>
      <c r="BC130" t="s">
        <v>1824</v>
      </c>
      <c r="BD130" t="s">
        <v>1824</v>
      </c>
      <c r="BE130" t="s">
        <v>1824</v>
      </c>
      <c r="BF130" t="s">
        <v>1824</v>
      </c>
      <c r="BG130" t="s">
        <v>1824</v>
      </c>
      <c r="BH130" t="s">
        <v>1824</v>
      </c>
      <c r="BI130" t="s">
        <v>1824</v>
      </c>
      <c r="BJ130" t="s">
        <v>1824</v>
      </c>
      <c r="BK130" t="s">
        <v>1824</v>
      </c>
      <c r="BL130" t="s">
        <v>2433</v>
      </c>
      <c r="BM130" t="s">
        <v>37204</v>
      </c>
      <c r="BN130" t="s">
        <v>37205</v>
      </c>
      <c r="BO130">
        <v>6514313692</v>
      </c>
      <c r="BP130" t="s">
        <v>1824</v>
      </c>
      <c r="BQ130">
        <v>6514317505</v>
      </c>
      <c r="BR130" t="s">
        <v>37206</v>
      </c>
      <c r="BS130" t="s">
        <v>37207</v>
      </c>
      <c r="BT130" t="s">
        <v>1824</v>
      </c>
      <c r="BU130" t="s">
        <v>37208</v>
      </c>
      <c r="BV130" t="s">
        <v>312</v>
      </c>
      <c r="BW130">
        <v>55110</v>
      </c>
      <c r="BX130">
        <v>5186</v>
      </c>
      <c r="BY130" t="s">
        <v>333</v>
      </c>
    </row>
    <row r="131" spans="1:77" customFormat="1" x14ac:dyDescent="0.2">
      <c r="A131">
        <v>259</v>
      </c>
      <c r="B131">
        <v>1215182928</v>
      </c>
      <c r="C131" t="s">
        <v>1497</v>
      </c>
      <c r="D131" t="s">
        <v>1779</v>
      </c>
      <c r="E131" t="s">
        <v>37555</v>
      </c>
      <c r="F131" t="s">
        <v>1824</v>
      </c>
      <c r="H131" t="s">
        <v>128</v>
      </c>
      <c r="I131" t="s">
        <v>312</v>
      </c>
      <c r="J131">
        <v>55443</v>
      </c>
      <c r="K131">
        <v>0</v>
      </c>
      <c r="L131">
        <v>7637628800</v>
      </c>
      <c r="M131">
        <v>7633153539</v>
      </c>
      <c r="N131" t="s">
        <v>885</v>
      </c>
      <c r="O131" t="s">
        <v>2320</v>
      </c>
      <c r="P131" t="s">
        <v>320</v>
      </c>
      <c r="Q131" t="s">
        <v>2321</v>
      </c>
      <c r="R131" t="s">
        <v>37741</v>
      </c>
      <c r="S131" t="s">
        <v>1066</v>
      </c>
      <c r="T131" t="s">
        <v>37216</v>
      </c>
      <c r="U131" t="s">
        <v>37217</v>
      </c>
      <c r="V131">
        <v>7637626835</v>
      </c>
      <c r="W131" t="s">
        <v>1824</v>
      </c>
      <c r="X131">
        <v>7633154669</v>
      </c>
      <c r="Y131" t="s">
        <v>37218</v>
      </c>
      <c r="Z131" t="s">
        <v>1791</v>
      </c>
      <c r="AA131" t="s">
        <v>1824</v>
      </c>
      <c r="AB131" t="s">
        <v>1779</v>
      </c>
      <c r="AC131" t="s">
        <v>312</v>
      </c>
      <c r="AD131">
        <v>55443</v>
      </c>
      <c r="AE131" t="s">
        <v>1824</v>
      </c>
      <c r="AF131" t="s">
        <v>128</v>
      </c>
      <c r="AG131" t="s">
        <v>1792</v>
      </c>
      <c r="AH131" t="s">
        <v>325</v>
      </c>
      <c r="AI131">
        <v>0</v>
      </c>
      <c r="AJ131">
        <v>0</v>
      </c>
      <c r="AK131" t="s">
        <v>103</v>
      </c>
      <c r="AL131" t="s">
        <v>885</v>
      </c>
      <c r="AM131" t="s">
        <v>2320</v>
      </c>
      <c r="AN131" t="s">
        <v>320</v>
      </c>
      <c r="AO131">
        <v>7637626801</v>
      </c>
      <c r="AP131" t="s">
        <v>1824</v>
      </c>
      <c r="AQ131" t="s">
        <v>1824</v>
      </c>
      <c r="AR131" t="s">
        <v>2321</v>
      </c>
      <c r="AS131" t="s">
        <v>1824</v>
      </c>
      <c r="AT131" t="s">
        <v>1824</v>
      </c>
      <c r="AU131" t="s">
        <v>1824</v>
      </c>
      <c r="AV131" t="s">
        <v>1747</v>
      </c>
      <c r="AW131" t="s">
        <v>1824</v>
      </c>
      <c r="AX131" t="s">
        <v>1824</v>
      </c>
      <c r="AY131" t="s">
        <v>1824</v>
      </c>
      <c r="AZ131" t="s">
        <v>1824</v>
      </c>
      <c r="BA131" t="s">
        <v>1824</v>
      </c>
      <c r="BB131" t="s">
        <v>1824</v>
      </c>
      <c r="BC131" t="s">
        <v>1824</v>
      </c>
      <c r="BD131" t="s">
        <v>1824</v>
      </c>
      <c r="BE131" t="s">
        <v>1824</v>
      </c>
      <c r="BF131" t="s">
        <v>1824</v>
      </c>
      <c r="BG131" t="s">
        <v>1824</v>
      </c>
      <c r="BH131" t="s">
        <v>1824</v>
      </c>
      <c r="BI131" t="s">
        <v>1824</v>
      </c>
      <c r="BJ131" t="s">
        <v>1824</v>
      </c>
      <c r="BK131" t="s">
        <v>1824</v>
      </c>
      <c r="BL131" t="s">
        <v>1066</v>
      </c>
      <c r="BM131" t="s">
        <v>37216</v>
      </c>
      <c r="BN131" t="s">
        <v>37217</v>
      </c>
      <c r="BO131">
        <v>7637626835</v>
      </c>
      <c r="BP131" t="s">
        <v>1824</v>
      </c>
      <c r="BQ131">
        <v>7633154669</v>
      </c>
      <c r="BR131" t="s">
        <v>37218</v>
      </c>
      <c r="BS131" t="s">
        <v>1791</v>
      </c>
      <c r="BT131" t="s">
        <v>1824</v>
      </c>
      <c r="BU131" t="s">
        <v>1779</v>
      </c>
      <c r="BV131" t="s">
        <v>312</v>
      </c>
      <c r="BW131">
        <v>55443</v>
      </c>
      <c r="BX131" t="s">
        <v>1824</v>
      </c>
      <c r="BY131" t="s">
        <v>1412</v>
      </c>
    </row>
    <row r="132" spans="1:77" customFormat="1" x14ac:dyDescent="0.2">
      <c r="A132">
        <v>260</v>
      </c>
      <c r="B132">
        <v>1790842466</v>
      </c>
      <c r="C132" t="s">
        <v>2111</v>
      </c>
      <c r="D132" t="s">
        <v>1311</v>
      </c>
      <c r="E132" t="s">
        <v>37219</v>
      </c>
      <c r="F132" t="s">
        <v>1824</v>
      </c>
      <c r="H132" t="s">
        <v>1312</v>
      </c>
      <c r="I132" t="s">
        <v>312</v>
      </c>
      <c r="J132">
        <v>56701</v>
      </c>
      <c r="K132">
        <v>0</v>
      </c>
      <c r="L132">
        <v>2186834349</v>
      </c>
      <c r="M132">
        <v>0</v>
      </c>
      <c r="N132" t="s">
        <v>37742</v>
      </c>
      <c r="O132" t="s">
        <v>37743</v>
      </c>
      <c r="P132" t="s">
        <v>320</v>
      </c>
      <c r="Q132" t="s">
        <v>37744</v>
      </c>
      <c r="R132" t="s">
        <v>2376</v>
      </c>
      <c r="S132" t="s">
        <v>1183</v>
      </c>
      <c r="T132" t="s">
        <v>1749</v>
      </c>
      <c r="U132" t="s">
        <v>2142</v>
      </c>
      <c r="V132">
        <v>6123764528</v>
      </c>
      <c r="W132" t="s">
        <v>1824</v>
      </c>
      <c r="X132" t="s">
        <v>1824</v>
      </c>
      <c r="Y132" t="s">
        <v>36980</v>
      </c>
      <c r="Z132" t="s">
        <v>1824</v>
      </c>
      <c r="AA132" t="s">
        <v>1824</v>
      </c>
      <c r="AB132" t="s">
        <v>119</v>
      </c>
      <c r="AC132" t="s">
        <v>312</v>
      </c>
      <c r="AD132">
        <v>55402</v>
      </c>
      <c r="AE132" t="s">
        <v>1824</v>
      </c>
      <c r="AF132" t="s">
        <v>120</v>
      </c>
      <c r="AG132">
        <v>0</v>
      </c>
      <c r="AH132" t="s">
        <v>1152</v>
      </c>
      <c r="AI132" t="s">
        <v>866</v>
      </c>
      <c r="AJ132">
        <v>0</v>
      </c>
      <c r="AK132" t="s">
        <v>103</v>
      </c>
      <c r="AL132" t="s">
        <v>1790</v>
      </c>
      <c r="AM132" t="s">
        <v>2144</v>
      </c>
      <c r="AN132" t="s">
        <v>36971</v>
      </c>
      <c r="AO132">
        <v>7012341213</v>
      </c>
      <c r="AP132" t="s">
        <v>1824</v>
      </c>
      <c r="AQ132" t="s">
        <v>1824</v>
      </c>
      <c r="AR132" t="s">
        <v>2143</v>
      </c>
      <c r="AS132" t="s">
        <v>2402</v>
      </c>
      <c r="AT132" t="s">
        <v>1824</v>
      </c>
      <c r="AU132" t="s">
        <v>1271</v>
      </c>
      <c r="AV132" t="s">
        <v>405</v>
      </c>
      <c r="AW132">
        <v>58122</v>
      </c>
      <c r="AX132" t="s">
        <v>1824</v>
      </c>
      <c r="AY132" t="s">
        <v>1824</v>
      </c>
      <c r="AZ132" t="s">
        <v>1824</v>
      </c>
      <c r="BA132" t="s">
        <v>1824</v>
      </c>
      <c r="BB132" t="s">
        <v>1824</v>
      </c>
      <c r="BC132" t="s">
        <v>1824</v>
      </c>
      <c r="BD132" t="s">
        <v>1824</v>
      </c>
      <c r="BE132" t="s">
        <v>1824</v>
      </c>
      <c r="BF132" t="s">
        <v>1824</v>
      </c>
      <c r="BG132" t="s">
        <v>1824</v>
      </c>
      <c r="BH132" t="s">
        <v>1824</v>
      </c>
      <c r="BI132" t="s">
        <v>1824</v>
      </c>
      <c r="BJ132" t="s">
        <v>1824</v>
      </c>
      <c r="BK132" t="s">
        <v>1824</v>
      </c>
      <c r="BL132" t="s">
        <v>1790</v>
      </c>
      <c r="BM132" t="s">
        <v>2144</v>
      </c>
      <c r="BN132" t="s">
        <v>36971</v>
      </c>
      <c r="BO132">
        <v>7012341213</v>
      </c>
      <c r="BP132" t="s">
        <v>1824</v>
      </c>
      <c r="BQ132" t="s">
        <v>1824</v>
      </c>
      <c r="BR132" t="s">
        <v>2143</v>
      </c>
      <c r="BS132" t="s">
        <v>2402</v>
      </c>
      <c r="BT132" t="s">
        <v>1824</v>
      </c>
      <c r="BU132" t="s">
        <v>1271</v>
      </c>
      <c r="BV132" t="s">
        <v>405</v>
      </c>
      <c r="BW132">
        <v>58122</v>
      </c>
      <c r="BX132" t="s">
        <v>1824</v>
      </c>
      <c r="BY132" t="s">
        <v>339</v>
      </c>
    </row>
    <row r="133" spans="1:77" customFormat="1" x14ac:dyDescent="0.2"/>
    <row r="134" spans="1:77" customFormat="1" x14ac:dyDescent="0.2"/>
    <row r="135" spans="1:77" customFormat="1" x14ac:dyDescent="0.2"/>
    <row r="136" spans="1:77" customFormat="1" x14ac:dyDescent="0.2"/>
    <row r="137" spans="1:77" customFormat="1" x14ac:dyDescent="0.2"/>
    <row r="138" spans="1:77" customFormat="1" x14ac:dyDescent="0.2"/>
    <row r="139" spans="1:77" customFormat="1" x14ac:dyDescent="0.2"/>
    <row r="140" spans="1:77" customFormat="1" x14ac:dyDescent="0.2"/>
    <row r="141" spans="1:77" customFormat="1" x14ac:dyDescent="0.2"/>
    <row r="142" spans="1:77" customFormat="1" x14ac:dyDescent="0.2"/>
    <row r="143" spans="1:77" customFormat="1" x14ac:dyDescent="0.2"/>
    <row r="144" spans="1:77" customFormat="1" x14ac:dyDescent="0.2"/>
    <row r="145" spans="1:76" customFormat="1" x14ac:dyDescent="0.2"/>
    <row r="146" spans="1:76" customFormat="1" x14ac:dyDescent="0.2"/>
    <row r="147" spans="1:76"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363"/>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x14ac:dyDescent="0.2">
      <c r="A148"/>
      <c r="B148"/>
      <c r="C148" s="363"/>
      <c r="D148"/>
      <c r="E148" s="363"/>
      <c r="F148" s="363"/>
      <c r="G148"/>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239"/>
      <c r="AI148" s="363"/>
      <c r="AJ148" s="363"/>
      <c r="AK148" s="363"/>
      <c r="AL148" s="363"/>
      <c r="AM148" s="363"/>
      <c r="AN148" s="363"/>
      <c r="AO148" s="363"/>
      <c r="AP148" s="363"/>
      <c r="AQ148" s="363"/>
      <c r="AR148" s="363"/>
      <c r="AS148" s="363"/>
      <c r="AT148" s="363"/>
      <c r="AU148" s="363"/>
      <c r="AV148" s="363"/>
      <c r="AW148" s="363"/>
      <c r="AX148" s="363"/>
      <c r="AY148" s="363"/>
      <c r="AZ148" s="363"/>
      <c r="BA148" s="363"/>
      <c r="BB148" s="363"/>
      <c r="BC148"/>
      <c r="BD148" s="363"/>
      <c r="BE148" s="363"/>
      <c r="BF148" s="363"/>
      <c r="BG148" s="363"/>
      <c r="BH148" s="363"/>
      <c r="BI148" s="363"/>
      <c r="BJ148" s="363"/>
      <c r="BK148" s="363"/>
      <c r="BL148" s="363"/>
      <c r="BM148" s="363"/>
      <c r="BN148" s="363"/>
      <c r="BO148" s="363"/>
      <c r="BP148" s="363"/>
      <c r="BQ148" s="363"/>
      <c r="BR148" s="363"/>
      <c r="BS148" s="363"/>
      <c r="BT148" s="363"/>
      <c r="BU148" s="363"/>
      <c r="BV148" s="363"/>
      <c r="BW148" s="363"/>
      <c r="BX148" s="363"/>
    </row>
    <row r="149" spans="1:76" x14ac:dyDescent="0.2">
      <c r="A149" s="246"/>
      <c r="C149" s="239"/>
      <c r="E149" s="239"/>
      <c r="F149" s="239"/>
      <c r="H149" s="240"/>
      <c r="I149" s="240"/>
      <c r="J149" s="240"/>
      <c r="K149" s="240"/>
      <c r="L149" s="240"/>
      <c r="M149" s="240"/>
      <c r="N149" s="240"/>
      <c r="O149" s="240"/>
      <c r="P149" s="240"/>
      <c r="Q149" s="240"/>
      <c r="R149" s="240"/>
      <c r="S149" s="239"/>
      <c r="T149" s="239"/>
      <c r="U149" s="239"/>
      <c r="V149" s="239"/>
      <c r="W149" s="239"/>
      <c r="X149" s="342"/>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45"/>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row>
    <row r="150" spans="1:76" x14ac:dyDescent="0.2">
      <c r="A150" s="246"/>
      <c r="C150" s="239"/>
      <c r="E150" s="239"/>
      <c r="F150" s="239"/>
      <c r="H150" s="240"/>
      <c r="I150" s="240"/>
      <c r="J150" s="240"/>
      <c r="K150" s="240"/>
      <c r="L150" s="240"/>
      <c r="M150" s="240"/>
      <c r="N150" s="240"/>
      <c r="O150" s="240"/>
      <c r="P150" s="240"/>
      <c r="Q150" s="240"/>
      <c r="R150" s="240"/>
      <c r="S150" s="239"/>
      <c r="T150" s="239"/>
      <c r="U150" s="239"/>
      <c r="V150" s="239"/>
      <c r="W150" s="239"/>
      <c r="X150" s="342"/>
      <c r="Y150" s="239"/>
      <c r="Z150" s="239"/>
      <c r="AA150" s="239"/>
      <c r="AB150" s="239"/>
      <c r="AC150" s="239"/>
      <c r="AD150" s="239"/>
      <c r="AE150" s="239"/>
      <c r="AF150" s="239"/>
      <c r="AG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45"/>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row>
  </sheetData>
  <sheetProtection algorithmName="SHA-512" hashValue="4dITWnKvZfDA4G5Cig/BnB65FQWF0XqhMQr6TOMGVd/ha8VStUX/Ve3KtYRkXlK/FWUKJ7LmLHJw7RTQbUtWhg==" saltValue="bQZTfd4aN0vnc9rZqZLA9w==" spinCount="100000" sheet="1" objects="1" scenarios="1"/>
  <phoneticPr fontId="0" type="noConversion"/>
  <hyperlinks>
    <hyperlink ref="AR50" r:id="rId1" display="Jill.Nelson@rsmus.com" xr:uid="{00000000-0004-0000-0B00-000009000000}"/>
  </hyperlinks>
  <pageMargins left="0.75" right="0.75" top="1" bottom="1.1499999999999999" header="0.5" footer="0.5"/>
  <pageSetup scale="10" fitToHeight="0" orientation="portrait" r:id="rId2"/>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BS7004"/>
  <sheetViews>
    <sheetView zoomScaleNormal="100" workbookViewId="0">
      <pane ySplit="2" topLeftCell="A3" activePane="bottomLeft" state="frozen"/>
      <selection activeCell="K1" sqref="K1"/>
      <selection pane="bottomLeft" activeCell="B1" sqref="B1:AO1048576"/>
    </sheetView>
  </sheetViews>
  <sheetFormatPr defaultRowHeight="12.75" x14ac:dyDescent="0.2"/>
  <cols>
    <col min="1" max="1" width="9.140625" customWidth="1"/>
    <col min="2" max="2" width="18.85546875" hidden="1" customWidth="1"/>
    <col min="3" max="3" width="18.7109375" hidden="1" customWidth="1"/>
    <col min="4" max="4" width="19.42578125" hidden="1" customWidth="1"/>
    <col min="5" max="5" width="20.140625" hidden="1" customWidth="1"/>
    <col min="6" max="6" width="19.5703125" hidden="1" customWidth="1"/>
    <col min="7" max="7" width="17.5703125" hidden="1" customWidth="1"/>
    <col min="8" max="8" width="15.42578125" hidden="1" customWidth="1"/>
    <col min="9" max="9" width="16.7109375" hidden="1" customWidth="1"/>
    <col min="10" max="10" width="16.85546875" hidden="1" customWidth="1"/>
    <col min="11" max="11" width="14.140625" hidden="1" customWidth="1"/>
    <col min="12" max="12" width="12.140625" hidden="1" customWidth="1"/>
    <col min="13" max="13" width="15.140625" hidden="1" customWidth="1"/>
    <col min="14" max="14" width="13.28515625" hidden="1" customWidth="1"/>
    <col min="15" max="15" width="22.140625" hidden="1" customWidth="1"/>
    <col min="16" max="16" width="20.140625" hidden="1" customWidth="1"/>
    <col min="17" max="17" width="14.140625" hidden="1" customWidth="1"/>
    <col min="18" max="18" width="12.140625" hidden="1" customWidth="1"/>
    <col min="19" max="19" width="14.140625" hidden="1" customWidth="1"/>
    <col min="20" max="20" width="12.140625" hidden="1" customWidth="1"/>
    <col min="21" max="21" width="21.140625" hidden="1" customWidth="1"/>
    <col min="22" max="22" width="19.28515625" hidden="1" customWidth="1"/>
    <col min="23" max="23" width="19.85546875" hidden="1" customWidth="1"/>
    <col min="24" max="24" width="18" hidden="1" customWidth="1"/>
    <col min="25" max="25" width="22" hidden="1" customWidth="1"/>
    <col min="26" max="26" width="20" hidden="1" customWidth="1"/>
    <col min="27" max="27" width="25.5703125" hidden="1" customWidth="1"/>
    <col min="28" max="28" width="23.5703125" hidden="1" customWidth="1"/>
    <col min="29" max="29" width="24.28515625" hidden="1" customWidth="1"/>
    <col min="30" max="30" width="22.42578125" hidden="1" customWidth="1"/>
    <col min="31" max="31" width="22.85546875" hidden="1" customWidth="1"/>
    <col min="32" max="32" width="20.85546875" hidden="1" customWidth="1"/>
    <col min="33" max="33" width="19.28515625" hidden="1" customWidth="1"/>
    <col min="34" max="34" width="17.42578125" hidden="1" customWidth="1"/>
    <col min="35" max="35" width="16.140625" hidden="1" customWidth="1"/>
    <col min="36" max="36" width="14.28515625" hidden="1" customWidth="1"/>
    <col min="37" max="37" width="15.5703125" hidden="1" customWidth="1"/>
    <col min="38" max="38" width="13.7109375" hidden="1" customWidth="1"/>
    <col min="39" max="39" width="18.140625" hidden="1" customWidth="1"/>
    <col min="40" max="40" width="35.7109375" hidden="1" customWidth="1"/>
    <col min="41" max="41" width="33.85546875" hidden="1" customWidth="1"/>
    <col min="42" max="42" width="9.140625" customWidth="1"/>
    <col min="43" max="49" width="11.5703125" hidden="1" customWidth="1"/>
    <col min="50" max="64" width="9.140625" hidden="1" customWidth="1"/>
    <col min="65" max="71" width="0" hidden="1" customWidth="1"/>
  </cols>
  <sheetData>
    <row r="1" spans="1:71" x14ac:dyDescent="0.2">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R1" t="s">
        <v>2692</v>
      </c>
      <c r="AV1" t="s">
        <v>2693</v>
      </c>
      <c r="AZ1" t="s">
        <v>2694</v>
      </c>
      <c r="BD1" t="s">
        <v>2695</v>
      </c>
      <c r="BH1" t="s">
        <v>2701</v>
      </c>
    </row>
    <row r="2" spans="1:71" x14ac:dyDescent="0.2">
      <c r="A2" s="344" t="s">
        <v>751</v>
      </c>
      <c r="B2" s="344" t="s">
        <v>752</v>
      </c>
      <c r="C2" s="344" t="s">
        <v>753</v>
      </c>
      <c r="D2" s="344" t="s">
        <v>754</v>
      </c>
      <c r="E2" s="344" t="s">
        <v>755</v>
      </c>
      <c r="F2" s="344" t="s">
        <v>756</v>
      </c>
      <c r="G2" s="344" t="s">
        <v>757</v>
      </c>
      <c r="H2" s="344" t="s">
        <v>758</v>
      </c>
      <c r="I2" s="344" t="s">
        <v>759</v>
      </c>
      <c r="J2" s="344" t="s">
        <v>760</v>
      </c>
      <c r="K2" s="344" t="s">
        <v>1676</v>
      </c>
      <c r="L2" s="344" t="s">
        <v>1677</v>
      </c>
      <c r="M2" s="344" t="s">
        <v>1678</v>
      </c>
      <c r="N2" s="344" t="s">
        <v>1679</v>
      </c>
      <c r="O2" s="344" t="s">
        <v>1680</v>
      </c>
      <c r="P2" s="344" t="s">
        <v>1681</v>
      </c>
      <c r="Q2" s="344" t="s">
        <v>1682</v>
      </c>
      <c r="R2" s="344" t="s">
        <v>1683</v>
      </c>
      <c r="S2" s="344" t="s">
        <v>1684</v>
      </c>
      <c r="T2" s="344" t="s">
        <v>1685</v>
      </c>
      <c r="U2" s="344" t="s">
        <v>1686</v>
      </c>
      <c r="V2" s="344" t="s">
        <v>1687</v>
      </c>
      <c r="W2" s="344" t="s">
        <v>1688</v>
      </c>
      <c r="X2" s="344" t="s">
        <v>1689</v>
      </c>
      <c r="Y2" s="344" t="s">
        <v>1690</v>
      </c>
      <c r="Z2" s="344" t="s">
        <v>1691</v>
      </c>
      <c r="AA2" s="344" t="s">
        <v>1692</v>
      </c>
      <c r="AB2" s="344" t="s">
        <v>1693</v>
      </c>
      <c r="AC2" s="344" t="s">
        <v>1694</v>
      </c>
      <c r="AD2" s="344" t="s">
        <v>1695</v>
      </c>
      <c r="AE2" s="344" t="s">
        <v>1776</v>
      </c>
      <c r="AF2" s="344" t="s">
        <v>1777</v>
      </c>
      <c r="AG2" s="344" t="s">
        <v>1696</v>
      </c>
      <c r="AH2" s="344" t="s">
        <v>1697</v>
      </c>
      <c r="AI2" s="344" t="s">
        <v>1698</v>
      </c>
      <c r="AJ2" s="344" t="s">
        <v>1699</v>
      </c>
      <c r="AK2" s="344" t="s">
        <v>1700</v>
      </c>
      <c r="AL2" s="344" t="s">
        <v>1701</v>
      </c>
      <c r="AM2" s="344" t="s">
        <v>1702</v>
      </c>
      <c r="AN2" s="408" t="s">
        <v>2112</v>
      </c>
      <c r="AO2" s="408" t="s">
        <v>2113</v>
      </c>
      <c r="AR2">
        <v>2018</v>
      </c>
      <c r="AV2">
        <v>2019</v>
      </c>
      <c r="AZ2">
        <v>2020</v>
      </c>
      <c r="BD2">
        <v>2021</v>
      </c>
      <c r="BH2">
        <v>2022</v>
      </c>
    </row>
    <row r="3" spans="1:71" x14ac:dyDescent="0.2">
      <c r="A3">
        <v>1</v>
      </c>
      <c r="B3">
        <v>3006763</v>
      </c>
      <c r="C3">
        <v>1652318</v>
      </c>
      <c r="D3">
        <v>348921</v>
      </c>
      <c r="E3">
        <v>7235518</v>
      </c>
      <c r="F3">
        <v>12243520</v>
      </c>
      <c r="G3">
        <v>8640</v>
      </c>
      <c r="H3">
        <v>803</v>
      </c>
      <c r="I3">
        <v>63</v>
      </c>
      <c r="J3">
        <v>9506</v>
      </c>
      <c r="K3">
        <v>974138</v>
      </c>
      <c r="L3">
        <v>8.5399999999999991</v>
      </c>
      <c r="M3">
        <v>1601</v>
      </c>
      <c r="N3">
        <v>0.03</v>
      </c>
      <c r="O3">
        <v>8528</v>
      </c>
      <c r="P3">
        <v>0.03</v>
      </c>
      <c r="Q3">
        <v>330767</v>
      </c>
      <c r="R3">
        <v>1.84</v>
      </c>
      <c r="S3">
        <v>0</v>
      </c>
      <c r="T3">
        <v>0</v>
      </c>
      <c r="U3">
        <v>72362</v>
      </c>
      <c r="V3">
        <v>0.54</v>
      </c>
      <c r="W3">
        <v>80798</v>
      </c>
      <c r="X3">
        <v>0.3</v>
      </c>
      <c r="Y3">
        <v>14385</v>
      </c>
      <c r="Z3">
        <v>7.0000000000000007E-2</v>
      </c>
      <c r="AA3">
        <v>0</v>
      </c>
      <c r="AB3">
        <v>0</v>
      </c>
      <c r="AC3">
        <v>0</v>
      </c>
      <c r="AD3">
        <v>0</v>
      </c>
      <c r="AE3">
        <v>107488</v>
      </c>
      <c r="AF3">
        <v>1.21</v>
      </c>
      <c r="AG3">
        <v>166618</v>
      </c>
      <c r="AH3">
        <v>2.14</v>
      </c>
      <c r="AI3">
        <v>1249410</v>
      </c>
      <c r="AJ3">
        <v>18.059999999999999</v>
      </c>
      <c r="AK3">
        <v>3006095</v>
      </c>
      <c r="AL3">
        <v>32.76</v>
      </c>
      <c r="AM3">
        <v>20</v>
      </c>
      <c r="AN3">
        <v>0</v>
      </c>
      <c r="AO3">
        <v>0</v>
      </c>
      <c r="BN3" t="s">
        <v>936</v>
      </c>
    </row>
    <row r="4" spans="1:71" x14ac:dyDescent="0.2">
      <c r="A4">
        <v>2</v>
      </c>
      <c r="B4">
        <v>641895109</v>
      </c>
      <c r="C4">
        <v>157743837</v>
      </c>
      <c r="D4">
        <v>434530406</v>
      </c>
      <c r="E4">
        <v>637881480</v>
      </c>
      <c r="F4">
        <v>1872050832</v>
      </c>
      <c r="G4">
        <v>235498</v>
      </c>
      <c r="H4">
        <v>67545</v>
      </c>
      <c r="I4">
        <v>16641</v>
      </c>
      <c r="J4">
        <v>319684</v>
      </c>
      <c r="K4">
        <v>228721342</v>
      </c>
      <c r="L4">
        <v>1774.59</v>
      </c>
      <c r="M4">
        <v>1118926</v>
      </c>
      <c r="N4">
        <v>16.73</v>
      </c>
      <c r="O4">
        <v>2248</v>
      </c>
      <c r="P4">
        <v>0.01</v>
      </c>
      <c r="Q4">
        <v>7462014</v>
      </c>
      <c r="R4">
        <v>47.65</v>
      </c>
      <c r="S4">
        <v>15140656</v>
      </c>
      <c r="T4">
        <v>262.45</v>
      </c>
      <c r="U4">
        <v>14549815</v>
      </c>
      <c r="V4">
        <v>82.68</v>
      </c>
      <c r="W4">
        <v>90824726</v>
      </c>
      <c r="X4">
        <v>224.5</v>
      </c>
      <c r="Y4">
        <v>2611512</v>
      </c>
      <c r="Z4">
        <v>17.37</v>
      </c>
      <c r="AA4">
        <v>4817612</v>
      </c>
      <c r="AB4">
        <v>53.32</v>
      </c>
      <c r="AC4">
        <v>20663351</v>
      </c>
      <c r="AD4">
        <v>209.19</v>
      </c>
      <c r="AE4">
        <v>23602144</v>
      </c>
      <c r="AF4">
        <v>207.24</v>
      </c>
      <c r="AG4">
        <v>3905517</v>
      </c>
      <c r="AH4">
        <v>62.33</v>
      </c>
      <c r="AI4">
        <v>56695265</v>
      </c>
      <c r="AJ4">
        <v>663.75</v>
      </c>
      <c r="AK4">
        <v>520169073</v>
      </c>
      <c r="AL4">
        <v>4318.7</v>
      </c>
      <c r="AM4">
        <v>972</v>
      </c>
      <c r="AN4">
        <v>50053945</v>
      </c>
      <c r="AO4">
        <v>696.89</v>
      </c>
      <c r="AQ4" t="s">
        <v>751</v>
      </c>
      <c r="AR4" t="s">
        <v>1280</v>
      </c>
      <c r="AT4" t="s">
        <v>2696</v>
      </c>
      <c r="AU4" t="s">
        <v>751</v>
      </c>
      <c r="AV4" t="s">
        <v>1280</v>
      </c>
      <c r="AX4" t="s">
        <v>2696</v>
      </c>
      <c r="AY4" t="s">
        <v>751</v>
      </c>
      <c r="AZ4" t="s">
        <v>1280</v>
      </c>
      <c r="BB4" t="s">
        <v>2696</v>
      </c>
      <c r="BC4" t="s">
        <v>751</v>
      </c>
      <c r="BD4" t="s">
        <v>1280</v>
      </c>
      <c r="BF4" t="s">
        <v>2696</v>
      </c>
      <c r="BH4" t="s">
        <v>751</v>
      </c>
      <c r="BI4" t="s">
        <v>2702</v>
      </c>
      <c r="BK4" t="s">
        <v>1945</v>
      </c>
      <c r="BN4" t="s">
        <v>937</v>
      </c>
    </row>
    <row r="5" spans="1:71" x14ac:dyDescent="0.2">
      <c r="A5">
        <v>3</v>
      </c>
      <c r="B5">
        <v>8251248</v>
      </c>
      <c r="C5">
        <v>2827883</v>
      </c>
      <c r="D5">
        <v>1069092</v>
      </c>
      <c r="E5">
        <v>1049958</v>
      </c>
      <c r="F5">
        <v>13198181</v>
      </c>
      <c r="G5">
        <v>11013</v>
      </c>
      <c r="H5">
        <v>1509</v>
      </c>
      <c r="I5">
        <v>198</v>
      </c>
      <c r="J5">
        <v>12720</v>
      </c>
      <c r="K5">
        <v>999654</v>
      </c>
      <c r="L5">
        <v>10.29</v>
      </c>
      <c r="M5">
        <v>92578</v>
      </c>
      <c r="N5">
        <v>1.38</v>
      </c>
      <c r="O5">
        <v>33156</v>
      </c>
      <c r="P5">
        <v>0.12</v>
      </c>
      <c r="Q5">
        <v>847</v>
      </c>
      <c r="R5">
        <v>0</v>
      </c>
      <c r="S5">
        <v>5462</v>
      </c>
      <c r="T5">
        <v>0.15</v>
      </c>
      <c r="U5">
        <v>98534</v>
      </c>
      <c r="V5">
        <v>0.62</v>
      </c>
      <c r="W5">
        <v>264092</v>
      </c>
      <c r="X5">
        <v>0.5</v>
      </c>
      <c r="Y5">
        <v>260938</v>
      </c>
      <c r="Z5">
        <v>0.8</v>
      </c>
      <c r="AA5">
        <v>80739</v>
      </c>
      <c r="AB5">
        <v>0.91</v>
      </c>
      <c r="AC5">
        <v>156277</v>
      </c>
      <c r="AD5">
        <v>1.84</v>
      </c>
      <c r="AE5">
        <v>127332</v>
      </c>
      <c r="AF5">
        <v>1.29</v>
      </c>
      <c r="AG5">
        <v>243123</v>
      </c>
      <c r="AH5">
        <v>3.1</v>
      </c>
      <c r="AI5">
        <v>985998</v>
      </c>
      <c r="AJ5">
        <v>10.59</v>
      </c>
      <c r="AK5">
        <v>3411222</v>
      </c>
      <c r="AL5">
        <v>32.64</v>
      </c>
      <c r="AM5">
        <v>14</v>
      </c>
      <c r="AN5">
        <v>62492</v>
      </c>
      <c r="AO5">
        <v>1.05</v>
      </c>
      <c r="AQ5">
        <v>1</v>
      </c>
      <c r="AR5">
        <v>6010</v>
      </c>
      <c r="AS5" t="s">
        <v>29946</v>
      </c>
      <c r="AT5" t="s">
        <v>937</v>
      </c>
      <c r="AU5">
        <v>1</v>
      </c>
      <c r="AV5">
        <v>6010</v>
      </c>
      <c r="AW5" t="s">
        <v>23048</v>
      </c>
      <c r="AX5" t="s">
        <v>937</v>
      </c>
      <c r="AY5">
        <v>1</v>
      </c>
      <c r="AZ5">
        <v>6010</v>
      </c>
      <c r="BA5" t="s">
        <v>16200</v>
      </c>
      <c r="BB5" t="s">
        <v>937</v>
      </c>
      <c r="BC5">
        <v>1</v>
      </c>
      <c r="BD5">
        <v>6010</v>
      </c>
      <c r="BE5" t="s">
        <v>9352</v>
      </c>
      <c r="BF5" t="s">
        <v>937</v>
      </c>
      <c r="BH5">
        <v>1</v>
      </c>
      <c r="BI5">
        <v>6010</v>
      </c>
      <c r="BJ5" t="s">
        <v>2704</v>
      </c>
      <c r="BK5" t="s">
        <v>937</v>
      </c>
      <c r="BN5" t="s">
        <v>938</v>
      </c>
    </row>
    <row r="6" spans="1:71" x14ac:dyDescent="0.2">
      <c r="A6">
        <v>4</v>
      </c>
      <c r="B6">
        <v>38740210</v>
      </c>
      <c r="C6">
        <v>11975133</v>
      </c>
      <c r="D6">
        <v>49248760</v>
      </c>
      <c r="E6">
        <v>91928556</v>
      </c>
      <c r="F6">
        <v>191892659</v>
      </c>
      <c r="G6">
        <v>105983</v>
      </c>
      <c r="H6">
        <v>5565</v>
      </c>
      <c r="I6">
        <v>3079</v>
      </c>
      <c r="J6">
        <v>114627</v>
      </c>
      <c r="K6">
        <v>7534711</v>
      </c>
      <c r="L6">
        <v>71.290000000000006</v>
      </c>
      <c r="M6">
        <v>1445228</v>
      </c>
      <c r="N6">
        <v>26.46</v>
      </c>
      <c r="O6">
        <v>1013506</v>
      </c>
      <c r="P6">
        <v>2.69</v>
      </c>
      <c r="Q6">
        <v>1886981</v>
      </c>
      <c r="R6">
        <v>12.43</v>
      </c>
      <c r="S6">
        <v>237292</v>
      </c>
      <c r="T6">
        <v>5.73</v>
      </c>
      <c r="U6">
        <v>1014737</v>
      </c>
      <c r="V6">
        <v>6.65</v>
      </c>
      <c r="W6">
        <v>5283404</v>
      </c>
      <c r="X6">
        <v>15.99</v>
      </c>
      <c r="Y6">
        <v>880474</v>
      </c>
      <c r="Z6">
        <v>5.43</v>
      </c>
      <c r="AA6">
        <v>190797</v>
      </c>
      <c r="AB6">
        <v>1.92</v>
      </c>
      <c r="AC6">
        <v>668829</v>
      </c>
      <c r="AD6">
        <v>6.88</v>
      </c>
      <c r="AE6">
        <v>873740</v>
      </c>
      <c r="AF6">
        <v>10.74</v>
      </c>
      <c r="AG6">
        <v>523029</v>
      </c>
      <c r="AH6">
        <v>6.97</v>
      </c>
      <c r="AI6">
        <v>13635014</v>
      </c>
      <c r="AJ6">
        <v>197.3</v>
      </c>
      <c r="AK6">
        <v>37607328</v>
      </c>
      <c r="AL6">
        <v>413.16</v>
      </c>
      <c r="AM6">
        <v>25</v>
      </c>
      <c r="AN6">
        <v>2419586</v>
      </c>
      <c r="AO6">
        <v>42.68</v>
      </c>
      <c r="AQ6">
        <v>1</v>
      </c>
      <c r="AR6">
        <v>6020</v>
      </c>
      <c r="AS6" t="s">
        <v>29947</v>
      </c>
      <c r="AT6" t="s">
        <v>937</v>
      </c>
      <c r="AU6">
        <v>1</v>
      </c>
      <c r="AV6">
        <v>6020</v>
      </c>
      <c r="AW6" t="s">
        <v>23049</v>
      </c>
      <c r="AX6" t="s">
        <v>937</v>
      </c>
      <c r="AY6">
        <v>1</v>
      </c>
      <c r="AZ6">
        <v>6020</v>
      </c>
      <c r="BA6" t="s">
        <v>16201</v>
      </c>
      <c r="BB6" t="s">
        <v>937</v>
      </c>
      <c r="BC6">
        <v>1</v>
      </c>
      <c r="BD6">
        <v>6020</v>
      </c>
      <c r="BE6" t="s">
        <v>9353</v>
      </c>
      <c r="BF6" t="s">
        <v>937</v>
      </c>
      <c r="BH6">
        <v>1</v>
      </c>
      <c r="BI6">
        <v>6020</v>
      </c>
      <c r="BJ6" t="s">
        <v>2705</v>
      </c>
      <c r="BK6" t="s">
        <v>937</v>
      </c>
      <c r="BN6" t="s">
        <v>939</v>
      </c>
    </row>
    <row r="7" spans="1:71" x14ac:dyDescent="0.2">
      <c r="A7">
        <v>6</v>
      </c>
      <c r="B7">
        <v>2121196</v>
      </c>
      <c r="C7">
        <v>1261791</v>
      </c>
      <c r="D7">
        <v>2383380</v>
      </c>
      <c r="E7">
        <v>8935038</v>
      </c>
      <c r="F7">
        <v>14701405</v>
      </c>
      <c r="G7">
        <v>5563</v>
      </c>
      <c r="H7">
        <v>1036</v>
      </c>
      <c r="I7">
        <v>183</v>
      </c>
      <c r="J7">
        <v>6782</v>
      </c>
      <c r="K7">
        <v>1151069</v>
      </c>
      <c r="L7">
        <v>11.57</v>
      </c>
      <c r="M7">
        <v>158888</v>
      </c>
      <c r="N7">
        <v>2.57</v>
      </c>
      <c r="O7">
        <v>0</v>
      </c>
      <c r="P7">
        <v>0</v>
      </c>
      <c r="Q7">
        <v>407305</v>
      </c>
      <c r="R7">
        <v>2.87</v>
      </c>
      <c r="S7">
        <v>25645</v>
      </c>
      <c r="T7">
        <v>0.63</v>
      </c>
      <c r="U7">
        <v>144065</v>
      </c>
      <c r="V7">
        <v>0.92</v>
      </c>
      <c r="W7">
        <v>683022</v>
      </c>
      <c r="X7">
        <v>2.17</v>
      </c>
      <c r="Y7">
        <v>0</v>
      </c>
      <c r="Z7">
        <v>0</v>
      </c>
      <c r="AA7">
        <v>0</v>
      </c>
      <c r="AB7">
        <v>0</v>
      </c>
      <c r="AC7">
        <v>0</v>
      </c>
      <c r="AD7">
        <v>0</v>
      </c>
      <c r="AE7">
        <v>187536</v>
      </c>
      <c r="AF7">
        <v>2.13</v>
      </c>
      <c r="AG7">
        <v>233511</v>
      </c>
      <c r="AH7">
        <v>3.89</v>
      </c>
      <c r="AI7">
        <v>1586847</v>
      </c>
      <c r="AJ7">
        <v>10.92</v>
      </c>
      <c r="AK7">
        <v>4713540</v>
      </c>
      <c r="AL7">
        <v>39.07</v>
      </c>
      <c r="AM7">
        <v>15</v>
      </c>
      <c r="AN7">
        <v>135652</v>
      </c>
      <c r="AO7">
        <v>1.4</v>
      </c>
      <c r="AQ7">
        <v>1</v>
      </c>
      <c r="AR7">
        <v>6030</v>
      </c>
      <c r="AS7" t="s">
        <v>29948</v>
      </c>
      <c r="AT7" t="s">
        <v>937</v>
      </c>
      <c r="AU7">
        <v>1</v>
      </c>
      <c r="AV7">
        <v>6030</v>
      </c>
      <c r="AW7" t="s">
        <v>23050</v>
      </c>
      <c r="AX7" t="s">
        <v>937</v>
      </c>
      <c r="AY7">
        <v>1</v>
      </c>
      <c r="AZ7">
        <v>6030</v>
      </c>
      <c r="BA7" t="s">
        <v>16202</v>
      </c>
      <c r="BB7" t="s">
        <v>937</v>
      </c>
      <c r="BC7">
        <v>1</v>
      </c>
      <c r="BD7">
        <v>6030</v>
      </c>
      <c r="BE7" t="s">
        <v>9354</v>
      </c>
      <c r="BF7" t="s">
        <v>937</v>
      </c>
      <c r="BH7">
        <v>1</v>
      </c>
      <c r="BI7">
        <v>6030</v>
      </c>
      <c r="BJ7" t="s">
        <v>2706</v>
      </c>
      <c r="BK7" t="s">
        <v>937</v>
      </c>
    </row>
    <row r="8" spans="1:71" x14ac:dyDescent="0.2">
      <c r="A8">
        <v>7</v>
      </c>
      <c r="B8">
        <v>7909415</v>
      </c>
      <c r="C8">
        <v>4824752</v>
      </c>
      <c r="D8">
        <v>1037624</v>
      </c>
      <c r="E8">
        <v>19866202</v>
      </c>
      <c r="F8">
        <v>33637993</v>
      </c>
      <c r="G8">
        <v>17955</v>
      </c>
      <c r="H8">
        <v>2402</v>
      </c>
      <c r="I8">
        <v>186</v>
      </c>
      <c r="J8">
        <v>20543</v>
      </c>
      <c r="K8">
        <v>1848247</v>
      </c>
      <c r="L8">
        <v>16.96</v>
      </c>
      <c r="M8">
        <v>19790</v>
      </c>
      <c r="N8">
        <v>0.37</v>
      </c>
      <c r="O8">
        <v>60782</v>
      </c>
      <c r="P8">
        <v>0.18</v>
      </c>
      <c r="Q8">
        <v>365847</v>
      </c>
      <c r="R8">
        <v>2.2799999999999998</v>
      </c>
      <c r="S8">
        <v>657832</v>
      </c>
      <c r="T8">
        <v>10.95</v>
      </c>
      <c r="U8">
        <v>207442</v>
      </c>
      <c r="V8">
        <v>1.35</v>
      </c>
      <c r="W8">
        <v>244910</v>
      </c>
      <c r="X8">
        <v>0.8</v>
      </c>
      <c r="Y8">
        <v>166338</v>
      </c>
      <c r="Z8">
        <v>1</v>
      </c>
      <c r="AA8">
        <v>10654</v>
      </c>
      <c r="AB8">
        <v>0.12</v>
      </c>
      <c r="AC8">
        <v>121826</v>
      </c>
      <c r="AD8">
        <v>1.31</v>
      </c>
      <c r="AE8">
        <v>411979</v>
      </c>
      <c r="AF8">
        <v>3.43</v>
      </c>
      <c r="AG8">
        <v>388819</v>
      </c>
      <c r="AH8">
        <v>5.17</v>
      </c>
      <c r="AI8">
        <v>2413268</v>
      </c>
      <c r="AJ8">
        <v>31.33</v>
      </c>
      <c r="AK8">
        <v>7124009</v>
      </c>
      <c r="AL8">
        <v>79.45</v>
      </c>
      <c r="AM8">
        <v>20</v>
      </c>
      <c r="AN8">
        <v>206275</v>
      </c>
      <c r="AO8">
        <v>4.2</v>
      </c>
      <c r="AQ8">
        <v>1</v>
      </c>
      <c r="AR8">
        <v>6040</v>
      </c>
      <c r="AS8" t="s">
        <v>29949</v>
      </c>
      <c r="AT8" t="s">
        <v>937</v>
      </c>
      <c r="AU8">
        <v>1</v>
      </c>
      <c r="AV8">
        <v>6040</v>
      </c>
      <c r="AW8" t="s">
        <v>23051</v>
      </c>
      <c r="AX8" t="s">
        <v>937</v>
      </c>
      <c r="AY8">
        <v>1</v>
      </c>
      <c r="AZ8">
        <v>6040</v>
      </c>
      <c r="BA8" t="s">
        <v>16203</v>
      </c>
      <c r="BB8" t="s">
        <v>937</v>
      </c>
      <c r="BC8">
        <v>1</v>
      </c>
      <c r="BD8">
        <v>6040</v>
      </c>
      <c r="BE8" t="s">
        <v>9355</v>
      </c>
      <c r="BF8" t="s">
        <v>937</v>
      </c>
      <c r="BH8">
        <v>1</v>
      </c>
      <c r="BI8">
        <v>6040</v>
      </c>
      <c r="BJ8" t="s">
        <v>2707</v>
      </c>
      <c r="BK8" t="s">
        <v>937</v>
      </c>
    </row>
    <row r="9" spans="1:71" x14ac:dyDescent="0.2">
      <c r="A9">
        <v>10</v>
      </c>
      <c r="B9">
        <v>1719877</v>
      </c>
      <c r="C9">
        <v>0</v>
      </c>
      <c r="D9">
        <v>0</v>
      </c>
      <c r="E9">
        <v>4020282</v>
      </c>
      <c r="F9">
        <v>5740159</v>
      </c>
      <c r="G9">
        <v>651</v>
      </c>
      <c r="H9">
        <v>0</v>
      </c>
      <c r="I9">
        <v>0</v>
      </c>
      <c r="J9">
        <v>651</v>
      </c>
      <c r="K9">
        <v>8601496</v>
      </c>
      <c r="L9">
        <v>60.81</v>
      </c>
      <c r="M9">
        <v>0</v>
      </c>
      <c r="N9">
        <v>0</v>
      </c>
      <c r="O9">
        <v>0</v>
      </c>
      <c r="P9">
        <v>0</v>
      </c>
      <c r="Q9">
        <v>0</v>
      </c>
      <c r="R9">
        <v>0</v>
      </c>
      <c r="S9">
        <v>722269</v>
      </c>
      <c r="T9">
        <v>11.99</v>
      </c>
      <c r="U9">
        <v>830681</v>
      </c>
      <c r="V9">
        <v>4.57</v>
      </c>
      <c r="W9">
        <v>2381042</v>
      </c>
      <c r="X9">
        <v>5.64</v>
      </c>
      <c r="Y9">
        <v>0</v>
      </c>
      <c r="Z9">
        <v>0</v>
      </c>
      <c r="AA9">
        <v>103036</v>
      </c>
      <c r="AB9">
        <v>0.98</v>
      </c>
      <c r="AC9">
        <v>242374</v>
      </c>
      <c r="AD9">
        <v>2.13</v>
      </c>
      <c r="AE9">
        <v>371684</v>
      </c>
      <c r="AF9">
        <v>4.0199999999999996</v>
      </c>
      <c r="AG9">
        <v>110396</v>
      </c>
      <c r="AH9">
        <v>1.9</v>
      </c>
      <c r="AI9">
        <v>3320394</v>
      </c>
      <c r="AJ9">
        <v>39.200000000000003</v>
      </c>
      <c r="AK9">
        <v>19352233</v>
      </c>
      <c r="AL9">
        <v>160.53</v>
      </c>
      <c r="AM9">
        <v>254</v>
      </c>
      <c r="AN9">
        <v>2668861</v>
      </c>
      <c r="AO9">
        <v>29.29</v>
      </c>
      <c r="AQ9">
        <v>1</v>
      </c>
      <c r="AR9">
        <v>6070</v>
      </c>
      <c r="AS9" t="s">
        <v>29950</v>
      </c>
      <c r="AT9" t="s">
        <v>937</v>
      </c>
      <c r="AU9">
        <v>1</v>
      </c>
      <c r="AV9">
        <v>6070</v>
      </c>
      <c r="AW9" t="s">
        <v>23052</v>
      </c>
      <c r="AX9" t="s">
        <v>937</v>
      </c>
      <c r="AY9">
        <v>1</v>
      </c>
      <c r="AZ9">
        <v>6070</v>
      </c>
      <c r="BA9" t="s">
        <v>16204</v>
      </c>
      <c r="BB9" t="s">
        <v>937</v>
      </c>
      <c r="BC9">
        <v>1</v>
      </c>
      <c r="BD9">
        <v>6070</v>
      </c>
      <c r="BE9" t="s">
        <v>9356</v>
      </c>
      <c r="BF9" t="s">
        <v>937</v>
      </c>
      <c r="BH9">
        <v>1</v>
      </c>
      <c r="BI9">
        <v>6070</v>
      </c>
      <c r="BJ9" t="s">
        <v>2708</v>
      </c>
      <c r="BK9" t="s">
        <v>937</v>
      </c>
    </row>
    <row r="10" spans="1:71" x14ac:dyDescent="0.2">
      <c r="A10">
        <v>11</v>
      </c>
      <c r="B10">
        <v>69106510</v>
      </c>
      <c r="C10">
        <v>28869814</v>
      </c>
      <c r="D10">
        <v>61890459</v>
      </c>
      <c r="E10">
        <v>55440097</v>
      </c>
      <c r="F10">
        <v>215306880</v>
      </c>
      <c r="G10">
        <v>32738</v>
      </c>
      <c r="H10">
        <v>20013</v>
      </c>
      <c r="I10">
        <v>7192</v>
      </c>
      <c r="J10">
        <v>59943</v>
      </c>
      <c r="K10">
        <v>17308146</v>
      </c>
      <c r="L10">
        <v>129.07</v>
      </c>
      <c r="M10">
        <v>524</v>
      </c>
      <c r="N10">
        <v>0.01</v>
      </c>
      <c r="O10">
        <v>1974273</v>
      </c>
      <c r="P10">
        <v>5.99</v>
      </c>
      <c r="Q10">
        <v>0</v>
      </c>
      <c r="R10">
        <v>0</v>
      </c>
      <c r="S10">
        <v>0</v>
      </c>
      <c r="T10">
        <v>0</v>
      </c>
      <c r="U10">
        <v>1279707</v>
      </c>
      <c r="V10">
        <v>7.56</v>
      </c>
      <c r="W10">
        <v>2224503</v>
      </c>
      <c r="X10">
        <v>3.98</v>
      </c>
      <c r="Y10">
        <v>0</v>
      </c>
      <c r="Z10">
        <v>0</v>
      </c>
      <c r="AA10">
        <v>447118</v>
      </c>
      <c r="AB10">
        <v>4.92</v>
      </c>
      <c r="AC10">
        <v>1389954</v>
      </c>
      <c r="AD10">
        <v>13.83</v>
      </c>
      <c r="AE10">
        <v>2409217</v>
      </c>
      <c r="AF10">
        <v>21.78</v>
      </c>
      <c r="AG10">
        <v>913173</v>
      </c>
      <c r="AH10">
        <v>11.49</v>
      </c>
      <c r="AI10">
        <v>3305246</v>
      </c>
      <c r="AJ10">
        <v>40.26</v>
      </c>
      <c r="AK10">
        <v>34626387</v>
      </c>
      <c r="AL10">
        <v>286.18</v>
      </c>
      <c r="AM10">
        <v>65</v>
      </c>
      <c r="AN10">
        <v>3374526</v>
      </c>
      <c r="AO10">
        <v>47.29</v>
      </c>
      <c r="AQ10">
        <v>1</v>
      </c>
      <c r="AR10">
        <v>6080</v>
      </c>
      <c r="AS10" t="s">
        <v>29951</v>
      </c>
      <c r="AT10" t="s">
        <v>936</v>
      </c>
      <c r="AU10">
        <v>1</v>
      </c>
      <c r="AV10">
        <v>6080</v>
      </c>
      <c r="AW10" t="s">
        <v>23053</v>
      </c>
      <c r="AX10" t="s">
        <v>936</v>
      </c>
      <c r="AY10">
        <v>1</v>
      </c>
      <c r="AZ10">
        <v>6080</v>
      </c>
      <c r="BA10" t="s">
        <v>16205</v>
      </c>
      <c r="BB10" t="s">
        <v>936</v>
      </c>
      <c r="BC10">
        <v>1</v>
      </c>
      <c r="BD10">
        <v>6080</v>
      </c>
      <c r="BE10" t="s">
        <v>9357</v>
      </c>
      <c r="BF10" t="s">
        <v>936</v>
      </c>
      <c r="BH10">
        <v>1</v>
      </c>
      <c r="BI10">
        <v>6080</v>
      </c>
      <c r="BJ10" t="s">
        <v>2709</v>
      </c>
      <c r="BK10" t="s">
        <v>936</v>
      </c>
    </row>
    <row r="11" spans="1:71" x14ac:dyDescent="0.2">
      <c r="A11">
        <v>13</v>
      </c>
      <c r="B11">
        <v>68581061</v>
      </c>
      <c r="C11">
        <v>28532628</v>
      </c>
      <c r="D11">
        <v>34817461</v>
      </c>
      <c r="E11">
        <v>97625249</v>
      </c>
      <c r="F11">
        <v>229556399</v>
      </c>
      <c r="G11">
        <v>33827</v>
      </c>
      <c r="H11">
        <v>19512</v>
      </c>
      <c r="I11">
        <v>3799</v>
      </c>
      <c r="J11">
        <v>57138</v>
      </c>
      <c r="K11">
        <v>15173087</v>
      </c>
      <c r="L11">
        <v>106.67</v>
      </c>
      <c r="M11">
        <v>153977</v>
      </c>
      <c r="N11">
        <v>2.29</v>
      </c>
      <c r="O11">
        <v>1679239</v>
      </c>
      <c r="P11">
        <v>4.92</v>
      </c>
      <c r="Q11">
        <v>410050</v>
      </c>
      <c r="R11">
        <v>2.44</v>
      </c>
      <c r="S11">
        <v>0</v>
      </c>
      <c r="T11">
        <v>0</v>
      </c>
      <c r="U11">
        <v>1196803</v>
      </c>
      <c r="V11">
        <v>6.57</v>
      </c>
      <c r="W11">
        <v>3633390</v>
      </c>
      <c r="X11">
        <v>7.01</v>
      </c>
      <c r="Y11">
        <v>0</v>
      </c>
      <c r="Z11">
        <v>0</v>
      </c>
      <c r="AA11">
        <v>322791</v>
      </c>
      <c r="AB11">
        <v>3.51</v>
      </c>
      <c r="AC11">
        <v>1245241</v>
      </c>
      <c r="AD11">
        <v>12.84</v>
      </c>
      <c r="AE11">
        <v>2436410</v>
      </c>
      <c r="AF11">
        <v>24.8</v>
      </c>
      <c r="AG11">
        <v>523469</v>
      </c>
      <c r="AH11">
        <v>5.91</v>
      </c>
      <c r="AI11">
        <v>2960548</v>
      </c>
      <c r="AJ11">
        <v>38.08</v>
      </c>
      <c r="AK11">
        <v>33553959</v>
      </c>
      <c r="AL11">
        <v>269.12</v>
      </c>
      <c r="AM11">
        <v>86</v>
      </c>
      <c r="AN11">
        <v>3818954</v>
      </c>
      <c r="AO11">
        <v>54.08</v>
      </c>
      <c r="AQ11">
        <v>1</v>
      </c>
      <c r="AR11">
        <v>6090</v>
      </c>
      <c r="AS11" t="s">
        <v>29952</v>
      </c>
      <c r="AT11" t="s">
        <v>937</v>
      </c>
      <c r="AU11">
        <v>1</v>
      </c>
      <c r="AV11">
        <v>6090</v>
      </c>
      <c r="AW11" t="s">
        <v>23054</v>
      </c>
      <c r="AX11" t="s">
        <v>937</v>
      </c>
      <c r="AY11">
        <v>1</v>
      </c>
      <c r="AZ11">
        <v>6090</v>
      </c>
      <c r="BA11" t="s">
        <v>16206</v>
      </c>
      <c r="BB11" t="s">
        <v>937</v>
      </c>
      <c r="BC11">
        <v>1</v>
      </c>
      <c r="BD11">
        <v>6090</v>
      </c>
      <c r="BE11" t="s">
        <v>9358</v>
      </c>
      <c r="BF11" t="s">
        <v>937</v>
      </c>
      <c r="BH11">
        <v>1</v>
      </c>
      <c r="BI11">
        <v>6090</v>
      </c>
      <c r="BJ11" t="s">
        <v>2710</v>
      </c>
      <c r="BK11" t="s">
        <v>937</v>
      </c>
    </row>
    <row r="12" spans="1:71" x14ac:dyDescent="0.2">
      <c r="A12">
        <v>14</v>
      </c>
      <c r="B12">
        <v>12987913</v>
      </c>
      <c r="C12">
        <v>3646886</v>
      </c>
      <c r="D12">
        <v>1354546</v>
      </c>
      <c r="E12">
        <v>6438198</v>
      </c>
      <c r="F12">
        <v>24427543</v>
      </c>
      <c r="G12">
        <v>11357</v>
      </c>
      <c r="H12">
        <v>1261</v>
      </c>
      <c r="I12">
        <v>256</v>
      </c>
      <c r="J12">
        <v>12874</v>
      </c>
      <c r="K12">
        <v>1152422</v>
      </c>
      <c r="L12">
        <v>11.45</v>
      </c>
      <c r="M12">
        <v>633</v>
      </c>
      <c r="N12">
        <v>0.01</v>
      </c>
      <c r="O12">
        <v>75086</v>
      </c>
      <c r="P12">
        <v>0.36</v>
      </c>
      <c r="Q12">
        <v>6314</v>
      </c>
      <c r="R12">
        <v>0.05</v>
      </c>
      <c r="S12">
        <v>110414</v>
      </c>
      <c r="T12">
        <v>2.2999999999999998</v>
      </c>
      <c r="U12">
        <v>132610</v>
      </c>
      <c r="V12">
        <v>0.92</v>
      </c>
      <c r="W12">
        <v>11645</v>
      </c>
      <c r="X12">
        <v>0.04</v>
      </c>
      <c r="Y12">
        <v>2923</v>
      </c>
      <c r="Z12">
        <v>0.02</v>
      </c>
      <c r="AA12">
        <v>47687</v>
      </c>
      <c r="AB12">
        <v>0.48</v>
      </c>
      <c r="AC12">
        <v>223064</v>
      </c>
      <c r="AD12">
        <v>2.59</v>
      </c>
      <c r="AE12">
        <v>189517</v>
      </c>
      <c r="AF12">
        <v>2.15</v>
      </c>
      <c r="AG12">
        <v>268815</v>
      </c>
      <c r="AH12">
        <v>3.51</v>
      </c>
      <c r="AI12">
        <v>2021782</v>
      </c>
      <c r="AJ12">
        <v>36.18</v>
      </c>
      <c r="AK12">
        <v>4632833</v>
      </c>
      <c r="AL12">
        <v>65.84</v>
      </c>
      <c r="AM12">
        <v>25</v>
      </c>
      <c r="AN12">
        <v>389921</v>
      </c>
      <c r="AO12">
        <v>5.78</v>
      </c>
      <c r="AQ12">
        <v>1</v>
      </c>
      <c r="AR12">
        <v>6100</v>
      </c>
      <c r="AS12" t="s">
        <v>29953</v>
      </c>
      <c r="AT12" t="s">
        <v>937</v>
      </c>
      <c r="AU12">
        <v>1</v>
      </c>
      <c r="AV12">
        <v>6100</v>
      </c>
      <c r="AW12" t="s">
        <v>23055</v>
      </c>
      <c r="AX12" t="s">
        <v>937</v>
      </c>
      <c r="AY12">
        <v>1</v>
      </c>
      <c r="AZ12">
        <v>6100</v>
      </c>
      <c r="BA12" t="s">
        <v>16207</v>
      </c>
      <c r="BB12" t="s">
        <v>937</v>
      </c>
      <c r="BC12">
        <v>1</v>
      </c>
      <c r="BD12">
        <v>6100</v>
      </c>
      <c r="BE12" t="s">
        <v>9359</v>
      </c>
      <c r="BF12" t="s">
        <v>937</v>
      </c>
      <c r="BH12">
        <v>1</v>
      </c>
      <c r="BI12">
        <v>6100</v>
      </c>
      <c r="BJ12" t="s">
        <v>2711</v>
      </c>
      <c r="BK12" t="s">
        <v>937</v>
      </c>
      <c r="BP12" t="s">
        <v>751</v>
      </c>
      <c r="BQ12" t="s">
        <v>2702</v>
      </c>
      <c r="BS12" t="s">
        <v>2703</v>
      </c>
    </row>
    <row r="13" spans="1:71" x14ac:dyDescent="0.2">
      <c r="A13">
        <v>15</v>
      </c>
      <c r="B13">
        <v>6509846</v>
      </c>
      <c r="C13">
        <v>6433867</v>
      </c>
      <c r="D13">
        <v>8197781</v>
      </c>
      <c r="E13">
        <v>68769751</v>
      </c>
      <c r="F13">
        <v>89911245</v>
      </c>
      <c r="G13">
        <v>23525</v>
      </c>
      <c r="H13">
        <v>5210</v>
      </c>
      <c r="I13">
        <v>751</v>
      </c>
      <c r="J13">
        <v>29486</v>
      </c>
      <c r="K13">
        <v>5281831</v>
      </c>
      <c r="L13">
        <v>48</v>
      </c>
      <c r="M13">
        <v>224100</v>
      </c>
      <c r="N13">
        <v>3.8</v>
      </c>
      <c r="O13">
        <v>272134</v>
      </c>
      <c r="P13">
        <v>0.92</v>
      </c>
      <c r="Q13">
        <v>861476</v>
      </c>
      <c r="R13">
        <v>5.27</v>
      </c>
      <c r="S13">
        <v>111574</v>
      </c>
      <c r="T13">
        <v>2.39</v>
      </c>
      <c r="U13">
        <v>271156</v>
      </c>
      <c r="V13">
        <v>1.45</v>
      </c>
      <c r="W13">
        <v>3353527</v>
      </c>
      <c r="X13">
        <v>8.08</v>
      </c>
      <c r="Y13">
        <v>551105</v>
      </c>
      <c r="Z13">
        <v>3.27</v>
      </c>
      <c r="AA13">
        <v>184932</v>
      </c>
      <c r="AB13">
        <v>1.81</v>
      </c>
      <c r="AC13">
        <v>564661</v>
      </c>
      <c r="AD13">
        <v>5.14</v>
      </c>
      <c r="AE13">
        <v>652334</v>
      </c>
      <c r="AF13">
        <v>6.9</v>
      </c>
      <c r="AG13">
        <v>572837</v>
      </c>
      <c r="AH13">
        <v>8.7799999999999994</v>
      </c>
      <c r="AI13">
        <v>1087250</v>
      </c>
      <c r="AJ13">
        <v>18.600000000000001</v>
      </c>
      <c r="AK13">
        <v>15415492</v>
      </c>
      <c r="AL13">
        <v>135.80000000000001</v>
      </c>
      <c r="AM13">
        <v>15</v>
      </c>
      <c r="AN13">
        <v>1426575</v>
      </c>
      <c r="AO13">
        <v>21.39</v>
      </c>
      <c r="AQ13">
        <v>1</v>
      </c>
      <c r="AR13">
        <v>6101</v>
      </c>
      <c r="AS13" t="s">
        <v>29954</v>
      </c>
      <c r="AT13" t="s">
        <v>937</v>
      </c>
      <c r="AU13">
        <v>1</v>
      </c>
      <c r="AV13">
        <v>6101</v>
      </c>
      <c r="AW13" t="s">
        <v>23056</v>
      </c>
      <c r="AX13" t="s">
        <v>937</v>
      </c>
      <c r="AY13">
        <v>1</v>
      </c>
      <c r="AZ13">
        <v>6101</v>
      </c>
      <c r="BA13" t="s">
        <v>16208</v>
      </c>
      <c r="BB13" t="s">
        <v>937</v>
      </c>
      <c r="BC13">
        <v>1</v>
      </c>
      <c r="BD13">
        <v>6101</v>
      </c>
      <c r="BE13" t="s">
        <v>9360</v>
      </c>
      <c r="BF13" t="s">
        <v>937</v>
      </c>
      <c r="BH13">
        <v>1</v>
      </c>
      <c r="BI13">
        <v>6101</v>
      </c>
      <c r="BJ13" t="s">
        <v>2712</v>
      </c>
      <c r="BK13" t="s">
        <v>937</v>
      </c>
      <c r="BP13">
        <v>1</v>
      </c>
      <c r="BQ13">
        <v>6010</v>
      </c>
      <c r="BS13">
        <v>2</v>
      </c>
    </row>
    <row r="14" spans="1:71" x14ac:dyDescent="0.2">
      <c r="A14">
        <v>17</v>
      </c>
      <c r="B14">
        <v>67257316</v>
      </c>
      <c r="C14">
        <v>4750339</v>
      </c>
      <c r="D14">
        <v>13455424</v>
      </c>
      <c r="E14">
        <v>0</v>
      </c>
      <c r="F14">
        <v>85463079</v>
      </c>
      <c r="G14">
        <v>72095</v>
      </c>
      <c r="H14">
        <v>4581</v>
      </c>
      <c r="I14">
        <v>1769</v>
      </c>
      <c r="J14">
        <v>78445</v>
      </c>
      <c r="K14">
        <v>3846374</v>
      </c>
      <c r="L14">
        <v>39.130000000000003</v>
      </c>
      <c r="M14">
        <v>368241</v>
      </c>
      <c r="N14">
        <v>5.35</v>
      </c>
      <c r="O14">
        <v>933094</v>
      </c>
      <c r="P14">
        <v>2.7</v>
      </c>
      <c r="Q14">
        <v>43869</v>
      </c>
      <c r="R14">
        <v>0.25</v>
      </c>
      <c r="S14">
        <v>233036</v>
      </c>
      <c r="T14">
        <v>5.29</v>
      </c>
      <c r="U14">
        <v>661240</v>
      </c>
      <c r="V14">
        <v>3.76</v>
      </c>
      <c r="W14">
        <v>485630</v>
      </c>
      <c r="X14">
        <v>0.73</v>
      </c>
      <c r="Y14">
        <v>15268</v>
      </c>
      <c r="Z14">
        <v>0.1</v>
      </c>
      <c r="AA14">
        <v>0</v>
      </c>
      <c r="AB14">
        <v>0</v>
      </c>
      <c r="AC14">
        <v>0</v>
      </c>
      <c r="AD14">
        <v>0</v>
      </c>
      <c r="AE14">
        <v>633050</v>
      </c>
      <c r="AF14">
        <v>6.27</v>
      </c>
      <c r="AG14">
        <v>563048</v>
      </c>
      <c r="AH14">
        <v>6.99</v>
      </c>
      <c r="AI14">
        <v>7530209</v>
      </c>
      <c r="AJ14">
        <v>125.49</v>
      </c>
      <c r="AK14">
        <v>17061834</v>
      </c>
      <c r="AL14">
        <v>211.29</v>
      </c>
      <c r="AM14">
        <v>30</v>
      </c>
      <c r="AN14">
        <v>1748775</v>
      </c>
      <c r="AO14">
        <v>15.23</v>
      </c>
      <c r="AQ14">
        <v>1</v>
      </c>
      <c r="AR14">
        <v>6110</v>
      </c>
      <c r="AS14" t="s">
        <v>29955</v>
      </c>
      <c r="AT14" t="s">
        <v>938</v>
      </c>
      <c r="AU14">
        <v>1</v>
      </c>
      <c r="AV14">
        <v>6110</v>
      </c>
      <c r="AW14" t="s">
        <v>23057</v>
      </c>
      <c r="AX14" t="s">
        <v>938</v>
      </c>
      <c r="AY14">
        <v>1</v>
      </c>
      <c r="AZ14">
        <v>6110</v>
      </c>
      <c r="BA14" t="s">
        <v>16209</v>
      </c>
      <c r="BB14" t="s">
        <v>936</v>
      </c>
      <c r="BC14">
        <v>1</v>
      </c>
      <c r="BD14">
        <v>6110</v>
      </c>
      <c r="BE14" t="s">
        <v>9361</v>
      </c>
      <c r="BF14" t="s">
        <v>936</v>
      </c>
      <c r="BH14">
        <v>1</v>
      </c>
      <c r="BI14">
        <v>6110</v>
      </c>
      <c r="BJ14" t="s">
        <v>2713</v>
      </c>
      <c r="BK14" t="s">
        <v>938</v>
      </c>
      <c r="BP14">
        <v>1</v>
      </c>
      <c r="BQ14">
        <v>6020</v>
      </c>
      <c r="BS14">
        <v>2</v>
      </c>
    </row>
    <row r="15" spans="1:71" x14ac:dyDescent="0.2">
      <c r="A15">
        <v>19</v>
      </c>
      <c r="B15">
        <v>1606587</v>
      </c>
      <c r="C15">
        <v>5372245</v>
      </c>
      <c r="D15">
        <v>0</v>
      </c>
      <c r="E15">
        <v>8884676</v>
      </c>
      <c r="F15">
        <v>15863508</v>
      </c>
      <c r="G15">
        <v>8051</v>
      </c>
      <c r="H15">
        <v>3069</v>
      </c>
      <c r="I15">
        <v>0</v>
      </c>
      <c r="J15">
        <v>11120</v>
      </c>
      <c r="K15">
        <v>1274556</v>
      </c>
      <c r="L15">
        <v>12.56</v>
      </c>
      <c r="M15">
        <v>120280</v>
      </c>
      <c r="N15">
        <v>2</v>
      </c>
      <c r="O15">
        <v>0</v>
      </c>
      <c r="P15">
        <v>0</v>
      </c>
      <c r="Q15">
        <v>356774</v>
      </c>
      <c r="R15">
        <v>2.17</v>
      </c>
      <c r="S15">
        <v>161398</v>
      </c>
      <c r="T15">
        <v>3.74</v>
      </c>
      <c r="U15">
        <v>264893</v>
      </c>
      <c r="V15">
        <v>1.71</v>
      </c>
      <c r="W15">
        <v>112865</v>
      </c>
      <c r="X15">
        <v>0.52</v>
      </c>
      <c r="Y15">
        <v>137025</v>
      </c>
      <c r="Z15">
        <v>0.86</v>
      </c>
      <c r="AA15">
        <v>52638</v>
      </c>
      <c r="AB15">
        <v>0.69</v>
      </c>
      <c r="AC15">
        <v>124914</v>
      </c>
      <c r="AD15">
        <v>1.1299999999999999</v>
      </c>
      <c r="AE15">
        <v>225939</v>
      </c>
      <c r="AF15">
        <v>2.52</v>
      </c>
      <c r="AG15">
        <v>352099</v>
      </c>
      <c r="AH15">
        <v>3.37</v>
      </c>
      <c r="AI15">
        <v>982796</v>
      </c>
      <c r="AJ15">
        <v>17.55</v>
      </c>
      <c r="AK15">
        <v>4356639</v>
      </c>
      <c r="AL15">
        <v>51.09</v>
      </c>
      <c r="AM15">
        <v>25</v>
      </c>
      <c r="AN15">
        <v>190462</v>
      </c>
      <c r="AO15">
        <v>2.27</v>
      </c>
      <c r="AQ15">
        <v>1</v>
      </c>
      <c r="AR15">
        <v>6130</v>
      </c>
      <c r="AS15" t="s">
        <v>29956</v>
      </c>
      <c r="AT15" t="s">
        <v>937</v>
      </c>
      <c r="AU15">
        <v>1</v>
      </c>
      <c r="AV15">
        <v>6130</v>
      </c>
      <c r="AW15" t="s">
        <v>23058</v>
      </c>
      <c r="AX15" t="s">
        <v>937</v>
      </c>
      <c r="AY15">
        <v>1</v>
      </c>
      <c r="AZ15">
        <v>6130</v>
      </c>
      <c r="BA15" t="s">
        <v>16210</v>
      </c>
      <c r="BB15" t="s">
        <v>937</v>
      </c>
      <c r="BC15">
        <v>1</v>
      </c>
      <c r="BD15">
        <v>6130</v>
      </c>
      <c r="BE15" t="s">
        <v>9362</v>
      </c>
      <c r="BF15" t="s">
        <v>937</v>
      </c>
      <c r="BH15">
        <v>1</v>
      </c>
      <c r="BI15">
        <v>6130</v>
      </c>
      <c r="BJ15" t="s">
        <v>2714</v>
      </c>
      <c r="BK15" t="s">
        <v>937</v>
      </c>
      <c r="BP15">
        <v>1</v>
      </c>
      <c r="BQ15">
        <v>6030</v>
      </c>
      <c r="BS15">
        <v>2</v>
      </c>
    </row>
    <row r="16" spans="1:71" x14ac:dyDescent="0.2">
      <c r="A16">
        <v>21</v>
      </c>
      <c r="B16">
        <v>3067576</v>
      </c>
      <c r="C16">
        <v>6049472</v>
      </c>
      <c r="D16">
        <v>4175599</v>
      </c>
      <c r="E16">
        <v>45288537</v>
      </c>
      <c r="F16">
        <v>58581184</v>
      </c>
      <c r="G16">
        <v>27122</v>
      </c>
      <c r="H16">
        <v>3552</v>
      </c>
      <c r="I16">
        <v>671</v>
      </c>
      <c r="J16">
        <v>31345</v>
      </c>
      <c r="K16">
        <v>2173610</v>
      </c>
      <c r="L16">
        <v>25.02</v>
      </c>
      <c r="M16">
        <v>512567</v>
      </c>
      <c r="N16">
        <v>8.9499999999999993</v>
      </c>
      <c r="O16">
        <v>582967</v>
      </c>
      <c r="P16">
        <v>2</v>
      </c>
      <c r="Q16">
        <v>156625</v>
      </c>
      <c r="R16">
        <v>1.49</v>
      </c>
      <c r="S16">
        <v>85</v>
      </c>
      <c r="T16">
        <v>0.01</v>
      </c>
      <c r="U16">
        <v>216672</v>
      </c>
      <c r="V16">
        <v>1.49</v>
      </c>
      <c r="W16">
        <v>3081174</v>
      </c>
      <c r="X16">
        <v>8.44</v>
      </c>
      <c r="Y16">
        <v>0</v>
      </c>
      <c r="Z16">
        <v>0</v>
      </c>
      <c r="AA16">
        <v>152470</v>
      </c>
      <c r="AB16">
        <v>1.6</v>
      </c>
      <c r="AC16">
        <v>542205</v>
      </c>
      <c r="AD16">
        <v>5.66</v>
      </c>
      <c r="AE16">
        <v>363441</v>
      </c>
      <c r="AF16">
        <v>4.99</v>
      </c>
      <c r="AG16">
        <v>199360</v>
      </c>
      <c r="AH16">
        <v>3.35</v>
      </c>
      <c r="AI16">
        <v>2325218</v>
      </c>
      <c r="AJ16">
        <v>41.09</v>
      </c>
      <c r="AK16">
        <v>12388088</v>
      </c>
      <c r="AL16">
        <v>132.32</v>
      </c>
      <c r="AM16">
        <v>28</v>
      </c>
      <c r="AN16">
        <v>2081694</v>
      </c>
      <c r="AO16">
        <v>28.23</v>
      </c>
      <c r="AQ16">
        <v>1</v>
      </c>
      <c r="AR16">
        <v>6131</v>
      </c>
      <c r="AS16" t="s">
        <v>29957</v>
      </c>
      <c r="AT16" t="s">
        <v>937</v>
      </c>
      <c r="AU16">
        <v>1</v>
      </c>
      <c r="AV16">
        <v>6131</v>
      </c>
      <c r="AW16" t="s">
        <v>23059</v>
      </c>
      <c r="AX16" t="s">
        <v>937</v>
      </c>
      <c r="AY16">
        <v>1</v>
      </c>
      <c r="AZ16">
        <v>6131</v>
      </c>
      <c r="BA16" t="s">
        <v>16211</v>
      </c>
      <c r="BB16" t="s">
        <v>937</v>
      </c>
      <c r="BC16">
        <v>1</v>
      </c>
      <c r="BD16">
        <v>6131</v>
      </c>
      <c r="BE16" t="s">
        <v>9363</v>
      </c>
      <c r="BF16" t="s">
        <v>937</v>
      </c>
      <c r="BH16">
        <v>1</v>
      </c>
      <c r="BI16">
        <v>6131</v>
      </c>
      <c r="BJ16" t="s">
        <v>2715</v>
      </c>
      <c r="BK16" t="s">
        <v>937</v>
      </c>
      <c r="BP16">
        <v>1</v>
      </c>
      <c r="BQ16">
        <v>6040</v>
      </c>
      <c r="BS16">
        <v>2</v>
      </c>
    </row>
    <row r="17" spans="1:71" x14ac:dyDescent="0.2">
      <c r="A17">
        <v>22</v>
      </c>
      <c r="B17">
        <v>9786742</v>
      </c>
      <c r="C17">
        <v>4751219</v>
      </c>
      <c r="D17">
        <v>20907307</v>
      </c>
      <c r="E17">
        <v>21227801</v>
      </c>
      <c r="F17">
        <v>56673069</v>
      </c>
      <c r="G17">
        <v>10056</v>
      </c>
      <c r="H17">
        <v>11974</v>
      </c>
      <c r="I17">
        <v>1306</v>
      </c>
      <c r="J17">
        <v>23336</v>
      </c>
      <c r="K17">
        <v>6461392</v>
      </c>
      <c r="L17">
        <v>63.6</v>
      </c>
      <c r="M17">
        <v>0</v>
      </c>
      <c r="N17">
        <v>0</v>
      </c>
      <c r="O17">
        <v>0</v>
      </c>
      <c r="P17">
        <v>0</v>
      </c>
      <c r="Q17">
        <v>0</v>
      </c>
      <c r="R17">
        <v>0</v>
      </c>
      <c r="S17">
        <v>574040</v>
      </c>
      <c r="T17">
        <v>11.6</v>
      </c>
      <c r="U17">
        <v>498735</v>
      </c>
      <c r="V17">
        <v>3.2</v>
      </c>
      <c r="W17">
        <v>0</v>
      </c>
      <c r="X17">
        <v>0</v>
      </c>
      <c r="Y17">
        <v>0</v>
      </c>
      <c r="Z17">
        <v>0</v>
      </c>
      <c r="AA17">
        <v>236741</v>
      </c>
      <c r="AB17">
        <v>2.8</v>
      </c>
      <c r="AC17">
        <v>747809</v>
      </c>
      <c r="AD17">
        <v>7.85</v>
      </c>
      <c r="AE17">
        <v>788563</v>
      </c>
      <c r="AF17">
        <v>8.8000000000000007</v>
      </c>
      <c r="AG17">
        <v>819061</v>
      </c>
      <c r="AH17">
        <v>11</v>
      </c>
      <c r="AI17">
        <v>6108522</v>
      </c>
      <c r="AJ17">
        <v>77.150000000000006</v>
      </c>
      <c r="AK17">
        <v>16563863</v>
      </c>
      <c r="AL17">
        <v>187</v>
      </c>
      <c r="AM17">
        <v>25</v>
      </c>
      <c r="AN17">
        <v>329000</v>
      </c>
      <c r="AO17">
        <v>1</v>
      </c>
      <c r="AQ17">
        <v>1</v>
      </c>
      <c r="AR17">
        <v>6140</v>
      </c>
      <c r="AS17" t="s">
        <v>29958</v>
      </c>
      <c r="AT17" t="s">
        <v>937</v>
      </c>
      <c r="AU17">
        <v>1</v>
      </c>
      <c r="AV17">
        <v>6140</v>
      </c>
      <c r="AW17" t="s">
        <v>23060</v>
      </c>
      <c r="AX17" t="s">
        <v>937</v>
      </c>
      <c r="AY17">
        <v>1</v>
      </c>
      <c r="AZ17">
        <v>6140</v>
      </c>
      <c r="BA17" t="s">
        <v>16212</v>
      </c>
      <c r="BB17" t="s">
        <v>937</v>
      </c>
      <c r="BC17">
        <v>1</v>
      </c>
      <c r="BD17">
        <v>6140</v>
      </c>
      <c r="BE17" t="s">
        <v>9364</v>
      </c>
      <c r="BF17" t="s">
        <v>937</v>
      </c>
      <c r="BH17">
        <v>1</v>
      </c>
      <c r="BI17">
        <v>6140</v>
      </c>
      <c r="BJ17" t="s">
        <v>2716</v>
      </c>
      <c r="BK17" t="s">
        <v>937</v>
      </c>
      <c r="BP17">
        <v>1</v>
      </c>
      <c r="BQ17">
        <v>6070</v>
      </c>
      <c r="BS17">
        <v>2</v>
      </c>
    </row>
    <row r="18" spans="1:71" x14ac:dyDescent="0.2">
      <c r="A18">
        <v>24</v>
      </c>
      <c r="B18">
        <v>44464163</v>
      </c>
      <c r="C18">
        <v>6051430</v>
      </c>
      <c r="D18">
        <v>32980167</v>
      </c>
      <c r="E18">
        <v>55740091</v>
      </c>
      <c r="F18">
        <v>139235851</v>
      </c>
      <c r="G18">
        <v>35852</v>
      </c>
      <c r="H18">
        <v>10818</v>
      </c>
      <c r="I18">
        <v>3166</v>
      </c>
      <c r="J18">
        <v>49836</v>
      </c>
      <c r="K18">
        <v>5662856</v>
      </c>
      <c r="L18">
        <v>51.68</v>
      </c>
      <c r="M18">
        <v>0</v>
      </c>
      <c r="N18">
        <v>0</v>
      </c>
      <c r="O18">
        <v>1430076</v>
      </c>
      <c r="P18">
        <v>4.3</v>
      </c>
      <c r="Q18">
        <v>583679</v>
      </c>
      <c r="R18">
        <v>4.54</v>
      </c>
      <c r="S18">
        <v>332324</v>
      </c>
      <c r="T18">
        <v>7.14</v>
      </c>
      <c r="U18">
        <v>644571</v>
      </c>
      <c r="V18">
        <v>4</v>
      </c>
      <c r="W18">
        <v>6300665</v>
      </c>
      <c r="X18">
        <v>15.99</v>
      </c>
      <c r="Y18">
        <v>306037</v>
      </c>
      <c r="Z18">
        <v>1.97</v>
      </c>
      <c r="AA18">
        <v>470509</v>
      </c>
      <c r="AB18">
        <v>5.53</v>
      </c>
      <c r="AC18">
        <v>1171739</v>
      </c>
      <c r="AD18">
        <v>14.07</v>
      </c>
      <c r="AE18">
        <v>1307576</v>
      </c>
      <c r="AF18">
        <v>16.5</v>
      </c>
      <c r="AG18">
        <v>1107737</v>
      </c>
      <c r="AH18">
        <v>17.37</v>
      </c>
      <c r="AI18">
        <v>10443138</v>
      </c>
      <c r="AJ18">
        <v>150.38999999999999</v>
      </c>
      <c r="AK18">
        <v>33134302</v>
      </c>
      <c r="AL18">
        <v>338.02</v>
      </c>
      <c r="AM18">
        <v>36</v>
      </c>
      <c r="AN18">
        <v>3373395</v>
      </c>
      <c r="AO18">
        <v>44.54</v>
      </c>
      <c r="AQ18">
        <v>1</v>
      </c>
      <c r="AR18">
        <v>6150</v>
      </c>
      <c r="AS18" t="s">
        <v>29959</v>
      </c>
      <c r="AT18" t="s">
        <v>937</v>
      </c>
      <c r="AU18">
        <v>1</v>
      </c>
      <c r="AV18">
        <v>6150</v>
      </c>
      <c r="AW18" t="s">
        <v>23061</v>
      </c>
      <c r="AX18" t="s">
        <v>937</v>
      </c>
      <c r="AY18">
        <v>1</v>
      </c>
      <c r="AZ18">
        <v>6150</v>
      </c>
      <c r="BA18" t="s">
        <v>16213</v>
      </c>
      <c r="BB18" t="s">
        <v>937</v>
      </c>
      <c r="BC18">
        <v>1</v>
      </c>
      <c r="BD18">
        <v>6150</v>
      </c>
      <c r="BE18" t="s">
        <v>9365</v>
      </c>
      <c r="BF18" t="s">
        <v>937</v>
      </c>
      <c r="BH18">
        <v>1</v>
      </c>
      <c r="BI18">
        <v>6150</v>
      </c>
      <c r="BJ18" t="s">
        <v>2717</v>
      </c>
      <c r="BK18" t="s">
        <v>937</v>
      </c>
      <c r="BP18">
        <v>1</v>
      </c>
      <c r="BQ18">
        <v>6080</v>
      </c>
      <c r="BS18">
        <v>1</v>
      </c>
    </row>
    <row r="19" spans="1:71" x14ac:dyDescent="0.2">
      <c r="A19">
        <v>25</v>
      </c>
      <c r="B19">
        <v>32431339</v>
      </c>
      <c r="C19">
        <v>9515904</v>
      </c>
      <c r="D19">
        <v>8145596</v>
      </c>
      <c r="E19">
        <v>24293424</v>
      </c>
      <c r="F19">
        <v>74386263</v>
      </c>
      <c r="G19">
        <v>39218</v>
      </c>
      <c r="H19">
        <v>5273</v>
      </c>
      <c r="I19">
        <v>705</v>
      </c>
      <c r="J19">
        <v>45196</v>
      </c>
      <c r="K19">
        <v>3631183</v>
      </c>
      <c r="L19">
        <v>34.340000000000003</v>
      </c>
      <c r="M19">
        <v>0</v>
      </c>
      <c r="N19">
        <v>0</v>
      </c>
      <c r="O19">
        <v>795764</v>
      </c>
      <c r="P19">
        <v>2.58</v>
      </c>
      <c r="Q19">
        <v>732384</v>
      </c>
      <c r="R19">
        <v>4.66</v>
      </c>
      <c r="S19">
        <v>32581</v>
      </c>
      <c r="T19">
        <v>0.77</v>
      </c>
      <c r="U19">
        <v>290556</v>
      </c>
      <c r="V19">
        <v>2.0099999999999998</v>
      </c>
      <c r="W19">
        <v>3369408</v>
      </c>
      <c r="X19">
        <v>7.12</v>
      </c>
      <c r="Y19">
        <v>37507</v>
      </c>
      <c r="Z19">
        <v>0.19</v>
      </c>
      <c r="AA19">
        <v>136422</v>
      </c>
      <c r="AB19">
        <v>1.8</v>
      </c>
      <c r="AC19">
        <v>174031</v>
      </c>
      <c r="AD19">
        <v>1.79</v>
      </c>
      <c r="AE19">
        <v>652817</v>
      </c>
      <c r="AF19">
        <v>7.29</v>
      </c>
      <c r="AG19">
        <v>374038</v>
      </c>
      <c r="AH19">
        <v>5.36</v>
      </c>
      <c r="AI19">
        <v>2653865</v>
      </c>
      <c r="AJ19">
        <v>41.54</v>
      </c>
      <c r="AK19">
        <v>13738045</v>
      </c>
      <c r="AL19">
        <v>124.8</v>
      </c>
      <c r="AM19">
        <v>20</v>
      </c>
      <c r="AN19">
        <v>857489</v>
      </c>
      <c r="AO19">
        <v>15.35</v>
      </c>
      <c r="AQ19">
        <v>1</v>
      </c>
      <c r="AR19">
        <v>6160</v>
      </c>
      <c r="AS19" t="s">
        <v>29960</v>
      </c>
      <c r="AT19" t="s">
        <v>937</v>
      </c>
      <c r="AU19">
        <v>1</v>
      </c>
      <c r="AV19">
        <v>6160</v>
      </c>
      <c r="AW19" t="s">
        <v>23062</v>
      </c>
      <c r="AX19" t="s">
        <v>937</v>
      </c>
      <c r="AY19">
        <v>1</v>
      </c>
      <c r="AZ19">
        <v>6160</v>
      </c>
      <c r="BA19" t="s">
        <v>16214</v>
      </c>
      <c r="BB19" t="s">
        <v>937</v>
      </c>
      <c r="BC19">
        <v>1</v>
      </c>
      <c r="BD19">
        <v>6160</v>
      </c>
      <c r="BE19" t="s">
        <v>9366</v>
      </c>
      <c r="BF19" t="s">
        <v>937</v>
      </c>
      <c r="BH19">
        <v>1</v>
      </c>
      <c r="BI19">
        <v>6160</v>
      </c>
      <c r="BJ19" t="s">
        <v>2718</v>
      </c>
      <c r="BK19" t="s">
        <v>937</v>
      </c>
      <c r="BP19">
        <v>1</v>
      </c>
      <c r="BQ19">
        <v>6090</v>
      </c>
      <c r="BS19">
        <v>2</v>
      </c>
    </row>
    <row r="20" spans="1:71" x14ac:dyDescent="0.2">
      <c r="A20">
        <v>27</v>
      </c>
      <c r="B20">
        <v>76615624</v>
      </c>
      <c r="C20">
        <v>10237876</v>
      </c>
      <c r="D20">
        <v>16197440</v>
      </c>
      <c r="E20">
        <v>57815582</v>
      </c>
      <c r="F20">
        <v>160866522</v>
      </c>
      <c r="G20">
        <v>171608</v>
      </c>
      <c r="H20">
        <v>12261</v>
      </c>
      <c r="I20">
        <v>3053</v>
      </c>
      <c r="J20">
        <v>186922</v>
      </c>
      <c r="K20">
        <v>9166406</v>
      </c>
      <c r="L20">
        <v>100.77</v>
      </c>
      <c r="M20">
        <v>1270868</v>
      </c>
      <c r="N20">
        <v>23.93</v>
      </c>
      <c r="O20">
        <v>1310577</v>
      </c>
      <c r="P20">
        <v>5.44</v>
      </c>
      <c r="Q20">
        <v>2142358</v>
      </c>
      <c r="R20">
        <v>16.59</v>
      </c>
      <c r="S20">
        <v>929989</v>
      </c>
      <c r="T20">
        <v>24.67</v>
      </c>
      <c r="U20">
        <v>1618875</v>
      </c>
      <c r="V20">
        <v>12.15</v>
      </c>
      <c r="W20">
        <v>14293411</v>
      </c>
      <c r="X20">
        <v>35.31</v>
      </c>
      <c r="Y20">
        <v>1998721</v>
      </c>
      <c r="Z20">
        <v>14.77</v>
      </c>
      <c r="AA20">
        <v>183701</v>
      </c>
      <c r="AB20">
        <v>2.58</v>
      </c>
      <c r="AC20">
        <v>472677</v>
      </c>
      <c r="AD20">
        <v>5.46</v>
      </c>
      <c r="AE20">
        <v>1620638</v>
      </c>
      <c r="AF20">
        <v>20.77</v>
      </c>
      <c r="AG20">
        <v>890370</v>
      </c>
      <c r="AH20">
        <v>12</v>
      </c>
      <c r="AI20">
        <v>12004583</v>
      </c>
      <c r="AJ20">
        <v>267.93</v>
      </c>
      <c r="AK20">
        <v>52337576</v>
      </c>
      <c r="AL20">
        <v>617.04</v>
      </c>
      <c r="AM20">
        <v>49</v>
      </c>
      <c r="AN20">
        <v>4434402</v>
      </c>
      <c r="AO20">
        <v>74.67</v>
      </c>
      <c r="AQ20">
        <v>1</v>
      </c>
      <c r="AR20">
        <v>6170</v>
      </c>
      <c r="AS20" t="s">
        <v>29961</v>
      </c>
      <c r="AT20" t="s">
        <v>937</v>
      </c>
      <c r="AU20">
        <v>1</v>
      </c>
      <c r="AV20">
        <v>6170</v>
      </c>
      <c r="AW20" t="s">
        <v>23063</v>
      </c>
      <c r="AX20" t="s">
        <v>937</v>
      </c>
      <c r="AY20">
        <v>1</v>
      </c>
      <c r="AZ20">
        <v>6170</v>
      </c>
      <c r="BA20" t="s">
        <v>16215</v>
      </c>
      <c r="BB20" t="s">
        <v>937</v>
      </c>
      <c r="BC20">
        <v>1</v>
      </c>
      <c r="BD20">
        <v>6170</v>
      </c>
      <c r="BE20" t="s">
        <v>9367</v>
      </c>
      <c r="BF20" t="s">
        <v>937</v>
      </c>
      <c r="BH20">
        <v>1</v>
      </c>
      <c r="BI20">
        <v>6170</v>
      </c>
      <c r="BJ20" t="s">
        <v>2719</v>
      </c>
      <c r="BK20" t="s">
        <v>937</v>
      </c>
      <c r="BP20">
        <v>1</v>
      </c>
      <c r="BQ20">
        <v>6100</v>
      </c>
      <c r="BS20">
        <v>2</v>
      </c>
    </row>
    <row r="21" spans="1:71" x14ac:dyDescent="0.2">
      <c r="A21">
        <v>28</v>
      </c>
      <c r="B21">
        <v>8134023</v>
      </c>
      <c r="C21">
        <v>10429459</v>
      </c>
      <c r="D21">
        <v>5467306</v>
      </c>
      <c r="E21">
        <v>72118306</v>
      </c>
      <c r="F21">
        <v>96149094</v>
      </c>
      <c r="G21">
        <v>21230</v>
      </c>
      <c r="H21">
        <v>4316</v>
      </c>
      <c r="I21">
        <v>579</v>
      </c>
      <c r="J21">
        <v>26125</v>
      </c>
      <c r="K21">
        <v>4681967</v>
      </c>
      <c r="L21">
        <v>45.84</v>
      </c>
      <c r="M21">
        <v>69828</v>
      </c>
      <c r="N21">
        <v>0.7</v>
      </c>
      <c r="O21">
        <v>0</v>
      </c>
      <c r="P21">
        <v>0</v>
      </c>
      <c r="Q21">
        <v>311707</v>
      </c>
      <c r="R21">
        <v>2.06</v>
      </c>
      <c r="S21">
        <v>329493</v>
      </c>
      <c r="T21">
        <v>7.18</v>
      </c>
      <c r="U21">
        <v>771255</v>
      </c>
      <c r="V21">
        <v>6.03</v>
      </c>
      <c r="W21">
        <v>1587122</v>
      </c>
      <c r="X21">
        <v>5.54</v>
      </c>
      <c r="Y21">
        <v>1900508</v>
      </c>
      <c r="Z21">
        <v>8.65</v>
      </c>
      <c r="AA21">
        <v>77704</v>
      </c>
      <c r="AB21">
        <v>0.82</v>
      </c>
      <c r="AC21">
        <v>576469</v>
      </c>
      <c r="AD21">
        <v>5.03</v>
      </c>
      <c r="AE21">
        <v>308091</v>
      </c>
      <c r="AF21">
        <v>3.32</v>
      </c>
      <c r="AG21">
        <v>873333</v>
      </c>
      <c r="AH21">
        <v>11.52</v>
      </c>
      <c r="AI21">
        <v>10863876</v>
      </c>
      <c r="AJ21">
        <v>181.47</v>
      </c>
      <c r="AK21">
        <v>22876779</v>
      </c>
      <c r="AL21">
        <v>284.14999999999998</v>
      </c>
      <c r="AM21">
        <v>28</v>
      </c>
      <c r="AN21">
        <v>525426</v>
      </c>
      <c r="AO21">
        <v>5.99</v>
      </c>
      <c r="AQ21">
        <v>1</v>
      </c>
      <c r="AR21">
        <v>6180</v>
      </c>
      <c r="AS21" t="s">
        <v>29962</v>
      </c>
      <c r="AT21" t="s">
        <v>937</v>
      </c>
      <c r="AU21">
        <v>1</v>
      </c>
      <c r="AV21">
        <v>6180</v>
      </c>
      <c r="AW21" t="s">
        <v>23064</v>
      </c>
      <c r="AX21" t="s">
        <v>937</v>
      </c>
      <c r="AY21">
        <v>1</v>
      </c>
      <c r="AZ21">
        <v>6180</v>
      </c>
      <c r="BA21" t="s">
        <v>16216</v>
      </c>
      <c r="BB21" t="s">
        <v>937</v>
      </c>
      <c r="BC21">
        <v>1</v>
      </c>
      <c r="BD21">
        <v>6180</v>
      </c>
      <c r="BE21" t="s">
        <v>9368</v>
      </c>
      <c r="BF21" t="s">
        <v>937</v>
      </c>
      <c r="BH21">
        <v>1</v>
      </c>
      <c r="BI21">
        <v>6180</v>
      </c>
      <c r="BJ21" t="s">
        <v>2720</v>
      </c>
      <c r="BK21" t="s">
        <v>937</v>
      </c>
      <c r="BP21">
        <v>1</v>
      </c>
      <c r="BQ21">
        <v>6101</v>
      </c>
      <c r="BS21">
        <v>2</v>
      </c>
    </row>
    <row r="22" spans="1:71" x14ac:dyDescent="0.2">
      <c r="A22">
        <v>29</v>
      </c>
      <c r="B22">
        <v>8215832</v>
      </c>
      <c r="C22">
        <v>7448003</v>
      </c>
      <c r="D22">
        <v>181040</v>
      </c>
      <c r="E22">
        <v>515674</v>
      </c>
      <c r="F22">
        <v>16360549</v>
      </c>
      <c r="G22">
        <v>8993</v>
      </c>
      <c r="H22">
        <v>2220</v>
      </c>
      <c r="I22">
        <v>50</v>
      </c>
      <c r="J22">
        <v>11263</v>
      </c>
      <c r="K22">
        <v>1338891</v>
      </c>
      <c r="L22">
        <v>12.79</v>
      </c>
      <c r="M22">
        <v>0</v>
      </c>
      <c r="N22">
        <v>0</v>
      </c>
      <c r="O22">
        <v>0</v>
      </c>
      <c r="P22">
        <v>0</v>
      </c>
      <c r="Q22">
        <v>0</v>
      </c>
      <c r="R22">
        <v>0</v>
      </c>
      <c r="S22">
        <v>144896</v>
      </c>
      <c r="T22">
        <v>3.1</v>
      </c>
      <c r="U22">
        <v>213060</v>
      </c>
      <c r="V22">
        <v>1.1000000000000001</v>
      </c>
      <c r="W22">
        <v>0</v>
      </c>
      <c r="X22">
        <v>0</v>
      </c>
      <c r="Y22">
        <v>0</v>
      </c>
      <c r="Z22">
        <v>0</v>
      </c>
      <c r="AA22">
        <v>69702</v>
      </c>
      <c r="AB22">
        <v>0.88</v>
      </c>
      <c r="AC22">
        <v>227042</v>
      </c>
      <c r="AD22">
        <v>2.0099999999999998</v>
      </c>
      <c r="AE22">
        <v>336625</v>
      </c>
      <c r="AF22">
        <v>3.72</v>
      </c>
      <c r="AG22">
        <v>482379</v>
      </c>
      <c r="AH22">
        <v>6.05</v>
      </c>
      <c r="AI22">
        <v>1853101</v>
      </c>
      <c r="AJ22">
        <v>23.77</v>
      </c>
      <c r="AK22">
        <v>4665696</v>
      </c>
      <c r="AL22">
        <v>53.42</v>
      </c>
      <c r="AM22">
        <v>14</v>
      </c>
      <c r="AN22">
        <v>0</v>
      </c>
      <c r="AO22">
        <v>0</v>
      </c>
      <c r="AQ22">
        <v>1</v>
      </c>
      <c r="AR22">
        <v>6190</v>
      </c>
      <c r="AS22" t="s">
        <v>29963</v>
      </c>
      <c r="AT22" t="s">
        <v>937</v>
      </c>
      <c r="AU22">
        <v>1</v>
      </c>
      <c r="AV22">
        <v>6190</v>
      </c>
      <c r="AW22" t="s">
        <v>23065</v>
      </c>
      <c r="AX22" t="s">
        <v>937</v>
      </c>
      <c r="AY22">
        <v>1</v>
      </c>
      <c r="AZ22">
        <v>6190</v>
      </c>
      <c r="BA22" t="s">
        <v>16217</v>
      </c>
      <c r="BB22" t="s">
        <v>937</v>
      </c>
      <c r="BC22">
        <v>1</v>
      </c>
      <c r="BD22">
        <v>6190</v>
      </c>
      <c r="BE22" t="s">
        <v>9369</v>
      </c>
      <c r="BF22" t="s">
        <v>937</v>
      </c>
      <c r="BH22">
        <v>1</v>
      </c>
      <c r="BI22">
        <v>6190</v>
      </c>
      <c r="BJ22" t="s">
        <v>2721</v>
      </c>
      <c r="BK22" t="s">
        <v>937</v>
      </c>
      <c r="BP22">
        <v>1</v>
      </c>
      <c r="BQ22">
        <v>6110</v>
      </c>
      <c r="BS22">
        <v>3</v>
      </c>
    </row>
    <row r="23" spans="1:71" x14ac:dyDescent="0.2">
      <c r="A23">
        <v>30</v>
      </c>
      <c r="B23">
        <v>15717268</v>
      </c>
      <c r="C23">
        <v>3139377</v>
      </c>
      <c r="D23">
        <v>617833</v>
      </c>
      <c r="E23">
        <v>546297</v>
      </c>
      <c r="F23">
        <v>20020775</v>
      </c>
      <c r="G23">
        <v>8869</v>
      </c>
      <c r="H23">
        <v>2965</v>
      </c>
      <c r="I23">
        <v>120</v>
      </c>
      <c r="J23">
        <v>11954</v>
      </c>
      <c r="K23">
        <v>1194917</v>
      </c>
      <c r="L23">
        <v>10.31</v>
      </c>
      <c r="M23">
        <v>0</v>
      </c>
      <c r="N23">
        <v>0</v>
      </c>
      <c r="O23">
        <v>0</v>
      </c>
      <c r="P23">
        <v>0</v>
      </c>
      <c r="Q23">
        <v>0</v>
      </c>
      <c r="R23">
        <v>0</v>
      </c>
      <c r="S23">
        <v>0</v>
      </c>
      <c r="T23">
        <v>0</v>
      </c>
      <c r="U23">
        <v>0</v>
      </c>
      <c r="V23">
        <v>0</v>
      </c>
      <c r="W23">
        <v>0</v>
      </c>
      <c r="X23">
        <v>0</v>
      </c>
      <c r="Y23">
        <v>0</v>
      </c>
      <c r="Z23">
        <v>0</v>
      </c>
      <c r="AA23">
        <v>0</v>
      </c>
      <c r="AB23">
        <v>0</v>
      </c>
      <c r="AC23">
        <v>360783</v>
      </c>
      <c r="AD23">
        <v>3.17</v>
      </c>
      <c r="AE23">
        <v>425954</v>
      </c>
      <c r="AF23">
        <v>4.68</v>
      </c>
      <c r="AG23">
        <v>469582</v>
      </c>
      <c r="AH23">
        <v>5.2</v>
      </c>
      <c r="AI23">
        <v>1372276</v>
      </c>
      <c r="AJ23">
        <v>19.89</v>
      </c>
      <c r="AK23">
        <v>3926274</v>
      </c>
      <c r="AL23">
        <v>45</v>
      </c>
      <c r="AM23">
        <v>16</v>
      </c>
      <c r="AN23">
        <v>102762</v>
      </c>
      <c r="AO23">
        <v>1.75</v>
      </c>
      <c r="AQ23">
        <v>1</v>
      </c>
      <c r="AR23">
        <v>6200</v>
      </c>
      <c r="AS23" t="s">
        <v>29964</v>
      </c>
      <c r="AT23" t="s">
        <v>937</v>
      </c>
      <c r="AU23">
        <v>1</v>
      </c>
      <c r="AV23">
        <v>6200</v>
      </c>
      <c r="AW23" t="s">
        <v>23066</v>
      </c>
      <c r="AX23" t="s">
        <v>937</v>
      </c>
      <c r="AY23">
        <v>1</v>
      </c>
      <c r="AZ23">
        <v>6200</v>
      </c>
      <c r="BA23" t="s">
        <v>16218</v>
      </c>
      <c r="BB23" t="s">
        <v>937</v>
      </c>
      <c r="BC23">
        <v>1</v>
      </c>
      <c r="BD23">
        <v>6200</v>
      </c>
      <c r="BE23" t="s">
        <v>9370</v>
      </c>
      <c r="BF23" t="s">
        <v>937</v>
      </c>
      <c r="BH23">
        <v>1</v>
      </c>
      <c r="BI23">
        <v>6200</v>
      </c>
      <c r="BJ23" t="s">
        <v>2722</v>
      </c>
      <c r="BK23" t="s">
        <v>937</v>
      </c>
      <c r="BP23">
        <v>1</v>
      </c>
      <c r="BQ23">
        <v>6130</v>
      </c>
      <c r="BS23">
        <v>2</v>
      </c>
    </row>
    <row r="24" spans="1:71" x14ac:dyDescent="0.2">
      <c r="A24">
        <v>31</v>
      </c>
      <c r="B24">
        <v>234688437</v>
      </c>
      <c r="C24">
        <v>57900565</v>
      </c>
      <c r="D24">
        <v>126178467</v>
      </c>
      <c r="E24">
        <v>96694935</v>
      </c>
      <c r="F24">
        <v>515462404</v>
      </c>
      <c r="G24">
        <v>220452</v>
      </c>
      <c r="H24">
        <v>10691</v>
      </c>
      <c r="I24">
        <v>9332</v>
      </c>
      <c r="J24">
        <v>240475</v>
      </c>
      <c r="K24">
        <v>12054635</v>
      </c>
      <c r="L24">
        <v>138.19</v>
      </c>
      <c r="M24">
        <v>0</v>
      </c>
      <c r="N24">
        <v>0</v>
      </c>
      <c r="O24">
        <v>2813178</v>
      </c>
      <c r="P24">
        <v>15.42</v>
      </c>
      <c r="Q24">
        <v>733923</v>
      </c>
      <c r="R24">
        <v>4.67</v>
      </c>
      <c r="S24">
        <v>648953</v>
      </c>
      <c r="T24">
        <v>15.15</v>
      </c>
      <c r="U24">
        <v>1142915</v>
      </c>
      <c r="V24">
        <v>7.1</v>
      </c>
      <c r="W24">
        <v>5510317</v>
      </c>
      <c r="X24">
        <v>11.08</v>
      </c>
      <c r="Y24">
        <v>379957</v>
      </c>
      <c r="Z24">
        <v>1.96</v>
      </c>
      <c r="AA24">
        <v>255339</v>
      </c>
      <c r="AB24">
        <v>3.07</v>
      </c>
      <c r="AC24">
        <v>473306</v>
      </c>
      <c r="AD24">
        <v>4.8899999999999997</v>
      </c>
      <c r="AE24">
        <v>1727486</v>
      </c>
      <c r="AF24">
        <v>21.74</v>
      </c>
      <c r="AG24">
        <v>611091</v>
      </c>
      <c r="AH24">
        <v>8.58</v>
      </c>
      <c r="AI24">
        <v>33847811</v>
      </c>
      <c r="AJ24">
        <v>449.84</v>
      </c>
      <c r="AK24">
        <v>62755566</v>
      </c>
      <c r="AL24">
        <v>723.81</v>
      </c>
      <c r="AM24">
        <v>42</v>
      </c>
      <c r="AN24">
        <v>2556655</v>
      </c>
      <c r="AO24">
        <v>42.12</v>
      </c>
      <c r="AQ24">
        <v>1</v>
      </c>
      <c r="AR24">
        <v>6210</v>
      </c>
      <c r="AS24" t="s">
        <v>29965</v>
      </c>
      <c r="AT24" t="s">
        <v>936</v>
      </c>
      <c r="AU24">
        <v>1</v>
      </c>
      <c r="AV24">
        <v>6210</v>
      </c>
      <c r="AW24" t="s">
        <v>23067</v>
      </c>
      <c r="AX24" t="s">
        <v>936</v>
      </c>
      <c r="AY24">
        <v>1</v>
      </c>
      <c r="AZ24">
        <v>6210</v>
      </c>
      <c r="BA24" t="s">
        <v>16219</v>
      </c>
      <c r="BB24" t="s">
        <v>936</v>
      </c>
      <c r="BC24">
        <v>1</v>
      </c>
      <c r="BD24">
        <v>6210</v>
      </c>
      <c r="BE24" t="s">
        <v>9371</v>
      </c>
      <c r="BF24" t="s">
        <v>936</v>
      </c>
      <c r="BH24">
        <v>1</v>
      </c>
      <c r="BI24">
        <v>6210</v>
      </c>
      <c r="BJ24" t="s">
        <v>2723</v>
      </c>
      <c r="BK24" t="s">
        <v>937</v>
      </c>
      <c r="BP24">
        <v>1</v>
      </c>
      <c r="BQ24">
        <v>6131</v>
      </c>
      <c r="BS24">
        <v>2</v>
      </c>
    </row>
    <row r="25" spans="1:71" x14ac:dyDescent="0.2">
      <c r="A25">
        <v>34</v>
      </c>
      <c r="B25">
        <v>246256994</v>
      </c>
      <c r="C25">
        <v>65017732</v>
      </c>
      <c r="D25">
        <v>129776968</v>
      </c>
      <c r="E25">
        <v>0</v>
      </c>
      <c r="F25">
        <v>441051694</v>
      </c>
      <c r="G25">
        <v>260856</v>
      </c>
      <c r="H25">
        <v>16479</v>
      </c>
      <c r="I25">
        <v>8542</v>
      </c>
      <c r="J25">
        <v>285877</v>
      </c>
      <c r="K25">
        <v>14708212</v>
      </c>
      <c r="L25">
        <v>144.83000000000001</v>
      </c>
      <c r="M25">
        <v>2571007</v>
      </c>
      <c r="N25">
        <v>47.33</v>
      </c>
      <c r="O25">
        <v>0</v>
      </c>
      <c r="P25">
        <v>0</v>
      </c>
      <c r="Q25">
        <v>118192</v>
      </c>
      <c r="R25">
        <v>0.91</v>
      </c>
      <c r="S25">
        <v>567097</v>
      </c>
      <c r="T25">
        <v>11.5</v>
      </c>
      <c r="U25">
        <v>1036844</v>
      </c>
      <c r="V25">
        <v>6.22</v>
      </c>
      <c r="W25">
        <v>3130306</v>
      </c>
      <c r="X25">
        <v>4.42</v>
      </c>
      <c r="Y25">
        <v>1770925</v>
      </c>
      <c r="Z25">
        <v>9.6999999999999993</v>
      </c>
      <c r="AA25">
        <v>465534</v>
      </c>
      <c r="AB25">
        <v>5.2</v>
      </c>
      <c r="AC25">
        <v>1487032</v>
      </c>
      <c r="AD25">
        <v>15.84</v>
      </c>
      <c r="AE25">
        <v>1266582</v>
      </c>
      <c r="AF25">
        <v>16.43</v>
      </c>
      <c r="AG25">
        <v>2592069</v>
      </c>
      <c r="AH25">
        <v>41.23</v>
      </c>
      <c r="AI25">
        <v>25972219</v>
      </c>
      <c r="AJ25">
        <v>403.98</v>
      </c>
      <c r="AK25">
        <v>58313434</v>
      </c>
      <c r="AL25">
        <v>743.3</v>
      </c>
      <c r="AM25">
        <v>127</v>
      </c>
      <c r="AN25">
        <v>2627415</v>
      </c>
      <c r="AO25">
        <v>35.71</v>
      </c>
      <c r="AQ25">
        <v>1</v>
      </c>
      <c r="AR25">
        <v>6240</v>
      </c>
      <c r="AS25" t="s">
        <v>29966</v>
      </c>
      <c r="AT25" t="s">
        <v>937</v>
      </c>
      <c r="AU25">
        <v>1</v>
      </c>
      <c r="AV25">
        <v>6240</v>
      </c>
      <c r="AW25" t="s">
        <v>23068</v>
      </c>
      <c r="AX25" t="s">
        <v>937</v>
      </c>
      <c r="AY25">
        <v>1</v>
      </c>
      <c r="AZ25">
        <v>6240</v>
      </c>
      <c r="BA25" t="s">
        <v>16220</v>
      </c>
      <c r="BB25" t="s">
        <v>937</v>
      </c>
      <c r="BC25">
        <v>1</v>
      </c>
      <c r="BD25">
        <v>6240</v>
      </c>
      <c r="BE25" t="s">
        <v>9372</v>
      </c>
      <c r="BF25" t="s">
        <v>937</v>
      </c>
      <c r="BH25">
        <v>1</v>
      </c>
      <c r="BI25">
        <v>6240</v>
      </c>
      <c r="BJ25" t="s">
        <v>2724</v>
      </c>
      <c r="BK25" t="s">
        <v>937</v>
      </c>
      <c r="BP25">
        <v>1</v>
      </c>
      <c r="BQ25">
        <v>6140</v>
      </c>
      <c r="BS25">
        <v>2</v>
      </c>
    </row>
    <row r="26" spans="1:71" x14ac:dyDescent="0.2">
      <c r="A26">
        <v>35</v>
      </c>
      <c r="B26">
        <v>3495511</v>
      </c>
      <c r="C26">
        <v>1707420</v>
      </c>
      <c r="D26">
        <v>101685</v>
      </c>
      <c r="E26">
        <v>6299657</v>
      </c>
      <c r="F26">
        <v>11604273</v>
      </c>
      <c r="G26">
        <v>8604</v>
      </c>
      <c r="H26">
        <v>763</v>
      </c>
      <c r="I26">
        <v>14</v>
      </c>
      <c r="J26">
        <v>9381</v>
      </c>
      <c r="K26">
        <v>943432</v>
      </c>
      <c r="L26">
        <v>9.19</v>
      </c>
      <c r="M26">
        <v>121189</v>
      </c>
      <c r="N26">
        <v>2.19</v>
      </c>
      <c r="O26">
        <v>0</v>
      </c>
      <c r="P26">
        <v>0</v>
      </c>
      <c r="Q26">
        <v>0</v>
      </c>
      <c r="R26">
        <v>0</v>
      </c>
      <c r="S26">
        <v>1680</v>
      </c>
      <c r="T26">
        <v>0.04</v>
      </c>
      <c r="U26">
        <v>175764</v>
      </c>
      <c r="V26">
        <v>1.59</v>
      </c>
      <c r="W26">
        <v>57159</v>
      </c>
      <c r="X26">
        <v>0.19</v>
      </c>
      <c r="Y26">
        <v>0</v>
      </c>
      <c r="Z26">
        <v>0</v>
      </c>
      <c r="AA26">
        <v>28472</v>
      </c>
      <c r="AB26">
        <v>0.28999999999999998</v>
      </c>
      <c r="AC26">
        <v>75145</v>
      </c>
      <c r="AD26">
        <v>0.77</v>
      </c>
      <c r="AE26">
        <v>215168</v>
      </c>
      <c r="AF26">
        <v>2.2400000000000002</v>
      </c>
      <c r="AG26">
        <v>209692</v>
      </c>
      <c r="AH26">
        <v>2.84</v>
      </c>
      <c r="AI26">
        <v>263249</v>
      </c>
      <c r="AJ26">
        <v>5.87</v>
      </c>
      <c r="AK26">
        <v>2116130</v>
      </c>
      <c r="AL26">
        <v>25.53</v>
      </c>
      <c r="AM26">
        <v>8</v>
      </c>
      <c r="AN26">
        <v>25180</v>
      </c>
      <c r="AO26">
        <v>0.32</v>
      </c>
      <c r="AQ26">
        <v>1</v>
      </c>
      <c r="AR26">
        <v>6250</v>
      </c>
      <c r="AS26" t="s">
        <v>29967</v>
      </c>
      <c r="AT26" t="s">
        <v>936</v>
      </c>
      <c r="AU26">
        <v>1</v>
      </c>
      <c r="AV26">
        <v>6250</v>
      </c>
      <c r="AW26" t="s">
        <v>23069</v>
      </c>
      <c r="AX26" t="s">
        <v>936</v>
      </c>
      <c r="AY26">
        <v>1</v>
      </c>
      <c r="AZ26">
        <v>6250</v>
      </c>
      <c r="BA26" t="s">
        <v>16221</v>
      </c>
      <c r="BB26" t="s">
        <v>936</v>
      </c>
      <c r="BC26">
        <v>1</v>
      </c>
      <c r="BD26">
        <v>6250</v>
      </c>
      <c r="BE26" t="s">
        <v>9373</v>
      </c>
      <c r="BF26" t="s">
        <v>936</v>
      </c>
      <c r="BH26">
        <v>1</v>
      </c>
      <c r="BI26">
        <v>6250</v>
      </c>
      <c r="BJ26" t="s">
        <v>2725</v>
      </c>
      <c r="BK26" t="s">
        <v>936</v>
      </c>
      <c r="BP26">
        <v>1</v>
      </c>
      <c r="BQ26">
        <v>6150</v>
      </c>
      <c r="BS26">
        <v>2</v>
      </c>
    </row>
    <row r="27" spans="1:71" x14ac:dyDescent="0.2">
      <c r="A27">
        <v>37</v>
      </c>
      <c r="B27">
        <v>32648892</v>
      </c>
      <c r="C27">
        <v>6345333</v>
      </c>
      <c r="D27">
        <v>5106315</v>
      </c>
      <c r="E27">
        <v>0</v>
      </c>
      <c r="F27">
        <v>44100540</v>
      </c>
      <c r="G27">
        <v>1941</v>
      </c>
      <c r="H27">
        <v>3715</v>
      </c>
      <c r="I27">
        <v>629</v>
      </c>
      <c r="J27">
        <v>6285</v>
      </c>
      <c r="K27">
        <v>3340412</v>
      </c>
      <c r="L27">
        <v>30</v>
      </c>
      <c r="M27">
        <v>172371</v>
      </c>
      <c r="N27">
        <v>3</v>
      </c>
      <c r="O27">
        <v>0</v>
      </c>
      <c r="P27">
        <v>0</v>
      </c>
      <c r="Q27">
        <v>0</v>
      </c>
      <c r="R27">
        <v>0</v>
      </c>
      <c r="S27">
        <v>0</v>
      </c>
      <c r="T27">
        <v>0</v>
      </c>
      <c r="U27">
        <v>822334</v>
      </c>
      <c r="V27">
        <v>5</v>
      </c>
      <c r="W27">
        <v>850665</v>
      </c>
      <c r="X27">
        <v>2</v>
      </c>
      <c r="Y27">
        <v>0</v>
      </c>
      <c r="Z27">
        <v>0</v>
      </c>
      <c r="AA27">
        <v>211968</v>
      </c>
      <c r="AB27">
        <v>2</v>
      </c>
      <c r="AC27">
        <v>244342</v>
      </c>
      <c r="AD27">
        <v>2</v>
      </c>
      <c r="AE27">
        <v>648972</v>
      </c>
      <c r="AF27">
        <v>7</v>
      </c>
      <c r="AG27">
        <v>599812</v>
      </c>
      <c r="AH27">
        <v>7</v>
      </c>
      <c r="AI27">
        <v>2651210</v>
      </c>
      <c r="AJ27">
        <v>37</v>
      </c>
      <c r="AK27">
        <v>10318666</v>
      </c>
      <c r="AL27">
        <v>108</v>
      </c>
      <c r="AM27">
        <v>21</v>
      </c>
      <c r="AN27">
        <v>776580</v>
      </c>
      <c r="AO27">
        <v>13</v>
      </c>
      <c r="AQ27">
        <v>1</v>
      </c>
      <c r="AR27">
        <v>6256</v>
      </c>
      <c r="AS27" t="s">
        <v>29968</v>
      </c>
      <c r="AT27" t="s">
        <v>936</v>
      </c>
      <c r="AU27">
        <v>1</v>
      </c>
      <c r="AV27">
        <v>6256</v>
      </c>
      <c r="AW27" t="s">
        <v>23070</v>
      </c>
      <c r="AX27" t="s">
        <v>936</v>
      </c>
      <c r="AY27">
        <v>1</v>
      </c>
      <c r="AZ27">
        <v>6256</v>
      </c>
      <c r="BA27" t="s">
        <v>16222</v>
      </c>
      <c r="BB27" t="s">
        <v>936</v>
      </c>
      <c r="BC27">
        <v>1</v>
      </c>
      <c r="BD27">
        <v>6256</v>
      </c>
      <c r="BE27" t="s">
        <v>9374</v>
      </c>
      <c r="BF27" t="s">
        <v>936</v>
      </c>
      <c r="BH27">
        <v>1</v>
      </c>
      <c r="BI27">
        <v>6256</v>
      </c>
      <c r="BJ27" t="s">
        <v>2726</v>
      </c>
      <c r="BK27" t="s">
        <v>936</v>
      </c>
      <c r="BP27">
        <v>1</v>
      </c>
      <c r="BQ27">
        <v>6160</v>
      </c>
      <c r="BS27">
        <v>2</v>
      </c>
    </row>
    <row r="28" spans="1:71" x14ac:dyDescent="0.2">
      <c r="A28">
        <v>39</v>
      </c>
      <c r="B28">
        <v>7902525</v>
      </c>
      <c r="C28">
        <v>12355913</v>
      </c>
      <c r="D28">
        <v>7713119</v>
      </c>
      <c r="E28">
        <v>131454735</v>
      </c>
      <c r="F28">
        <v>159426292</v>
      </c>
      <c r="G28">
        <v>62543</v>
      </c>
      <c r="H28">
        <v>12448</v>
      </c>
      <c r="I28">
        <v>494</v>
      </c>
      <c r="J28">
        <v>75485</v>
      </c>
      <c r="K28">
        <v>6351059</v>
      </c>
      <c r="L28">
        <v>62.15</v>
      </c>
      <c r="M28">
        <v>1137558</v>
      </c>
      <c r="N28">
        <v>18.420000000000002</v>
      </c>
      <c r="O28">
        <v>843102</v>
      </c>
      <c r="P28">
        <v>2.87</v>
      </c>
      <c r="Q28">
        <v>1748023</v>
      </c>
      <c r="R28">
        <v>10.91</v>
      </c>
      <c r="S28">
        <v>215066</v>
      </c>
      <c r="T28">
        <v>4.1500000000000004</v>
      </c>
      <c r="U28">
        <v>328831</v>
      </c>
      <c r="V28">
        <v>2.0699999999999998</v>
      </c>
      <c r="W28">
        <v>8887542</v>
      </c>
      <c r="X28">
        <v>21.39</v>
      </c>
      <c r="Y28">
        <v>167820</v>
      </c>
      <c r="Z28">
        <v>1.05</v>
      </c>
      <c r="AA28">
        <v>153416</v>
      </c>
      <c r="AB28">
        <v>1.56</v>
      </c>
      <c r="AC28">
        <v>464047</v>
      </c>
      <c r="AD28">
        <v>3.9</v>
      </c>
      <c r="AE28">
        <v>1648733</v>
      </c>
      <c r="AF28">
        <v>17.940000000000001</v>
      </c>
      <c r="AG28">
        <v>1044546</v>
      </c>
      <c r="AH28">
        <v>15.35</v>
      </c>
      <c r="AI28">
        <v>2412543</v>
      </c>
      <c r="AJ28">
        <v>38.19</v>
      </c>
      <c r="AK28">
        <v>27635607</v>
      </c>
      <c r="AL28">
        <v>231.45</v>
      </c>
      <c r="AM28">
        <v>57</v>
      </c>
      <c r="AN28">
        <v>2233321</v>
      </c>
      <c r="AO28">
        <v>31.5</v>
      </c>
      <c r="AQ28">
        <v>1</v>
      </c>
      <c r="AR28">
        <v>6260</v>
      </c>
      <c r="AS28" t="s">
        <v>29969</v>
      </c>
      <c r="AT28" t="s">
        <v>937</v>
      </c>
      <c r="AU28">
        <v>1</v>
      </c>
      <c r="AV28">
        <v>6260</v>
      </c>
      <c r="AW28" t="s">
        <v>23071</v>
      </c>
      <c r="AX28" t="s">
        <v>937</v>
      </c>
      <c r="AY28">
        <v>1</v>
      </c>
      <c r="AZ28">
        <v>6260</v>
      </c>
      <c r="BA28" t="s">
        <v>16223</v>
      </c>
      <c r="BB28" t="s">
        <v>937</v>
      </c>
      <c r="BC28">
        <v>1</v>
      </c>
      <c r="BD28">
        <v>6260</v>
      </c>
      <c r="BE28" t="s">
        <v>9375</v>
      </c>
      <c r="BF28" t="s">
        <v>937</v>
      </c>
      <c r="BH28">
        <v>1</v>
      </c>
      <c r="BI28">
        <v>6260</v>
      </c>
      <c r="BJ28" t="s">
        <v>2727</v>
      </c>
      <c r="BK28" t="s">
        <v>937</v>
      </c>
      <c r="BP28">
        <v>1</v>
      </c>
      <c r="BQ28">
        <v>6170</v>
      </c>
      <c r="BS28">
        <v>2</v>
      </c>
    </row>
    <row r="29" spans="1:71" x14ac:dyDescent="0.2">
      <c r="A29">
        <v>41</v>
      </c>
      <c r="B29">
        <v>56896214</v>
      </c>
      <c r="C29">
        <v>62286646</v>
      </c>
      <c r="D29">
        <v>52970512</v>
      </c>
      <c r="E29">
        <v>83120870</v>
      </c>
      <c r="F29">
        <v>255274242</v>
      </c>
      <c r="G29">
        <v>34643</v>
      </c>
      <c r="H29">
        <v>23128</v>
      </c>
      <c r="I29">
        <v>5767</v>
      </c>
      <c r="J29">
        <v>63538</v>
      </c>
      <c r="K29">
        <v>13329669</v>
      </c>
      <c r="L29">
        <v>103</v>
      </c>
      <c r="M29">
        <v>0</v>
      </c>
      <c r="N29">
        <v>0</v>
      </c>
      <c r="O29">
        <v>0</v>
      </c>
      <c r="P29">
        <v>0</v>
      </c>
      <c r="Q29">
        <v>416628</v>
      </c>
      <c r="R29">
        <v>2.41</v>
      </c>
      <c r="S29">
        <v>184</v>
      </c>
      <c r="T29">
        <v>0</v>
      </c>
      <c r="U29">
        <v>1062700</v>
      </c>
      <c r="V29">
        <v>5.97</v>
      </c>
      <c r="W29">
        <v>5497040</v>
      </c>
      <c r="X29">
        <v>12.53</v>
      </c>
      <c r="Y29">
        <v>391364</v>
      </c>
      <c r="Z29">
        <v>2.29</v>
      </c>
      <c r="AA29">
        <v>255421</v>
      </c>
      <c r="AB29">
        <v>2.84</v>
      </c>
      <c r="AC29">
        <v>1205649</v>
      </c>
      <c r="AD29">
        <v>11.88</v>
      </c>
      <c r="AE29">
        <v>1153511</v>
      </c>
      <c r="AF29">
        <v>11.26</v>
      </c>
      <c r="AG29">
        <v>1143014</v>
      </c>
      <c r="AH29">
        <v>14.94</v>
      </c>
      <c r="AI29">
        <v>7564189</v>
      </c>
      <c r="AJ29">
        <v>90.93</v>
      </c>
      <c r="AK29">
        <v>35714049</v>
      </c>
      <c r="AL29">
        <v>307.79000000000002</v>
      </c>
      <c r="AM29">
        <v>54</v>
      </c>
      <c r="AN29">
        <v>3694680</v>
      </c>
      <c r="AO29">
        <v>49.74</v>
      </c>
      <c r="AQ29">
        <v>1</v>
      </c>
      <c r="AR29">
        <v>6270</v>
      </c>
      <c r="AS29" t="s">
        <v>29970</v>
      </c>
      <c r="AT29" t="s">
        <v>937</v>
      </c>
      <c r="AU29">
        <v>1</v>
      </c>
      <c r="AV29">
        <v>6270</v>
      </c>
      <c r="AW29" t="s">
        <v>23072</v>
      </c>
      <c r="AX29" t="s">
        <v>937</v>
      </c>
      <c r="AY29">
        <v>1</v>
      </c>
      <c r="AZ29">
        <v>6270</v>
      </c>
      <c r="BA29" t="s">
        <v>16224</v>
      </c>
      <c r="BB29" t="s">
        <v>937</v>
      </c>
      <c r="BC29">
        <v>1</v>
      </c>
      <c r="BD29">
        <v>6270</v>
      </c>
      <c r="BE29" t="s">
        <v>9376</v>
      </c>
      <c r="BF29" t="s">
        <v>937</v>
      </c>
      <c r="BH29">
        <v>1</v>
      </c>
      <c r="BI29">
        <v>6270</v>
      </c>
      <c r="BJ29" t="s">
        <v>2728</v>
      </c>
      <c r="BK29" t="s">
        <v>937</v>
      </c>
      <c r="BP29">
        <v>1</v>
      </c>
      <c r="BQ29">
        <v>6180</v>
      </c>
      <c r="BS29">
        <v>2</v>
      </c>
    </row>
    <row r="30" spans="1:71" x14ac:dyDescent="0.2">
      <c r="A30">
        <v>42</v>
      </c>
      <c r="B30">
        <v>150719869</v>
      </c>
      <c r="C30">
        <v>122684579</v>
      </c>
      <c r="D30">
        <v>130134609</v>
      </c>
      <c r="E30">
        <v>143635937</v>
      </c>
      <c r="F30">
        <v>547174994</v>
      </c>
      <c r="G30">
        <v>76456</v>
      </c>
      <c r="H30">
        <v>71235</v>
      </c>
      <c r="I30">
        <v>10145</v>
      </c>
      <c r="J30">
        <v>157836</v>
      </c>
      <c r="K30">
        <v>60778982</v>
      </c>
      <c r="L30">
        <v>485.12</v>
      </c>
      <c r="M30">
        <v>374684</v>
      </c>
      <c r="N30">
        <v>4.8899999999999997</v>
      </c>
      <c r="O30">
        <v>0</v>
      </c>
      <c r="P30">
        <v>0</v>
      </c>
      <c r="Q30">
        <v>1296789</v>
      </c>
      <c r="R30">
        <v>6.62</v>
      </c>
      <c r="S30">
        <v>4333243</v>
      </c>
      <c r="T30">
        <v>72.319999999999993</v>
      </c>
      <c r="U30">
        <v>4203728</v>
      </c>
      <c r="V30">
        <v>24.88</v>
      </c>
      <c r="W30">
        <v>14619309</v>
      </c>
      <c r="X30">
        <v>33.46</v>
      </c>
      <c r="Y30">
        <v>1488604</v>
      </c>
      <c r="Z30">
        <v>9.0299999999999994</v>
      </c>
      <c r="AA30">
        <v>820839</v>
      </c>
      <c r="AB30">
        <v>8.8000000000000007</v>
      </c>
      <c r="AC30">
        <v>1493542</v>
      </c>
      <c r="AD30">
        <v>14.42</v>
      </c>
      <c r="AE30">
        <v>6718216</v>
      </c>
      <c r="AF30">
        <v>62.76</v>
      </c>
      <c r="AG30">
        <v>4033466</v>
      </c>
      <c r="AH30">
        <v>49.86</v>
      </c>
      <c r="AI30">
        <v>25860295</v>
      </c>
      <c r="AJ30">
        <v>313.41000000000003</v>
      </c>
      <c r="AK30">
        <v>142125385</v>
      </c>
      <c r="AL30">
        <v>1301.8699999999999</v>
      </c>
      <c r="AM30">
        <v>150</v>
      </c>
      <c r="AN30">
        <v>16103688</v>
      </c>
      <c r="AO30">
        <v>216.3</v>
      </c>
      <c r="AQ30">
        <v>1</v>
      </c>
      <c r="AR30">
        <v>6280</v>
      </c>
      <c r="AS30" t="s">
        <v>29971</v>
      </c>
      <c r="AT30" t="s">
        <v>937</v>
      </c>
      <c r="AU30">
        <v>1</v>
      </c>
      <c r="AV30">
        <v>6280</v>
      </c>
      <c r="AW30" t="s">
        <v>23073</v>
      </c>
      <c r="AX30" t="s">
        <v>937</v>
      </c>
      <c r="AY30">
        <v>1</v>
      </c>
      <c r="AZ30">
        <v>6280</v>
      </c>
      <c r="BA30" t="s">
        <v>16225</v>
      </c>
      <c r="BB30" t="s">
        <v>937</v>
      </c>
      <c r="BC30">
        <v>1</v>
      </c>
      <c r="BD30">
        <v>6280</v>
      </c>
      <c r="BE30" t="s">
        <v>9377</v>
      </c>
      <c r="BF30" t="s">
        <v>937</v>
      </c>
      <c r="BH30">
        <v>1</v>
      </c>
      <c r="BI30">
        <v>6280</v>
      </c>
      <c r="BJ30" t="s">
        <v>2729</v>
      </c>
      <c r="BK30" t="s">
        <v>937</v>
      </c>
      <c r="BP30">
        <v>1</v>
      </c>
      <c r="BQ30">
        <v>6190</v>
      </c>
      <c r="BS30">
        <v>2</v>
      </c>
    </row>
    <row r="31" spans="1:71" x14ac:dyDescent="0.2">
      <c r="A31">
        <v>44</v>
      </c>
      <c r="B31">
        <v>174217403</v>
      </c>
      <c r="C31">
        <v>92777509</v>
      </c>
      <c r="D31">
        <v>243672956</v>
      </c>
      <c r="E31">
        <v>278798246</v>
      </c>
      <c r="F31">
        <v>789466114</v>
      </c>
      <c r="G31">
        <v>104390</v>
      </c>
      <c r="H31">
        <v>48546</v>
      </c>
      <c r="I31">
        <v>13487</v>
      </c>
      <c r="J31">
        <v>166423</v>
      </c>
      <c r="K31">
        <v>118905907</v>
      </c>
      <c r="L31">
        <v>918.15</v>
      </c>
      <c r="M31">
        <v>103141</v>
      </c>
      <c r="N31">
        <v>1.65</v>
      </c>
      <c r="O31">
        <v>9629666</v>
      </c>
      <c r="P31">
        <v>35.72</v>
      </c>
      <c r="Q31">
        <v>1144475</v>
      </c>
      <c r="R31">
        <v>5.59</v>
      </c>
      <c r="S31">
        <v>11059195</v>
      </c>
      <c r="T31">
        <v>189.34</v>
      </c>
      <c r="U31">
        <v>5989445</v>
      </c>
      <c r="V31">
        <v>36.61</v>
      </c>
      <c r="W31">
        <v>24223609</v>
      </c>
      <c r="X31">
        <v>55.96</v>
      </c>
      <c r="Y31">
        <v>3056645</v>
      </c>
      <c r="Z31">
        <v>20.14</v>
      </c>
      <c r="AA31">
        <v>1236394</v>
      </c>
      <c r="AB31">
        <v>13.19</v>
      </c>
      <c r="AC31">
        <v>1714863</v>
      </c>
      <c r="AD31">
        <v>16.79</v>
      </c>
      <c r="AE31">
        <v>10189985</v>
      </c>
      <c r="AF31">
        <v>93.62</v>
      </c>
      <c r="AG31">
        <v>3759244</v>
      </c>
      <c r="AH31">
        <v>50.85</v>
      </c>
      <c r="AI31">
        <v>39223230</v>
      </c>
      <c r="AJ31">
        <v>479.61</v>
      </c>
      <c r="AK31">
        <v>254531808</v>
      </c>
      <c r="AL31">
        <v>2243.09</v>
      </c>
      <c r="AM31">
        <v>390</v>
      </c>
      <c r="AN31">
        <v>24296009</v>
      </c>
      <c r="AO31">
        <v>325.87</v>
      </c>
      <c r="AQ31">
        <v>1</v>
      </c>
      <c r="AR31">
        <v>6290</v>
      </c>
      <c r="AS31" t="s">
        <v>29972</v>
      </c>
      <c r="AT31" t="s">
        <v>937</v>
      </c>
      <c r="AU31">
        <v>1</v>
      </c>
      <c r="AV31">
        <v>6290</v>
      </c>
      <c r="AW31" t="s">
        <v>23074</v>
      </c>
      <c r="AX31" t="s">
        <v>937</v>
      </c>
      <c r="AY31">
        <v>1</v>
      </c>
      <c r="AZ31">
        <v>6290</v>
      </c>
      <c r="BA31" t="s">
        <v>16226</v>
      </c>
      <c r="BB31" t="s">
        <v>937</v>
      </c>
      <c r="BC31">
        <v>1</v>
      </c>
      <c r="BD31">
        <v>6290</v>
      </c>
      <c r="BE31" t="s">
        <v>9378</v>
      </c>
      <c r="BF31" t="s">
        <v>937</v>
      </c>
      <c r="BH31">
        <v>1</v>
      </c>
      <c r="BI31">
        <v>6290</v>
      </c>
      <c r="BJ31" t="s">
        <v>2730</v>
      </c>
      <c r="BK31" t="s">
        <v>937</v>
      </c>
      <c r="BP31">
        <v>1</v>
      </c>
      <c r="BQ31">
        <v>6200</v>
      </c>
      <c r="BS31">
        <v>2</v>
      </c>
    </row>
    <row r="32" spans="1:71" x14ac:dyDescent="0.2">
      <c r="A32">
        <v>45</v>
      </c>
      <c r="B32">
        <v>20761687</v>
      </c>
      <c r="C32">
        <v>9818700</v>
      </c>
      <c r="D32">
        <v>4746286</v>
      </c>
      <c r="E32">
        <v>25419735</v>
      </c>
      <c r="F32">
        <v>60746408</v>
      </c>
      <c r="G32">
        <v>35526</v>
      </c>
      <c r="H32">
        <v>5717</v>
      </c>
      <c r="I32">
        <v>666</v>
      </c>
      <c r="J32">
        <v>41909</v>
      </c>
      <c r="K32">
        <v>3621853</v>
      </c>
      <c r="L32">
        <v>36.43</v>
      </c>
      <c r="M32">
        <v>715994</v>
      </c>
      <c r="N32">
        <v>14.08</v>
      </c>
      <c r="O32">
        <v>0</v>
      </c>
      <c r="P32">
        <v>0</v>
      </c>
      <c r="Q32">
        <v>1343451</v>
      </c>
      <c r="R32">
        <v>7.87</v>
      </c>
      <c r="S32">
        <v>363848</v>
      </c>
      <c r="T32">
        <v>8.58</v>
      </c>
      <c r="U32">
        <v>942270</v>
      </c>
      <c r="V32">
        <v>5.9</v>
      </c>
      <c r="W32">
        <v>1170140</v>
      </c>
      <c r="X32">
        <v>3.07</v>
      </c>
      <c r="Y32">
        <v>267447</v>
      </c>
      <c r="Z32">
        <v>1.58</v>
      </c>
      <c r="AA32">
        <v>212462</v>
      </c>
      <c r="AB32">
        <v>2.63</v>
      </c>
      <c r="AC32">
        <v>458742</v>
      </c>
      <c r="AD32">
        <v>4.72</v>
      </c>
      <c r="AE32">
        <v>568327</v>
      </c>
      <c r="AF32">
        <v>8.41</v>
      </c>
      <c r="AG32">
        <v>542556</v>
      </c>
      <c r="AH32">
        <v>7.68</v>
      </c>
      <c r="AI32">
        <v>5233221</v>
      </c>
      <c r="AJ32">
        <v>79.39</v>
      </c>
      <c r="AK32">
        <v>16293188</v>
      </c>
      <c r="AL32">
        <v>197.46</v>
      </c>
      <c r="AM32">
        <v>25</v>
      </c>
      <c r="AN32">
        <v>852877</v>
      </c>
      <c r="AO32">
        <v>17.12</v>
      </c>
      <c r="AQ32">
        <v>1</v>
      </c>
      <c r="AR32">
        <v>6300</v>
      </c>
      <c r="AS32" t="s">
        <v>29973</v>
      </c>
      <c r="AT32" t="s">
        <v>938</v>
      </c>
      <c r="AU32">
        <v>1</v>
      </c>
      <c r="AV32">
        <v>6300</v>
      </c>
      <c r="AW32" t="s">
        <v>23075</v>
      </c>
      <c r="AX32" t="s">
        <v>938</v>
      </c>
      <c r="AY32">
        <v>1</v>
      </c>
      <c r="AZ32">
        <v>6300</v>
      </c>
      <c r="BA32" t="s">
        <v>16227</v>
      </c>
      <c r="BB32" t="s">
        <v>938</v>
      </c>
      <c r="BC32">
        <v>1</v>
      </c>
      <c r="BD32">
        <v>6300</v>
      </c>
      <c r="BE32" t="s">
        <v>9379</v>
      </c>
      <c r="BF32" t="s">
        <v>938</v>
      </c>
      <c r="BH32">
        <v>1</v>
      </c>
      <c r="BI32">
        <v>6300</v>
      </c>
      <c r="BJ32" t="s">
        <v>2731</v>
      </c>
      <c r="BK32" t="s">
        <v>938</v>
      </c>
      <c r="BP32">
        <v>1</v>
      </c>
      <c r="BQ32">
        <v>6210</v>
      </c>
      <c r="BS32">
        <v>2</v>
      </c>
    </row>
    <row r="33" spans="1:71" x14ac:dyDescent="0.2">
      <c r="A33">
        <v>46</v>
      </c>
      <c r="B33">
        <v>24711538</v>
      </c>
      <c r="C33">
        <v>5320068</v>
      </c>
      <c r="D33">
        <v>4474842</v>
      </c>
      <c r="E33">
        <v>4696015</v>
      </c>
      <c r="F33">
        <v>39202463</v>
      </c>
      <c r="G33">
        <v>27326</v>
      </c>
      <c r="H33">
        <v>3102</v>
      </c>
      <c r="I33">
        <v>560</v>
      </c>
      <c r="J33">
        <v>30988</v>
      </c>
      <c r="K33">
        <v>2044773</v>
      </c>
      <c r="L33">
        <v>20.58</v>
      </c>
      <c r="M33">
        <v>296964</v>
      </c>
      <c r="N33">
        <v>5.45</v>
      </c>
      <c r="O33">
        <v>757356</v>
      </c>
      <c r="P33">
        <v>2.73</v>
      </c>
      <c r="Q33">
        <v>632842</v>
      </c>
      <c r="R33">
        <v>2.75</v>
      </c>
      <c r="S33">
        <v>0</v>
      </c>
      <c r="T33">
        <v>0</v>
      </c>
      <c r="U33">
        <v>177674</v>
      </c>
      <c r="V33">
        <v>1.1399999999999999</v>
      </c>
      <c r="W33">
        <v>1444148</v>
      </c>
      <c r="X33">
        <v>3</v>
      </c>
      <c r="Y33">
        <v>724278</v>
      </c>
      <c r="Z33">
        <v>2.83</v>
      </c>
      <c r="AA33">
        <v>63524</v>
      </c>
      <c r="AB33">
        <v>0.75</v>
      </c>
      <c r="AC33">
        <v>159008</v>
      </c>
      <c r="AD33">
        <v>1.42</v>
      </c>
      <c r="AE33">
        <v>372331</v>
      </c>
      <c r="AF33">
        <v>4.13</v>
      </c>
      <c r="AG33">
        <v>379878</v>
      </c>
      <c r="AH33">
        <v>6</v>
      </c>
      <c r="AI33">
        <v>2663223</v>
      </c>
      <c r="AJ33">
        <v>34.340000000000003</v>
      </c>
      <c r="AK33">
        <v>10163874</v>
      </c>
      <c r="AL33">
        <v>92.25</v>
      </c>
      <c r="AM33">
        <v>43</v>
      </c>
      <c r="AN33">
        <v>447875</v>
      </c>
      <c r="AO33">
        <v>7.13</v>
      </c>
      <c r="AQ33">
        <v>1</v>
      </c>
      <c r="AR33">
        <v>6310</v>
      </c>
      <c r="AS33" t="s">
        <v>29974</v>
      </c>
      <c r="AT33" t="s">
        <v>938</v>
      </c>
      <c r="AU33">
        <v>1</v>
      </c>
      <c r="AV33">
        <v>6310</v>
      </c>
      <c r="AW33" t="s">
        <v>23076</v>
      </c>
      <c r="AX33" t="s">
        <v>938</v>
      </c>
      <c r="AY33">
        <v>1</v>
      </c>
      <c r="AZ33">
        <v>6310</v>
      </c>
      <c r="BA33" t="s">
        <v>16228</v>
      </c>
      <c r="BB33" t="s">
        <v>938</v>
      </c>
      <c r="BC33">
        <v>1</v>
      </c>
      <c r="BD33">
        <v>6310</v>
      </c>
      <c r="BE33" t="s">
        <v>9380</v>
      </c>
      <c r="BF33" t="s">
        <v>938</v>
      </c>
      <c r="BH33">
        <v>1</v>
      </c>
      <c r="BI33">
        <v>6310</v>
      </c>
      <c r="BJ33" t="s">
        <v>2732</v>
      </c>
      <c r="BK33" t="s">
        <v>938</v>
      </c>
      <c r="BP33">
        <v>1</v>
      </c>
      <c r="BQ33">
        <v>6240</v>
      </c>
      <c r="BS33">
        <v>2</v>
      </c>
    </row>
    <row r="34" spans="1:71" x14ac:dyDescent="0.2">
      <c r="A34">
        <v>49</v>
      </c>
      <c r="B34">
        <v>153210476</v>
      </c>
      <c r="C34">
        <v>0</v>
      </c>
      <c r="D34">
        <v>68558649</v>
      </c>
      <c r="E34">
        <v>184972948</v>
      </c>
      <c r="F34">
        <v>406742073</v>
      </c>
      <c r="G34">
        <v>148521</v>
      </c>
      <c r="H34">
        <v>0</v>
      </c>
      <c r="I34">
        <v>2380</v>
      </c>
      <c r="J34">
        <v>150901</v>
      </c>
      <c r="K34">
        <v>27583419</v>
      </c>
      <c r="L34">
        <v>207.55</v>
      </c>
      <c r="M34">
        <v>413889</v>
      </c>
      <c r="N34">
        <v>6.23</v>
      </c>
      <c r="O34">
        <v>0</v>
      </c>
      <c r="P34">
        <v>0</v>
      </c>
      <c r="Q34">
        <v>4560579</v>
      </c>
      <c r="R34">
        <v>28.03</v>
      </c>
      <c r="S34">
        <v>1955126</v>
      </c>
      <c r="T34">
        <v>33.26</v>
      </c>
      <c r="U34">
        <v>1870517</v>
      </c>
      <c r="V34">
        <v>10.68</v>
      </c>
      <c r="W34">
        <v>27698408</v>
      </c>
      <c r="X34">
        <v>49.21</v>
      </c>
      <c r="Y34">
        <v>913743</v>
      </c>
      <c r="Z34">
        <v>5.85</v>
      </c>
      <c r="AA34">
        <v>1379244</v>
      </c>
      <c r="AB34">
        <v>14.33</v>
      </c>
      <c r="AC34">
        <v>3871154</v>
      </c>
      <c r="AD34">
        <v>38.340000000000003</v>
      </c>
      <c r="AE34">
        <v>2540222</v>
      </c>
      <c r="AF34">
        <v>25.44</v>
      </c>
      <c r="AG34">
        <v>0</v>
      </c>
      <c r="AH34">
        <v>0</v>
      </c>
      <c r="AI34">
        <v>51016007</v>
      </c>
      <c r="AJ34">
        <v>550.13</v>
      </c>
      <c r="AK34">
        <v>142753518</v>
      </c>
      <c r="AL34">
        <v>1176.68</v>
      </c>
      <c r="AM34">
        <v>60</v>
      </c>
      <c r="AN34">
        <v>18951210</v>
      </c>
      <c r="AO34">
        <v>207.63</v>
      </c>
      <c r="AQ34">
        <v>1</v>
      </c>
      <c r="AR34">
        <v>6320</v>
      </c>
      <c r="AS34" t="s">
        <v>29975</v>
      </c>
      <c r="AT34" t="s">
        <v>938</v>
      </c>
      <c r="AU34">
        <v>1</v>
      </c>
      <c r="AV34">
        <v>6320</v>
      </c>
      <c r="AW34" t="s">
        <v>23077</v>
      </c>
      <c r="AX34" t="s">
        <v>938</v>
      </c>
      <c r="AY34">
        <v>1</v>
      </c>
      <c r="AZ34">
        <v>6320</v>
      </c>
      <c r="BA34" t="s">
        <v>16229</v>
      </c>
      <c r="BB34" t="s">
        <v>938</v>
      </c>
      <c r="BC34">
        <v>1</v>
      </c>
      <c r="BD34">
        <v>6320</v>
      </c>
      <c r="BE34" t="s">
        <v>9381</v>
      </c>
      <c r="BF34" t="s">
        <v>938</v>
      </c>
      <c r="BH34">
        <v>1</v>
      </c>
      <c r="BI34">
        <v>6320</v>
      </c>
      <c r="BJ34" t="s">
        <v>2733</v>
      </c>
      <c r="BK34" t="s">
        <v>938</v>
      </c>
      <c r="BP34">
        <v>1</v>
      </c>
      <c r="BQ34">
        <v>6250</v>
      </c>
      <c r="BS34">
        <v>1</v>
      </c>
    </row>
    <row r="35" spans="1:71" x14ac:dyDescent="0.2">
      <c r="A35">
        <v>50</v>
      </c>
      <c r="B35">
        <v>33894644</v>
      </c>
      <c r="C35">
        <v>5258448</v>
      </c>
      <c r="D35">
        <v>5063400</v>
      </c>
      <c r="E35">
        <v>19388136</v>
      </c>
      <c r="F35">
        <v>63604628</v>
      </c>
      <c r="G35">
        <v>65607</v>
      </c>
      <c r="H35">
        <v>4358</v>
      </c>
      <c r="I35">
        <v>1163</v>
      </c>
      <c r="J35">
        <v>71128</v>
      </c>
      <c r="K35">
        <v>4798359</v>
      </c>
      <c r="L35">
        <v>48.31</v>
      </c>
      <c r="M35">
        <v>243251</v>
      </c>
      <c r="N35">
        <v>4.1100000000000003</v>
      </c>
      <c r="O35">
        <v>707814</v>
      </c>
      <c r="P35">
        <v>2.4700000000000002</v>
      </c>
      <c r="Q35">
        <v>958825</v>
      </c>
      <c r="R35">
        <v>4.22</v>
      </c>
      <c r="S35">
        <v>334538</v>
      </c>
      <c r="T35">
        <v>7.34</v>
      </c>
      <c r="U35">
        <v>385585</v>
      </c>
      <c r="V35">
        <v>3.93</v>
      </c>
      <c r="W35">
        <v>4405755</v>
      </c>
      <c r="X35">
        <v>18.850000000000001</v>
      </c>
      <c r="Y35">
        <v>958825</v>
      </c>
      <c r="Z35">
        <v>4.22</v>
      </c>
      <c r="AA35">
        <v>412389</v>
      </c>
      <c r="AB35">
        <v>4.05</v>
      </c>
      <c r="AC35">
        <v>1161422</v>
      </c>
      <c r="AD35">
        <v>12.53</v>
      </c>
      <c r="AE35">
        <v>1059131</v>
      </c>
      <c r="AF35">
        <v>11.68</v>
      </c>
      <c r="AG35">
        <v>650685</v>
      </c>
      <c r="AH35">
        <v>10.029999999999999</v>
      </c>
      <c r="AI35">
        <v>3209910</v>
      </c>
      <c r="AJ35">
        <v>55.16</v>
      </c>
      <c r="AK35">
        <v>22752885</v>
      </c>
      <c r="AL35">
        <v>233.29</v>
      </c>
      <c r="AM35">
        <v>34</v>
      </c>
      <c r="AN35">
        <v>3466396</v>
      </c>
      <c r="AO35">
        <v>46.39</v>
      </c>
      <c r="AQ35">
        <v>1</v>
      </c>
      <c r="AR35">
        <v>6330</v>
      </c>
      <c r="AS35" t="s">
        <v>29976</v>
      </c>
      <c r="AT35" t="s">
        <v>936</v>
      </c>
      <c r="AU35">
        <v>1</v>
      </c>
      <c r="AV35">
        <v>6330</v>
      </c>
      <c r="AW35" t="s">
        <v>23078</v>
      </c>
      <c r="AX35" t="s">
        <v>936</v>
      </c>
      <c r="AY35">
        <v>1</v>
      </c>
      <c r="AZ35">
        <v>6330</v>
      </c>
      <c r="BA35" t="s">
        <v>16230</v>
      </c>
      <c r="BB35" t="s">
        <v>936</v>
      </c>
      <c r="BC35">
        <v>1</v>
      </c>
      <c r="BD35">
        <v>6330</v>
      </c>
      <c r="BE35" t="s">
        <v>9382</v>
      </c>
      <c r="BF35" t="s">
        <v>936</v>
      </c>
      <c r="BH35">
        <v>1</v>
      </c>
      <c r="BI35">
        <v>6330</v>
      </c>
      <c r="BJ35" t="s">
        <v>2734</v>
      </c>
      <c r="BK35" t="s">
        <v>936</v>
      </c>
      <c r="BP35">
        <v>1</v>
      </c>
      <c r="BQ35">
        <v>6256</v>
      </c>
      <c r="BS35">
        <v>1</v>
      </c>
    </row>
    <row r="36" spans="1:71" x14ac:dyDescent="0.2">
      <c r="A36">
        <v>51</v>
      </c>
      <c r="B36">
        <v>31419805</v>
      </c>
      <c r="C36">
        <v>5739480</v>
      </c>
      <c r="D36">
        <v>7684142</v>
      </c>
      <c r="E36">
        <v>72070795</v>
      </c>
      <c r="F36">
        <v>116914222</v>
      </c>
      <c r="G36">
        <v>40038</v>
      </c>
      <c r="H36">
        <v>6439</v>
      </c>
      <c r="I36">
        <v>2929</v>
      </c>
      <c r="J36">
        <v>49406</v>
      </c>
      <c r="K36">
        <v>8311255</v>
      </c>
      <c r="L36">
        <v>71.81</v>
      </c>
      <c r="M36">
        <v>1057185</v>
      </c>
      <c r="N36">
        <v>16.25</v>
      </c>
      <c r="O36">
        <v>1295680</v>
      </c>
      <c r="P36">
        <v>4.5999999999999996</v>
      </c>
      <c r="Q36">
        <v>705291</v>
      </c>
      <c r="R36">
        <v>4.5999999999999996</v>
      </c>
      <c r="S36">
        <v>400307</v>
      </c>
      <c r="T36">
        <v>7.9</v>
      </c>
      <c r="U36">
        <v>691492</v>
      </c>
      <c r="V36">
        <v>4.1500000000000004</v>
      </c>
      <c r="W36">
        <v>9776327</v>
      </c>
      <c r="X36">
        <v>23.66</v>
      </c>
      <c r="Y36">
        <v>504589</v>
      </c>
      <c r="Z36">
        <v>3.25</v>
      </c>
      <c r="AA36">
        <v>206835</v>
      </c>
      <c r="AB36">
        <v>2.02</v>
      </c>
      <c r="AC36">
        <v>669410</v>
      </c>
      <c r="AD36">
        <v>5.96</v>
      </c>
      <c r="AE36">
        <v>888928</v>
      </c>
      <c r="AF36">
        <v>8.7200000000000006</v>
      </c>
      <c r="AG36">
        <v>1075828</v>
      </c>
      <c r="AH36">
        <v>12.84</v>
      </c>
      <c r="AI36">
        <v>11020944</v>
      </c>
      <c r="AJ36">
        <v>165.87</v>
      </c>
      <c r="AK36">
        <v>38588748</v>
      </c>
      <c r="AL36">
        <v>348.87</v>
      </c>
      <c r="AM36">
        <v>49</v>
      </c>
      <c r="AN36">
        <v>1984677</v>
      </c>
      <c r="AO36">
        <v>17.239999999999998</v>
      </c>
      <c r="AQ36">
        <v>1</v>
      </c>
      <c r="AR36">
        <v>6340</v>
      </c>
      <c r="AS36" t="s">
        <v>29977</v>
      </c>
      <c r="AT36" t="s">
        <v>936</v>
      </c>
      <c r="AU36">
        <v>1</v>
      </c>
      <c r="AV36">
        <v>6340</v>
      </c>
      <c r="AW36" t="s">
        <v>23079</v>
      </c>
      <c r="AX36" t="s">
        <v>936</v>
      </c>
      <c r="AY36">
        <v>1</v>
      </c>
      <c r="AZ36">
        <v>6340</v>
      </c>
      <c r="BA36" t="s">
        <v>16231</v>
      </c>
      <c r="BB36" t="s">
        <v>936</v>
      </c>
      <c r="BC36">
        <v>1</v>
      </c>
      <c r="BD36">
        <v>6340</v>
      </c>
      <c r="BE36" t="s">
        <v>9383</v>
      </c>
      <c r="BF36" t="s">
        <v>936</v>
      </c>
      <c r="BH36">
        <v>1</v>
      </c>
      <c r="BI36">
        <v>6340</v>
      </c>
      <c r="BJ36" t="s">
        <v>2735</v>
      </c>
      <c r="BK36" t="s">
        <v>936</v>
      </c>
      <c r="BP36">
        <v>1</v>
      </c>
      <c r="BQ36">
        <v>6260</v>
      </c>
      <c r="BS36">
        <v>2</v>
      </c>
    </row>
    <row r="37" spans="1:71" x14ac:dyDescent="0.2">
      <c r="A37">
        <v>53</v>
      </c>
      <c r="B37">
        <v>10830864</v>
      </c>
      <c r="C37">
        <v>6075122</v>
      </c>
      <c r="D37">
        <v>5332110</v>
      </c>
      <c r="E37">
        <v>20380000</v>
      </c>
      <c r="F37">
        <v>42618096</v>
      </c>
      <c r="G37">
        <v>33956</v>
      </c>
      <c r="H37">
        <v>2902</v>
      </c>
      <c r="I37">
        <v>450</v>
      </c>
      <c r="J37">
        <v>37308</v>
      </c>
      <c r="K37">
        <v>1578840</v>
      </c>
      <c r="L37">
        <v>17.3</v>
      </c>
      <c r="M37">
        <v>447552</v>
      </c>
      <c r="N37">
        <v>6.95</v>
      </c>
      <c r="O37">
        <v>131894</v>
      </c>
      <c r="P37">
        <v>0.47</v>
      </c>
      <c r="Q37">
        <v>1062968</v>
      </c>
      <c r="R37">
        <v>6.85</v>
      </c>
      <c r="S37">
        <v>246126</v>
      </c>
      <c r="T37">
        <v>4.6100000000000003</v>
      </c>
      <c r="U37">
        <v>86465</v>
      </c>
      <c r="V37">
        <v>0.62</v>
      </c>
      <c r="W37">
        <v>1183061</v>
      </c>
      <c r="X37">
        <v>3.12</v>
      </c>
      <c r="Y37">
        <v>218109</v>
      </c>
      <c r="Z37">
        <v>1.88</v>
      </c>
      <c r="AA37">
        <v>0</v>
      </c>
      <c r="AB37">
        <v>0</v>
      </c>
      <c r="AC37">
        <v>0</v>
      </c>
      <c r="AD37">
        <v>0</v>
      </c>
      <c r="AE37">
        <v>425779</v>
      </c>
      <c r="AF37">
        <v>4.93</v>
      </c>
      <c r="AG37">
        <v>343597</v>
      </c>
      <c r="AH37">
        <v>5.0199999999999996</v>
      </c>
      <c r="AI37">
        <v>2595303</v>
      </c>
      <c r="AJ37">
        <v>37.79</v>
      </c>
      <c r="AK37">
        <v>8409840</v>
      </c>
      <c r="AL37">
        <v>90.87</v>
      </c>
      <c r="AM37">
        <v>30</v>
      </c>
      <c r="AN37">
        <v>90146</v>
      </c>
      <c r="AO37">
        <v>1.33</v>
      </c>
      <c r="AQ37">
        <v>1</v>
      </c>
      <c r="AR37">
        <v>6350</v>
      </c>
      <c r="AS37" t="s">
        <v>29978</v>
      </c>
      <c r="AT37" t="s">
        <v>938</v>
      </c>
      <c r="AU37">
        <v>1</v>
      </c>
      <c r="AV37">
        <v>6350</v>
      </c>
      <c r="AW37" t="s">
        <v>23080</v>
      </c>
      <c r="AX37" t="s">
        <v>938</v>
      </c>
      <c r="AY37">
        <v>1</v>
      </c>
      <c r="AZ37">
        <v>6350</v>
      </c>
      <c r="BA37" t="s">
        <v>16232</v>
      </c>
      <c r="BB37" t="s">
        <v>936</v>
      </c>
      <c r="BC37">
        <v>1</v>
      </c>
      <c r="BD37">
        <v>6350</v>
      </c>
      <c r="BE37" t="s">
        <v>9384</v>
      </c>
      <c r="BF37" t="s">
        <v>936</v>
      </c>
      <c r="BH37">
        <v>1</v>
      </c>
      <c r="BI37">
        <v>6350</v>
      </c>
      <c r="BJ37" t="s">
        <v>2736</v>
      </c>
      <c r="BK37" t="s">
        <v>936</v>
      </c>
      <c r="BP37">
        <v>1</v>
      </c>
      <c r="BQ37">
        <v>6270</v>
      </c>
      <c r="BS37">
        <v>2</v>
      </c>
    </row>
    <row r="38" spans="1:71" x14ac:dyDescent="0.2">
      <c r="A38">
        <v>54</v>
      </c>
      <c r="B38">
        <v>7056799</v>
      </c>
      <c r="C38">
        <v>2471341</v>
      </c>
      <c r="D38">
        <v>4017385</v>
      </c>
      <c r="E38">
        <v>14671751</v>
      </c>
      <c r="F38">
        <v>28217276</v>
      </c>
      <c r="G38">
        <v>18156</v>
      </c>
      <c r="H38">
        <v>1258</v>
      </c>
      <c r="I38">
        <v>641</v>
      </c>
      <c r="J38">
        <v>20055</v>
      </c>
      <c r="K38">
        <v>1467112</v>
      </c>
      <c r="L38">
        <v>15.35</v>
      </c>
      <c r="M38">
        <v>439905</v>
      </c>
      <c r="N38">
        <v>7.51</v>
      </c>
      <c r="O38">
        <v>0</v>
      </c>
      <c r="P38">
        <v>0</v>
      </c>
      <c r="Q38">
        <v>0</v>
      </c>
      <c r="R38">
        <v>0</v>
      </c>
      <c r="S38">
        <v>16402</v>
      </c>
      <c r="T38">
        <v>0.3</v>
      </c>
      <c r="U38">
        <v>161989</v>
      </c>
      <c r="V38">
        <v>1.02</v>
      </c>
      <c r="W38">
        <v>0</v>
      </c>
      <c r="X38">
        <v>0</v>
      </c>
      <c r="Y38">
        <v>0</v>
      </c>
      <c r="Z38">
        <v>0</v>
      </c>
      <c r="AA38">
        <v>48873</v>
      </c>
      <c r="AB38">
        <v>0.63</v>
      </c>
      <c r="AC38">
        <v>307329</v>
      </c>
      <c r="AD38">
        <v>3.47</v>
      </c>
      <c r="AE38">
        <v>249176</v>
      </c>
      <c r="AF38">
        <v>2.74</v>
      </c>
      <c r="AG38">
        <v>363136</v>
      </c>
      <c r="AH38">
        <v>5.31</v>
      </c>
      <c r="AI38">
        <v>1843216</v>
      </c>
      <c r="AJ38">
        <v>34.36</v>
      </c>
      <c r="AK38">
        <v>5158714</v>
      </c>
      <c r="AL38">
        <v>74.819999999999993</v>
      </c>
      <c r="AM38">
        <v>10</v>
      </c>
      <c r="AN38">
        <v>261576</v>
      </c>
      <c r="AO38">
        <v>4.13</v>
      </c>
      <c r="AQ38">
        <v>1</v>
      </c>
      <c r="AR38">
        <v>6360</v>
      </c>
      <c r="AS38" t="s">
        <v>29979</v>
      </c>
      <c r="AT38" t="s">
        <v>936</v>
      </c>
      <c r="AU38">
        <v>1</v>
      </c>
      <c r="AV38">
        <v>6360</v>
      </c>
      <c r="AW38" t="s">
        <v>23081</v>
      </c>
      <c r="AX38" t="s">
        <v>936</v>
      </c>
      <c r="AY38">
        <v>1</v>
      </c>
      <c r="AZ38">
        <v>6360</v>
      </c>
      <c r="BA38" t="s">
        <v>16233</v>
      </c>
      <c r="BB38" t="s">
        <v>936</v>
      </c>
      <c r="BC38">
        <v>1</v>
      </c>
      <c r="BD38">
        <v>6360</v>
      </c>
      <c r="BE38" t="s">
        <v>9385</v>
      </c>
      <c r="BF38" t="s">
        <v>936</v>
      </c>
      <c r="BH38">
        <v>1</v>
      </c>
      <c r="BI38">
        <v>6360</v>
      </c>
      <c r="BJ38" t="s">
        <v>2737</v>
      </c>
      <c r="BK38" t="s">
        <v>936</v>
      </c>
      <c r="BP38">
        <v>1</v>
      </c>
      <c r="BQ38">
        <v>6280</v>
      </c>
      <c r="BS38">
        <v>2</v>
      </c>
    </row>
    <row r="39" spans="1:71" x14ac:dyDescent="0.2">
      <c r="A39">
        <v>57</v>
      </c>
      <c r="B39">
        <v>24351404</v>
      </c>
      <c r="C39">
        <v>25403097</v>
      </c>
      <c r="D39">
        <v>26841569</v>
      </c>
      <c r="E39">
        <v>29521405</v>
      </c>
      <c r="F39">
        <v>106117475</v>
      </c>
      <c r="G39">
        <v>5513</v>
      </c>
      <c r="H39">
        <v>18782</v>
      </c>
      <c r="I39">
        <v>2982</v>
      </c>
      <c r="J39">
        <v>27277</v>
      </c>
      <c r="K39">
        <v>13133654</v>
      </c>
      <c r="L39">
        <v>105.13</v>
      </c>
      <c r="M39">
        <v>0</v>
      </c>
      <c r="N39">
        <v>0</v>
      </c>
      <c r="O39">
        <v>0</v>
      </c>
      <c r="P39">
        <v>0</v>
      </c>
      <c r="Q39">
        <v>285175</v>
      </c>
      <c r="R39">
        <v>1.99</v>
      </c>
      <c r="S39">
        <v>0</v>
      </c>
      <c r="T39">
        <v>0</v>
      </c>
      <c r="U39">
        <v>721217</v>
      </c>
      <c r="V39">
        <v>4.3099999999999996</v>
      </c>
      <c r="W39">
        <v>965425</v>
      </c>
      <c r="X39">
        <v>1.84</v>
      </c>
      <c r="Y39">
        <v>370</v>
      </c>
      <c r="Z39">
        <v>0</v>
      </c>
      <c r="AA39">
        <v>176701</v>
      </c>
      <c r="AB39">
        <v>2.12</v>
      </c>
      <c r="AC39">
        <v>571179</v>
      </c>
      <c r="AD39">
        <v>5.68</v>
      </c>
      <c r="AE39">
        <v>0</v>
      </c>
      <c r="AF39">
        <v>0</v>
      </c>
      <c r="AG39">
        <v>779312</v>
      </c>
      <c r="AH39">
        <v>9.8000000000000007</v>
      </c>
      <c r="AI39">
        <v>1359582</v>
      </c>
      <c r="AJ39">
        <v>18.579999999999998</v>
      </c>
      <c r="AK39">
        <v>20489492</v>
      </c>
      <c r="AL39">
        <v>185.29</v>
      </c>
      <c r="AM39">
        <v>43</v>
      </c>
      <c r="AN39">
        <v>2496877</v>
      </c>
      <c r="AO39">
        <v>35.840000000000003</v>
      </c>
      <c r="AQ39">
        <v>1</v>
      </c>
      <c r="AR39">
        <v>7205</v>
      </c>
      <c r="AS39" t="s">
        <v>29980</v>
      </c>
      <c r="AT39" t="s">
        <v>937</v>
      </c>
      <c r="AU39">
        <v>1</v>
      </c>
      <c r="AV39">
        <v>7205</v>
      </c>
      <c r="AW39" t="s">
        <v>23082</v>
      </c>
      <c r="AX39" t="s">
        <v>937</v>
      </c>
      <c r="AY39">
        <v>1</v>
      </c>
      <c r="AZ39">
        <v>7205</v>
      </c>
      <c r="BA39" t="s">
        <v>16234</v>
      </c>
      <c r="BB39" t="s">
        <v>937</v>
      </c>
      <c r="BC39">
        <v>1</v>
      </c>
      <c r="BD39">
        <v>7205</v>
      </c>
      <c r="BE39" t="s">
        <v>9386</v>
      </c>
      <c r="BF39" t="s">
        <v>937</v>
      </c>
      <c r="BH39">
        <v>1</v>
      </c>
      <c r="BI39">
        <v>7205</v>
      </c>
      <c r="BJ39" t="s">
        <v>2738</v>
      </c>
      <c r="BK39" t="s">
        <v>937</v>
      </c>
      <c r="BP39">
        <v>1</v>
      </c>
      <c r="BQ39">
        <v>6290</v>
      </c>
      <c r="BS39">
        <v>2</v>
      </c>
    </row>
    <row r="40" spans="1:71" x14ac:dyDescent="0.2">
      <c r="A40">
        <v>58</v>
      </c>
      <c r="B40">
        <v>6679473</v>
      </c>
      <c r="C40">
        <v>1648306</v>
      </c>
      <c r="D40">
        <v>714839</v>
      </c>
      <c r="E40">
        <v>3519902</v>
      </c>
      <c r="F40">
        <v>12562520</v>
      </c>
      <c r="G40">
        <v>11455</v>
      </c>
      <c r="H40">
        <v>440</v>
      </c>
      <c r="I40">
        <v>112</v>
      </c>
      <c r="J40">
        <v>12007</v>
      </c>
      <c r="K40">
        <v>987832</v>
      </c>
      <c r="L40">
        <v>10.31</v>
      </c>
      <c r="M40">
        <v>180622</v>
      </c>
      <c r="N40">
        <v>2.86</v>
      </c>
      <c r="O40">
        <v>0</v>
      </c>
      <c r="P40">
        <v>0</v>
      </c>
      <c r="Q40">
        <v>122614</v>
      </c>
      <c r="R40">
        <v>0.69</v>
      </c>
      <c r="S40">
        <v>10886</v>
      </c>
      <c r="T40">
        <v>0.28999999999999998</v>
      </c>
      <c r="U40">
        <v>70002</v>
      </c>
      <c r="V40">
        <v>0.52</v>
      </c>
      <c r="W40">
        <v>570165</v>
      </c>
      <c r="X40">
        <v>0.83</v>
      </c>
      <c r="Y40">
        <v>144534</v>
      </c>
      <c r="Z40">
        <v>1</v>
      </c>
      <c r="AA40">
        <v>0</v>
      </c>
      <c r="AB40">
        <v>0</v>
      </c>
      <c r="AC40">
        <v>0</v>
      </c>
      <c r="AD40">
        <v>0</v>
      </c>
      <c r="AE40">
        <v>194713</v>
      </c>
      <c r="AF40">
        <v>2.75</v>
      </c>
      <c r="AG40">
        <v>188086</v>
      </c>
      <c r="AH40">
        <v>2.74</v>
      </c>
      <c r="AI40">
        <v>1222483</v>
      </c>
      <c r="AJ40">
        <v>23.35</v>
      </c>
      <c r="AK40">
        <v>3755202</v>
      </c>
      <c r="AL40">
        <v>46.78</v>
      </c>
      <c r="AM40">
        <v>24</v>
      </c>
      <c r="AN40">
        <v>63265</v>
      </c>
      <c r="AO40">
        <v>1.44</v>
      </c>
      <c r="AQ40">
        <v>1</v>
      </c>
      <c r="AR40">
        <v>7206</v>
      </c>
      <c r="AS40" t="s">
        <v>29981</v>
      </c>
      <c r="AT40" t="s">
        <v>938</v>
      </c>
      <c r="AU40">
        <v>1</v>
      </c>
      <c r="AV40">
        <v>7206</v>
      </c>
      <c r="AW40" t="s">
        <v>23083</v>
      </c>
      <c r="AX40" t="s">
        <v>938</v>
      </c>
      <c r="AY40">
        <v>1</v>
      </c>
      <c r="AZ40">
        <v>7206</v>
      </c>
      <c r="BA40" t="s">
        <v>16235</v>
      </c>
      <c r="BB40" t="s">
        <v>938</v>
      </c>
      <c r="BC40">
        <v>1</v>
      </c>
      <c r="BD40">
        <v>7206</v>
      </c>
      <c r="BE40" t="s">
        <v>9387</v>
      </c>
      <c r="BF40" t="s">
        <v>938</v>
      </c>
      <c r="BH40">
        <v>1</v>
      </c>
      <c r="BI40">
        <v>7206</v>
      </c>
      <c r="BJ40" t="s">
        <v>2739</v>
      </c>
      <c r="BK40" t="s">
        <v>938</v>
      </c>
      <c r="BP40">
        <v>1</v>
      </c>
      <c r="BQ40">
        <v>6300</v>
      </c>
      <c r="BS40">
        <v>3</v>
      </c>
    </row>
    <row r="41" spans="1:71" x14ac:dyDescent="0.2">
      <c r="A41">
        <v>59</v>
      </c>
      <c r="B41">
        <v>541575495</v>
      </c>
      <c r="C41">
        <v>163584521</v>
      </c>
      <c r="D41">
        <v>182647197</v>
      </c>
      <c r="E41">
        <v>639908079</v>
      </c>
      <c r="F41">
        <v>1527715292</v>
      </c>
      <c r="G41">
        <v>618211</v>
      </c>
      <c r="H41">
        <v>94234</v>
      </c>
      <c r="I41">
        <v>12164</v>
      </c>
      <c r="J41">
        <v>724609</v>
      </c>
      <c r="K41">
        <v>168327097</v>
      </c>
      <c r="L41">
        <v>1295.32</v>
      </c>
      <c r="M41">
        <v>814347</v>
      </c>
      <c r="N41">
        <v>12.64</v>
      </c>
      <c r="O41">
        <v>11156619</v>
      </c>
      <c r="P41">
        <v>43.34</v>
      </c>
      <c r="Q41">
        <v>17575829</v>
      </c>
      <c r="R41">
        <v>111.04</v>
      </c>
      <c r="S41">
        <v>22968879</v>
      </c>
      <c r="T41">
        <v>378.77</v>
      </c>
      <c r="U41">
        <v>20101059</v>
      </c>
      <c r="V41">
        <v>128.28</v>
      </c>
      <c r="W41">
        <v>174779623</v>
      </c>
      <c r="X41">
        <v>616.30999999999995</v>
      </c>
      <c r="Y41">
        <v>12844779</v>
      </c>
      <c r="Z41">
        <v>83.08</v>
      </c>
      <c r="AA41">
        <v>4148582</v>
      </c>
      <c r="AB41">
        <v>39.909999999999997</v>
      </c>
      <c r="AC41">
        <v>5828665</v>
      </c>
      <c r="AD41">
        <v>53.77</v>
      </c>
      <c r="AE41">
        <v>13788638</v>
      </c>
      <c r="AF41">
        <v>128.52000000000001</v>
      </c>
      <c r="AG41">
        <v>13223976</v>
      </c>
      <c r="AH41">
        <v>172.18</v>
      </c>
      <c r="AI41">
        <v>187235547</v>
      </c>
      <c r="AJ41">
        <v>2146.73</v>
      </c>
      <c r="AK41">
        <v>677495951</v>
      </c>
      <c r="AL41">
        <v>5577.43</v>
      </c>
      <c r="AM41">
        <v>894</v>
      </c>
      <c r="AN41">
        <v>24702311</v>
      </c>
      <c r="AO41">
        <v>367.54</v>
      </c>
      <c r="AQ41">
        <v>1</v>
      </c>
      <c r="AR41">
        <v>7207</v>
      </c>
      <c r="AS41" t="s">
        <v>29982</v>
      </c>
      <c r="AT41" t="s">
        <v>938</v>
      </c>
      <c r="AU41">
        <v>1</v>
      </c>
      <c r="AV41">
        <v>7207</v>
      </c>
      <c r="AW41" t="s">
        <v>23084</v>
      </c>
      <c r="AX41" t="s">
        <v>938</v>
      </c>
      <c r="AY41">
        <v>1</v>
      </c>
      <c r="AZ41">
        <v>7207</v>
      </c>
      <c r="BA41" t="s">
        <v>16236</v>
      </c>
      <c r="BB41" t="s">
        <v>938</v>
      </c>
      <c r="BC41">
        <v>1</v>
      </c>
      <c r="BD41">
        <v>7207</v>
      </c>
      <c r="BE41" t="s">
        <v>9388</v>
      </c>
      <c r="BF41" t="s">
        <v>938</v>
      </c>
      <c r="BH41">
        <v>1</v>
      </c>
      <c r="BI41">
        <v>7207</v>
      </c>
      <c r="BJ41" t="s">
        <v>2740</v>
      </c>
      <c r="BK41" t="s">
        <v>938</v>
      </c>
      <c r="BP41">
        <v>1</v>
      </c>
      <c r="BQ41">
        <v>6310</v>
      </c>
      <c r="BS41">
        <v>3</v>
      </c>
    </row>
    <row r="42" spans="1:71" x14ac:dyDescent="0.2">
      <c r="A42">
        <v>61</v>
      </c>
      <c r="B42">
        <v>5165109</v>
      </c>
      <c r="C42">
        <v>959887</v>
      </c>
      <c r="D42">
        <v>494362</v>
      </c>
      <c r="E42">
        <v>687334</v>
      </c>
      <c r="F42">
        <v>7306692</v>
      </c>
      <c r="G42">
        <v>6455</v>
      </c>
      <c r="H42">
        <v>496</v>
      </c>
      <c r="I42">
        <v>85</v>
      </c>
      <c r="J42">
        <v>7036</v>
      </c>
      <c r="K42">
        <v>493152</v>
      </c>
      <c r="L42">
        <v>4.1500000000000004</v>
      </c>
      <c r="M42">
        <v>216989</v>
      </c>
      <c r="N42">
        <v>3.14</v>
      </c>
      <c r="O42">
        <v>22098</v>
      </c>
      <c r="P42">
        <v>0.08</v>
      </c>
      <c r="Q42">
        <v>210085</v>
      </c>
      <c r="R42">
        <v>0</v>
      </c>
      <c r="S42">
        <v>13326</v>
      </c>
      <c r="T42">
        <v>0.1</v>
      </c>
      <c r="U42">
        <v>132310</v>
      </c>
      <c r="V42">
        <v>0.87</v>
      </c>
      <c r="W42">
        <v>243488</v>
      </c>
      <c r="X42">
        <v>0.41</v>
      </c>
      <c r="Y42">
        <v>15574</v>
      </c>
      <c r="Z42">
        <v>0.03</v>
      </c>
      <c r="AA42">
        <v>2258</v>
      </c>
      <c r="AB42">
        <v>0.02</v>
      </c>
      <c r="AC42">
        <v>0</v>
      </c>
      <c r="AD42">
        <v>0</v>
      </c>
      <c r="AE42">
        <v>178664</v>
      </c>
      <c r="AF42">
        <v>1.57</v>
      </c>
      <c r="AG42">
        <v>219952</v>
      </c>
      <c r="AH42">
        <v>2.54</v>
      </c>
      <c r="AI42">
        <v>769200</v>
      </c>
      <c r="AJ42">
        <v>10.59</v>
      </c>
      <c r="AK42">
        <v>2559735</v>
      </c>
      <c r="AL42">
        <v>24.16</v>
      </c>
      <c r="AM42">
        <v>15</v>
      </c>
      <c r="AN42">
        <v>42639</v>
      </c>
      <c r="AO42">
        <v>0.66</v>
      </c>
      <c r="AQ42">
        <v>1</v>
      </c>
      <c r="AR42">
        <v>7210</v>
      </c>
      <c r="AS42" t="s">
        <v>29983</v>
      </c>
      <c r="AT42" t="s">
        <v>937</v>
      </c>
      <c r="AU42">
        <v>1</v>
      </c>
      <c r="AV42">
        <v>7210</v>
      </c>
      <c r="AW42" t="s">
        <v>23085</v>
      </c>
      <c r="AX42" t="s">
        <v>937</v>
      </c>
      <c r="AY42">
        <v>1</v>
      </c>
      <c r="AZ42">
        <v>7210</v>
      </c>
      <c r="BA42" t="s">
        <v>16237</v>
      </c>
      <c r="BB42" t="s">
        <v>937</v>
      </c>
      <c r="BC42">
        <v>1</v>
      </c>
      <c r="BD42">
        <v>7210</v>
      </c>
      <c r="BE42" t="s">
        <v>9389</v>
      </c>
      <c r="BF42" t="s">
        <v>937</v>
      </c>
      <c r="BH42">
        <v>1</v>
      </c>
      <c r="BI42">
        <v>7210</v>
      </c>
      <c r="BJ42" t="s">
        <v>2741</v>
      </c>
      <c r="BK42" t="s">
        <v>937</v>
      </c>
      <c r="BP42">
        <v>1</v>
      </c>
      <c r="BQ42">
        <v>6320</v>
      </c>
      <c r="BS42">
        <v>3</v>
      </c>
    </row>
    <row r="43" spans="1:71" x14ac:dyDescent="0.2">
      <c r="A43">
        <v>62</v>
      </c>
      <c r="B43">
        <v>19890794</v>
      </c>
      <c r="C43">
        <v>4931027</v>
      </c>
      <c r="D43">
        <v>7553625</v>
      </c>
      <c r="E43">
        <v>161419031</v>
      </c>
      <c r="F43">
        <v>193794477</v>
      </c>
      <c r="G43">
        <v>89731</v>
      </c>
      <c r="H43">
        <v>10772</v>
      </c>
      <c r="I43">
        <v>2830</v>
      </c>
      <c r="J43">
        <v>103333</v>
      </c>
      <c r="K43">
        <v>11266848</v>
      </c>
      <c r="L43">
        <v>94.97</v>
      </c>
      <c r="M43">
        <v>240519</v>
      </c>
      <c r="N43">
        <v>3.91</v>
      </c>
      <c r="O43">
        <v>1503165</v>
      </c>
      <c r="P43">
        <v>5.48</v>
      </c>
      <c r="Q43">
        <v>240894</v>
      </c>
      <c r="R43">
        <v>1.42</v>
      </c>
      <c r="S43">
        <v>2009766</v>
      </c>
      <c r="T43">
        <v>38.369999999999997</v>
      </c>
      <c r="U43">
        <v>748404</v>
      </c>
      <c r="V43">
        <v>4.46</v>
      </c>
      <c r="W43">
        <v>2428584</v>
      </c>
      <c r="X43">
        <v>6.16</v>
      </c>
      <c r="Y43">
        <v>910333</v>
      </c>
      <c r="Z43">
        <v>5.77</v>
      </c>
      <c r="AA43">
        <v>444906</v>
      </c>
      <c r="AB43">
        <v>5.0599999999999996</v>
      </c>
      <c r="AC43">
        <v>352839</v>
      </c>
      <c r="AD43">
        <v>3.52</v>
      </c>
      <c r="AE43">
        <v>1178147</v>
      </c>
      <c r="AF43">
        <v>13.39</v>
      </c>
      <c r="AG43">
        <v>1183945</v>
      </c>
      <c r="AH43">
        <v>18.36</v>
      </c>
      <c r="AI43">
        <v>11645833</v>
      </c>
      <c r="AJ43">
        <v>173.17</v>
      </c>
      <c r="AK43">
        <v>36186580</v>
      </c>
      <c r="AL43">
        <v>396.65</v>
      </c>
      <c r="AM43">
        <v>66</v>
      </c>
      <c r="AN43">
        <v>2032397</v>
      </c>
      <c r="AO43">
        <v>22.61</v>
      </c>
      <c r="AQ43">
        <v>1</v>
      </c>
      <c r="AR43">
        <v>8073</v>
      </c>
      <c r="AS43" t="s">
        <v>29984</v>
      </c>
      <c r="AT43" t="s">
        <v>936</v>
      </c>
      <c r="AU43">
        <v>1</v>
      </c>
      <c r="AV43">
        <v>8073</v>
      </c>
      <c r="AW43" t="s">
        <v>23086</v>
      </c>
      <c r="AX43" t="s">
        <v>936</v>
      </c>
      <c r="AY43">
        <v>1</v>
      </c>
      <c r="AZ43">
        <v>8073</v>
      </c>
      <c r="BA43" t="s">
        <v>16238</v>
      </c>
      <c r="BB43" t="s">
        <v>936</v>
      </c>
      <c r="BC43">
        <v>1</v>
      </c>
      <c r="BD43">
        <v>8073</v>
      </c>
      <c r="BE43" t="s">
        <v>9390</v>
      </c>
      <c r="BF43" t="s">
        <v>936</v>
      </c>
      <c r="BH43">
        <v>1</v>
      </c>
      <c r="BI43">
        <v>8073</v>
      </c>
      <c r="BJ43" t="s">
        <v>2742</v>
      </c>
      <c r="BK43" t="s">
        <v>936</v>
      </c>
      <c r="BP43">
        <v>1</v>
      </c>
      <c r="BQ43">
        <v>6330</v>
      </c>
      <c r="BS43">
        <v>1</v>
      </c>
    </row>
    <row r="44" spans="1:71" x14ac:dyDescent="0.2">
      <c r="A44">
        <v>63</v>
      </c>
      <c r="B44">
        <v>249903865</v>
      </c>
      <c r="C44">
        <v>44759464</v>
      </c>
      <c r="D44">
        <v>80947539</v>
      </c>
      <c r="E44">
        <v>268123080</v>
      </c>
      <c r="F44">
        <v>643733948</v>
      </c>
      <c r="G44">
        <v>292481</v>
      </c>
      <c r="H44">
        <v>37187</v>
      </c>
      <c r="I44">
        <v>9492</v>
      </c>
      <c r="J44">
        <v>339160</v>
      </c>
      <c r="K44">
        <v>65490341</v>
      </c>
      <c r="L44">
        <v>600.79</v>
      </c>
      <c r="M44">
        <v>1820043</v>
      </c>
      <c r="N44">
        <v>30.08</v>
      </c>
      <c r="O44">
        <v>6305279</v>
      </c>
      <c r="P44">
        <v>21.82</v>
      </c>
      <c r="Q44">
        <v>6140176</v>
      </c>
      <c r="R44">
        <v>41.28</v>
      </c>
      <c r="S44">
        <v>5814466</v>
      </c>
      <c r="T44">
        <v>118.57</v>
      </c>
      <c r="U44">
        <v>5642585</v>
      </c>
      <c r="V44">
        <v>34.700000000000003</v>
      </c>
      <c r="W44">
        <v>55831712</v>
      </c>
      <c r="X44">
        <v>110.16</v>
      </c>
      <c r="Y44">
        <v>5116362</v>
      </c>
      <c r="Z44">
        <v>35.08</v>
      </c>
      <c r="AA44">
        <v>205419</v>
      </c>
      <c r="AB44">
        <v>2.29</v>
      </c>
      <c r="AC44">
        <v>1539693</v>
      </c>
      <c r="AD44">
        <v>14.84</v>
      </c>
      <c r="AE44">
        <v>3595949</v>
      </c>
      <c r="AF44">
        <v>41.46</v>
      </c>
      <c r="AG44">
        <v>4807876</v>
      </c>
      <c r="AH44">
        <v>75.209999999999994</v>
      </c>
      <c r="AI44">
        <v>32794888</v>
      </c>
      <c r="AJ44">
        <v>475.2</v>
      </c>
      <c r="AK44">
        <v>210309559</v>
      </c>
      <c r="AL44">
        <v>1826.74</v>
      </c>
      <c r="AM44">
        <v>272</v>
      </c>
      <c r="AN44">
        <v>15204770</v>
      </c>
      <c r="AO44">
        <v>225.26</v>
      </c>
      <c r="AQ44">
        <v>1</v>
      </c>
      <c r="AR44">
        <v>8074</v>
      </c>
      <c r="AS44" t="s">
        <v>29985</v>
      </c>
      <c r="AT44" t="s">
        <v>937</v>
      </c>
      <c r="AU44">
        <v>1</v>
      </c>
      <c r="AV44">
        <v>8074</v>
      </c>
      <c r="AW44" t="s">
        <v>23087</v>
      </c>
      <c r="AX44" t="s">
        <v>937</v>
      </c>
      <c r="AY44">
        <v>1</v>
      </c>
      <c r="AZ44">
        <v>8074</v>
      </c>
      <c r="BA44" t="s">
        <v>16239</v>
      </c>
      <c r="BB44" t="s">
        <v>937</v>
      </c>
      <c r="BC44">
        <v>1</v>
      </c>
      <c r="BD44">
        <v>8074</v>
      </c>
      <c r="BE44" t="s">
        <v>9391</v>
      </c>
      <c r="BF44" t="s">
        <v>937</v>
      </c>
      <c r="BH44">
        <v>1</v>
      </c>
      <c r="BI44">
        <v>8074</v>
      </c>
      <c r="BJ44" t="s">
        <v>2743</v>
      </c>
      <c r="BK44" t="s">
        <v>937</v>
      </c>
      <c r="BP44">
        <v>1</v>
      </c>
      <c r="BQ44">
        <v>6340</v>
      </c>
      <c r="BS44">
        <v>1</v>
      </c>
    </row>
    <row r="45" spans="1:71" x14ac:dyDescent="0.2">
      <c r="A45">
        <v>64</v>
      </c>
      <c r="B45">
        <v>139425722</v>
      </c>
      <c r="C45">
        <v>34716529</v>
      </c>
      <c r="D45">
        <v>27212641</v>
      </c>
      <c r="E45">
        <v>106895860</v>
      </c>
      <c r="F45">
        <v>308250752</v>
      </c>
      <c r="G45">
        <v>63422</v>
      </c>
      <c r="H45">
        <v>15747</v>
      </c>
      <c r="I45">
        <v>1440</v>
      </c>
      <c r="J45">
        <v>80609</v>
      </c>
      <c r="K45">
        <v>12862768</v>
      </c>
      <c r="L45">
        <v>123.22</v>
      </c>
      <c r="M45">
        <v>1539228</v>
      </c>
      <c r="N45">
        <v>28.01</v>
      </c>
      <c r="O45">
        <v>2255310</v>
      </c>
      <c r="P45">
        <v>8.43</v>
      </c>
      <c r="Q45">
        <v>3032544</v>
      </c>
      <c r="R45">
        <v>17.64</v>
      </c>
      <c r="S45">
        <v>785891</v>
      </c>
      <c r="T45">
        <v>15.72</v>
      </c>
      <c r="U45">
        <v>1178766</v>
      </c>
      <c r="V45">
        <v>7.68</v>
      </c>
      <c r="W45">
        <v>13958446</v>
      </c>
      <c r="X45">
        <v>30.7</v>
      </c>
      <c r="Y45">
        <v>1021078</v>
      </c>
      <c r="Z45">
        <v>5.41</v>
      </c>
      <c r="AA45">
        <v>589744</v>
      </c>
      <c r="AB45">
        <v>6.35</v>
      </c>
      <c r="AC45">
        <v>1768702</v>
      </c>
      <c r="AD45">
        <v>16.41</v>
      </c>
      <c r="AE45">
        <v>2057369</v>
      </c>
      <c r="AF45">
        <v>22.2</v>
      </c>
      <c r="AG45">
        <v>773747</v>
      </c>
      <c r="AH45">
        <v>11.77</v>
      </c>
      <c r="AI45">
        <v>18518733</v>
      </c>
      <c r="AJ45">
        <v>241</v>
      </c>
      <c r="AK45">
        <v>64578944</v>
      </c>
      <c r="AL45">
        <v>598.5</v>
      </c>
      <c r="AM45">
        <v>64</v>
      </c>
      <c r="AN45">
        <v>4236618</v>
      </c>
      <c r="AO45">
        <v>63.96</v>
      </c>
      <c r="AQ45">
        <v>1</v>
      </c>
      <c r="AR45">
        <v>8075</v>
      </c>
      <c r="AS45" t="s">
        <v>29986</v>
      </c>
      <c r="AT45" t="s">
        <v>937</v>
      </c>
      <c r="AU45">
        <v>1</v>
      </c>
      <c r="AV45">
        <v>8075</v>
      </c>
      <c r="AW45" t="s">
        <v>23088</v>
      </c>
      <c r="AX45" t="s">
        <v>937</v>
      </c>
      <c r="AY45">
        <v>1</v>
      </c>
      <c r="AZ45">
        <v>8075</v>
      </c>
      <c r="BA45" t="s">
        <v>16240</v>
      </c>
      <c r="BB45" t="s">
        <v>937</v>
      </c>
      <c r="BC45">
        <v>1</v>
      </c>
      <c r="BD45">
        <v>8075</v>
      </c>
      <c r="BE45" t="s">
        <v>9392</v>
      </c>
      <c r="BF45" t="s">
        <v>937</v>
      </c>
      <c r="BH45">
        <v>1</v>
      </c>
      <c r="BI45">
        <v>8075</v>
      </c>
      <c r="BJ45" t="s">
        <v>2744</v>
      </c>
      <c r="BK45" t="s">
        <v>937</v>
      </c>
      <c r="BP45">
        <v>2</v>
      </c>
      <c r="BQ45">
        <v>6010</v>
      </c>
      <c r="BS45">
        <v>2</v>
      </c>
    </row>
    <row r="46" spans="1:71" x14ac:dyDescent="0.2">
      <c r="A46">
        <v>65</v>
      </c>
      <c r="B46">
        <v>3502274</v>
      </c>
      <c r="C46">
        <v>3814222</v>
      </c>
      <c r="D46">
        <v>984864</v>
      </c>
      <c r="E46">
        <v>19145023</v>
      </c>
      <c r="F46">
        <v>27446383</v>
      </c>
      <c r="G46">
        <v>24612</v>
      </c>
      <c r="H46">
        <v>2092</v>
      </c>
      <c r="I46">
        <v>175</v>
      </c>
      <c r="J46">
        <v>26879</v>
      </c>
      <c r="K46">
        <v>1069286</v>
      </c>
      <c r="L46">
        <v>11.36</v>
      </c>
      <c r="M46">
        <v>63819</v>
      </c>
      <c r="N46">
        <v>0.95</v>
      </c>
      <c r="O46">
        <v>0</v>
      </c>
      <c r="P46">
        <v>0</v>
      </c>
      <c r="Q46">
        <v>180017</v>
      </c>
      <c r="R46">
        <v>1.01</v>
      </c>
      <c r="S46">
        <v>0</v>
      </c>
      <c r="T46">
        <v>0</v>
      </c>
      <c r="U46">
        <v>149857</v>
      </c>
      <c r="V46">
        <v>1.03</v>
      </c>
      <c r="W46">
        <v>285911</v>
      </c>
      <c r="X46">
        <v>1.1100000000000001</v>
      </c>
      <c r="Y46">
        <v>0</v>
      </c>
      <c r="Z46">
        <v>0</v>
      </c>
      <c r="AA46">
        <v>13321</v>
      </c>
      <c r="AB46">
        <v>0.2</v>
      </c>
      <c r="AC46">
        <v>97319</v>
      </c>
      <c r="AD46">
        <v>1.01</v>
      </c>
      <c r="AE46">
        <v>303384</v>
      </c>
      <c r="AF46">
        <v>3.09</v>
      </c>
      <c r="AG46">
        <v>415341</v>
      </c>
      <c r="AH46">
        <v>5.39</v>
      </c>
      <c r="AI46">
        <v>610655</v>
      </c>
      <c r="AJ46">
        <v>10.9</v>
      </c>
      <c r="AK46">
        <v>3287630</v>
      </c>
      <c r="AL46">
        <v>37.67</v>
      </c>
      <c r="AM46">
        <v>20</v>
      </c>
      <c r="AN46">
        <v>98720</v>
      </c>
      <c r="AO46">
        <v>1.62</v>
      </c>
      <c r="AQ46">
        <v>1</v>
      </c>
      <c r="AR46">
        <v>8076</v>
      </c>
      <c r="AS46" t="s">
        <v>29987</v>
      </c>
      <c r="AT46" t="s">
        <v>938</v>
      </c>
      <c r="AU46">
        <v>1</v>
      </c>
      <c r="AV46">
        <v>8076</v>
      </c>
      <c r="AW46" t="s">
        <v>23089</v>
      </c>
      <c r="AX46" t="s">
        <v>938</v>
      </c>
      <c r="AY46">
        <v>1</v>
      </c>
      <c r="AZ46">
        <v>8076</v>
      </c>
      <c r="BA46" t="s">
        <v>16241</v>
      </c>
      <c r="BB46" t="s">
        <v>938</v>
      </c>
      <c r="BC46">
        <v>1</v>
      </c>
      <c r="BD46">
        <v>8076</v>
      </c>
      <c r="BE46" t="s">
        <v>9393</v>
      </c>
      <c r="BF46" t="s">
        <v>938</v>
      </c>
      <c r="BH46">
        <v>1</v>
      </c>
      <c r="BI46">
        <v>8076</v>
      </c>
      <c r="BJ46" t="s">
        <v>2745</v>
      </c>
      <c r="BK46" t="s">
        <v>938</v>
      </c>
      <c r="BP46">
        <v>2</v>
      </c>
      <c r="BQ46">
        <v>6020</v>
      </c>
      <c r="BS46">
        <v>2</v>
      </c>
    </row>
    <row r="47" spans="1:71" x14ac:dyDescent="0.2">
      <c r="A47">
        <v>66</v>
      </c>
      <c r="B47">
        <v>14534437</v>
      </c>
      <c r="C47">
        <v>1023990</v>
      </c>
      <c r="D47">
        <v>2856189</v>
      </c>
      <c r="E47">
        <v>3126837</v>
      </c>
      <c r="F47">
        <v>21541453</v>
      </c>
      <c r="G47">
        <v>22150</v>
      </c>
      <c r="H47">
        <v>799</v>
      </c>
      <c r="I47">
        <v>509</v>
      </c>
      <c r="J47">
        <v>23458</v>
      </c>
      <c r="K47">
        <v>1103225</v>
      </c>
      <c r="L47">
        <v>12.86</v>
      </c>
      <c r="M47">
        <v>257338</v>
      </c>
      <c r="N47">
        <v>4.67</v>
      </c>
      <c r="O47">
        <v>0</v>
      </c>
      <c r="P47">
        <v>0</v>
      </c>
      <c r="Q47">
        <v>600109</v>
      </c>
      <c r="R47">
        <v>8.2200000000000006</v>
      </c>
      <c r="S47">
        <v>132</v>
      </c>
      <c r="T47">
        <v>0.01</v>
      </c>
      <c r="U47">
        <v>154813</v>
      </c>
      <c r="V47">
        <v>1</v>
      </c>
      <c r="W47">
        <v>537794</v>
      </c>
      <c r="X47">
        <v>3.72</v>
      </c>
      <c r="Y47">
        <v>0</v>
      </c>
      <c r="Z47">
        <v>0</v>
      </c>
      <c r="AA47">
        <v>65851</v>
      </c>
      <c r="AB47">
        <v>0.85</v>
      </c>
      <c r="AC47">
        <v>189552</v>
      </c>
      <c r="AD47">
        <v>1.7</v>
      </c>
      <c r="AE47">
        <v>210138</v>
      </c>
      <c r="AF47">
        <v>2.99</v>
      </c>
      <c r="AG47">
        <v>371959</v>
      </c>
      <c r="AH47">
        <v>4.91</v>
      </c>
      <c r="AI47">
        <v>1918644</v>
      </c>
      <c r="AJ47">
        <v>28.35</v>
      </c>
      <c r="AK47">
        <v>5724926</v>
      </c>
      <c r="AL47">
        <v>73.489999999999995</v>
      </c>
      <c r="AM47">
        <v>15</v>
      </c>
      <c r="AN47">
        <v>315371</v>
      </c>
      <c r="AO47">
        <v>4.21</v>
      </c>
      <c r="AQ47">
        <v>1</v>
      </c>
      <c r="AR47">
        <v>8077</v>
      </c>
      <c r="AS47" t="s">
        <v>29988</v>
      </c>
      <c r="AT47" t="s">
        <v>937</v>
      </c>
      <c r="AU47">
        <v>1</v>
      </c>
      <c r="AV47">
        <v>8077</v>
      </c>
      <c r="AW47" t="s">
        <v>23090</v>
      </c>
      <c r="AX47" t="s">
        <v>937</v>
      </c>
      <c r="AY47">
        <v>1</v>
      </c>
      <c r="AZ47">
        <v>8077</v>
      </c>
      <c r="BA47" t="s">
        <v>16242</v>
      </c>
      <c r="BB47" t="s">
        <v>937</v>
      </c>
      <c r="BC47">
        <v>1</v>
      </c>
      <c r="BD47">
        <v>8077</v>
      </c>
      <c r="BE47" t="s">
        <v>9394</v>
      </c>
      <c r="BF47" t="s">
        <v>937</v>
      </c>
      <c r="BH47">
        <v>1</v>
      </c>
      <c r="BI47">
        <v>8077</v>
      </c>
      <c r="BJ47" t="s">
        <v>2746</v>
      </c>
      <c r="BK47" t="s">
        <v>937</v>
      </c>
      <c r="BP47">
        <v>2</v>
      </c>
      <c r="BQ47">
        <v>6030</v>
      </c>
      <c r="BS47">
        <v>1</v>
      </c>
    </row>
    <row r="48" spans="1:71" x14ac:dyDescent="0.2">
      <c r="A48">
        <v>67</v>
      </c>
      <c r="B48">
        <v>127838546</v>
      </c>
      <c r="C48">
        <v>61233606</v>
      </c>
      <c r="D48">
        <v>21456631</v>
      </c>
      <c r="E48">
        <v>0</v>
      </c>
      <c r="F48">
        <v>210528783</v>
      </c>
      <c r="G48">
        <v>146415</v>
      </c>
      <c r="H48">
        <v>15553</v>
      </c>
      <c r="I48">
        <v>4003</v>
      </c>
      <c r="J48">
        <v>165971</v>
      </c>
      <c r="K48">
        <v>7343081</v>
      </c>
      <c r="L48">
        <v>71.760000000000005</v>
      </c>
      <c r="M48">
        <v>926955</v>
      </c>
      <c r="N48">
        <v>16.95</v>
      </c>
      <c r="O48">
        <v>1455925</v>
      </c>
      <c r="P48">
        <v>5.56</v>
      </c>
      <c r="Q48">
        <v>986280</v>
      </c>
      <c r="R48">
        <v>6.48</v>
      </c>
      <c r="S48">
        <v>1285955</v>
      </c>
      <c r="T48">
        <v>24.03</v>
      </c>
      <c r="U48">
        <v>1611254</v>
      </c>
      <c r="V48">
        <v>10.3</v>
      </c>
      <c r="W48">
        <v>7375891</v>
      </c>
      <c r="X48">
        <v>18.03</v>
      </c>
      <c r="Y48">
        <v>740879</v>
      </c>
      <c r="Z48">
        <v>4.57</v>
      </c>
      <c r="AA48">
        <v>356893</v>
      </c>
      <c r="AB48">
        <v>3.64</v>
      </c>
      <c r="AC48">
        <v>1817476</v>
      </c>
      <c r="AD48">
        <v>15.89</v>
      </c>
      <c r="AE48">
        <v>995797</v>
      </c>
      <c r="AF48">
        <v>11.34</v>
      </c>
      <c r="AG48">
        <v>1396629</v>
      </c>
      <c r="AH48">
        <v>19.149999999999999</v>
      </c>
      <c r="AI48">
        <v>16400351</v>
      </c>
      <c r="AJ48">
        <v>190.31</v>
      </c>
      <c r="AK48">
        <v>45510211</v>
      </c>
      <c r="AL48">
        <v>429.15</v>
      </c>
      <c r="AM48">
        <v>49</v>
      </c>
      <c r="AN48">
        <v>2816845</v>
      </c>
      <c r="AO48">
        <v>31.14</v>
      </c>
      <c r="AQ48">
        <v>1</v>
      </c>
      <c r="AR48">
        <v>8078</v>
      </c>
      <c r="AS48" t="s">
        <v>29989</v>
      </c>
      <c r="AT48" t="s">
        <v>937</v>
      </c>
      <c r="AU48">
        <v>1</v>
      </c>
      <c r="AV48">
        <v>8078</v>
      </c>
      <c r="AW48" t="s">
        <v>23091</v>
      </c>
      <c r="AX48" t="s">
        <v>937</v>
      </c>
      <c r="AY48">
        <v>1</v>
      </c>
      <c r="AZ48">
        <v>8078</v>
      </c>
      <c r="BA48" t="s">
        <v>16243</v>
      </c>
      <c r="BB48" t="s">
        <v>937</v>
      </c>
      <c r="BC48">
        <v>1</v>
      </c>
      <c r="BD48">
        <v>8078</v>
      </c>
      <c r="BE48" t="s">
        <v>9395</v>
      </c>
      <c r="BF48" t="s">
        <v>937</v>
      </c>
      <c r="BH48">
        <v>1</v>
      </c>
      <c r="BI48">
        <v>8078</v>
      </c>
      <c r="BJ48" t="s">
        <v>2747</v>
      </c>
      <c r="BK48" t="s">
        <v>937</v>
      </c>
      <c r="BP48">
        <v>2</v>
      </c>
      <c r="BQ48">
        <v>6040</v>
      </c>
      <c r="BS48">
        <v>2</v>
      </c>
    </row>
    <row r="49" spans="1:71" x14ac:dyDescent="0.2">
      <c r="A49">
        <v>69</v>
      </c>
      <c r="B49">
        <v>5193020</v>
      </c>
      <c r="C49">
        <v>597926</v>
      </c>
      <c r="D49">
        <v>568013</v>
      </c>
      <c r="E49">
        <v>4740875</v>
      </c>
      <c r="F49">
        <v>11099834</v>
      </c>
      <c r="G49">
        <v>8866</v>
      </c>
      <c r="H49">
        <v>941</v>
      </c>
      <c r="I49">
        <v>100</v>
      </c>
      <c r="J49">
        <v>9907</v>
      </c>
      <c r="K49">
        <v>585617</v>
      </c>
      <c r="L49">
        <v>6.19</v>
      </c>
      <c r="M49">
        <v>9366</v>
      </c>
      <c r="N49">
        <v>0.17</v>
      </c>
      <c r="O49">
        <v>0</v>
      </c>
      <c r="P49">
        <v>0</v>
      </c>
      <c r="Q49">
        <v>0</v>
      </c>
      <c r="R49">
        <v>0</v>
      </c>
      <c r="S49">
        <v>0</v>
      </c>
      <c r="T49">
        <v>0</v>
      </c>
      <c r="U49">
        <v>0</v>
      </c>
      <c r="V49">
        <v>0</v>
      </c>
      <c r="W49">
        <v>0</v>
      </c>
      <c r="X49">
        <v>0</v>
      </c>
      <c r="Y49">
        <v>0</v>
      </c>
      <c r="Z49">
        <v>0</v>
      </c>
      <c r="AA49">
        <v>0</v>
      </c>
      <c r="AB49">
        <v>0</v>
      </c>
      <c r="AC49">
        <v>0</v>
      </c>
      <c r="AD49">
        <v>0</v>
      </c>
      <c r="AE49">
        <v>205714</v>
      </c>
      <c r="AF49">
        <v>2.15</v>
      </c>
      <c r="AG49">
        <v>272053</v>
      </c>
      <c r="AH49">
        <v>3.36</v>
      </c>
      <c r="AI49">
        <v>2058138</v>
      </c>
      <c r="AJ49">
        <v>37.43</v>
      </c>
      <c r="AK49">
        <v>3130888</v>
      </c>
      <c r="AL49">
        <v>49.3</v>
      </c>
      <c r="AM49">
        <v>15</v>
      </c>
      <c r="AN49">
        <v>0</v>
      </c>
      <c r="AO49">
        <v>0</v>
      </c>
      <c r="AQ49">
        <v>1</v>
      </c>
      <c r="AR49">
        <v>8079</v>
      </c>
      <c r="AS49" t="s">
        <v>29990</v>
      </c>
      <c r="AT49" t="s">
        <v>937</v>
      </c>
      <c r="AU49">
        <v>1</v>
      </c>
      <c r="AV49">
        <v>8079</v>
      </c>
      <c r="AW49" t="s">
        <v>23092</v>
      </c>
      <c r="AX49" t="s">
        <v>937</v>
      </c>
      <c r="AY49">
        <v>1</v>
      </c>
      <c r="AZ49">
        <v>8079</v>
      </c>
      <c r="BA49" t="s">
        <v>16244</v>
      </c>
      <c r="BB49" t="s">
        <v>937</v>
      </c>
      <c r="BC49">
        <v>1</v>
      </c>
      <c r="BD49">
        <v>8079</v>
      </c>
      <c r="BE49" t="s">
        <v>9396</v>
      </c>
      <c r="BF49" t="s">
        <v>937</v>
      </c>
      <c r="BH49">
        <v>1</v>
      </c>
      <c r="BI49">
        <v>8079</v>
      </c>
      <c r="BJ49" t="s">
        <v>2748</v>
      </c>
      <c r="BK49" t="s">
        <v>937</v>
      </c>
      <c r="BP49">
        <v>2</v>
      </c>
      <c r="BQ49">
        <v>6070</v>
      </c>
      <c r="BS49">
        <v>1</v>
      </c>
    </row>
    <row r="50" spans="1:71" x14ac:dyDescent="0.2">
      <c r="A50">
        <v>70</v>
      </c>
      <c r="B50">
        <v>3663617</v>
      </c>
      <c r="C50">
        <v>5454609</v>
      </c>
      <c r="D50">
        <v>2507404</v>
      </c>
      <c r="E50">
        <v>35662566</v>
      </c>
      <c r="F50">
        <v>47288196</v>
      </c>
      <c r="G50">
        <v>22352</v>
      </c>
      <c r="H50">
        <v>3995</v>
      </c>
      <c r="I50">
        <v>166</v>
      </c>
      <c r="J50">
        <v>26513</v>
      </c>
      <c r="K50">
        <v>3907845</v>
      </c>
      <c r="L50">
        <v>31.18</v>
      </c>
      <c r="M50">
        <v>701294</v>
      </c>
      <c r="N50">
        <v>8.35</v>
      </c>
      <c r="O50">
        <v>65182</v>
      </c>
      <c r="P50">
        <v>0.22</v>
      </c>
      <c r="Q50">
        <v>917997</v>
      </c>
      <c r="R50">
        <v>5.69</v>
      </c>
      <c r="S50">
        <v>163061</v>
      </c>
      <c r="T50">
        <v>3.6</v>
      </c>
      <c r="U50">
        <v>393931</v>
      </c>
      <c r="V50">
        <v>2.15</v>
      </c>
      <c r="W50">
        <v>2433809</v>
      </c>
      <c r="X50">
        <v>6.13</v>
      </c>
      <c r="Y50">
        <v>506148</v>
      </c>
      <c r="Z50">
        <v>2.82</v>
      </c>
      <c r="AA50">
        <v>94157</v>
      </c>
      <c r="AB50">
        <v>1.04</v>
      </c>
      <c r="AC50">
        <v>334891</v>
      </c>
      <c r="AD50">
        <v>3.34</v>
      </c>
      <c r="AE50">
        <v>650486</v>
      </c>
      <c r="AF50">
        <v>6.43</v>
      </c>
      <c r="AG50">
        <v>627673</v>
      </c>
      <c r="AH50">
        <v>7.9</v>
      </c>
      <c r="AI50">
        <v>1132096</v>
      </c>
      <c r="AJ50">
        <v>18.489999999999998</v>
      </c>
      <c r="AK50">
        <v>12869504</v>
      </c>
      <c r="AL50">
        <v>109.66</v>
      </c>
      <c r="AM50">
        <v>18</v>
      </c>
      <c r="AN50">
        <v>940934</v>
      </c>
      <c r="AO50">
        <v>12.32</v>
      </c>
      <c r="AQ50">
        <v>1</v>
      </c>
      <c r="AR50">
        <v>8080</v>
      </c>
      <c r="AS50" t="s">
        <v>29991</v>
      </c>
      <c r="AT50" t="s">
        <v>937</v>
      </c>
      <c r="AU50">
        <v>1</v>
      </c>
      <c r="AV50">
        <v>8080</v>
      </c>
      <c r="AW50" t="s">
        <v>23093</v>
      </c>
      <c r="AX50" t="s">
        <v>937</v>
      </c>
      <c r="AY50">
        <v>1</v>
      </c>
      <c r="AZ50">
        <v>8080</v>
      </c>
      <c r="BA50" t="s">
        <v>16245</v>
      </c>
      <c r="BB50" t="s">
        <v>937</v>
      </c>
      <c r="BC50">
        <v>1</v>
      </c>
      <c r="BD50">
        <v>8080</v>
      </c>
      <c r="BE50" t="s">
        <v>9397</v>
      </c>
      <c r="BF50" t="s">
        <v>937</v>
      </c>
      <c r="BH50">
        <v>1</v>
      </c>
      <c r="BI50">
        <v>8080</v>
      </c>
      <c r="BJ50" t="s">
        <v>2749</v>
      </c>
      <c r="BK50" t="s">
        <v>937</v>
      </c>
      <c r="BP50">
        <v>2</v>
      </c>
      <c r="BQ50">
        <v>6080</v>
      </c>
      <c r="BS50">
        <v>1</v>
      </c>
    </row>
    <row r="51" spans="1:71" x14ac:dyDescent="0.2">
      <c r="A51">
        <v>71</v>
      </c>
      <c r="B51">
        <v>103199317</v>
      </c>
      <c r="C51">
        <v>22634006</v>
      </c>
      <c r="D51">
        <v>63569085</v>
      </c>
      <c r="E51">
        <v>164023548</v>
      </c>
      <c r="F51">
        <v>353425956</v>
      </c>
      <c r="G51">
        <v>132252</v>
      </c>
      <c r="H51">
        <v>12066</v>
      </c>
      <c r="I51">
        <v>4858</v>
      </c>
      <c r="J51">
        <v>149176</v>
      </c>
      <c r="K51">
        <v>12778176</v>
      </c>
      <c r="L51">
        <v>127.73</v>
      </c>
      <c r="M51">
        <v>1696299</v>
      </c>
      <c r="N51">
        <v>29.71</v>
      </c>
      <c r="O51">
        <v>2878359</v>
      </c>
      <c r="P51">
        <v>10.39</v>
      </c>
      <c r="Q51">
        <v>0</v>
      </c>
      <c r="R51">
        <v>0</v>
      </c>
      <c r="S51">
        <v>891550</v>
      </c>
      <c r="T51">
        <v>19.920000000000002</v>
      </c>
      <c r="U51">
        <v>1251541</v>
      </c>
      <c r="V51">
        <v>7.87</v>
      </c>
      <c r="W51">
        <v>1510055</v>
      </c>
      <c r="X51">
        <v>1.1000000000000001</v>
      </c>
      <c r="Y51">
        <v>0</v>
      </c>
      <c r="Z51">
        <v>0</v>
      </c>
      <c r="AA51">
        <v>623187</v>
      </c>
      <c r="AB51">
        <v>7</v>
      </c>
      <c r="AC51">
        <v>1714876</v>
      </c>
      <c r="AD51">
        <v>17.62</v>
      </c>
      <c r="AE51">
        <v>2117267</v>
      </c>
      <c r="AF51">
        <v>23.33</v>
      </c>
      <c r="AG51">
        <v>1396921</v>
      </c>
      <c r="AH51">
        <v>20.43</v>
      </c>
      <c r="AI51">
        <v>21065490</v>
      </c>
      <c r="AJ51">
        <v>312.20999999999998</v>
      </c>
      <c r="AK51">
        <v>50920550</v>
      </c>
      <c r="AL51">
        <v>625.87</v>
      </c>
      <c r="AM51">
        <v>108</v>
      </c>
      <c r="AN51">
        <v>2996829</v>
      </c>
      <c r="AO51">
        <v>48.56</v>
      </c>
      <c r="AQ51">
        <v>1</v>
      </c>
      <c r="AR51">
        <v>8081</v>
      </c>
      <c r="AS51" t="s">
        <v>29992</v>
      </c>
      <c r="AT51" t="s">
        <v>937</v>
      </c>
      <c r="AU51">
        <v>1</v>
      </c>
      <c r="AV51">
        <v>8081</v>
      </c>
      <c r="AW51" t="s">
        <v>23094</v>
      </c>
      <c r="AX51" t="s">
        <v>937</v>
      </c>
      <c r="AY51">
        <v>1</v>
      </c>
      <c r="AZ51">
        <v>8081</v>
      </c>
      <c r="BA51" t="s">
        <v>16246</v>
      </c>
      <c r="BB51" t="s">
        <v>937</v>
      </c>
      <c r="BC51">
        <v>1</v>
      </c>
      <c r="BD51">
        <v>8081</v>
      </c>
      <c r="BE51" t="s">
        <v>9398</v>
      </c>
      <c r="BF51" t="s">
        <v>937</v>
      </c>
      <c r="BH51">
        <v>1</v>
      </c>
      <c r="BI51">
        <v>8081</v>
      </c>
      <c r="BJ51" t="s">
        <v>2750</v>
      </c>
      <c r="BK51" t="s">
        <v>937</v>
      </c>
      <c r="BP51">
        <v>2</v>
      </c>
      <c r="BQ51">
        <v>6090</v>
      </c>
      <c r="BS51">
        <v>3</v>
      </c>
    </row>
    <row r="52" spans="1:71" x14ac:dyDescent="0.2">
      <c r="A52">
        <v>72</v>
      </c>
      <c r="B52">
        <v>13450718</v>
      </c>
      <c r="C52">
        <v>6601925</v>
      </c>
      <c r="D52">
        <v>3348505</v>
      </c>
      <c r="E52">
        <v>12502334</v>
      </c>
      <c r="F52">
        <v>35903482</v>
      </c>
      <c r="G52">
        <v>31066</v>
      </c>
      <c r="H52">
        <v>5682</v>
      </c>
      <c r="I52">
        <v>478</v>
      </c>
      <c r="J52">
        <v>37226</v>
      </c>
      <c r="K52">
        <v>1992537</v>
      </c>
      <c r="L52">
        <v>17.97</v>
      </c>
      <c r="M52">
        <v>0</v>
      </c>
      <c r="N52">
        <v>0</v>
      </c>
      <c r="O52">
        <v>87289</v>
      </c>
      <c r="P52">
        <v>0.25</v>
      </c>
      <c r="Q52">
        <v>440431</v>
      </c>
      <c r="R52">
        <v>3.42</v>
      </c>
      <c r="S52">
        <v>205175</v>
      </c>
      <c r="T52">
        <v>4.12</v>
      </c>
      <c r="U52">
        <v>0</v>
      </c>
      <c r="V52">
        <v>0</v>
      </c>
      <c r="W52">
        <v>952677</v>
      </c>
      <c r="X52">
        <v>4.41</v>
      </c>
      <c r="Y52">
        <v>108068</v>
      </c>
      <c r="Z52">
        <v>0.9</v>
      </c>
      <c r="AA52">
        <v>61210</v>
      </c>
      <c r="AB52">
        <v>0.77</v>
      </c>
      <c r="AC52">
        <v>316745</v>
      </c>
      <c r="AD52">
        <v>3.78</v>
      </c>
      <c r="AE52">
        <v>560580</v>
      </c>
      <c r="AF52">
        <v>6.3</v>
      </c>
      <c r="AG52">
        <v>484232</v>
      </c>
      <c r="AH52">
        <v>7.59</v>
      </c>
      <c r="AI52">
        <v>3091003</v>
      </c>
      <c r="AJ52">
        <v>43.42</v>
      </c>
      <c r="AK52">
        <v>9147412</v>
      </c>
      <c r="AL52">
        <v>109.66</v>
      </c>
      <c r="AM52">
        <v>25</v>
      </c>
      <c r="AN52">
        <v>847465</v>
      </c>
      <c r="AO52">
        <v>16.73</v>
      </c>
      <c r="AQ52">
        <v>1</v>
      </c>
      <c r="AR52">
        <v>8082</v>
      </c>
      <c r="AS52" t="s">
        <v>29993</v>
      </c>
      <c r="AT52" t="s">
        <v>938</v>
      </c>
      <c r="AU52">
        <v>1</v>
      </c>
      <c r="AV52">
        <v>8082</v>
      </c>
      <c r="AW52" t="s">
        <v>23095</v>
      </c>
      <c r="AX52" t="s">
        <v>938</v>
      </c>
      <c r="AY52">
        <v>1</v>
      </c>
      <c r="AZ52">
        <v>8082</v>
      </c>
      <c r="BA52" t="s">
        <v>16247</v>
      </c>
      <c r="BB52" t="s">
        <v>938</v>
      </c>
      <c r="BC52">
        <v>1</v>
      </c>
      <c r="BD52">
        <v>8082</v>
      </c>
      <c r="BE52" t="s">
        <v>9399</v>
      </c>
      <c r="BF52" t="s">
        <v>938</v>
      </c>
      <c r="BH52">
        <v>1</v>
      </c>
      <c r="BI52">
        <v>8082</v>
      </c>
      <c r="BJ52" t="s">
        <v>2751</v>
      </c>
      <c r="BK52" t="s">
        <v>938</v>
      </c>
      <c r="BP52">
        <v>2</v>
      </c>
      <c r="BQ52">
        <v>6100</v>
      </c>
      <c r="BS52">
        <v>2</v>
      </c>
    </row>
    <row r="53" spans="1:71" x14ac:dyDescent="0.2">
      <c r="A53">
        <v>74</v>
      </c>
      <c r="B53">
        <v>73263765</v>
      </c>
      <c r="C53">
        <v>33237045</v>
      </c>
      <c r="D53">
        <v>77599284</v>
      </c>
      <c r="E53">
        <v>134581515</v>
      </c>
      <c r="F53">
        <v>318681609</v>
      </c>
      <c r="G53">
        <v>42226</v>
      </c>
      <c r="H53">
        <v>18340</v>
      </c>
      <c r="I53">
        <v>5103</v>
      </c>
      <c r="J53">
        <v>65669</v>
      </c>
      <c r="K53">
        <v>25923077</v>
      </c>
      <c r="L53">
        <v>207.9</v>
      </c>
      <c r="M53">
        <v>67481</v>
      </c>
      <c r="N53">
        <v>0.82</v>
      </c>
      <c r="O53">
        <v>3442861</v>
      </c>
      <c r="P53">
        <v>13.4</v>
      </c>
      <c r="Q53">
        <v>2210235</v>
      </c>
      <c r="R53">
        <v>12.69</v>
      </c>
      <c r="S53">
        <v>196413</v>
      </c>
      <c r="T53">
        <v>3.81</v>
      </c>
      <c r="U53">
        <v>1905101</v>
      </c>
      <c r="V53">
        <v>11.69</v>
      </c>
      <c r="W53">
        <v>0</v>
      </c>
      <c r="X53">
        <v>0</v>
      </c>
      <c r="Y53">
        <v>0</v>
      </c>
      <c r="Z53">
        <v>0</v>
      </c>
      <c r="AA53">
        <v>840597</v>
      </c>
      <c r="AB53">
        <v>9.0399999999999991</v>
      </c>
      <c r="AC53">
        <v>1922164</v>
      </c>
      <c r="AD53">
        <v>18.87</v>
      </c>
      <c r="AE53">
        <v>3486497</v>
      </c>
      <c r="AF53">
        <v>32.08</v>
      </c>
      <c r="AG53">
        <v>1422564</v>
      </c>
      <c r="AH53">
        <v>17.03</v>
      </c>
      <c r="AI53">
        <v>18027888</v>
      </c>
      <c r="AJ53">
        <v>382.32</v>
      </c>
      <c r="AK53">
        <v>63043036</v>
      </c>
      <c r="AL53">
        <v>751.91</v>
      </c>
      <c r="AM53">
        <v>97</v>
      </c>
      <c r="AN53">
        <v>3598158</v>
      </c>
      <c r="AO53">
        <v>42.26</v>
      </c>
      <c r="AQ53">
        <v>1</v>
      </c>
      <c r="AR53">
        <v>8083</v>
      </c>
      <c r="AS53" t="s">
        <v>29994</v>
      </c>
      <c r="AT53" t="s">
        <v>937</v>
      </c>
      <c r="AU53">
        <v>1</v>
      </c>
      <c r="AV53">
        <v>8083</v>
      </c>
      <c r="AW53" t="s">
        <v>23096</v>
      </c>
      <c r="AX53" t="s">
        <v>937</v>
      </c>
      <c r="AY53">
        <v>1</v>
      </c>
      <c r="AZ53">
        <v>8083</v>
      </c>
      <c r="BA53" t="s">
        <v>16248</v>
      </c>
      <c r="BB53" t="s">
        <v>937</v>
      </c>
      <c r="BC53">
        <v>1</v>
      </c>
      <c r="BD53">
        <v>8083</v>
      </c>
      <c r="BE53" t="s">
        <v>9400</v>
      </c>
      <c r="BF53" t="s">
        <v>937</v>
      </c>
      <c r="BH53">
        <v>1</v>
      </c>
      <c r="BI53">
        <v>8083</v>
      </c>
      <c r="BJ53" t="s">
        <v>2752</v>
      </c>
      <c r="BK53" t="s">
        <v>937</v>
      </c>
      <c r="BP53">
        <v>2</v>
      </c>
      <c r="BQ53">
        <v>6101</v>
      </c>
      <c r="BS53">
        <v>2</v>
      </c>
    </row>
    <row r="54" spans="1:71" x14ac:dyDescent="0.2">
      <c r="A54">
        <v>76</v>
      </c>
      <c r="B54">
        <v>8036861</v>
      </c>
      <c r="C54">
        <v>6948020</v>
      </c>
      <c r="D54">
        <v>2892508</v>
      </c>
      <c r="E54">
        <v>25853427</v>
      </c>
      <c r="F54">
        <v>43730816</v>
      </c>
      <c r="G54">
        <v>26689</v>
      </c>
      <c r="H54">
        <v>5404</v>
      </c>
      <c r="I54">
        <v>570</v>
      </c>
      <c r="J54">
        <v>32663</v>
      </c>
      <c r="K54">
        <v>2814004</v>
      </c>
      <c r="L54">
        <v>25.12</v>
      </c>
      <c r="M54">
        <v>67300</v>
      </c>
      <c r="N54">
        <v>1.18</v>
      </c>
      <c r="O54">
        <v>0</v>
      </c>
      <c r="P54">
        <v>0</v>
      </c>
      <c r="Q54">
        <v>319077</v>
      </c>
      <c r="R54">
        <v>1.76</v>
      </c>
      <c r="S54">
        <v>277038</v>
      </c>
      <c r="T54">
        <v>5.36</v>
      </c>
      <c r="U54">
        <v>282912</v>
      </c>
      <c r="V54">
        <v>1.53</v>
      </c>
      <c r="W54">
        <v>375124</v>
      </c>
      <c r="X54">
        <v>0.91</v>
      </c>
      <c r="Y54">
        <v>468080</v>
      </c>
      <c r="Z54">
        <v>2.88</v>
      </c>
      <c r="AA54">
        <v>111301</v>
      </c>
      <c r="AB54">
        <v>1.26</v>
      </c>
      <c r="AC54">
        <v>456137</v>
      </c>
      <c r="AD54">
        <v>4.22</v>
      </c>
      <c r="AE54">
        <v>419648</v>
      </c>
      <c r="AF54">
        <v>3.98</v>
      </c>
      <c r="AG54">
        <v>202928</v>
      </c>
      <c r="AH54">
        <v>3.04</v>
      </c>
      <c r="AI54">
        <v>1506639</v>
      </c>
      <c r="AJ54">
        <v>21.63</v>
      </c>
      <c r="AK54">
        <v>8329400</v>
      </c>
      <c r="AL54">
        <v>87</v>
      </c>
      <c r="AM54">
        <v>34</v>
      </c>
      <c r="AN54">
        <v>1029212</v>
      </c>
      <c r="AO54">
        <v>14.13</v>
      </c>
      <c r="AQ54">
        <v>1</v>
      </c>
      <c r="AR54">
        <v>8084</v>
      </c>
      <c r="AS54" t="s">
        <v>29995</v>
      </c>
      <c r="AT54" t="s">
        <v>937</v>
      </c>
      <c r="AU54">
        <v>1</v>
      </c>
      <c r="AV54">
        <v>8084</v>
      </c>
      <c r="AW54" t="s">
        <v>23097</v>
      </c>
      <c r="AX54" t="s">
        <v>937</v>
      </c>
      <c r="AY54">
        <v>1</v>
      </c>
      <c r="AZ54">
        <v>8084</v>
      </c>
      <c r="BA54" t="s">
        <v>16249</v>
      </c>
      <c r="BB54" t="s">
        <v>937</v>
      </c>
      <c r="BC54">
        <v>1</v>
      </c>
      <c r="BD54">
        <v>8084</v>
      </c>
      <c r="BE54" t="s">
        <v>9401</v>
      </c>
      <c r="BF54" t="s">
        <v>937</v>
      </c>
      <c r="BH54">
        <v>1</v>
      </c>
      <c r="BI54">
        <v>8084</v>
      </c>
      <c r="BJ54" t="s">
        <v>2753</v>
      </c>
      <c r="BK54" t="s">
        <v>937</v>
      </c>
      <c r="BP54">
        <v>2</v>
      </c>
      <c r="BQ54">
        <v>6110</v>
      </c>
      <c r="BS54">
        <v>1</v>
      </c>
    </row>
    <row r="55" spans="1:71" x14ac:dyDescent="0.2">
      <c r="A55">
        <v>77</v>
      </c>
      <c r="B55">
        <v>6574315</v>
      </c>
      <c r="C55">
        <v>3320506</v>
      </c>
      <c r="D55">
        <v>4364559</v>
      </c>
      <c r="E55">
        <v>11610160</v>
      </c>
      <c r="F55">
        <v>25869540</v>
      </c>
      <c r="G55">
        <v>5670</v>
      </c>
      <c r="H55">
        <v>2282</v>
      </c>
      <c r="I55">
        <v>664</v>
      </c>
      <c r="J55">
        <v>8616</v>
      </c>
      <c r="K55">
        <v>1968490</v>
      </c>
      <c r="L55">
        <v>22.36</v>
      </c>
      <c r="M55">
        <v>322541</v>
      </c>
      <c r="N55">
        <v>6.07</v>
      </c>
      <c r="O55">
        <v>0</v>
      </c>
      <c r="P55">
        <v>0</v>
      </c>
      <c r="Q55">
        <v>993187</v>
      </c>
      <c r="R55">
        <v>7.53</v>
      </c>
      <c r="S55">
        <v>182701</v>
      </c>
      <c r="T55">
        <v>4.82</v>
      </c>
      <c r="U55">
        <v>397824</v>
      </c>
      <c r="V55">
        <v>2.52</v>
      </c>
      <c r="W55">
        <v>1247007</v>
      </c>
      <c r="X55">
        <v>5.66</v>
      </c>
      <c r="Y55">
        <v>0</v>
      </c>
      <c r="Z55">
        <v>0</v>
      </c>
      <c r="AA55">
        <v>30186</v>
      </c>
      <c r="AB55">
        <v>0.32</v>
      </c>
      <c r="AC55">
        <v>291672</v>
      </c>
      <c r="AD55">
        <v>3.52</v>
      </c>
      <c r="AE55">
        <v>208641</v>
      </c>
      <c r="AF55">
        <v>4.34</v>
      </c>
      <c r="AG55">
        <v>159892</v>
      </c>
      <c r="AH55">
        <v>3.95</v>
      </c>
      <c r="AI55">
        <v>3378495</v>
      </c>
      <c r="AJ55">
        <v>56.22</v>
      </c>
      <c r="AK55">
        <v>9180636</v>
      </c>
      <c r="AL55">
        <v>117.31</v>
      </c>
      <c r="AM55">
        <v>25</v>
      </c>
      <c r="AN55">
        <v>0</v>
      </c>
      <c r="AO55">
        <v>0</v>
      </c>
      <c r="AQ55">
        <v>2</v>
      </c>
      <c r="AR55">
        <v>6010</v>
      </c>
      <c r="AS55" t="s">
        <v>29996</v>
      </c>
      <c r="AT55" t="s">
        <v>937</v>
      </c>
      <c r="AU55">
        <v>2</v>
      </c>
      <c r="AV55">
        <v>6010</v>
      </c>
      <c r="AW55" t="s">
        <v>23098</v>
      </c>
      <c r="AX55" t="s">
        <v>937</v>
      </c>
      <c r="AY55">
        <v>2</v>
      </c>
      <c r="AZ55">
        <v>6010</v>
      </c>
      <c r="BA55" t="s">
        <v>16250</v>
      </c>
      <c r="BB55" t="s">
        <v>937</v>
      </c>
      <c r="BC55">
        <v>2</v>
      </c>
      <c r="BD55">
        <v>6010</v>
      </c>
      <c r="BE55" t="s">
        <v>9402</v>
      </c>
      <c r="BF55" t="s">
        <v>937</v>
      </c>
      <c r="BH55">
        <v>2</v>
      </c>
      <c r="BI55">
        <v>6010</v>
      </c>
      <c r="BJ55" t="s">
        <v>2754</v>
      </c>
      <c r="BK55" t="s">
        <v>937</v>
      </c>
      <c r="BP55">
        <v>2</v>
      </c>
      <c r="BQ55">
        <v>6130</v>
      </c>
      <c r="BS55">
        <v>1</v>
      </c>
    </row>
    <row r="56" spans="1:71" x14ac:dyDescent="0.2">
      <c r="A56">
        <v>78</v>
      </c>
      <c r="B56">
        <v>338606</v>
      </c>
      <c r="C56">
        <v>2044947</v>
      </c>
      <c r="D56">
        <v>1045945</v>
      </c>
      <c r="E56">
        <v>12319615</v>
      </c>
      <c r="F56">
        <v>15749113</v>
      </c>
      <c r="G56">
        <v>13247</v>
      </c>
      <c r="H56">
        <v>828</v>
      </c>
      <c r="I56">
        <v>134</v>
      </c>
      <c r="J56">
        <v>14209</v>
      </c>
      <c r="K56">
        <v>1110802</v>
      </c>
      <c r="L56">
        <v>10.84</v>
      </c>
      <c r="M56">
        <v>368515</v>
      </c>
      <c r="N56">
        <v>4.16</v>
      </c>
      <c r="O56">
        <v>0</v>
      </c>
      <c r="P56">
        <v>0</v>
      </c>
      <c r="Q56">
        <v>253519</v>
      </c>
      <c r="R56">
        <v>1.61</v>
      </c>
      <c r="S56">
        <v>4353</v>
      </c>
      <c r="T56">
        <v>0.1</v>
      </c>
      <c r="U56">
        <v>134388</v>
      </c>
      <c r="V56">
        <v>1</v>
      </c>
      <c r="W56">
        <v>1049095</v>
      </c>
      <c r="X56">
        <v>2.89</v>
      </c>
      <c r="Y56">
        <v>169169</v>
      </c>
      <c r="Z56">
        <v>0.95</v>
      </c>
      <c r="AA56">
        <v>0</v>
      </c>
      <c r="AB56">
        <v>0</v>
      </c>
      <c r="AC56">
        <v>0</v>
      </c>
      <c r="AD56">
        <v>0</v>
      </c>
      <c r="AE56">
        <v>361808</v>
      </c>
      <c r="AF56">
        <v>3.99</v>
      </c>
      <c r="AG56">
        <v>347508</v>
      </c>
      <c r="AH56">
        <v>4.3</v>
      </c>
      <c r="AI56">
        <v>1576931</v>
      </c>
      <c r="AJ56">
        <v>23.53</v>
      </c>
      <c r="AK56">
        <v>5376088</v>
      </c>
      <c r="AL56">
        <v>53.37</v>
      </c>
      <c r="AM56">
        <v>12</v>
      </c>
      <c r="AN56">
        <v>0</v>
      </c>
      <c r="AO56">
        <v>0</v>
      </c>
      <c r="AQ56">
        <v>2</v>
      </c>
      <c r="AR56">
        <v>6020</v>
      </c>
      <c r="AS56" t="s">
        <v>29997</v>
      </c>
      <c r="AT56" t="s">
        <v>937</v>
      </c>
      <c r="AU56">
        <v>2</v>
      </c>
      <c r="AV56">
        <v>6020</v>
      </c>
      <c r="AW56" t="s">
        <v>23099</v>
      </c>
      <c r="AX56" t="s">
        <v>937</v>
      </c>
      <c r="AY56">
        <v>2</v>
      </c>
      <c r="AZ56">
        <v>6020</v>
      </c>
      <c r="BA56" t="s">
        <v>16251</v>
      </c>
      <c r="BB56" t="s">
        <v>937</v>
      </c>
      <c r="BC56">
        <v>2</v>
      </c>
      <c r="BD56">
        <v>6020</v>
      </c>
      <c r="BE56" t="s">
        <v>9403</v>
      </c>
      <c r="BF56" t="s">
        <v>937</v>
      </c>
      <c r="BH56">
        <v>2</v>
      </c>
      <c r="BI56">
        <v>6020</v>
      </c>
      <c r="BJ56" t="s">
        <v>2755</v>
      </c>
      <c r="BK56" t="s">
        <v>937</v>
      </c>
      <c r="BP56">
        <v>2</v>
      </c>
      <c r="BQ56">
        <v>6131</v>
      </c>
      <c r="BS56">
        <v>2</v>
      </c>
    </row>
    <row r="57" spans="1:71" x14ac:dyDescent="0.2">
      <c r="A57">
        <v>79</v>
      </c>
      <c r="B57">
        <v>6514454</v>
      </c>
      <c r="C57">
        <v>4008969</v>
      </c>
      <c r="D57">
        <v>0</v>
      </c>
      <c r="E57">
        <v>4034367</v>
      </c>
      <c r="F57">
        <v>14557790</v>
      </c>
      <c r="G57">
        <v>22602</v>
      </c>
      <c r="H57">
        <v>2819</v>
      </c>
      <c r="I57">
        <v>0</v>
      </c>
      <c r="J57">
        <v>25421</v>
      </c>
      <c r="K57">
        <v>676225</v>
      </c>
      <c r="L57">
        <v>6.68</v>
      </c>
      <c r="M57">
        <v>101987</v>
      </c>
      <c r="N57">
        <v>1.6</v>
      </c>
      <c r="O57">
        <v>0</v>
      </c>
      <c r="P57">
        <v>0</v>
      </c>
      <c r="Q57">
        <v>0</v>
      </c>
      <c r="R57">
        <v>0</v>
      </c>
      <c r="S57">
        <v>133277</v>
      </c>
      <c r="T57">
        <v>2.23</v>
      </c>
      <c r="U57">
        <v>135750</v>
      </c>
      <c r="V57">
        <v>1</v>
      </c>
      <c r="W57">
        <v>0</v>
      </c>
      <c r="X57">
        <v>0</v>
      </c>
      <c r="Y57">
        <v>0</v>
      </c>
      <c r="Z57">
        <v>0</v>
      </c>
      <c r="AA57">
        <v>0</v>
      </c>
      <c r="AB57">
        <v>0</v>
      </c>
      <c r="AC57">
        <v>0</v>
      </c>
      <c r="AD57">
        <v>0</v>
      </c>
      <c r="AE57">
        <v>314525</v>
      </c>
      <c r="AF57">
        <v>4.71</v>
      </c>
      <c r="AG57">
        <v>185044</v>
      </c>
      <c r="AH57">
        <v>2.2400000000000002</v>
      </c>
      <c r="AI57">
        <v>671418</v>
      </c>
      <c r="AJ57">
        <v>15.36</v>
      </c>
      <c r="AK57">
        <v>2218226</v>
      </c>
      <c r="AL57">
        <v>33.82</v>
      </c>
      <c r="AM57">
        <v>8</v>
      </c>
      <c r="AN57">
        <v>0</v>
      </c>
      <c r="AO57">
        <v>0</v>
      </c>
      <c r="AQ57">
        <v>2</v>
      </c>
      <c r="AR57">
        <v>6030</v>
      </c>
      <c r="AS57" t="s">
        <v>29998</v>
      </c>
      <c r="AT57" t="s">
        <v>936</v>
      </c>
      <c r="AU57">
        <v>2</v>
      </c>
      <c r="AV57">
        <v>6030</v>
      </c>
      <c r="AW57" t="s">
        <v>23100</v>
      </c>
      <c r="AX57" t="s">
        <v>936</v>
      </c>
      <c r="AY57">
        <v>2</v>
      </c>
      <c r="AZ57">
        <v>6030</v>
      </c>
      <c r="BA57" t="s">
        <v>16252</v>
      </c>
      <c r="BB57" t="s">
        <v>936</v>
      </c>
      <c r="BC57">
        <v>2</v>
      </c>
      <c r="BD57">
        <v>6030</v>
      </c>
      <c r="BE57" t="s">
        <v>9404</v>
      </c>
      <c r="BF57" t="s">
        <v>936</v>
      </c>
      <c r="BH57">
        <v>2</v>
      </c>
      <c r="BI57">
        <v>6030</v>
      </c>
      <c r="BJ57" t="s">
        <v>2756</v>
      </c>
      <c r="BK57" t="s">
        <v>936</v>
      </c>
      <c r="BP57">
        <v>2</v>
      </c>
      <c r="BQ57">
        <v>6140</v>
      </c>
      <c r="BS57">
        <v>2</v>
      </c>
    </row>
    <row r="58" spans="1:71" x14ac:dyDescent="0.2">
      <c r="A58">
        <v>80</v>
      </c>
      <c r="B58">
        <v>21239441</v>
      </c>
      <c r="C58">
        <v>8341074</v>
      </c>
      <c r="D58">
        <v>8748527</v>
      </c>
      <c r="E58">
        <v>24274077</v>
      </c>
      <c r="F58">
        <v>62603119</v>
      </c>
      <c r="G58">
        <v>51597</v>
      </c>
      <c r="H58">
        <v>5657</v>
      </c>
      <c r="I58">
        <v>1312</v>
      </c>
      <c r="J58">
        <v>58566</v>
      </c>
      <c r="K58">
        <v>3912634</v>
      </c>
      <c r="L58">
        <v>38.44</v>
      </c>
      <c r="M58">
        <v>420261</v>
      </c>
      <c r="N58">
        <v>7</v>
      </c>
      <c r="O58">
        <v>0</v>
      </c>
      <c r="P58">
        <v>0</v>
      </c>
      <c r="Q58">
        <v>1071071</v>
      </c>
      <c r="R58">
        <v>6.12</v>
      </c>
      <c r="S58">
        <v>754784</v>
      </c>
      <c r="T58">
        <v>13.45</v>
      </c>
      <c r="U58">
        <v>631535</v>
      </c>
      <c r="V58">
        <v>4.22</v>
      </c>
      <c r="W58">
        <v>228910</v>
      </c>
      <c r="X58">
        <v>0.63</v>
      </c>
      <c r="Y58">
        <v>0</v>
      </c>
      <c r="Z58">
        <v>0</v>
      </c>
      <c r="AA58">
        <v>313804</v>
      </c>
      <c r="AB58">
        <v>3.67</v>
      </c>
      <c r="AC58">
        <v>732414</v>
      </c>
      <c r="AD58">
        <v>7.89</v>
      </c>
      <c r="AE58">
        <v>892414</v>
      </c>
      <c r="AF58">
        <v>8.9700000000000006</v>
      </c>
      <c r="AG58">
        <v>700206</v>
      </c>
      <c r="AH58">
        <v>10.01</v>
      </c>
      <c r="AI58">
        <v>4167568</v>
      </c>
      <c r="AJ58">
        <v>53.14</v>
      </c>
      <c r="AK58">
        <v>14497501</v>
      </c>
      <c r="AL58">
        <v>162.22999999999999</v>
      </c>
      <c r="AM58">
        <v>25</v>
      </c>
      <c r="AN58">
        <v>671900</v>
      </c>
      <c r="AO58">
        <v>8.69</v>
      </c>
      <c r="AQ58">
        <v>2</v>
      </c>
      <c r="AR58">
        <v>6040</v>
      </c>
      <c r="AS58" t="s">
        <v>29999</v>
      </c>
      <c r="AT58" t="s">
        <v>937</v>
      </c>
      <c r="AU58">
        <v>2</v>
      </c>
      <c r="AV58">
        <v>6040</v>
      </c>
      <c r="AW58" t="s">
        <v>23101</v>
      </c>
      <c r="AX58" t="s">
        <v>937</v>
      </c>
      <c r="AY58">
        <v>2</v>
      </c>
      <c r="AZ58">
        <v>6040</v>
      </c>
      <c r="BA58" t="s">
        <v>16253</v>
      </c>
      <c r="BB58" t="s">
        <v>937</v>
      </c>
      <c r="BC58">
        <v>2</v>
      </c>
      <c r="BD58">
        <v>6040</v>
      </c>
      <c r="BE58" t="s">
        <v>9405</v>
      </c>
      <c r="BF58" t="s">
        <v>937</v>
      </c>
      <c r="BH58">
        <v>2</v>
      </c>
      <c r="BI58">
        <v>6040</v>
      </c>
      <c r="BJ58" t="s">
        <v>2757</v>
      </c>
      <c r="BK58" t="s">
        <v>937</v>
      </c>
      <c r="BP58">
        <v>2</v>
      </c>
      <c r="BQ58">
        <v>6150</v>
      </c>
      <c r="BS58">
        <v>1</v>
      </c>
    </row>
    <row r="59" spans="1:71" x14ac:dyDescent="0.2">
      <c r="A59">
        <v>81</v>
      </c>
      <c r="B59">
        <v>20350265</v>
      </c>
      <c r="C59">
        <v>6969357</v>
      </c>
      <c r="D59">
        <v>9562356</v>
      </c>
      <c r="E59">
        <v>25979631</v>
      </c>
      <c r="F59">
        <v>62861609</v>
      </c>
      <c r="G59">
        <v>33405</v>
      </c>
      <c r="H59">
        <v>5031</v>
      </c>
      <c r="I59">
        <v>1578</v>
      </c>
      <c r="J59">
        <v>40014</v>
      </c>
      <c r="K59">
        <v>2892747</v>
      </c>
      <c r="L59">
        <v>26.71</v>
      </c>
      <c r="M59">
        <v>246108</v>
      </c>
      <c r="N59">
        <v>3.67</v>
      </c>
      <c r="O59">
        <v>0</v>
      </c>
      <c r="P59">
        <v>0</v>
      </c>
      <c r="Q59">
        <v>509514</v>
      </c>
      <c r="R59">
        <v>2.67</v>
      </c>
      <c r="S59">
        <v>349506</v>
      </c>
      <c r="T59">
        <v>6.76</v>
      </c>
      <c r="U59">
        <v>210122</v>
      </c>
      <c r="V59">
        <v>1.22</v>
      </c>
      <c r="W59">
        <v>1244775</v>
      </c>
      <c r="X59">
        <v>2.5499999999999998</v>
      </c>
      <c r="Y59">
        <v>110034</v>
      </c>
      <c r="Z59">
        <v>0.27</v>
      </c>
      <c r="AA59">
        <v>117698</v>
      </c>
      <c r="AB59">
        <v>1.45</v>
      </c>
      <c r="AC59">
        <v>412939</v>
      </c>
      <c r="AD59">
        <v>3.91</v>
      </c>
      <c r="AE59">
        <v>660262</v>
      </c>
      <c r="AF59">
        <v>6.7</v>
      </c>
      <c r="AG59">
        <v>265158</v>
      </c>
      <c r="AH59">
        <v>4.2699999999999996</v>
      </c>
      <c r="AI59">
        <v>4218106</v>
      </c>
      <c r="AJ59">
        <v>31.9</v>
      </c>
      <c r="AK59">
        <v>12361289</v>
      </c>
      <c r="AL59">
        <v>107.3</v>
      </c>
      <c r="AM59">
        <v>28</v>
      </c>
      <c r="AN59">
        <v>1124320</v>
      </c>
      <c r="AO59">
        <v>15.22</v>
      </c>
      <c r="AQ59">
        <v>2</v>
      </c>
      <c r="AR59">
        <v>6070</v>
      </c>
      <c r="AS59" t="s">
        <v>30000</v>
      </c>
      <c r="AT59" t="s">
        <v>936</v>
      </c>
      <c r="AU59">
        <v>2</v>
      </c>
      <c r="AV59">
        <v>6070</v>
      </c>
      <c r="AW59" t="s">
        <v>23102</v>
      </c>
      <c r="AX59" t="s">
        <v>936</v>
      </c>
      <c r="AY59">
        <v>2</v>
      </c>
      <c r="AZ59">
        <v>6070</v>
      </c>
      <c r="BA59" t="s">
        <v>16254</v>
      </c>
      <c r="BB59" t="s">
        <v>936</v>
      </c>
      <c r="BC59">
        <v>2</v>
      </c>
      <c r="BD59">
        <v>6070</v>
      </c>
      <c r="BE59" t="s">
        <v>9406</v>
      </c>
      <c r="BF59" t="s">
        <v>936</v>
      </c>
      <c r="BH59">
        <v>2</v>
      </c>
      <c r="BI59">
        <v>6070</v>
      </c>
      <c r="BJ59" t="s">
        <v>2758</v>
      </c>
      <c r="BK59" t="s">
        <v>936</v>
      </c>
      <c r="BP59">
        <v>2</v>
      </c>
      <c r="BQ59">
        <v>6160</v>
      </c>
      <c r="BS59">
        <v>1</v>
      </c>
    </row>
    <row r="60" spans="1:71" x14ac:dyDescent="0.2">
      <c r="A60">
        <v>83</v>
      </c>
      <c r="B60">
        <v>31938177</v>
      </c>
      <c r="C60">
        <v>9750265</v>
      </c>
      <c r="D60">
        <v>9164394</v>
      </c>
      <c r="E60">
        <v>12818941</v>
      </c>
      <c r="F60">
        <v>63671777</v>
      </c>
      <c r="G60">
        <v>25733</v>
      </c>
      <c r="H60">
        <v>5075</v>
      </c>
      <c r="I60">
        <v>821</v>
      </c>
      <c r="J60">
        <v>31629</v>
      </c>
      <c r="K60">
        <v>4222282</v>
      </c>
      <c r="L60">
        <v>40.32</v>
      </c>
      <c r="M60">
        <v>0</v>
      </c>
      <c r="N60">
        <v>0</v>
      </c>
      <c r="O60">
        <v>803931</v>
      </c>
      <c r="P60">
        <v>1.89</v>
      </c>
      <c r="Q60">
        <v>252334</v>
      </c>
      <c r="R60">
        <v>1.91</v>
      </c>
      <c r="S60">
        <v>172673</v>
      </c>
      <c r="T60">
        <v>4.05</v>
      </c>
      <c r="U60">
        <v>349053</v>
      </c>
      <c r="V60">
        <v>2.31</v>
      </c>
      <c r="W60">
        <v>3592312</v>
      </c>
      <c r="X60">
        <v>9.32</v>
      </c>
      <c r="Y60">
        <v>31939</v>
      </c>
      <c r="Z60">
        <v>0.19</v>
      </c>
      <c r="AA60">
        <v>254801</v>
      </c>
      <c r="AB60">
        <v>2.76</v>
      </c>
      <c r="AC60">
        <v>212678</v>
      </c>
      <c r="AD60">
        <v>2.4900000000000002</v>
      </c>
      <c r="AE60">
        <v>595885</v>
      </c>
      <c r="AF60">
        <v>7.19</v>
      </c>
      <c r="AG60">
        <v>360437</v>
      </c>
      <c r="AH60">
        <v>4.83</v>
      </c>
      <c r="AI60">
        <v>2852740</v>
      </c>
      <c r="AJ60">
        <v>39.17</v>
      </c>
      <c r="AK60">
        <v>14749930</v>
      </c>
      <c r="AL60">
        <v>134.01</v>
      </c>
      <c r="AM60">
        <v>25</v>
      </c>
      <c r="AN60">
        <v>1048865</v>
      </c>
      <c r="AO60">
        <v>17.579999999999998</v>
      </c>
      <c r="AQ60">
        <v>2</v>
      </c>
      <c r="AR60">
        <v>6080</v>
      </c>
      <c r="AS60" t="s">
        <v>30001</v>
      </c>
      <c r="AT60" t="s">
        <v>936</v>
      </c>
      <c r="AU60">
        <v>2</v>
      </c>
      <c r="AV60">
        <v>6080</v>
      </c>
      <c r="AW60" t="s">
        <v>23103</v>
      </c>
      <c r="AX60" t="s">
        <v>936</v>
      </c>
      <c r="AY60">
        <v>2</v>
      </c>
      <c r="AZ60">
        <v>6080</v>
      </c>
      <c r="BA60" t="s">
        <v>16255</v>
      </c>
      <c r="BB60" t="s">
        <v>936</v>
      </c>
      <c r="BC60">
        <v>2</v>
      </c>
      <c r="BD60">
        <v>6080</v>
      </c>
      <c r="BE60" t="s">
        <v>9407</v>
      </c>
      <c r="BF60" t="s">
        <v>936</v>
      </c>
      <c r="BH60">
        <v>2</v>
      </c>
      <c r="BI60">
        <v>6080</v>
      </c>
      <c r="BJ60" t="s">
        <v>2759</v>
      </c>
      <c r="BK60" t="s">
        <v>936</v>
      </c>
      <c r="BP60">
        <v>2</v>
      </c>
      <c r="BQ60">
        <v>6170</v>
      </c>
      <c r="BS60">
        <v>1</v>
      </c>
    </row>
    <row r="61" spans="1:71" x14ac:dyDescent="0.2">
      <c r="A61">
        <v>84</v>
      </c>
      <c r="B61">
        <v>217418084</v>
      </c>
      <c r="C61">
        <v>222371813</v>
      </c>
      <c r="D61">
        <v>337187408</v>
      </c>
      <c r="E61">
        <v>515905914</v>
      </c>
      <c r="F61">
        <v>1292883219</v>
      </c>
      <c r="G61">
        <v>177504</v>
      </c>
      <c r="H61">
        <v>111986</v>
      </c>
      <c r="I61">
        <v>15774</v>
      </c>
      <c r="J61">
        <v>305264</v>
      </c>
      <c r="K61">
        <v>164594924</v>
      </c>
      <c r="L61">
        <v>1241.83</v>
      </c>
      <c r="M61">
        <v>363124</v>
      </c>
      <c r="N61">
        <v>5.57</v>
      </c>
      <c r="O61">
        <v>0</v>
      </c>
      <c r="P61">
        <v>0</v>
      </c>
      <c r="Q61">
        <v>3704633</v>
      </c>
      <c r="R61">
        <v>23.81</v>
      </c>
      <c r="S61">
        <v>12391195</v>
      </c>
      <c r="T61">
        <v>220</v>
      </c>
      <c r="U61">
        <v>10256365</v>
      </c>
      <c r="V61">
        <v>57.59</v>
      </c>
      <c r="W61">
        <v>46919175</v>
      </c>
      <c r="X61">
        <v>95.41</v>
      </c>
      <c r="Y61">
        <v>574613</v>
      </c>
      <c r="Z61">
        <v>3.84</v>
      </c>
      <c r="AA61">
        <v>2591497</v>
      </c>
      <c r="AB61">
        <v>29.03</v>
      </c>
      <c r="AC61">
        <v>2609350</v>
      </c>
      <c r="AD61">
        <v>26.83</v>
      </c>
      <c r="AE61">
        <v>13818803</v>
      </c>
      <c r="AF61">
        <v>128.84</v>
      </c>
      <c r="AG61">
        <v>7045623</v>
      </c>
      <c r="AH61">
        <v>92.89</v>
      </c>
      <c r="AI61">
        <v>20938179</v>
      </c>
      <c r="AJ61">
        <v>292.10000000000002</v>
      </c>
      <c r="AK61">
        <v>313474678</v>
      </c>
      <c r="AL61">
        <v>2583.12</v>
      </c>
      <c r="AM61">
        <v>546</v>
      </c>
      <c r="AN61">
        <v>27667197</v>
      </c>
      <c r="AO61">
        <v>365.38</v>
      </c>
      <c r="AQ61">
        <v>2</v>
      </c>
      <c r="AR61">
        <v>6090</v>
      </c>
      <c r="AS61" t="s">
        <v>30002</v>
      </c>
      <c r="AT61" t="s">
        <v>936</v>
      </c>
      <c r="AU61">
        <v>2</v>
      </c>
      <c r="AV61">
        <v>6090</v>
      </c>
      <c r="AW61" t="s">
        <v>23104</v>
      </c>
      <c r="AX61" t="s">
        <v>938</v>
      </c>
      <c r="AY61">
        <v>2</v>
      </c>
      <c r="AZ61">
        <v>6090</v>
      </c>
      <c r="BA61" t="s">
        <v>16256</v>
      </c>
      <c r="BB61" t="s">
        <v>938</v>
      </c>
      <c r="BC61">
        <v>2</v>
      </c>
      <c r="BD61">
        <v>6090</v>
      </c>
      <c r="BE61" t="s">
        <v>9408</v>
      </c>
      <c r="BF61" t="s">
        <v>938</v>
      </c>
      <c r="BH61">
        <v>2</v>
      </c>
      <c r="BI61">
        <v>6090</v>
      </c>
      <c r="BJ61" t="s">
        <v>2760</v>
      </c>
      <c r="BK61" t="s">
        <v>938</v>
      </c>
      <c r="BP61">
        <v>2</v>
      </c>
      <c r="BQ61">
        <v>6180</v>
      </c>
      <c r="BS61">
        <v>1</v>
      </c>
    </row>
    <row r="62" spans="1:71" x14ac:dyDescent="0.2">
      <c r="A62">
        <v>85</v>
      </c>
      <c r="B62">
        <v>155589293</v>
      </c>
      <c r="C62">
        <v>36336112</v>
      </c>
      <c r="D62">
        <v>29768929</v>
      </c>
      <c r="E62">
        <v>79239110</v>
      </c>
      <c r="F62">
        <v>300933444</v>
      </c>
      <c r="G62">
        <v>98252</v>
      </c>
      <c r="H62">
        <v>12603</v>
      </c>
      <c r="I62">
        <v>3084</v>
      </c>
      <c r="J62">
        <v>113939</v>
      </c>
      <c r="K62">
        <v>14418053</v>
      </c>
      <c r="L62">
        <v>138.30000000000001</v>
      </c>
      <c r="M62">
        <v>2198054</v>
      </c>
      <c r="N62">
        <v>37.64</v>
      </c>
      <c r="O62">
        <v>2416598</v>
      </c>
      <c r="P62">
        <v>7.4</v>
      </c>
      <c r="Q62">
        <v>4547294</v>
      </c>
      <c r="R62">
        <v>26.01</v>
      </c>
      <c r="S62">
        <v>1932860</v>
      </c>
      <c r="T62">
        <v>39.51</v>
      </c>
      <c r="U62">
        <v>997949</v>
      </c>
      <c r="V62">
        <v>6.13</v>
      </c>
      <c r="W62">
        <v>17049427</v>
      </c>
      <c r="X62">
        <v>35.4</v>
      </c>
      <c r="Y62">
        <v>936475</v>
      </c>
      <c r="Z62">
        <v>6.37</v>
      </c>
      <c r="AA62">
        <v>311910</v>
      </c>
      <c r="AB62">
        <v>3.77</v>
      </c>
      <c r="AC62">
        <v>833184</v>
      </c>
      <c r="AD62">
        <v>7.77</v>
      </c>
      <c r="AE62">
        <v>2348213</v>
      </c>
      <c r="AF62">
        <v>27.43</v>
      </c>
      <c r="AG62">
        <v>1926424</v>
      </c>
      <c r="AH62">
        <v>29.74</v>
      </c>
      <c r="AI62">
        <v>23018194</v>
      </c>
      <c r="AJ62">
        <v>328.17</v>
      </c>
      <c r="AK62">
        <v>74395359</v>
      </c>
      <c r="AL62">
        <v>713.49</v>
      </c>
      <c r="AM62">
        <v>175</v>
      </c>
      <c r="AN62">
        <v>1460724</v>
      </c>
      <c r="AO62">
        <v>19.850000000000001</v>
      </c>
      <c r="AQ62">
        <v>2</v>
      </c>
      <c r="AR62">
        <v>6100</v>
      </c>
      <c r="AS62" t="s">
        <v>30003</v>
      </c>
      <c r="AT62" t="s">
        <v>937</v>
      </c>
      <c r="AU62">
        <v>2</v>
      </c>
      <c r="AV62">
        <v>6100</v>
      </c>
      <c r="AW62" t="s">
        <v>23105</v>
      </c>
      <c r="AX62" t="s">
        <v>937</v>
      </c>
      <c r="AY62">
        <v>2</v>
      </c>
      <c r="AZ62">
        <v>6100</v>
      </c>
      <c r="BA62" t="s">
        <v>16257</v>
      </c>
      <c r="BB62" t="s">
        <v>937</v>
      </c>
      <c r="BC62">
        <v>2</v>
      </c>
      <c r="BD62">
        <v>6100</v>
      </c>
      <c r="BE62" t="s">
        <v>9409</v>
      </c>
      <c r="BF62" t="s">
        <v>937</v>
      </c>
      <c r="BH62">
        <v>2</v>
      </c>
      <c r="BI62">
        <v>6100</v>
      </c>
      <c r="BJ62" t="s">
        <v>2761</v>
      </c>
      <c r="BK62" t="s">
        <v>937</v>
      </c>
      <c r="BP62">
        <v>2</v>
      </c>
      <c r="BQ62">
        <v>6190</v>
      </c>
      <c r="BS62">
        <v>1</v>
      </c>
    </row>
    <row r="63" spans="1:71" x14ac:dyDescent="0.2">
      <c r="A63">
        <v>86</v>
      </c>
      <c r="B63">
        <v>709048522</v>
      </c>
      <c r="C63">
        <v>99728644</v>
      </c>
      <c r="D63">
        <v>457945912</v>
      </c>
      <c r="E63">
        <v>118896334</v>
      </c>
      <c r="F63">
        <v>1385619412</v>
      </c>
      <c r="G63">
        <v>650395</v>
      </c>
      <c r="H63">
        <v>64457</v>
      </c>
      <c r="I63">
        <v>23044</v>
      </c>
      <c r="J63">
        <v>737896</v>
      </c>
      <c r="K63">
        <v>133959374</v>
      </c>
      <c r="L63">
        <v>997.79</v>
      </c>
      <c r="M63">
        <v>359741</v>
      </c>
      <c r="N63">
        <v>1.05</v>
      </c>
      <c r="O63">
        <v>19037311</v>
      </c>
      <c r="P63">
        <v>73.2</v>
      </c>
      <c r="Q63">
        <v>0</v>
      </c>
      <c r="R63">
        <v>0</v>
      </c>
      <c r="S63">
        <v>25103837</v>
      </c>
      <c r="T63">
        <v>378.31</v>
      </c>
      <c r="U63">
        <v>9957421</v>
      </c>
      <c r="V63">
        <v>55.62</v>
      </c>
      <c r="W63">
        <v>1544374</v>
      </c>
      <c r="X63">
        <v>10.54</v>
      </c>
      <c r="Y63">
        <v>299959</v>
      </c>
      <c r="Z63">
        <v>1.1000000000000001</v>
      </c>
      <c r="AA63">
        <v>2309415</v>
      </c>
      <c r="AB63">
        <v>24.87</v>
      </c>
      <c r="AC63">
        <v>4803792</v>
      </c>
      <c r="AD63">
        <v>48.03</v>
      </c>
      <c r="AE63">
        <v>4740750</v>
      </c>
      <c r="AF63">
        <v>44.72</v>
      </c>
      <c r="AG63">
        <v>8234873</v>
      </c>
      <c r="AH63">
        <v>82.45</v>
      </c>
      <c r="AI63">
        <v>55118655</v>
      </c>
      <c r="AJ63">
        <v>734.52</v>
      </c>
      <c r="AK63">
        <v>321372878</v>
      </c>
      <c r="AL63">
        <v>3071.16</v>
      </c>
      <c r="AM63">
        <v>426</v>
      </c>
      <c r="AN63">
        <v>55903376</v>
      </c>
      <c r="AO63">
        <v>618.96</v>
      </c>
      <c r="AQ63">
        <v>2</v>
      </c>
      <c r="AR63">
        <v>6101</v>
      </c>
      <c r="AS63" t="s">
        <v>30004</v>
      </c>
      <c r="AT63" t="s">
        <v>937</v>
      </c>
      <c r="AU63">
        <v>2</v>
      </c>
      <c r="AV63">
        <v>6101</v>
      </c>
      <c r="AW63" t="s">
        <v>23106</v>
      </c>
      <c r="AX63" t="s">
        <v>937</v>
      </c>
      <c r="AY63">
        <v>2</v>
      </c>
      <c r="AZ63">
        <v>6101</v>
      </c>
      <c r="BA63" t="s">
        <v>16258</v>
      </c>
      <c r="BB63" t="s">
        <v>937</v>
      </c>
      <c r="BC63">
        <v>2</v>
      </c>
      <c r="BD63">
        <v>6101</v>
      </c>
      <c r="BE63" t="s">
        <v>9410</v>
      </c>
      <c r="BF63" t="s">
        <v>937</v>
      </c>
      <c r="BH63">
        <v>2</v>
      </c>
      <c r="BI63">
        <v>6101</v>
      </c>
      <c r="BJ63" t="s">
        <v>2762</v>
      </c>
      <c r="BK63" t="s">
        <v>937</v>
      </c>
      <c r="BP63">
        <v>2</v>
      </c>
      <c r="BQ63">
        <v>6200</v>
      </c>
      <c r="BS63">
        <v>3</v>
      </c>
    </row>
    <row r="64" spans="1:71" x14ac:dyDescent="0.2">
      <c r="A64">
        <v>90</v>
      </c>
      <c r="B64">
        <v>598332616</v>
      </c>
      <c r="C64">
        <v>0</v>
      </c>
      <c r="D64">
        <v>164204764</v>
      </c>
      <c r="E64">
        <v>306290646</v>
      </c>
      <c r="F64">
        <v>1068828026</v>
      </c>
      <c r="G64">
        <v>614511</v>
      </c>
      <c r="H64">
        <v>0</v>
      </c>
      <c r="I64">
        <v>4861</v>
      </c>
      <c r="J64">
        <v>619372</v>
      </c>
      <c r="K64">
        <v>40731219</v>
      </c>
      <c r="L64">
        <v>396.43</v>
      </c>
      <c r="M64">
        <v>92199</v>
      </c>
      <c r="N64">
        <v>1.33</v>
      </c>
      <c r="O64">
        <v>0</v>
      </c>
      <c r="P64">
        <v>0</v>
      </c>
      <c r="Q64">
        <v>14750242</v>
      </c>
      <c r="R64">
        <v>101.97</v>
      </c>
      <c r="S64">
        <v>889059</v>
      </c>
      <c r="T64">
        <v>21.87</v>
      </c>
      <c r="U64">
        <v>2493485</v>
      </c>
      <c r="V64">
        <v>17.12</v>
      </c>
      <c r="W64">
        <v>140451842</v>
      </c>
      <c r="X64">
        <v>297.45</v>
      </c>
      <c r="Y64">
        <v>9364285</v>
      </c>
      <c r="Z64">
        <v>64.63</v>
      </c>
      <c r="AA64">
        <v>2428456</v>
      </c>
      <c r="AB64">
        <v>30.84</v>
      </c>
      <c r="AC64">
        <v>2816217</v>
      </c>
      <c r="AD64">
        <v>30.33</v>
      </c>
      <c r="AE64">
        <v>2651263</v>
      </c>
      <c r="AF64">
        <v>35.29</v>
      </c>
      <c r="AG64">
        <v>1240024</v>
      </c>
      <c r="AH64">
        <v>22.11</v>
      </c>
      <c r="AI64">
        <v>28258687</v>
      </c>
      <c r="AJ64">
        <v>354.46</v>
      </c>
      <c r="AK64">
        <v>275307403</v>
      </c>
      <c r="AL64">
        <v>1812.28</v>
      </c>
      <c r="AM64">
        <v>165</v>
      </c>
      <c r="AN64">
        <v>29140425</v>
      </c>
      <c r="AO64">
        <v>438.45</v>
      </c>
      <c r="AQ64">
        <v>2</v>
      </c>
      <c r="AR64">
        <v>6110</v>
      </c>
      <c r="AS64" t="s">
        <v>30005</v>
      </c>
      <c r="AT64" t="s">
        <v>936</v>
      </c>
      <c r="AU64">
        <v>2</v>
      </c>
      <c r="AV64">
        <v>6110</v>
      </c>
      <c r="AW64" t="s">
        <v>23107</v>
      </c>
      <c r="AX64" t="s">
        <v>936</v>
      </c>
      <c r="AY64">
        <v>2</v>
      </c>
      <c r="AZ64">
        <v>6110</v>
      </c>
      <c r="BA64" t="s">
        <v>16259</v>
      </c>
      <c r="BB64" t="s">
        <v>936</v>
      </c>
      <c r="BC64">
        <v>2</v>
      </c>
      <c r="BD64">
        <v>6110</v>
      </c>
      <c r="BE64" t="s">
        <v>9411</v>
      </c>
      <c r="BF64" t="s">
        <v>936</v>
      </c>
      <c r="BH64">
        <v>2</v>
      </c>
      <c r="BI64">
        <v>6110</v>
      </c>
      <c r="BJ64" t="s">
        <v>2763</v>
      </c>
      <c r="BK64" t="s">
        <v>936</v>
      </c>
      <c r="BP64">
        <v>2</v>
      </c>
      <c r="BQ64">
        <v>6210</v>
      </c>
      <c r="BS64">
        <v>1</v>
      </c>
    </row>
    <row r="65" spans="1:71" x14ac:dyDescent="0.2">
      <c r="A65">
        <v>91</v>
      </c>
      <c r="B65">
        <v>71325964</v>
      </c>
      <c r="C65">
        <v>57499616</v>
      </c>
      <c r="D65">
        <v>142054551</v>
      </c>
      <c r="E65">
        <v>495528112</v>
      </c>
      <c r="F65">
        <v>766408243</v>
      </c>
      <c r="G65">
        <v>190233</v>
      </c>
      <c r="H65">
        <v>80548</v>
      </c>
      <c r="I65">
        <v>13062</v>
      </c>
      <c r="J65">
        <v>283843</v>
      </c>
      <c r="K65">
        <v>168870996</v>
      </c>
      <c r="L65">
        <v>1317.89</v>
      </c>
      <c r="M65">
        <v>270344</v>
      </c>
      <c r="N65">
        <v>6.36</v>
      </c>
      <c r="O65">
        <v>7068634</v>
      </c>
      <c r="P65">
        <v>21.05</v>
      </c>
      <c r="Q65">
        <v>30925153</v>
      </c>
      <c r="R65">
        <v>177.31</v>
      </c>
      <c r="S65">
        <v>7141530</v>
      </c>
      <c r="T65">
        <v>162.5</v>
      </c>
      <c r="U65">
        <v>11050707</v>
      </c>
      <c r="V65">
        <v>63.71</v>
      </c>
      <c r="W65">
        <v>65929981</v>
      </c>
      <c r="X65">
        <v>191.34</v>
      </c>
      <c r="Y65">
        <v>4136264</v>
      </c>
      <c r="Z65">
        <v>29.74</v>
      </c>
      <c r="AA65">
        <v>3760986</v>
      </c>
      <c r="AB65">
        <v>45.65</v>
      </c>
      <c r="AC65">
        <v>3646034</v>
      </c>
      <c r="AD65">
        <v>41.78</v>
      </c>
      <c r="AE65">
        <v>8290752</v>
      </c>
      <c r="AF65">
        <v>82.32</v>
      </c>
      <c r="AG65">
        <v>7927754</v>
      </c>
      <c r="AH65">
        <v>98.3</v>
      </c>
      <c r="AI65">
        <v>208550811</v>
      </c>
      <c r="AJ65">
        <v>2232.79</v>
      </c>
      <c r="AK65">
        <v>539616492</v>
      </c>
      <c r="AL65">
        <v>4665.3900000000003</v>
      </c>
      <c r="AM65">
        <v>301</v>
      </c>
      <c r="AN65">
        <v>12046546</v>
      </c>
      <c r="AO65">
        <v>194.65</v>
      </c>
      <c r="AQ65">
        <v>2</v>
      </c>
      <c r="AR65">
        <v>6130</v>
      </c>
      <c r="AS65" t="s">
        <v>30006</v>
      </c>
      <c r="AT65" t="s">
        <v>936</v>
      </c>
      <c r="AU65">
        <v>2</v>
      </c>
      <c r="AV65">
        <v>6130</v>
      </c>
      <c r="AW65" t="s">
        <v>23108</v>
      </c>
      <c r="AX65" t="s">
        <v>936</v>
      </c>
      <c r="AY65">
        <v>2</v>
      </c>
      <c r="AZ65">
        <v>6130</v>
      </c>
      <c r="BA65" t="s">
        <v>16260</v>
      </c>
      <c r="BB65" t="s">
        <v>936</v>
      </c>
      <c r="BC65">
        <v>2</v>
      </c>
      <c r="BD65">
        <v>6130</v>
      </c>
      <c r="BE65" t="s">
        <v>9412</v>
      </c>
      <c r="BF65" t="s">
        <v>936</v>
      </c>
      <c r="BH65">
        <v>2</v>
      </c>
      <c r="BI65">
        <v>6130</v>
      </c>
      <c r="BJ65" t="s">
        <v>2764</v>
      </c>
      <c r="BK65" t="s">
        <v>936</v>
      </c>
      <c r="BP65">
        <v>2</v>
      </c>
      <c r="BQ65">
        <v>6240</v>
      </c>
      <c r="BS65">
        <v>1</v>
      </c>
    </row>
    <row r="66" spans="1:71" x14ac:dyDescent="0.2">
      <c r="A66">
        <v>92</v>
      </c>
      <c r="B66">
        <v>3154766</v>
      </c>
      <c r="C66">
        <v>3954246</v>
      </c>
      <c r="D66">
        <v>877344</v>
      </c>
      <c r="E66">
        <v>7092945</v>
      </c>
      <c r="F66">
        <v>15079301</v>
      </c>
      <c r="G66">
        <v>5822</v>
      </c>
      <c r="H66">
        <v>1710</v>
      </c>
      <c r="I66">
        <v>125</v>
      </c>
      <c r="J66">
        <v>7657</v>
      </c>
      <c r="K66">
        <v>1427601</v>
      </c>
      <c r="L66">
        <v>11.76</v>
      </c>
      <c r="M66">
        <v>1915</v>
      </c>
      <c r="N66">
        <v>0.02</v>
      </c>
      <c r="O66">
        <v>31384</v>
      </c>
      <c r="P66">
        <v>0.09</v>
      </c>
      <c r="Q66">
        <v>0</v>
      </c>
      <c r="R66">
        <v>0</v>
      </c>
      <c r="S66">
        <v>0</v>
      </c>
      <c r="T66">
        <v>0</v>
      </c>
      <c r="U66">
        <v>127024</v>
      </c>
      <c r="V66">
        <v>0.78</v>
      </c>
      <c r="W66">
        <v>0</v>
      </c>
      <c r="X66">
        <v>0</v>
      </c>
      <c r="Y66">
        <v>0</v>
      </c>
      <c r="Z66">
        <v>0</v>
      </c>
      <c r="AA66">
        <v>55690</v>
      </c>
      <c r="AB66">
        <v>0.7</v>
      </c>
      <c r="AC66">
        <v>38967</v>
      </c>
      <c r="AD66">
        <v>0.56999999999999995</v>
      </c>
      <c r="AE66">
        <v>192787</v>
      </c>
      <c r="AF66">
        <v>1.59</v>
      </c>
      <c r="AG66">
        <v>270456</v>
      </c>
      <c r="AH66">
        <v>2.9</v>
      </c>
      <c r="AI66">
        <v>1547315</v>
      </c>
      <c r="AJ66">
        <v>18.850000000000001</v>
      </c>
      <c r="AK66">
        <v>3896624</v>
      </c>
      <c r="AL66">
        <v>41.32</v>
      </c>
      <c r="AM66">
        <v>15</v>
      </c>
      <c r="AN66">
        <v>203485</v>
      </c>
      <c r="AO66">
        <v>4.0599999999999996</v>
      </c>
      <c r="AQ66">
        <v>2</v>
      </c>
      <c r="AR66">
        <v>6131</v>
      </c>
      <c r="AS66" t="s">
        <v>30007</v>
      </c>
      <c r="AT66" t="s">
        <v>937</v>
      </c>
      <c r="AU66">
        <v>2</v>
      </c>
      <c r="AV66">
        <v>6131</v>
      </c>
      <c r="AW66" t="s">
        <v>23109</v>
      </c>
      <c r="AX66" t="s">
        <v>937</v>
      </c>
      <c r="AY66">
        <v>2</v>
      </c>
      <c r="AZ66">
        <v>6131</v>
      </c>
      <c r="BA66" t="s">
        <v>16261</v>
      </c>
      <c r="BB66" t="s">
        <v>937</v>
      </c>
      <c r="BC66">
        <v>2</v>
      </c>
      <c r="BD66">
        <v>6131</v>
      </c>
      <c r="BE66" t="s">
        <v>9413</v>
      </c>
      <c r="BF66" t="s">
        <v>937</v>
      </c>
      <c r="BH66">
        <v>2</v>
      </c>
      <c r="BI66">
        <v>6131</v>
      </c>
      <c r="BJ66" t="s">
        <v>2765</v>
      </c>
      <c r="BK66" t="s">
        <v>937</v>
      </c>
      <c r="BP66">
        <v>2</v>
      </c>
      <c r="BQ66">
        <v>6250</v>
      </c>
      <c r="BS66">
        <v>1</v>
      </c>
    </row>
    <row r="67" spans="1:71" x14ac:dyDescent="0.2">
      <c r="A67">
        <v>94</v>
      </c>
      <c r="B67">
        <v>37433357</v>
      </c>
      <c r="C67">
        <v>15388994</v>
      </c>
      <c r="D67">
        <v>28573912</v>
      </c>
      <c r="E67">
        <v>68408064</v>
      </c>
      <c r="F67">
        <v>149804327</v>
      </c>
      <c r="G67">
        <v>26536</v>
      </c>
      <c r="H67">
        <v>16235</v>
      </c>
      <c r="I67">
        <v>1409</v>
      </c>
      <c r="J67">
        <v>44180</v>
      </c>
      <c r="K67">
        <v>10587145</v>
      </c>
      <c r="L67">
        <v>87.37</v>
      </c>
      <c r="M67">
        <v>255066</v>
      </c>
      <c r="N67">
        <v>4.22</v>
      </c>
      <c r="O67">
        <v>0</v>
      </c>
      <c r="P67">
        <v>0</v>
      </c>
      <c r="Q67">
        <v>97092</v>
      </c>
      <c r="R67">
        <v>0.57999999999999996</v>
      </c>
      <c r="S67">
        <v>952555</v>
      </c>
      <c r="T67">
        <v>17.8</v>
      </c>
      <c r="U67">
        <v>676261</v>
      </c>
      <c r="V67">
        <v>4.22</v>
      </c>
      <c r="W67">
        <v>3474525</v>
      </c>
      <c r="X67">
        <v>8.9499999999999993</v>
      </c>
      <c r="Y67">
        <v>0</v>
      </c>
      <c r="Z67">
        <v>0</v>
      </c>
      <c r="AA67">
        <v>0</v>
      </c>
      <c r="AB67">
        <v>0</v>
      </c>
      <c r="AC67">
        <v>0</v>
      </c>
      <c r="AD67">
        <v>0</v>
      </c>
      <c r="AE67">
        <v>1147463</v>
      </c>
      <c r="AF67">
        <v>11.44</v>
      </c>
      <c r="AG67">
        <v>353319</v>
      </c>
      <c r="AH67">
        <v>5.46</v>
      </c>
      <c r="AI67">
        <v>14046538</v>
      </c>
      <c r="AJ67">
        <v>102.68</v>
      </c>
      <c r="AK67">
        <v>34401498</v>
      </c>
      <c r="AL67">
        <v>277</v>
      </c>
      <c r="AM67">
        <v>39</v>
      </c>
      <c r="AN67">
        <v>2811534</v>
      </c>
      <c r="AO67">
        <v>34.28</v>
      </c>
      <c r="AQ67">
        <v>2</v>
      </c>
      <c r="AR67">
        <v>6140</v>
      </c>
      <c r="AS67" t="s">
        <v>30008</v>
      </c>
      <c r="AT67" t="s">
        <v>937</v>
      </c>
      <c r="AU67">
        <v>2</v>
      </c>
      <c r="AV67">
        <v>6140</v>
      </c>
      <c r="AW67" t="s">
        <v>23110</v>
      </c>
      <c r="AX67" t="s">
        <v>937</v>
      </c>
      <c r="AY67">
        <v>2</v>
      </c>
      <c r="AZ67">
        <v>6140</v>
      </c>
      <c r="BA67" t="s">
        <v>16262</v>
      </c>
      <c r="BB67" t="s">
        <v>937</v>
      </c>
      <c r="BC67">
        <v>2</v>
      </c>
      <c r="BD67">
        <v>6140</v>
      </c>
      <c r="BE67" t="s">
        <v>9414</v>
      </c>
      <c r="BF67" t="s">
        <v>937</v>
      </c>
      <c r="BH67">
        <v>2</v>
      </c>
      <c r="BI67">
        <v>6140</v>
      </c>
      <c r="BJ67" t="s">
        <v>2766</v>
      </c>
      <c r="BK67" t="s">
        <v>937</v>
      </c>
      <c r="BP67">
        <v>2</v>
      </c>
      <c r="BQ67">
        <v>6256</v>
      </c>
      <c r="BS67">
        <v>1</v>
      </c>
    </row>
    <row r="68" spans="1:71" x14ac:dyDescent="0.2">
      <c r="A68">
        <v>98</v>
      </c>
      <c r="B68">
        <v>27178093</v>
      </c>
      <c r="C68">
        <v>7710871</v>
      </c>
      <c r="D68">
        <v>9481921</v>
      </c>
      <c r="E68">
        <v>26963574</v>
      </c>
      <c r="F68">
        <v>71334459</v>
      </c>
      <c r="G68">
        <v>43933</v>
      </c>
      <c r="H68">
        <v>5710</v>
      </c>
      <c r="I68">
        <v>1208</v>
      </c>
      <c r="J68">
        <v>50851</v>
      </c>
      <c r="K68">
        <v>3978311</v>
      </c>
      <c r="L68">
        <v>38.44</v>
      </c>
      <c r="M68">
        <v>364296</v>
      </c>
      <c r="N68">
        <v>5.5</v>
      </c>
      <c r="O68">
        <v>0</v>
      </c>
      <c r="P68">
        <v>0</v>
      </c>
      <c r="Q68">
        <v>37825</v>
      </c>
      <c r="R68">
        <v>0.33</v>
      </c>
      <c r="S68">
        <v>365613</v>
      </c>
      <c r="T68">
        <v>7</v>
      </c>
      <c r="U68">
        <v>0</v>
      </c>
      <c r="V68">
        <v>0</v>
      </c>
      <c r="W68">
        <v>205004</v>
      </c>
      <c r="X68">
        <v>0.32</v>
      </c>
      <c r="Y68">
        <v>101926</v>
      </c>
      <c r="Z68">
        <v>0.69</v>
      </c>
      <c r="AA68">
        <v>197140</v>
      </c>
      <c r="AB68">
        <v>2.02</v>
      </c>
      <c r="AC68">
        <v>378401</v>
      </c>
      <c r="AD68">
        <v>3.52</v>
      </c>
      <c r="AE68">
        <v>702687</v>
      </c>
      <c r="AF68">
        <v>7</v>
      </c>
      <c r="AG68">
        <v>301769</v>
      </c>
      <c r="AH68">
        <v>4.4800000000000004</v>
      </c>
      <c r="AI68">
        <v>6993375</v>
      </c>
      <c r="AJ68">
        <v>36</v>
      </c>
      <c r="AK68">
        <v>15046166</v>
      </c>
      <c r="AL68">
        <v>122</v>
      </c>
      <c r="AM68">
        <v>25</v>
      </c>
      <c r="AN68">
        <v>1419819</v>
      </c>
      <c r="AO68">
        <v>16.7</v>
      </c>
      <c r="AQ68">
        <v>2</v>
      </c>
      <c r="AR68">
        <v>6150</v>
      </c>
      <c r="AS68" t="s">
        <v>30009</v>
      </c>
      <c r="AT68" t="s">
        <v>936</v>
      </c>
      <c r="AU68">
        <v>2</v>
      </c>
      <c r="AV68">
        <v>6150</v>
      </c>
      <c r="AW68" t="s">
        <v>23111</v>
      </c>
      <c r="AX68" t="s">
        <v>936</v>
      </c>
      <c r="AY68">
        <v>2</v>
      </c>
      <c r="AZ68">
        <v>6150</v>
      </c>
      <c r="BA68" t="s">
        <v>16263</v>
      </c>
      <c r="BB68" t="s">
        <v>936</v>
      </c>
      <c r="BC68">
        <v>2</v>
      </c>
      <c r="BD68">
        <v>6150</v>
      </c>
      <c r="BE68" t="s">
        <v>9415</v>
      </c>
      <c r="BF68" t="s">
        <v>936</v>
      </c>
      <c r="BH68">
        <v>2</v>
      </c>
      <c r="BI68">
        <v>6150</v>
      </c>
      <c r="BJ68" t="s">
        <v>2767</v>
      </c>
      <c r="BK68" t="s">
        <v>936</v>
      </c>
      <c r="BP68">
        <v>2</v>
      </c>
      <c r="BQ68">
        <v>6260</v>
      </c>
      <c r="BS68">
        <v>1</v>
      </c>
    </row>
    <row r="69" spans="1:71" x14ac:dyDescent="0.2">
      <c r="A69">
        <v>99</v>
      </c>
      <c r="B69">
        <v>9820853</v>
      </c>
      <c r="C69">
        <v>3268155</v>
      </c>
      <c r="D69">
        <v>2269978</v>
      </c>
      <c r="E69">
        <v>9576581</v>
      </c>
      <c r="F69">
        <v>24935567</v>
      </c>
      <c r="G69">
        <v>8717</v>
      </c>
      <c r="H69">
        <v>1649</v>
      </c>
      <c r="I69">
        <v>384</v>
      </c>
      <c r="J69">
        <v>10750</v>
      </c>
      <c r="K69">
        <v>1546207</v>
      </c>
      <c r="L69">
        <v>18.47</v>
      </c>
      <c r="M69">
        <v>9879</v>
      </c>
      <c r="N69">
        <v>0.21</v>
      </c>
      <c r="O69">
        <v>0</v>
      </c>
      <c r="P69">
        <v>0</v>
      </c>
      <c r="Q69">
        <v>294570</v>
      </c>
      <c r="R69">
        <v>1.77</v>
      </c>
      <c r="S69">
        <v>31215</v>
      </c>
      <c r="T69">
        <v>0.94</v>
      </c>
      <c r="U69">
        <v>147002</v>
      </c>
      <c r="V69">
        <v>1.04</v>
      </c>
      <c r="W69">
        <v>0</v>
      </c>
      <c r="X69">
        <v>0</v>
      </c>
      <c r="Y69">
        <v>355099</v>
      </c>
      <c r="Z69">
        <v>2.23</v>
      </c>
      <c r="AA69">
        <v>0</v>
      </c>
      <c r="AB69">
        <v>0</v>
      </c>
      <c r="AC69">
        <v>0</v>
      </c>
      <c r="AD69">
        <v>0</v>
      </c>
      <c r="AE69">
        <v>331350</v>
      </c>
      <c r="AF69">
        <v>4.66</v>
      </c>
      <c r="AG69">
        <v>287292</v>
      </c>
      <c r="AH69">
        <v>4.96</v>
      </c>
      <c r="AI69">
        <v>2646887</v>
      </c>
      <c r="AJ69">
        <v>42.53</v>
      </c>
      <c r="AK69">
        <v>5649501</v>
      </c>
      <c r="AL69">
        <v>76.81</v>
      </c>
      <c r="AM69">
        <v>25</v>
      </c>
      <c r="AN69">
        <v>0</v>
      </c>
      <c r="AO69">
        <v>0</v>
      </c>
      <c r="AQ69">
        <v>2</v>
      </c>
      <c r="AR69">
        <v>6160</v>
      </c>
      <c r="AS69" t="s">
        <v>30010</v>
      </c>
      <c r="AT69" t="s">
        <v>936</v>
      </c>
      <c r="AU69">
        <v>2</v>
      </c>
      <c r="AV69">
        <v>6160</v>
      </c>
      <c r="AW69" t="s">
        <v>23112</v>
      </c>
      <c r="AX69" t="s">
        <v>936</v>
      </c>
      <c r="AY69">
        <v>2</v>
      </c>
      <c r="AZ69">
        <v>6160</v>
      </c>
      <c r="BA69" t="s">
        <v>16264</v>
      </c>
      <c r="BB69" t="s">
        <v>936</v>
      </c>
      <c r="BC69">
        <v>2</v>
      </c>
      <c r="BD69">
        <v>6160</v>
      </c>
      <c r="BE69" t="s">
        <v>9416</v>
      </c>
      <c r="BF69" t="s">
        <v>936</v>
      </c>
      <c r="BH69">
        <v>2</v>
      </c>
      <c r="BI69">
        <v>6160</v>
      </c>
      <c r="BJ69" t="s">
        <v>2768</v>
      </c>
      <c r="BK69" t="s">
        <v>936</v>
      </c>
      <c r="BP69">
        <v>2</v>
      </c>
      <c r="BQ69">
        <v>6270</v>
      </c>
      <c r="BS69">
        <v>1</v>
      </c>
    </row>
    <row r="70" spans="1:71" x14ac:dyDescent="0.2">
      <c r="A70">
        <v>100</v>
      </c>
      <c r="B70">
        <v>362990689</v>
      </c>
      <c r="C70">
        <v>47791052</v>
      </c>
      <c r="D70">
        <v>55038196</v>
      </c>
      <c r="E70">
        <v>137335864</v>
      </c>
      <c r="F70">
        <v>603155801</v>
      </c>
      <c r="G70">
        <v>254227</v>
      </c>
      <c r="H70">
        <v>41127</v>
      </c>
      <c r="I70">
        <v>4692</v>
      </c>
      <c r="J70">
        <v>300046</v>
      </c>
      <c r="K70">
        <v>28429645</v>
      </c>
      <c r="L70">
        <v>268.24</v>
      </c>
      <c r="M70">
        <v>3570345</v>
      </c>
      <c r="N70">
        <v>60.17</v>
      </c>
      <c r="O70">
        <v>3139559</v>
      </c>
      <c r="P70">
        <v>11.97</v>
      </c>
      <c r="Q70">
        <v>6273550</v>
      </c>
      <c r="R70">
        <v>41.45</v>
      </c>
      <c r="S70">
        <v>924389</v>
      </c>
      <c r="T70">
        <v>19.73</v>
      </c>
      <c r="U70">
        <v>3578178</v>
      </c>
      <c r="V70">
        <v>22.01</v>
      </c>
      <c r="W70">
        <v>51887700</v>
      </c>
      <c r="X70">
        <v>114.61</v>
      </c>
      <c r="Y70">
        <v>3781277</v>
      </c>
      <c r="Z70">
        <v>26.21</v>
      </c>
      <c r="AA70">
        <v>720024</v>
      </c>
      <c r="AB70">
        <v>8.43</v>
      </c>
      <c r="AC70">
        <v>904582</v>
      </c>
      <c r="AD70">
        <v>8.94</v>
      </c>
      <c r="AE70">
        <v>4399769</v>
      </c>
      <c r="AF70">
        <v>50.61</v>
      </c>
      <c r="AG70">
        <v>2889573</v>
      </c>
      <c r="AH70">
        <v>46.41</v>
      </c>
      <c r="AI70">
        <v>31277927</v>
      </c>
      <c r="AJ70">
        <v>482.97</v>
      </c>
      <c r="AK70">
        <v>154092648</v>
      </c>
      <c r="AL70">
        <v>1350.49</v>
      </c>
      <c r="AM70">
        <v>159</v>
      </c>
      <c r="AN70">
        <v>12316130</v>
      </c>
      <c r="AO70">
        <v>188.74</v>
      </c>
      <c r="AQ70">
        <v>2</v>
      </c>
      <c r="AR70">
        <v>6170</v>
      </c>
      <c r="AS70" t="s">
        <v>30011</v>
      </c>
      <c r="AT70" t="s">
        <v>936</v>
      </c>
      <c r="AU70">
        <v>2</v>
      </c>
      <c r="AV70">
        <v>6170</v>
      </c>
      <c r="AW70" t="s">
        <v>23113</v>
      </c>
      <c r="AX70" t="s">
        <v>936</v>
      </c>
      <c r="AY70">
        <v>2</v>
      </c>
      <c r="AZ70">
        <v>6170</v>
      </c>
      <c r="BA70" t="s">
        <v>16265</v>
      </c>
      <c r="BB70" t="s">
        <v>936</v>
      </c>
      <c r="BC70">
        <v>2</v>
      </c>
      <c r="BD70">
        <v>6170</v>
      </c>
      <c r="BE70" t="s">
        <v>9417</v>
      </c>
      <c r="BF70" t="s">
        <v>936</v>
      </c>
      <c r="BH70">
        <v>2</v>
      </c>
      <c r="BI70">
        <v>6170</v>
      </c>
      <c r="BJ70" t="s">
        <v>2769</v>
      </c>
      <c r="BK70" t="s">
        <v>936</v>
      </c>
      <c r="BP70">
        <v>2</v>
      </c>
      <c r="BQ70">
        <v>6280</v>
      </c>
      <c r="BS70">
        <v>1</v>
      </c>
    </row>
    <row r="71" spans="1:71" x14ac:dyDescent="0.2">
      <c r="A71">
        <v>102</v>
      </c>
      <c r="B71">
        <v>155471113</v>
      </c>
      <c r="C71">
        <v>43288967</v>
      </c>
      <c r="D71">
        <v>91380557</v>
      </c>
      <c r="E71">
        <v>482472852</v>
      </c>
      <c r="F71">
        <v>772613489</v>
      </c>
      <c r="G71">
        <v>281572</v>
      </c>
      <c r="H71">
        <v>24559</v>
      </c>
      <c r="I71">
        <v>10727</v>
      </c>
      <c r="J71">
        <v>316858</v>
      </c>
      <c r="K71">
        <v>33641816</v>
      </c>
      <c r="L71">
        <v>321.33</v>
      </c>
      <c r="M71">
        <v>2409183</v>
      </c>
      <c r="N71">
        <v>42.21</v>
      </c>
      <c r="O71">
        <v>2998406</v>
      </c>
      <c r="P71">
        <v>9.5399999999999991</v>
      </c>
      <c r="Q71">
        <v>7040651</v>
      </c>
      <c r="R71">
        <v>36.4</v>
      </c>
      <c r="S71">
        <v>3352677</v>
      </c>
      <c r="T71">
        <v>67.819999999999993</v>
      </c>
      <c r="U71">
        <v>2658238</v>
      </c>
      <c r="V71">
        <v>17.62</v>
      </c>
      <c r="W71">
        <v>42596720</v>
      </c>
      <c r="X71">
        <v>85.84</v>
      </c>
      <c r="Y71">
        <v>2445727</v>
      </c>
      <c r="Z71">
        <v>12.61</v>
      </c>
      <c r="AA71">
        <v>690483</v>
      </c>
      <c r="AB71">
        <v>8.1</v>
      </c>
      <c r="AC71">
        <v>2552565</v>
      </c>
      <c r="AD71">
        <v>27.83</v>
      </c>
      <c r="AE71">
        <v>3000602</v>
      </c>
      <c r="AF71">
        <v>35.26</v>
      </c>
      <c r="AG71">
        <v>3138618</v>
      </c>
      <c r="AH71">
        <v>45.01</v>
      </c>
      <c r="AI71">
        <v>26139636</v>
      </c>
      <c r="AJ71">
        <v>390.15</v>
      </c>
      <c r="AK71">
        <v>144633239</v>
      </c>
      <c r="AL71">
        <v>1274.47</v>
      </c>
      <c r="AM71">
        <v>118</v>
      </c>
      <c r="AN71">
        <v>11967917</v>
      </c>
      <c r="AO71">
        <v>174.75</v>
      </c>
      <c r="AQ71">
        <v>2</v>
      </c>
      <c r="AR71">
        <v>6180</v>
      </c>
      <c r="AS71" t="s">
        <v>30012</v>
      </c>
      <c r="AT71" t="s">
        <v>936</v>
      </c>
      <c r="AU71">
        <v>2</v>
      </c>
      <c r="AV71">
        <v>6180</v>
      </c>
      <c r="AW71" t="s">
        <v>23114</v>
      </c>
      <c r="AX71" t="s">
        <v>936</v>
      </c>
      <c r="AY71">
        <v>2</v>
      </c>
      <c r="AZ71">
        <v>6180</v>
      </c>
      <c r="BA71" t="s">
        <v>16266</v>
      </c>
      <c r="BB71" t="s">
        <v>936</v>
      </c>
      <c r="BC71">
        <v>2</v>
      </c>
      <c r="BD71">
        <v>6180</v>
      </c>
      <c r="BE71" t="s">
        <v>9418</v>
      </c>
      <c r="BF71" t="s">
        <v>936</v>
      </c>
      <c r="BH71">
        <v>2</v>
      </c>
      <c r="BI71">
        <v>6180</v>
      </c>
      <c r="BJ71" t="s">
        <v>2770</v>
      </c>
      <c r="BK71" t="s">
        <v>936</v>
      </c>
      <c r="BP71">
        <v>2</v>
      </c>
      <c r="BQ71">
        <v>6290</v>
      </c>
      <c r="BS71">
        <v>1</v>
      </c>
    </row>
    <row r="72" spans="1:71" x14ac:dyDescent="0.2">
      <c r="A72">
        <v>103</v>
      </c>
      <c r="B72">
        <v>160887355</v>
      </c>
      <c r="C72">
        <v>60571880</v>
      </c>
      <c r="D72">
        <v>107638209</v>
      </c>
      <c r="E72">
        <v>218671933</v>
      </c>
      <c r="F72">
        <v>547769377</v>
      </c>
      <c r="G72">
        <v>72812</v>
      </c>
      <c r="H72">
        <v>56139</v>
      </c>
      <c r="I72">
        <v>9546</v>
      </c>
      <c r="J72">
        <v>138497</v>
      </c>
      <c r="K72">
        <v>110481776</v>
      </c>
      <c r="L72">
        <v>841.41</v>
      </c>
      <c r="M72">
        <v>201177</v>
      </c>
      <c r="N72">
        <v>2.86</v>
      </c>
      <c r="O72">
        <v>8266593</v>
      </c>
      <c r="P72">
        <v>32.64</v>
      </c>
      <c r="Q72">
        <v>2051584</v>
      </c>
      <c r="R72">
        <v>13.65</v>
      </c>
      <c r="S72">
        <v>12693067</v>
      </c>
      <c r="T72">
        <v>209.89</v>
      </c>
      <c r="U72">
        <v>5288398</v>
      </c>
      <c r="V72">
        <v>30.84</v>
      </c>
      <c r="W72">
        <v>31802302</v>
      </c>
      <c r="X72">
        <v>75.63</v>
      </c>
      <c r="Y72">
        <v>3170620</v>
      </c>
      <c r="Z72">
        <v>21.13</v>
      </c>
      <c r="AA72">
        <v>2356071</v>
      </c>
      <c r="AB72">
        <v>26.03</v>
      </c>
      <c r="AC72">
        <v>2973708</v>
      </c>
      <c r="AD72">
        <v>31.5</v>
      </c>
      <c r="AE72">
        <v>7626408</v>
      </c>
      <c r="AF72">
        <v>74.790000000000006</v>
      </c>
      <c r="AG72">
        <v>4013494</v>
      </c>
      <c r="AH72">
        <v>51.28</v>
      </c>
      <c r="AI72">
        <v>79540084</v>
      </c>
      <c r="AJ72">
        <v>903.85</v>
      </c>
      <c r="AK72">
        <v>293676862</v>
      </c>
      <c r="AL72">
        <v>2603.42</v>
      </c>
      <c r="AM72">
        <v>518</v>
      </c>
      <c r="AN72">
        <v>23211580</v>
      </c>
      <c r="AO72">
        <v>287.92</v>
      </c>
      <c r="AQ72">
        <v>2</v>
      </c>
      <c r="AR72">
        <v>6190</v>
      </c>
      <c r="AS72" t="s">
        <v>30013</v>
      </c>
      <c r="AT72" t="s">
        <v>936</v>
      </c>
      <c r="AU72">
        <v>2</v>
      </c>
      <c r="AV72">
        <v>6190</v>
      </c>
      <c r="AW72" t="s">
        <v>23115</v>
      </c>
      <c r="AX72" t="s">
        <v>936</v>
      </c>
      <c r="AY72">
        <v>2</v>
      </c>
      <c r="AZ72">
        <v>6190</v>
      </c>
      <c r="BA72" t="s">
        <v>16267</v>
      </c>
      <c r="BB72" t="s">
        <v>936</v>
      </c>
      <c r="BC72">
        <v>2</v>
      </c>
      <c r="BD72">
        <v>6190</v>
      </c>
      <c r="BE72" t="s">
        <v>9419</v>
      </c>
      <c r="BF72" t="s">
        <v>936</v>
      </c>
      <c r="BH72">
        <v>2</v>
      </c>
      <c r="BI72">
        <v>6190</v>
      </c>
      <c r="BJ72" t="s">
        <v>2771</v>
      </c>
      <c r="BK72" t="s">
        <v>936</v>
      </c>
      <c r="BP72">
        <v>2</v>
      </c>
      <c r="BQ72">
        <v>6300</v>
      </c>
      <c r="BS72">
        <v>1</v>
      </c>
    </row>
    <row r="73" spans="1:71" x14ac:dyDescent="0.2">
      <c r="A73">
        <v>104</v>
      </c>
      <c r="B73">
        <v>8700388</v>
      </c>
      <c r="C73">
        <v>2151620</v>
      </c>
      <c r="D73">
        <v>5738932</v>
      </c>
      <c r="E73">
        <v>8798405</v>
      </c>
      <c r="F73">
        <v>25389345</v>
      </c>
      <c r="G73">
        <v>17575</v>
      </c>
      <c r="H73">
        <v>1524</v>
      </c>
      <c r="I73">
        <v>682</v>
      </c>
      <c r="J73">
        <v>19781</v>
      </c>
      <c r="K73">
        <v>2566409</v>
      </c>
      <c r="L73">
        <v>25.45</v>
      </c>
      <c r="M73">
        <v>0</v>
      </c>
      <c r="N73">
        <v>0</v>
      </c>
      <c r="O73">
        <v>0</v>
      </c>
      <c r="P73">
        <v>0</v>
      </c>
      <c r="Q73">
        <v>0</v>
      </c>
      <c r="R73">
        <v>0</v>
      </c>
      <c r="S73">
        <v>168069</v>
      </c>
      <c r="T73">
        <v>3.73</v>
      </c>
      <c r="U73">
        <v>276907</v>
      </c>
      <c r="V73">
        <v>1.7</v>
      </c>
      <c r="W73">
        <v>450445</v>
      </c>
      <c r="X73">
        <v>1</v>
      </c>
      <c r="Y73">
        <v>0</v>
      </c>
      <c r="Z73">
        <v>0</v>
      </c>
      <c r="AA73">
        <v>100379</v>
      </c>
      <c r="AB73">
        <v>1.04</v>
      </c>
      <c r="AC73">
        <v>270501</v>
      </c>
      <c r="AD73">
        <v>2.73</v>
      </c>
      <c r="AE73">
        <v>464260</v>
      </c>
      <c r="AF73">
        <v>7.76</v>
      </c>
      <c r="AG73">
        <v>537462</v>
      </c>
      <c r="AH73">
        <v>10.01</v>
      </c>
      <c r="AI73">
        <v>2059908</v>
      </c>
      <c r="AJ73">
        <v>39.700000000000003</v>
      </c>
      <c r="AK73">
        <v>7054144</v>
      </c>
      <c r="AL73">
        <v>95.81</v>
      </c>
      <c r="AM73">
        <v>20</v>
      </c>
      <c r="AN73">
        <v>159804</v>
      </c>
      <c r="AO73">
        <v>2.69</v>
      </c>
      <c r="AQ73">
        <v>2</v>
      </c>
      <c r="AR73">
        <v>6200</v>
      </c>
      <c r="AS73" t="s">
        <v>30014</v>
      </c>
      <c r="AT73" t="s">
        <v>938</v>
      </c>
      <c r="AU73">
        <v>2</v>
      </c>
      <c r="AV73">
        <v>6200</v>
      </c>
      <c r="AW73" t="s">
        <v>23116</v>
      </c>
      <c r="AX73" t="s">
        <v>938</v>
      </c>
      <c r="AY73">
        <v>2</v>
      </c>
      <c r="AZ73">
        <v>6200</v>
      </c>
      <c r="BA73" t="s">
        <v>16268</v>
      </c>
      <c r="BB73" t="s">
        <v>938</v>
      </c>
      <c r="BC73">
        <v>2</v>
      </c>
      <c r="BD73">
        <v>6200</v>
      </c>
      <c r="BE73" t="s">
        <v>9420</v>
      </c>
      <c r="BF73" t="s">
        <v>938</v>
      </c>
      <c r="BH73">
        <v>2</v>
      </c>
      <c r="BI73">
        <v>6200</v>
      </c>
      <c r="BJ73" t="s">
        <v>2772</v>
      </c>
      <c r="BK73" t="s">
        <v>938</v>
      </c>
      <c r="BP73">
        <v>2</v>
      </c>
      <c r="BQ73">
        <v>6310</v>
      </c>
      <c r="BS73">
        <v>1</v>
      </c>
    </row>
    <row r="74" spans="1:71" x14ac:dyDescent="0.2">
      <c r="A74">
        <v>105</v>
      </c>
      <c r="B74">
        <v>108612041</v>
      </c>
      <c r="C74">
        <v>56640585</v>
      </c>
      <c r="D74">
        <v>67336019</v>
      </c>
      <c r="E74">
        <v>0</v>
      </c>
      <c r="F74">
        <v>232588645</v>
      </c>
      <c r="G74">
        <v>59774</v>
      </c>
      <c r="H74">
        <v>14205</v>
      </c>
      <c r="I74">
        <v>4258</v>
      </c>
      <c r="J74">
        <v>78237</v>
      </c>
      <c r="K74">
        <v>12038709</v>
      </c>
      <c r="L74">
        <v>105.4</v>
      </c>
      <c r="M74">
        <v>26473</v>
      </c>
      <c r="N74">
        <v>0.34</v>
      </c>
      <c r="O74">
        <v>2012385</v>
      </c>
      <c r="P74">
        <v>6.3</v>
      </c>
      <c r="Q74">
        <v>175499</v>
      </c>
      <c r="R74">
        <v>1.0900000000000001</v>
      </c>
      <c r="S74">
        <v>596072</v>
      </c>
      <c r="T74">
        <v>13.32</v>
      </c>
      <c r="U74">
        <v>708185</v>
      </c>
      <c r="V74">
        <v>3.65</v>
      </c>
      <c r="W74">
        <v>6711252</v>
      </c>
      <c r="X74">
        <v>14.16</v>
      </c>
      <c r="Y74">
        <v>220397</v>
      </c>
      <c r="Z74">
        <v>1.35</v>
      </c>
      <c r="AA74">
        <v>537681</v>
      </c>
      <c r="AB74">
        <v>5.24</v>
      </c>
      <c r="AC74">
        <v>1833190</v>
      </c>
      <c r="AD74">
        <v>18.36</v>
      </c>
      <c r="AE74">
        <v>1525592</v>
      </c>
      <c r="AF74">
        <v>16.28</v>
      </c>
      <c r="AG74">
        <v>889474</v>
      </c>
      <c r="AH74">
        <v>12.1</v>
      </c>
      <c r="AI74">
        <v>14465751</v>
      </c>
      <c r="AJ74">
        <v>181.86</v>
      </c>
      <c r="AK74">
        <v>42310316</v>
      </c>
      <c r="AL74">
        <v>387.7</v>
      </c>
      <c r="AM74">
        <v>37</v>
      </c>
      <c r="AN74">
        <v>569656</v>
      </c>
      <c r="AO74">
        <v>8.25</v>
      </c>
      <c r="AQ74">
        <v>2</v>
      </c>
      <c r="AR74">
        <v>6210</v>
      </c>
      <c r="AS74" t="s">
        <v>30015</v>
      </c>
      <c r="AT74" t="s">
        <v>936</v>
      </c>
      <c r="AU74">
        <v>2</v>
      </c>
      <c r="AV74">
        <v>6210</v>
      </c>
      <c r="AW74" t="s">
        <v>23117</v>
      </c>
      <c r="AX74" t="s">
        <v>936</v>
      </c>
      <c r="AY74">
        <v>2</v>
      </c>
      <c r="AZ74">
        <v>6210</v>
      </c>
      <c r="BA74" t="s">
        <v>16269</v>
      </c>
      <c r="BB74" t="s">
        <v>936</v>
      </c>
      <c r="BC74">
        <v>2</v>
      </c>
      <c r="BD74">
        <v>6210</v>
      </c>
      <c r="BE74" t="s">
        <v>9421</v>
      </c>
      <c r="BF74" t="s">
        <v>936</v>
      </c>
      <c r="BH74">
        <v>2</v>
      </c>
      <c r="BI74">
        <v>6210</v>
      </c>
      <c r="BJ74" t="s">
        <v>2773</v>
      </c>
      <c r="BK74" t="s">
        <v>936</v>
      </c>
      <c r="BP74">
        <v>2</v>
      </c>
      <c r="BQ74">
        <v>6320</v>
      </c>
      <c r="BS74">
        <v>1</v>
      </c>
    </row>
    <row r="75" spans="1:71" x14ac:dyDescent="0.2">
      <c r="A75">
        <v>106</v>
      </c>
      <c r="B75">
        <v>3527207</v>
      </c>
      <c r="C75">
        <v>15332622</v>
      </c>
      <c r="D75">
        <v>13636617</v>
      </c>
      <c r="E75">
        <v>102810179</v>
      </c>
      <c r="F75">
        <v>135306625</v>
      </c>
      <c r="G75">
        <v>61108</v>
      </c>
      <c r="H75">
        <v>7661</v>
      </c>
      <c r="I75">
        <v>2641</v>
      </c>
      <c r="J75">
        <v>71410</v>
      </c>
      <c r="K75">
        <v>6920330</v>
      </c>
      <c r="L75">
        <v>64.78</v>
      </c>
      <c r="M75">
        <v>1425601</v>
      </c>
      <c r="N75">
        <v>25.13</v>
      </c>
      <c r="O75">
        <v>256463</v>
      </c>
      <c r="P75">
        <v>0.85</v>
      </c>
      <c r="Q75">
        <v>1979557</v>
      </c>
      <c r="R75">
        <v>11.55</v>
      </c>
      <c r="S75">
        <v>1356</v>
      </c>
      <c r="T75">
        <v>0.03</v>
      </c>
      <c r="U75">
        <v>805478</v>
      </c>
      <c r="V75">
        <v>5.13</v>
      </c>
      <c r="W75">
        <v>5779515</v>
      </c>
      <c r="X75">
        <v>13.99</v>
      </c>
      <c r="Y75">
        <v>203725</v>
      </c>
      <c r="Z75">
        <v>0.8</v>
      </c>
      <c r="AA75">
        <v>163479</v>
      </c>
      <c r="AB75">
        <v>2.19</v>
      </c>
      <c r="AC75">
        <v>305900</v>
      </c>
      <c r="AD75">
        <v>3.46</v>
      </c>
      <c r="AE75">
        <v>1066856</v>
      </c>
      <c r="AF75">
        <v>13.29</v>
      </c>
      <c r="AG75">
        <v>1354387</v>
      </c>
      <c r="AH75">
        <v>19.079999999999998</v>
      </c>
      <c r="AI75">
        <v>6068404</v>
      </c>
      <c r="AJ75">
        <v>104.48</v>
      </c>
      <c r="AK75">
        <v>29088362</v>
      </c>
      <c r="AL75">
        <v>301.02</v>
      </c>
      <c r="AM75">
        <v>26</v>
      </c>
      <c r="AN75">
        <v>2757311</v>
      </c>
      <c r="AO75">
        <v>36.26</v>
      </c>
      <c r="AQ75">
        <v>2</v>
      </c>
      <c r="AR75">
        <v>6240</v>
      </c>
      <c r="AS75" t="s">
        <v>30016</v>
      </c>
      <c r="AT75" t="s">
        <v>936</v>
      </c>
      <c r="AU75">
        <v>2</v>
      </c>
      <c r="AV75">
        <v>6240</v>
      </c>
      <c r="AW75" t="s">
        <v>23118</v>
      </c>
      <c r="AX75" t="s">
        <v>936</v>
      </c>
      <c r="AY75">
        <v>2</v>
      </c>
      <c r="AZ75">
        <v>6240</v>
      </c>
      <c r="BA75" t="s">
        <v>16270</v>
      </c>
      <c r="BB75" t="s">
        <v>936</v>
      </c>
      <c r="BC75">
        <v>2</v>
      </c>
      <c r="BD75">
        <v>6240</v>
      </c>
      <c r="BE75" t="s">
        <v>9422</v>
      </c>
      <c r="BF75" t="s">
        <v>936</v>
      </c>
      <c r="BH75">
        <v>2</v>
      </c>
      <c r="BI75">
        <v>6240</v>
      </c>
      <c r="BJ75" t="s">
        <v>2774</v>
      </c>
      <c r="BK75" t="s">
        <v>936</v>
      </c>
      <c r="BP75">
        <v>2</v>
      </c>
      <c r="BQ75">
        <v>6330</v>
      </c>
      <c r="BS75">
        <v>1</v>
      </c>
    </row>
    <row r="76" spans="1:71" x14ac:dyDescent="0.2">
      <c r="A76">
        <v>107</v>
      </c>
      <c r="B76">
        <v>262846464</v>
      </c>
      <c r="C76">
        <v>69421913</v>
      </c>
      <c r="D76">
        <v>157632549</v>
      </c>
      <c r="E76">
        <v>30516789</v>
      </c>
      <c r="F76">
        <v>520417715</v>
      </c>
      <c r="G76">
        <v>456850</v>
      </c>
      <c r="H76">
        <v>25832</v>
      </c>
      <c r="I76">
        <v>4345</v>
      </c>
      <c r="J76">
        <v>487027</v>
      </c>
      <c r="K76">
        <v>25138127</v>
      </c>
      <c r="L76">
        <v>239.86</v>
      </c>
      <c r="M76">
        <v>3093137</v>
      </c>
      <c r="N76">
        <v>48.27</v>
      </c>
      <c r="O76">
        <v>2514007</v>
      </c>
      <c r="P76">
        <v>9.3000000000000007</v>
      </c>
      <c r="Q76">
        <v>4488244</v>
      </c>
      <c r="R76">
        <v>29.31</v>
      </c>
      <c r="S76">
        <v>2229358</v>
      </c>
      <c r="T76">
        <v>39.61</v>
      </c>
      <c r="U76">
        <v>2478192</v>
      </c>
      <c r="V76">
        <v>13.32</v>
      </c>
      <c r="W76">
        <v>42141870</v>
      </c>
      <c r="X76">
        <v>81.709999999999994</v>
      </c>
      <c r="Y76">
        <v>3132909</v>
      </c>
      <c r="Z76">
        <v>20.53</v>
      </c>
      <c r="AA76">
        <v>355611</v>
      </c>
      <c r="AB76">
        <v>4.1900000000000004</v>
      </c>
      <c r="AC76">
        <v>1213547</v>
      </c>
      <c r="AD76">
        <v>12.73</v>
      </c>
      <c r="AE76">
        <v>4081085</v>
      </c>
      <c r="AF76">
        <v>42.19</v>
      </c>
      <c r="AG76">
        <v>3021810</v>
      </c>
      <c r="AH76">
        <v>48.18</v>
      </c>
      <c r="AI76">
        <v>32647950</v>
      </c>
      <c r="AJ76">
        <v>421</v>
      </c>
      <c r="AK76">
        <v>134213786</v>
      </c>
      <c r="AL76">
        <v>1091.9000000000001</v>
      </c>
      <c r="AM76">
        <v>61</v>
      </c>
      <c r="AN76">
        <v>7677939</v>
      </c>
      <c r="AO76">
        <v>81.7</v>
      </c>
      <c r="AQ76">
        <v>2</v>
      </c>
      <c r="AR76">
        <v>6250</v>
      </c>
      <c r="AS76" t="s">
        <v>30017</v>
      </c>
      <c r="AT76" t="s">
        <v>936</v>
      </c>
      <c r="AU76">
        <v>2</v>
      </c>
      <c r="AV76">
        <v>6250</v>
      </c>
      <c r="AW76" t="s">
        <v>23119</v>
      </c>
      <c r="AX76" t="s">
        <v>936</v>
      </c>
      <c r="AY76">
        <v>2</v>
      </c>
      <c r="AZ76">
        <v>6250</v>
      </c>
      <c r="BA76" t="s">
        <v>16271</v>
      </c>
      <c r="BB76" t="s">
        <v>936</v>
      </c>
      <c r="BC76">
        <v>2</v>
      </c>
      <c r="BD76">
        <v>6250</v>
      </c>
      <c r="BE76" t="s">
        <v>9423</v>
      </c>
      <c r="BF76" t="s">
        <v>936</v>
      </c>
      <c r="BH76">
        <v>2</v>
      </c>
      <c r="BI76">
        <v>6250</v>
      </c>
      <c r="BJ76" t="s">
        <v>2775</v>
      </c>
      <c r="BK76" t="s">
        <v>936</v>
      </c>
      <c r="BP76">
        <v>2</v>
      </c>
      <c r="BQ76">
        <v>6340</v>
      </c>
      <c r="BS76">
        <v>1</v>
      </c>
    </row>
    <row r="77" spans="1:71" x14ac:dyDescent="0.2">
      <c r="A77">
        <v>108</v>
      </c>
      <c r="B77">
        <v>29557249</v>
      </c>
      <c r="C77">
        <v>1748363</v>
      </c>
      <c r="D77">
        <v>3281455</v>
      </c>
      <c r="E77">
        <v>7380879</v>
      </c>
      <c r="F77">
        <v>41967946</v>
      </c>
      <c r="G77">
        <v>29000</v>
      </c>
      <c r="H77">
        <v>1626</v>
      </c>
      <c r="I77">
        <v>593</v>
      </c>
      <c r="J77">
        <v>31219</v>
      </c>
      <c r="K77">
        <v>3445974</v>
      </c>
      <c r="L77">
        <v>36.82</v>
      </c>
      <c r="M77">
        <v>312237</v>
      </c>
      <c r="N77">
        <v>4.12</v>
      </c>
      <c r="O77">
        <v>535672</v>
      </c>
      <c r="P77">
        <v>2</v>
      </c>
      <c r="Q77">
        <v>230230</v>
      </c>
      <c r="R77">
        <v>1.73</v>
      </c>
      <c r="S77">
        <v>214871</v>
      </c>
      <c r="T77">
        <v>4.6900000000000004</v>
      </c>
      <c r="U77">
        <v>281510</v>
      </c>
      <c r="V77">
        <v>1.95</v>
      </c>
      <c r="W77">
        <v>0</v>
      </c>
      <c r="X77">
        <v>0</v>
      </c>
      <c r="Y77">
        <v>0</v>
      </c>
      <c r="Z77">
        <v>0</v>
      </c>
      <c r="AA77">
        <v>0</v>
      </c>
      <c r="AB77">
        <v>0</v>
      </c>
      <c r="AC77">
        <v>0</v>
      </c>
      <c r="AD77">
        <v>0</v>
      </c>
      <c r="AE77">
        <v>393273</v>
      </c>
      <c r="AF77">
        <v>4.66</v>
      </c>
      <c r="AG77">
        <v>490722</v>
      </c>
      <c r="AH77">
        <v>6.07</v>
      </c>
      <c r="AI77">
        <v>3275641</v>
      </c>
      <c r="AJ77">
        <v>56.32</v>
      </c>
      <c r="AK77">
        <v>9208929</v>
      </c>
      <c r="AL77">
        <v>118.76</v>
      </c>
      <c r="AM77">
        <v>25</v>
      </c>
      <c r="AN77">
        <v>28799</v>
      </c>
      <c r="AO77">
        <v>0.4</v>
      </c>
      <c r="AQ77">
        <v>2</v>
      </c>
      <c r="AR77">
        <v>6256</v>
      </c>
      <c r="AS77" t="s">
        <v>30018</v>
      </c>
      <c r="AT77" t="s">
        <v>936</v>
      </c>
      <c r="AU77">
        <v>2</v>
      </c>
      <c r="AV77">
        <v>6256</v>
      </c>
      <c r="AW77" t="s">
        <v>23120</v>
      </c>
      <c r="AX77" t="s">
        <v>936</v>
      </c>
      <c r="AY77">
        <v>2</v>
      </c>
      <c r="AZ77">
        <v>6256</v>
      </c>
      <c r="BA77" t="s">
        <v>16272</v>
      </c>
      <c r="BB77" t="s">
        <v>936</v>
      </c>
      <c r="BC77">
        <v>2</v>
      </c>
      <c r="BD77">
        <v>6256</v>
      </c>
      <c r="BE77" t="s">
        <v>9424</v>
      </c>
      <c r="BF77" t="s">
        <v>936</v>
      </c>
      <c r="BH77">
        <v>2</v>
      </c>
      <c r="BI77">
        <v>6256</v>
      </c>
      <c r="BJ77" t="s">
        <v>2776</v>
      </c>
      <c r="BK77" t="s">
        <v>936</v>
      </c>
      <c r="BP77">
        <v>3</v>
      </c>
      <c r="BQ77">
        <v>6010</v>
      </c>
      <c r="BS77">
        <v>2</v>
      </c>
    </row>
    <row r="78" spans="1:71" x14ac:dyDescent="0.2">
      <c r="A78">
        <v>110</v>
      </c>
      <c r="B78">
        <v>12017095</v>
      </c>
      <c r="C78">
        <v>7065057</v>
      </c>
      <c r="D78">
        <v>5464457</v>
      </c>
      <c r="E78">
        <v>31784166</v>
      </c>
      <c r="F78">
        <v>56330775</v>
      </c>
      <c r="G78">
        <v>39347</v>
      </c>
      <c r="H78">
        <v>5161</v>
      </c>
      <c r="I78">
        <v>923</v>
      </c>
      <c r="J78">
        <v>45431</v>
      </c>
      <c r="K78">
        <v>3097129</v>
      </c>
      <c r="L78">
        <v>27.18</v>
      </c>
      <c r="M78">
        <v>220232</v>
      </c>
      <c r="N78">
        <v>3.21</v>
      </c>
      <c r="O78">
        <v>0</v>
      </c>
      <c r="P78">
        <v>0</v>
      </c>
      <c r="Q78">
        <v>364887</v>
      </c>
      <c r="R78">
        <v>2.17</v>
      </c>
      <c r="S78">
        <v>270490</v>
      </c>
      <c r="T78">
        <v>4.76</v>
      </c>
      <c r="U78">
        <v>292522</v>
      </c>
      <c r="V78">
        <v>1.71</v>
      </c>
      <c r="W78">
        <v>579232</v>
      </c>
      <c r="X78">
        <v>1.1599999999999999</v>
      </c>
      <c r="Y78">
        <v>167466</v>
      </c>
      <c r="Z78">
        <v>1</v>
      </c>
      <c r="AA78">
        <v>228540</v>
      </c>
      <c r="AB78">
        <v>2.4900000000000002</v>
      </c>
      <c r="AC78">
        <v>637652</v>
      </c>
      <c r="AD78">
        <v>6.24</v>
      </c>
      <c r="AE78">
        <v>587536</v>
      </c>
      <c r="AF78">
        <v>6.15</v>
      </c>
      <c r="AG78">
        <v>363450</v>
      </c>
      <c r="AH78">
        <v>4.71</v>
      </c>
      <c r="AI78">
        <v>2176602</v>
      </c>
      <c r="AJ78">
        <v>26.22</v>
      </c>
      <c r="AK78">
        <v>10174130</v>
      </c>
      <c r="AL78">
        <v>104</v>
      </c>
      <c r="AM78">
        <v>29</v>
      </c>
      <c r="AN78">
        <v>1188392</v>
      </c>
      <c r="AO78">
        <v>17</v>
      </c>
      <c r="AQ78">
        <v>2</v>
      </c>
      <c r="AR78">
        <v>6260</v>
      </c>
      <c r="AS78" t="s">
        <v>30019</v>
      </c>
      <c r="AT78" t="s">
        <v>936</v>
      </c>
      <c r="AU78">
        <v>2</v>
      </c>
      <c r="AV78">
        <v>6260</v>
      </c>
      <c r="AW78" t="s">
        <v>23121</v>
      </c>
      <c r="AX78" t="s">
        <v>936</v>
      </c>
      <c r="AY78">
        <v>2</v>
      </c>
      <c r="AZ78">
        <v>6260</v>
      </c>
      <c r="BA78" t="s">
        <v>16273</v>
      </c>
      <c r="BB78" t="s">
        <v>936</v>
      </c>
      <c r="BC78">
        <v>2</v>
      </c>
      <c r="BD78">
        <v>6260</v>
      </c>
      <c r="BE78" t="s">
        <v>9425</v>
      </c>
      <c r="BF78" t="s">
        <v>936</v>
      </c>
      <c r="BH78">
        <v>2</v>
      </c>
      <c r="BI78">
        <v>6260</v>
      </c>
      <c r="BJ78" t="s">
        <v>2777</v>
      </c>
      <c r="BK78" t="s">
        <v>936</v>
      </c>
      <c r="BP78">
        <v>3</v>
      </c>
      <c r="BQ78">
        <v>6020</v>
      </c>
      <c r="BS78">
        <v>2</v>
      </c>
    </row>
    <row r="79" spans="1:71" x14ac:dyDescent="0.2">
      <c r="A79">
        <v>112</v>
      </c>
      <c r="B79">
        <v>37207482</v>
      </c>
      <c r="C79">
        <v>11843737</v>
      </c>
      <c r="D79">
        <v>13487592</v>
      </c>
      <c r="E79">
        <v>57023458</v>
      </c>
      <c r="F79">
        <v>119562269</v>
      </c>
      <c r="G79">
        <v>69653</v>
      </c>
      <c r="H79">
        <v>7090</v>
      </c>
      <c r="I79">
        <v>1937</v>
      </c>
      <c r="J79">
        <v>78680</v>
      </c>
      <c r="K79">
        <v>6498450</v>
      </c>
      <c r="L79">
        <v>59.06</v>
      </c>
      <c r="M79">
        <v>7699</v>
      </c>
      <c r="N79">
        <v>0.12</v>
      </c>
      <c r="O79">
        <v>1329322</v>
      </c>
      <c r="P79">
        <v>4.55</v>
      </c>
      <c r="Q79">
        <v>0</v>
      </c>
      <c r="R79">
        <v>0</v>
      </c>
      <c r="S79">
        <v>401684</v>
      </c>
      <c r="T79">
        <v>8.73</v>
      </c>
      <c r="U79">
        <v>539351</v>
      </c>
      <c r="V79">
        <v>3.54</v>
      </c>
      <c r="W79">
        <v>0</v>
      </c>
      <c r="X79">
        <v>0</v>
      </c>
      <c r="Y79">
        <v>0</v>
      </c>
      <c r="Z79">
        <v>0</v>
      </c>
      <c r="AA79">
        <v>314536</v>
      </c>
      <c r="AB79">
        <v>3.63</v>
      </c>
      <c r="AC79">
        <v>769012</v>
      </c>
      <c r="AD79">
        <v>7.31</v>
      </c>
      <c r="AE79">
        <v>812553</v>
      </c>
      <c r="AF79">
        <v>10.130000000000001</v>
      </c>
      <c r="AG79">
        <v>741509</v>
      </c>
      <c r="AH79">
        <v>9.92</v>
      </c>
      <c r="AI79">
        <v>14376957</v>
      </c>
      <c r="AJ79">
        <v>123.87</v>
      </c>
      <c r="AK79">
        <v>27441727</v>
      </c>
      <c r="AL79">
        <v>250.62</v>
      </c>
      <c r="AM79">
        <v>25</v>
      </c>
      <c r="AN79">
        <v>1650654</v>
      </c>
      <c r="AO79">
        <v>19.760000000000002</v>
      </c>
      <c r="AQ79">
        <v>2</v>
      </c>
      <c r="AR79">
        <v>6270</v>
      </c>
      <c r="AS79" t="s">
        <v>30020</v>
      </c>
      <c r="AT79" t="s">
        <v>936</v>
      </c>
      <c r="AU79">
        <v>2</v>
      </c>
      <c r="AV79">
        <v>6270</v>
      </c>
      <c r="AW79" t="s">
        <v>23122</v>
      </c>
      <c r="AX79" t="s">
        <v>936</v>
      </c>
      <c r="AY79">
        <v>2</v>
      </c>
      <c r="AZ79">
        <v>6270</v>
      </c>
      <c r="BA79" t="s">
        <v>16274</v>
      </c>
      <c r="BB79" t="s">
        <v>936</v>
      </c>
      <c r="BC79">
        <v>2</v>
      </c>
      <c r="BD79">
        <v>6270</v>
      </c>
      <c r="BE79" t="s">
        <v>9426</v>
      </c>
      <c r="BF79" t="s">
        <v>936</v>
      </c>
      <c r="BH79">
        <v>2</v>
      </c>
      <c r="BI79">
        <v>6270</v>
      </c>
      <c r="BJ79" t="s">
        <v>2778</v>
      </c>
      <c r="BK79" t="s">
        <v>936</v>
      </c>
      <c r="BP79">
        <v>3</v>
      </c>
      <c r="BQ79">
        <v>6030</v>
      </c>
      <c r="BS79">
        <v>2</v>
      </c>
    </row>
    <row r="80" spans="1:71" x14ac:dyDescent="0.2">
      <c r="A80">
        <v>113</v>
      </c>
      <c r="B80">
        <v>15029600</v>
      </c>
      <c r="C80">
        <v>4395250</v>
      </c>
      <c r="D80">
        <v>4673119</v>
      </c>
      <c r="E80">
        <v>26000779</v>
      </c>
      <c r="F80">
        <v>50098748</v>
      </c>
      <c r="G80">
        <v>17546</v>
      </c>
      <c r="H80">
        <v>2851</v>
      </c>
      <c r="I80">
        <v>657</v>
      </c>
      <c r="J80">
        <v>21054</v>
      </c>
      <c r="K80">
        <v>2833258</v>
      </c>
      <c r="L80">
        <v>32.6</v>
      </c>
      <c r="M80">
        <v>662647</v>
      </c>
      <c r="N80">
        <v>10.5</v>
      </c>
      <c r="O80">
        <v>766169</v>
      </c>
      <c r="P80">
        <v>2.5</v>
      </c>
      <c r="Q80">
        <v>0</v>
      </c>
      <c r="R80">
        <v>0</v>
      </c>
      <c r="S80">
        <v>75637</v>
      </c>
      <c r="T80">
        <v>1.9</v>
      </c>
      <c r="U80">
        <v>0</v>
      </c>
      <c r="V80">
        <v>0</v>
      </c>
      <c r="W80">
        <v>0</v>
      </c>
      <c r="X80">
        <v>0</v>
      </c>
      <c r="Y80">
        <v>0</v>
      </c>
      <c r="Z80">
        <v>0</v>
      </c>
      <c r="AA80">
        <v>76592</v>
      </c>
      <c r="AB80">
        <v>1</v>
      </c>
      <c r="AC80">
        <v>360404</v>
      </c>
      <c r="AD80">
        <v>3.34</v>
      </c>
      <c r="AE80">
        <v>607510</v>
      </c>
      <c r="AF80">
        <v>6.99</v>
      </c>
      <c r="AG80">
        <v>851660</v>
      </c>
      <c r="AH80">
        <v>11.6</v>
      </c>
      <c r="AI80">
        <v>5467289</v>
      </c>
      <c r="AJ80">
        <v>71.66</v>
      </c>
      <c r="AK80">
        <v>13270314</v>
      </c>
      <c r="AL80">
        <v>168.34</v>
      </c>
      <c r="AM80">
        <v>44</v>
      </c>
      <c r="AN80">
        <v>1569148</v>
      </c>
      <c r="AO80">
        <v>26.25</v>
      </c>
      <c r="AQ80">
        <v>2</v>
      </c>
      <c r="AR80">
        <v>6280</v>
      </c>
      <c r="AS80" t="s">
        <v>30021</v>
      </c>
      <c r="AT80" t="s">
        <v>936</v>
      </c>
      <c r="AU80">
        <v>2</v>
      </c>
      <c r="AV80">
        <v>6280</v>
      </c>
      <c r="AW80" t="s">
        <v>23123</v>
      </c>
      <c r="AX80" t="s">
        <v>936</v>
      </c>
      <c r="AY80">
        <v>2</v>
      </c>
      <c r="AZ80">
        <v>6280</v>
      </c>
      <c r="BA80" t="s">
        <v>16275</v>
      </c>
      <c r="BB80" t="s">
        <v>936</v>
      </c>
      <c r="BC80">
        <v>2</v>
      </c>
      <c r="BD80">
        <v>6280</v>
      </c>
      <c r="BE80" t="s">
        <v>9427</v>
      </c>
      <c r="BF80" t="s">
        <v>936</v>
      </c>
      <c r="BH80">
        <v>2</v>
      </c>
      <c r="BI80">
        <v>6280</v>
      </c>
      <c r="BJ80" t="s">
        <v>2779</v>
      </c>
      <c r="BK80" t="s">
        <v>936</v>
      </c>
      <c r="BP80">
        <v>3</v>
      </c>
      <c r="BQ80">
        <v>6040</v>
      </c>
      <c r="BS80">
        <v>2</v>
      </c>
    </row>
    <row r="81" spans="1:71" x14ac:dyDescent="0.2">
      <c r="A81">
        <v>114</v>
      </c>
      <c r="B81">
        <v>8345235</v>
      </c>
      <c r="C81">
        <v>8632028</v>
      </c>
      <c r="D81">
        <v>9176157</v>
      </c>
      <c r="E81">
        <v>80426461</v>
      </c>
      <c r="F81">
        <v>106579881</v>
      </c>
      <c r="G81">
        <v>43687</v>
      </c>
      <c r="H81">
        <v>7181</v>
      </c>
      <c r="I81">
        <v>669</v>
      </c>
      <c r="J81">
        <v>51537</v>
      </c>
      <c r="K81">
        <v>6673740</v>
      </c>
      <c r="L81">
        <v>61.35</v>
      </c>
      <c r="M81">
        <v>80351</v>
      </c>
      <c r="N81">
        <v>1.25</v>
      </c>
      <c r="O81">
        <v>903643</v>
      </c>
      <c r="P81">
        <v>2.68</v>
      </c>
      <c r="Q81">
        <v>831165</v>
      </c>
      <c r="R81">
        <v>4.8</v>
      </c>
      <c r="S81">
        <v>448851</v>
      </c>
      <c r="T81">
        <v>8.76</v>
      </c>
      <c r="U81">
        <v>338585</v>
      </c>
      <c r="V81">
        <v>1.93</v>
      </c>
      <c r="W81">
        <v>5804594</v>
      </c>
      <c r="X81">
        <v>12.99</v>
      </c>
      <c r="Y81">
        <v>125083</v>
      </c>
      <c r="Z81">
        <v>0.63</v>
      </c>
      <c r="AA81">
        <v>178233</v>
      </c>
      <c r="AB81">
        <v>1.96</v>
      </c>
      <c r="AC81">
        <v>767852</v>
      </c>
      <c r="AD81">
        <v>7.33</v>
      </c>
      <c r="AE81">
        <v>982642</v>
      </c>
      <c r="AF81">
        <v>10.41</v>
      </c>
      <c r="AG81">
        <v>1048323</v>
      </c>
      <c r="AH81">
        <v>17.3</v>
      </c>
      <c r="AI81">
        <v>1194337</v>
      </c>
      <c r="AJ81">
        <v>23.66</v>
      </c>
      <c r="AK81">
        <v>20615119</v>
      </c>
      <c r="AL81">
        <v>172.28</v>
      </c>
      <c r="AM81">
        <v>49</v>
      </c>
      <c r="AN81">
        <v>1237720</v>
      </c>
      <c r="AO81">
        <v>17.23</v>
      </c>
      <c r="AQ81">
        <v>2</v>
      </c>
      <c r="AR81">
        <v>6290</v>
      </c>
      <c r="AS81" t="s">
        <v>30022</v>
      </c>
      <c r="AT81" t="s">
        <v>936</v>
      </c>
      <c r="AU81">
        <v>2</v>
      </c>
      <c r="AV81">
        <v>6290</v>
      </c>
      <c r="AW81" t="s">
        <v>23124</v>
      </c>
      <c r="AX81" t="s">
        <v>936</v>
      </c>
      <c r="AY81">
        <v>2</v>
      </c>
      <c r="AZ81">
        <v>6290</v>
      </c>
      <c r="BA81" t="s">
        <v>16276</v>
      </c>
      <c r="BB81" t="s">
        <v>936</v>
      </c>
      <c r="BC81">
        <v>2</v>
      </c>
      <c r="BD81">
        <v>6290</v>
      </c>
      <c r="BE81" t="s">
        <v>9428</v>
      </c>
      <c r="BF81" t="s">
        <v>936</v>
      </c>
      <c r="BH81">
        <v>2</v>
      </c>
      <c r="BI81">
        <v>6290</v>
      </c>
      <c r="BJ81" t="s">
        <v>2780</v>
      </c>
      <c r="BK81" t="s">
        <v>936</v>
      </c>
      <c r="BP81">
        <v>3</v>
      </c>
      <c r="BQ81">
        <v>6070</v>
      </c>
      <c r="BS81">
        <v>2</v>
      </c>
    </row>
    <row r="82" spans="1:71" x14ac:dyDescent="0.2">
      <c r="A82">
        <v>116</v>
      </c>
      <c r="B82">
        <v>26074082</v>
      </c>
      <c r="C82">
        <v>5730565</v>
      </c>
      <c r="D82">
        <v>5405597</v>
      </c>
      <c r="E82">
        <v>18280076</v>
      </c>
      <c r="F82">
        <v>55490320</v>
      </c>
      <c r="G82">
        <v>53866</v>
      </c>
      <c r="H82">
        <v>3519</v>
      </c>
      <c r="I82">
        <v>1976</v>
      </c>
      <c r="J82">
        <v>59361</v>
      </c>
      <c r="K82">
        <v>3406046</v>
      </c>
      <c r="L82">
        <v>31.45</v>
      </c>
      <c r="M82">
        <v>471827</v>
      </c>
      <c r="N82">
        <v>8.8699999999999992</v>
      </c>
      <c r="O82">
        <v>597919</v>
      </c>
      <c r="P82">
        <v>1.07</v>
      </c>
      <c r="Q82">
        <v>1461560</v>
      </c>
      <c r="R82">
        <v>7.27</v>
      </c>
      <c r="S82">
        <v>30575</v>
      </c>
      <c r="T82">
        <v>0.65</v>
      </c>
      <c r="U82">
        <v>229068</v>
      </c>
      <c r="V82">
        <v>1.55</v>
      </c>
      <c r="W82">
        <v>1293604</v>
      </c>
      <c r="X82">
        <v>3.96</v>
      </c>
      <c r="Y82">
        <v>345877</v>
      </c>
      <c r="Z82">
        <v>1.21</v>
      </c>
      <c r="AA82">
        <v>0</v>
      </c>
      <c r="AB82">
        <v>0</v>
      </c>
      <c r="AC82">
        <v>0</v>
      </c>
      <c r="AD82">
        <v>0</v>
      </c>
      <c r="AE82">
        <v>320122</v>
      </c>
      <c r="AF82">
        <v>3.69</v>
      </c>
      <c r="AG82">
        <v>645741</v>
      </c>
      <c r="AH82">
        <v>7.7</v>
      </c>
      <c r="AI82">
        <v>7143939</v>
      </c>
      <c r="AJ82">
        <v>46.64</v>
      </c>
      <c r="AK82">
        <v>16429435</v>
      </c>
      <c r="AL82">
        <v>119.73</v>
      </c>
      <c r="AM82">
        <v>16</v>
      </c>
      <c r="AN82">
        <v>483157</v>
      </c>
      <c r="AO82">
        <v>5.67</v>
      </c>
      <c r="AQ82">
        <v>2</v>
      </c>
      <c r="AR82">
        <v>6300</v>
      </c>
      <c r="AS82" t="s">
        <v>30023</v>
      </c>
      <c r="AT82" t="s">
        <v>936</v>
      </c>
      <c r="AU82">
        <v>2</v>
      </c>
      <c r="AV82">
        <v>6300</v>
      </c>
      <c r="AW82" t="s">
        <v>23125</v>
      </c>
      <c r="AX82" t="s">
        <v>936</v>
      </c>
      <c r="AY82">
        <v>2</v>
      </c>
      <c r="AZ82">
        <v>6300</v>
      </c>
      <c r="BA82" t="s">
        <v>16277</v>
      </c>
      <c r="BB82" t="s">
        <v>936</v>
      </c>
      <c r="BC82">
        <v>2</v>
      </c>
      <c r="BD82">
        <v>6300</v>
      </c>
      <c r="BE82" t="s">
        <v>9429</v>
      </c>
      <c r="BF82" t="s">
        <v>936</v>
      </c>
      <c r="BH82">
        <v>2</v>
      </c>
      <c r="BI82">
        <v>6300</v>
      </c>
      <c r="BJ82" t="s">
        <v>2781</v>
      </c>
      <c r="BK82" t="s">
        <v>936</v>
      </c>
      <c r="BP82">
        <v>3</v>
      </c>
      <c r="BQ82">
        <v>6080</v>
      </c>
      <c r="BS82">
        <v>2</v>
      </c>
    </row>
    <row r="83" spans="1:71" x14ac:dyDescent="0.2">
      <c r="A83">
        <v>117</v>
      </c>
      <c r="B83">
        <v>48549907</v>
      </c>
      <c r="C83">
        <v>21703200</v>
      </c>
      <c r="D83">
        <v>16532673</v>
      </c>
      <c r="E83">
        <v>42601898</v>
      </c>
      <c r="F83">
        <v>129387678</v>
      </c>
      <c r="G83">
        <v>16465</v>
      </c>
      <c r="H83">
        <v>15997</v>
      </c>
      <c r="I83">
        <v>1808</v>
      </c>
      <c r="J83">
        <v>34270</v>
      </c>
      <c r="K83">
        <v>10159761</v>
      </c>
      <c r="L83">
        <v>82.35</v>
      </c>
      <c r="M83">
        <v>38374</v>
      </c>
      <c r="N83">
        <v>0.54</v>
      </c>
      <c r="O83">
        <v>0</v>
      </c>
      <c r="P83">
        <v>0</v>
      </c>
      <c r="Q83">
        <v>522091</v>
      </c>
      <c r="R83">
        <v>3.27</v>
      </c>
      <c r="S83">
        <v>64685</v>
      </c>
      <c r="T83">
        <v>1.22</v>
      </c>
      <c r="U83">
        <v>706341</v>
      </c>
      <c r="V83">
        <v>4.1500000000000004</v>
      </c>
      <c r="W83">
        <v>2453768</v>
      </c>
      <c r="X83">
        <v>2.84</v>
      </c>
      <c r="Y83">
        <v>0</v>
      </c>
      <c r="Z83">
        <v>0</v>
      </c>
      <c r="AA83">
        <v>185864</v>
      </c>
      <c r="AB83">
        <v>2.14</v>
      </c>
      <c r="AC83">
        <v>565101</v>
      </c>
      <c r="AD83">
        <v>5.89</v>
      </c>
      <c r="AE83">
        <v>1355599</v>
      </c>
      <c r="AF83">
        <v>13.67</v>
      </c>
      <c r="AG83">
        <v>998588</v>
      </c>
      <c r="AH83">
        <v>13.87</v>
      </c>
      <c r="AI83">
        <v>1628320</v>
      </c>
      <c r="AJ83">
        <v>21.45</v>
      </c>
      <c r="AK83">
        <v>21054223</v>
      </c>
      <c r="AL83">
        <v>184.63</v>
      </c>
      <c r="AM83">
        <v>49</v>
      </c>
      <c r="AN83">
        <v>2375731</v>
      </c>
      <c r="AO83">
        <v>33.24</v>
      </c>
      <c r="AQ83">
        <v>2</v>
      </c>
      <c r="AR83">
        <v>6310</v>
      </c>
      <c r="AS83" t="s">
        <v>30024</v>
      </c>
      <c r="AT83" t="s">
        <v>936</v>
      </c>
      <c r="AU83">
        <v>2</v>
      </c>
      <c r="AV83">
        <v>6310</v>
      </c>
      <c r="AW83" t="s">
        <v>23126</v>
      </c>
      <c r="AX83" t="s">
        <v>936</v>
      </c>
      <c r="AY83">
        <v>2</v>
      </c>
      <c r="AZ83">
        <v>6310</v>
      </c>
      <c r="BA83" t="s">
        <v>16278</v>
      </c>
      <c r="BB83" t="s">
        <v>936</v>
      </c>
      <c r="BC83">
        <v>2</v>
      </c>
      <c r="BD83">
        <v>6310</v>
      </c>
      <c r="BE83" t="s">
        <v>9430</v>
      </c>
      <c r="BF83" t="s">
        <v>936</v>
      </c>
      <c r="BH83">
        <v>2</v>
      </c>
      <c r="BI83">
        <v>6310</v>
      </c>
      <c r="BJ83" t="s">
        <v>2782</v>
      </c>
      <c r="BK83" t="s">
        <v>936</v>
      </c>
      <c r="BP83">
        <v>3</v>
      </c>
      <c r="BQ83">
        <v>6090</v>
      </c>
      <c r="BS83">
        <v>2</v>
      </c>
    </row>
    <row r="84" spans="1:71" x14ac:dyDescent="0.2">
      <c r="A84">
        <v>118</v>
      </c>
      <c r="B84">
        <v>75419226</v>
      </c>
      <c r="C84">
        <v>14324486</v>
      </c>
      <c r="D84">
        <v>33510006</v>
      </c>
      <c r="E84">
        <v>97988025</v>
      </c>
      <c r="F84">
        <v>221241743</v>
      </c>
      <c r="G84">
        <v>57590</v>
      </c>
      <c r="H84">
        <v>17125</v>
      </c>
      <c r="I84">
        <v>6311</v>
      </c>
      <c r="J84">
        <v>81026</v>
      </c>
      <c r="K84">
        <v>14632625</v>
      </c>
      <c r="L84">
        <v>143.54</v>
      </c>
      <c r="M84">
        <v>225241</v>
      </c>
      <c r="N84">
        <v>3.35</v>
      </c>
      <c r="O84">
        <v>0</v>
      </c>
      <c r="P84">
        <v>0</v>
      </c>
      <c r="Q84">
        <v>953923</v>
      </c>
      <c r="R84">
        <v>6.13</v>
      </c>
      <c r="S84">
        <v>161524</v>
      </c>
      <c r="T84">
        <v>3.69</v>
      </c>
      <c r="U84">
        <v>1192281</v>
      </c>
      <c r="V84">
        <v>6.92</v>
      </c>
      <c r="W84">
        <v>688331</v>
      </c>
      <c r="X84">
        <v>3.68</v>
      </c>
      <c r="Y84">
        <v>172787</v>
      </c>
      <c r="Z84">
        <v>0.91</v>
      </c>
      <c r="AA84">
        <v>343495</v>
      </c>
      <c r="AB84">
        <v>3.79</v>
      </c>
      <c r="AC84">
        <v>1047038</v>
      </c>
      <c r="AD84">
        <v>9.7899999999999991</v>
      </c>
      <c r="AE84">
        <v>1689889</v>
      </c>
      <c r="AF84">
        <v>18.8</v>
      </c>
      <c r="AG84">
        <v>470371</v>
      </c>
      <c r="AH84">
        <v>6.34</v>
      </c>
      <c r="AI84">
        <v>7837177</v>
      </c>
      <c r="AJ84">
        <v>122.69</v>
      </c>
      <c r="AK84">
        <v>35245174</v>
      </c>
      <c r="AL84">
        <v>406.4</v>
      </c>
      <c r="AM84">
        <v>136</v>
      </c>
      <c r="AN84">
        <v>5830492</v>
      </c>
      <c r="AO84">
        <v>76.77</v>
      </c>
      <c r="AQ84">
        <v>2</v>
      </c>
      <c r="AR84">
        <v>6320</v>
      </c>
      <c r="AS84" t="s">
        <v>30025</v>
      </c>
      <c r="AT84" t="s">
        <v>936</v>
      </c>
      <c r="AU84">
        <v>2</v>
      </c>
      <c r="AV84">
        <v>6320</v>
      </c>
      <c r="AW84" t="s">
        <v>23127</v>
      </c>
      <c r="AX84" t="s">
        <v>936</v>
      </c>
      <c r="AY84">
        <v>2</v>
      </c>
      <c r="AZ84">
        <v>6320</v>
      </c>
      <c r="BA84" t="s">
        <v>16279</v>
      </c>
      <c r="BB84" t="s">
        <v>936</v>
      </c>
      <c r="BC84">
        <v>2</v>
      </c>
      <c r="BD84">
        <v>6320</v>
      </c>
      <c r="BE84" t="s">
        <v>9431</v>
      </c>
      <c r="BF84" t="s">
        <v>936</v>
      </c>
      <c r="BH84">
        <v>2</v>
      </c>
      <c r="BI84">
        <v>6320</v>
      </c>
      <c r="BJ84" t="s">
        <v>2783</v>
      </c>
      <c r="BK84" t="s">
        <v>936</v>
      </c>
      <c r="BP84">
        <v>3</v>
      </c>
      <c r="BQ84">
        <v>6100</v>
      </c>
      <c r="BS84">
        <v>2</v>
      </c>
    </row>
    <row r="85" spans="1:71" x14ac:dyDescent="0.2">
      <c r="A85">
        <v>119</v>
      </c>
      <c r="B85">
        <v>26099460</v>
      </c>
      <c r="C85">
        <v>10520772</v>
      </c>
      <c r="D85">
        <v>16874611</v>
      </c>
      <c r="E85">
        <v>18604337</v>
      </c>
      <c r="F85">
        <v>72099180</v>
      </c>
      <c r="G85">
        <v>41310</v>
      </c>
      <c r="H85">
        <v>6651</v>
      </c>
      <c r="I85">
        <v>1408</v>
      </c>
      <c r="J85">
        <v>49369</v>
      </c>
      <c r="K85">
        <v>3466197</v>
      </c>
      <c r="L85">
        <v>38.43</v>
      </c>
      <c r="M85">
        <v>186074</v>
      </c>
      <c r="N85">
        <v>3.55</v>
      </c>
      <c r="O85">
        <v>1212312</v>
      </c>
      <c r="P85">
        <v>3.98</v>
      </c>
      <c r="Q85">
        <v>29327</v>
      </c>
      <c r="R85">
        <v>0.27</v>
      </c>
      <c r="S85">
        <v>140028</v>
      </c>
      <c r="T85">
        <v>3.44</v>
      </c>
      <c r="U85">
        <v>395772</v>
      </c>
      <c r="V85">
        <v>3.21</v>
      </c>
      <c r="W85">
        <v>322070</v>
      </c>
      <c r="X85">
        <v>0.68</v>
      </c>
      <c r="Y85">
        <v>13496</v>
      </c>
      <c r="Z85">
        <v>0.09</v>
      </c>
      <c r="AA85">
        <v>205123</v>
      </c>
      <c r="AB85">
        <v>2.77</v>
      </c>
      <c r="AC85">
        <v>588408</v>
      </c>
      <c r="AD85">
        <v>6.58</v>
      </c>
      <c r="AE85">
        <v>774290</v>
      </c>
      <c r="AF85">
        <v>10.56</v>
      </c>
      <c r="AG85">
        <v>638427</v>
      </c>
      <c r="AH85">
        <v>10.64</v>
      </c>
      <c r="AI85">
        <v>6806360</v>
      </c>
      <c r="AJ85">
        <v>79.53</v>
      </c>
      <c r="AK85">
        <v>15770143</v>
      </c>
      <c r="AL85">
        <v>178</v>
      </c>
      <c r="AM85">
        <v>49</v>
      </c>
      <c r="AN85">
        <v>992259</v>
      </c>
      <c r="AO85">
        <v>14.27</v>
      </c>
      <c r="AQ85">
        <v>2</v>
      </c>
      <c r="AR85">
        <v>6330</v>
      </c>
      <c r="AS85" t="s">
        <v>30026</v>
      </c>
      <c r="AT85" t="s">
        <v>936</v>
      </c>
      <c r="AU85">
        <v>2</v>
      </c>
      <c r="AV85">
        <v>6330</v>
      </c>
      <c r="AW85" t="s">
        <v>23128</v>
      </c>
      <c r="AX85" t="s">
        <v>936</v>
      </c>
      <c r="AY85">
        <v>2</v>
      </c>
      <c r="AZ85">
        <v>6330</v>
      </c>
      <c r="BA85" t="s">
        <v>16280</v>
      </c>
      <c r="BB85" t="s">
        <v>936</v>
      </c>
      <c r="BC85">
        <v>2</v>
      </c>
      <c r="BD85">
        <v>6330</v>
      </c>
      <c r="BE85" t="s">
        <v>9432</v>
      </c>
      <c r="BF85" t="s">
        <v>936</v>
      </c>
      <c r="BH85">
        <v>2</v>
      </c>
      <c r="BI85">
        <v>6330</v>
      </c>
      <c r="BJ85" t="s">
        <v>2784</v>
      </c>
      <c r="BK85" t="s">
        <v>936</v>
      </c>
      <c r="BP85">
        <v>3</v>
      </c>
      <c r="BQ85">
        <v>6101</v>
      </c>
      <c r="BS85">
        <v>2</v>
      </c>
    </row>
    <row r="86" spans="1:71" x14ac:dyDescent="0.2">
      <c r="A86">
        <v>121</v>
      </c>
      <c r="B86">
        <v>9450327</v>
      </c>
      <c r="C86">
        <v>5279947</v>
      </c>
      <c r="D86">
        <v>4075706</v>
      </c>
      <c r="E86">
        <v>49119604</v>
      </c>
      <c r="F86">
        <v>67925584</v>
      </c>
      <c r="G86">
        <v>41673</v>
      </c>
      <c r="H86">
        <v>8643</v>
      </c>
      <c r="I86">
        <v>1095</v>
      </c>
      <c r="J86">
        <v>51411</v>
      </c>
      <c r="K86">
        <v>5393158</v>
      </c>
      <c r="L86">
        <v>50.12</v>
      </c>
      <c r="M86">
        <v>202066</v>
      </c>
      <c r="N86">
        <v>3.43</v>
      </c>
      <c r="O86">
        <v>605588</v>
      </c>
      <c r="P86">
        <v>2.2400000000000002</v>
      </c>
      <c r="Q86">
        <v>97054</v>
      </c>
      <c r="R86">
        <v>0.86</v>
      </c>
      <c r="S86">
        <v>244039</v>
      </c>
      <c r="T86">
        <v>4.3</v>
      </c>
      <c r="U86">
        <v>540279</v>
      </c>
      <c r="V86">
        <v>2.94</v>
      </c>
      <c r="W86">
        <v>1180716</v>
      </c>
      <c r="X86">
        <v>2.59</v>
      </c>
      <c r="Y86">
        <v>0</v>
      </c>
      <c r="Z86">
        <v>0</v>
      </c>
      <c r="AA86">
        <v>389763</v>
      </c>
      <c r="AB86">
        <v>4.3600000000000003</v>
      </c>
      <c r="AC86">
        <v>1002173</v>
      </c>
      <c r="AD86">
        <v>9.82</v>
      </c>
      <c r="AE86">
        <v>978023</v>
      </c>
      <c r="AF86">
        <v>10.83</v>
      </c>
      <c r="AG86">
        <v>909534</v>
      </c>
      <c r="AH86">
        <v>11.47</v>
      </c>
      <c r="AI86">
        <v>5416326</v>
      </c>
      <c r="AJ86">
        <v>76.819999999999993</v>
      </c>
      <c r="AK86">
        <v>18080790</v>
      </c>
      <c r="AL86">
        <v>197.94</v>
      </c>
      <c r="AM86">
        <v>25</v>
      </c>
      <c r="AN86">
        <v>1122071</v>
      </c>
      <c r="AO86">
        <v>18.16</v>
      </c>
      <c r="AQ86">
        <v>2</v>
      </c>
      <c r="AR86">
        <v>6340</v>
      </c>
      <c r="AS86" t="s">
        <v>30027</v>
      </c>
      <c r="AT86" t="s">
        <v>936</v>
      </c>
      <c r="AU86">
        <v>2</v>
      </c>
      <c r="AV86">
        <v>6340</v>
      </c>
      <c r="AW86" t="s">
        <v>23129</v>
      </c>
      <c r="AX86" t="s">
        <v>936</v>
      </c>
      <c r="AY86">
        <v>2</v>
      </c>
      <c r="AZ86">
        <v>6340</v>
      </c>
      <c r="BA86" t="s">
        <v>16281</v>
      </c>
      <c r="BB86" t="s">
        <v>936</v>
      </c>
      <c r="BC86">
        <v>2</v>
      </c>
      <c r="BD86">
        <v>6340</v>
      </c>
      <c r="BE86" t="s">
        <v>9433</v>
      </c>
      <c r="BF86" t="s">
        <v>936</v>
      </c>
      <c r="BH86">
        <v>2</v>
      </c>
      <c r="BI86">
        <v>6340</v>
      </c>
      <c r="BJ86" t="s">
        <v>2785</v>
      </c>
      <c r="BK86" t="s">
        <v>936</v>
      </c>
      <c r="BP86">
        <v>3</v>
      </c>
      <c r="BQ86">
        <v>6110</v>
      </c>
      <c r="BS86">
        <v>3</v>
      </c>
    </row>
    <row r="87" spans="1:71" x14ac:dyDescent="0.2">
      <c r="A87">
        <v>124</v>
      </c>
      <c r="B87">
        <v>16930517</v>
      </c>
      <c r="C87">
        <v>9134473</v>
      </c>
      <c r="D87">
        <v>397868</v>
      </c>
      <c r="E87">
        <v>11611349</v>
      </c>
      <c r="F87">
        <v>38074207</v>
      </c>
      <c r="G87">
        <v>14560</v>
      </c>
      <c r="H87">
        <v>4776</v>
      </c>
      <c r="I87">
        <v>48</v>
      </c>
      <c r="J87">
        <v>19384</v>
      </c>
      <c r="K87">
        <v>1853190</v>
      </c>
      <c r="L87">
        <v>18.47</v>
      </c>
      <c r="M87">
        <v>0</v>
      </c>
      <c r="N87">
        <v>0</v>
      </c>
      <c r="O87">
        <v>1362</v>
      </c>
      <c r="P87">
        <v>0</v>
      </c>
      <c r="Q87">
        <v>426596</v>
      </c>
      <c r="R87">
        <v>2.77</v>
      </c>
      <c r="S87">
        <v>214458</v>
      </c>
      <c r="T87">
        <v>4.49</v>
      </c>
      <c r="U87">
        <v>204444</v>
      </c>
      <c r="V87">
        <v>1.24</v>
      </c>
      <c r="W87">
        <v>1733356</v>
      </c>
      <c r="X87">
        <v>3.78</v>
      </c>
      <c r="Y87">
        <v>159820</v>
      </c>
      <c r="Z87">
        <v>1.01</v>
      </c>
      <c r="AA87">
        <v>97057</v>
      </c>
      <c r="AB87">
        <v>1.29</v>
      </c>
      <c r="AC87">
        <v>114611</v>
      </c>
      <c r="AD87">
        <v>1.49</v>
      </c>
      <c r="AE87">
        <v>602148</v>
      </c>
      <c r="AF87">
        <v>7.77</v>
      </c>
      <c r="AG87">
        <v>231381</v>
      </c>
      <c r="AH87">
        <v>2.37</v>
      </c>
      <c r="AI87">
        <v>1918393</v>
      </c>
      <c r="AJ87">
        <v>26.74</v>
      </c>
      <c r="AK87">
        <v>7867356</v>
      </c>
      <c r="AL87">
        <v>77.349999999999994</v>
      </c>
      <c r="AM87">
        <v>25</v>
      </c>
      <c r="AN87">
        <v>310540</v>
      </c>
      <c r="AO87">
        <v>5.93</v>
      </c>
      <c r="AQ87">
        <v>2</v>
      </c>
      <c r="AR87">
        <v>6350</v>
      </c>
      <c r="AS87" t="s">
        <v>30028</v>
      </c>
      <c r="AT87" t="s">
        <v>936</v>
      </c>
      <c r="AU87">
        <v>2</v>
      </c>
      <c r="AV87">
        <v>6350</v>
      </c>
      <c r="AW87" t="s">
        <v>23130</v>
      </c>
      <c r="AX87" t="s">
        <v>936</v>
      </c>
      <c r="AY87">
        <v>2</v>
      </c>
      <c r="AZ87">
        <v>6350</v>
      </c>
      <c r="BA87" t="s">
        <v>16282</v>
      </c>
      <c r="BB87" t="s">
        <v>936</v>
      </c>
      <c r="BC87">
        <v>2</v>
      </c>
      <c r="BD87">
        <v>6350</v>
      </c>
      <c r="BE87" t="s">
        <v>9434</v>
      </c>
      <c r="BF87" t="s">
        <v>936</v>
      </c>
      <c r="BH87">
        <v>2</v>
      </c>
      <c r="BI87">
        <v>6350</v>
      </c>
      <c r="BJ87" t="s">
        <v>2786</v>
      </c>
      <c r="BK87" t="s">
        <v>936</v>
      </c>
      <c r="BP87">
        <v>3</v>
      </c>
      <c r="BQ87">
        <v>6130</v>
      </c>
      <c r="BS87">
        <v>3</v>
      </c>
    </row>
    <row r="88" spans="1:71" x14ac:dyDescent="0.2">
      <c r="A88">
        <v>127</v>
      </c>
      <c r="B88">
        <v>111009802</v>
      </c>
      <c r="C88">
        <v>12937246</v>
      </c>
      <c r="D88">
        <v>22809569</v>
      </c>
      <c r="E88">
        <v>100274921</v>
      </c>
      <c r="F88">
        <v>247031538</v>
      </c>
      <c r="G88">
        <v>80457</v>
      </c>
      <c r="H88">
        <v>11258</v>
      </c>
      <c r="I88">
        <v>3206</v>
      </c>
      <c r="J88">
        <v>94921</v>
      </c>
      <c r="K88">
        <v>11793985</v>
      </c>
      <c r="L88">
        <v>100.13</v>
      </c>
      <c r="M88">
        <v>3993769</v>
      </c>
      <c r="N88">
        <v>67.36</v>
      </c>
      <c r="O88">
        <v>2017061</v>
      </c>
      <c r="P88">
        <v>6.34</v>
      </c>
      <c r="Q88">
        <v>2622260</v>
      </c>
      <c r="R88">
        <v>18.47</v>
      </c>
      <c r="S88">
        <v>0</v>
      </c>
      <c r="T88">
        <v>0</v>
      </c>
      <c r="U88">
        <v>629309</v>
      </c>
      <c r="V88">
        <v>3.63</v>
      </c>
      <c r="W88">
        <v>3366760</v>
      </c>
      <c r="X88">
        <v>7.15</v>
      </c>
      <c r="Y88">
        <v>1005263</v>
      </c>
      <c r="Z88">
        <v>6.79</v>
      </c>
      <c r="AA88">
        <v>143405</v>
      </c>
      <c r="AB88">
        <v>1.53</v>
      </c>
      <c r="AC88">
        <v>890982</v>
      </c>
      <c r="AD88">
        <v>9.3699999999999992</v>
      </c>
      <c r="AE88">
        <v>1584697</v>
      </c>
      <c r="AF88">
        <v>18.03</v>
      </c>
      <c r="AG88">
        <v>1391850</v>
      </c>
      <c r="AH88">
        <v>19.02</v>
      </c>
      <c r="AI88">
        <v>5532630</v>
      </c>
      <c r="AJ88">
        <v>81.88</v>
      </c>
      <c r="AK88">
        <v>39510729</v>
      </c>
      <c r="AL88">
        <v>403.82</v>
      </c>
      <c r="AM88">
        <v>62</v>
      </c>
      <c r="AN88">
        <v>4538758</v>
      </c>
      <c r="AO88">
        <v>64.12</v>
      </c>
      <c r="AQ88">
        <v>2</v>
      </c>
      <c r="AR88">
        <v>6360</v>
      </c>
      <c r="AS88" t="s">
        <v>30029</v>
      </c>
      <c r="AT88" t="s">
        <v>936</v>
      </c>
      <c r="AU88">
        <v>2</v>
      </c>
      <c r="AV88">
        <v>6360</v>
      </c>
      <c r="AW88" t="s">
        <v>23131</v>
      </c>
      <c r="AX88" t="s">
        <v>936</v>
      </c>
      <c r="AY88">
        <v>2</v>
      </c>
      <c r="AZ88">
        <v>6360</v>
      </c>
      <c r="BA88" t="s">
        <v>16283</v>
      </c>
      <c r="BB88" t="s">
        <v>936</v>
      </c>
      <c r="BC88">
        <v>2</v>
      </c>
      <c r="BD88">
        <v>6360</v>
      </c>
      <c r="BE88" t="s">
        <v>9435</v>
      </c>
      <c r="BF88" t="s">
        <v>936</v>
      </c>
      <c r="BH88">
        <v>2</v>
      </c>
      <c r="BI88">
        <v>6360</v>
      </c>
      <c r="BJ88" t="s">
        <v>2787</v>
      </c>
      <c r="BK88" t="s">
        <v>936</v>
      </c>
      <c r="BP88">
        <v>3</v>
      </c>
      <c r="BQ88">
        <v>6131</v>
      </c>
      <c r="BS88">
        <v>2</v>
      </c>
    </row>
    <row r="89" spans="1:71" x14ac:dyDescent="0.2">
      <c r="A89">
        <v>129</v>
      </c>
      <c r="B89">
        <v>13379720</v>
      </c>
      <c r="C89">
        <v>5628941</v>
      </c>
      <c r="D89">
        <v>2589922</v>
      </c>
      <c r="E89">
        <v>55076</v>
      </c>
      <c r="F89">
        <v>21653659</v>
      </c>
      <c r="G89">
        <v>14971</v>
      </c>
      <c r="H89">
        <v>1941</v>
      </c>
      <c r="I89">
        <v>368</v>
      </c>
      <c r="J89">
        <v>17280</v>
      </c>
      <c r="K89">
        <v>2881762</v>
      </c>
      <c r="L89">
        <v>24.13</v>
      </c>
      <c r="M89">
        <v>0</v>
      </c>
      <c r="N89">
        <v>0</v>
      </c>
      <c r="O89">
        <v>0</v>
      </c>
      <c r="P89">
        <v>0</v>
      </c>
      <c r="Q89">
        <v>390779</v>
      </c>
      <c r="R89">
        <v>1.67</v>
      </c>
      <c r="S89">
        <v>88087</v>
      </c>
      <c r="T89">
        <v>2.15</v>
      </c>
      <c r="U89">
        <v>144806</v>
      </c>
      <c r="V89">
        <v>0.8</v>
      </c>
      <c r="W89">
        <v>0</v>
      </c>
      <c r="X89">
        <v>0</v>
      </c>
      <c r="Y89">
        <v>0</v>
      </c>
      <c r="Z89">
        <v>0</v>
      </c>
      <c r="AA89">
        <v>0</v>
      </c>
      <c r="AB89">
        <v>0</v>
      </c>
      <c r="AC89">
        <v>408217</v>
      </c>
      <c r="AD89">
        <v>3.75</v>
      </c>
      <c r="AE89">
        <v>451306</v>
      </c>
      <c r="AF89">
        <v>4.7699999999999996</v>
      </c>
      <c r="AG89">
        <v>584261</v>
      </c>
      <c r="AH89">
        <v>7.94</v>
      </c>
      <c r="AI89">
        <v>3196583</v>
      </c>
      <c r="AJ89">
        <v>39.520000000000003</v>
      </c>
      <c r="AK89">
        <v>8197728</v>
      </c>
      <c r="AL89">
        <v>85.38</v>
      </c>
      <c r="AM89">
        <v>16</v>
      </c>
      <c r="AN89">
        <v>51927</v>
      </c>
      <c r="AO89">
        <v>0.65</v>
      </c>
      <c r="AQ89">
        <v>2</v>
      </c>
      <c r="AR89">
        <v>7205</v>
      </c>
      <c r="AS89" t="s">
        <v>30030</v>
      </c>
      <c r="AT89" t="s">
        <v>936</v>
      </c>
      <c r="AU89">
        <v>2</v>
      </c>
      <c r="AV89">
        <v>7205</v>
      </c>
      <c r="AW89" t="s">
        <v>23132</v>
      </c>
      <c r="AX89" t="s">
        <v>936</v>
      </c>
      <c r="AY89">
        <v>2</v>
      </c>
      <c r="AZ89">
        <v>7205</v>
      </c>
      <c r="BA89" t="s">
        <v>16284</v>
      </c>
      <c r="BB89" t="s">
        <v>936</v>
      </c>
      <c r="BC89">
        <v>2</v>
      </c>
      <c r="BD89">
        <v>7205</v>
      </c>
      <c r="BE89" t="s">
        <v>9436</v>
      </c>
      <c r="BF89" t="s">
        <v>936</v>
      </c>
      <c r="BH89">
        <v>2</v>
      </c>
      <c r="BI89">
        <v>7205</v>
      </c>
      <c r="BJ89" t="s">
        <v>2788</v>
      </c>
      <c r="BK89" t="s">
        <v>936</v>
      </c>
      <c r="BP89">
        <v>3</v>
      </c>
      <c r="BQ89">
        <v>6140</v>
      </c>
      <c r="BS89">
        <v>2</v>
      </c>
    </row>
    <row r="90" spans="1:71" x14ac:dyDescent="0.2">
      <c r="A90">
        <v>132</v>
      </c>
      <c r="B90">
        <v>586357072</v>
      </c>
      <c r="C90">
        <v>36622236</v>
      </c>
      <c r="D90">
        <v>179622196</v>
      </c>
      <c r="E90">
        <v>369322458</v>
      </c>
      <c r="F90">
        <v>1171923962</v>
      </c>
      <c r="G90">
        <v>303970</v>
      </c>
      <c r="H90">
        <v>62063</v>
      </c>
      <c r="I90">
        <v>5589</v>
      </c>
      <c r="J90">
        <v>371622</v>
      </c>
      <c r="K90">
        <v>151624664</v>
      </c>
      <c r="L90">
        <v>1342.23</v>
      </c>
      <c r="M90">
        <v>4899240</v>
      </c>
      <c r="N90">
        <v>80.900000000000006</v>
      </c>
      <c r="O90">
        <v>0</v>
      </c>
      <c r="P90">
        <v>0</v>
      </c>
      <c r="Q90">
        <v>2891929</v>
      </c>
      <c r="R90">
        <v>19.14</v>
      </c>
      <c r="S90">
        <v>16901448</v>
      </c>
      <c r="T90">
        <v>316.41000000000003</v>
      </c>
      <c r="U90">
        <v>9125840</v>
      </c>
      <c r="V90">
        <v>57.32</v>
      </c>
      <c r="W90">
        <v>10619321</v>
      </c>
      <c r="X90">
        <v>85.9</v>
      </c>
      <c r="Y90">
        <v>1678380</v>
      </c>
      <c r="Z90">
        <v>11.31</v>
      </c>
      <c r="AA90">
        <v>2989535</v>
      </c>
      <c r="AB90">
        <v>32.25</v>
      </c>
      <c r="AC90">
        <v>6836690</v>
      </c>
      <c r="AD90">
        <v>62.34</v>
      </c>
      <c r="AE90">
        <v>11794972</v>
      </c>
      <c r="AF90">
        <v>116.64</v>
      </c>
      <c r="AG90">
        <v>0</v>
      </c>
      <c r="AH90">
        <v>0</v>
      </c>
      <c r="AI90">
        <v>62231142</v>
      </c>
      <c r="AJ90">
        <v>1088.02</v>
      </c>
      <c r="AK90">
        <v>316015522</v>
      </c>
      <c r="AL90">
        <v>3674.81</v>
      </c>
      <c r="AM90">
        <v>489</v>
      </c>
      <c r="AN90">
        <v>34422361</v>
      </c>
      <c r="AO90">
        <v>462.35</v>
      </c>
      <c r="AQ90">
        <v>2</v>
      </c>
      <c r="AR90">
        <v>7206</v>
      </c>
      <c r="AS90" t="s">
        <v>30031</v>
      </c>
      <c r="AT90" t="s">
        <v>936</v>
      </c>
      <c r="AU90">
        <v>2</v>
      </c>
      <c r="AV90">
        <v>7206</v>
      </c>
      <c r="AW90" t="s">
        <v>23133</v>
      </c>
      <c r="AX90" t="s">
        <v>936</v>
      </c>
      <c r="AY90">
        <v>2</v>
      </c>
      <c r="AZ90">
        <v>7206</v>
      </c>
      <c r="BA90" t="s">
        <v>16285</v>
      </c>
      <c r="BB90" t="s">
        <v>936</v>
      </c>
      <c r="BC90">
        <v>2</v>
      </c>
      <c r="BD90">
        <v>7206</v>
      </c>
      <c r="BE90" t="s">
        <v>9437</v>
      </c>
      <c r="BF90" t="s">
        <v>936</v>
      </c>
      <c r="BH90">
        <v>2</v>
      </c>
      <c r="BI90">
        <v>7206</v>
      </c>
      <c r="BJ90" t="s">
        <v>2789</v>
      </c>
      <c r="BK90" t="s">
        <v>936</v>
      </c>
      <c r="BP90">
        <v>3</v>
      </c>
      <c r="BQ90">
        <v>6150</v>
      </c>
      <c r="BS90">
        <v>2</v>
      </c>
    </row>
    <row r="91" spans="1:71" x14ac:dyDescent="0.2">
      <c r="A91">
        <v>133</v>
      </c>
      <c r="B91">
        <v>27778027</v>
      </c>
      <c r="C91">
        <v>5348329</v>
      </c>
      <c r="D91">
        <v>7086159</v>
      </c>
      <c r="E91">
        <v>0</v>
      </c>
      <c r="F91">
        <v>40212515</v>
      </c>
      <c r="G91">
        <v>40670</v>
      </c>
      <c r="H91">
        <v>2949</v>
      </c>
      <c r="I91">
        <v>402</v>
      </c>
      <c r="J91">
        <v>44021</v>
      </c>
      <c r="K91">
        <v>3432101</v>
      </c>
      <c r="L91">
        <v>30.48</v>
      </c>
      <c r="M91">
        <v>0</v>
      </c>
      <c r="N91">
        <v>0</v>
      </c>
      <c r="O91">
        <v>516231</v>
      </c>
      <c r="P91">
        <v>2.0099999999999998</v>
      </c>
      <c r="Q91">
        <v>226472</v>
      </c>
      <c r="R91">
        <v>1.1000000000000001</v>
      </c>
      <c r="S91">
        <v>342696</v>
      </c>
      <c r="T91">
        <v>6.73</v>
      </c>
      <c r="U91">
        <v>1035265</v>
      </c>
      <c r="V91">
        <v>5.58</v>
      </c>
      <c r="W91">
        <v>0</v>
      </c>
      <c r="X91">
        <v>0</v>
      </c>
      <c r="Y91">
        <v>0</v>
      </c>
      <c r="Z91">
        <v>0</v>
      </c>
      <c r="AA91">
        <v>177865</v>
      </c>
      <c r="AB91">
        <v>1.72</v>
      </c>
      <c r="AC91">
        <v>616219</v>
      </c>
      <c r="AD91">
        <v>6.15</v>
      </c>
      <c r="AE91">
        <v>506657</v>
      </c>
      <c r="AF91">
        <v>4.88</v>
      </c>
      <c r="AG91">
        <v>641157</v>
      </c>
      <c r="AH91">
        <v>8.5</v>
      </c>
      <c r="AI91">
        <v>4919154</v>
      </c>
      <c r="AJ91">
        <v>109.11</v>
      </c>
      <c r="AK91">
        <v>13383329</v>
      </c>
      <c r="AL91">
        <v>191</v>
      </c>
      <c r="AM91">
        <v>25</v>
      </c>
      <c r="AN91">
        <v>969512</v>
      </c>
      <c r="AO91">
        <v>14.74</v>
      </c>
      <c r="AQ91">
        <v>2</v>
      </c>
      <c r="AR91">
        <v>7207</v>
      </c>
      <c r="AS91" t="s">
        <v>30032</v>
      </c>
      <c r="AT91" t="s">
        <v>936</v>
      </c>
      <c r="AU91">
        <v>2</v>
      </c>
      <c r="AV91">
        <v>7207</v>
      </c>
      <c r="AW91" t="s">
        <v>23134</v>
      </c>
      <c r="AX91" t="s">
        <v>936</v>
      </c>
      <c r="AY91">
        <v>2</v>
      </c>
      <c r="AZ91">
        <v>7207</v>
      </c>
      <c r="BA91" t="s">
        <v>16286</v>
      </c>
      <c r="BB91" t="s">
        <v>936</v>
      </c>
      <c r="BC91">
        <v>2</v>
      </c>
      <c r="BD91">
        <v>7207</v>
      </c>
      <c r="BE91" t="s">
        <v>9438</v>
      </c>
      <c r="BF91" t="s">
        <v>936</v>
      </c>
      <c r="BH91">
        <v>2</v>
      </c>
      <c r="BI91">
        <v>7207</v>
      </c>
      <c r="BJ91" t="s">
        <v>2790</v>
      </c>
      <c r="BK91" t="s">
        <v>936</v>
      </c>
      <c r="BP91">
        <v>3</v>
      </c>
      <c r="BQ91">
        <v>6160</v>
      </c>
      <c r="BS91">
        <v>2</v>
      </c>
    </row>
    <row r="92" spans="1:71" x14ac:dyDescent="0.2">
      <c r="A92">
        <v>134</v>
      </c>
      <c r="B92">
        <v>9861319</v>
      </c>
      <c r="C92">
        <v>8708060</v>
      </c>
      <c r="D92">
        <v>4848793</v>
      </c>
      <c r="E92">
        <v>6458367</v>
      </c>
      <c r="F92">
        <v>29876539</v>
      </c>
      <c r="G92">
        <v>10332</v>
      </c>
      <c r="H92">
        <v>4131</v>
      </c>
      <c r="I92">
        <v>532</v>
      </c>
      <c r="J92">
        <v>14995</v>
      </c>
      <c r="K92">
        <v>1784955</v>
      </c>
      <c r="L92">
        <v>18.84</v>
      </c>
      <c r="M92">
        <v>90043</v>
      </c>
      <c r="N92">
        <v>1.64</v>
      </c>
      <c r="O92">
        <v>486405</v>
      </c>
      <c r="P92">
        <v>1.6</v>
      </c>
      <c r="Q92">
        <v>0</v>
      </c>
      <c r="R92">
        <v>0</v>
      </c>
      <c r="S92">
        <v>25314</v>
      </c>
      <c r="T92">
        <v>0.49</v>
      </c>
      <c r="U92">
        <v>350999</v>
      </c>
      <c r="V92">
        <v>2.34</v>
      </c>
      <c r="W92">
        <v>107782</v>
      </c>
      <c r="X92">
        <v>0.34</v>
      </c>
      <c r="Y92">
        <v>0</v>
      </c>
      <c r="Z92">
        <v>0</v>
      </c>
      <c r="AA92">
        <v>69751</v>
      </c>
      <c r="AB92">
        <v>0.7</v>
      </c>
      <c r="AC92">
        <v>51106</v>
      </c>
      <c r="AD92">
        <v>0.53</v>
      </c>
      <c r="AE92">
        <v>222618</v>
      </c>
      <c r="AF92">
        <v>2.8</v>
      </c>
      <c r="AG92">
        <v>372296</v>
      </c>
      <c r="AH92">
        <v>5.23</v>
      </c>
      <c r="AI92">
        <v>2123260</v>
      </c>
      <c r="AJ92">
        <v>36.81</v>
      </c>
      <c r="AK92">
        <v>5684529</v>
      </c>
      <c r="AL92">
        <v>71.319999999999993</v>
      </c>
      <c r="AM92">
        <v>25</v>
      </c>
      <c r="AN92">
        <v>0</v>
      </c>
      <c r="AO92">
        <v>0</v>
      </c>
      <c r="AQ92">
        <v>2</v>
      </c>
      <c r="AR92">
        <v>7210</v>
      </c>
      <c r="AS92" t="s">
        <v>30033</v>
      </c>
      <c r="AT92" t="s">
        <v>938</v>
      </c>
      <c r="AU92">
        <v>2</v>
      </c>
      <c r="AV92">
        <v>7210</v>
      </c>
      <c r="AW92" t="s">
        <v>23135</v>
      </c>
      <c r="AX92" t="s">
        <v>938</v>
      </c>
      <c r="AY92">
        <v>2</v>
      </c>
      <c r="AZ92">
        <v>7210</v>
      </c>
      <c r="BA92" t="s">
        <v>16287</v>
      </c>
      <c r="BB92" t="s">
        <v>938</v>
      </c>
      <c r="BC92">
        <v>2</v>
      </c>
      <c r="BD92">
        <v>7210</v>
      </c>
      <c r="BE92" t="s">
        <v>9439</v>
      </c>
      <c r="BF92" t="s">
        <v>938</v>
      </c>
      <c r="BH92">
        <v>2</v>
      </c>
      <c r="BI92">
        <v>7210</v>
      </c>
      <c r="BJ92" t="s">
        <v>2791</v>
      </c>
      <c r="BK92" t="s">
        <v>938</v>
      </c>
      <c r="BP92">
        <v>3</v>
      </c>
      <c r="BQ92">
        <v>6170</v>
      </c>
      <c r="BS92">
        <v>2</v>
      </c>
    </row>
    <row r="93" spans="1:71" x14ac:dyDescent="0.2">
      <c r="A93">
        <v>135</v>
      </c>
      <c r="B93">
        <v>96609222</v>
      </c>
      <c r="C93">
        <v>62858979</v>
      </c>
      <c r="D93">
        <v>86378042</v>
      </c>
      <c r="E93">
        <v>145978240</v>
      </c>
      <c r="F93">
        <v>391824483</v>
      </c>
      <c r="G93">
        <v>78577</v>
      </c>
      <c r="H93">
        <v>38567</v>
      </c>
      <c r="I93">
        <v>8520</v>
      </c>
      <c r="J93">
        <v>125664</v>
      </c>
      <c r="K93">
        <v>37506898</v>
      </c>
      <c r="L93">
        <v>281.97000000000003</v>
      </c>
      <c r="M93">
        <v>194400</v>
      </c>
      <c r="N93">
        <v>2.82</v>
      </c>
      <c r="O93">
        <v>4342414</v>
      </c>
      <c r="P93">
        <v>16.440000000000001</v>
      </c>
      <c r="Q93">
        <v>313062</v>
      </c>
      <c r="R93">
        <v>2</v>
      </c>
      <c r="S93">
        <v>2983065</v>
      </c>
      <c r="T93">
        <v>54.02</v>
      </c>
      <c r="U93">
        <v>3089719</v>
      </c>
      <c r="V93">
        <v>16.670000000000002</v>
      </c>
      <c r="W93">
        <v>7998831</v>
      </c>
      <c r="X93">
        <v>12.16</v>
      </c>
      <c r="Y93">
        <v>66492</v>
      </c>
      <c r="Z93">
        <v>0</v>
      </c>
      <c r="AA93">
        <v>1061432</v>
      </c>
      <c r="AB93">
        <v>11.08</v>
      </c>
      <c r="AC93">
        <v>2023154</v>
      </c>
      <c r="AD93">
        <v>19.579999999999998</v>
      </c>
      <c r="AE93">
        <v>5572288</v>
      </c>
      <c r="AF93">
        <v>50.07</v>
      </c>
      <c r="AG93">
        <v>1948710</v>
      </c>
      <c r="AH93">
        <v>23.69</v>
      </c>
      <c r="AI93">
        <v>11426376</v>
      </c>
      <c r="AJ93">
        <v>156.66999999999999</v>
      </c>
      <c r="AK93">
        <v>85389475</v>
      </c>
      <c r="AL93">
        <v>732.33</v>
      </c>
      <c r="AM93">
        <v>93</v>
      </c>
      <c r="AN93">
        <v>6862634</v>
      </c>
      <c r="AO93">
        <v>85.16</v>
      </c>
      <c r="AQ93">
        <v>2</v>
      </c>
      <c r="AR93">
        <v>8073</v>
      </c>
      <c r="AS93" t="s">
        <v>30034</v>
      </c>
      <c r="AT93" t="s">
        <v>936</v>
      </c>
      <c r="AU93">
        <v>2</v>
      </c>
      <c r="AV93">
        <v>8073</v>
      </c>
      <c r="AW93" t="s">
        <v>23136</v>
      </c>
      <c r="AX93" t="s">
        <v>936</v>
      </c>
      <c r="AY93">
        <v>2</v>
      </c>
      <c r="AZ93">
        <v>8073</v>
      </c>
      <c r="BA93" t="s">
        <v>16288</v>
      </c>
      <c r="BB93" t="s">
        <v>936</v>
      </c>
      <c r="BC93">
        <v>2</v>
      </c>
      <c r="BD93">
        <v>8073</v>
      </c>
      <c r="BE93" t="s">
        <v>9440</v>
      </c>
      <c r="BF93" t="s">
        <v>936</v>
      </c>
      <c r="BH93">
        <v>2</v>
      </c>
      <c r="BI93">
        <v>8073</v>
      </c>
      <c r="BJ93" t="s">
        <v>2792</v>
      </c>
      <c r="BK93" t="s">
        <v>936</v>
      </c>
      <c r="BP93">
        <v>3</v>
      </c>
      <c r="BQ93">
        <v>6180</v>
      </c>
      <c r="BS93">
        <v>2</v>
      </c>
    </row>
    <row r="94" spans="1:71" x14ac:dyDescent="0.2">
      <c r="A94">
        <v>136</v>
      </c>
      <c r="B94">
        <v>108878606</v>
      </c>
      <c r="C94">
        <v>19487124</v>
      </c>
      <c r="D94">
        <v>26693717</v>
      </c>
      <c r="E94">
        <v>0</v>
      </c>
      <c r="F94">
        <v>155059447</v>
      </c>
      <c r="G94">
        <v>91058</v>
      </c>
      <c r="H94">
        <v>9592</v>
      </c>
      <c r="I94">
        <v>1472</v>
      </c>
      <c r="J94">
        <v>102122</v>
      </c>
      <c r="K94">
        <v>6825500</v>
      </c>
      <c r="L94">
        <v>65.47</v>
      </c>
      <c r="M94">
        <v>1303686</v>
      </c>
      <c r="N94">
        <v>22.19</v>
      </c>
      <c r="O94">
        <v>0</v>
      </c>
      <c r="P94">
        <v>0</v>
      </c>
      <c r="Q94">
        <v>1994686</v>
      </c>
      <c r="R94">
        <v>13.38</v>
      </c>
      <c r="S94">
        <v>804727</v>
      </c>
      <c r="T94">
        <v>16.670000000000002</v>
      </c>
      <c r="U94">
        <v>819208</v>
      </c>
      <c r="V94">
        <v>4.7300000000000004</v>
      </c>
      <c r="W94">
        <v>9268301</v>
      </c>
      <c r="X94">
        <v>18.149999999999999</v>
      </c>
      <c r="Y94">
        <v>1650709</v>
      </c>
      <c r="Z94">
        <v>8.98</v>
      </c>
      <c r="AA94">
        <v>479719</v>
      </c>
      <c r="AB94">
        <v>4.8899999999999997</v>
      </c>
      <c r="AC94">
        <v>820922</v>
      </c>
      <c r="AD94">
        <v>7.52</v>
      </c>
      <c r="AE94">
        <v>1321918</v>
      </c>
      <c r="AF94">
        <v>13.86</v>
      </c>
      <c r="AG94">
        <v>1009358</v>
      </c>
      <c r="AH94">
        <v>15.25</v>
      </c>
      <c r="AI94">
        <v>2920738</v>
      </c>
      <c r="AJ94">
        <v>79.17</v>
      </c>
      <c r="AK94">
        <v>30187127</v>
      </c>
      <c r="AL94">
        <v>282.57</v>
      </c>
      <c r="AM94">
        <v>49</v>
      </c>
      <c r="AN94">
        <v>967655</v>
      </c>
      <c r="AO94">
        <v>12.31</v>
      </c>
      <c r="AQ94">
        <v>2</v>
      </c>
      <c r="AR94">
        <v>8074</v>
      </c>
      <c r="AS94" t="s">
        <v>30035</v>
      </c>
      <c r="AT94" t="s">
        <v>936</v>
      </c>
      <c r="AU94">
        <v>2</v>
      </c>
      <c r="AV94">
        <v>8074</v>
      </c>
      <c r="AW94" t="s">
        <v>23137</v>
      </c>
      <c r="AX94" t="s">
        <v>936</v>
      </c>
      <c r="AY94">
        <v>2</v>
      </c>
      <c r="AZ94">
        <v>8074</v>
      </c>
      <c r="BA94" t="s">
        <v>16289</v>
      </c>
      <c r="BB94" t="s">
        <v>937</v>
      </c>
      <c r="BC94">
        <v>2</v>
      </c>
      <c r="BD94">
        <v>8074</v>
      </c>
      <c r="BE94" t="s">
        <v>9441</v>
      </c>
      <c r="BF94" t="s">
        <v>937</v>
      </c>
      <c r="BH94">
        <v>2</v>
      </c>
      <c r="BI94">
        <v>8074</v>
      </c>
      <c r="BJ94" t="s">
        <v>2793</v>
      </c>
      <c r="BK94" t="s">
        <v>937</v>
      </c>
      <c r="BP94">
        <v>3</v>
      </c>
      <c r="BQ94">
        <v>6190</v>
      </c>
      <c r="BS94">
        <v>2</v>
      </c>
    </row>
    <row r="95" spans="1:71" x14ac:dyDescent="0.2">
      <c r="A95">
        <v>138</v>
      </c>
      <c r="B95">
        <v>176986013</v>
      </c>
      <c r="C95">
        <v>20332315</v>
      </c>
      <c r="D95">
        <v>39313406</v>
      </c>
      <c r="E95">
        <v>79003609</v>
      </c>
      <c r="F95">
        <v>315635343</v>
      </c>
      <c r="G95">
        <v>126733</v>
      </c>
      <c r="H95">
        <v>16641</v>
      </c>
      <c r="I95">
        <v>2738</v>
      </c>
      <c r="J95">
        <v>146112</v>
      </c>
      <c r="K95">
        <v>13017837</v>
      </c>
      <c r="L95">
        <v>116.56</v>
      </c>
      <c r="M95">
        <v>1880976</v>
      </c>
      <c r="N95">
        <v>32.049999999999997</v>
      </c>
      <c r="O95">
        <v>2445083</v>
      </c>
      <c r="P95">
        <v>9.1199999999999992</v>
      </c>
      <c r="Q95">
        <v>2679667</v>
      </c>
      <c r="R95">
        <v>18.46</v>
      </c>
      <c r="S95">
        <v>756613</v>
      </c>
      <c r="T95">
        <v>16.48</v>
      </c>
      <c r="U95">
        <v>1089200</v>
      </c>
      <c r="V95">
        <v>6.41</v>
      </c>
      <c r="W95">
        <v>18893259</v>
      </c>
      <c r="X95">
        <v>44.41</v>
      </c>
      <c r="Y95">
        <v>2385310</v>
      </c>
      <c r="Z95">
        <v>16.940000000000001</v>
      </c>
      <c r="AA95">
        <v>259966</v>
      </c>
      <c r="AB95">
        <v>2.76</v>
      </c>
      <c r="AC95">
        <v>1025663</v>
      </c>
      <c r="AD95">
        <v>10.25</v>
      </c>
      <c r="AE95">
        <v>2264929</v>
      </c>
      <c r="AF95">
        <v>24.47</v>
      </c>
      <c r="AG95">
        <v>1246512</v>
      </c>
      <c r="AH95">
        <v>19.22</v>
      </c>
      <c r="AI95">
        <v>4479549</v>
      </c>
      <c r="AJ95">
        <v>67.959999999999994</v>
      </c>
      <c r="AK95">
        <v>57662662</v>
      </c>
      <c r="AL95">
        <v>458.24</v>
      </c>
      <c r="AM95">
        <v>50</v>
      </c>
      <c r="AN95">
        <v>5238098</v>
      </c>
      <c r="AO95">
        <v>73.150000000000006</v>
      </c>
      <c r="AQ95">
        <v>2</v>
      </c>
      <c r="AR95">
        <v>8075</v>
      </c>
      <c r="AS95" t="s">
        <v>30036</v>
      </c>
      <c r="AT95" t="s">
        <v>936</v>
      </c>
      <c r="AU95">
        <v>2</v>
      </c>
      <c r="AV95">
        <v>8075</v>
      </c>
      <c r="AW95" t="s">
        <v>23138</v>
      </c>
      <c r="AX95" t="s">
        <v>936</v>
      </c>
      <c r="AY95">
        <v>2</v>
      </c>
      <c r="AZ95">
        <v>8075</v>
      </c>
      <c r="BA95" t="s">
        <v>16290</v>
      </c>
      <c r="BB95" t="s">
        <v>936</v>
      </c>
      <c r="BC95">
        <v>2</v>
      </c>
      <c r="BD95">
        <v>8075</v>
      </c>
      <c r="BE95" t="s">
        <v>9442</v>
      </c>
      <c r="BF95" t="s">
        <v>936</v>
      </c>
      <c r="BH95">
        <v>2</v>
      </c>
      <c r="BI95">
        <v>8075</v>
      </c>
      <c r="BJ95" t="s">
        <v>2794</v>
      </c>
      <c r="BK95" t="s">
        <v>936</v>
      </c>
      <c r="BP95">
        <v>3</v>
      </c>
      <c r="BQ95">
        <v>6200</v>
      </c>
      <c r="BS95">
        <v>2</v>
      </c>
    </row>
    <row r="96" spans="1:71" x14ac:dyDescent="0.2">
      <c r="A96">
        <v>140</v>
      </c>
      <c r="B96">
        <v>29428416</v>
      </c>
      <c r="C96">
        <v>16107476</v>
      </c>
      <c r="D96">
        <v>14725340</v>
      </c>
      <c r="E96">
        <v>16041986</v>
      </c>
      <c r="F96">
        <v>76303218</v>
      </c>
      <c r="G96">
        <v>19776</v>
      </c>
      <c r="H96">
        <v>8495</v>
      </c>
      <c r="I96">
        <v>1803</v>
      </c>
      <c r="J96">
        <v>30074</v>
      </c>
      <c r="K96">
        <v>6973759</v>
      </c>
      <c r="L96">
        <v>60.22</v>
      </c>
      <c r="M96">
        <v>204729</v>
      </c>
      <c r="N96">
        <v>2.69</v>
      </c>
      <c r="O96">
        <v>140885</v>
      </c>
      <c r="P96">
        <v>0.45</v>
      </c>
      <c r="Q96">
        <v>519074</v>
      </c>
      <c r="R96">
        <v>3.16</v>
      </c>
      <c r="S96">
        <v>316878</v>
      </c>
      <c r="T96">
        <v>7.04</v>
      </c>
      <c r="U96">
        <v>574020</v>
      </c>
      <c r="V96">
        <v>3.32</v>
      </c>
      <c r="W96">
        <v>2718550</v>
      </c>
      <c r="X96">
        <v>6.25</v>
      </c>
      <c r="Y96">
        <v>72755</v>
      </c>
      <c r="Z96">
        <v>0.51</v>
      </c>
      <c r="AA96">
        <v>167169</v>
      </c>
      <c r="AB96">
        <v>1.87</v>
      </c>
      <c r="AC96">
        <v>516150</v>
      </c>
      <c r="AD96">
        <v>5.27</v>
      </c>
      <c r="AE96">
        <v>1111389</v>
      </c>
      <c r="AF96">
        <v>11.32</v>
      </c>
      <c r="AG96">
        <v>607206</v>
      </c>
      <c r="AH96">
        <v>8.33</v>
      </c>
      <c r="AI96">
        <v>2914864</v>
      </c>
      <c r="AJ96">
        <v>48.78</v>
      </c>
      <c r="AK96">
        <v>16837428</v>
      </c>
      <c r="AL96">
        <v>159.21</v>
      </c>
      <c r="AM96">
        <v>50</v>
      </c>
      <c r="AN96">
        <v>0</v>
      </c>
      <c r="AO96">
        <v>0</v>
      </c>
      <c r="AQ96">
        <v>2</v>
      </c>
      <c r="AR96">
        <v>8076</v>
      </c>
      <c r="AS96" t="s">
        <v>30037</v>
      </c>
      <c r="AT96" t="s">
        <v>937</v>
      </c>
      <c r="AU96">
        <v>2</v>
      </c>
      <c r="AV96">
        <v>8076</v>
      </c>
      <c r="AW96" t="s">
        <v>23139</v>
      </c>
      <c r="AX96" t="s">
        <v>937</v>
      </c>
      <c r="AY96">
        <v>2</v>
      </c>
      <c r="AZ96">
        <v>8076</v>
      </c>
      <c r="BA96" t="s">
        <v>16291</v>
      </c>
      <c r="BB96" t="s">
        <v>937</v>
      </c>
      <c r="BC96">
        <v>2</v>
      </c>
      <c r="BD96">
        <v>8076</v>
      </c>
      <c r="BE96" t="s">
        <v>9443</v>
      </c>
      <c r="BF96" t="s">
        <v>937</v>
      </c>
      <c r="BH96">
        <v>2</v>
      </c>
      <c r="BI96">
        <v>8076</v>
      </c>
      <c r="BJ96" t="s">
        <v>2795</v>
      </c>
      <c r="BK96" t="s">
        <v>937</v>
      </c>
      <c r="BP96">
        <v>3</v>
      </c>
      <c r="BQ96">
        <v>6210</v>
      </c>
      <c r="BS96">
        <v>1</v>
      </c>
    </row>
    <row r="97" spans="1:71" x14ac:dyDescent="0.2">
      <c r="A97">
        <v>142</v>
      </c>
      <c r="B97">
        <v>260075838</v>
      </c>
      <c r="C97">
        <v>44205049</v>
      </c>
      <c r="D97">
        <v>85350673</v>
      </c>
      <c r="E97">
        <v>112645013</v>
      </c>
      <c r="F97">
        <v>502276573</v>
      </c>
      <c r="G97">
        <v>81953</v>
      </c>
      <c r="H97">
        <v>28011</v>
      </c>
      <c r="I97">
        <v>2167</v>
      </c>
      <c r="J97">
        <v>112131</v>
      </c>
      <c r="K97">
        <v>29247678</v>
      </c>
      <c r="L97">
        <v>267.70999999999998</v>
      </c>
      <c r="M97">
        <v>251726</v>
      </c>
      <c r="N97">
        <v>4.13</v>
      </c>
      <c r="O97">
        <v>3557764</v>
      </c>
      <c r="P97">
        <v>12.66</v>
      </c>
      <c r="Q97">
        <v>4814338</v>
      </c>
      <c r="R97">
        <v>33.229999999999997</v>
      </c>
      <c r="S97">
        <v>964720</v>
      </c>
      <c r="T97">
        <v>21.62</v>
      </c>
      <c r="U97">
        <v>2527175</v>
      </c>
      <c r="V97">
        <v>17.64</v>
      </c>
      <c r="W97">
        <v>31968436</v>
      </c>
      <c r="X97">
        <v>71.489999999999995</v>
      </c>
      <c r="Y97">
        <v>1765056</v>
      </c>
      <c r="Z97">
        <v>12.91</v>
      </c>
      <c r="AA97">
        <v>681338</v>
      </c>
      <c r="AB97">
        <v>7.63</v>
      </c>
      <c r="AC97">
        <v>2012444</v>
      </c>
      <c r="AD97">
        <v>21.01</v>
      </c>
      <c r="AE97">
        <v>2398520</v>
      </c>
      <c r="AF97">
        <v>27.57</v>
      </c>
      <c r="AG97">
        <v>1848456</v>
      </c>
      <c r="AH97">
        <v>30.34</v>
      </c>
      <c r="AI97">
        <v>14093389</v>
      </c>
      <c r="AJ97">
        <v>196.94</v>
      </c>
      <c r="AK97">
        <v>104858960</v>
      </c>
      <c r="AL97">
        <v>874.93</v>
      </c>
      <c r="AM97">
        <v>162</v>
      </c>
      <c r="AN97">
        <v>8727920</v>
      </c>
      <c r="AO97">
        <v>150.05000000000001</v>
      </c>
      <c r="AQ97">
        <v>2</v>
      </c>
      <c r="AR97">
        <v>8077</v>
      </c>
      <c r="AS97" t="s">
        <v>30038</v>
      </c>
      <c r="AT97" t="s">
        <v>936</v>
      </c>
      <c r="AU97">
        <v>2</v>
      </c>
      <c r="AV97">
        <v>8077</v>
      </c>
      <c r="AW97" t="s">
        <v>23140</v>
      </c>
      <c r="AX97" t="s">
        <v>936</v>
      </c>
      <c r="AY97">
        <v>2</v>
      </c>
      <c r="AZ97">
        <v>8077</v>
      </c>
      <c r="BA97" t="s">
        <v>16292</v>
      </c>
      <c r="BB97" t="s">
        <v>936</v>
      </c>
      <c r="BC97">
        <v>2</v>
      </c>
      <c r="BD97">
        <v>8077</v>
      </c>
      <c r="BE97" t="s">
        <v>9444</v>
      </c>
      <c r="BF97" t="s">
        <v>936</v>
      </c>
      <c r="BH97">
        <v>2</v>
      </c>
      <c r="BI97">
        <v>8077</v>
      </c>
      <c r="BJ97" t="s">
        <v>2796</v>
      </c>
      <c r="BK97" t="s">
        <v>936</v>
      </c>
      <c r="BP97">
        <v>3</v>
      </c>
      <c r="BQ97">
        <v>6240</v>
      </c>
      <c r="BS97">
        <v>2</v>
      </c>
    </row>
    <row r="98" spans="1:71" x14ac:dyDescent="0.2">
      <c r="A98">
        <v>143</v>
      </c>
      <c r="B98">
        <v>702122819</v>
      </c>
      <c r="C98">
        <v>44620960</v>
      </c>
      <c r="D98">
        <v>203583205</v>
      </c>
      <c r="E98">
        <v>445933</v>
      </c>
      <c r="F98">
        <v>950772917</v>
      </c>
      <c r="G98">
        <v>552426</v>
      </c>
      <c r="H98">
        <v>27768</v>
      </c>
      <c r="I98">
        <v>7086</v>
      </c>
      <c r="J98">
        <v>587280</v>
      </c>
      <c r="K98">
        <v>55096267</v>
      </c>
      <c r="L98">
        <v>464.56</v>
      </c>
      <c r="M98">
        <v>1435742</v>
      </c>
      <c r="N98">
        <v>25.45</v>
      </c>
      <c r="O98">
        <v>6357197</v>
      </c>
      <c r="P98">
        <v>23.46</v>
      </c>
      <c r="Q98">
        <v>3815547</v>
      </c>
      <c r="R98">
        <v>27.51</v>
      </c>
      <c r="S98">
        <v>2219563</v>
      </c>
      <c r="T98">
        <v>60.26</v>
      </c>
      <c r="U98">
        <v>5501909</v>
      </c>
      <c r="V98">
        <v>35.36</v>
      </c>
      <c r="W98">
        <v>67724085</v>
      </c>
      <c r="X98">
        <v>145.53</v>
      </c>
      <c r="Y98">
        <v>5157180</v>
      </c>
      <c r="Z98">
        <v>35.799999999999997</v>
      </c>
      <c r="AA98">
        <v>1136217</v>
      </c>
      <c r="AB98">
        <v>13.3</v>
      </c>
      <c r="AC98">
        <v>3069474</v>
      </c>
      <c r="AD98">
        <v>31.67</v>
      </c>
      <c r="AE98">
        <v>3987577</v>
      </c>
      <c r="AF98">
        <v>47.46</v>
      </c>
      <c r="AG98">
        <v>1808397</v>
      </c>
      <c r="AH98">
        <v>28.19</v>
      </c>
      <c r="AI98">
        <v>56089621</v>
      </c>
      <c r="AJ98">
        <v>892.24</v>
      </c>
      <c r="AK98">
        <v>232089343</v>
      </c>
      <c r="AL98">
        <v>2126.91</v>
      </c>
      <c r="AM98">
        <v>267</v>
      </c>
      <c r="AN98">
        <v>18690567</v>
      </c>
      <c r="AO98">
        <v>296.12</v>
      </c>
      <c r="AQ98">
        <v>2</v>
      </c>
      <c r="AR98">
        <v>8078</v>
      </c>
      <c r="AS98" t="s">
        <v>30039</v>
      </c>
      <c r="AT98" t="s">
        <v>937</v>
      </c>
      <c r="AU98">
        <v>2</v>
      </c>
      <c r="AV98">
        <v>8078</v>
      </c>
      <c r="AW98" t="s">
        <v>23141</v>
      </c>
      <c r="AX98" t="s">
        <v>937</v>
      </c>
      <c r="AY98">
        <v>2</v>
      </c>
      <c r="AZ98">
        <v>8078</v>
      </c>
      <c r="BA98" t="s">
        <v>16293</v>
      </c>
      <c r="BB98" t="s">
        <v>937</v>
      </c>
      <c r="BC98">
        <v>2</v>
      </c>
      <c r="BD98">
        <v>8078</v>
      </c>
      <c r="BE98" t="s">
        <v>9445</v>
      </c>
      <c r="BF98" t="s">
        <v>937</v>
      </c>
      <c r="BH98">
        <v>2</v>
      </c>
      <c r="BI98">
        <v>8078</v>
      </c>
      <c r="BJ98" t="s">
        <v>2797</v>
      </c>
      <c r="BK98" t="s">
        <v>937</v>
      </c>
      <c r="BP98">
        <v>3</v>
      </c>
      <c r="BQ98">
        <v>6250</v>
      </c>
      <c r="BS98">
        <v>2</v>
      </c>
    </row>
    <row r="99" spans="1:71" x14ac:dyDescent="0.2">
      <c r="A99">
        <v>145</v>
      </c>
      <c r="B99">
        <v>180396593</v>
      </c>
      <c r="C99">
        <v>194741739</v>
      </c>
      <c r="D99">
        <v>1367333782</v>
      </c>
      <c r="E99">
        <v>2647658743</v>
      </c>
      <c r="F99">
        <v>4390130857</v>
      </c>
      <c r="G99">
        <v>240336</v>
      </c>
      <c r="H99">
        <v>82513</v>
      </c>
      <c r="I99">
        <v>49280</v>
      </c>
      <c r="J99">
        <v>372129</v>
      </c>
      <c r="K99">
        <v>416561548</v>
      </c>
      <c r="L99">
        <v>4160.09</v>
      </c>
      <c r="M99">
        <v>1852501</v>
      </c>
      <c r="N99">
        <v>24.55</v>
      </c>
      <c r="O99">
        <v>0</v>
      </c>
      <c r="P99">
        <v>0</v>
      </c>
      <c r="Q99">
        <v>4108805</v>
      </c>
      <c r="R99">
        <v>28.79</v>
      </c>
      <c r="S99">
        <v>40943746</v>
      </c>
      <c r="T99">
        <v>775.43</v>
      </c>
      <c r="U99">
        <v>30705225</v>
      </c>
      <c r="V99">
        <v>206.6</v>
      </c>
      <c r="W99">
        <v>877537</v>
      </c>
      <c r="X99">
        <v>2.0499999999999998</v>
      </c>
      <c r="Y99">
        <v>3877665</v>
      </c>
      <c r="Z99">
        <v>30.03</v>
      </c>
      <c r="AA99">
        <v>430</v>
      </c>
      <c r="AB99">
        <v>0.01</v>
      </c>
      <c r="AC99">
        <v>0</v>
      </c>
      <c r="AD99">
        <v>0</v>
      </c>
      <c r="AE99">
        <v>23933348</v>
      </c>
      <c r="AF99">
        <v>270.27</v>
      </c>
      <c r="AG99">
        <v>54751</v>
      </c>
      <c r="AH99">
        <v>0.67</v>
      </c>
      <c r="AI99">
        <v>185681866</v>
      </c>
      <c r="AJ99">
        <v>2837.72</v>
      </c>
      <c r="AK99">
        <v>823113744</v>
      </c>
      <c r="AL99">
        <v>9846.66</v>
      </c>
      <c r="AM99">
        <v>2059</v>
      </c>
      <c r="AN99">
        <v>114516322</v>
      </c>
      <c r="AO99">
        <v>1510.45</v>
      </c>
      <c r="AQ99">
        <v>2</v>
      </c>
      <c r="AR99">
        <v>8079</v>
      </c>
      <c r="AS99" t="s">
        <v>30040</v>
      </c>
      <c r="AT99" t="s">
        <v>936</v>
      </c>
      <c r="AU99">
        <v>2</v>
      </c>
      <c r="AV99">
        <v>8079</v>
      </c>
      <c r="AW99" t="s">
        <v>23142</v>
      </c>
      <c r="AX99" t="s">
        <v>936</v>
      </c>
      <c r="AY99">
        <v>2</v>
      </c>
      <c r="AZ99">
        <v>8079</v>
      </c>
      <c r="BA99" t="s">
        <v>16294</v>
      </c>
      <c r="BB99" t="s">
        <v>936</v>
      </c>
      <c r="BC99">
        <v>2</v>
      </c>
      <c r="BD99">
        <v>8079</v>
      </c>
      <c r="BE99" t="s">
        <v>9446</v>
      </c>
      <c r="BF99" t="s">
        <v>936</v>
      </c>
      <c r="BH99">
        <v>2</v>
      </c>
      <c r="BI99">
        <v>8079</v>
      </c>
      <c r="BJ99" t="s">
        <v>2798</v>
      </c>
      <c r="BK99" t="s">
        <v>936</v>
      </c>
      <c r="BP99">
        <v>3</v>
      </c>
      <c r="BQ99">
        <v>6256</v>
      </c>
      <c r="BS99">
        <v>1</v>
      </c>
    </row>
    <row r="100" spans="1:71" x14ac:dyDescent="0.2">
      <c r="A100">
        <v>147</v>
      </c>
      <c r="B100">
        <v>135058472</v>
      </c>
      <c r="C100">
        <v>25468013</v>
      </c>
      <c r="D100">
        <v>41991147</v>
      </c>
      <c r="E100">
        <v>37368493</v>
      </c>
      <c r="F100">
        <v>239886125</v>
      </c>
      <c r="G100">
        <v>156778</v>
      </c>
      <c r="H100">
        <v>13971</v>
      </c>
      <c r="I100">
        <v>3366</v>
      </c>
      <c r="J100">
        <v>174115</v>
      </c>
      <c r="K100">
        <v>10797958</v>
      </c>
      <c r="L100">
        <v>109.62</v>
      </c>
      <c r="M100">
        <v>675348</v>
      </c>
      <c r="N100">
        <v>12.51</v>
      </c>
      <c r="O100">
        <v>1693529</v>
      </c>
      <c r="P100">
        <v>6.06</v>
      </c>
      <c r="Q100">
        <v>2660281</v>
      </c>
      <c r="R100">
        <v>18.11</v>
      </c>
      <c r="S100">
        <v>202447</v>
      </c>
      <c r="T100">
        <v>4.9800000000000004</v>
      </c>
      <c r="U100">
        <v>1039079</v>
      </c>
      <c r="V100">
        <v>7.11</v>
      </c>
      <c r="W100">
        <v>15888417</v>
      </c>
      <c r="X100">
        <v>31.28</v>
      </c>
      <c r="Y100">
        <v>1870854</v>
      </c>
      <c r="Z100">
        <v>10.69</v>
      </c>
      <c r="AA100">
        <v>444156</v>
      </c>
      <c r="AB100">
        <v>5.03</v>
      </c>
      <c r="AC100">
        <v>761771</v>
      </c>
      <c r="AD100">
        <v>7.8</v>
      </c>
      <c r="AE100">
        <v>1452478</v>
      </c>
      <c r="AF100">
        <v>18.32</v>
      </c>
      <c r="AG100">
        <v>822424</v>
      </c>
      <c r="AH100">
        <v>13.61</v>
      </c>
      <c r="AI100">
        <v>6104761</v>
      </c>
      <c r="AJ100">
        <v>88.31</v>
      </c>
      <c r="AK100">
        <v>47794879</v>
      </c>
      <c r="AL100">
        <v>377.39</v>
      </c>
      <c r="AM100">
        <v>87</v>
      </c>
      <c r="AN100">
        <v>3381376</v>
      </c>
      <c r="AO100">
        <v>43.96</v>
      </c>
      <c r="AQ100">
        <v>2</v>
      </c>
      <c r="AR100">
        <v>8080</v>
      </c>
      <c r="AS100" t="s">
        <v>30041</v>
      </c>
      <c r="AT100" t="s">
        <v>937</v>
      </c>
      <c r="AU100">
        <v>2</v>
      </c>
      <c r="AV100">
        <v>8080</v>
      </c>
      <c r="AW100" t="s">
        <v>23143</v>
      </c>
      <c r="AX100" t="s">
        <v>937</v>
      </c>
      <c r="AY100">
        <v>2</v>
      </c>
      <c r="AZ100">
        <v>8080</v>
      </c>
      <c r="BA100" t="s">
        <v>16295</v>
      </c>
      <c r="BB100" t="s">
        <v>937</v>
      </c>
      <c r="BC100">
        <v>2</v>
      </c>
      <c r="BD100">
        <v>8080</v>
      </c>
      <c r="BE100" t="s">
        <v>9447</v>
      </c>
      <c r="BF100" t="s">
        <v>937</v>
      </c>
      <c r="BH100">
        <v>2</v>
      </c>
      <c r="BI100">
        <v>8080</v>
      </c>
      <c r="BJ100" t="s">
        <v>2799</v>
      </c>
      <c r="BK100" t="s">
        <v>937</v>
      </c>
      <c r="BP100">
        <v>3</v>
      </c>
      <c r="BQ100">
        <v>6260</v>
      </c>
      <c r="BS100">
        <v>2</v>
      </c>
    </row>
    <row r="101" spans="1:71" x14ac:dyDescent="0.2">
      <c r="A101">
        <v>148</v>
      </c>
      <c r="B101">
        <v>224848453</v>
      </c>
      <c r="C101">
        <v>62476738</v>
      </c>
      <c r="D101">
        <v>232529071</v>
      </c>
      <c r="E101">
        <v>43115991</v>
      </c>
      <c r="F101">
        <v>562970253</v>
      </c>
      <c r="G101">
        <v>98754</v>
      </c>
      <c r="H101">
        <v>39856</v>
      </c>
      <c r="I101">
        <v>5894</v>
      </c>
      <c r="J101">
        <v>144504</v>
      </c>
      <c r="K101">
        <v>99994703</v>
      </c>
      <c r="L101">
        <v>867.27</v>
      </c>
      <c r="M101">
        <v>167218</v>
      </c>
      <c r="N101">
        <v>2.37</v>
      </c>
      <c r="O101">
        <v>0</v>
      </c>
      <c r="P101">
        <v>0</v>
      </c>
      <c r="Q101">
        <v>2220859</v>
      </c>
      <c r="R101">
        <v>15.78</v>
      </c>
      <c r="S101">
        <v>5060937</v>
      </c>
      <c r="T101">
        <v>117.71</v>
      </c>
      <c r="U101">
        <v>6186774</v>
      </c>
      <c r="V101">
        <v>41.41</v>
      </c>
      <c r="W101">
        <v>23752149</v>
      </c>
      <c r="X101">
        <v>36.11</v>
      </c>
      <c r="Y101">
        <v>1796745</v>
      </c>
      <c r="Z101">
        <v>12.07</v>
      </c>
      <c r="AA101">
        <v>1241715</v>
      </c>
      <c r="AB101">
        <v>14.74</v>
      </c>
      <c r="AC101">
        <v>1325658</v>
      </c>
      <c r="AD101">
        <v>14.36</v>
      </c>
      <c r="AE101">
        <v>5073624</v>
      </c>
      <c r="AF101">
        <v>55.23</v>
      </c>
      <c r="AG101">
        <v>6276778</v>
      </c>
      <c r="AH101">
        <v>91.36</v>
      </c>
      <c r="AI101">
        <v>36628581</v>
      </c>
      <c r="AJ101">
        <v>545.6</v>
      </c>
      <c r="AK101">
        <v>204286666</v>
      </c>
      <c r="AL101">
        <v>2037.52</v>
      </c>
      <c r="AM101">
        <v>380</v>
      </c>
      <c r="AN101">
        <v>14560925</v>
      </c>
      <c r="AO101">
        <v>223.51</v>
      </c>
      <c r="AQ101">
        <v>2</v>
      </c>
      <c r="AR101">
        <v>8081</v>
      </c>
      <c r="AS101" t="s">
        <v>30042</v>
      </c>
      <c r="AT101" t="s">
        <v>936</v>
      </c>
      <c r="AU101">
        <v>2</v>
      </c>
      <c r="AV101">
        <v>8081</v>
      </c>
      <c r="AW101" t="s">
        <v>23144</v>
      </c>
      <c r="AX101" t="s">
        <v>936</v>
      </c>
      <c r="AY101">
        <v>2</v>
      </c>
      <c r="AZ101">
        <v>8081</v>
      </c>
      <c r="BA101" t="s">
        <v>16296</v>
      </c>
      <c r="BB101" t="s">
        <v>936</v>
      </c>
      <c r="BC101">
        <v>2</v>
      </c>
      <c r="BD101">
        <v>8081</v>
      </c>
      <c r="BE101" t="s">
        <v>9448</v>
      </c>
      <c r="BF101" t="s">
        <v>936</v>
      </c>
      <c r="BH101">
        <v>2</v>
      </c>
      <c r="BI101">
        <v>8081</v>
      </c>
      <c r="BJ101" t="s">
        <v>2800</v>
      </c>
      <c r="BK101" t="s">
        <v>936</v>
      </c>
      <c r="BP101">
        <v>3</v>
      </c>
      <c r="BQ101">
        <v>6270</v>
      </c>
      <c r="BS101">
        <v>2</v>
      </c>
    </row>
    <row r="102" spans="1:71" x14ac:dyDescent="0.2">
      <c r="A102">
        <v>149</v>
      </c>
      <c r="B102">
        <v>7929012</v>
      </c>
      <c r="C102">
        <v>5230017</v>
      </c>
      <c r="D102">
        <v>8585446</v>
      </c>
      <c r="E102">
        <v>26019129</v>
      </c>
      <c r="F102">
        <v>47763604</v>
      </c>
      <c r="G102">
        <v>29126</v>
      </c>
      <c r="H102">
        <v>4025</v>
      </c>
      <c r="I102">
        <v>800</v>
      </c>
      <c r="J102">
        <v>33951</v>
      </c>
      <c r="K102">
        <v>2464677</v>
      </c>
      <c r="L102">
        <v>22.66</v>
      </c>
      <c r="M102">
        <v>103057</v>
      </c>
      <c r="N102">
        <v>1.76</v>
      </c>
      <c r="O102">
        <v>0</v>
      </c>
      <c r="P102">
        <v>0</v>
      </c>
      <c r="Q102">
        <v>121003</v>
      </c>
      <c r="R102">
        <v>0.7</v>
      </c>
      <c r="S102">
        <v>126797</v>
      </c>
      <c r="T102">
        <v>2.92</v>
      </c>
      <c r="U102">
        <v>247168</v>
      </c>
      <c r="V102">
        <v>1.34</v>
      </c>
      <c r="W102">
        <v>251690</v>
      </c>
      <c r="X102">
        <v>0.87</v>
      </c>
      <c r="Y102">
        <v>185846</v>
      </c>
      <c r="Z102">
        <v>0.98</v>
      </c>
      <c r="AA102">
        <v>176938</v>
      </c>
      <c r="AB102">
        <v>1.93</v>
      </c>
      <c r="AC102">
        <v>390448</v>
      </c>
      <c r="AD102">
        <v>3.66</v>
      </c>
      <c r="AE102">
        <v>510493</v>
      </c>
      <c r="AF102">
        <v>4.76</v>
      </c>
      <c r="AG102">
        <v>45815</v>
      </c>
      <c r="AH102">
        <v>0.82</v>
      </c>
      <c r="AI102">
        <v>1127073</v>
      </c>
      <c r="AJ102">
        <v>22.48</v>
      </c>
      <c r="AK102">
        <v>6880312</v>
      </c>
      <c r="AL102">
        <v>80.239999999999995</v>
      </c>
      <c r="AM102">
        <v>28</v>
      </c>
      <c r="AN102">
        <v>1129307</v>
      </c>
      <c r="AO102">
        <v>15.36</v>
      </c>
      <c r="AQ102">
        <v>2</v>
      </c>
      <c r="AR102">
        <v>8082</v>
      </c>
      <c r="AS102" t="s">
        <v>30043</v>
      </c>
      <c r="AT102" t="s">
        <v>937</v>
      </c>
      <c r="AU102">
        <v>2</v>
      </c>
      <c r="AV102">
        <v>8082</v>
      </c>
      <c r="AW102" t="s">
        <v>23145</v>
      </c>
      <c r="AX102" t="s">
        <v>937</v>
      </c>
      <c r="AY102">
        <v>2</v>
      </c>
      <c r="AZ102">
        <v>8082</v>
      </c>
      <c r="BA102" t="s">
        <v>16297</v>
      </c>
      <c r="BB102" t="s">
        <v>937</v>
      </c>
      <c r="BC102">
        <v>2</v>
      </c>
      <c r="BD102">
        <v>8082</v>
      </c>
      <c r="BE102" t="s">
        <v>9449</v>
      </c>
      <c r="BF102" t="s">
        <v>937</v>
      </c>
      <c r="BH102">
        <v>2</v>
      </c>
      <c r="BI102">
        <v>8082</v>
      </c>
      <c r="BJ102" t="s">
        <v>2801</v>
      </c>
      <c r="BK102" t="s">
        <v>937</v>
      </c>
      <c r="BP102">
        <v>3</v>
      </c>
      <c r="BQ102">
        <v>6280</v>
      </c>
      <c r="BS102">
        <v>2</v>
      </c>
    </row>
    <row r="103" spans="1:71" x14ac:dyDescent="0.2">
      <c r="A103">
        <v>151</v>
      </c>
      <c r="B103">
        <v>335522084</v>
      </c>
      <c r="C103">
        <v>118357817</v>
      </c>
      <c r="D103">
        <v>228962175</v>
      </c>
      <c r="E103">
        <v>799291895</v>
      </c>
      <c r="F103">
        <v>1482133971</v>
      </c>
      <c r="G103">
        <v>230681</v>
      </c>
      <c r="H103">
        <v>97052</v>
      </c>
      <c r="I103">
        <v>13014</v>
      </c>
      <c r="J103">
        <v>340747</v>
      </c>
      <c r="K103">
        <v>171153362</v>
      </c>
      <c r="L103">
        <v>1411.88</v>
      </c>
      <c r="M103">
        <v>796276</v>
      </c>
      <c r="N103">
        <v>13.02</v>
      </c>
      <c r="O103">
        <v>16308417</v>
      </c>
      <c r="P103">
        <v>58.09</v>
      </c>
      <c r="Q103">
        <v>4739406</v>
      </c>
      <c r="R103">
        <v>30.31</v>
      </c>
      <c r="S103">
        <v>17660728</v>
      </c>
      <c r="T103">
        <v>341.56</v>
      </c>
      <c r="U103">
        <v>11362812</v>
      </c>
      <c r="V103">
        <v>65.91</v>
      </c>
      <c r="W103">
        <v>0</v>
      </c>
      <c r="X103">
        <v>0</v>
      </c>
      <c r="Y103">
        <v>2564488</v>
      </c>
      <c r="Z103">
        <v>12.21</v>
      </c>
      <c r="AA103">
        <v>4435194</v>
      </c>
      <c r="AB103">
        <v>48.13</v>
      </c>
      <c r="AC103">
        <v>5436104</v>
      </c>
      <c r="AD103">
        <v>55.82</v>
      </c>
      <c r="AE103">
        <v>15705564</v>
      </c>
      <c r="AF103">
        <v>151.56</v>
      </c>
      <c r="AG103">
        <v>13684042</v>
      </c>
      <c r="AH103">
        <v>178.87</v>
      </c>
      <c r="AI103">
        <v>141371580</v>
      </c>
      <c r="AJ103">
        <v>1719.68</v>
      </c>
      <c r="AK103">
        <v>445872117</v>
      </c>
      <c r="AL103">
        <v>4553.8599999999997</v>
      </c>
      <c r="AM103">
        <v>554</v>
      </c>
      <c r="AN103">
        <v>40654144</v>
      </c>
      <c r="AO103">
        <v>466.82</v>
      </c>
      <c r="AQ103">
        <v>2</v>
      </c>
      <c r="AR103">
        <v>8083</v>
      </c>
      <c r="AS103" t="s">
        <v>30044</v>
      </c>
      <c r="AT103" t="s">
        <v>936</v>
      </c>
      <c r="AU103">
        <v>2</v>
      </c>
      <c r="AV103">
        <v>8083</v>
      </c>
      <c r="AW103" t="s">
        <v>23146</v>
      </c>
      <c r="AX103" t="s">
        <v>936</v>
      </c>
      <c r="AY103">
        <v>2</v>
      </c>
      <c r="AZ103">
        <v>8083</v>
      </c>
      <c r="BA103" t="s">
        <v>16298</v>
      </c>
      <c r="BB103" t="s">
        <v>936</v>
      </c>
      <c r="BC103">
        <v>2</v>
      </c>
      <c r="BD103">
        <v>8083</v>
      </c>
      <c r="BE103" t="s">
        <v>9450</v>
      </c>
      <c r="BF103" t="s">
        <v>936</v>
      </c>
      <c r="BH103">
        <v>2</v>
      </c>
      <c r="BI103">
        <v>8083</v>
      </c>
      <c r="BJ103" t="s">
        <v>2802</v>
      </c>
      <c r="BK103" t="s">
        <v>936</v>
      </c>
      <c r="BP103">
        <v>3</v>
      </c>
      <c r="BQ103">
        <v>6290</v>
      </c>
      <c r="BS103">
        <v>1</v>
      </c>
    </row>
    <row r="104" spans="1:71" x14ac:dyDescent="0.2">
      <c r="A104">
        <v>152</v>
      </c>
      <c r="B104">
        <v>67886771</v>
      </c>
      <c r="C104">
        <v>3539177</v>
      </c>
      <c r="D104">
        <v>5457815</v>
      </c>
      <c r="E104">
        <v>3479754</v>
      </c>
      <c r="F104">
        <v>80363517</v>
      </c>
      <c r="G104">
        <v>42023</v>
      </c>
      <c r="H104">
        <v>2710</v>
      </c>
      <c r="I104">
        <v>857</v>
      </c>
      <c r="J104">
        <v>45590</v>
      </c>
      <c r="K104">
        <v>3763692</v>
      </c>
      <c r="L104">
        <v>33.64</v>
      </c>
      <c r="M104">
        <v>1516172</v>
      </c>
      <c r="N104">
        <v>25.72</v>
      </c>
      <c r="O104">
        <v>1083753</v>
      </c>
      <c r="P104">
        <v>2.71</v>
      </c>
      <c r="Q104">
        <v>1518697</v>
      </c>
      <c r="R104">
        <v>8.82</v>
      </c>
      <c r="S104">
        <v>611854</v>
      </c>
      <c r="T104">
        <v>12.99</v>
      </c>
      <c r="U104">
        <v>487777</v>
      </c>
      <c r="V104">
        <v>3.06</v>
      </c>
      <c r="W104">
        <v>3797825</v>
      </c>
      <c r="X104">
        <v>10.31</v>
      </c>
      <c r="Y104">
        <v>223129</v>
      </c>
      <c r="Z104">
        <v>1.02</v>
      </c>
      <c r="AA104">
        <v>0</v>
      </c>
      <c r="AB104">
        <v>0</v>
      </c>
      <c r="AC104">
        <v>0</v>
      </c>
      <c r="AD104">
        <v>0</v>
      </c>
      <c r="AE104">
        <v>799361</v>
      </c>
      <c r="AF104">
        <v>8.75</v>
      </c>
      <c r="AG104">
        <v>748883</v>
      </c>
      <c r="AH104">
        <v>10.82</v>
      </c>
      <c r="AI104">
        <v>5450458</v>
      </c>
      <c r="AJ104">
        <v>83.19</v>
      </c>
      <c r="AK104">
        <v>22169113</v>
      </c>
      <c r="AL104">
        <v>228.68</v>
      </c>
      <c r="AM104">
        <v>49</v>
      </c>
      <c r="AN104">
        <v>2167512</v>
      </c>
      <c r="AO104">
        <v>27.65</v>
      </c>
      <c r="AQ104">
        <v>2</v>
      </c>
      <c r="AR104">
        <v>8084</v>
      </c>
      <c r="AS104" t="s">
        <v>30045</v>
      </c>
      <c r="AT104" t="s">
        <v>937</v>
      </c>
      <c r="AU104">
        <v>2</v>
      </c>
      <c r="AV104">
        <v>8084</v>
      </c>
      <c r="AW104" t="s">
        <v>23147</v>
      </c>
      <c r="AX104" t="s">
        <v>937</v>
      </c>
      <c r="AY104">
        <v>2</v>
      </c>
      <c r="AZ104">
        <v>8084</v>
      </c>
      <c r="BA104" t="s">
        <v>16299</v>
      </c>
      <c r="BB104" t="s">
        <v>937</v>
      </c>
      <c r="BC104">
        <v>2</v>
      </c>
      <c r="BD104">
        <v>8084</v>
      </c>
      <c r="BE104" t="s">
        <v>9451</v>
      </c>
      <c r="BF104" t="s">
        <v>937</v>
      </c>
      <c r="BH104">
        <v>2</v>
      </c>
      <c r="BI104">
        <v>8084</v>
      </c>
      <c r="BJ104" t="s">
        <v>2803</v>
      </c>
      <c r="BK104" t="s">
        <v>937</v>
      </c>
      <c r="BP104">
        <v>3</v>
      </c>
      <c r="BQ104">
        <v>6300</v>
      </c>
      <c r="BS104">
        <v>1</v>
      </c>
    </row>
    <row r="105" spans="1:71" x14ac:dyDescent="0.2">
      <c r="A105">
        <v>153</v>
      </c>
      <c r="B105">
        <v>4934091</v>
      </c>
      <c r="C105">
        <v>2337279</v>
      </c>
      <c r="D105">
        <v>3199040</v>
      </c>
      <c r="E105">
        <v>13727599</v>
      </c>
      <c r="F105">
        <v>24198009</v>
      </c>
      <c r="G105">
        <v>19913</v>
      </c>
      <c r="H105">
        <v>1840</v>
      </c>
      <c r="I105">
        <v>337</v>
      </c>
      <c r="J105">
        <v>22090</v>
      </c>
      <c r="K105">
        <v>1430378</v>
      </c>
      <c r="L105">
        <v>15.02</v>
      </c>
      <c r="M105">
        <v>130062</v>
      </c>
      <c r="N105">
        <v>2.4</v>
      </c>
      <c r="O105">
        <v>117053</v>
      </c>
      <c r="P105">
        <v>0.62</v>
      </c>
      <c r="Q105">
        <v>181444</v>
      </c>
      <c r="R105">
        <v>1</v>
      </c>
      <c r="S105">
        <v>0</v>
      </c>
      <c r="T105">
        <v>0</v>
      </c>
      <c r="U105">
        <v>143970</v>
      </c>
      <c r="V105">
        <v>0.87</v>
      </c>
      <c r="W105">
        <v>158001</v>
      </c>
      <c r="X105">
        <v>0.42</v>
      </c>
      <c r="Y105">
        <v>0</v>
      </c>
      <c r="Z105">
        <v>0</v>
      </c>
      <c r="AA105">
        <v>0</v>
      </c>
      <c r="AB105">
        <v>0</v>
      </c>
      <c r="AC105">
        <v>0</v>
      </c>
      <c r="AD105">
        <v>0</v>
      </c>
      <c r="AE105">
        <v>203718</v>
      </c>
      <c r="AF105">
        <v>2.15</v>
      </c>
      <c r="AG105">
        <v>278830</v>
      </c>
      <c r="AH105">
        <v>3.71</v>
      </c>
      <c r="AI105">
        <v>1419474</v>
      </c>
      <c r="AJ105">
        <v>16.64</v>
      </c>
      <c r="AK105">
        <v>4513552</v>
      </c>
      <c r="AL105">
        <v>47.93</v>
      </c>
      <c r="AM105">
        <v>21</v>
      </c>
      <c r="AN105">
        <v>450622</v>
      </c>
      <c r="AO105">
        <v>5.0999999999999996</v>
      </c>
      <c r="AQ105">
        <v>3</v>
      </c>
      <c r="AR105">
        <v>6010</v>
      </c>
      <c r="AS105" t="s">
        <v>30046</v>
      </c>
      <c r="AT105" t="s">
        <v>937</v>
      </c>
      <c r="AU105">
        <v>3</v>
      </c>
      <c r="AV105">
        <v>6010</v>
      </c>
      <c r="AW105" t="s">
        <v>23148</v>
      </c>
      <c r="AX105" t="s">
        <v>937</v>
      </c>
      <c r="AY105">
        <v>3</v>
      </c>
      <c r="AZ105">
        <v>6010</v>
      </c>
      <c r="BA105" t="s">
        <v>16300</v>
      </c>
      <c r="BB105" t="s">
        <v>937</v>
      </c>
      <c r="BC105">
        <v>3</v>
      </c>
      <c r="BD105">
        <v>6010</v>
      </c>
      <c r="BE105" t="s">
        <v>9452</v>
      </c>
      <c r="BF105" t="s">
        <v>937</v>
      </c>
      <c r="BH105">
        <v>3</v>
      </c>
      <c r="BI105">
        <v>6010</v>
      </c>
      <c r="BJ105" t="s">
        <v>2804</v>
      </c>
      <c r="BK105" t="s">
        <v>937</v>
      </c>
      <c r="BP105">
        <v>3</v>
      </c>
      <c r="BQ105">
        <v>6310</v>
      </c>
      <c r="BS105">
        <v>1</v>
      </c>
    </row>
    <row r="106" spans="1:71" x14ac:dyDescent="0.2">
      <c r="A106">
        <v>156</v>
      </c>
      <c r="B106">
        <v>7576849</v>
      </c>
      <c r="C106">
        <v>1981163</v>
      </c>
      <c r="D106">
        <v>297189</v>
      </c>
      <c r="E106">
        <v>9728077</v>
      </c>
      <c r="F106">
        <v>19583278</v>
      </c>
      <c r="G106">
        <v>7520</v>
      </c>
      <c r="H106">
        <v>1306</v>
      </c>
      <c r="I106">
        <v>45</v>
      </c>
      <c r="J106">
        <v>8871</v>
      </c>
      <c r="K106">
        <v>1267058</v>
      </c>
      <c r="L106">
        <v>13.76</v>
      </c>
      <c r="M106">
        <v>0</v>
      </c>
      <c r="N106">
        <v>0</v>
      </c>
      <c r="O106">
        <v>0</v>
      </c>
      <c r="P106">
        <v>0</v>
      </c>
      <c r="Q106">
        <v>6195</v>
      </c>
      <c r="R106">
        <v>0.05</v>
      </c>
      <c r="S106">
        <v>38560</v>
      </c>
      <c r="T106">
        <v>0.77</v>
      </c>
      <c r="U106">
        <v>120748</v>
      </c>
      <c r="V106">
        <v>0.77</v>
      </c>
      <c r="W106">
        <v>52834</v>
      </c>
      <c r="X106">
        <v>0.1</v>
      </c>
      <c r="Y106">
        <v>0</v>
      </c>
      <c r="Z106">
        <v>0</v>
      </c>
      <c r="AA106">
        <v>106136</v>
      </c>
      <c r="AB106">
        <v>1.1499999999999999</v>
      </c>
      <c r="AC106">
        <v>330100</v>
      </c>
      <c r="AD106">
        <v>3</v>
      </c>
      <c r="AE106">
        <v>182176</v>
      </c>
      <c r="AF106">
        <v>2.0699999999999998</v>
      </c>
      <c r="AG106">
        <v>281777</v>
      </c>
      <c r="AH106">
        <v>3.88</v>
      </c>
      <c r="AI106">
        <v>742003</v>
      </c>
      <c r="AJ106">
        <v>11.79</v>
      </c>
      <c r="AK106">
        <v>3412436</v>
      </c>
      <c r="AL106">
        <v>40.58</v>
      </c>
      <c r="AM106">
        <v>25</v>
      </c>
      <c r="AN106">
        <v>284849</v>
      </c>
      <c r="AO106">
        <v>3.24</v>
      </c>
      <c r="AQ106">
        <v>3</v>
      </c>
      <c r="AR106">
        <v>6020</v>
      </c>
      <c r="AS106" t="s">
        <v>30047</v>
      </c>
      <c r="AT106" t="s">
        <v>937</v>
      </c>
      <c r="AU106">
        <v>3</v>
      </c>
      <c r="AV106">
        <v>6020</v>
      </c>
      <c r="AW106" t="s">
        <v>23149</v>
      </c>
      <c r="AX106" t="s">
        <v>937</v>
      </c>
      <c r="AY106">
        <v>3</v>
      </c>
      <c r="AZ106">
        <v>6020</v>
      </c>
      <c r="BA106" t="s">
        <v>16301</v>
      </c>
      <c r="BB106" t="s">
        <v>937</v>
      </c>
      <c r="BC106">
        <v>3</v>
      </c>
      <c r="BD106">
        <v>6020</v>
      </c>
      <c r="BE106" t="s">
        <v>9453</v>
      </c>
      <c r="BF106" t="s">
        <v>937</v>
      </c>
      <c r="BH106">
        <v>3</v>
      </c>
      <c r="BI106">
        <v>6020</v>
      </c>
      <c r="BJ106" t="s">
        <v>2805</v>
      </c>
      <c r="BK106" t="s">
        <v>937</v>
      </c>
      <c r="BP106">
        <v>3</v>
      </c>
      <c r="BQ106">
        <v>6320</v>
      </c>
      <c r="BS106">
        <v>1</v>
      </c>
    </row>
    <row r="107" spans="1:71" x14ac:dyDescent="0.2">
      <c r="A107">
        <v>157</v>
      </c>
      <c r="B107">
        <v>30308629</v>
      </c>
      <c r="C107">
        <v>6329071</v>
      </c>
      <c r="D107">
        <v>21081954</v>
      </c>
      <c r="E107">
        <v>62206530</v>
      </c>
      <c r="F107">
        <v>119926184</v>
      </c>
      <c r="G107">
        <v>64954</v>
      </c>
      <c r="H107">
        <v>5630</v>
      </c>
      <c r="I107">
        <v>2688</v>
      </c>
      <c r="J107">
        <v>73272</v>
      </c>
      <c r="K107">
        <v>5849796</v>
      </c>
      <c r="L107">
        <v>60.86</v>
      </c>
      <c r="M107">
        <v>11314</v>
      </c>
      <c r="N107">
        <v>0.2</v>
      </c>
      <c r="O107">
        <v>1212263</v>
      </c>
      <c r="P107">
        <v>4.3600000000000003</v>
      </c>
      <c r="Q107">
        <v>194</v>
      </c>
      <c r="R107">
        <v>0</v>
      </c>
      <c r="S107">
        <v>0</v>
      </c>
      <c r="T107">
        <v>0</v>
      </c>
      <c r="U107">
        <v>395924</v>
      </c>
      <c r="V107">
        <v>2.35</v>
      </c>
      <c r="W107">
        <v>1785025</v>
      </c>
      <c r="X107">
        <v>4</v>
      </c>
      <c r="Y107">
        <v>0</v>
      </c>
      <c r="Z107">
        <v>0</v>
      </c>
      <c r="AA107">
        <v>161713</v>
      </c>
      <c r="AB107">
        <v>1.95</v>
      </c>
      <c r="AC107">
        <v>773633</v>
      </c>
      <c r="AD107">
        <v>7.61</v>
      </c>
      <c r="AE107">
        <v>1378738</v>
      </c>
      <c r="AF107">
        <v>15.34</v>
      </c>
      <c r="AG107">
        <v>1200010</v>
      </c>
      <c r="AH107">
        <v>19.84</v>
      </c>
      <c r="AI107">
        <v>10610881</v>
      </c>
      <c r="AJ107">
        <v>138.96</v>
      </c>
      <c r="AK107">
        <v>24219982</v>
      </c>
      <c r="AL107">
        <v>269.67</v>
      </c>
      <c r="AM107">
        <v>49</v>
      </c>
      <c r="AN107">
        <v>840491</v>
      </c>
      <c r="AO107">
        <v>14.2</v>
      </c>
      <c r="AQ107">
        <v>3</v>
      </c>
      <c r="AR107">
        <v>6030</v>
      </c>
      <c r="AS107" t="s">
        <v>30048</v>
      </c>
      <c r="AT107" t="s">
        <v>937</v>
      </c>
      <c r="AU107">
        <v>3</v>
      </c>
      <c r="AV107">
        <v>6030</v>
      </c>
      <c r="AW107" t="s">
        <v>23150</v>
      </c>
      <c r="AX107" t="s">
        <v>937</v>
      </c>
      <c r="AY107">
        <v>3</v>
      </c>
      <c r="AZ107">
        <v>6030</v>
      </c>
      <c r="BA107" t="s">
        <v>16302</v>
      </c>
      <c r="BB107" t="s">
        <v>937</v>
      </c>
      <c r="BC107">
        <v>3</v>
      </c>
      <c r="BD107">
        <v>6030</v>
      </c>
      <c r="BE107" t="s">
        <v>9454</v>
      </c>
      <c r="BF107" t="s">
        <v>937</v>
      </c>
      <c r="BH107">
        <v>3</v>
      </c>
      <c r="BI107">
        <v>6030</v>
      </c>
      <c r="BJ107" t="s">
        <v>2806</v>
      </c>
      <c r="BK107" t="s">
        <v>937</v>
      </c>
      <c r="BP107">
        <v>3</v>
      </c>
      <c r="BQ107">
        <v>6330</v>
      </c>
      <c r="BS107">
        <v>2</v>
      </c>
    </row>
    <row r="108" spans="1:71" x14ac:dyDescent="0.2">
      <c r="A108">
        <v>159</v>
      </c>
      <c r="B108">
        <v>5235649</v>
      </c>
      <c r="C108">
        <v>2238834</v>
      </c>
      <c r="D108">
        <v>779771</v>
      </c>
      <c r="E108">
        <v>9317809</v>
      </c>
      <c r="F108">
        <v>17572063</v>
      </c>
      <c r="G108">
        <v>7786</v>
      </c>
      <c r="H108">
        <v>1821</v>
      </c>
      <c r="I108">
        <v>119</v>
      </c>
      <c r="J108">
        <v>9726</v>
      </c>
      <c r="K108">
        <v>1027762</v>
      </c>
      <c r="L108">
        <v>10.3</v>
      </c>
      <c r="M108">
        <v>358731</v>
      </c>
      <c r="N108">
        <v>4.83</v>
      </c>
      <c r="O108">
        <v>0</v>
      </c>
      <c r="P108">
        <v>0</v>
      </c>
      <c r="Q108">
        <v>0</v>
      </c>
      <c r="R108">
        <v>0</v>
      </c>
      <c r="S108">
        <v>269578</v>
      </c>
      <c r="T108">
        <v>3.98</v>
      </c>
      <c r="U108">
        <v>144921</v>
      </c>
      <c r="V108">
        <v>1</v>
      </c>
      <c r="W108">
        <v>0</v>
      </c>
      <c r="X108">
        <v>0</v>
      </c>
      <c r="Y108">
        <v>179670</v>
      </c>
      <c r="Z108">
        <v>0.85</v>
      </c>
      <c r="AA108">
        <v>121229</v>
      </c>
      <c r="AB108">
        <v>1</v>
      </c>
      <c r="AC108">
        <v>0</v>
      </c>
      <c r="AD108">
        <v>0</v>
      </c>
      <c r="AE108">
        <v>233545</v>
      </c>
      <c r="AF108">
        <v>2.16</v>
      </c>
      <c r="AG108">
        <v>320326</v>
      </c>
      <c r="AH108">
        <v>3.49</v>
      </c>
      <c r="AI108">
        <v>1259598</v>
      </c>
      <c r="AJ108">
        <v>12.87</v>
      </c>
      <c r="AK108">
        <v>3915360</v>
      </c>
      <c r="AL108">
        <v>40.479999999999997</v>
      </c>
      <c r="AM108">
        <v>15</v>
      </c>
      <c r="AN108">
        <v>0</v>
      </c>
      <c r="AO108">
        <v>0</v>
      </c>
      <c r="AQ108">
        <v>3</v>
      </c>
      <c r="AR108">
        <v>6040</v>
      </c>
      <c r="AS108" t="s">
        <v>30049</v>
      </c>
      <c r="AT108" t="s">
        <v>937</v>
      </c>
      <c r="AU108">
        <v>3</v>
      </c>
      <c r="AV108">
        <v>6040</v>
      </c>
      <c r="AW108" t="s">
        <v>23151</v>
      </c>
      <c r="AX108" t="s">
        <v>937</v>
      </c>
      <c r="AY108">
        <v>3</v>
      </c>
      <c r="AZ108">
        <v>6040</v>
      </c>
      <c r="BA108" t="s">
        <v>16303</v>
      </c>
      <c r="BB108" t="s">
        <v>937</v>
      </c>
      <c r="BC108">
        <v>3</v>
      </c>
      <c r="BD108">
        <v>6040</v>
      </c>
      <c r="BE108" t="s">
        <v>9455</v>
      </c>
      <c r="BF108" t="s">
        <v>937</v>
      </c>
      <c r="BH108">
        <v>3</v>
      </c>
      <c r="BI108">
        <v>6040</v>
      </c>
      <c r="BJ108" t="s">
        <v>2807</v>
      </c>
      <c r="BK108" t="s">
        <v>937</v>
      </c>
      <c r="BP108">
        <v>3</v>
      </c>
      <c r="BQ108">
        <v>6340</v>
      </c>
      <c r="BS108">
        <v>1</v>
      </c>
    </row>
    <row r="109" spans="1:71" x14ac:dyDescent="0.2">
      <c r="A109">
        <v>161</v>
      </c>
      <c r="B109">
        <v>23215706</v>
      </c>
      <c r="C109">
        <v>7664512</v>
      </c>
      <c r="D109">
        <v>44869509</v>
      </c>
      <c r="E109">
        <v>90366896</v>
      </c>
      <c r="F109">
        <v>166116623</v>
      </c>
      <c r="G109">
        <v>71291</v>
      </c>
      <c r="H109">
        <v>9954</v>
      </c>
      <c r="I109">
        <v>4937</v>
      </c>
      <c r="J109">
        <v>86182</v>
      </c>
      <c r="K109">
        <v>10071992</v>
      </c>
      <c r="L109">
        <v>96.14</v>
      </c>
      <c r="M109">
        <v>304286</v>
      </c>
      <c r="N109">
        <v>5.09</v>
      </c>
      <c r="O109">
        <v>1866007</v>
      </c>
      <c r="P109">
        <v>5.34</v>
      </c>
      <c r="Q109">
        <v>0</v>
      </c>
      <c r="R109">
        <v>0</v>
      </c>
      <c r="S109">
        <v>510044</v>
      </c>
      <c r="T109">
        <v>10.29</v>
      </c>
      <c r="U109">
        <v>864635</v>
      </c>
      <c r="V109">
        <v>8.44</v>
      </c>
      <c r="W109">
        <v>0</v>
      </c>
      <c r="X109">
        <v>0</v>
      </c>
      <c r="Y109">
        <v>0</v>
      </c>
      <c r="Z109">
        <v>0</v>
      </c>
      <c r="AA109">
        <v>0</v>
      </c>
      <c r="AB109">
        <v>0</v>
      </c>
      <c r="AC109">
        <v>0</v>
      </c>
      <c r="AD109">
        <v>0</v>
      </c>
      <c r="AE109">
        <v>2215063</v>
      </c>
      <c r="AF109">
        <v>23.66</v>
      </c>
      <c r="AG109">
        <v>1559270</v>
      </c>
      <c r="AH109">
        <v>26.11</v>
      </c>
      <c r="AI109">
        <v>16435786</v>
      </c>
      <c r="AJ109">
        <v>213.09</v>
      </c>
      <c r="AK109">
        <v>35213684</v>
      </c>
      <c r="AL109">
        <v>405.13</v>
      </c>
      <c r="AM109">
        <v>27</v>
      </c>
      <c r="AN109">
        <v>1386601</v>
      </c>
      <c r="AO109">
        <v>16.97</v>
      </c>
      <c r="AQ109">
        <v>3</v>
      </c>
      <c r="AR109">
        <v>6070</v>
      </c>
      <c r="AS109" t="s">
        <v>30050</v>
      </c>
      <c r="AT109" t="s">
        <v>937</v>
      </c>
      <c r="AU109">
        <v>3</v>
      </c>
      <c r="AV109">
        <v>6070</v>
      </c>
      <c r="AW109" t="s">
        <v>23152</v>
      </c>
      <c r="AX109" t="s">
        <v>937</v>
      </c>
      <c r="AY109">
        <v>3</v>
      </c>
      <c r="AZ109">
        <v>6070</v>
      </c>
      <c r="BA109" t="s">
        <v>16304</v>
      </c>
      <c r="BB109" t="s">
        <v>937</v>
      </c>
      <c r="BC109">
        <v>3</v>
      </c>
      <c r="BD109">
        <v>6070</v>
      </c>
      <c r="BE109" t="s">
        <v>9456</v>
      </c>
      <c r="BF109" t="s">
        <v>937</v>
      </c>
      <c r="BH109">
        <v>3</v>
      </c>
      <c r="BI109">
        <v>6070</v>
      </c>
      <c r="BJ109" t="s">
        <v>2808</v>
      </c>
      <c r="BK109" t="s">
        <v>937</v>
      </c>
      <c r="BP109">
        <v>4</v>
      </c>
      <c r="BQ109">
        <v>6010</v>
      </c>
      <c r="BS109">
        <v>2</v>
      </c>
    </row>
    <row r="110" spans="1:71" x14ac:dyDescent="0.2">
      <c r="A110">
        <v>162</v>
      </c>
      <c r="B110">
        <v>64389460</v>
      </c>
      <c r="C110">
        <v>4297440</v>
      </c>
      <c r="D110">
        <v>5795198</v>
      </c>
      <c r="E110">
        <v>8374270</v>
      </c>
      <c r="F110">
        <v>82856368</v>
      </c>
      <c r="G110">
        <v>87184</v>
      </c>
      <c r="H110">
        <v>4844</v>
      </c>
      <c r="I110">
        <v>1725</v>
      </c>
      <c r="J110">
        <v>93753</v>
      </c>
      <c r="K110">
        <v>3978313</v>
      </c>
      <c r="L110">
        <v>33.4</v>
      </c>
      <c r="M110">
        <v>984677</v>
      </c>
      <c r="N110">
        <v>14.51</v>
      </c>
      <c r="O110">
        <v>804996</v>
      </c>
      <c r="P110">
        <v>2.84</v>
      </c>
      <c r="Q110">
        <v>592821</v>
      </c>
      <c r="R110">
        <v>4.57</v>
      </c>
      <c r="S110">
        <v>507952</v>
      </c>
      <c r="T110">
        <v>8.19</v>
      </c>
      <c r="U110">
        <v>284766</v>
      </c>
      <c r="V110">
        <v>1.51</v>
      </c>
      <c r="W110">
        <v>3229485</v>
      </c>
      <c r="X110">
        <v>7.92</v>
      </c>
      <c r="Y110">
        <v>516560</v>
      </c>
      <c r="Z110">
        <v>3.32</v>
      </c>
      <c r="AA110">
        <v>292675</v>
      </c>
      <c r="AB110">
        <v>2.67</v>
      </c>
      <c r="AC110">
        <v>504119</v>
      </c>
      <c r="AD110">
        <v>5.18</v>
      </c>
      <c r="AE110">
        <v>585826</v>
      </c>
      <c r="AF110">
        <v>6.78</v>
      </c>
      <c r="AG110">
        <v>651550</v>
      </c>
      <c r="AH110">
        <v>8.89</v>
      </c>
      <c r="AI110">
        <v>5040920</v>
      </c>
      <c r="AJ110">
        <v>76.83</v>
      </c>
      <c r="AK110">
        <v>17974660</v>
      </c>
      <c r="AL110">
        <v>176.61</v>
      </c>
      <c r="AM110">
        <v>43</v>
      </c>
      <c r="AN110">
        <v>0</v>
      </c>
      <c r="AO110">
        <v>0</v>
      </c>
      <c r="AQ110">
        <v>3</v>
      </c>
      <c r="AR110">
        <v>6080</v>
      </c>
      <c r="AS110" t="s">
        <v>30051</v>
      </c>
      <c r="AT110" t="s">
        <v>937</v>
      </c>
      <c r="AU110">
        <v>3</v>
      </c>
      <c r="AV110">
        <v>6080</v>
      </c>
      <c r="AW110" t="s">
        <v>23153</v>
      </c>
      <c r="AX110" t="s">
        <v>937</v>
      </c>
      <c r="AY110">
        <v>3</v>
      </c>
      <c r="AZ110">
        <v>6080</v>
      </c>
      <c r="BA110" t="s">
        <v>16305</v>
      </c>
      <c r="BB110" t="s">
        <v>937</v>
      </c>
      <c r="BC110">
        <v>3</v>
      </c>
      <c r="BD110">
        <v>6080</v>
      </c>
      <c r="BE110" t="s">
        <v>9457</v>
      </c>
      <c r="BF110" t="s">
        <v>937</v>
      </c>
      <c r="BH110">
        <v>3</v>
      </c>
      <c r="BI110">
        <v>6080</v>
      </c>
      <c r="BJ110" t="s">
        <v>2809</v>
      </c>
      <c r="BK110" t="s">
        <v>937</v>
      </c>
      <c r="BP110">
        <v>4</v>
      </c>
      <c r="BQ110">
        <v>6020</v>
      </c>
      <c r="BS110">
        <v>2</v>
      </c>
    </row>
    <row r="111" spans="1:71" x14ac:dyDescent="0.2">
      <c r="A111">
        <v>163</v>
      </c>
      <c r="B111">
        <v>387812413</v>
      </c>
      <c r="C111">
        <v>152927412</v>
      </c>
      <c r="D111">
        <v>366559050</v>
      </c>
      <c r="E111">
        <v>527030440</v>
      </c>
      <c r="F111">
        <v>1434329315</v>
      </c>
      <c r="G111">
        <v>126601</v>
      </c>
      <c r="H111">
        <v>75753</v>
      </c>
      <c r="I111">
        <v>17140</v>
      </c>
      <c r="J111">
        <v>219494</v>
      </c>
      <c r="K111">
        <v>153573406</v>
      </c>
      <c r="L111">
        <v>1218.72</v>
      </c>
      <c r="M111">
        <v>436345</v>
      </c>
      <c r="N111">
        <v>6.77</v>
      </c>
      <c r="O111">
        <v>0</v>
      </c>
      <c r="P111">
        <v>0</v>
      </c>
      <c r="Q111">
        <v>7162978</v>
      </c>
      <c r="R111">
        <v>45.75</v>
      </c>
      <c r="S111">
        <v>9582645</v>
      </c>
      <c r="T111">
        <v>167.83</v>
      </c>
      <c r="U111">
        <v>8539423</v>
      </c>
      <c r="V111">
        <v>50.26</v>
      </c>
      <c r="W111">
        <v>90011703</v>
      </c>
      <c r="X111">
        <v>167.48</v>
      </c>
      <c r="Y111">
        <v>2918368</v>
      </c>
      <c r="Z111">
        <v>19.489999999999998</v>
      </c>
      <c r="AA111">
        <v>1705088</v>
      </c>
      <c r="AB111">
        <v>20.36</v>
      </c>
      <c r="AC111">
        <v>4026141</v>
      </c>
      <c r="AD111">
        <v>42.62</v>
      </c>
      <c r="AE111">
        <v>14945825</v>
      </c>
      <c r="AF111">
        <v>142.69</v>
      </c>
      <c r="AG111">
        <v>5439013</v>
      </c>
      <c r="AH111">
        <v>72.180000000000007</v>
      </c>
      <c r="AI111">
        <v>27228665</v>
      </c>
      <c r="AJ111">
        <v>384.24</v>
      </c>
      <c r="AK111">
        <v>353073651</v>
      </c>
      <c r="AL111">
        <v>2715.36</v>
      </c>
      <c r="AM111">
        <v>603</v>
      </c>
      <c r="AN111">
        <v>27504051</v>
      </c>
      <c r="AO111">
        <v>376.97</v>
      </c>
      <c r="AQ111">
        <v>3</v>
      </c>
      <c r="AR111">
        <v>6090</v>
      </c>
      <c r="AS111" t="s">
        <v>30052</v>
      </c>
      <c r="AT111" t="s">
        <v>937</v>
      </c>
      <c r="AU111">
        <v>3</v>
      </c>
      <c r="AV111">
        <v>6090</v>
      </c>
      <c r="AW111" t="s">
        <v>23154</v>
      </c>
      <c r="AX111" t="s">
        <v>937</v>
      </c>
      <c r="AY111">
        <v>3</v>
      </c>
      <c r="AZ111">
        <v>6090</v>
      </c>
      <c r="BA111" t="s">
        <v>16306</v>
      </c>
      <c r="BB111" t="s">
        <v>937</v>
      </c>
      <c r="BC111">
        <v>3</v>
      </c>
      <c r="BD111">
        <v>6090</v>
      </c>
      <c r="BE111" t="s">
        <v>9458</v>
      </c>
      <c r="BF111" t="s">
        <v>937</v>
      </c>
      <c r="BH111">
        <v>3</v>
      </c>
      <c r="BI111">
        <v>6090</v>
      </c>
      <c r="BJ111" t="s">
        <v>2810</v>
      </c>
      <c r="BK111" t="s">
        <v>937</v>
      </c>
      <c r="BP111">
        <v>4</v>
      </c>
      <c r="BQ111">
        <v>6030</v>
      </c>
      <c r="BS111">
        <v>2</v>
      </c>
    </row>
    <row r="112" spans="1:71" x14ac:dyDescent="0.2">
      <c r="A112">
        <v>167</v>
      </c>
      <c r="B112">
        <v>140448368</v>
      </c>
      <c r="C112">
        <v>24872744</v>
      </c>
      <c r="D112">
        <v>54480975</v>
      </c>
      <c r="E112">
        <v>79861154</v>
      </c>
      <c r="F112">
        <v>299663241</v>
      </c>
      <c r="G112">
        <v>157159</v>
      </c>
      <c r="H112">
        <v>13373</v>
      </c>
      <c r="I112">
        <v>3366</v>
      </c>
      <c r="J112">
        <v>173898</v>
      </c>
      <c r="K112">
        <v>14320805</v>
      </c>
      <c r="L112">
        <v>132.15</v>
      </c>
      <c r="M112">
        <v>0</v>
      </c>
      <c r="N112">
        <v>0</v>
      </c>
      <c r="O112">
        <v>1821411</v>
      </c>
      <c r="P112">
        <v>5.0199999999999996</v>
      </c>
      <c r="Q112">
        <v>2212665</v>
      </c>
      <c r="R112">
        <v>15.8</v>
      </c>
      <c r="S112">
        <v>288738</v>
      </c>
      <c r="T112">
        <v>6.61</v>
      </c>
      <c r="U112">
        <v>678381</v>
      </c>
      <c r="V112">
        <v>3.91</v>
      </c>
      <c r="W112">
        <v>13410268</v>
      </c>
      <c r="X112">
        <v>27.74</v>
      </c>
      <c r="Y112">
        <v>1071984</v>
      </c>
      <c r="Z112">
        <v>7.68</v>
      </c>
      <c r="AA112">
        <v>581310</v>
      </c>
      <c r="AB112">
        <v>6.52</v>
      </c>
      <c r="AC112">
        <v>713428</v>
      </c>
      <c r="AD112">
        <v>7.71</v>
      </c>
      <c r="AE112">
        <v>1594389</v>
      </c>
      <c r="AF112">
        <v>19.62</v>
      </c>
      <c r="AG112">
        <v>1330146</v>
      </c>
      <c r="AH112">
        <v>20.68</v>
      </c>
      <c r="AI112">
        <v>8712579</v>
      </c>
      <c r="AJ112">
        <v>97.71</v>
      </c>
      <c r="AK112">
        <v>50493291</v>
      </c>
      <c r="AL112">
        <v>414.73</v>
      </c>
      <c r="AM112">
        <v>83</v>
      </c>
      <c r="AN112">
        <v>3757187</v>
      </c>
      <c r="AO112">
        <v>63.58</v>
      </c>
      <c r="AQ112">
        <v>3</v>
      </c>
      <c r="AR112">
        <v>6100</v>
      </c>
      <c r="AS112" t="s">
        <v>30053</v>
      </c>
      <c r="AT112" t="s">
        <v>937</v>
      </c>
      <c r="AU112">
        <v>3</v>
      </c>
      <c r="AV112">
        <v>6100</v>
      </c>
      <c r="AW112" t="s">
        <v>23155</v>
      </c>
      <c r="AX112" t="s">
        <v>937</v>
      </c>
      <c r="AY112">
        <v>3</v>
      </c>
      <c r="AZ112">
        <v>6100</v>
      </c>
      <c r="BA112" t="s">
        <v>16307</v>
      </c>
      <c r="BB112" t="s">
        <v>937</v>
      </c>
      <c r="BC112">
        <v>3</v>
      </c>
      <c r="BD112">
        <v>6100</v>
      </c>
      <c r="BE112" t="s">
        <v>9459</v>
      </c>
      <c r="BF112" t="s">
        <v>937</v>
      </c>
      <c r="BH112">
        <v>3</v>
      </c>
      <c r="BI112">
        <v>6100</v>
      </c>
      <c r="BJ112" t="s">
        <v>2811</v>
      </c>
      <c r="BK112" t="s">
        <v>937</v>
      </c>
      <c r="BP112">
        <v>4</v>
      </c>
      <c r="BQ112">
        <v>6040</v>
      </c>
      <c r="BS112">
        <v>2</v>
      </c>
    </row>
    <row r="113" spans="1:71" x14ac:dyDescent="0.2">
      <c r="A113">
        <v>168</v>
      </c>
      <c r="B113">
        <v>17404621</v>
      </c>
      <c r="C113">
        <v>69267340</v>
      </c>
      <c r="D113">
        <v>163722580</v>
      </c>
      <c r="E113">
        <v>420921342</v>
      </c>
      <c r="F113">
        <v>671315883</v>
      </c>
      <c r="G113">
        <v>399769</v>
      </c>
      <c r="H113">
        <v>43905</v>
      </c>
      <c r="I113">
        <v>7044</v>
      </c>
      <c r="J113">
        <v>450718</v>
      </c>
      <c r="K113">
        <v>46893375</v>
      </c>
      <c r="L113">
        <v>362.61</v>
      </c>
      <c r="M113">
        <v>115130</v>
      </c>
      <c r="N113">
        <v>1.35</v>
      </c>
      <c r="O113">
        <v>5922586</v>
      </c>
      <c r="P113">
        <v>20.52</v>
      </c>
      <c r="Q113">
        <v>1392579</v>
      </c>
      <c r="R113">
        <v>7.11</v>
      </c>
      <c r="S113">
        <v>7970801</v>
      </c>
      <c r="T113">
        <v>124.36</v>
      </c>
      <c r="U113">
        <v>2599357</v>
      </c>
      <c r="V113">
        <v>14.65</v>
      </c>
      <c r="W113">
        <v>0</v>
      </c>
      <c r="X113">
        <v>0</v>
      </c>
      <c r="Y113">
        <v>6144352</v>
      </c>
      <c r="Z113">
        <v>29.86</v>
      </c>
      <c r="AA113">
        <v>993989</v>
      </c>
      <c r="AB113">
        <v>10.039999999999999</v>
      </c>
      <c r="AC113">
        <v>2934621</v>
      </c>
      <c r="AD113">
        <v>26.18</v>
      </c>
      <c r="AE113">
        <v>6919328</v>
      </c>
      <c r="AF113">
        <v>59.25</v>
      </c>
      <c r="AG113">
        <v>2709609</v>
      </c>
      <c r="AH113">
        <v>28.62</v>
      </c>
      <c r="AI113">
        <v>50959706</v>
      </c>
      <c r="AJ113">
        <v>560.04999999999995</v>
      </c>
      <c r="AK113">
        <v>139468582</v>
      </c>
      <c r="AL113">
        <v>1301.1300000000001</v>
      </c>
      <c r="AM113">
        <v>129</v>
      </c>
      <c r="AN113">
        <v>3913149</v>
      </c>
      <c r="AO113">
        <v>56.53</v>
      </c>
      <c r="AQ113">
        <v>3</v>
      </c>
      <c r="AR113">
        <v>6101</v>
      </c>
      <c r="AS113" t="s">
        <v>30054</v>
      </c>
      <c r="AT113" t="s">
        <v>937</v>
      </c>
      <c r="AU113">
        <v>3</v>
      </c>
      <c r="AV113">
        <v>6101</v>
      </c>
      <c r="AW113" t="s">
        <v>23156</v>
      </c>
      <c r="AX113" t="s">
        <v>937</v>
      </c>
      <c r="AY113">
        <v>3</v>
      </c>
      <c r="AZ113">
        <v>6101</v>
      </c>
      <c r="BA113" t="s">
        <v>16308</v>
      </c>
      <c r="BB113" t="s">
        <v>937</v>
      </c>
      <c r="BC113">
        <v>3</v>
      </c>
      <c r="BD113">
        <v>6101</v>
      </c>
      <c r="BE113" t="s">
        <v>9460</v>
      </c>
      <c r="BF113" t="s">
        <v>937</v>
      </c>
      <c r="BH113">
        <v>3</v>
      </c>
      <c r="BI113">
        <v>6101</v>
      </c>
      <c r="BJ113" t="s">
        <v>2812</v>
      </c>
      <c r="BK113" t="s">
        <v>937</v>
      </c>
      <c r="BP113">
        <v>4</v>
      </c>
      <c r="BQ113">
        <v>6070</v>
      </c>
      <c r="BS113">
        <v>2</v>
      </c>
    </row>
    <row r="114" spans="1:71" x14ac:dyDescent="0.2">
      <c r="A114">
        <v>169</v>
      </c>
      <c r="B114">
        <v>7199975</v>
      </c>
      <c r="C114">
        <v>2069387</v>
      </c>
      <c r="D114">
        <v>810859</v>
      </c>
      <c r="E114">
        <v>7750177</v>
      </c>
      <c r="F114">
        <v>17830398</v>
      </c>
      <c r="G114">
        <v>13271</v>
      </c>
      <c r="H114">
        <v>1372</v>
      </c>
      <c r="I114">
        <v>418</v>
      </c>
      <c r="J114">
        <v>15061</v>
      </c>
      <c r="K114">
        <v>1706948</v>
      </c>
      <c r="L114">
        <v>18.11</v>
      </c>
      <c r="M114">
        <v>624127</v>
      </c>
      <c r="N114">
        <v>10.18</v>
      </c>
      <c r="O114">
        <v>0</v>
      </c>
      <c r="P114">
        <v>0</v>
      </c>
      <c r="Q114">
        <v>1064120</v>
      </c>
      <c r="R114">
        <v>3.99</v>
      </c>
      <c r="S114">
        <v>74385</v>
      </c>
      <c r="T114">
        <v>1.83</v>
      </c>
      <c r="U114">
        <v>108213</v>
      </c>
      <c r="V114">
        <v>0.78</v>
      </c>
      <c r="W114">
        <v>0</v>
      </c>
      <c r="X114">
        <v>0</v>
      </c>
      <c r="Y114">
        <v>147349</v>
      </c>
      <c r="Z114">
        <v>1</v>
      </c>
      <c r="AA114">
        <v>0</v>
      </c>
      <c r="AB114">
        <v>0</v>
      </c>
      <c r="AC114">
        <v>198103</v>
      </c>
      <c r="AD114">
        <v>2.15</v>
      </c>
      <c r="AE114">
        <v>357817</v>
      </c>
      <c r="AF114">
        <v>4.42</v>
      </c>
      <c r="AG114">
        <v>366719</v>
      </c>
      <c r="AH114">
        <v>4.8</v>
      </c>
      <c r="AI114">
        <v>1929249</v>
      </c>
      <c r="AJ114">
        <v>26.63</v>
      </c>
      <c r="AK114">
        <v>6577030</v>
      </c>
      <c r="AL114">
        <v>73.89</v>
      </c>
      <c r="AM114">
        <v>12</v>
      </c>
      <c r="AN114">
        <v>0</v>
      </c>
      <c r="AO114">
        <v>0</v>
      </c>
      <c r="AQ114">
        <v>3</v>
      </c>
      <c r="AR114">
        <v>6110</v>
      </c>
      <c r="AS114" t="s">
        <v>30055</v>
      </c>
      <c r="AT114" t="s">
        <v>938</v>
      </c>
      <c r="AU114">
        <v>3</v>
      </c>
      <c r="AV114">
        <v>6110</v>
      </c>
      <c r="AW114" t="s">
        <v>23157</v>
      </c>
      <c r="AX114" t="s">
        <v>938</v>
      </c>
      <c r="AY114">
        <v>3</v>
      </c>
      <c r="AZ114">
        <v>6110</v>
      </c>
      <c r="BA114" t="s">
        <v>16309</v>
      </c>
      <c r="BB114" t="s">
        <v>938</v>
      </c>
      <c r="BC114">
        <v>3</v>
      </c>
      <c r="BD114">
        <v>6110</v>
      </c>
      <c r="BE114" t="s">
        <v>9461</v>
      </c>
      <c r="BF114" t="s">
        <v>938</v>
      </c>
      <c r="BH114">
        <v>3</v>
      </c>
      <c r="BI114">
        <v>6110</v>
      </c>
      <c r="BJ114" t="s">
        <v>2813</v>
      </c>
      <c r="BK114" t="s">
        <v>938</v>
      </c>
      <c r="BP114">
        <v>4</v>
      </c>
      <c r="BQ114">
        <v>6080</v>
      </c>
      <c r="BS114">
        <v>2</v>
      </c>
    </row>
    <row r="115" spans="1:71" x14ac:dyDescent="0.2">
      <c r="A115">
        <v>170</v>
      </c>
      <c r="B115">
        <v>5622545</v>
      </c>
      <c r="C115">
        <v>8486695</v>
      </c>
      <c r="D115">
        <v>0</v>
      </c>
      <c r="E115">
        <v>44432201</v>
      </c>
      <c r="F115">
        <v>58541441</v>
      </c>
      <c r="G115">
        <v>25935</v>
      </c>
      <c r="H115">
        <v>7407</v>
      </c>
      <c r="I115">
        <v>0</v>
      </c>
      <c r="J115">
        <v>33342</v>
      </c>
      <c r="K115">
        <v>3321040</v>
      </c>
      <c r="L115">
        <v>31.64</v>
      </c>
      <c r="M115">
        <v>328652</v>
      </c>
      <c r="N115">
        <v>5.4</v>
      </c>
      <c r="O115">
        <v>0</v>
      </c>
      <c r="P115">
        <v>0</v>
      </c>
      <c r="Q115">
        <v>641436</v>
      </c>
      <c r="R115">
        <v>4.62</v>
      </c>
      <c r="S115">
        <v>181493</v>
      </c>
      <c r="T115">
        <v>3.86</v>
      </c>
      <c r="U115">
        <v>175608</v>
      </c>
      <c r="V115">
        <v>1.1599999999999999</v>
      </c>
      <c r="W115">
        <v>1993886</v>
      </c>
      <c r="X115">
        <v>5.65</v>
      </c>
      <c r="Y115">
        <v>674797</v>
      </c>
      <c r="Z115">
        <v>3.79</v>
      </c>
      <c r="AA115">
        <v>97859</v>
      </c>
      <c r="AB115">
        <v>1.02</v>
      </c>
      <c r="AC115">
        <v>439381</v>
      </c>
      <c r="AD115">
        <v>4.2</v>
      </c>
      <c r="AE115">
        <v>700201</v>
      </c>
      <c r="AF115">
        <v>6.59</v>
      </c>
      <c r="AG115">
        <v>628795</v>
      </c>
      <c r="AH115">
        <v>8.5500000000000007</v>
      </c>
      <c r="AI115">
        <v>595005</v>
      </c>
      <c r="AJ115">
        <v>10.61</v>
      </c>
      <c r="AK115">
        <v>10330184</v>
      </c>
      <c r="AL115">
        <v>96.28</v>
      </c>
      <c r="AM115">
        <v>35</v>
      </c>
      <c r="AN115">
        <v>552031</v>
      </c>
      <c r="AO115">
        <v>9.19</v>
      </c>
      <c r="AQ115">
        <v>3</v>
      </c>
      <c r="AR115">
        <v>6130</v>
      </c>
      <c r="AS115" t="s">
        <v>30056</v>
      </c>
      <c r="AT115" t="s">
        <v>936</v>
      </c>
      <c r="AU115">
        <v>3</v>
      </c>
      <c r="AV115">
        <v>6130</v>
      </c>
      <c r="AW115" t="s">
        <v>23158</v>
      </c>
      <c r="AX115" t="s">
        <v>938</v>
      </c>
      <c r="AY115">
        <v>3</v>
      </c>
      <c r="AZ115">
        <v>6130</v>
      </c>
      <c r="BA115" t="s">
        <v>16310</v>
      </c>
      <c r="BB115" t="s">
        <v>938</v>
      </c>
      <c r="BC115">
        <v>3</v>
      </c>
      <c r="BD115">
        <v>6130</v>
      </c>
      <c r="BE115" t="s">
        <v>9462</v>
      </c>
      <c r="BF115" t="s">
        <v>938</v>
      </c>
      <c r="BH115">
        <v>3</v>
      </c>
      <c r="BI115">
        <v>6130</v>
      </c>
      <c r="BJ115" t="s">
        <v>2814</v>
      </c>
      <c r="BK115" t="s">
        <v>938</v>
      </c>
      <c r="BP115">
        <v>4</v>
      </c>
      <c r="BQ115">
        <v>6090</v>
      </c>
      <c r="BS115">
        <v>2</v>
      </c>
    </row>
    <row r="116" spans="1:71" x14ac:dyDescent="0.2">
      <c r="A116">
        <v>171</v>
      </c>
      <c r="B116">
        <v>5768210</v>
      </c>
      <c r="C116">
        <v>4949875</v>
      </c>
      <c r="D116">
        <v>0</v>
      </c>
      <c r="E116">
        <v>27819660</v>
      </c>
      <c r="F116">
        <v>38537745</v>
      </c>
      <c r="G116">
        <v>17268</v>
      </c>
      <c r="H116">
        <v>4008</v>
      </c>
      <c r="I116">
        <v>0</v>
      </c>
      <c r="J116">
        <v>21276</v>
      </c>
      <c r="K116">
        <v>3392650</v>
      </c>
      <c r="L116">
        <v>29.1</v>
      </c>
      <c r="M116">
        <v>171388</v>
      </c>
      <c r="N116">
        <v>2.76</v>
      </c>
      <c r="O116">
        <v>0</v>
      </c>
      <c r="P116">
        <v>0</v>
      </c>
      <c r="Q116">
        <v>855321</v>
      </c>
      <c r="R116">
        <v>4.88</v>
      </c>
      <c r="S116">
        <v>305429</v>
      </c>
      <c r="T116">
        <v>6.59</v>
      </c>
      <c r="U116">
        <v>190844</v>
      </c>
      <c r="V116">
        <v>1.04</v>
      </c>
      <c r="W116">
        <v>1696604</v>
      </c>
      <c r="X116">
        <v>4.47</v>
      </c>
      <c r="Y116">
        <v>578078</v>
      </c>
      <c r="Z116">
        <v>3.6</v>
      </c>
      <c r="AA116">
        <v>2158</v>
      </c>
      <c r="AB116">
        <v>0.02</v>
      </c>
      <c r="AC116">
        <v>0</v>
      </c>
      <c r="AD116">
        <v>0</v>
      </c>
      <c r="AE116">
        <v>576450</v>
      </c>
      <c r="AF116">
        <v>5.62</v>
      </c>
      <c r="AG116">
        <v>662778</v>
      </c>
      <c r="AH116">
        <v>8.9499999999999993</v>
      </c>
      <c r="AI116">
        <v>721434</v>
      </c>
      <c r="AJ116">
        <v>11.29</v>
      </c>
      <c r="AK116">
        <v>9691576</v>
      </c>
      <c r="AL116">
        <v>87.02</v>
      </c>
      <c r="AM116">
        <v>25</v>
      </c>
      <c r="AN116">
        <v>538442</v>
      </c>
      <c r="AO116">
        <v>8.6999999999999993</v>
      </c>
      <c r="AQ116">
        <v>3</v>
      </c>
      <c r="AR116">
        <v>6131</v>
      </c>
      <c r="AS116" t="s">
        <v>30057</v>
      </c>
      <c r="AT116" t="s">
        <v>937</v>
      </c>
      <c r="AU116">
        <v>3</v>
      </c>
      <c r="AV116">
        <v>6131</v>
      </c>
      <c r="AW116" t="s">
        <v>23159</v>
      </c>
      <c r="AX116" t="s">
        <v>937</v>
      </c>
      <c r="AY116">
        <v>3</v>
      </c>
      <c r="AZ116">
        <v>6131</v>
      </c>
      <c r="BA116" t="s">
        <v>16311</v>
      </c>
      <c r="BB116" t="s">
        <v>937</v>
      </c>
      <c r="BC116">
        <v>3</v>
      </c>
      <c r="BD116">
        <v>6131</v>
      </c>
      <c r="BE116" t="s">
        <v>9463</v>
      </c>
      <c r="BF116" t="s">
        <v>937</v>
      </c>
      <c r="BH116">
        <v>3</v>
      </c>
      <c r="BI116">
        <v>6131</v>
      </c>
      <c r="BJ116" t="s">
        <v>2815</v>
      </c>
      <c r="BK116" t="s">
        <v>937</v>
      </c>
      <c r="BP116">
        <v>4</v>
      </c>
      <c r="BQ116">
        <v>6100</v>
      </c>
      <c r="BS116">
        <v>2</v>
      </c>
    </row>
    <row r="117" spans="1:71" x14ac:dyDescent="0.2">
      <c r="A117">
        <v>172</v>
      </c>
      <c r="B117">
        <v>57480004</v>
      </c>
      <c r="C117">
        <v>18615553</v>
      </c>
      <c r="D117">
        <v>34216555</v>
      </c>
      <c r="E117">
        <v>132184153</v>
      </c>
      <c r="F117">
        <v>242496265</v>
      </c>
      <c r="G117">
        <v>113306</v>
      </c>
      <c r="H117">
        <v>8341</v>
      </c>
      <c r="I117">
        <v>3464</v>
      </c>
      <c r="J117">
        <v>125111</v>
      </c>
      <c r="K117">
        <v>8036874</v>
      </c>
      <c r="L117">
        <v>74.209999999999994</v>
      </c>
      <c r="M117">
        <v>275683</v>
      </c>
      <c r="N117">
        <v>5.37</v>
      </c>
      <c r="O117">
        <v>2071338</v>
      </c>
      <c r="P117">
        <v>5.99</v>
      </c>
      <c r="Q117">
        <v>705470</v>
      </c>
      <c r="R117">
        <v>4.7699999999999996</v>
      </c>
      <c r="S117">
        <v>732674</v>
      </c>
      <c r="T117">
        <v>14.66</v>
      </c>
      <c r="U117">
        <v>479460</v>
      </c>
      <c r="V117">
        <v>3.53</v>
      </c>
      <c r="W117">
        <v>9443783</v>
      </c>
      <c r="X117">
        <v>15.45</v>
      </c>
      <c r="Y117">
        <v>793885</v>
      </c>
      <c r="Z117">
        <v>5.13</v>
      </c>
      <c r="AA117">
        <v>0</v>
      </c>
      <c r="AB117">
        <v>0</v>
      </c>
      <c r="AC117">
        <v>0</v>
      </c>
      <c r="AD117">
        <v>0</v>
      </c>
      <c r="AE117">
        <v>872291</v>
      </c>
      <c r="AF117">
        <v>10.67</v>
      </c>
      <c r="AG117">
        <v>669245</v>
      </c>
      <c r="AH117">
        <v>9.89</v>
      </c>
      <c r="AI117">
        <v>11796774</v>
      </c>
      <c r="AJ117">
        <v>162.77000000000001</v>
      </c>
      <c r="AK117">
        <v>36463749</v>
      </c>
      <c r="AL117">
        <v>321.16000000000003</v>
      </c>
      <c r="AM117">
        <v>49</v>
      </c>
      <c r="AN117">
        <v>586272</v>
      </c>
      <c r="AO117">
        <v>8.7200000000000006</v>
      </c>
      <c r="AQ117">
        <v>3</v>
      </c>
      <c r="AR117">
        <v>6140</v>
      </c>
      <c r="AS117" t="s">
        <v>30058</v>
      </c>
      <c r="AT117" t="s">
        <v>937</v>
      </c>
      <c r="AU117">
        <v>3</v>
      </c>
      <c r="AV117">
        <v>6140</v>
      </c>
      <c r="AW117" t="s">
        <v>23160</v>
      </c>
      <c r="AX117" t="s">
        <v>937</v>
      </c>
      <c r="AY117">
        <v>3</v>
      </c>
      <c r="AZ117">
        <v>6140</v>
      </c>
      <c r="BA117" t="s">
        <v>16312</v>
      </c>
      <c r="BB117" t="s">
        <v>937</v>
      </c>
      <c r="BC117">
        <v>3</v>
      </c>
      <c r="BD117">
        <v>6140</v>
      </c>
      <c r="BE117" t="s">
        <v>9464</v>
      </c>
      <c r="BF117" t="s">
        <v>937</v>
      </c>
      <c r="BH117">
        <v>3</v>
      </c>
      <c r="BI117">
        <v>6140</v>
      </c>
      <c r="BJ117" t="s">
        <v>2816</v>
      </c>
      <c r="BK117" t="s">
        <v>937</v>
      </c>
      <c r="BP117">
        <v>4</v>
      </c>
      <c r="BQ117">
        <v>6101</v>
      </c>
      <c r="BS117">
        <v>2</v>
      </c>
    </row>
    <row r="118" spans="1:71" x14ac:dyDescent="0.2">
      <c r="A118">
        <v>174</v>
      </c>
      <c r="B118">
        <v>2138926</v>
      </c>
      <c r="C118">
        <v>864755</v>
      </c>
      <c r="D118">
        <v>623655</v>
      </c>
      <c r="E118">
        <v>7658168</v>
      </c>
      <c r="F118">
        <v>11285504</v>
      </c>
      <c r="G118">
        <v>16222</v>
      </c>
      <c r="H118">
        <v>1001</v>
      </c>
      <c r="I118">
        <v>207</v>
      </c>
      <c r="J118">
        <v>17430</v>
      </c>
      <c r="K118">
        <v>601033</v>
      </c>
      <c r="L118">
        <v>7.43</v>
      </c>
      <c r="M118">
        <v>133748</v>
      </c>
      <c r="N118">
        <v>1.86</v>
      </c>
      <c r="O118">
        <v>0</v>
      </c>
      <c r="P118">
        <v>0</v>
      </c>
      <c r="Q118">
        <v>252225</v>
      </c>
      <c r="R118">
        <v>1.06</v>
      </c>
      <c r="S118">
        <v>1243</v>
      </c>
      <c r="T118">
        <v>0.03</v>
      </c>
      <c r="U118">
        <v>141519</v>
      </c>
      <c r="V118">
        <v>0.76</v>
      </c>
      <c r="W118">
        <v>22905</v>
      </c>
      <c r="X118">
        <v>0.08</v>
      </c>
      <c r="Y118">
        <v>202693</v>
      </c>
      <c r="Z118">
        <v>1.1499999999999999</v>
      </c>
      <c r="AA118">
        <v>0</v>
      </c>
      <c r="AB118">
        <v>0</v>
      </c>
      <c r="AC118">
        <v>0</v>
      </c>
      <c r="AD118">
        <v>0</v>
      </c>
      <c r="AE118">
        <v>316738</v>
      </c>
      <c r="AF118">
        <v>2.59</v>
      </c>
      <c r="AG118">
        <v>241248</v>
      </c>
      <c r="AH118">
        <v>3.22</v>
      </c>
      <c r="AI118">
        <v>608452</v>
      </c>
      <c r="AJ118">
        <v>9.84</v>
      </c>
      <c r="AK118">
        <v>2987119</v>
      </c>
      <c r="AL118">
        <v>35.19</v>
      </c>
      <c r="AM118">
        <v>25</v>
      </c>
      <c r="AN118">
        <v>465315</v>
      </c>
      <c r="AO118">
        <v>7.17</v>
      </c>
      <c r="AQ118">
        <v>3</v>
      </c>
      <c r="AR118">
        <v>6150</v>
      </c>
      <c r="AS118" t="s">
        <v>30059</v>
      </c>
      <c r="AT118" t="s">
        <v>937</v>
      </c>
      <c r="AU118">
        <v>3</v>
      </c>
      <c r="AV118">
        <v>6150</v>
      </c>
      <c r="AW118" t="s">
        <v>23161</v>
      </c>
      <c r="AX118" t="s">
        <v>937</v>
      </c>
      <c r="AY118">
        <v>3</v>
      </c>
      <c r="AZ118">
        <v>6150</v>
      </c>
      <c r="BA118" t="s">
        <v>16313</v>
      </c>
      <c r="BB118" t="s">
        <v>937</v>
      </c>
      <c r="BC118">
        <v>3</v>
      </c>
      <c r="BD118">
        <v>6150</v>
      </c>
      <c r="BE118" t="s">
        <v>9465</v>
      </c>
      <c r="BF118" t="s">
        <v>937</v>
      </c>
      <c r="BH118">
        <v>3</v>
      </c>
      <c r="BI118">
        <v>6150</v>
      </c>
      <c r="BJ118" t="s">
        <v>2817</v>
      </c>
      <c r="BK118" t="s">
        <v>937</v>
      </c>
      <c r="BP118">
        <v>4</v>
      </c>
      <c r="BQ118">
        <v>6110</v>
      </c>
      <c r="BS118">
        <v>1</v>
      </c>
    </row>
    <row r="119" spans="1:71" x14ac:dyDescent="0.2">
      <c r="A119">
        <v>175</v>
      </c>
      <c r="B119">
        <v>13293907</v>
      </c>
      <c r="C119">
        <v>7219198</v>
      </c>
      <c r="D119">
        <v>842305</v>
      </c>
      <c r="E119">
        <v>1919061</v>
      </c>
      <c r="F119">
        <v>23274471</v>
      </c>
      <c r="G119">
        <v>25826</v>
      </c>
      <c r="H119">
        <v>3963</v>
      </c>
      <c r="I119">
        <v>161</v>
      </c>
      <c r="J119">
        <v>29950</v>
      </c>
      <c r="K119">
        <v>2126894</v>
      </c>
      <c r="L119">
        <v>21.17</v>
      </c>
      <c r="M119">
        <v>115942</v>
      </c>
      <c r="N119">
        <v>1.69</v>
      </c>
      <c r="O119">
        <v>25724</v>
      </c>
      <c r="P119">
        <v>0.1</v>
      </c>
      <c r="Q119">
        <v>490656</v>
      </c>
      <c r="R119">
        <v>2.8</v>
      </c>
      <c r="S119">
        <v>42987</v>
      </c>
      <c r="T119">
        <v>0.81</v>
      </c>
      <c r="U119">
        <v>180533</v>
      </c>
      <c r="V119">
        <v>1.07</v>
      </c>
      <c r="W119">
        <v>692740</v>
      </c>
      <c r="X119">
        <v>1.57</v>
      </c>
      <c r="Y119">
        <v>110077</v>
      </c>
      <c r="Z119">
        <v>0.6</v>
      </c>
      <c r="AA119">
        <v>121757</v>
      </c>
      <c r="AB119">
        <v>1.23</v>
      </c>
      <c r="AC119">
        <v>174324</v>
      </c>
      <c r="AD119">
        <v>1.7</v>
      </c>
      <c r="AE119">
        <v>295870</v>
      </c>
      <c r="AF119">
        <v>2.4700000000000002</v>
      </c>
      <c r="AG119">
        <v>364101</v>
      </c>
      <c r="AH119">
        <v>3.7</v>
      </c>
      <c r="AI119">
        <v>2149904</v>
      </c>
      <c r="AJ119">
        <v>32.14</v>
      </c>
      <c r="AK119">
        <v>7043549</v>
      </c>
      <c r="AL119">
        <v>73.8</v>
      </c>
      <c r="AM119">
        <v>16</v>
      </c>
      <c r="AN119">
        <v>152040</v>
      </c>
      <c r="AO119">
        <v>2.75</v>
      </c>
      <c r="AQ119">
        <v>3</v>
      </c>
      <c r="AR119">
        <v>6160</v>
      </c>
      <c r="AS119" t="s">
        <v>30060</v>
      </c>
      <c r="AT119" t="s">
        <v>937</v>
      </c>
      <c r="AU119">
        <v>3</v>
      </c>
      <c r="AV119">
        <v>6160</v>
      </c>
      <c r="AW119" t="s">
        <v>23162</v>
      </c>
      <c r="AX119" t="s">
        <v>937</v>
      </c>
      <c r="AY119">
        <v>3</v>
      </c>
      <c r="AZ119">
        <v>6160</v>
      </c>
      <c r="BA119" t="s">
        <v>16314</v>
      </c>
      <c r="BB119" t="s">
        <v>937</v>
      </c>
      <c r="BC119">
        <v>3</v>
      </c>
      <c r="BD119">
        <v>6160</v>
      </c>
      <c r="BE119" t="s">
        <v>9466</v>
      </c>
      <c r="BF119" t="s">
        <v>937</v>
      </c>
      <c r="BH119">
        <v>3</v>
      </c>
      <c r="BI119">
        <v>6160</v>
      </c>
      <c r="BJ119" t="s">
        <v>2818</v>
      </c>
      <c r="BK119" t="s">
        <v>937</v>
      </c>
      <c r="BP119">
        <v>4</v>
      </c>
      <c r="BQ119">
        <v>6130</v>
      </c>
      <c r="BS119">
        <v>1</v>
      </c>
    </row>
    <row r="120" spans="1:71" x14ac:dyDescent="0.2">
      <c r="A120">
        <v>176</v>
      </c>
      <c r="B120">
        <v>22250000</v>
      </c>
      <c r="C120">
        <v>4537328</v>
      </c>
      <c r="D120">
        <v>5432500</v>
      </c>
      <c r="E120">
        <v>12737457</v>
      </c>
      <c r="F120">
        <v>44957285</v>
      </c>
      <c r="G120">
        <v>29431</v>
      </c>
      <c r="H120">
        <v>4037</v>
      </c>
      <c r="I120">
        <v>933</v>
      </c>
      <c r="J120">
        <v>34401</v>
      </c>
      <c r="K120">
        <v>2685260</v>
      </c>
      <c r="L120">
        <v>27.4</v>
      </c>
      <c r="M120">
        <v>78315</v>
      </c>
      <c r="N120">
        <v>1.65</v>
      </c>
      <c r="O120">
        <v>0</v>
      </c>
      <c r="P120">
        <v>0</v>
      </c>
      <c r="Q120">
        <v>346222</v>
      </c>
      <c r="R120">
        <v>2.2000000000000002</v>
      </c>
      <c r="S120">
        <v>0</v>
      </c>
      <c r="T120">
        <v>0</v>
      </c>
      <c r="U120">
        <v>168480</v>
      </c>
      <c r="V120">
        <v>0.9</v>
      </c>
      <c r="W120">
        <v>0</v>
      </c>
      <c r="X120">
        <v>0</v>
      </c>
      <c r="Y120">
        <v>0</v>
      </c>
      <c r="Z120">
        <v>0</v>
      </c>
      <c r="AA120">
        <v>170655</v>
      </c>
      <c r="AB120">
        <v>1.8</v>
      </c>
      <c r="AC120">
        <v>483706</v>
      </c>
      <c r="AD120">
        <v>6.25</v>
      </c>
      <c r="AE120">
        <v>466451</v>
      </c>
      <c r="AF120">
        <v>5.3</v>
      </c>
      <c r="AG120">
        <v>568114</v>
      </c>
      <c r="AH120">
        <v>7.7</v>
      </c>
      <c r="AI120">
        <v>4323818</v>
      </c>
      <c r="AJ120">
        <v>73</v>
      </c>
      <c r="AK120">
        <v>10541714</v>
      </c>
      <c r="AL120">
        <v>142.6</v>
      </c>
      <c r="AM120">
        <v>18</v>
      </c>
      <c r="AN120">
        <v>1250693</v>
      </c>
      <c r="AO120">
        <v>16.399999999999999</v>
      </c>
      <c r="AQ120">
        <v>3</v>
      </c>
      <c r="AR120">
        <v>6170</v>
      </c>
      <c r="AS120" t="s">
        <v>30061</v>
      </c>
      <c r="AT120" t="s">
        <v>937</v>
      </c>
      <c r="AU120">
        <v>3</v>
      </c>
      <c r="AV120">
        <v>6170</v>
      </c>
      <c r="AW120" t="s">
        <v>23163</v>
      </c>
      <c r="AX120" t="s">
        <v>937</v>
      </c>
      <c r="AY120">
        <v>3</v>
      </c>
      <c r="AZ120">
        <v>6170</v>
      </c>
      <c r="BA120" t="s">
        <v>16315</v>
      </c>
      <c r="BB120" t="s">
        <v>937</v>
      </c>
      <c r="BC120">
        <v>3</v>
      </c>
      <c r="BD120">
        <v>6170</v>
      </c>
      <c r="BE120" t="s">
        <v>9467</v>
      </c>
      <c r="BF120" t="s">
        <v>937</v>
      </c>
      <c r="BH120">
        <v>3</v>
      </c>
      <c r="BI120">
        <v>6170</v>
      </c>
      <c r="BJ120" t="s">
        <v>2819</v>
      </c>
      <c r="BK120" t="s">
        <v>937</v>
      </c>
      <c r="BP120">
        <v>4</v>
      </c>
      <c r="BQ120">
        <v>6131</v>
      </c>
      <c r="BS120">
        <v>2</v>
      </c>
    </row>
    <row r="121" spans="1:71" x14ac:dyDescent="0.2">
      <c r="A121">
        <v>177</v>
      </c>
      <c r="B121">
        <v>13032132</v>
      </c>
      <c r="C121">
        <v>13876404</v>
      </c>
      <c r="D121">
        <v>9430072</v>
      </c>
      <c r="E121">
        <v>118258995</v>
      </c>
      <c r="F121">
        <v>154597603</v>
      </c>
      <c r="G121">
        <v>42371</v>
      </c>
      <c r="H121">
        <v>6501</v>
      </c>
      <c r="I121">
        <v>1181</v>
      </c>
      <c r="J121">
        <v>50053</v>
      </c>
      <c r="K121">
        <v>5781608</v>
      </c>
      <c r="L121">
        <v>55.95</v>
      </c>
      <c r="M121">
        <v>435347</v>
      </c>
      <c r="N121">
        <v>7.13</v>
      </c>
      <c r="O121">
        <v>0</v>
      </c>
      <c r="P121">
        <v>0</v>
      </c>
      <c r="Q121">
        <v>705653</v>
      </c>
      <c r="R121">
        <v>5.75</v>
      </c>
      <c r="S121">
        <v>83325</v>
      </c>
      <c r="T121">
        <v>2.04</v>
      </c>
      <c r="U121">
        <v>675772</v>
      </c>
      <c r="V121">
        <v>4.5999999999999996</v>
      </c>
      <c r="W121">
        <v>6361213</v>
      </c>
      <c r="X121">
        <v>14.86</v>
      </c>
      <c r="Y121">
        <v>614750</v>
      </c>
      <c r="Z121">
        <v>5.57</v>
      </c>
      <c r="AA121">
        <v>98818</v>
      </c>
      <c r="AB121">
        <v>1.4</v>
      </c>
      <c r="AC121">
        <v>204936</v>
      </c>
      <c r="AD121">
        <v>2.5</v>
      </c>
      <c r="AE121">
        <v>782509</v>
      </c>
      <c r="AF121">
        <v>9.59</v>
      </c>
      <c r="AG121">
        <v>692711</v>
      </c>
      <c r="AH121">
        <v>10.25</v>
      </c>
      <c r="AI121">
        <v>5785031</v>
      </c>
      <c r="AJ121">
        <v>86.09</v>
      </c>
      <c r="AK121">
        <v>24039868</v>
      </c>
      <c r="AL121">
        <v>232.7</v>
      </c>
      <c r="AM121">
        <v>48</v>
      </c>
      <c r="AN121">
        <v>1818195</v>
      </c>
      <c r="AO121">
        <v>26.97</v>
      </c>
      <c r="AQ121">
        <v>3</v>
      </c>
      <c r="AR121">
        <v>6180</v>
      </c>
      <c r="AS121" t="s">
        <v>30062</v>
      </c>
      <c r="AT121" t="s">
        <v>937</v>
      </c>
      <c r="AU121">
        <v>3</v>
      </c>
      <c r="AV121">
        <v>6180</v>
      </c>
      <c r="AW121" t="s">
        <v>23164</v>
      </c>
      <c r="AX121" t="s">
        <v>937</v>
      </c>
      <c r="AY121">
        <v>3</v>
      </c>
      <c r="AZ121">
        <v>6180</v>
      </c>
      <c r="BA121" t="s">
        <v>16316</v>
      </c>
      <c r="BB121" t="s">
        <v>937</v>
      </c>
      <c r="BC121">
        <v>3</v>
      </c>
      <c r="BD121">
        <v>6180</v>
      </c>
      <c r="BE121" t="s">
        <v>9468</v>
      </c>
      <c r="BF121" t="s">
        <v>937</v>
      </c>
      <c r="BH121">
        <v>3</v>
      </c>
      <c r="BI121">
        <v>6180</v>
      </c>
      <c r="BJ121" t="s">
        <v>2820</v>
      </c>
      <c r="BK121" t="s">
        <v>937</v>
      </c>
      <c r="BP121">
        <v>4</v>
      </c>
      <c r="BQ121">
        <v>6140</v>
      </c>
      <c r="BS121">
        <v>2</v>
      </c>
    </row>
    <row r="122" spans="1:71" x14ac:dyDescent="0.2">
      <c r="A122">
        <v>180</v>
      </c>
      <c r="B122">
        <v>184325985</v>
      </c>
      <c r="C122">
        <v>83880840</v>
      </c>
      <c r="D122">
        <v>98146036</v>
      </c>
      <c r="E122">
        <v>646898773</v>
      </c>
      <c r="F122">
        <v>1013251634</v>
      </c>
      <c r="G122">
        <v>127816</v>
      </c>
      <c r="H122">
        <v>50697</v>
      </c>
      <c r="I122">
        <v>3777</v>
      </c>
      <c r="J122">
        <v>182290</v>
      </c>
      <c r="K122">
        <v>94744392</v>
      </c>
      <c r="L122">
        <v>710.9</v>
      </c>
      <c r="M122">
        <v>136097</v>
      </c>
      <c r="N122">
        <v>2.27</v>
      </c>
      <c r="O122">
        <v>2185561</v>
      </c>
      <c r="P122">
        <v>6.85</v>
      </c>
      <c r="Q122">
        <v>2055581</v>
      </c>
      <c r="R122">
        <v>10.26</v>
      </c>
      <c r="S122">
        <v>7692750</v>
      </c>
      <c r="T122">
        <v>132.33000000000001</v>
      </c>
      <c r="U122">
        <v>5217701</v>
      </c>
      <c r="V122">
        <v>32.6</v>
      </c>
      <c r="W122">
        <v>17502737</v>
      </c>
      <c r="X122">
        <v>41.12</v>
      </c>
      <c r="Y122">
        <v>768176</v>
      </c>
      <c r="Z122">
        <v>5.37</v>
      </c>
      <c r="AA122">
        <v>1274564</v>
      </c>
      <c r="AB122">
        <v>13.11</v>
      </c>
      <c r="AC122">
        <v>907961</v>
      </c>
      <c r="AD122">
        <v>8.56</v>
      </c>
      <c r="AE122">
        <v>10832281</v>
      </c>
      <c r="AF122">
        <v>98.29</v>
      </c>
      <c r="AG122">
        <v>4169733</v>
      </c>
      <c r="AH122">
        <v>53.62</v>
      </c>
      <c r="AI122">
        <v>35004264</v>
      </c>
      <c r="AJ122">
        <v>426.89</v>
      </c>
      <c r="AK122">
        <v>196025969</v>
      </c>
      <c r="AL122">
        <v>1700.09</v>
      </c>
      <c r="AM122">
        <v>184</v>
      </c>
      <c r="AN122">
        <v>13534171</v>
      </c>
      <c r="AO122">
        <v>157.91999999999999</v>
      </c>
      <c r="AQ122">
        <v>3</v>
      </c>
      <c r="AR122">
        <v>6190</v>
      </c>
      <c r="AS122" t="s">
        <v>30063</v>
      </c>
      <c r="AT122" t="s">
        <v>937</v>
      </c>
      <c r="AU122">
        <v>3</v>
      </c>
      <c r="AV122">
        <v>6190</v>
      </c>
      <c r="AW122" t="s">
        <v>23165</v>
      </c>
      <c r="AX122" t="s">
        <v>937</v>
      </c>
      <c r="AY122">
        <v>3</v>
      </c>
      <c r="AZ122">
        <v>6190</v>
      </c>
      <c r="BA122" t="s">
        <v>16317</v>
      </c>
      <c r="BB122" t="s">
        <v>937</v>
      </c>
      <c r="BC122">
        <v>3</v>
      </c>
      <c r="BD122">
        <v>6190</v>
      </c>
      <c r="BE122" t="s">
        <v>9469</v>
      </c>
      <c r="BF122" t="s">
        <v>937</v>
      </c>
      <c r="BH122">
        <v>3</v>
      </c>
      <c r="BI122">
        <v>6190</v>
      </c>
      <c r="BJ122" t="s">
        <v>2821</v>
      </c>
      <c r="BK122" t="s">
        <v>937</v>
      </c>
      <c r="BP122">
        <v>4</v>
      </c>
      <c r="BQ122">
        <v>6150</v>
      </c>
      <c r="BS122">
        <v>2</v>
      </c>
    </row>
    <row r="123" spans="1:71" x14ac:dyDescent="0.2">
      <c r="A123">
        <v>183</v>
      </c>
      <c r="B123">
        <v>0</v>
      </c>
      <c r="C123">
        <v>0</v>
      </c>
      <c r="D123">
        <v>0</v>
      </c>
      <c r="E123">
        <v>0</v>
      </c>
      <c r="F123">
        <v>0</v>
      </c>
      <c r="G123">
        <v>0</v>
      </c>
      <c r="H123">
        <v>0</v>
      </c>
      <c r="I123">
        <v>0</v>
      </c>
      <c r="J123">
        <v>0</v>
      </c>
      <c r="K123">
        <v>7667011</v>
      </c>
      <c r="L123">
        <v>64.239999999999995</v>
      </c>
      <c r="M123">
        <v>0</v>
      </c>
      <c r="N123">
        <v>0</v>
      </c>
      <c r="O123">
        <v>0</v>
      </c>
      <c r="P123">
        <v>0</v>
      </c>
      <c r="Q123">
        <v>0</v>
      </c>
      <c r="R123">
        <v>0</v>
      </c>
      <c r="S123">
        <v>2577052</v>
      </c>
      <c r="T123">
        <v>42.1</v>
      </c>
      <c r="U123">
        <v>461365</v>
      </c>
      <c r="V123">
        <v>4.2</v>
      </c>
      <c r="W123">
        <v>0</v>
      </c>
      <c r="X123">
        <v>0</v>
      </c>
      <c r="Y123">
        <v>0</v>
      </c>
      <c r="Z123">
        <v>0</v>
      </c>
      <c r="AA123">
        <v>425261</v>
      </c>
      <c r="AB123">
        <v>5</v>
      </c>
      <c r="AC123">
        <v>197911</v>
      </c>
      <c r="AD123">
        <v>2.29</v>
      </c>
      <c r="AE123">
        <v>62267</v>
      </c>
      <c r="AF123">
        <v>4.3600000000000003</v>
      </c>
      <c r="AG123">
        <v>0</v>
      </c>
      <c r="AH123">
        <v>0</v>
      </c>
      <c r="AI123">
        <v>10288502</v>
      </c>
      <c r="AJ123">
        <v>108.48</v>
      </c>
      <c r="AK123">
        <v>21679369</v>
      </c>
      <c r="AL123">
        <v>230.67</v>
      </c>
      <c r="AM123">
        <v>92</v>
      </c>
      <c r="AN123">
        <v>0</v>
      </c>
      <c r="AO123">
        <v>0</v>
      </c>
      <c r="AQ123">
        <v>3</v>
      </c>
      <c r="AR123">
        <v>6200</v>
      </c>
      <c r="AS123" t="s">
        <v>30064</v>
      </c>
      <c r="AT123" t="s">
        <v>937</v>
      </c>
      <c r="AU123">
        <v>3</v>
      </c>
      <c r="AV123">
        <v>6200</v>
      </c>
      <c r="AW123" t="s">
        <v>23166</v>
      </c>
      <c r="AX123" t="s">
        <v>937</v>
      </c>
      <c r="AY123">
        <v>3</v>
      </c>
      <c r="AZ123">
        <v>6200</v>
      </c>
      <c r="BA123" t="s">
        <v>16318</v>
      </c>
      <c r="BB123" t="s">
        <v>937</v>
      </c>
      <c r="BC123">
        <v>3</v>
      </c>
      <c r="BD123">
        <v>6200</v>
      </c>
      <c r="BE123" t="s">
        <v>9470</v>
      </c>
      <c r="BF123" t="s">
        <v>937</v>
      </c>
      <c r="BH123">
        <v>3</v>
      </c>
      <c r="BI123">
        <v>6200</v>
      </c>
      <c r="BJ123" t="s">
        <v>2822</v>
      </c>
      <c r="BK123" t="s">
        <v>937</v>
      </c>
      <c r="BP123">
        <v>4</v>
      </c>
      <c r="BQ123">
        <v>6160</v>
      </c>
      <c r="BS123">
        <v>2</v>
      </c>
    </row>
    <row r="124" spans="1:71" x14ac:dyDescent="0.2">
      <c r="A124">
        <v>185</v>
      </c>
      <c r="B124">
        <v>1988232882</v>
      </c>
      <c r="C124">
        <v>96209543</v>
      </c>
      <c r="D124">
        <v>375534084</v>
      </c>
      <c r="E124">
        <v>872607559</v>
      </c>
      <c r="F124">
        <v>3332584068</v>
      </c>
      <c r="G124">
        <v>448620</v>
      </c>
      <c r="H124">
        <v>73601</v>
      </c>
      <c r="I124">
        <v>16487</v>
      </c>
      <c r="J124">
        <v>538708</v>
      </c>
      <c r="K124">
        <v>321044898</v>
      </c>
      <c r="L124">
        <v>2488.84</v>
      </c>
      <c r="M124">
        <v>550630</v>
      </c>
      <c r="N124">
        <v>8.07</v>
      </c>
      <c r="O124">
        <v>19837453</v>
      </c>
      <c r="P124">
        <v>71.209999999999994</v>
      </c>
      <c r="Q124">
        <v>7419669</v>
      </c>
      <c r="R124">
        <v>40.130000000000003</v>
      </c>
      <c r="S124">
        <v>2322223</v>
      </c>
      <c r="T124">
        <v>42.47</v>
      </c>
      <c r="U124">
        <v>19473578</v>
      </c>
      <c r="V124">
        <v>126.85</v>
      </c>
      <c r="W124">
        <v>21936882</v>
      </c>
      <c r="X124">
        <v>51.52</v>
      </c>
      <c r="Y124">
        <v>5287962</v>
      </c>
      <c r="Z124">
        <v>34.15</v>
      </c>
      <c r="AA124">
        <v>6028765</v>
      </c>
      <c r="AB124">
        <v>63.85</v>
      </c>
      <c r="AC124">
        <v>5137849</v>
      </c>
      <c r="AD124">
        <v>50.23</v>
      </c>
      <c r="AE124">
        <v>15403922</v>
      </c>
      <c r="AF124">
        <v>137.94</v>
      </c>
      <c r="AG124">
        <v>47008092</v>
      </c>
      <c r="AH124">
        <v>571.16999999999996</v>
      </c>
      <c r="AI124">
        <v>131546747</v>
      </c>
      <c r="AJ124">
        <v>1565.68</v>
      </c>
      <c r="AK124">
        <v>708486662</v>
      </c>
      <c r="AL124">
        <v>6679.97</v>
      </c>
      <c r="AM124">
        <v>1700</v>
      </c>
      <c r="AN124">
        <v>105487992</v>
      </c>
      <c r="AO124">
        <v>1427.86</v>
      </c>
      <c r="AQ124">
        <v>3</v>
      </c>
      <c r="AR124">
        <v>6210</v>
      </c>
      <c r="AS124" t="s">
        <v>30065</v>
      </c>
      <c r="AT124" t="s">
        <v>936</v>
      </c>
      <c r="AU124">
        <v>3</v>
      </c>
      <c r="AV124">
        <v>6210</v>
      </c>
      <c r="AW124" t="s">
        <v>23167</v>
      </c>
      <c r="AX124" t="s">
        <v>936</v>
      </c>
      <c r="AY124">
        <v>3</v>
      </c>
      <c r="AZ124">
        <v>6210</v>
      </c>
      <c r="BA124" t="s">
        <v>16319</v>
      </c>
      <c r="BB124" t="s">
        <v>936</v>
      </c>
      <c r="BC124">
        <v>3</v>
      </c>
      <c r="BD124">
        <v>6210</v>
      </c>
      <c r="BE124" t="s">
        <v>9471</v>
      </c>
      <c r="BF124" t="s">
        <v>936</v>
      </c>
      <c r="BH124">
        <v>3</v>
      </c>
      <c r="BI124">
        <v>6210</v>
      </c>
      <c r="BJ124" t="s">
        <v>2823</v>
      </c>
      <c r="BK124" t="s">
        <v>936</v>
      </c>
      <c r="BP124">
        <v>4</v>
      </c>
      <c r="BQ124">
        <v>6170</v>
      </c>
      <c r="BS124">
        <v>3</v>
      </c>
    </row>
    <row r="125" spans="1:71" x14ac:dyDescent="0.2">
      <c r="A125">
        <v>186</v>
      </c>
      <c r="B125">
        <v>80548329</v>
      </c>
      <c r="C125">
        <v>74803341</v>
      </c>
      <c r="D125">
        <v>71048665</v>
      </c>
      <c r="E125">
        <v>47827159</v>
      </c>
      <c r="F125">
        <v>274227494</v>
      </c>
      <c r="G125">
        <v>51103</v>
      </c>
      <c r="H125">
        <v>40788</v>
      </c>
      <c r="I125">
        <v>6550</v>
      </c>
      <c r="J125">
        <v>98441</v>
      </c>
      <c r="K125">
        <v>17859509</v>
      </c>
      <c r="L125">
        <v>137.88999999999999</v>
      </c>
      <c r="M125">
        <v>61807</v>
      </c>
      <c r="N125">
        <v>0.9</v>
      </c>
      <c r="O125">
        <v>0</v>
      </c>
      <c r="P125">
        <v>0</v>
      </c>
      <c r="Q125">
        <v>1392404</v>
      </c>
      <c r="R125">
        <v>7.93</v>
      </c>
      <c r="S125">
        <v>60744</v>
      </c>
      <c r="T125">
        <v>1.1000000000000001</v>
      </c>
      <c r="U125">
        <v>1718834</v>
      </c>
      <c r="V125">
        <v>10.34</v>
      </c>
      <c r="W125">
        <v>8249290</v>
      </c>
      <c r="X125">
        <v>19.940000000000001</v>
      </c>
      <c r="Y125">
        <v>678675</v>
      </c>
      <c r="Z125">
        <v>4.8</v>
      </c>
      <c r="AA125">
        <v>321611</v>
      </c>
      <c r="AB125">
        <v>3.55</v>
      </c>
      <c r="AC125">
        <v>1390592</v>
      </c>
      <c r="AD125">
        <v>13.84</v>
      </c>
      <c r="AE125">
        <v>3369932</v>
      </c>
      <c r="AF125">
        <v>33.22</v>
      </c>
      <c r="AG125">
        <v>1472642</v>
      </c>
      <c r="AH125">
        <v>19.05</v>
      </c>
      <c r="AI125">
        <v>10463005</v>
      </c>
      <c r="AJ125">
        <v>131.06</v>
      </c>
      <c r="AK125">
        <v>52512460</v>
      </c>
      <c r="AL125">
        <v>464.83</v>
      </c>
      <c r="AM125">
        <v>61</v>
      </c>
      <c r="AN125">
        <v>5473415</v>
      </c>
      <c r="AO125">
        <v>81.209999999999994</v>
      </c>
      <c r="AQ125">
        <v>3</v>
      </c>
      <c r="AR125">
        <v>6240</v>
      </c>
      <c r="AS125" t="s">
        <v>30066</v>
      </c>
      <c r="AT125" t="s">
        <v>937</v>
      </c>
      <c r="AU125">
        <v>3</v>
      </c>
      <c r="AV125">
        <v>6240</v>
      </c>
      <c r="AW125" t="s">
        <v>23168</v>
      </c>
      <c r="AX125" t="s">
        <v>937</v>
      </c>
      <c r="AY125">
        <v>3</v>
      </c>
      <c r="AZ125">
        <v>6240</v>
      </c>
      <c r="BA125" t="s">
        <v>16320</v>
      </c>
      <c r="BB125" t="s">
        <v>937</v>
      </c>
      <c r="BC125">
        <v>3</v>
      </c>
      <c r="BD125">
        <v>6240</v>
      </c>
      <c r="BE125" t="s">
        <v>9472</v>
      </c>
      <c r="BF125" t="s">
        <v>937</v>
      </c>
      <c r="BH125">
        <v>3</v>
      </c>
      <c r="BI125">
        <v>6240</v>
      </c>
      <c r="BJ125" t="s">
        <v>2824</v>
      </c>
      <c r="BK125" t="s">
        <v>937</v>
      </c>
      <c r="BP125">
        <v>4</v>
      </c>
      <c r="BQ125">
        <v>6180</v>
      </c>
      <c r="BS125">
        <v>2</v>
      </c>
    </row>
    <row r="126" spans="1:71" x14ac:dyDescent="0.2">
      <c r="A126">
        <v>187</v>
      </c>
      <c r="B126">
        <v>101581237</v>
      </c>
      <c r="C126">
        <v>64554467</v>
      </c>
      <c r="D126">
        <v>107704703</v>
      </c>
      <c r="E126">
        <v>69561642</v>
      </c>
      <c r="F126">
        <v>343402049</v>
      </c>
      <c r="G126">
        <v>44422</v>
      </c>
      <c r="H126">
        <v>36982</v>
      </c>
      <c r="I126">
        <v>4658</v>
      </c>
      <c r="J126">
        <v>86062</v>
      </c>
      <c r="K126">
        <v>40397362</v>
      </c>
      <c r="L126">
        <v>318.24</v>
      </c>
      <c r="M126">
        <v>17576</v>
      </c>
      <c r="N126">
        <v>0.31</v>
      </c>
      <c r="O126">
        <v>0</v>
      </c>
      <c r="P126">
        <v>0</v>
      </c>
      <c r="Q126">
        <v>969228</v>
      </c>
      <c r="R126">
        <v>4.9000000000000004</v>
      </c>
      <c r="S126">
        <v>3241628</v>
      </c>
      <c r="T126">
        <v>55.24</v>
      </c>
      <c r="U126">
        <v>2896741</v>
      </c>
      <c r="V126">
        <v>17.96</v>
      </c>
      <c r="W126">
        <v>7338842</v>
      </c>
      <c r="X126">
        <v>17.940000000000001</v>
      </c>
      <c r="Y126">
        <v>187975</v>
      </c>
      <c r="Z126">
        <v>1.23</v>
      </c>
      <c r="AA126">
        <v>425212</v>
      </c>
      <c r="AB126">
        <v>4.3</v>
      </c>
      <c r="AC126">
        <v>571828</v>
      </c>
      <c r="AD126">
        <v>5.68</v>
      </c>
      <c r="AE126">
        <v>4683296</v>
      </c>
      <c r="AF126">
        <v>44.74</v>
      </c>
      <c r="AG126">
        <v>2349699</v>
      </c>
      <c r="AH126">
        <v>29.64</v>
      </c>
      <c r="AI126">
        <v>16099984</v>
      </c>
      <c r="AJ126">
        <v>189.88</v>
      </c>
      <c r="AK126">
        <v>88229702</v>
      </c>
      <c r="AL126">
        <v>803.36</v>
      </c>
      <c r="AM126">
        <v>86</v>
      </c>
      <c r="AN126">
        <v>9050331</v>
      </c>
      <c r="AO126">
        <v>113.3</v>
      </c>
      <c r="AQ126">
        <v>3</v>
      </c>
      <c r="AR126">
        <v>6250</v>
      </c>
      <c r="AS126" t="s">
        <v>30067</v>
      </c>
      <c r="AT126" t="s">
        <v>937</v>
      </c>
      <c r="AU126">
        <v>3</v>
      </c>
      <c r="AV126">
        <v>6250</v>
      </c>
      <c r="AW126" t="s">
        <v>23169</v>
      </c>
      <c r="AX126" t="s">
        <v>937</v>
      </c>
      <c r="AY126">
        <v>3</v>
      </c>
      <c r="AZ126">
        <v>6250</v>
      </c>
      <c r="BA126" t="s">
        <v>16321</v>
      </c>
      <c r="BB126" t="s">
        <v>937</v>
      </c>
      <c r="BC126">
        <v>3</v>
      </c>
      <c r="BD126">
        <v>6250</v>
      </c>
      <c r="BE126" t="s">
        <v>9473</v>
      </c>
      <c r="BF126" t="s">
        <v>937</v>
      </c>
      <c r="BH126">
        <v>3</v>
      </c>
      <c r="BI126">
        <v>6250</v>
      </c>
      <c r="BJ126" t="s">
        <v>2825</v>
      </c>
      <c r="BK126" t="s">
        <v>937</v>
      </c>
      <c r="BP126">
        <v>4</v>
      </c>
      <c r="BQ126">
        <v>6190</v>
      </c>
      <c r="BS126">
        <v>2</v>
      </c>
    </row>
    <row r="127" spans="1:71" x14ac:dyDescent="0.2">
      <c r="A127">
        <v>191</v>
      </c>
      <c r="B127">
        <v>55938753</v>
      </c>
      <c r="C127">
        <v>62963426</v>
      </c>
      <c r="D127">
        <v>78358820</v>
      </c>
      <c r="E127">
        <v>61272003</v>
      </c>
      <c r="F127">
        <v>258533002</v>
      </c>
      <c r="G127">
        <v>10831</v>
      </c>
      <c r="H127">
        <v>55712</v>
      </c>
      <c r="I127">
        <v>5599</v>
      </c>
      <c r="J127">
        <v>72142</v>
      </c>
      <c r="K127">
        <v>49005160</v>
      </c>
      <c r="L127">
        <v>376.78</v>
      </c>
      <c r="M127">
        <v>0</v>
      </c>
      <c r="N127">
        <v>0</v>
      </c>
      <c r="O127">
        <v>4164093</v>
      </c>
      <c r="P127">
        <v>16.09</v>
      </c>
      <c r="Q127">
        <v>0</v>
      </c>
      <c r="R127">
        <v>0</v>
      </c>
      <c r="S127">
        <v>3212176</v>
      </c>
      <c r="T127">
        <v>58.94</v>
      </c>
      <c r="U127">
        <v>2688277</v>
      </c>
      <c r="V127">
        <v>15.4</v>
      </c>
      <c r="W127">
        <v>7427656</v>
      </c>
      <c r="X127">
        <v>19.399999999999999</v>
      </c>
      <c r="Y127">
        <v>562659</v>
      </c>
      <c r="Z127">
        <v>4.21</v>
      </c>
      <c r="AA127">
        <v>362571</v>
      </c>
      <c r="AB127">
        <v>3.89</v>
      </c>
      <c r="AC127">
        <v>377121</v>
      </c>
      <c r="AD127">
        <v>3.55</v>
      </c>
      <c r="AE127">
        <v>3400819</v>
      </c>
      <c r="AF127">
        <v>28.78</v>
      </c>
      <c r="AG127">
        <v>2048227</v>
      </c>
      <c r="AH127">
        <v>23.85</v>
      </c>
      <c r="AI127">
        <v>29836856</v>
      </c>
      <c r="AJ127">
        <v>345.71</v>
      </c>
      <c r="AK127">
        <v>115479833</v>
      </c>
      <c r="AL127">
        <v>1010.95</v>
      </c>
      <c r="AM127">
        <v>130</v>
      </c>
      <c r="AN127">
        <v>12394218</v>
      </c>
      <c r="AO127">
        <v>114.35</v>
      </c>
      <c r="AQ127">
        <v>3</v>
      </c>
      <c r="AR127">
        <v>6256</v>
      </c>
      <c r="AS127" t="s">
        <v>30068</v>
      </c>
      <c r="AT127" t="s">
        <v>936</v>
      </c>
      <c r="AU127">
        <v>3</v>
      </c>
      <c r="AV127">
        <v>6256</v>
      </c>
      <c r="AW127" t="s">
        <v>23170</v>
      </c>
      <c r="AX127" t="s">
        <v>936</v>
      </c>
      <c r="AY127">
        <v>3</v>
      </c>
      <c r="AZ127">
        <v>6256</v>
      </c>
      <c r="BA127" t="s">
        <v>16322</v>
      </c>
      <c r="BB127" t="s">
        <v>936</v>
      </c>
      <c r="BC127">
        <v>3</v>
      </c>
      <c r="BD127">
        <v>6256</v>
      </c>
      <c r="BE127" t="s">
        <v>9474</v>
      </c>
      <c r="BF127" t="s">
        <v>936</v>
      </c>
      <c r="BH127">
        <v>3</v>
      </c>
      <c r="BI127">
        <v>6256</v>
      </c>
      <c r="BJ127" t="s">
        <v>2826</v>
      </c>
      <c r="BK127" t="s">
        <v>936</v>
      </c>
      <c r="BP127">
        <v>4</v>
      </c>
      <c r="BQ127">
        <v>6200</v>
      </c>
      <c r="BS127">
        <v>2</v>
      </c>
    </row>
    <row r="128" spans="1:71" x14ac:dyDescent="0.2">
      <c r="A128">
        <v>200</v>
      </c>
      <c r="B128">
        <v>0</v>
      </c>
      <c r="C128">
        <v>0</v>
      </c>
      <c r="D128">
        <v>0</v>
      </c>
      <c r="E128">
        <v>0</v>
      </c>
      <c r="F128">
        <v>0</v>
      </c>
      <c r="G128">
        <v>0</v>
      </c>
      <c r="H128">
        <v>0</v>
      </c>
      <c r="I128">
        <v>0</v>
      </c>
      <c r="J128">
        <v>0</v>
      </c>
      <c r="K128">
        <v>10102466</v>
      </c>
      <c r="L128">
        <v>79.66</v>
      </c>
      <c r="M128">
        <v>2023237</v>
      </c>
      <c r="N128">
        <v>23.02</v>
      </c>
      <c r="O128">
        <v>0</v>
      </c>
      <c r="P128">
        <v>0</v>
      </c>
      <c r="Q128">
        <v>1626132</v>
      </c>
      <c r="R128">
        <v>9.8699999999999992</v>
      </c>
      <c r="S128">
        <v>5916017</v>
      </c>
      <c r="T128">
        <v>69.89</v>
      </c>
      <c r="U128">
        <v>985236</v>
      </c>
      <c r="V128">
        <v>6.31</v>
      </c>
      <c r="W128">
        <v>1742902</v>
      </c>
      <c r="X128">
        <v>4.0599999999999996</v>
      </c>
      <c r="Y128">
        <v>0</v>
      </c>
      <c r="Z128">
        <v>0</v>
      </c>
      <c r="AA128">
        <v>236028</v>
      </c>
      <c r="AB128">
        <v>2.59</v>
      </c>
      <c r="AC128">
        <v>90925</v>
      </c>
      <c r="AD128">
        <v>0.85</v>
      </c>
      <c r="AE128">
        <v>0</v>
      </c>
      <c r="AF128">
        <v>0</v>
      </c>
      <c r="AG128">
        <v>0</v>
      </c>
      <c r="AH128">
        <v>0</v>
      </c>
      <c r="AI128">
        <v>14094766</v>
      </c>
      <c r="AJ128">
        <v>185.83</v>
      </c>
      <c r="AK128">
        <v>40722978</v>
      </c>
      <c r="AL128">
        <v>430.73</v>
      </c>
      <c r="AM128">
        <v>175</v>
      </c>
      <c r="AN128">
        <v>3905268</v>
      </c>
      <c r="AO128">
        <v>48.65</v>
      </c>
      <c r="AQ128">
        <v>3</v>
      </c>
      <c r="AR128">
        <v>6260</v>
      </c>
      <c r="AS128" t="s">
        <v>30069</v>
      </c>
      <c r="AT128" t="s">
        <v>937</v>
      </c>
      <c r="AU128">
        <v>3</v>
      </c>
      <c r="AV128">
        <v>6260</v>
      </c>
      <c r="AW128" t="s">
        <v>23171</v>
      </c>
      <c r="AX128" t="s">
        <v>937</v>
      </c>
      <c r="AY128">
        <v>3</v>
      </c>
      <c r="AZ128">
        <v>6260</v>
      </c>
      <c r="BA128" t="s">
        <v>16323</v>
      </c>
      <c r="BB128" t="s">
        <v>937</v>
      </c>
      <c r="BC128">
        <v>3</v>
      </c>
      <c r="BD128">
        <v>6260</v>
      </c>
      <c r="BE128" t="s">
        <v>9475</v>
      </c>
      <c r="BF128" t="s">
        <v>937</v>
      </c>
      <c r="BH128">
        <v>3</v>
      </c>
      <c r="BI128">
        <v>6260</v>
      </c>
      <c r="BJ128" t="s">
        <v>2827</v>
      </c>
      <c r="BK128" t="s">
        <v>937</v>
      </c>
      <c r="BP128">
        <v>4</v>
      </c>
      <c r="BQ128">
        <v>6210</v>
      </c>
      <c r="BS128">
        <v>1</v>
      </c>
    </row>
    <row r="129" spans="1:71" x14ac:dyDescent="0.2">
      <c r="A129">
        <v>209</v>
      </c>
      <c r="B129">
        <v>0</v>
      </c>
      <c r="C129">
        <v>0</v>
      </c>
      <c r="D129">
        <v>0</v>
      </c>
      <c r="E129">
        <v>0</v>
      </c>
      <c r="F129">
        <v>0</v>
      </c>
      <c r="G129">
        <v>0</v>
      </c>
      <c r="H129">
        <v>0</v>
      </c>
      <c r="I129">
        <v>0</v>
      </c>
      <c r="J129">
        <v>0</v>
      </c>
      <c r="K129">
        <v>1301707</v>
      </c>
      <c r="L129">
        <v>12.16</v>
      </c>
      <c r="M129">
        <v>218421</v>
      </c>
      <c r="N129">
        <v>2.91</v>
      </c>
      <c r="O129">
        <v>0</v>
      </c>
      <c r="P129">
        <v>0</v>
      </c>
      <c r="Q129">
        <v>15247</v>
      </c>
      <c r="R129">
        <v>0.03</v>
      </c>
      <c r="S129">
        <v>221513</v>
      </c>
      <c r="T129">
        <v>3.31</v>
      </c>
      <c r="U129">
        <v>0</v>
      </c>
      <c r="V129">
        <v>0</v>
      </c>
      <c r="W129">
        <v>594372</v>
      </c>
      <c r="X129">
        <v>1</v>
      </c>
      <c r="Y129">
        <v>0</v>
      </c>
      <c r="Z129">
        <v>0</v>
      </c>
      <c r="AA129">
        <v>175193</v>
      </c>
      <c r="AB129">
        <v>1.8</v>
      </c>
      <c r="AC129">
        <v>0</v>
      </c>
      <c r="AD129">
        <v>0</v>
      </c>
      <c r="AE129">
        <v>0</v>
      </c>
      <c r="AF129">
        <v>0</v>
      </c>
      <c r="AG129">
        <v>0</v>
      </c>
      <c r="AH129">
        <v>0</v>
      </c>
      <c r="AI129">
        <v>896867</v>
      </c>
      <c r="AJ129">
        <v>10.73</v>
      </c>
      <c r="AK129">
        <v>3951323</v>
      </c>
      <c r="AL129">
        <v>40.82</v>
      </c>
      <c r="AM129">
        <v>16</v>
      </c>
      <c r="AN129">
        <v>528003</v>
      </c>
      <c r="AO129">
        <v>8.8800000000000008</v>
      </c>
      <c r="AQ129">
        <v>3</v>
      </c>
      <c r="AR129">
        <v>6270</v>
      </c>
      <c r="AS129" t="s">
        <v>30070</v>
      </c>
      <c r="AT129" t="s">
        <v>937</v>
      </c>
      <c r="AU129">
        <v>3</v>
      </c>
      <c r="AV129">
        <v>6270</v>
      </c>
      <c r="AW129" t="s">
        <v>23172</v>
      </c>
      <c r="AX129" t="s">
        <v>937</v>
      </c>
      <c r="AY129">
        <v>3</v>
      </c>
      <c r="AZ129">
        <v>6270</v>
      </c>
      <c r="BA129" t="s">
        <v>16324</v>
      </c>
      <c r="BB129" t="s">
        <v>937</v>
      </c>
      <c r="BC129">
        <v>3</v>
      </c>
      <c r="BD129">
        <v>6270</v>
      </c>
      <c r="BE129" t="s">
        <v>9476</v>
      </c>
      <c r="BF129" t="s">
        <v>937</v>
      </c>
      <c r="BH129">
        <v>3</v>
      </c>
      <c r="BI129">
        <v>6270</v>
      </c>
      <c r="BJ129" t="s">
        <v>2828</v>
      </c>
      <c r="BK129" t="s">
        <v>937</v>
      </c>
      <c r="BP129">
        <v>4</v>
      </c>
      <c r="BQ129">
        <v>6240</v>
      </c>
      <c r="BS129">
        <v>2</v>
      </c>
    </row>
    <row r="130" spans="1:71" x14ac:dyDescent="0.2">
      <c r="A130">
        <v>248</v>
      </c>
      <c r="B130">
        <v>0</v>
      </c>
      <c r="C130">
        <v>0</v>
      </c>
      <c r="D130">
        <v>0</v>
      </c>
      <c r="E130">
        <v>0</v>
      </c>
      <c r="F130">
        <v>0</v>
      </c>
      <c r="G130">
        <v>0</v>
      </c>
      <c r="H130">
        <v>0</v>
      </c>
      <c r="I130">
        <v>0</v>
      </c>
      <c r="J130">
        <v>0</v>
      </c>
      <c r="K130">
        <v>1543982</v>
      </c>
      <c r="L130">
        <v>14.48</v>
      </c>
      <c r="M130">
        <v>693779</v>
      </c>
      <c r="N130">
        <v>9.43</v>
      </c>
      <c r="O130">
        <v>0</v>
      </c>
      <c r="P130">
        <v>0</v>
      </c>
      <c r="Q130">
        <v>335820</v>
      </c>
      <c r="R130">
        <v>1.98</v>
      </c>
      <c r="S130">
        <v>570331</v>
      </c>
      <c r="T130">
        <v>10</v>
      </c>
      <c r="U130">
        <v>0</v>
      </c>
      <c r="V130">
        <v>0</v>
      </c>
      <c r="W130">
        <v>465973</v>
      </c>
      <c r="X130">
        <v>1</v>
      </c>
      <c r="Y130">
        <v>0</v>
      </c>
      <c r="Z130">
        <v>0</v>
      </c>
      <c r="AA130">
        <v>100968</v>
      </c>
      <c r="AB130">
        <v>1</v>
      </c>
      <c r="AC130">
        <v>0</v>
      </c>
      <c r="AD130">
        <v>0</v>
      </c>
      <c r="AE130">
        <v>0</v>
      </c>
      <c r="AF130">
        <v>0</v>
      </c>
      <c r="AG130">
        <v>0</v>
      </c>
      <c r="AH130">
        <v>0</v>
      </c>
      <c r="AI130">
        <v>1407289</v>
      </c>
      <c r="AJ130">
        <v>18.05</v>
      </c>
      <c r="AK130">
        <v>5414530</v>
      </c>
      <c r="AL130">
        <v>60.73</v>
      </c>
      <c r="AM130">
        <v>16</v>
      </c>
      <c r="AN130">
        <v>296388</v>
      </c>
      <c r="AO130">
        <v>4.79</v>
      </c>
      <c r="AQ130">
        <v>3</v>
      </c>
      <c r="AR130">
        <v>6280</v>
      </c>
      <c r="AS130" t="s">
        <v>30071</v>
      </c>
      <c r="AT130" t="s">
        <v>937</v>
      </c>
      <c r="AU130">
        <v>3</v>
      </c>
      <c r="AV130">
        <v>6280</v>
      </c>
      <c r="AW130" t="s">
        <v>23173</v>
      </c>
      <c r="AX130" t="s">
        <v>937</v>
      </c>
      <c r="AY130">
        <v>3</v>
      </c>
      <c r="AZ130">
        <v>6280</v>
      </c>
      <c r="BA130" t="s">
        <v>16325</v>
      </c>
      <c r="BB130" t="s">
        <v>937</v>
      </c>
      <c r="BC130">
        <v>3</v>
      </c>
      <c r="BD130">
        <v>6280</v>
      </c>
      <c r="BE130" t="s">
        <v>9477</v>
      </c>
      <c r="BF130" t="s">
        <v>937</v>
      </c>
      <c r="BH130">
        <v>3</v>
      </c>
      <c r="BI130">
        <v>6280</v>
      </c>
      <c r="BJ130" t="s">
        <v>2829</v>
      </c>
      <c r="BK130" t="s">
        <v>937</v>
      </c>
      <c r="BP130">
        <v>4</v>
      </c>
      <c r="BQ130">
        <v>6250</v>
      </c>
      <c r="BS130">
        <v>1</v>
      </c>
    </row>
    <row r="131" spans="1:71" x14ac:dyDescent="0.2">
      <c r="A131">
        <v>249</v>
      </c>
      <c r="B131">
        <v>0</v>
      </c>
      <c r="C131">
        <v>0</v>
      </c>
      <c r="D131">
        <v>0</v>
      </c>
      <c r="E131">
        <v>0</v>
      </c>
      <c r="F131">
        <v>0</v>
      </c>
      <c r="G131">
        <v>0</v>
      </c>
      <c r="H131">
        <v>0</v>
      </c>
      <c r="I131">
        <v>0</v>
      </c>
      <c r="J131">
        <v>0</v>
      </c>
      <c r="K131">
        <v>1800361</v>
      </c>
      <c r="L131">
        <v>16.78</v>
      </c>
      <c r="M131">
        <v>468104</v>
      </c>
      <c r="N131">
        <v>6.47</v>
      </c>
      <c r="O131">
        <v>0</v>
      </c>
      <c r="P131">
        <v>0</v>
      </c>
      <c r="Q131">
        <v>546689</v>
      </c>
      <c r="R131">
        <v>3.01</v>
      </c>
      <c r="S131">
        <v>637584</v>
      </c>
      <c r="T131">
        <v>11.4</v>
      </c>
      <c r="U131">
        <v>0</v>
      </c>
      <c r="V131">
        <v>0</v>
      </c>
      <c r="W131">
        <v>308544</v>
      </c>
      <c r="X131">
        <v>0.5</v>
      </c>
      <c r="Y131">
        <v>0</v>
      </c>
      <c r="Z131">
        <v>0</v>
      </c>
      <c r="AA131">
        <v>91149</v>
      </c>
      <c r="AB131">
        <v>1.01</v>
      </c>
      <c r="AC131">
        <v>0</v>
      </c>
      <c r="AD131">
        <v>0</v>
      </c>
      <c r="AE131">
        <v>0</v>
      </c>
      <c r="AF131">
        <v>0</v>
      </c>
      <c r="AG131">
        <v>0</v>
      </c>
      <c r="AH131">
        <v>0</v>
      </c>
      <c r="AI131">
        <v>1300309</v>
      </c>
      <c r="AJ131">
        <v>16.97</v>
      </c>
      <c r="AK131">
        <v>5593984</v>
      </c>
      <c r="AL131">
        <v>63.55</v>
      </c>
      <c r="AM131">
        <v>16</v>
      </c>
      <c r="AN131">
        <v>441243</v>
      </c>
      <c r="AO131">
        <v>7.41</v>
      </c>
      <c r="AQ131">
        <v>3</v>
      </c>
      <c r="AR131">
        <v>6290</v>
      </c>
      <c r="AS131" t="s">
        <v>30072</v>
      </c>
      <c r="AT131" t="s">
        <v>936</v>
      </c>
      <c r="AU131">
        <v>3</v>
      </c>
      <c r="AV131">
        <v>6290</v>
      </c>
      <c r="AW131" t="s">
        <v>23174</v>
      </c>
      <c r="AX131" t="s">
        <v>936</v>
      </c>
      <c r="AY131">
        <v>3</v>
      </c>
      <c r="AZ131">
        <v>6290</v>
      </c>
      <c r="BA131" t="s">
        <v>16326</v>
      </c>
      <c r="BB131" t="s">
        <v>936</v>
      </c>
      <c r="BC131">
        <v>3</v>
      </c>
      <c r="BD131">
        <v>6290</v>
      </c>
      <c r="BE131" t="s">
        <v>9478</v>
      </c>
      <c r="BF131" t="s">
        <v>936</v>
      </c>
      <c r="BH131">
        <v>3</v>
      </c>
      <c r="BI131">
        <v>6290</v>
      </c>
      <c r="BJ131" t="s">
        <v>2830</v>
      </c>
      <c r="BK131" t="s">
        <v>936</v>
      </c>
      <c r="BP131">
        <v>4</v>
      </c>
      <c r="BQ131">
        <v>6256</v>
      </c>
      <c r="BS131">
        <v>1</v>
      </c>
    </row>
    <row r="132" spans="1:71" x14ac:dyDescent="0.2">
      <c r="A132">
        <v>250</v>
      </c>
      <c r="B132">
        <v>0</v>
      </c>
      <c r="C132">
        <v>0</v>
      </c>
      <c r="D132">
        <v>0</v>
      </c>
      <c r="E132">
        <v>0</v>
      </c>
      <c r="F132">
        <v>0</v>
      </c>
      <c r="G132">
        <v>0</v>
      </c>
      <c r="H132">
        <v>0</v>
      </c>
      <c r="I132">
        <v>0</v>
      </c>
      <c r="J132">
        <v>0</v>
      </c>
      <c r="K132">
        <v>1615226</v>
      </c>
      <c r="L132">
        <v>15.32</v>
      </c>
      <c r="M132">
        <v>495188</v>
      </c>
      <c r="N132">
        <v>6.83</v>
      </c>
      <c r="O132">
        <v>0</v>
      </c>
      <c r="P132">
        <v>0</v>
      </c>
      <c r="Q132">
        <v>291282</v>
      </c>
      <c r="R132">
        <v>1.75</v>
      </c>
      <c r="S132">
        <v>845389</v>
      </c>
      <c r="T132">
        <v>15.23</v>
      </c>
      <c r="U132">
        <v>0</v>
      </c>
      <c r="V132">
        <v>0</v>
      </c>
      <c r="W132">
        <v>614818</v>
      </c>
      <c r="X132">
        <v>1.02</v>
      </c>
      <c r="Y132">
        <v>0</v>
      </c>
      <c r="Z132">
        <v>0</v>
      </c>
      <c r="AA132">
        <v>0</v>
      </c>
      <c r="AB132">
        <v>0</v>
      </c>
      <c r="AC132">
        <v>0</v>
      </c>
      <c r="AD132">
        <v>0</v>
      </c>
      <c r="AE132">
        <v>0</v>
      </c>
      <c r="AF132">
        <v>0</v>
      </c>
      <c r="AG132">
        <v>0</v>
      </c>
      <c r="AH132">
        <v>0</v>
      </c>
      <c r="AI132">
        <v>1360137</v>
      </c>
      <c r="AJ132">
        <v>17.37</v>
      </c>
      <c r="AK132">
        <v>5562510</v>
      </c>
      <c r="AL132">
        <v>63.31</v>
      </c>
      <c r="AM132">
        <v>16</v>
      </c>
      <c r="AN132">
        <v>340470</v>
      </c>
      <c r="AO132">
        <v>5.79</v>
      </c>
      <c r="AQ132">
        <v>3</v>
      </c>
      <c r="AR132">
        <v>6300</v>
      </c>
      <c r="AS132" t="s">
        <v>30073</v>
      </c>
      <c r="AT132" t="s">
        <v>936</v>
      </c>
      <c r="AU132">
        <v>3</v>
      </c>
      <c r="AV132">
        <v>6300</v>
      </c>
      <c r="AW132" t="s">
        <v>23175</v>
      </c>
      <c r="AX132" t="s">
        <v>936</v>
      </c>
      <c r="AY132">
        <v>3</v>
      </c>
      <c r="AZ132">
        <v>6300</v>
      </c>
      <c r="BA132" t="s">
        <v>16327</v>
      </c>
      <c r="BB132" t="s">
        <v>936</v>
      </c>
      <c r="BC132">
        <v>3</v>
      </c>
      <c r="BD132">
        <v>6300</v>
      </c>
      <c r="BE132" t="s">
        <v>9479</v>
      </c>
      <c r="BF132" t="s">
        <v>936</v>
      </c>
      <c r="BH132">
        <v>3</v>
      </c>
      <c r="BI132">
        <v>6300</v>
      </c>
      <c r="BJ132" t="s">
        <v>2831</v>
      </c>
      <c r="BK132" t="s">
        <v>936</v>
      </c>
      <c r="BP132">
        <v>4</v>
      </c>
      <c r="BQ132">
        <v>6260</v>
      </c>
      <c r="BS132">
        <v>2</v>
      </c>
    </row>
    <row r="133" spans="1:71" x14ac:dyDescent="0.2">
      <c r="A133">
        <v>251</v>
      </c>
      <c r="B133">
        <v>0</v>
      </c>
      <c r="C133">
        <v>0</v>
      </c>
      <c r="D133">
        <v>0</v>
      </c>
      <c r="E133">
        <v>0</v>
      </c>
      <c r="F133">
        <v>0</v>
      </c>
      <c r="G133">
        <v>0</v>
      </c>
      <c r="H133">
        <v>0</v>
      </c>
      <c r="I133">
        <v>0</v>
      </c>
      <c r="J133">
        <v>0</v>
      </c>
      <c r="K133">
        <v>1795428</v>
      </c>
      <c r="L133">
        <v>15.66</v>
      </c>
      <c r="M133">
        <v>439891</v>
      </c>
      <c r="N133">
        <v>5.49</v>
      </c>
      <c r="O133">
        <v>0</v>
      </c>
      <c r="P133">
        <v>0</v>
      </c>
      <c r="Q133">
        <v>338086</v>
      </c>
      <c r="R133">
        <v>2</v>
      </c>
      <c r="S133">
        <v>613819</v>
      </c>
      <c r="T133">
        <v>11.14</v>
      </c>
      <c r="U133">
        <v>0</v>
      </c>
      <c r="V133">
        <v>0</v>
      </c>
      <c r="W133">
        <v>580420</v>
      </c>
      <c r="X133">
        <v>1</v>
      </c>
      <c r="Y133">
        <v>0</v>
      </c>
      <c r="Z133">
        <v>0</v>
      </c>
      <c r="AA133">
        <v>98167</v>
      </c>
      <c r="AB133">
        <v>1</v>
      </c>
      <c r="AC133">
        <v>0</v>
      </c>
      <c r="AD133">
        <v>0</v>
      </c>
      <c r="AE133">
        <v>0</v>
      </c>
      <c r="AF133">
        <v>0</v>
      </c>
      <c r="AG133">
        <v>0</v>
      </c>
      <c r="AH133">
        <v>0</v>
      </c>
      <c r="AI133">
        <v>1418303</v>
      </c>
      <c r="AJ133">
        <v>18.37</v>
      </c>
      <c r="AK133">
        <v>5581388</v>
      </c>
      <c r="AL133">
        <v>59.44</v>
      </c>
      <c r="AM133">
        <v>16</v>
      </c>
      <c r="AN133">
        <v>297273</v>
      </c>
      <c r="AO133">
        <v>4.78</v>
      </c>
      <c r="AQ133">
        <v>3</v>
      </c>
      <c r="AR133">
        <v>6310</v>
      </c>
      <c r="AS133" t="s">
        <v>30074</v>
      </c>
      <c r="AT133" t="s">
        <v>936</v>
      </c>
      <c r="AU133">
        <v>3</v>
      </c>
      <c r="AV133">
        <v>6310</v>
      </c>
      <c r="AW133" t="s">
        <v>23176</v>
      </c>
      <c r="AX133" t="s">
        <v>936</v>
      </c>
      <c r="AY133">
        <v>3</v>
      </c>
      <c r="AZ133">
        <v>6310</v>
      </c>
      <c r="BA133" t="s">
        <v>16328</v>
      </c>
      <c r="BB133" t="s">
        <v>936</v>
      </c>
      <c r="BC133">
        <v>3</v>
      </c>
      <c r="BD133">
        <v>6310</v>
      </c>
      <c r="BE133" t="s">
        <v>9480</v>
      </c>
      <c r="BF133" t="s">
        <v>936</v>
      </c>
      <c r="BH133">
        <v>3</v>
      </c>
      <c r="BI133">
        <v>6310</v>
      </c>
      <c r="BJ133" t="s">
        <v>2832</v>
      </c>
      <c r="BK133" t="s">
        <v>936</v>
      </c>
      <c r="BP133">
        <v>4</v>
      </c>
      <c r="BQ133">
        <v>6270</v>
      </c>
      <c r="BS133">
        <v>2</v>
      </c>
    </row>
    <row r="134" spans="1:71" x14ac:dyDescent="0.2">
      <c r="A134">
        <v>254</v>
      </c>
      <c r="B134">
        <v>0</v>
      </c>
      <c r="C134">
        <v>0</v>
      </c>
      <c r="D134">
        <v>0</v>
      </c>
      <c r="E134">
        <v>0</v>
      </c>
      <c r="F134">
        <v>0</v>
      </c>
      <c r="G134">
        <v>0</v>
      </c>
      <c r="H134">
        <v>0</v>
      </c>
      <c r="I134">
        <v>0</v>
      </c>
      <c r="J134">
        <v>0</v>
      </c>
      <c r="K134">
        <v>1629159</v>
      </c>
      <c r="L134">
        <v>15.66</v>
      </c>
      <c r="M134">
        <v>728596</v>
      </c>
      <c r="N134">
        <v>10.039999999999999</v>
      </c>
      <c r="O134">
        <v>0</v>
      </c>
      <c r="P134">
        <v>0</v>
      </c>
      <c r="Q134">
        <v>404781</v>
      </c>
      <c r="R134">
        <v>2.0099999999999998</v>
      </c>
      <c r="S134">
        <v>585761</v>
      </c>
      <c r="T134">
        <v>10.46</v>
      </c>
      <c r="U134">
        <v>0</v>
      </c>
      <c r="V134">
        <v>0</v>
      </c>
      <c r="W134">
        <v>602748</v>
      </c>
      <c r="X134">
        <v>1.21</v>
      </c>
      <c r="Y134">
        <v>0</v>
      </c>
      <c r="Z134">
        <v>0</v>
      </c>
      <c r="AA134">
        <v>71655</v>
      </c>
      <c r="AB134">
        <v>0.81</v>
      </c>
      <c r="AC134">
        <v>0</v>
      </c>
      <c r="AD134">
        <v>0</v>
      </c>
      <c r="AE134">
        <v>0</v>
      </c>
      <c r="AF134">
        <v>0</v>
      </c>
      <c r="AG134">
        <v>0</v>
      </c>
      <c r="AH134">
        <v>0</v>
      </c>
      <c r="AI134">
        <v>1466378</v>
      </c>
      <c r="AJ134">
        <v>18.05</v>
      </c>
      <c r="AK134">
        <v>5823403</v>
      </c>
      <c r="AL134">
        <v>63.51</v>
      </c>
      <c r="AM134">
        <v>16</v>
      </c>
      <c r="AN134">
        <v>334324</v>
      </c>
      <c r="AO134">
        <v>5.27</v>
      </c>
      <c r="AQ134">
        <v>3</v>
      </c>
      <c r="AR134">
        <v>6320</v>
      </c>
      <c r="AS134" t="s">
        <v>30075</v>
      </c>
      <c r="AT134" t="s">
        <v>936</v>
      </c>
      <c r="AU134">
        <v>3</v>
      </c>
      <c r="AV134">
        <v>6320</v>
      </c>
      <c r="AW134" t="s">
        <v>23177</v>
      </c>
      <c r="AX134" t="s">
        <v>936</v>
      </c>
      <c r="AY134">
        <v>3</v>
      </c>
      <c r="AZ134">
        <v>6320</v>
      </c>
      <c r="BA134" t="s">
        <v>16329</v>
      </c>
      <c r="BB134" t="s">
        <v>936</v>
      </c>
      <c r="BC134">
        <v>3</v>
      </c>
      <c r="BD134">
        <v>6320</v>
      </c>
      <c r="BE134" t="s">
        <v>9481</v>
      </c>
      <c r="BF134" t="s">
        <v>936</v>
      </c>
      <c r="BH134">
        <v>3</v>
      </c>
      <c r="BI134">
        <v>6320</v>
      </c>
      <c r="BJ134" t="s">
        <v>2833</v>
      </c>
      <c r="BK134" t="s">
        <v>936</v>
      </c>
      <c r="BP134">
        <v>4</v>
      </c>
      <c r="BQ134">
        <v>6280</v>
      </c>
      <c r="BS134">
        <v>1</v>
      </c>
    </row>
    <row r="135" spans="1:71" x14ac:dyDescent="0.2">
      <c r="A135">
        <v>256</v>
      </c>
      <c r="B135">
        <v>0</v>
      </c>
      <c r="C135">
        <v>0</v>
      </c>
      <c r="D135">
        <v>0</v>
      </c>
      <c r="E135">
        <v>0</v>
      </c>
      <c r="F135">
        <v>0</v>
      </c>
      <c r="G135">
        <v>0</v>
      </c>
      <c r="H135">
        <v>0</v>
      </c>
      <c r="I135">
        <v>0</v>
      </c>
      <c r="J135">
        <v>0</v>
      </c>
      <c r="K135">
        <v>1140601</v>
      </c>
      <c r="L135">
        <v>10.5</v>
      </c>
      <c r="M135">
        <v>728974</v>
      </c>
      <c r="N135">
        <v>10.29</v>
      </c>
      <c r="O135">
        <v>0</v>
      </c>
      <c r="P135">
        <v>0</v>
      </c>
      <c r="Q135">
        <v>351204</v>
      </c>
      <c r="R135">
        <v>1.75</v>
      </c>
      <c r="S135">
        <v>625034</v>
      </c>
      <c r="T135">
        <v>10.81</v>
      </c>
      <c r="U135">
        <v>0</v>
      </c>
      <c r="V135">
        <v>0</v>
      </c>
      <c r="W135">
        <v>0</v>
      </c>
      <c r="X135">
        <v>0</v>
      </c>
      <c r="Y135">
        <v>0</v>
      </c>
      <c r="Z135">
        <v>0</v>
      </c>
      <c r="AA135">
        <v>86214</v>
      </c>
      <c r="AB135">
        <v>0.85</v>
      </c>
      <c r="AC135">
        <v>0</v>
      </c>
      <c r="AD135">
        <v>0</v>
      </c>
      <c r="AE135">
        <v>0</v>
      </c>
      <c r="AF135">
        <v>0</v>
      </c>
      <c r="AG135">
        <v>0</v>
      </c>
      <c r="AH135">
        <v>0</v>
      </c>
      <c r="AI135">
        <v>1419726</v>
      </c>
      <c r="AJ135">
        <v>17.82</v>
      </c>
      <c r="AK135">
        <v>4680722</v>
      </c>
      <c r="AL135">
        <v>57.71</v>
      </c>
      <c r="AM135">
        <v>16</v>
      </c>
      <c r="AN135">
        <v>328970</v>
      </c>
      <c r="AO135">
        <v>5.69</v>
      </c>
      <c r="AQ135">
        <v>3</v>
      </c>
      <c r="AR135">
        <v>6330</v>
      </c>
      <c r="AS135" t="s">
        <v>30076</v>
      </c>
      <c r="AT135" t="s">
        <v>937</v>
      </c>
      <c r="AU135">
        <v>3</v>
      </c>
      <c r="AV135">
        <v>6330</v>
      </c>
      <c r="AW135" t="s">
        <v>23178</v>
      </c>
      <c r="AX135" t="s">
        <v>937</v>
      </c>
      <c r="AY135">
        <v>3</v>
      </c>
      <c r="AZ135">
        <v>6330</v>
      </c>
      <c r="BA135" t="s">
        <v>16330</v>
      </c>
      <c r="BB135" t="s">
        <v>937</v>
      </c>
      <c r="BC135">
        <v>3</v>
      </c>
      <c r="BD135">
        <v>6330</v>
      </c>
      <c r="BE135" t="s">
        <v>9482</v>
      </c>
      <c r="BF135" t="s">
        <v>937</v>
      </c>
      <c r="BH135">
        <v>3</v>
      </c>
      <c r="BI135">
        <v>6330</v>
      </c>
      <c r="BJ135" t="s">
        <v>2834</v>
      </c>
      <c r="BK135" t="s">
        <v>937</v>
      </c>
      <c r="BP135">
        <v>4</v>
      </c>
      <c r="BQ135">
        <v>6290</v>
      </c>
      <c r="BS135">
        <v>1</v>
      </c>
    </row>
    <row r="136" spans="1:71" x14ac:dyDescent="0.2">
      <c r="A136">
        <v>259</v>
      </c>
      <c r="B136">
        <v>0</v>
      </c>
      <c r="C136">
        <v>0</v>
      </c>
      <c r="D136">
        <v>0</v>
      </c>
      <c r="E136">
        <v>0</v>
      </c>
      <c r="F136">
        <v>0</v>
      </c>
      <c r="G136">
        <v>0</v>
      </c>
      <c r="H136">
        <v>0</v>
      </c>
      <c r="I136">
        <v>0</v>
      </c>
      <c r="J136">
        <v>0</v>
      </c>
      <c r="K136">
        <v>0</v>
      </c>
      <c r="L136">
        <v>38.700000000000003</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21.9</v>
      </c>
      <c r="AK136">
        <v>0</v>
      </c>
      <c r="AL136">
        <v>180.5</v>
      </c>
      <c r="AM136">
        <v>101</v>
      </c>
      <c r="AN136">
        <v>0</v>
      </c>
      <c r="AO136">
        <v>119.9</v>
      </c>
      <c r="AQ136">
        <v>3</v>
      </c>
      <c r="AR136">
        <v>6340</v>
      </c>
      <c r="AS136" t="s">
        <v>30077</v>
      </c>
      <c r="AT136" t="s">
        <v>936</v>
      </c>
      <c r="AU136">
        <v>3</v>
      </c>
      <c r="AV136">
        <v>6340</v>
      </c>
      <c r="AW136" t="s">
        <v>23179</v>
      </c>
      <c r="AX136" t="s">
        <v>936</v>
      </c>
      <c r="AY136">
        <v>3</v>
      </c>
      <c r="AZ136">
        <v>6340</v>
      </c>
      <c r="BA136" t="s">
        <v>16331</v>
      </c>
      <c r="BB136" t="s">
        <v>936</v>
      </c>
      <c r="BC136">
        <v>3</v>
      </c>
      <c r="BD136">
        <v>6340</v>
      </c>
      <c r="BE136" t="s">
        <v>9483</v>
      </c>
      <c r="BF136" t="s">
        <v>936</v>
      </c>
      <c r="BH136">
        <v>3</v>
      </c>
      <c r="BI136">
        <v>6340</v>
      </c>
      <c r="BJ136" t="s">
        <v>2835</v>
      </c>
      <c r="BK136" t="s">
        <v>936</v>
      </c>
      <c r="BP136">
        <v>4</v>
      </c>
      <c r="BQ136">
        <v>6300</v>
      </c>
      <c r="BS136">
        <v>1</v>
      </c>
    </row>
    <row r="137" spans="1:71" x14ac:dyDescent="0.2">
      <c r="A137">
        <v>260</v>
      </c>
      <c r="B137">
        <v>0</v>
      </c>
      <c r="C137">
        <v>0</v>
      </c>
      <c r="D137">
        <v>0</v>
      </c>
      <c r="E137">
        <v>10318371</v>
      </c>
      <c r="F137">
        <v>10318371</v>
      </c>
      <c r="G137">
        <v>5776</v>
      </c>
      <c r="H137">
        <v>0</v>
      </c>
      <c r="I137">
        <v>0</v>
      </c>
      <c r="J137">
        <v>5776</v>
      </c>
      <c r="K137">
        <v>1361385</v>
      </c>
      <c r="L137">
        <v>12.78</v>
      </c>
      <c r="M137">
        <v>445917</v>
      </c>
      <c r="N137">
        <v>7.22</v>
      </c>
      <c r="O137">
        <v>0</v>
      </c>
      <c r="P137">
        <v>0</v>
      </c>
      <c r="Q137">
        <v>795620</v>
      </c>
      <c r="R137">
        <v>2.68</v>
      </c>
      <c r="S137">
        <v>0</v>
      </c>
      <c r="T137">
        <v>0</v>
      </c>
      <c r="U137">
        <v>0</v>
      </c>
      <c r="V137">
        <v>0</v>
      </c>
      <c r="W137">
        <v>961649</v>
      </c>
      <c r="X137">
        <v>3.59</v>
      </c>
      <c r="Y137">
        <v>0</v>
      </c>
      <c r="Z137">
        <v>0</v>
      </c>
      <c r="AA137">
        <v>88322</v>
      </c>
      <c r="AB137">
        <v>1.1100000000000001</v>
      </c>
      <c r="AC137">
        <v>47498</v>
      </c>
      <c r="AD137">
        <v>0.44</v>
      </c>
      <c r="AE137">
        <v>0</v>
      </c>
      <c r="AF137">
        <v>0</v>
      </c>
      <c r="AG137">
        <v>0</v>
      </c>
      <c r="AH137">
        <v>0</v>
      </c>
      <c r="AI137">
        <v>633707</v>
      </c>
      <c r="AJ137">
        <v>8.8699999999999992</v>
      </c>
      <c r="AK137">
        <v>5412576</v>
      </c>
      <c r="AL137">
        <v>52.12</v>
      </c>
      <c r="AM137">
        <v>16</v>
      </c>
      <c r="AN137">
        <v>1078478</v>
      </c>
      <c r="AO137">
        <v>15.43</v>
      </c>
      <c r="AQ137">
        <v>3</v>
      </c>
      <c r="AR137">
        <v>6350</v>
      </c>
      <c r="AS137" t="s">
        <v>30078</v>
      </c>
      <c r="AT137" t="s">
        <v>938</v>
      </c>
      <c r="AU137">
        <v>3</v>
      </c>
      <c r="AV137">
        <v>6350</v>
      </c>
      <c r="AW137" t="s">
        <v>23180</v>
      </c>
      <c r="AX137" t="s">
        <v>938</v>
      </c>
      <c r="AY137">
        <v>3</v>
      </c>
      <c r="AZ137">
        <v>6350</v>
      </c>
      <c r="BA137" t="s">
        <v>16332</v>
      </c>
      <c r="BB137" t="s">
        <v>938</v>
      </c>
      <c r="BC137">
        <v>3</v>
      </c>
      <c r="BD137">
        <v>6350</v>
      </c>
      <c r="BE137" t="s">
        <v>9484</v>
      </c>
      <c r="BF137" t="s">
        <v>938</v>
      </c>
      <c r="BH137">
        <v>3</v>
      </c>
      <c r="BI137">
        <v>6350</v>
      </c>
      <c r="BJ137" t="s">
        <v>2836</v>
      </c>
      <c r="BK137" t="s">
        <v>938</v>
      </c>
      <c r="BP137">
        <v>4</v>
      </c>
      <c r="BQ137">
        <v>6310</v>
      </c>
      <c r="BS137">
        <v>1</v>
      </c>
    </row>
    <row r="140" spans="1:71" x14ac:dyDescent="0.2">
      <c r="AQ140">
        <v>3</v>
      </c>
      <c r="AR140">
        <v>7206</v>
      </c>
      <c r="AS140" t="s">
        <v>30079</v>
      </c>
      <c r="AT140" t="s">
        <v>937</v>
      </c>
      <c r="AU140">
        <v>3</v>
      </c>
      <c r="AV140">
        <v>7206</v>
      </c>
      <c r="AW140" t="s">
        <v>23181</v>
      </c>
      <c r="AX140" t="s">
        <v>937</v>
      </c>
      <c r="AY140">
        <v>3</v>
      </c>
      <c r="AZ140">
        <v>7206</v>
      </c>
      <c r="BA140" t="s">
        <v>16333</v>
      </c>
      <c r="BB140" t="s">
        <v>937</v>
      </c>
      <c r="BC140">
        <v>3</v>
      </c>
      <c r="BD140">
        <v>7206</v>
      </c>
      <c r="BE140" t="s">
        <v>9485</v>
      </c>
      <c r="BF140" t="s">
        <v>937</v>
      </c>
      <c r="BH140">
        <v>3</v>
      </c>
      <c r="BI140">
        <v>7206</v>
      </c>
      <c r="BJ140" t="s">
        <v>2837</v>
      </c>
      <c r="BK140" t="s">
        <v>937</v>
      </c>
      <c r="BP140">
        <v>4</v>
      </c>
      <c r="BQ140">
        <v>6340</v>
      </c>
      <c r="BS140">
        <v>1</v>
      </c>
    </row>
    <row r="141" spans="1:71" x14ac:dyDescent="0.2">
      <c r="AQ141">
        <v>3</v>
      </c>
      <c r="AR141">
        <v>7207</v>
      </c>
      <c r="AS141" t="s">
        <v>30080</v>
      </c>
      <c r="AT141" t="s">
        <v>937</v>
      </c>
      <c r="AU141">
        <v>3</v>
      </c>
      <c r="AV141">
        <v>7207</v>
      </c>
      <c r="AW141" t="s">
        <v>23182</v>
      </c>
      <c r="AX141" t="s">
        <v>937</v>
      </c>
      <c r="AY141">
        <v>3</v>
      </c>
      <c r="AZ141">
        <v>7207</v>
      </c>
      <c r="BA141" t="s">
        <v>16334</v>
      </c>
      <c r="BB141" t="s">
        <v>937</v>
      </c>
      <c r="BC141">
        <v>3</v>
      </c>
      <c r="BD141">
        <v>7207</v>
      </c>
      <c r="BE141" t="s">
        <v>9486</v>
      </c>
      <c r="BF141" t="s">
        <v>937</v>
      </c>
      <c r="BH141">
        <v>3</v>
      </c>
      <c r="BI141">
        <v>7207</v>
      </c>
      <c r="BJ141" t="s">
        <v>2838</v>
      </c>
      <c r="BK141" t="s">
        <v>937</v>
      </c>
      <c r="BP141">
        <v>6</v>
      </c>
      <c r="BQ141">
        <v>6010</v>
      </c>
      <c r="BS141">
        <v>2</v>
      </c>
    </row>
    <row r="142" spans="1:71" x14ac:dyDescent="0.2">
      <c r="AQ142">
        <v>3</v>
      </c>
      <c r="AR142">
        <v>7210</v>
      </c>
      <c r="AS142" t="s">
        <v>30081</v>
      </c>
      <c r="AT142" t="s">
        <v>937</v>
      </c>
      <c r="AU142">
        <v>3</v>
      </c>
      <c r="AV142">
        <v>7210</v>
      </c>
      <c r="AW142" t="s">
        <v>23183</v>
      </c>
      <c r="AX142" t="s">
        <v>937</v>
      </c>
      <c r="AY142">
        <v>3</v>
      </c>
      <c r="AZ142">
        <v>7210</v>
      </c>
      <c r="BA142" t="s">
        <v>16335</v>
      </c>
      <c r="BB142" t="s">
        <v>937</v>
      </c>
      <c r="BC142">
        <v>3</v>
      </c>
      <c r="BD142">
        <v>7210</v>
      </c>
      <c r="BE142" t="s">
        <v>9487</v>
      </c>
      <c r="BF142" t="s">
        <v>937</v>
      </c>
      <c r="BH142">
        <v>3</v>
      </c>
      <c r="BI142">
        <v>7210</v>
      </c>
      <c r="BJ142" t="s">
        <v>2839</v>
      </c>
      <c r="BK142" t="s">
        <v>937</v>
      </c>
      <c r="BP142">
        <v>6</v>
      </c>
      <c r="BQ142">
        <v>6020</v>
      </c>
      <c r="BS142">
        <v>2</v>
      </c>
    </row>
    <row r="143" spans="1:71" x14ac:dyDescent="0.2">
      <c r="AQ143">
        <v>3</v>
      </c>
      <c r="AR143">
        <v>8073</v>
      </c>
      <c r="AS143" t="s">
        <v>30082</v>
      </c>
      <c r="AT143" t="s">
        <v>936</v>
      </c>
      <c r="AU143">
        <v>3</v>
      </c>
      <c r="AV143">
        <v>8073</v>
      </c>
      <c r="AW143" t="s">
        <v>23184</v>
      </c>
      <c r="AX143" t="s">
        <v>936</v>
      </c>
      <c r="AY143">
        <v>3</v>
      </c>
      <c r="AZ143">
        <v>8073</v>
      </c>
      <c r="BA143" t="s">
        <v>16336</v>
      </c>
      <c r="BB143" t="s">
        <v>936</v>
      </c>
      <c r="BC143">
        <v>3</v>
      </c>
      <c r="BD143">
        <v>8073</v>
      </c>
      <c r="BE143" t="s">
        <v>9488</v>
      </c>
      <c r="BF143" t="s">
        <v>936</v>
      </c>
      <c r="BH143">
        <v>3</v>
      </c>
      <c r="BI143">
        <v>8073</v>
      </c>
      <c r="BJ143" t="s">
        <v>2840</v>
      </c>
      <c r="BK143" t="s">
        <v>936</v>
      </c>
      <c r="BP143">
        <v>6</v>
      </c>
      <c r="BQ143">
        <v>6030</v>
      </c>
      <c r="BS143">
        <v>2</v>
      </c>
    </row>
    <row r="144" spans="1:71" x14ac:dyDescent="0.2">
      <c r="AQ144">
        <v>3</v>
      </c>
      <c r="AR144">
        <v>8074</v>
      </c>
      <c r="AS144" t="s">
        <v>30083</v>
      </c>
      <c r="AT144" t="s">
        <v>937</v>
      </c>
      <c r="AU144">
        <v>3</v>
      </c>
      <c r="AV144">
        <v>8074</v>
      </c>
      <c r="AW144" t="s">
        <v>23185</v>
      </c>
      <c r="AX144" t="s">
        <v>937</v>
      </c>
      <c r="AY144">
        <v>3</v>
      </c>
      <c r="AZ144">
        <v>8074</v>
      </c>
      <c r="BA144" t="s">
        <v>16337</v>
      </c>
      <c r="BB144" t="s">
        <v>937</v>
      </c>
      <c r="BC144">
        <v>3</v>
      </c>
      <c r="BD144">
        <v>8074</v>
      </c>
      <c r="BE144" t="s">
        <v>9489</v>
      </c>
      <c r="BF144" t="s">
        <v>937</v>
      </c>
      <c r="BH144">
        <v>3</v>
      </c>
      <c r="BI144">
        <v>8074</v>
      </c>
      <c r="BJ144" t="s">
        <v>2841</v>
      </c>
      <c r="BK144" t="s">
        <v>937</v>
      </c>
      <c r="BP144">
        <v>6</v>
      </c>
      <c r="BQ144">
        <v>6040</v>
      </c>
      <c r="BS144">
        <v>2</v>
      </c>
    </row>
    <row r="145" spans="1:71" x14ac:dyDescent="0.2">
      <c r="AQ145">
        <v>3</v>
      </c>
      <c r="AR145">
        <v>8075</v>
      </c>
      <c r="AS145" t="s">
        <v>30084</v>
      </c>
      <c r="AT145" t="s">
        <v>937</v>
      </c>
      <c r="AU145">
        <v>3</v>
      </c>
      <c r="AV145">
        <v>8075</v>
      </c>
      <c r="AW145" t="s">
        <v>23186</v>
      </c>
      <c r="AX145" t="s">
        <v>937</v>
      </c>
      <c r="AY145">
        <v>3</v>
      </c>
      <c r="AZ145">
        <v>8075</v>
      </c>
      <c r="BA145" t="s">
        <v>16338</v>
      </c>
      <c r="BB145" t="s">
        <v>937</v>
      </c>
      <c r="BC145">
        <v>3</v>
      </c>
      <c r="BD145">
        <v>8075</v>
      </c>
      <c r="BE145" t="s">
        <v>9490</v>
      </c>
      <c r="BF145" t="s">
        <v>937</v>
      </c>
      <c r="BH145">
        <v>3</v>
      </c>
      <c r="BI145">
        <v>8075</v>
      </c>
      <c r="BJ145" t="s">
        <v>2842</v>
      </c>
      <c r="BK145" t="s">
        <v>937</v>
      </c>
      <c r="BP145">
        <v>6</v>
      </c>
      <c r="BQ145">
        <v>6070</v>
      </c>
      <c r="BS145">
        <v>2</v>
      </c>
    </row>
    <row r="146" spans="1:71" x14ac:dyDescent="0.2">
      <c r="A146" s="362"/>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Q146">
        <v>3</v>
      </c>
      <c r="AR146">
        <v>8076</v>
      </c>
      <c r="AS146" t="s">
        <v>30085</v>
      </c>
      <c r="AT146" t="s">
        <v>938</v>
      </c>
      <c r="AU146">
        <v>3</v>
      </c>
      <c r="AV146">
        <v>8076</v>
      </c>
      <c r="AW146" t="s">
        <v>23187</v>
      </c>
      <c r="AX146" t="s">
        <v>938</v>
      </c>
      <c r="AY146">
        <v>3</v>
      </c>
      <c r="AZ146">
        <v>8076</v>
      </c>
      <c r="BA146" t="s">
        <v>16339</v>
      </c>
      <c r="BB146" t="s">
        <v>938</v>
      </c>
      <c r="BC146">
        <v>3</v>
      </c>
      <c r="BD146">
        <v>8076</v>
      </c>
      <c r="BE146" t="s">
        <v>9491</v>
      </c>
      <c r="BF146" t="s">
        <v>938</v>
      </c>
      <c r="BH146">
        <v>3</v>
      </c>
      <c r="BI146">
        <v>8076</v>
      </c>
      <c r="BJ146" t="s">
        <v>2843</v>
      </c>
      <c r="BK146" t="s">
        <v>938</v>
      </c>
      <c r="BP146">
        <v>6</v>
      </c>
      <c r="BQ146">
        <v>6080</v>
      </c>
      <c r="BS146">
        <v>2</v>
      </c>
    </row>
    <row r="147" spans="1:71" x14ac:dyDescent="0.2">
      <c r="A147" s="362"/>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Q147">
        <v>3</v>
      </c>
      <c r="AR147">
        <v>8077</v>
      </c>
      <c r="AS147" t="s">
        <v>30086</v>
      </c>
      <c r="AT147" t="s">
        <v>937</v>
      </c>
      <c r="AU147">
        <v>3</v>
      </c>
      <c r="AV147">
        <v>8077</v>
      </c>
      <c r="AW147" t="s">
        <v>23188</v>
      </c>
      <c r="AX147" t="s">
        <v>937</v>
      </c>
      <c r="AY147">
        <v>3</v>
      </c>
      <c r="AZ147">
        <v>8077</v>
      </c>
      <c r="BA147" t="s">
        <v>16340</v>
      </c>
      <c r="BB147" t="s">
        <v>937</v>
      </c>
      <c r="BC147">
        <v>3</v>
      </c>
      <c r="BD147">
        <v>8077</v>
      </c>
      <c r="BE147" t="s">
        <v>9492</v>
      </c>
      <c r="BF147" t="s">
        <v>937</v>
      </c>
      <c r="BH147">
        <v>3</v>
      </c>
      <c r="BI147">
        <v>8077</v>
      </c>
      <c r="BJ147" t="s">
        <v>2844</v>
      </c>
      <c r="BK147" t="s">
        <v>937</v>
      </c>
      <c r="BP147">
        <v>6</v>
      </c>
      <c r="BQ147">
        <v>6090</v>
      </c>
      <c r="BS147">
        <v>2</v>
      </c>
    </row>
    <row r="148" spans="1:71" x14ac:dyDescent="0.2">
      <c r="A148" s="362"/>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Q148">
        <v>3</v>
      </c>
      <c r="AR148">
        <v>8078</v>
      </c>
      <c r="AS148" t="s">
        <v>30087</v>
      </c>
      <c r="AT148" t="s">
        <v>937</v>
      </c>
      <c r="AU148">
        <v>3</v>
      </c>
      <c r="AV148">
        <v>8078</v>
      </c>
      <c r="AW148" t="s">
        <v>23189</v>
      </c>
      <c r="AX148" t="s">
        <v>937</v>
      </c>
      <c r="AY148">
        <v>3</v>
      </c>
      <c r="AZ148">
        <v>8078</v>
      </c>
      <c r="BA148" t="s">
        <v>16341</v>
      </c>
      <c r="BB148" t="s">
        <v>937</v>
      </c>
      <c r="BC148">
        <v>3</v>
      </c>
      <c r="BD148">
        <v>8078</v>
      </c>
      <c r="BE148" t="s">
        <v>9493</v>
      </c>
      <c r="BF148" t="s">
        <v>937</v>
      </c>
      <c r="BH148">
        <v>3</v>
      </c>
      <c r="BI148">
        <v>8078</v>
      </c>
      <c r="BJ148" t="s">
        <v>2845</v>
      </c>
      <c r="BK148" t="s">
        <v>937</v>
      </c>
      <c r="BP148">
        <v>6</v>
      </c>
      <c r="BQ148">
        <v>6100</v>
      </c>
      <c r="BS148">
        <v>2</v>
      </c>
    </row>
    <row r="149" spans="1:71" x14ac:dyDescent="0.2">
      <c r="A149" s="362"/>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Q149">
        <v>3</v>
      </c>
      <c r="AR149">
        <v>8079</v>
      </c>
      <c r="AS149" t="s">
        <v>30088</v>
      </c>
      <c r="AT149" t="s">
        <v>937</v>
      </c>
      <c r="AU149">
        <v>3</v>
      </c>
      <c r="AV149">
        <v>8079</v>
      </c>
      <c r="AW149" t="s">
        <v>23190</v>
      </c>
      <c r="AX149" t="s">
        <v>937</v>
      </c>
      <c r="AY149">
        <v>3</v>
      </c>
      <c r="AZ149">
        <v>8079</v>
      </c>
      <c r="BA149" t="s">
        <v>16342</v>
      </c>
      <c r="BB149" t="s">
        <v>937</v>
      </c>
      <c r="BC149">
        <v>3</v>
      </c>
      <c r="BD149">
        <v>8079</v>
      </c>
      <c r="BE149" t="s">
        <v>9494</v>
      </c>
      <c r="BF149" t="s">
        <v>937</v>
      </c>
      <c r="BH149">
        <v>3</v>
      </c>
      <c r="BI149">
        <v>8079</v>
      </c>
      <c r="BJ149" t="s">
        <v>2846</v>
      </c>
      <c r="BK149" t="s">
        <v>937</v>
      </c>
      <c r="BP149">
        <v>6</v>
      </c>
      <c r="BQ149">
        <v>6101</v>
      </c>
      <c r="BS149">
        <v>2</v>
      </c>
    </row>
    <row r="150" spans="1:71" x14ac:dyDescent="0.2">
      <c r="A150" s="362"/>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362"/>
      <c r="AA150" s="362"/>
      <c r="AB150" s="362"/>
      <c r="AC150" s="362"/>
      <c r="AD150" s="362"/>
      <c r="AE150" s="362"/>
      <c r="AF150" s="362"/>
      <c r="AG150" s="362"/>
      <c r="AH150" s="362"/>
      <c r="AI150" s="362"/>
      <c r="AJ150" s="362"/>
      <c r="AK150" s="362"/>
      <c r="AL150" s="362"/>
      <c r="AM150" s="362"/>
      <c r="AQ150">
        <v>3</v>
      </c>
      <c r="AR150">
        <v>8080</v>
      </c>
      <c r="AS150" t="s">
        <v>30089</v>
      </c>
      <c r="AT150" t="s">
        <v>937</v>
      </c>
      <c r="AU150">
        <v>3</v>
      </c>
      <c r="AV150">
        <v>8080</v>
      </c>
      <c r="AW150" t="s">
        <v>23191</v>
      </c>
      <c r="AX150" t="s">
        <v>937</v>
      </c>
      <c r="AY150">
        <v>3</v>
      </c>
      <c r="AZ150">
        <v>8080</v>
      </c>
      <c r="BA150" t="s">
        <v>16343</v>
      </c>
      <c r="BB150" t="s">
        <v>937</v>
      </c>
      <c r="BC150">
        <v>3</v>
      </c>
      <c r="BD150">
        <v>8080</v>
      </c>
      <c r="BE150" t="s">
        <v>9495</v>
      </c>
      <c r="BF150" t="s">
        <v>937</v>
      </c>
      <c r="BH150">
        <v>3</v>
      </c>
      <c r="BI150">
        <v>8080</v>
      </c>
      <c r="BJ150" t="s">
        <v>2847</v>
      </c>
      <c r="BK150" t="s">
        <v>937</v>
      </c>
      <c r="BP150">
        <v>6</v>
      </c>
      <c r="BQ150">
        <v>6110</v>
      </c>
      <c r="BS150">
        <v>3</v>
      </c>
    </row>
    <row r="151" spans="1:71" x14ac:dyDescent="0.2">
      <c r="A151" s="362"/>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Q151">
        <v>3</v>
      </c>
      <c r="AR151">
        <v>8081</v>
      </c>
      <c r="AS151" t="s">
        <v>30090</v>
      </c>
      <c r="AT151" t="s">
        <v>937</v>
      </c>
      <c r="AU151">
        <v>3</v>
      </c>
      <c r="AV151">
        <v>8081</v>
      </c>
      <c r="AW151" t="s">
        <v>23192</v>
      </c>
      <c r="AX151" t="s">
        <v>937</v>
      </c>
      <c r="AY151">
        <v>3</v>
      </c>
      <c r="AZ151">
        <v>8081</v>
      </c>
      <c r="BA151" t="s">
        <v>16344</v>
      </c>
      <c r="BB151" t="s">
        <v>937</v>
      </c>
      <c r="BC151">
        <v>3</v>
      </c>
      <c r="BD151">
        <v>8081</v>
      </c>
      <c r="BE151" t="s">
        <v>9496</v>
      </c>
      <c r="BF151" t="s">
        <v>937</v>
      </c>
      <c r="BH151">
        <v>3</v>
      </c>
      <c r="BI151">
        <v>8081</v>
      </c>
      <c r="BJ151" t="s">
        <v>2848</v>
      </c>
      <c r="BK151" t="s">
        <v>937</v>
      </c>
      <c r="BP151">
        <v>6</v>
      </c>
      <c r="BQ151">
        <v>6130</v>
      </c>
      <c r="BS151">
        <v>1</v>
      </c>
    </row>
    <row r="152" spans="1:71" x14ac:dyDescent="0.2">
      <c r="AQ152">
        <v>3</v>
      </c>
      <c r="AR152">
        <v>8082</v>
      </c>
      <c r="AS152" t="s">
        <v>30091</v>
      </c>
      <c r="AT152" t="s">
        <v>938</v>
      </c>
      <c r="AU152">
        <v>3</v>
      </c>
      <c r="AV152">
        <v>8082</v>
      </c>
      <c r="AW152" t="s">
        <v>23193</v>
      </c>
      <c r="AX152" t="s">
        <v>938</v>
      </c>
      <c r="AY152">
        <v>3</v>
      </c>
      <c r="AZ152">
        <v>8082</v>
      </c>
      <c r="BA152" t="s">
        <v>16345</v>
      </c>
      <c r="BB152" t="s">
        <v>938</v>
      </c>
      <c r="BC152">
        <v>3</v>
      </c>
      <c r="BD152">
        <v>8082</v>
      </c>
      <c r="BE152" t="s">
        <v>9497</v>
      </c>
      <c r="BF152" t="s">
        <v>938</v>
      </c>
      <c r="BH152">
        <v>3</v>
      </c>
      <c r="BI152">
        <v>8082</v>
      </c>
      <c r="BJ152" t="s">
        <v>2849</v>
      </c>
      <c r="BK152" t="s">
        <v>938</v>
      </c>
      <c r="BP152">
        <v>6</v>
      </c>
      <c r="BQ152">
        <v>6131</v>
      </c>
      <c r="BS152">
        <v>3</v>
      </c>
    </row>
    <row r="153" spans="1:71" x14ac:dyDescent="0.2">
      <c r="AQ153">
        <v>3</v>
      </c>
      <c r="AR153">
        <v>8083</v>
      </c>
      <c r="AS153" t="s">
        <v>30092</v>
      </c>
      <c r="AT153" t="s">
        <v>937</v>
      </c>
      <c r="AU153">
        <v>3</v>
      </c>
      <c r="AV153">
        <v>8083</v>
      </c>
      <c r="AW153" t="s">
        <v>23194</v>
      </c>
      <c r="AX153" t="s">
        <v>937</v>
      </c>
      <c r="AY153">
        <v>3</v>
      </c>
      <c r="AZ153">
        <v>8083</v>
      </c>
      <c r="BA153" t="s">
        <v>16346</v>
      </c>
      <c r="BB153" t="s">
        <v>937</v>
      </c>
      <c r="BC153">
        <v>3</v>
      </c>
      <c r="BD153">
        <v>8083</v>
      </c>
      <c r="BE153" t="s">
        <v>9498</v>
      </c>
      <c r="BF153" t="s">
        <v>937</v>
      </c>
      <c r="BH153">
        <v>3</v>
      </c>
      <c r="BI153">
        <v>8083</v>
      </c>
      <c r="BJ153" t="s">
        <v>2850</v>
      </c>
      <c r="BK153" t="s">
        <v>937</v>
      </c>
      <c r="BP153">
        <v>6</v>
      </c>
      <c r="BQ153">
        <v>6140</v>
      </c>
      <c r="BS153">
        <v>2</v>
      </c>
    </row>
    <row r="154" spans="1:71" x14ac:dyDescent="0.2">
      <c r="AQ154">
        <v>3</v>
      </c>
      <c r="AR154">
        <v>8084</v>
      </c>
      <c r="AS154" t="s">
        <v>30093</v>
      </c>
      <c r="AT154" t="s">
        <v>937</v>
      </c>
      <c r="AU154">
        <v>3</v>
      </c>
      <c r="AV154">
        <v>8084</v>
      </c>
      <c r="AW154" t="s">
        <v>23195</v>
      </c>
      <c r="AX154" t="s">
        <v>937</v>
      </c>
      <c r="AY154">
        <v>3</v>
      </c>
      <c r="AZ154">
        <v>8084</v>
      </c>
      <c r="BA154" t="s">
        <v>16347</v>
      </c>
      <c r="BB154" t="s">
        <v>937</v>
      </c>
      <c r="BC154">
        <v>3</v>
      </c>
      <c r="BD154">
        <v>8084</v>
      </c>
      <c r="BE154" t="s">
        <v>9499</v>
      </c>
      <c r="BF154" t="s">
        <v>937</v>
      </c>
      <c r="BH154">
        <v>3</v>
      </c>
      <c r="BI154">
        <v>8084</v>
      </c>
      <c r="BJ154" t="s">
        <v>2851</v>
      </c>
      <c r="BK154" t="s">
        <v>937</v>
      </c>
      <c r="BP154">
        <v>6</v>
      </c>
      <c r="BQ154">
        <v>6150</v>
      </c>
      <c r="BS154">
        <v>2</v>
      </c>
    </row>
    <row r="155" spans="1:71" x14ac:dyDescent="0.2">
      <c r="AQ155">
        <v>4</v>
      </c>
      <c r="AR155">
        <v>6010</v>
      </c>
      <c r="AS155" t="s">
        <v>30094</v>
      </c>
      <c r="AT155" t="s">
        <v>937</v>
      </c>
      <c r="AU155">
        <v>4</v>
      </c>
      <c r="AV155">
        <v>6010</v>
      </c>
      <c r="AW155" t="s">
        <v>23196</v>
      </c>
      <c r="AX155" t="s">
        <v>937</v>
      </c>
      <c r="AY155">
        <v>4</v>
      </c>
      <c r="AZ155">
        <v>6010</v>
      </c>
      <c r="BA155" t="s">
        <v>16348</v>
      </c>
      <c r="BB155" t="s">
        <v>937</v>
      </c>
      <c r="BC155">
        <v>4</v>
      </c>
      <c r="BD155">
        <v>6010</v>
      </c>
      <c r="BE155" t="s">
        <v>9500</v>
      </c>
      <c r="BF155" t="s">
        <v>937</v>
      </c>
      <c r="BH155">
        <v>4</v>
      </c>
      <c r="BI155">
        <v>6010</v>
      </c>
      <c r="BJ155" t="s">
        <v>2852</v>
      </c>
      <c r="BK155" t="s">
        <v>937</v>
      </c>
      <c r="BP155">
        <v>6</v>
      </c>
      <c r="BQ155">
        <v>6160</v>
      </c>
      <c r="BS155">
        <v>2</v>
      </c>
    </row>
    <row r="156" spans="1:71" x14ac:dyDescent="0.2">
      <c r="AQ156">
        <v>4</v>
      </c>
      <c r="AR156">
        <v>6020</v>
      </c>
      <c r="AS156" t="s">
        <v>30095</v>
      </c>
      <c r="AT156" t="s">
        <v>937</v>
      </c>
      <c r="AU156">
        <v>4</v>
      </c>
      <c r="AV156">
        <v>6020</v>
      </c>
      <c r="AW156" t="s">
        <v>23197</v>
      </c>
      <c r="AX156" t="s">
        <v>937</v>
      </c>
      <c r="AY156">
        <v>4</v>
      </c>
      <c r="AZ156">
        <v>6020</v>
      </c>
      <c r="BA156" t="s">
        <v>16349</v>
      </c>
      <c r="BB156" t="s">
        <v>937</v>
      </c>
      <c r="BC156">
        <v>4</v>
      </c>
      <c r="BD156">
        <v>6020</v>
      </c>
      <c r="BE156" t="s">
        <v>9501</v>
      </c>
      <c r="BF156" t="s">
        <v>937</v>
      </c>
      <c r="BH156">
        <v>4</v>
      </c>
      <c r="BI156">
        <v>6020</v>
      </c>
      <c r="BJ156" t="s">
        <v>2853</v>
      </c>
      <c r="BK156" t="s">
        <v>937</v>
      </c>
      <c r="BP156">
        <v>6</v>
      </c>
      <c r="BQ156">
        <v>6170</v>
      </c>
      <c r="BS156">
        <v>2</v>
      </c>
    </row>
    <row r="157" spans="1:71" x14ac:dyDescent="0.2">
      <c r="AQ157">
        <v>4</v>
      </c>
      <c r="AR157">
        <v>6030</v>
      </c>
      <c r="AS157" t="s">
        <v>30096</v>
      </c>
      <c r="AT157" t="s">
        <v>937</v>
      </c>
      <c r="AU157">
        <v>4</v>
      </c>
      <c r="AV157">
        <v>6030</v>
      </c>
      <c r="AW157" t="s">
        <v>23198</v>
      </c>
      <c r="AX157" t="s">
        <v>937</v>
      </c>
      <c r="AY157">
        <v>4</v>
      </c>
      <c r="AZ157">
        <v>6030</v>
      </c>
      <c r="BA157" t="s">
        <v>16350</v>
      </c>
      <c r="BB157" t="s">
        <v>937</v>
      </c>
      <c r="BC157">
        <v>4</v>
      </c>
      <c r="BD157">
        <v>6030</v>
      </c>
      <c r="BE157" t="s">
        <v>9502</v>
      </c>
      <c r="BF157" t="s">
        <v>937</v>
      </c>
      <c r="BH157">
        <v>4</v>
      </c>
      <c r="BI157">
        <v>6030</v>
      </c>
      <c r="BJ157" t="s">
        <v>2854</v>
      </c>
      <c r="BK157" t="s">
        <v>937</v>
      </c>
      <c r="BP157">
        <v>6</v>
      </c>
      <c r="BQ157">
        <v>6180</v>
      </c>
      <c r="BS157">
        <v>2</v>
      </c>
    </row>
    <row r="158" spans="1:71" x14ac:dyDescent="0.2">
      <c r="AQ158">
        <v>4</v>
      </c>
      <c r="AR158">
        <v>6040</v>
      </c>
      <c r="AS158" t="s">
        <v>30097</v>
      </c>
      <c r="AT158" t="s">
        <v>937</v>
      </c>
      <c r="AU158">
        <v>4</v>
      </c>
      <c r="AV158">
        <v>6040</v>
      </c>
      <c r="AW158" t="s">
        <v>23199</v>
      </c>
      <c r="AX158" t="s">
        <v>937</v>
      </c>
      <c r="AY158">
        <v>4</v>
      </c>
      <c r="AZ158">
        <v>6040</v>
      </c>
      <c r="BA158" t="s">
        <v>16351</v>
      </c>
      <c r="BB158" t="s">
        <v>937</v>
      </c>
      <c r="BC158">
        <v>4</v>
      </c>
      <c r="BD158">
        <v>6040</v>
      </c>
      <c r="BE158" t="s">
        <v>9503</v>
      </c>
      <c r="BF158" t="s">
        <v>937</v>
      </c>
      <c r="BH158">
        <v>4</v>
      </c>
      <c r="BI158">
        <v>6040</v>
      </c>
      <c r="BJ158" t="s">
        <v>2855</v>
      </c>
      <c r="BK158" t="s">
        <v>937</v>
      </c>
      <c r="BP158">
        <v>6</v>
      </c>
      <c r="BQ158">
        <v>6190</v>
      </c>
      <c r="BS158">
        <v>2</v>
      </c>
    </row>
    <row r="159" spans="1:71" x14ac:dyDescent="0.2">
      <c r="AQ159">
        <v>4</v>
      </c>
      <c r="AR159">
        <v>6070</v>
      </c>
      <c r="AS159" t="s">
        <v>30098</v>
      </c>
      <c r="AT159" t="s">
        <v>937</v>
      </c>
      <c r="AU159">
        <v>4</v>
      </c>
      <c r="AV159">
        <v>6070</v>
      </c>
      <c r="AW159" t="s">
        <v>23200</v>
      </c>
      <c r="AX159" t="s">
        <v>937</v>
      </c>
      <c r="AY159">
        <v>4</v>
      </c>
      <c r="AZ159">
        <v>6070</v>
      </c>
      <c r="BA159" t="s">
        <v>16352</v>
      </c>
      <c r="BB159" t="s">
        <v>937</v>
      </c>
      <c r="BC159">
        <v>4</v>
      </c>
      <c r="BD159">
        <v>6070</v>
      </c>
      <c r="BE159" t="s">
        <v>9504</v>
      </c>
      <c r="BF159" t="s">
        <v>937</v>
      </c>
      <c r="BH159">
        <v>4</v>
      </c>
      <c r="BI159">
        <v>6070</v>
      </c>
      <c r="BJ159" t="s">
        <v>2856</v>
      </c>
      <c r="BK159" t="s">
        <v>937</v>
      </c>
      <c r="BP159">
        <v>6</v>
      </c>
      <c r="BQ159">
        <v>6200</v>
      </c>
      <c r="BS159">
        <v>2</v>
      </c>
    </row>
    <row r="160" spans="1:71" x14ac:dyDescent="0.2">
      <c r="AQ160">
        <v>4</v>
      </c>
      <c r="AR160">
        <v>6080</v>
      </c>
      <c r="AS160" t="s">
        <v>30099</v>
      </c>
      <c r="AT160" t="s">
        <v>937</v>
      </c>
      <c r="AU160">
        <v>4</v>
      </c>
      <c r="AV160">
        <v>6080</v>
      </c>
      <c r="AW160" t="s">
        <v>23201</v>
      </c>
      <c r="AX160" t="s">
        <v>937</v>
      </c>
      <c r="AY160">
        <v>4</v>
      </c>
      <c r="AZ160">
        <v>6080</v>
      </c>
      <c r="BA160" t="s">
        <v>16353</v>
      </c>
      <c r="BB160" t="s">
        <v>937</v>
      </c>
      <c r="BC160">
        <v>4</v>
      </c>
      <c r="BD160">
        <v>6080</v>
      </c>
      <c r="BE160" t="s">
        <v>9505</v>
      </c>
      <c r="BF160" t="s">
        <v>937</v>
      </c>
      <c r="BH160">
        <v>4</v>
      </c>
      <c r="BI160">
        <v>6080</v>
      </c>
      <c r="BJ160" t="s">
        <v>2857</v>
      </c>
      <c r="BK160" t="s">
        <v>937</v>
      </c>
      <c r="BP160">
        <v>6</v>
      </c>
      <c r="BQ160">
        <v>6210</v>
      </c>
      <c r="BS160">
        <v>1</v>
      </c>
    </row>
    <row r="161" spans="43:71" x14ac:dyDescent="0.2">
      <c r="AQ161">
        <v>4</v>
      </c>
      <c r="AR161">
        <v>6090</v>
      </c>
      <c r="AS161" t="s">
        <v>30100</v>
      </c>
      <c r="AT161" t="s">
        <v>937</v>
      </c>
      <c r="AU161">
        <v>4</v>
      </c>
      <c r="AV161">
        <v>6090</v>
      </c>
      <c r="AW161" t="s">
        <v>23202</v>
      </c>
      <c r="AX161" t="s">
        <v>937</v>
      </c>
      <c r="AY161">
        <v>4</v>
      </c>
      <c r="AZ161">
        <v>6090</v>
      </c>
      <c r="BA161" t="s">
        <v>16354</v>
      </c>
      <c r="BB161" t="s">
        <v>937</v>
      </c>
      <c r="BC161">
        <v>4</v>
      </c>
      <c r="BD161">
        <v>6090</v>
      </c>
      <c r="BE161" t="s">
        <v>9506</v>
      </c>
      <c r="BF161" t="s">
        <v>937</v>
      </c>
      <c r="BH161">
        <v>4</v>
      </c>
      <c r="BI161">
        <v>6090</v>
      </c>
      <c r="BJ161" t="s">
        <v>2858</v>
      </c>
      <c r="BK161" t="s">
        <v>937</v>
      </c>
      <c r="BP161">
        <v>6</v>
      </c>
      <c r="BQ161">
        <v>6240</v>
      </c>
      <c r="BS161">
        <v>2</v>
      </c>
    </row>
    <row r="162" spans="43:71" x14ac:dyDescent="0.2">
      <c r="AQ162">
        <v>4</v>
      </c>
      <c r="AR162">
        <v>6100</v>
      </c>
      <c r="AS162" t="s">
        <v>30101</v>
      </c>
      <c r="AT162" t="s">
        <v>937</v>
      </c>
      <c r="AU162">
        <v>4</v>
      </c>
      <c r="AV162">
        <v>6100</v>
      </c>
      <c r="AW162" t="s">
        <v>23203</v>
      </c>
      <c r="AX162" t="s">
        <v>937</v>
      </c>
      <c r="AY162">
        <v>4</v>
      </c>
      <c r="AZ162">
        <v>6100</v>
      </c>
      <c r="BA162" t="s">
        <v>16355</v>
      </c>
      <c r="BB162" t="s">
        <v>937</v>
      </c>
      <c r="BC162">
        <v>4</v>
      </c>
      <c r="BD162">
        <v>6100</v>
      </c>
      <c r="BE162" t="s">
        <v>9507</v>
      </c>
      <c r="BF162" t="s">
        <v>937</v>
      </c>
      <c r="BH162">
        <v>4</v>
      </c>
      <c r="BI162">
        <v>6100</v>
      </c>
      <c r="BJ162" t="s">
        <v>2859</v>
      </c>
      <c r="BK162" t="s">
        <v>937</v>
      </c>
      <c r="BP162">
        <v>6</v>
      </c>
      <c r="BQ162">
        <v>6250</v>
      </c>
      <c r="BS162">
        <v>1</v>
      </c>
    </row>
    <row r="163" spans="43:71" x14ac:dyDescent="0.2">
      <c r="AQ163">
        <v>4</v>
      </c>
      <c r="AR163">
        <v>6101</v>
      </c>
      <c r="AS163" t="s">
        <v>30102</v>
      </c>
      <c r="AT163" t="s">
        <v>937</v>
      </c>
      <c r="AU163">
        <v>4</v>
      </c>
      <c r="AV163">
        <v>6101</v>
      </c>
      <c r="AW163" t="s">
        <v>23204</v>
      </c>
      <c r="AX163" t="s">
        <v>937</v>
      </c>
      <c r="AY163">
        <v>4</v>
      </c>
      <c r="AZ163">
        <v>6101</v>
      </c>
      <c r="BA163" t="s">
        <v>16356</v>
      </c>
      <c r="BB163" t="s">
        <v>937</v>
      </c>
      <c r="BC163">
        <v>4</v>
      </c>
      <c r="BD163">
        <v>6101</v>
      </c>
      <c r="BE163" t="s">
        <v>9508</v>
      </c>
      <c r="BF163" t="s">
        <v>937</v>
      </c>
      <c r="BH163">
        <v>4</v>
      </c>
      <c r="BI163">
        <v>6101</v>
      </c>
      <c r="BJ163" t="s">
        <v>2860</v>
      </c>
      <c r="BK163" t="s">
        <v>937</v>
      </c>
      <c r="BP163">
        <v>6</v>
      </c>
      <c r="BQ163">
        <v>6256</v>
      </c>
      <c r="BS163">
        <v>1</v>
      </c>
    </row>
    <row r="164" spans="43:71" x14ac:dyDescent="0.2">
      <c r="AQ164">
        <v>4</v>
      </c>
      <c r="AR164">
        <v>6110</v>
      </c>
      <c r="AS164" t="s">
        <v>30103</v>
      </c>
      <c r="AT164" t="s">
        <v>936</v>
      </c>
      <c r="AU164">
        <v>4</v>
      </c>
      <c r="AV164">
        <v>6110</v>
      </c>
      <c r="AW164" t="s">
        <v>23205</v>
      </c>
      <c r="AX164" t="s">
        <v>936</v>
      </c>
      <c r="AY164">
        <v>4</v>
      </c>
      <c r="AZ164">
        <v>6110</v>
      </c>
      <c r="BA164" t="s">
        <v>16357</v>
      </c>
      <c r="BB164" t="s">
        <v>936</v>
      </c>
      <c r="BC164">
        <v>4</v>
      </c>
      <c r="BD164">
        <v>6110</v>
      </c>
      <c r="BE164" t="s">
        <v>9509</v>
      </c>
      <c r="BF164" t="s">
        <v>936</v>
      </c>
      <c r="BH164">
        <v>4</v>
      </c>
      <c r="BI164">
        <v>6110</v>
      </c>
      <c r="BJ164" t="s">
        <v>2861</v>
      </c>
      <c r="BK164" t="s">
        <v>936</v>
      </c>
      <c r="BP164">
        <v>6</v>
      </c>
      <c r="BQ164">
        <v>6260</v>
      </c>
      <c r="BS164">
        <v>2</v>
      </c>
    </row>
    <row r="165" spans="43:71" x14ac:dyDescent="0.2">
      <c r="AQ165">
        <v>4</v>
      </c>
      <c r="AR165">
        <v>6130</v>
      </c>
      <c r="AS165" t="s">
        <v>30104</v>
      </c>
      <c r="AT165" t="s">
        <v>936</v>
      </c>
      <c r="AU165">
        <v>4</v>
      </c>
      <c r="AV165">
        <v>6130</v>
      </c>
      <c r="AW165" t="s">
        <v>23206</v>
      </c>
      <c r="AX165" t="s">
        <v>936</v>
      </c>
      <c r="AY165">
        <v>4</v>
      </c>
      <c r="AZ165">
        <v>6130</v>
      </c>
      <c r="BA165" t="s">
        <v>16358</v>
      </c>
      <c r="BB165" t="s">
        <v>936</v>
      </c>
      <c r="BC165">
        <v>4</v>
      </c>
      <c r="BD165">
        <v>6130</v>
      </c>
      <c r="BE165" t="s">
        <v>9510</v>
      </c>
      <c r="BF165" t="s">
        <v>936</v>
      </c>
      <c r="BH165">
        <v>4</v>
      </c>
      <c r="BI165">
        <v>6130</v>
      </c>
      <c r="BJ165" t="s">
        <v>2862</v>
      </c>
      <c r="BK165" t="s">
        <v>936</v>
      </c>
      <c r="BP165">
        <v>6</v>
      </c>
      <c r="BQ165">
        <v>6270</v>
      </c>
      <c r="BS165">
        <v>2</v>
      </c>
    </row>
    <row r="166" spans="43:71" x14ac:dyDescent="0.2">
      <c r="AQ166">
        <v>4</v>
      </c>
      <c r="AR166">
        <v>6131</v>
      </c>
      <c r="AS166" t="s">
        <v>30105</v>
      </c>
      <c r="AT166" t="s">
        <v>937</v>
      </c>
      <c r="AU166">
        <v>4</v>
      </c>
      <c r="AV166">
        <v>6131</v>
      </c>
      <c r="AW166" t="s">
        <v>23207</v>
      </c>
      <c r="AX166" t="s">
        <v>937</v>
      </c>
      <c r="AY166">
        <v>4</v>
      </c>
      <c r="AZ166">
        <v>6131</v>
      </c>
      <c r="BA166" t="s">
        <v>16359</v>
      </c>
      <c r="BB166" t="s">
        <v>937</v>
      </c>
      <c r="BC166">
        <v>4</v>
      </c>
      <c r="BD166">
        <v>6131</v>
      </c>
      <c r="BE166" t="s">
        <v>9511</v>
      </c>
      <c r="BF166" t="s">
        <v>937</v>
      </c>
      <c r="BH166">
        <v>4</v>
      </c>
      <c r="BI166">
        <v>6131</v>
      </c>
      <c r="BJ166" t="s">
        <v>2863</v>
      </c>
      <c r="BK166" t="s">
        <v>937</v>
      </c>
      <c r="BP166">
        <v>6</v>
      </c>
      <c r="BQ166">
        <v>6280</v>
      </c>
      <c r="BS166">
        <v>1</v>
      </c>
    </row>
    <row r="167" spans="43:71" x14ac:dyDescent="0.2">
      <c r="AQ167">
        <v>4</v>
      </c>
      <c r="AR167">
        <v>6140</v>
      </c>
      <c r="AS167" t="s">
        <v>30106</v>
      </c>
      <c r="AT167" t="s">
        <v>937</v>
      </c>
      <c r="AU167">
        <v>4</v>
      </c>
      <c r="AV167">
        <v>6140</v>
      </c>
      <c r="AW167" t="s">
        <v>23208</v>
      </c>
      <c r="AX167" t="s">
        <v>937</v>
      </c>
      <c r="AY167">
        <v>4</v>
      </c>
      <c r="AZ167">
        <v>6140</v>
      </c>
      <c r="BA167" t="s">
        <v>16360</v>
      </c>
      <c r="BB167" t="s">
        <v>937</v>
      </c>
      <c r="BC167">
        <v>4</v>
      </c>
      <c r="BD167">
        <v>6140</v>
      </c>
      <c r="BE167" t="s">
        <v>9512</v>
      </c>
      <c r="BF167" t="s">
        <v>937</v>
      </c>
      <c r="BH167">
        <v>4</v>
      </c>
      <c r="BI167">
        <v>6140</v>
      </c>
      <c r="BJ167" t="s">
        <v>2864</v>
      </c>
      <c r="BK167" t="s">
        <v>937</v>
      </c>
      <c r="BP167">
        <v>6</v>
      </c>
      <c r="BQ167">
        <v>6290</v>
      </c>
      <c r="BS167">
        <v>3</v>
      </c>
    </row>
    <row r="168" spans="43:71" x14ac:dyDescent="0.2">
      <c r="AQ168">
        <v>4</v>
      </c>
      <c r="AR168">
        <v>6150</v>
      </c>
      <c r="AS168" t="s">
        <v>30107</v>
      </c>
      <c r="AT168" t="s">
        <v>937</v>
      </c>
      <c r="AU168">
        <v>4</v>
      </c>
      <c r="AV168">
        <v>6150</v>
      </c>
      <c r="AW168" t="s">
        <v>23209</v>
      </c>
      <c r="AX168" t="s">
        <v>937</v>
      </c>
      <c r="AY168">
        <v>4</v>
      </c>
      <c r="AZ168">
        <v>6150</v>
      </c>
      <c r="BA168" t="s">
        <v>16361</v>
      </c>
      <c r="BB168" t="s">
        <v>937</v>
      </c>
      <c r="BC168">
        <v>4</v>
      </c>
      <c r="BD168">
        <v>6150</v>
      </c>
      <c r="BE168" t="s">
        <v>9513</v>
      </c>
      <c r="BF168" t="s">
        <v>937</v>
      </c>
      <c r="BH168">
        <v>4</v>
      </c>
      <c r="BI168">
        <v>6150</v>
      </c>
      <c r="BJ168" t="s">
        <v>2865</v>
      </c>
      <c r="BK168" t="s">
        <v>937</v>
      </c>
      <c r="BP168">
        <v>6</v>
      </c>
      <c r="BQ168">
        <v>6300</v>
      </c>
      <c r="BS168">
        <v>3</v>
      </c>
    </row>
    <row r="169" spans="43:71" x14ac:dyDescent="0.2">
      <c r="AQ169">
        <v>4</v>
      </c>
      <c r="AR169">
        <v>6160</v>
      </c>
      <c r="AS169" t="s">
        <v>30108</v>
      </c>
      <c r="AT169" t="s">
        <v>937</v>
      </c>
      <c r="AU169">
        <v>4</v>
      </c>
      <c r="AV169">
        <v>6160</v>
      </c>
      <c r="AW169" t="s">
        <v>23210</v>
      </c>
      <c r="AX169" t="s">
        <v>937</v>
      </c>
      <c r="AY169">
        <v>4</v>
      </c>
      <c r="AZ169">
        <v>6160</v>
      </c>
      <c r="BA169" t="s">
        <v>16362</v>
      </c>
      <c r="BB169" t="s">
        <v>937</v>
      </c>
      <c r="BC169">
        <v>4</v>
      </c>
      <c r="BD169">
        <v>6160</v>
      </c>
      <c r="BE169" t="s">
        <v>9514</v>
      </c>
      <c r="BF169" t="s">
        <v>937</v>
      </c>
      <c r="BH169">
        <v>4</v>
      </c>
      <c r="BI169">
        <v>6160</v>
      </c>
      <c r="BJ169" t="s">
        <v>2866</v>
      </c>
      <c r="BK169" t="s">
        <v>937</v>
      </c>
      <c r="BP169">
        <v>6</v>
      </c>
      <c r="BQ169">
        <v>6310</v>
      </c>
      <c r="BS169">
        <v>3</v>
      </c>
    </row>
    <row r="170" spans="43:71" x14ac:dyDescent="0.2">
      <c r="AQ170">
        <v>4</v>
      </c>
      <c r="AR170">
        <v>6170</v>
      </c>
      <c r="AS170" t="s">
        <v>30109</v>
      </c>
      <c r="AT170" t="s">
        <v>938</v>
      </c>
      <c r="AU170">
        <v>4</v>
      </c>
      <c r="AV170">
        <v>6170</v>
      </c>
      <c r="AW170" t="s">
        <v>23211</v>
      </c>
      <c r="AX170" t="s">
        <v>938</v>
      </c>
      <c r="AY170">
        <v>4</v>
      </c>
      <c r="AZ170">
        <v>6170</v>
      </c>
      <c r="BA170" t="s">
        <v>16363</v>
      </c>
      <c r="BB170" t="s">
        <v>938</v>
      </c>
      <c r="BC170">
        <v>4</v>
      </c>
      <c r="BD170">
        <v>6170</v>
      </c>
      <c r="BE170" t="s">
        <v>9515</v>
      </c>
      <c r="BF170" t="s">
        <v>938</v>
      </c>
      <c r="BH170">
        <v>4</v>
      </c>
      <c r="BI170">
        <v>6170</v>
      </c>
      <c r="BJ170" t="s">
        <v>2867</v>
      </c>
      <c r="BK170" t="s">
        <v>938</v>
      </c>
      <c r="BP170">
        <v>6</v>
      </c>
      <c r="BQ170">
        <v>6320</v>
      </c>
      <c r="BS170">
        <v>3</v>
      </c>
    </row>
    <row r="171" spans="43:71" x14ac:dyDescent="0.2">
      <c r="AQ171">
        <v>4</v>
      </c>
      <c r="AR171">
        <v>6180</v>
      </c>
      <c r="AS171" t="s">
        <v>30110</v>
      </c>
      <c r="AT171" t="s">
        <v>937</v>
      </c>
      <c r="AU171">
        <v>4</v>
      </c>
      <c r="AV171">
        <v>6180</v>
      </c>
      <c r="AW171" t="s">
        <v>23212</v>
      </c>
      <c r="AX171" t="s">
        <v>937</v>
      </c>
      <c r="AY171">
        <v>4</v>
      </c>
      <c r="AZ171">
        <v>6180</v>
      </c>
      <c r="BA171" t="s">
        <v>16364</v>
      </c>
      <c r="BB171" t="s">
        <v>937</v>
      </c>
      <c r="BC171">
        <v>4</v>
      </c>
      <c r="BD171">
        <v>6180</v>
      </c>
      <c r="BE171" t="s">
        <v>9516</v>
      </c>
      <c r="BF171" t="s">
        <v>937</v>
      </c>
      <c r="BH171">
        <v>4</v>
      </c>
      <c r="BI171">
        <v>6180</v>
      </c>
      <c r="BJ171" t="s">
        <v>2868</v>
      </c>
      <c r="BK171" t="s">
        <v>937</v>
      </c>
      <c r="BP171">
        <v>6</v>
      </c>
      <c r="BQ171">
        <v>6330</v>
      </c>
      <c r="BS171">
        <v>1</v>
      </c>
    </row>
    <row r="172" spans="43:71" x14ac:dyDescent="0.2">
      <c r="AQ172">
        <v>4</v>
      </c>
      <c r="AR172">
        <v>6190</v>
      </c>
      <c r="AS172" t="s">
        <v>30111</v>
      </c>
      <c r="AT172" t="s">
        <v>937</v>
      </c>
      <c r="AU172">
        <v>4</v>
      </c>
      <c r="AV172">
        <v>6190</v>
      </c>
      <c r="AW172" t="s">
        <v>23213</v>
      </c>
      <c r="AX172" t="s">
        <v>937</v>
      </c>
      <c r="AY172">
        <v>4</v>
      </c>
      <c r="AZ172">
        <v>6190</v>
      </c>
      <c r="BA172" t="s">
        <v>16365</v>
      </c>
      <c r="BB172" t="s">
        <v>937</v>
      </c>
      <c r="BC172">
        <v>4</v>
      </c>
      <c r="BD172">
        <v>6190</v>
      </c>
      <c r="BE172" t="s">
        <v>9517</v>
      </c>
      <c r="BF172" t="s">
        <v>937</v>
      </c>
      <c r="BH172">
        <v>4</v>
      </c>
      <c r="BI172">
        <v>6190</v>
      </c>
      <c r="BJ172" t="s">
        <v>2869</v>
      </c>
      <c r="BK172" t="s">
        <v>937</v>
      </c>
      <c r="BP172">
        <v>6</v>
      </c>
      <c r="BQ172">
        <v>6340</v>
      </c>
      <c r="BS172">
        <v>1</v>
      </c>
    </row>
    <row r="173" spans="43:71" x14ac:dyDescent="0.2">
      <c r="AQ173">
        <v>4</v>
      </c>
      <c r="AR173">
        <v>6200</v>
      </c>
      <c r="AS173" t="s">
        <v>30112</v>
      </c>
      <c r="AT173" t="s">
        <v>937</v>
      </c>
      <c r="AU173">
        <v>4</v>
      </c>
      <c r="AV173">
        <v>6200</v>
      </c>
      <c r="AW173" t="s">
        <v>23214</v>
      </c>
      <c r="AX173" t="s">
        <v>937</v>
      </c>
      <c r="AY173">
        <v>4</v>
      </c>
      <c r="AZ173">
        <v>6200</v>
      </c>
      <c r="BA173" t="s">
        <v>16366</v>
      </c>
      <c r="BB173" t="s">
        <v>937</v>
      </c>
      <c r="BC173">
        <v>4</v>
      </c>
      <c r="BD173">
        <v>6200</v>
      </c>
      <c r="BE173" t="s">
        <v>9518</v>
      </c>
      <c r="BF173" t="s">
        <v>937</v>
      </c>
      <c r="BH173">
        <v>4</v>
      </c>
      <c r="BI173">
        <v>6200</v>
      </c>
      <c r="BJ173" t="s">
        <v>2870</v>
      </c>
      <c r="BK173" t="s">
        <v>937</v>
      </c>
      <c r="BP173">
        <v>7</v>
      </c>
      <c r="BQ173">
        <v>6010</v>
      </c>
      <c r="BS173">
        <v>2</v>
      </c>
    </row>
    <row r="174" spans="43:71" x14ac:dyDescent="0.2">
      <c r="AQ174">
        <v>4</v>
      </c>
      <c r="AR174">
        <v>6210</v>
      </c>
      <c r="AS174" t="s">
        <v>30113</v>
      </c>
      <c r="AT174" t="s">
        <v>936</v>
      </c>
      <c r="AU174">
        <v>4</v>
      </c>
      <c r="AV174">
        <v>6210</v>
      </c>
      <c r="AW174" t="s">
        <v>23215</v>
      </c>
      <c r="AX174" t="s">
        <v>936</v>
      </c>
      <c r="AY174">
        <v>4</v>
      </c>
      <c r="AZ174">
        <v>6210</v>
      </c>
      <c r="BA174" t="s">
        <v>16367</v>
      </c>
      <c r="BB174" t="s">
        <v>936</v>
      </c>
      <c r="BC174">
        <v>4</v>
      </c>
      <c r="BD174">
        <v>6210</v>
      </c>
      <c r="BE174" t="s">
        <v>9519</v>
      </c>
      <c r="BF174" t="s">
        <v>936</v>
      </c>
      <c r="BH174">
        <v>4</v>
      </c>
      <c r="BI174">
        <v>6210</v>
      </c>
      <c r="BJ174" t="s">
        <v>2871</v>
      </c>
      <c r="BK174" t="s">
        <v>936</v>
      </c>
      <c r="BP174">
        <v>7</v>
      </c>
      <c r="BQ174">
        <v>6020</v>
      </c>
      <c r="BS174">
        <v>2</v>
      </c>
    </row>
    <row r="175" spans="43:71" x14ac:dyDescent="0.2">
      <c r="AQ175">
        <v>4</v>
      </c>
      <c r="AR175">
        <v>6240</v>
      </c>
      <c r="AS175" t="s">
        <v>30114</v>
      </c>
      <c r="AT175" t="s">
        <v>937</v>
      </c>
      <c r="AU175">
        <v>4</v>
      </c>
      <c r="AV175">
        <v>6240</v>
      </c>
      <c r="AW175" t="s">
        <v>23216</v>
      </c>
      <c r="AX175" t="s">
        <v>937</v>
      </c>
      <c r="AY175">
        <v>4</v>
      </c>
      <c r="AZ175">
        <v>6240</v>
      </c>
      <c r="BA175" t="s">
        <v>16368</v>
      </c>
      <c r="BB175" t="s">
        <v>937</v>
      </c>
      <c r="BC175">
        <v>4</v>
      </c>
      <c r="BD175">
        <v>6240</v>
      </c>
      <c r="BE175" t="s">
        <v>9520</v>
      </c>
      <c r="BF175" t="s">
        <v>937</v>
      </c>
      <c r="BH175">
        <v>4</v>
      </c>
      <c r="BI175">
        <v>6240</v>
      </c>
      <c r="BJ175" t="s">
        <v>2872</v>
      </c>
      <c r="BK175" t="s">
        <v>937</v>
      </c>
      <c r="BP175">
        <v>7</v>
      </c>
      <c r="BQ175">
        <v>6030</v>
      </c>
      <c r="BS175">
        <v>2</v>
      </c>
    </row>
    <row r="176" spans="43:71" x14ac:dyDescent="0.2">
      <c r="AQ176">
        <v>4</v>
      </c>
      <c r="AR176">
        <v>6250</v>
      </c>
      <c r="AS176" t="s">
        <v>30115</v>
      </c>
      <c r="AT176" t="s">
        <v>936</v>
      </c>
      <c r="AU176">
        <v>4</v>
      </c>
      <c r="AV176">
        <v>6250</v>
      </c>
      <c r="AW176" t="s">
        <v>23217</v>
      </c>
      <c r="AX176" t="s">
        <v>936</v>
      </c>
      <c r="AY176">
        <v>4</v>
      </c>
      <c r="AZ176">
        <v>6250</v>
      </c>
      <c r="BA176" t="s">
        <v>16369</v>
      </c>
      <c r="BB176" t="s">
        <v>936</v>
      </c>
      <c r="BC176">
        <v>4</v>
      </c>
      <c r="BD176">
        <v>6250</v>
      </c>
      <c r="BE176" t="s">
        <v>9521</v>
      </c>
      <c r="BF176" t="s">
        <v>936</v>
      </c>
      <c r="BH176">
        <v>4</v>
      </c>
      <c r="BI176">
        <v>6250</v>
      </c>
      <c r="BJ176" t="s">
        <v>2873</v>
      </c>
      <c r="BK176" t="s">
        <v>936</v>
      </c>
      <c r="BP176">
        <v>7</v>
      </c>
      <c r="BQ176">
        <v>6040</v>
      </c>
      <c r="BS176">
        <v>2</v>
      </c>
    </row>
    <row r="177" spans="43:71" x14ac:dyDescent="0.2">
      <c r="AQ177">
        <v>4</v>
      </c>
      <c r="AR177">
        <v>6256</v>
      </c>
      <c r="AS177" t="s">
        <v>30116</v>
      </c>
      <c r="AT177" t="s">
        <v>936</v>
      </c>
      <c r="AU177">
        <v>4</v>
      </c>
      <c r="AV177">
        <v>6256</v>
      </c>
      <c r="AW177" t="s">
        <v>23218</v>
      </c>
      <c r="AX177" t="s">
        <v>936</v>
      </c>
      <c r="AY177">
        <v>4</v>
      </c>
      <c r="AZ177">
        <v>6256</v>
      </c>
      <c r="BA177" t="s">
        <v>16370</v>
      </c>
      <c r="BB177" t="s">
        <v>936</v>
      </c>
      <c r="BC177">
        <v>4</v>
      </c>
      <c r="BD177">
        <v>6256</v>
      </c>
      <c r="BE177" t="s">
        <v>9522</v>
      </c>
      <c r="BF177" t="s">
        <v>936</v>
      </c>
      <c r="BH177">
        <v>4</v>
      </c>
      <c r="BI177">
        <v>6256</v>
      </c>
      <c r="BJ177" t="s">
        <v>2874</v>
      </c>
      <c r="BK177" t="s">
        <v>936</v>
      </c>
      <c r="BP177">
        <v>7</v>
      </c>
      <c r="BQ177">
        <v>6070</v>
      </c>
      <c r="BS177">
        <v>2</v>
      </c>
    </row>
    <row r="178" spans="43:71" x14ac:dyDescent="0.2">
      <c r="AQ178">
        <v>4</v>
      </c>
      <c r="AR178">
        <v>6260</v>
      </c>
      <c r="AS178" t="s">
        <v>30117</v>
      </c>
      <c r="AT178" t="s">
        <v>937</v>
      </c>
      <c r="AU178">
        <v>4</v>
      </c>
      <c r="AV178">
        <v>6260</v>
      </c>
      <c r="AW178" t="s">
        <v>23219</v>
      </c>
      <c r="AX178" t="s">
        <v>937</v>
      </c>
      <c r="AY178">
        <v>4</v>
      </c>
      <c r="AZ178">
        <v>6260</v>
      </c>
      <c r="BA178" t="s">
        <v>16371</v>
      </c>
      <c r="BB178" t="s">
        <v>937</v>
      </c>
      <c r="BC178">
        <v>4</v>
      </c>
      <c r="BD178">
        <v>6260</v>
      </c>
      <c r="BE178" t="s">
        <v>9523</v>
      </c>
      <c r="BF178" t="s">
        <v>937</v>
      </c>
      <c r="BH178">
        <v>4</v>
      </c>
      <c r="BI178">
        <v>6260</v>
      </c>
      <c r="BJ178" t="s">
        <v>2875</v>
      </c>
      <c r="BK178" t="s">
        <v>937</v>
      </c>
      <c r="BP178">
        <v>7</v>
      </c>
      <c r="BQ178">
        <v>6080</v>
      </c>
      <c r="BS178">
        <v>2</v>
      </c>
    </row>
    <row r="179" spans="43:71" x14ac:dyDescent="0.2">
      <c r="AQ179">
        <v>4</v>
      </c>
      <c r="AR179">
        <v>6270</v>
      </c>
      <c r="AS179" t="s">
        <v>30118</v>
      </c>
      <c r="AT179" t="s">
        <v>937</v>
      </c>
      <c r="AU179">
        <v>4</v>
      </c>
      <c r="AV179">
        <v>6270</v>
      </c>
      <c r="AW179" t="s">
        <v>23220</v>
      </c>
      <c r="AX179" t="s">
        <v>937</v>
      </c>
      <c r="AY179">
        <v>4</v>
      </c>
      <c r="AZ179">
        <v>6270</v>
      </c>
      <c r="BA179" t="s">
        <v>16372</v>
      </c>
      <c r="BB179" t="s">
        <v>937</v>
      </c>
      <c r="BC179">
        <v>4</v>
      </c>
      <c r="BD179">
        <v>6270</v>
      </c>
      <c r="BE179" t="s">
        <v>9524</v>
      </c>
      <c r="BF179" t="s">
        <v>937</v>
      </c>
      <c r="BH179">
        <v>4</v>
      </c>
      <c r="BI179">
        <v>6270</v>
      </c>
      <c r="BJ179" t="s">
        <v>2876</v>
      </c>
      <c r="BK179" t="s">
        <v>937</v>
      </c>
      <c r="BP179">
        <v>7</v>
      </c>
      <c r="BQ179">
        <v>6090</v>
      </c>
      <c r="BS179">
        <v>2</v>
      </c>
    </row>
    <row r="180" spans="43:71" x14ac:dyDescent="0.2">
      <c r="AQ180">
        <v>4</v>
      </c>
      <c r="AR180">
        <v>6280</v>
      </c>
      <c r="AS180" t="s">
        <v>30119</v>
      </c>
      <c r="AT180" t="s">
        <v>936</v>
      </c>
      <c r="AU180">
        <v>4</v>
      </c>
      <c r="AV180">
        <v>6280</v>
      </c>
      <c r="AW180" t="s">
        <v>23221</v>
      </c>
      <c r="AX180" t="s">
        <v>936</v>
      </c>
      <c r="AY180">
        <v>4</v>
      </c>
      <c r="AZ180">
        <v>6280</v>
      </c>
      <c r="BA180" t="s">
        <v>16373</v>
      </c>
      <c r="BB180" t="s">
        <v>936</v>
      </c>
      <c r="BC180">
        <v>4</v>
      </c>
      <c r="BD180">
        <v>6280</v>
      </c>
      <c r="BE180" t="s">
        <v>9525</v>
      </c>
      <c r="BF180" t="s">
        <v>936</v>
      </c>
      <c r="BH180">
        <v>4</v>
      </c>
      <c r="BI180">
        <v>6280</v>
      </c>
      <c r="BJ180" t="s">
        <v>2877</v>
      </c>
      <c r="BK180" t="s">
        <v>936</v>
      </c>
      <c r="BP180">
        <v>7</v>
      </c>
      <c r="BQ180">
        <v>6100</v>
      </c>
      <c r="BS180">
        <v>2</v>
      </c>
    </row>
    <row r="181" spans="43:71" x14ac:dyDescent="0.2">
      <c r="AQ181">
        <v>4</v>
      </c>
      <c r="AR181">
        <v>6290</v>
      </c>
      <c r="AS181" t="s">
        <v>30120</v>
      </c>
      <c r="AT181" t="s">
        <v>936</v>
      </c>
      <c r="AU181">
        <v>4</v>
      </c>
      <c r="AV181">
        <v>6290</v>
      </c>
      <c r="AW181" t="s">
        <v>23222</v>
      </c>
      <c r="AX181" t="s">
        <v>936</v>
      </c>
      <c r="AY181">
        <v>4</v>
      </c>
      <c r="AZ181">
        <v>6290</v>
      </c>
      <c r="BA181" t="s">
        <v>16374</v>
      </c>
      <c r="BB181" t="s">
        <v>936</v>
      </c>
      <c r="BC181">
        <v>4</v>
      </c>
      <c r="BD181">
        <v>6290</v>
      </c>
      <c r="BE181" t="s">
        <v>9526</v>
      </c>
      <c r="BF181" t="s">
        <v>936</v>
      </c>
      <c r="BH181">
        <v>4</v>
      </c>
      <c r="BI181">
        <v>6290</v>
      </c>
      <c r="BJ181" t="s">
        <v>2878</v>
      </c>
      <c r="BK181" t="s">
        <v>936</v>
      </c>
      <c r="BP181">
        <v>7</v>
      </c>
      <c r="BQ181">
        <v>6101</v>
      </c>
      <c r="BS181">
        <v>2</v>
      </c>
    </row>
    <row r="182" spans="43:71" x14ac:dyDescent="0.2">
      <c r="AQ182">
        <v>4</v>
      </c>
      <c r="AR182">
        <v>6300</v>
      </c>
      <c r="AS182" t="s">
        <v>30121</v>
      </c>
      <c r="AT182" t="s">
        <v>936</v>
      </c>
      <c r="AU182">
        <v>4</v>
      </c>
      <c r="AV182">
        <v>6300</v>
      </c>
      <c r="AW182" t="s">
        <v>23223</v>
      </c>
      <c r="AX182" t="s">
        <v>936</v>
      </c>
      <c r="AY182">
        <v>4</v>
      </c>
      <c r="AZ182">
        <v>6300</v>
      </c>
      <c r="BA182" t="s">
        <v>16375</v>
      </c>
      <c r="BB182" t="s">
        <v>936</v>
      </c>
      <c r="BC182">
        <v>4</v>
      </c>
      <c r="BD182">
        <v>6300</v>
      </c>
      <c r="BE182" t="s">
        <v>9527</v>
      </c>
      <c r="BF182" t="s">
        <v>936</v>
      </c>
      <c r="BH182">
        <v>4</v>
      </c>
      <c r="BI182">
        <v>6300</v>
      </c>
      <c r="BJ182" t="s">
        <v>2879</v>
      </c>
      <c r="BK182" t="s">
        <v>936</v>
      </c>
      <c r="BP182">
        <v>7</v>
      </c>
      <c r="BQ182">
        <v>6110</v>
      </c>
      <c r="BS182">
        <v>1</v>
      </c>
    </row>
    <row r="183" spans="43:71" x14ac:dyDescent="0.2">
      <c r="AQ183">
        <v>4</v>
      </c>
      <c r="AR183">
        <v>6310</v>
      </c>
      <c r="AS183" t="s">
        <v>30122</v>
      </c>
      <c r="AT183" t="s">
        <v>936</v>
      </c>
      <c r="AU183">
        <v>4</v>
      </c>
      <c r="AV183">
        <v>6310</v>
      </c>
      <c r="AW183" t="s">
        <v>23224</v>
      </c>
      <c r="AX183" t="s">
        <v>936</v>
      </c>
      <c r="AY183">
        <v>4</v>
      </c>
      <c r="AZ183">
        <v>6310</v>
      </c>
      <c r="BA183" t="s">
        <v>16376</v>
      </c>
      <c r="BB183" t="s">
        <v>936</v>
      </c>
      <c r="BC183">
        <v>4</v>
      </c>
      <c r="BD183">
        <v>6310</v>
      </c>
      <c r="BE183" t="s">
        <v>9528</v>
      </c>
      <c r="BF183" t="s">
        <v>936</v>
      </c>
      <c r="BH183">
        <v>4</v>
      </c>
      <c r="BI183">
        <v>6310</v>
      </c>
      <c r="BJ183" t="s">
        <v>2880</v>
      </c>
      <c r="BK183" t="s">
        <v>936</v>
      </c>
      <c r="BP183">
        <v>7</v>
      </c>
      <c r="BQ183">
        <v>6130</v>
      </c>
      <c r="BS183">
        <v>2</v>
      </c>
    </row>
    <row r="184" spans="43:71" x14ac:dyDescent="0.2">
      <c r="AQ184">
        <v>4</v>
      </c>
      <c r="AR184">
        <v>6320</v>
      </c>
      <c r="AS184" t="s">
        <v>30123</v>
      </c>
      <c r="AT184" t="s">
        <v>936</v>
      </c>
      <c r="AU184">
        <v>4</v>
      </c>
      <c r="AV184">
        <v>6320</v>
      </c>
      <c r="AW184" t="s">
        <v>23225</v>
      </c>
      <c r="AX184" t="s">
        <v>936</v>
      </c>
      <c r="AY184">
        <v>4</v>
      </c>
      <c r="AZ184">
        <v>6320</v>
      </c>
      <c r="BA184" t="s">
        <v>16377</v>
      </c>
      <c r="BB184" t="s">
        <v>936</v>
      </c>
      <c r="BC184">
        <v>4</v>
      </c>
      <c r="BD184">
        <v>6320</v>
      </c>
      <c r="BE184" t="s">
        <v>9529</v>
      </c>
      <c r="BF184" t="s">
        <v>936</v>
      </c>
      <c r="BH184">
        <v>4</v>
      </c>
      <c r="BI184">
        <v>6320</v>
      </c>
      <c r="BJ184" t="s">
        <v>2881</v>
      </c>
      <c r="BK184" t="s">
        <v>936</v>
      </c>
      <c r="BP184">
        <v>7</v>
      </c>
      <c r="BQ184">
        <v>6131</v>
      </c>
      <c r="BS184">
        <v>2</v>
      </c>
    </row>
    <row r="185" spans="43:71" x14ac:dyDescent="0.2">
      <c r="AQ185">
        <v>4</v>
      </c>
      <c r="AR185">
        <v>6330</v>
      </c>
      <c r="AS185" t="s">
        <v>30124</v>
      </c>
      <c r="AT185" t="s">
        <v>936</v>
      </c>
      <c r="AU185">
        <v>4</v>
      </c>
      <c r="AV185">
        <v>6330</v>
      </c>
      <c r="AW185" t="s">
        <v>23226</v>
      </c>
      <c r="AX185" t="s">
        <v>936</v>
      </c>
      <c r="AY185">
        <v>4</v>
      </c>
      <c r="AZ185">
        <v>6330</v>
      </c>
      <c r="BA185" t="s">
        <v>16378</v>
      </c>
      <c r="BB185" t="s">
        <v>936</v>
      </c>
      <c r="BC185">
        <v>4</v>
      </c>
      <c r="BD185">
        <v>6330</v>
      </c>
      <c r="BE185" t="s">
        <v>9530</v>
      </c>
      <c r="BF185" t="s">
        <v>936</v>
      </c>
      <c r="BH185">
        <v>4</v>
      </c>
      <c r="BI185">
        <v>6330</v>
      </c>
      <c r="BJ185" t="s">
        <v>2882</v>
      </c>
      <c r="BK185" t="s">
        <v>936</v>
      </c>
      <c r="BP185">
        <v>7</v>
      </c>
      <c r="BQ185">
        <v>6140</v>
      </c>
      <c r="BS185">
        <v>2</v>
      </c>
    </row>
    <row r="186" spans="43:71" x14ac:dyDescent="0.2">
      <c r="AQ186">
        <v>4</v>
      </c>
      <c r="AR186">
        <v>6340</v>
      </c>
      <c r="AS186" t="s">
        <v>30125</v>
      </c>
      <c r="AT186" t="s">
        <v>936</v>
      </c>
      <c r="AU186">
        <v>4</v>
      </c>
      <c r="AV186">
        <v>6340</v>
      </c>
      <c r="AW186" t="s">
        <v>23227</v>
      </c>
      <c r="AX186" t="s">
        <v>936</v>
      </c>
      <c r="AY186">
        <v>4</v>
      </c>
      <c r="AZ186">
        <v>6340</v>
      </c>
      <c r="BA186" t="s">
        <v>16379</v>
      </c>
      <c r="BB186" t="s">
        <v>936</v>
      </c>
      <c r="BC186">
        <v>4</v>
      </c>
      <c r="BD186">
        <v>6340</v>
      </c>
      <c r="BE186" t="s">
        <v>9531</v>
      </c>
      <c r="BF186" t="s">
        <v>936</v>
      </c>
      <c r="BH186">
        <v>4</v>
      </c>
      <c r="BI186">
        <v>6340</v>
      </c>
      <c r="BJ186" t="s">
        <v>2883</v>
      </c>
      <c r="BK186" t="s">
        <v>936</v>
      </c>
      <c r="BP186">
        <v>7</v>
      </c>
      <c r="BQ186">
        <v>6150</v>
      </c>
      <c r="BS186">
        <v>2</v>
      </c>
    </row>
    <row r="187" spans="43:71" x14ac:dyDescent="0.2">
      <c r="AQ187">
        <v>4</v>
      </c>
      <c r="AR187">
        <v>6350</v>
      </c>
      <c r="AS187" t="s">
        <v>30126</v>
      </c>
      <c r="AT187" t="s">
        <v>938</v>
      </c>
      <c r="AU187">
        <v>4</v>
      </c>
      <c r="AV187">
        <v>6350</v>
      </c>
      <c r="AW187" t="s">
        <v>23228</v>
      </c>
      <c r="AX187" t="s">
        <v>938</v>
      </c>
      <c r="AY187">
        <v>4</v>
      </c>
      <c r="AZ187">
        <v>6350</v>
      </c>
      <c r="BA187" t="s">
        <v>16380</v>
      </c>
      <c r="BB187" t="s">
        <v>938</v>
      </c>
      <c r="BC187">
        <v>4</v>
      </c>
      <c r="BD187">
        <v>6350</v>
      </c>
      <c r="BE187" t="s">
        <v>9532</v>
      </c>
      <c r="BF187" t="s">
        <v>938</v>
      </c>
      <c r="BH187">
        <v>4</v>
      </c>
      <c r="BI187">
        <v>6350</v>
      </c>
      <c r="BJ187" t="s">
        <v>2884</v>
      </c>
      <c r="BK187" t="s">
        <v>938</v>
      </c>
      <c r="BP187">
        <v>7</v>
      </c>
      <c r="BQ187">
        <v>6160</v>
      </c>
      <c r="BS187">
        <v>2</v>
      </c>
    </row>
    <row r="188" spans="43:71" x14ac:dyDescent="0.2">
      <c r="AQ188">
        <v>4</v>
      </c>
      <c r="AR188">
        <v>6360</v>
      </c>
      <c r="AS188" t="s">
        <v>30127</v>
      </c>
      <c r="AT188" t="s">
        <v>936</v>
      </c>
      <c r="AU188">
        <v>4</v>
      </c>
      <c r="AV188">
        <v>6360</v>
      </c>
      <c r="AW188" t="s">
        <v>23229</v>
      </c>
      <c r="AX188" t="s">
        <v>936</v>
      </c>
      <c r="AY188">
        <v>4</v>
      </c>
      <c r="AZ188">
        <v>6360</v>
      </c>
      <c r="BA188" t="s">
        <v>16381</v>
      </c>
      <c r="BB188" t="s">
        <v>936</v>
      </c>
      <c r="BC188">
        <v>4</v>
      </c>
      <c r="BD188">
        <v>6360</v>
      </c>
      <c r="BE188" t="s">
        <v>9533</v>
      </c>
      <c r="BF188" t="s">
        <v>936</v>
      </c>
      <c r="BH188">
        <v>4</v>
      </c>
      <c r="BI188">
        <v>6360</v>
      </c>
      <c r="BJ188" t="s">
        <v>2885</v>
      </c>
      <c r="BK188" t="s">
        <v>936</v>
      </c>
      <c r="BP188">
        <v>7</v>
      </c>
      <c r="BQ188">
        <v>6170</v>
      </c>
      <c r="BS188">
        <v>2</v>
      </c>
    </row>
    <row r="189" spans="43:71" x14ac:dyDescent="0.2">
      <c r="AQ189">
        <v>4</v>
      </c>
      <c r="AR189">
        <v>7205</v>
      </c>
      <c r="AS189" t="s">
        <v>30128</v>
      </c>
      <c r="AT189" t="s">
        <v>936</v>
      </c>
      <c r="AU189">
        <v>4</v>
      </c>
      <c r="AV189">
        <v>7205</v>
      </c>
      <c r="AW189" t="s">
        <v>23230</v>
      </c>
      <c r="AX189" t="s">
        <v>936</v>
      </c>
      <c r="AY189">
        <v>4</v>
      </c>
      <c r="AZ189">
        <v>7205</v>
      </c>
      <c r="BA189" t="s">
        <v>16382</v>
      </c>
      <c r="BB189" t="s">
        <v>936</v>
      </c>
      <c r="BC189">
        <v>4</v>
      </c>
      <c r="BD189">
        <v>7205</v>
      </c>
      <c r="BE189" t="s">
        <v>9534</v>
      </c>
      <c r="BF189" t="s">
        <v>936</v>
      </c>
      <c r="BH189">
        <v>4</v>
      </c>
      <c r="BI189">
        <v>7205</v>
      </c>
      <c r="BJ189" t="s">
        <v>2886</v>
      </c>
      <c r="BK189" t="s">
        <v>936</v>
      </c>
      <c r="BP189">
        <v>7</v>
      </c>
      <c r="BQ189">
        <v>6180</v>
      </c>
      <c r="BS189">
        <v>2</v>
      </c>
    </row>
    <row r="190" spans="43:71" x14ac:dyDescent="0.2">
      <c r="AQ190">
        <v>4</v>
      </c>
      <c r="AR190">
        <v>7206</v>
      </c>
      <c r="AS190" t="s">
        <v>30129</v>
      </c>
      <c r="AT190" t="s">
        <v>936</v>
      </c>
      <c r="AU190">
        <v>4</v>
      </c>
      <c r="AV190">
        <v>7206</v>
      </c>
      <c r="AW190" t="s">
        <v>23231</v>
      </c>
      <c r="AX190" t="s">
        <v>936</v>
      </c>
      <c r="AY190">
        <v>4</v>
      </c>
      <c r="AZ190">
        <v>7206</v>
      </c>
      <c r="BA190" t="s">
        <v>16383</v>
      </c>
      <c r="BB190" t="s">
        <v>936</v>
      </c>
      <c r="BC190">
        <v>4</v>
      </c>
      <c r="BD190">
        <v>7206</v>
      </c>
      <c r="BE190" t="s">
        <v>9535</v>
      </c>
      <c r="BF190" t="s">
        <v>936</v>
      </c>
      <c r="BH190">
        <v>4</v>
      </c>
      <c r="BI190">
        <v>7206</v>
      </c>
      <c r="BJ190" t="s">
        <v>2887</v>
      </c>
      <c r="BK190" t="s">
        <v>936</v>
      </c>
      <c r="BP190">
        <v>7</v>
      </c>
      <c r="BQ190">
        <v>6190</v>
      </c>
      <c r="BS190">
        <v>2</v>
      </c>
    </row>
    <row r="191" spans="43:71" x14ac:dyDescent="0.2">
      <c r="AQ191">
        <v>4</v>
      </c>
      <c r="AR191">
        <v>7207</v>
      </c>
      <c r="AS191" t="s">
        <v>30130</v>
      </c>
      <c r="AT191" t="s">
        <v>938</v>
      </c>
      <c r="AU191">
        <v>4</v>
      </c>
      <c r="AV191">
        <v>7207</v>
      </c>
      <c r="AW191" t="s">
        <v>23232</v>
      </c>
      <c r="AX191" t="s">
        <v>938</v>
      </c>
      <c r="AY191">
        <v>4</v>
      </c>
      <c r="AZ191">
        <v>7207</v>
      </c>
      <c r="BA191" t="s">
        <v>16384</v>
      </c>
      <c r="BB191" t="s">
        <v>938</v>
      </c>
      <c r="BC191">
        <v>4</v>
      </c>
      <c r="BD191">
        <v>7207</v>
      </c>
      <c r="BE191" t="s">
        <v>9536</v>
      </c>
      <c r="BF191" t="s">
        <v>938</v>
      </c>
      <c r="BH191">
        <v>4</v>
      </c>
      <c r="BI191">
        <v>7207</v>
      </c>
      <c r="BJ191" t="s">
        <v>2888</v>
      </c>
      <c r="BK191" t="s">
        <v>938</v>
      </c>
      <c r="BP191">
        <v>7</v>
      </c>
      <c r="BQ191">
        <v>6200</v>
      </c>
      <c r="BS191">
        <v>2</v>
      </c>
    </row>
    <row r="192" spans="43:71" x14ac:dyDescent="0.2">
      <c r="AQ192">
        <v>4</v>
      </c>
      <c r="AR192">
        <v>7210</v>
      </c>
      <c r="AS192" t="s">
        <v>30131</v>
      </c>
      <c r="AT192" t="s">
        <v>937</v>
      </c>
      <c r="AU192">
        <v>4</v>
      </c>
      <c r="AV192">
        <v>7210</v>
      </c>
      <c r="AW192" t="s">
        <v>23233</v>
      </c>
      <c r="AX192" t="s">
        <v>937</v>
      </c>
      <c r="AY192">
        <v>4</v>
      </c>
      <c r="AZ192">
        <v>7210</v>
      </c>
      <c r="BA192" t="s">
        <v>16385</v>
      </c>
      <c r="BB192" t="s">
        <v>937</v>
      </c>
      <c r="BC192">
        <v>4</v>
      </c>
      <c r="BD192">
        <v>7210</v>
      </c>
      <c r="BE192" t="s">
        <v>9537</v>
      </c>
      <c r="BF192" t="s">
        <v>937</v>
      </c>
      <c r="BH192">
        <v>4</v>
      </c>
      <c r="BI192">
        <v>7210</v>
      </c>
      <c r="BJ192" t="s">
        <v>2889</v>
      </c>
      <c r="BK192" t="s">
        <v>937</v>
      </c>
      <c r="BP192">
        <v>7</v>
      </c>
      <c r="BQ192">
        <v>6210</v>
      </c>
      <c r="BS192">
        <v>2</v>
      </c>
    </row>
    <row r="193" spans="43:71" x14ac:dyDescent="0.2">
      <c r="AQ193">
        <v>4</v>
      </c>
      <c r="AR193">
        <v>8073</v>
      </c>
      <c r="AS193" t="s">
        <v>30132</v>
      </c>
      <c r="AT193" t="s">
        <v>936</v>
      </c>
      <c r="AU193">
        <v>4</v>
      </c>
      <c r="AV193">
        <v>8073</v>
      </c>
      <c r="AW193" t="s">
        <v>23234</v>
      </c>
      <c r="AX193" t="s">
        <v>936</v>
      </c>
      <c r="AY193">
        <v>4</v>
      </c>
      <c r="AZ193">
        <v>8073</v>
      </c>
      <c r="BA193" t="s">
        <v>16386</v>
      </c>
      <c r="BB193" t="s">
        <v>936</v>
      </c>
      <c r="BC193">
        <v>4</v>
      </c>
      <c r="BD193">
        <v>8073</v>
      </c>
      <c r="BE193" t="s">
        <v>9538</v>
      </c>
      <c r="BF193" t="s">
        <v>936</v>
      </c>
      <c r="BH193">
        <v>4</v>
      </c>
      <c r="BI193">
        <v>8073</v>
      </c>
      <c r="BJ193" t="s">
        <v>2890</v>
      </c>
      <c r="BK193" t="s">
        <v>936</v>
      </c>
      <c r="BP193">
        <v>7</v>
      </c>
      <c r="BQ193">
        <v>6240</v>
      </c>
      <c r="BS193">
        <v>2</v>
      </c>
    </row>
    <row r="194" spans="43:71" x14ac:dyDescent="0.2">
      <c r="AQ194">
        <v>4</v>
      </c>
      <c r="AR194">
        <v>8074</v>
      </c>
      <c r="AS194" t="s">
        <v>30133</v>
      </c>
      <c r="AT194" t="s">
        <v>937</v>
      </c>
      <c r="AU194">
        <v>4</v>
      </c>
      <c r="AV194">
        <v>8074</v>
      </c>
      <c r="AW194" t="s">
        <v>23235</v>
      </c>
      <c r="AX194" t="s">
        <v>937</v>
      </c>
      <c r="AY194">
        <v>4</v>
      </c>
      <c r="AZ194">
        <v>8074</v>
      </c>
      <c r="BA194" t="s">
        <v>16387</v>
      </c>
      <c r="BB194" t="s">
        <v>937</v>
      </c>
      <c r="BC194">
        <v>4</v>
      </c>
      <c r="BD194">
        <v>8074</v>
      </c>
      <c r="BE194" t="s">
        <v>9539</v>
      </c>
      <c r="BF194" t="s">
        <v>937</v>
      </c>
      <c r="BH194">
        <v>4</v>
      </c>
      <c r="BI194">
        <v>8074</v>
      </c>
      <c r="BJ194" t="s">
        <v>2891</v>
      </c>
      <c r="BK194" t="s">
        <v>937</v>
      </c>
      <c r="BP194">
        <v>7</v>
      </c>
      <c r="BQ194">
        <v>6250</v>
      </c>
      <c r="BS194">
        <v>1</v>
      </c>
    </row>
    <row r="195" spans="43:71" x14ac:dyDescent="0.2">
      <c r="AQ195">
        <v>4</v>
      </c>
      <c r="AR195">
        <v>8075</v>
      </c>
      <c r="AS195" t="s">
        <v>30134</v>
      </c>
      <c r="AT195" t="s">
        <v>938</v>
      </c>
      <c r="AU195">
        <v>4</v>
      </c>
      <c r="AV195">
        <v>8075</v>
      </c>
      <c r="AW195" t="s">
        <v>23236</v>
      </c>
      <c r="AX195" t="s">
        <v>938</v>
      </c>
      <c r="AY195">
        <v>4</v>
      </c>
      <c r="AZ195">
        <v>8075</v>
      </c>
      <c r="BA195" t="s">
        <v>16388</v>
      </c>
      <c r="BB195" t="s">
        <v>938</v>
      </c>
      <c r="BC195">
        <v>4</v>
      </c>
      <c r="BD195">
        <v>8075</v>
      </c>
      <c r="BE195" t="s">
        <v>9540</v>
      </c>
      <c r="BF195" t="s">
        <v>938</v>
      </c>
      <c r="BH195">
        <v>4</v>
      </c>
      <c r="BI195">
        <v>8075</v>
      </c>
      <c r="BJ195" t="s">
        <v>2892</v>
      </c>
      <c r="BK195" t="s">
        <v>938</v>
      </c>
      <c r="BP195">
        <v>7</v>
      </c>
      <c r="BQ195">
        <v>6256</v>
      </c>
      <c r="BS195">
        <v>1</v>
      </c>
    </row>
    <row r="196" spans="43:71" x14ac:dyDescent="0.2">
      <c r="AQ196">
        <v>4</v>
      </c>
      <c r="AR196">
        <v>8076</v>
      </c>
      <c r="AS196" t="s">
        <v>30135</v>
      </c>
      <c r="AT196" t="s">
        <v>937</v>
      </c>
      <c r="AU196">
        <v>4</v>
      </c>
      <c r="AV196">
        <v>8076</v>
      </c>
      <c r="AW196" t="s">
        <v>23237</v>
      </c>
      <c r="AX196" t="s">
        <v>937</v>
      </c>
      <c r="AY196">
        <v>4</v>
      </c>
      <c r="AZ196">
        <v>8076</v>
      </c>
      <c r="BA196" t="s">
        <v>16389</v>
      </c>
      <c r="BB196" t="s">
        <v>937</v>
      </c>
      <c r="BC196">
        <v>4</v>
      </c>
      <c r="BD196">
        <v>8076</v>
      </c>
      <c r="BE196" t="s">
        <v>9541</v>
      </c>
      <c r="BF196" t="s">
        <v>937</v>
      </c>
      <c r="BH196">
        <v>4</v>
      </c>
      <c r="BI196">
        <v>8076</v>
      </c>
      <c r="BJ196" t="s">
        <v>2893</v>
      </c>
      <c r="BK196" t="s">
        <v>937</v>
      </c>
      <c r="BP196">
        <v>7</v>
      </c>
      <c r="BQ196">
        <v>6260</v>
      </c>
      <c r="BS196">
        <v>2</v>
      </c>
    </row>
    <row r="197" spans="43:71" x14ac:dyDescent="0.2">
      <c r="AQ197">
        <v>4</v>
      </c>
      <c r="AR197">
        <v>8077</v>
      </c>
      <c r="AS197" t="s">
        <v>30136</v>
      </c>
      <c r="AT197" t="s">
        <v>937</v>
      </c>
      <c r="AU197">
        <v>4</v>
      </c>
      <c r="AV197">
        <v>8077</v>
      </c>
      <c r="AW197" t="s">
        <v>23238</v>
      </c>
      <c r="AX197" t="s">
        <v>937</v>
      </c>
      <c r="AY197">
        <v>4</v>
      </c>
      <c r="AZ197">
        <v>8077</v>
      </c>
      <c r="BA197" t="s">
        <v>16390</v>
      </c>
      <c r="BB197" t="s">
        <v>937</v>
      </c>
      <c r="BC197">
        <v>4</v>
      </c>
      <c r="BD197">
        <v>8077</v>
      </c>
      <c r="BE197" t="s">
        <v>9542</v>
      </c>
      <c r="BF197" t="s">
        <v>937</v>
      </c>
      <c r="BH197">
        <v>4</v>
      </c>
      <c r="BI197">
        <v>8077</v>
      </c>
      <c r="BJ197" t="s">
        <v>2894</v>
      </c>
      <c r="BK197" t="s">
        <v>937</v>
      </c>
      <c r="BP197">
        <v>7</v>
      </c>
      <c r="BQ197">
        <v>6270</v>
      </c>
      <c r="BS197">
        <v>2</v>
      </c>
    </row>
    <row r="198" spans="43:71" x14ac:dyDescent="0.2">
      <c r="AQ198">
        <v>4</v>
      </c>
      <c r="AR198">
        <v>8078</v>
      </c>
      <c r="AS198" t="s">
        <v>30137</v>
      </c>
      <c r="AT198" t="s">
        <v>937</v>
      </c>
      <c r="AU198">
        <v>4</v>
      </c>
      <c r="AV198">
        <v>8078</v>
      </c>
      <c r="AW198" t="s">
        <v>23239</v>
      </c>
      <c r="AX198" t="s">
        <v>937</v>
      </c>
      <c r="AY198">
        <v>4</v>
      </c>
      <c r="AZ198">
        <v>8078</v>
      </c>
      <c r="BA198" t="s">
        <v>16391</v>
      </c>
      <c r="BB198" t="s">
        <v>937</v>
      </c>
      <c r="BC198">
        <v>4</v>
      </c>
      <c r="BD198">
        <v>8078</v>
      </c>
      <c r="BE198" t="s">
        <v>9543</v>
      </c>
      <c r="BF198" t="s">
        <v>937</v>
      </c>
      <c r="BH198">
        <v>4</v>
      </c>
      <c r="BI198">
        <v>8078</v>
      </c>
      <c r="BJ198" t="s">
        <v>2895</v>
      </c>
      <c r="BK198" t="s">
        <v>937</v>
      </c>
      <c r="BP198">
        <v>7</v>
      </c>
      <c r="BQ198">
        <v>6280</v>
      </c>
      <c r="BS198">
        <v>1</v>
      </c>
    </row>
    <row r="199" spans="43:71" x14ac:dyDescent="0.2">
      <c r="AQ199">
        <v>4</v>
      </c>
      <c r="AR199">
        <v>8079</v>
      </c>
      <c r="AS199" t="s">
        <v>30138</v>
      </c>
      <c r="AT199" t="s">
        <v>937</v>
      </c>
      <c r="AU199">
        <v>4</v>
      </c>
      <c r="AV199">
        <v>8079</v>
      </c>
      <c r="AW199" t="s">
        <v>23240</v>
      </c>
      <c r="AX199" t="s">
        <v>937</v>
      </c>
      <c r="AY199">
        <v>4</v>
      </c>
      <c r="AZ199">
        <v>8079</v>
      </c>
      <c r="BA199" t="s">
        <v>16392</v>
      </c>
      <c r="BB199" t="s">
        <v>937</v>
      </c>
      <c r="BC199">
        <v>4</v>
      </c>
      <c r="BD199">
        <v>8079</v>
      </c>
      <c r="BE199" t="s">
        <v>9544</v>
      </c>
      <c r="BF199" t="s">
        <v>937</v>
      </c>
      <c r="BH199">
        <v>4</v>
      </c>
      <c r="BI199">
        <v>8079</v>
      </c>
      <c r="BJ199" t="s">
        <v>2896</v>
      </c>
      <c r="BK199" t="s">
        <v>937</v>
      </c>
      <c r="BP199">
        <v>7</v>
      </c>
      <c r="BQ199">
        <v>6290</v>
      </c>
      <c r="BS199">
        <v>2</v>
      </c>
    </row>
    <row r="200" spans="43:71" x14ac:dyDescent="0.2">
      <c r="AQ200">
        <v>4</v>
      </c>
      <c r="AR200">
        <v>8080</v>
      </c>
      <c r="AS200" t="s">
        <v>30139</v>
      </c>
      <c r="AT200" t="s">
        <v>938</v>
      </c>
      <c r="AU200">
        <v>4</v>
      </c>
      <c r="AV200">
        <v>8080</v>
      </c>
      <c r="AW200" t="s">
        <v>23241</v>
      </c>
      <c r="AX200" t="s">
        <v>938</v>
      </c>
      <c r="AY200">
        <v>4</v>
      </c>
      <c r="AZ200">
        <v>8080</v>
      </c>
      <c r="BA200" t="s">
        <v>16393</v>
      </c>
      <c r="BB200" t="s">
        <v>938</v>
      </c>
      <c r="BC200">
        <v>4</v>
      </c>
      <c r="BD200">
        <v>8080</v>
      </c>
      <c r="BE200" t="s">
        <v>9545</v>
      </c>
      <c r="BF200" t="s">
        <v>938</v>
      </c>
      <c r="BH200">
        <v>4</v>
      </c>
      <c r="BI200">
        <v>8080</v>
      </c>
      <c r="BJ200" t="s">
        <v>2897</v>
      </c>
      <c r="BK200" t="s">
        <v>938</v>
      </c>
      <c r="BP200">
        <v>7</v>
      </c>
      <c r="BQ200">
        <v>6300</v>
      </c>
      <c r="BS200">
        <v>1</v>
      </c>
    </row>
    <row r="201" spans="43:71" x14ac:dyDescent="0.2">
      <c r="AQ201">
        <v>4</v>
      </c>
      <c r="AR201">
        <v>8081</v>
      </c>
      <c r="AS201" t="s">
        <v>30140</v>
      </c>
      <c r="AT201" t="s">
        <v>937</v>
      </c>
      <c r="AU201">
        <v>4</v>
      </c>
      <c r="AV201">
        <v>8081</v>
      </c>
      <c r="AW201" t="s">
        <v>23242</v>
      </c>
      <c r="AX201" t="s">
        <v>937</v>
      </c>
      <c r="AY201">
        <v>4</v>
      </c>
      <c r="AZ201">
        <v>8081</v>
      </c>
      <c r="BA201" t="s">
        <v>16394</v>
      </c>
      <c r="BB201" t="s">
        <v>937</v>
      </c>
      <c r="BC201">
        <v>4</v>
      </c>
      <c r="BD201">
        <v>8081</v>
      </c>
      <c r="BE201" t="s">
        <v>9546</v>
      </c>
      <c r="BF201" t="s">
        <v>937</v>
      </c>
      <c r="BH201">
        <v>4</v>
      </c>
      <c r="BI201">
        <v>8081</v>
      </c>
      <c r="BJ201" t="s">
        <v>2898</v>
      </c>
      <c r="BK201" t="s">
        <v>937</v>
      </c>
      <c r="BP201">
        <v>7</v>
      </c>
      <c r="BQ201">
        <v>6310</v>
      </c>
      <c r="BS201">
        <v>1</v>
      </c>
    </row>
    <row r="202" spans="43:71" x14ac:dyDescent="0.2">
      <c r="AQ202">
        <v>4</v>
      </c>
      <c r="AR202">
        <v>8082</v>
      </c>
      <c r="AS202" t="s">
        <v>30141</v>
      </c>
      <c r="AT202" t="s">
        <v>938</v>
      </c>
      <c r="AU202">
        <v>4</v>
      </c>
      <c r="AV202">
        <v>8082</v>
      </c>
      <c r="AW202" t="s">
        <v>23243</v>
      </c>
      <c r="AX202" t="s">
        <v>938</v>
      </c>
      <c r="AY202">
        <v>4</v>
      </c>
      <c r="AZ202">
        <v>8082</v>
      </c>
      <c r="BA202" t="s">
        <v>16395</v>
      </c>
      <c r="BB202" t="s">
        <v>938</v>
      </c>
      <c r="BC202">
        <v>4</v>
      </c>
      <c r="BD202">
        <v>8082</v>
      </c>
      <c r="BE202" t="s">
        <v>9547</v>
      </c>
      <c r="BF202" t="s">
        <v>938</v>
      </c>
      <c r="BH202">
        <v>4</v>
      </c>
      <c r="BI202">
        <v>8082</v>
      </c>
      <c r="BJ202" t="s">
        <v>2899</v>
      </c>
      <c r="BK202" t="s">
        <v>938</v>
      </c>
      <c r="BP202">
        <v>7</v>
      </c>
      <c r="BQ202">
        <v>6320</v>
      </c>
      <c r="BS202">
        <v>1</v>
      </c>
    </row>
    <row r="203" spans="43:71" x14ac:dyDescent="0.2">
      <c r="AQ203">
        <v>4</v>
      </c>
      <c r="AR203">
        <v>8083</v>
      </c>
      <c r="AS203" t="s">
        <v>30142</v>
      </c>
      <c r="AT203" t="s">
        <v>937</v>
      </c>
      <c r="AU203">
        <v>4</v>
      </c>
      <c r="AV203">
        <v>8083</v>
      </c>
      <c r="AW203" t="s">
        <v>23244</v>
      </c>
      <c r="AX203" t="s">
        <v>937</v>
      </c>
      <c r="AY203">
        <v>4</v>
      </c>
      <c r="AZ203">
        <v>8083</v>
      </c>
      <c r="BA203" t="s">
        <v>16396</v>
      </c>
      <c r="BB203" t="s">
        <v>937</v>
      </c>
      <c r="BC203">
        <v>4</v>
      </c>
      <c r="BD203">
        <v>8083</v>
      </c>
      <c r="BE203" t="s">
        <v>9548</v>
      </c>
      <c r="BF203" t="s">
        <v>937</v>
      </c>
      <c r="BH203">
        <v>4</v>
      </c>
      <c r="BI203">
        <v>8083</v>
      </c>
      <c r="BJ203" t="s">
        <v>2900</v>
      </c>
      <c r="BK203" t="s">
        <v>937</v>
      </c>
      <c r="BP203">
        <v>7</v>
      </c>
      <c r="BQ203">
        <v>6330</v>
      </c>
      <c r="BS203">
        <v>2</v>
      </c>
    </row>
    <row r="204" spans="43:71" x14ac:dyDescent="0.2">
      <c r="AQ204">
        <v>4</v>
      </c>
      <c r="AR204">
        <v>8084</v>
      </c>
      <c r="AS204" t="s">
        <v>30143</v>
      </c>
      <c r="AT204" t="s">
        <v>937</v>
      </c>
      <c r="AU204">
        <v>4</v>
      </c>
      <c r="AV204">
        <v>8084</v>
      </c>
      <c r="AW204" t="s">
        <v>23245</v>
      </c>
      <c r="AX204" t="s">
        <v>937</v>
      </c>
      <c r="AY204">
        <v>4</v>
      </c>
      <c r="AZ204">
        <v>8084</v>
      </c>
      <c r="BA204" t="s">
        <v>16397</v>
      </c>
      <c r="BB204" t="s">
        <v>937</v>
      </c>
      <c r="BC204">
        <v>4</v>
      </c>
      <c r="BD204">
        <v>8084</v>
      </c>
      <c r="BE204" t="s">
        <v>9549</v>
      </c>
      <c r="BF204" t="s">
        <v>937</v>
      </c>
      <c r="BH204">
        <v>4</v>
      </c>
      <c r="BI204">
        <v>8084</v>
      </c>
      <c r="BJ204" t="s">
        <v>2901</v>
      </c>
      <c r="BK204" t="s">
        <v>937</v>
      </c>
      <c r="BP204">
        <v>7</v>
      </c>
      <c r="BQ204">
        <v>6340</v>
      </c>
      <c r="BS204">
        <v>1</v>
      </c>
    </row>
    <row r="205" spans="43:71" x14ac:dyDescent="0.2">
      <c r="AQ205">
        <v>6</v>
      </c>
      <c r="AR205">
        <v>6010</v>
      </c>
      <c r="AS205" t="s">
        <v>30144</v>
      </c>
      <c r="AT205" t="s">
        <v>937</v>
      </c>
      <c r="AU205">
        <v>6</v>
      </c>
      <c r="AV205">
        <v>6010</v>
      </c>
      <c r="AW205" t="s">
        <v>23246</v>
      </c>
      <c r="AX205" t="s">
        <v>937</v>
      </c>
      <c r="AY205">
        <v>6</v>
      </c>
      <c r="AZ205">
        <v>6010</v>
      </c>
      <c r="BA205" t="s">
        <v>16398</v>
      </c>
      <c r="BB205" t="s">
        <v>937</v>
      </c>
      <c r="BC205">
        <v>6</v>
      </c>
      <c r="BD205">
        <v>6010</v>
      </c>
      <c r="BE205" t="s">
        <v>9550</v>
      </c>
      <c r="BF205" t="s">
        <v>937</v>
      </c>
      <c r="BH205">
        <v>6</v>
      </c>
      <c r="BI205">
        <v>6010</v>
      </c>
      <c r="BJ205" t="s">
        <v>2902</v>
      </c>
      <c r="BK205" t="s">
        <v>937</v>
      </c>
      <c r="BP205">
        <v>10</v>
      </c>
      <c r="BQ205">
        <v>6010</v>
      </c>
      <c r="BS205">
        <v>2</v>
      </c>
    </row>
    <row r="206" spans="43:71" x14ac:dyDescent="0.2">
      <c r="AQ206">
        <v>6</v>
      </c>
      <c r="AR206">
        <v>6020</v>
      </c>
      <c r="AS206" t="s">
        <v>30145</v>
      </c>
      <c r="AT206" t="s">
        <v>937</v>
      </c>
      <c r="AU206">
        <v>6</v>
      </c>
      <c r="AV206">
        <v>6020</v>
      </c>
      <c r="AW206" t="s">
        <v>23247</v>
      </c>
      <c r="AX206" t="s">
        <v>937</v>
      </c>
      <c r="AY206">
        <v>6</v>
      </c>
      <c r="AZ206">
        <v>6020</v>
      </c>
      <c r="BA206" t="s">
        <v>16399</v>
      </c>
      <c r="BB206" t="s">
        <v>937</v>
      </c>
      <c r="BC206">
        <v>6</v>
      </c>
      <c r="BD206">
        <v>6020</v>
      </c>
      <c r="BE206" t="s">
        <v>9551</v>
      </c>
      <c r="BF206" t="s">
        <v>937</v>
      </c>
      <c r="BH206">
        <v>6</v>
      </c>
      <c r="BI206">
        <v>6020</v>
      </c>
      <c r="BJ206" t="s">
        <v>2903</v>
      </c>
      <c r="BK206" t="s">
        <v>937</v>
      </c>
      <c r="BP206">
        <v>10</v>
      </c>
      <c r="BQ206">
        <v>6020</v>
      </c>
      <c r="BS206">
        <v>2</v>
      </c>
    </row>
    <row r="207" spans="43:71" x14ac:dyDescent="0.2">
      <c r="AQ207">
        <v>6</v>
      </c>
      <c r="AR207">
        <v>6030</v>
      </c>
      <c r="AS207" t="s">
        <v>30146</v>
      </c>
      <c r="AT207" t="s">
        <v>937</v>
      </c>
      <c r="AU207">
        <v>6</v>
      </c>
      <c r="AV207">
        <v>6030</v>
      </c>
      <c r="AW207" t="s">
        <v>23248</v>
      </c>
      <c r="AX207" t="s">
        <v>937</v>
      </c>
      <c r="AY207">
        <v>6</v>
      </c>
      <c r="AZ207">
        <v>6030</v>
      </c>
      <c r="BA207" t="s">
        <v>16400</v>
      </c>
      <c r="BB207" t="s">
        <v>937</v>
      </c>
      <c r="BC207">
        <v>6</v>
      </c>
      <c r="BD207">
        <v>6030</v>
      </c>
      <c r="BE207" t="s">
        <v>9552</v>
      </c>
      <c r="BF207" t="s">
        <v>937</v>
      </c>
      <c r="BH207">
        <v>6</v>
      </c>
      <c r="BI207">
        <v>6030</v>
      </c>
      <c r="BJ207" t="s">
        <v>2904</v>
      </c>
      <c r="BK207" t="s">
        <v>937</v>
      </c>
      <c r="BP207">
        <v>10</v>
      </c>
      <c r="BQ207">
        <v>6030</v>
      </c>
      <c r="BS207">
        <v>2</v>
      </c>
    </row>
    <row r="208" spans="43:71" x14ac:dyDescent="0.2">
      <c r="AQ208">
        <v>6</v>
      </c>
      <c r="AR208">
        <v>6040</v>
      </c>
      <c r="AS208" t="s">
        <v>30147</v>
      </c>
      <c r="AT208" t="s">
        <v>937</v>
      </c>
      <c r="AU208">
        <v>6</v>
      </c>
      <c r="AV208">
        <v>6040</v>
      </c>
      <c r="AW208" t="s">
        <v>23249</v>
      </c>
      <c r="AX208" t="s">
        <v>937</v>
      </c>
      <c r="AY208">
        <v>6</v>
      </c>
      <c r="AZ208">
        <v>6040</v>
      </c>
      <c r="BA208" t="s">
        <v>16401</v>
      </c>
      <c r="BB208" t="s">
        <v>937</v>
      </c>
      <c r="BC208">
        <v>6</v>
      </c>
      <c r="BD208">
        <v>6040</v>
      </c>
      <c r="BE208" t="s">
        <v>9553</v>
      </c>
      <c r="BF208" t="s">
        <v>937</v>
      </c>
      <c r="BH208">
        <v>6</v>
      </c>
      <c r="BI208">
        <v>6040</v>
      </c>
      <c r="BJ208" t="s">
        <v>2905</v>
      </c>
      <c r="BK208" t="s">
        <v>937</v>
      </c>
      <c r="BP208">
        <v>10</v>
      </c>
      <c r="BQ208">
        <v>6040</v>
      </c>
      <c r="BS208">
        <v>2</v>
      </c>
    </row>
    <row r="209" spans="43:71" x14ac:dyDescent="0.2">
      <c r="AQ209">
        <v>6</v>
      </c>
      <c r="AR209">
        <v>6070</v>
      </c>
      <c r="AS209" t="s">
        <v>30148</v>
      </c>
      <c r="AT209" t="s">
        <v>937</v>
      </c>
      <c r="AU209">
        <v>6</v>
      </c>
      <c r="AV209">
        <v>6070</v>
      </c>
      <c r="AW209" t="s">
        <v>23250</v>
      </c>
      <c r="AX209" t="s">
        <v>937</v>
      </c>
      <c r="AY209">
        <v>6</v>
      </c>
      <c r="AZ209">
        <v>6070</v>
      </c>
      <c r="BA209" t="s">
        <v>16402</v>
      </c>
      <c r="BB209" t="s">
        <v>937</v>
      </c>
      <c r="BC209">
        <v>6</v>
      </c>
      <c r="BD209">
        <v>6070</v>
      </c>
      <c r="BE209" t="s">
        <v>9554</v>
      </c>
      <c r="BF209" t="s">
        <v>937</v>
      </c>
      <c r="BH209">
        <v>6</v>
      </c>
      <c r="BI209">
        <v>6070</v>
      </c>
      <c r="BJ209" t="s">
        <v>2906</v>
      </c>
      <c r="BK209" t="s">
        <v>937</v>
      </c>
      <c r="BP209">
        <v>10</v>
      </c>
      <c r="BQ209">
        <v>6070</v>
      </c>
      <c r="BS209">
        <v>2</v>
      </c>
    </row>
    <row r="210" spans="43:71" x14ac:dyDescent="0.2">
      <c r="AQ210">
        <v>6</v>
      </c>
      <c r="AR210">
        <v>6080</v>
      </c>
      <c r="AS210" t="s">
        <v>30149</v>
      </c>
      <c r="AT210" t="s">
        <v>937</v>
      </c>
      <c r="AU210">
        <v>6</v>
      </c>
      <c r="AV210">
        <v>6080</v>
      </c>
      <c r="AW210" t="s">
        <v>23251</v>
      </c>
      <c r="AX210" t="s">
        <v>937</v>
      </c>
      <c r="AY210">
        <v>6</v>
      </c>
      <c r="AZ210">
        <v>6080</v>
      </c>
      <c r="BA210" t="s">
        <v>16403</v>
      </c>
      <c r="BB210" t="s">
        <v>937</v>
      </c>
      <c r="BC210">
        <v>6</v>
      </c>
      <c r="BD210">
        <v>6080</v>
      </c>
      <c r="BE210" t="s">
        <v>9555</v>
      </c>
      <c r="BF210" t="s">
        <v>937</v>
      </c>
      <c r="BH210">
        <v>6</v>
      </c>
      <c r="BI210">
        <v>6080</v>
      </c>
      <c r="BJ210" t="s">
        <v>2907</v>
      </c>
      <c r="BK210" t="s">
        <v>937</v>
      </c>
      <c r="BP210">
        <v>10</v>
      </c>
      <c r="BQ210">
        <v>6080</v>
      </c>
      <c r="BS210">
        <v>1</v>
      </c>
    </row>
    <row r="211" spans="43:71" x14ac:dyDescent="0.2">
      <c r="AQ211">
        <v>6</v>
      </c>
      <c r="AR211">
        <v>6090</v>
      </c>
      <c r="AS211" t="s">
        <v>30150</v>
      </c>
      <c r="AT211" t="s">
        <v>937</v>
      </c>
      <c r="AU211">
        <v>6</v>
      </c>
      <c r="AV211">
        <v>6090</v>
      </c>
      <c r="AW211" t="s">
        <v>23252</v>
      </c>
      <c r="AX211" t="s">
        <v>937</v>
      </c>
      <c r="AY211">
        <v>6</v>
      </c>
      <c r="AZ211">
        <v>6090</v>
      </c>
      <c r="BA211" t="s">
        <v>16404</v>
      </c>
      <c r="BB211" t="s">
        <v>937</v>
      </c>
      <c r="BC211">
        <v>6</v>
      </c>
      <c r="BD211">
        <v>6090</v>
      </c>
      <c r="BE211" t="s">
        <v>9556</v>
      </c>
      <c r="BF211" t="s">
        <v>937</v>
      </c>
      <c r="BH211">
        <v>6</v>
      </c>
      <c r="BI211">
        <v>6090</v>
      </c>
      <c r="BJ211" t="s">
        <v>2908</v>
      </c>
      <c r="BK211" t="s">
        <v>937</v>
      </c>
      <c r="BP211">
        <v>10</v>
      </c>
      <c r="BQ211">
        <v>6090</v>
      </c>
      <c r="BS211">
        <v>2</v>
      </c>
    </row>
    <row r="212" spans="43:71" x14ac:dyDescent="0.2">
      <c r="AQ212">
        <v>6</v>
      </c>
      <c r="AR212">
        <v>6100</v>
      </c>
      <c r="AS212" t="s">
        <v>30151</v>
      </c>
      <c r="AT212" t="s">
        <v>937</v>
      </c>
      <c r="AU212">
        <v>6</v>
      </c>
      <c r="AV212">
        <v>6100</v>
      </c>
      <c r="AW212" t="s">
        <v>23253</v>
      </c>
      <c r="AX212" t="s">
        <v>937</v>
      </c>
      <c r="AY212">
        <v>6</v>
      </c>
      <c r="AZ212">
        <v>6100</v>
      </c>
      <c r="BA212" t="s">
        <v>16405</v>
      </c>
      <c r="BB212" t="s">
        <v>937</v>
      </c>
      <c r="BC212">
        <v>6</v>
      </c>
      <c r="BD212">
        <v>6100</v>
      </c>
      <c r="BE212" t="s">
        <v>9557</v>
      </c>
      <c r="BF212" t="s">
        <v>937</v>
      </c>
      <c r="BH212">
        <v>6</v>
      </c>
      <c r="BI212">
        <v>6100</v>
      </c>
      <c r="BJ212" t="s">
        <v>2909</v>
      </c>
      <c r="BK212" t="s">
        <v>937</v>
      </c>
      <c r="BP212">
        <v>10</v>
      </c>
      <c r="BQ212">
        <v>6100</v>
      </c>
      <c r="BS212">
        <v>2</v>
      </c>
    </row>
    <row r="213" spans="43:71" x14ac:dyDescent="0.2">
      <c r="AQ213">
        <v>6</v>
      </c>
      <c r="AR213">
        <v>6101</v>
      </c>
      <c r="AS213" t="s">
        <v>30152</v>
      </c>
      <c r="AT213" t="s">
        <v>936</v>
      </c>
      <c r="AU213">
        <v>6</v>
      </c>
      <c r="AV213">
        <v>6101</v>
      </c>
      <c r="AW213" t="s">
        <v>23254</v>
      </c>
      <c r="AX213" t="s">
        <v>937</v>
      </c>
      <c r="AY213">
        <v>6</v>
      </c>
      <c r="AZ213">
        <v>6101</v>
      </c>
      <c r="BA213" t="s">
        <v>16406</v>
      </c>
      <c r="BB213" t="s">
        <v>937</v>
      </c>
      <c r="BC213">
        <v>6</v>
      </c>
      <c r="BD213">
        <v>6101</v>
      </c>
      <c r="BE213" t="s">
        <v>9558</v>
      </c>
      <c r="BF213" t="s">
        <v>937</v>
      </c>
      <c r="BH213">
        <v>6</v>
      </c>
      <c r="BI213">
        <v>6101</v>
      </c>
      <c r="BJ213" t="s">
        <v>2910</v>
      </c>
      <c r="BK213" t="s">
        <v>937</v>
      </c>
      <c r="BP213">
        <v>10</v>
      </c>
      <c r="BQ213">
        <v>6101</v>
      </c>
      <c r="BS213">
        <v>2</v>
      </c>
    </row>
    <row r="214" spans="43:71" x14ac:dyDescent="0.2">
      <c r="AQ214">
        <v>6</v>
      </c>
      <c r="AR214">
        <v>6110</v>
      </c>
      <c r="AS214" t="s">
        <v>30153</v>
      </c>
      <c r="AT214" t="s">
        <v>938</v>
      </c>
      <c r="AU214">
        <v>6</v>
      </c>
      <c r="AV214">
        <v>6110</v>
      </c>
      <c r="AW214" t="s">
        <v>23255</v>
      </c>
      <c r="AX214" t="s">
        <v>938</v>
      </c>
      <c r="AY214">
        <v>6</v>
      </c>
      <c r="AZ214">
        <v>6110</v>
      </c>
      <c r="BA214" t="s">
        <v>16407</v>
      </c>
      <c r="BB214" t="s">
        <v>938</v>
      </c>
      <c r="BC214">
        <v>6</v>
      </c>
      <c r="BD214">
        <v>6110</v>
      </c>
      <c r="BE214" t="s">
        <v>9559</v>
      </c>
      <c r="BF214" t="s">
        <v>938</v>
      </c>
      <c r="BH214">
        <v>6</v>
      </c>
      <c r="BI214">
        <v>6110</v>
      </c>
      <c r="BJ214" t="s">
        <v>2911</v>
      </c>
      <c r="BK214" t="s">
        <v>938</v>
      </c>
      <c r="BP214">
        <v>10</v>
      </c>
      <c r="BQ214">
        <v>6110</v>
      </c>
      <c r="BS214">
        <v>2</v>
      </c>
    </row>
    <row r="215" spans="43:71" x14ac:dyDescent="0.2">
      <c r="AQ215">
        <v>6</v>
      </c>
      <c r="AR215">
        <v>6130</v>
      </c>
      <c r="AS215" t="s">
        <v>30154</v>
      </c>
      <c r="AT215" t="s">
        <v>938</v>
      </c>
      <c r="AU215">
        <v>6</v>
      </c>
      <c r="AV215">
        <v>6130</v>
      </c>
      <c r="AW215" t="s">
        <v>23256</v>
      </c>
      <c r="AX215" t="s">
        <v>936</v>
      </c>
      <c r="AY215">
        <v>6</v>
      </c>
      <c r="AZ215">
        <v>6130</v>
      </c>
      <c r="BA215" t="s">
        <v>16408</v>
      </c>
      <c r="BB215" t="s">
        <v>936</v>
      </c>
      <c r="BC215">
        <v>6</v>
      </c>
      <c r="BD215">
        <v>6130</v>
      </c>
      <c r="BE215" t="s">
        <v>9560</v>
      </c>
      <c r="BF215" t="s">
        <v>936</v>
      </c>
      <c r="BH215">
        <v>6</v>
      </c>
      <c r="BI215">
        <v>6130</v>
      </c>
      <c r="BJ215" t="s">
        <v>2912</v>
      </c>
      <c r="BK215" t="s">
        <v>936</v>
      </c>
      <c r="BP215">
        <v>10</v>
      </c>
      <c r="BQ215">
        <v>6130</v>
      </c>
      <c r="BS215">
        <v>1</v>
      </c>
    </row>
    <row r="216" spans="43:71" x14ac:dyDescent="0.2">
      <c r="AQ216">
        <v>6</v>
      </c>
      <c r="AR216">
        <v>6131</v>
      </c>
      <c r="AS216" t="s">
        <v>30155</v>
      </c>
      <c r="AT216" t="s">
        <v>938</v>
      </c>
      <c r="AU216">
        <v>6</v>
      </c>
      <c r="AV216">
        <v>6131</v>
      </c>
      <c r="AW216" t="s">
        <v>23257</v>
      </c>
      <c r="AX216" t="s">
        <v>938</v>
      </c>
      <c r="AY216">
        <v>6</v>
      </c>
      <c r="AZ216">
        <v>6131</v>
      </c>
      <c r="BA216" t="s">
        <v>16409</v>
      </c>
      <c r="BB216" t="s">
        <v>938</v>
      </c>
      <c r="BC216">
        <v>6</v>
      </c>
      <c r="BD216">
        <v>6131</v>
      </c>
      <c r="BE216" t="s">
        <v>9561</v>
      </c>
      <c r="BF216" t="s">
        <v>938</v>
      </c>
      <c r="BH216">
        <v>6</v>
      </c>
      <c r="BI216">
        <v>6131</v>
      </c>
      <c r="BJ216" t="s">
        <v>2913</v>
      </c>
      <c r="BK216" t="s">
        <v>938</v>
      </c>
      <c r="BP216">
        <v>10</v>
      </c>
      <c r="BQ216">
        <v>6131</v>
      </c>
      <c r="BS216">
        <v>2</v>
      </c>
    </row>
    <row r="217" spans="43:71" x14ac:dyDescent="0.2">
      <c r="AQ217">
        <v>6</v>
      </c>
      <c r="AR217">
        <v>6140</v>
      </c>
      <c r="AS217" t="s">
        <v>30156</v>
      </c>
      <c r="AT217" t="s">
        <v>937</v>
      </c>
      <c r="AU217">
        <v>6</v>
      </c>
      <c r="AV217">
        <v>6140</v>
      </c>
      <c r="AW217" t="s">
        <v>23258</v>
      </c>
      <c r="AX217" t="s">
        <v>937</v>
      </c>
      <c r="AY217">
        <v>6</v>
      </c>
      <c r="AZ217">
        <v>6140</v>
      </c>
      <c r="BA217" t="s">
        <v>16410</v>
      </c>
      <c r="BB217" t="s">
        <v>937</v>
      </c>
      <c r="BC217">
        <v>6</v>
      </c>
      <c r="BD217">
        <v>6140</v>
      </c>
      <c r="BE217" t="s">
        <v>9562</v>
      </c>
      <c r="BF217" t="s">
        <v>937</v>
      </c>
      <c r="BH217">
        <v>6</v>
      </c>
      <c r="BI217">
        <v>6140</v>
      </c>
      <c r="BJ217" t="s">
        <v>2914</v>
      </c>
      <c r="BK217" t="s">
        <v>937</v>
      </c>
      <c r="BP217">
        <v>10</v>
      </c>
      <c r="BQ217">
        <v>6140</v>
      </c>
      <c r="BS217">
        <v>2</v>
      </c>
    </row>
    <row r="218" spans="43:71" x14ac:dyDescent="0.2">
      <c r="AQ218">
        <v>6</v>
      </c>
      <c r="AR218">
        <v>6150</v>
      </c>
      <c r="AS218" t="s">
        <v>30157</v>
      </c>
      <c r="AT218" t="s">
        <v>937</v>
      </c>
      <c r="AU218">
        <v>6</v>
      </c>
      <c r="AV218">
        <v>6150</v>
      </c>
      <c r="AW218" t="s">
        <v>23259</v>
      </c>
      <c r="AX218" t="s">
        <v>937</v>
      </c>
      <c r="AY218">
        <v>6</v>
      </c>
      <c r="AZ218">
        <v>6150</v>
      </c>
      <c r="BA218" t="s">
        <v>16411</v>
      </c>
      <c r="BB218" t="s">
        <v>937</v>
      </c>
      <c r="BC218">
        <v>6</v>
      </c>
      <c r="BD218">
        <v>6150</v>
      </c>
      <c r="BE218" t="s">
        <v>9563</v>
      </c>
      <c r="BF218" t="s">
        <v>937</v>
      </c>
      <c r="BH218">
        <v>6</v>
      </c>
      <c r="BI218">
        <v>6150</v>
      </c>
      <c r="BJ218" t="s">
        <v>2915</v>
      </c>
      <c r="BK218" t="s">
        <v>937</v>
      </c>
      <c r="BP218">
        <v>10</v>
      </c>
      <c r="BQ218">
        <v>6150</v>
      </c>
      <c r="BS218">
        <v>2</v>
      </c>
    </row>
    <row r="219" spans="43:71" x14ac:dyDescent="0.2">
      <c r="AQ219">
        <v>6</v>
      </c>
      <c r="AR219">
        <v>6160</v>
      </c>
      <c r="AS219" t="s">
        <v>30158</v>
      </c>
      <c r="AT219" t="s">
        <v>937</v>
      </c>
      <c r="AU219">
        <v>6</v>
      </c>
      <c r="AV219">
        <v>6160</v>
      </c>
      <c r="AW219" t="s">
        <v>23260</v>
      </c>
      <c r="AX219" t="s">
        <v>937</v>
      </c>
      <c r="AY219">
        <v>6</v>
      </c>
      <c r="AZ219">
        <v>6160</v>
      </c>
      <c r="BA219" t="s">
        <v>16412</v>
      </c>
      <c r="BB219" t="s">
        <v>937</v>
      </c>
      <c r="BC219">
        <v>6</v>
      </c>
      <c r="BD219">
        <v>6160</v>
      </c>
      <c r="BE219" t="s">
        <v>9564</v>
      </c>
      <c r="BF219" t="s">
        <v>937</v>
      </c>
      <c r="BH219">
        <v>6</v>
      </c>
      <c r="BI219">
        <v>6160</v>
      </c>
      <c r="BJ219" t="s">
        <v>2916</v>
      </c>
      <c r="BK219" t="s">
        <v>937</v>
      </c>
      <c r="BP219">
        <v>10</v>
      </c>
      <c r="BQ219">
        <v>6160</v>
      </c>
      <c r="BS219">
        <v>2</v>
      </c>
    </row>
    <row r="220" spans="43:71" x14ac:dyDescent="0.2">
      <c r="AQ220">
        <v>6</v>
      </c>
      <c r="AR220">
        <v>6170</v>
      </c>
      <c r="AS220" t="s">
        <v>30159</v>
      </c>
      <c r="AT220" t="s">
        <v>937</v>
      </c>
      <c r="AU220">
        <v>6</v>
      </c>
      <c r="AV220">
        <v>6170</v>
      </c>
      <c r="AW220" t="s">
        <v>23261</v>
      </c>
      <c r="AX220" t="s">
        <v>937</v>
      </c>
      <c r="AY220">
        <v>6</v>
      </c>
      <c r="AZ220">
        <v>6170</v>
      </c>
      <c r="BA220" t="s">
        <v>16413</v>
      </c>
      <c r="BB220" t="s">
        <v>937</v>
      </c>
      <c r="BC220">
        <v>6</v>
      </c>
      <c r="BD220">
        <v>6170</v>
      </c>
      <c r="BE220" t="s">
        <v>9565</v>
      </c>
      <c r="BF220" t="s">
        <v>937</v>
      </c>
      <c r="BH220">
        <v>6</v>
      </c>
      <c r="BI220">
        <v>6170</v>
      </c>
      <c r="BJ220" t="s">
        <v>2917</v>
      </c>
      <c r="BK220" t="s">
        <v>937</v>
      </c>
      <c r="BP220">
        <v>10</v>
      </c>
      <c r="BQ220">
        <v>6170</v>
      </c>
      <c r="BS220">
        <v>2</v>
      </c>
    </row>
    <row r="221" spans="43:71" x14ac:dyDescent="0.2">
      <c r="AQ221">
        <v>6</v>
      </c>
      <c r="AR221">
        <v>6180</v>
      </c>
      <c r="AS221" t="s">
        <v>30160</v>
      </c>
      <c r="AT221" t="s">
        <v>937</v>
      </c>
      <c r="AU221">
        <v>6</v>
      </c>
      <c r="AV221">
        <v>6180</v>
      </c>
      <c r="AW221" t="s">
        <v>23262</v>
      </c>
      <c r="AX221" t="s">
        <v>937</v>
      </c>
      <c r="AY221">
        <v>6</v>
      </c>
      <c r="AZ221">
        <v>6180</v>
      </c>
      <c r="BA221" t="s">
        <v>16414</v>
      </c>
      <c r="BB221" t="s">
        <v>937</v>
      </c>
      <c r="BC221">
        <v>6</v>
      </c>
      <c r="BD221">
        <v>6180</v>
      </c>
      <c r="BE221" t="s">
        <v>9566</v>
      </c>
      <c r="BF221" t="s">
        <v>937</v>
      </c>
      <c r="BH221">
        <v>6</v>
      </c>
      <c r="BI221">
        <v>6180</v>
      </c>
      <c r="BJ221" t="s">
        <v>2918</v>
      </c>
      <c r="BK221" t="s">
        <v>937</v>
      </c>
      <c r="BP221">
        <v>10</v>
      </c>
      <c r="BQ221">
        <v>6180</v>
      </c>
      <c r="BS221">
        <v>2</v>
      </c>
    </row>
    <row r="222" spans="43:71" x14ac:dyDescent="0.2">
      <c r="AQ222">
        <v>6</v>
      </c>
      <c r="AR222">
        <v>6190</v>
      </c>
      <c r="AS222" t="s">
        <v>30161</v>
      </c>
      <c r="AT222" t="s">
        <v>937</v>
      </c>
      <c r="AU222">
        <v>6</v>
      </c>
      <c r="AV222">
        <v>6190</v>
      </c>
      <c r="AW222" t="s">
        <v>23263</v>
      </c>
      <c r="AX222" t="s">
        <v>937</v>
      </c>
      <c r="AY222">
        <v>6</v>
      </c>
      <c r="AZ222">
        <v>6190</v>
      </c>
      <c r="BA222" t="s">
        <v>16415</v>
      </c>
      <c r="BB222" t="s">
        <v>937</v>
      </c>
      <c r="BC222">
        <v>6</v>
      </c>
      <c r="BD222">
        <v>6190</v>
      </c>
      <c r="BE222" t="s">
        <v>9567</v>
      </c>
      <c r="BF222" t="s">
        <v>937</v>
      </c>
      <c r="BH222">
        <v>6</v>
      </c>
      <c r="BI222">
        <v>6190</v>
      </c>
      <c r="BJ222" t="s">
        <v>2919</v>
      </c>
      <c r="BK222" t="s">
        <v>937</v>
      </c>
      <c r="BP222">
        <v>10</v>
      </c>
      <c r="BQ222">
        <v>6190</v>
      </c>
      <c r="BS222">
        <v>2</v>
      </c>
    </row>
    <row r="223" spans="43:71" x14ac:dyDescent="0.2">
      <c r="AQ223">
        <v>6</v>
      </c>
      <c r="AR223">
        <v>6200</v>
      </c>
      <c r="AS223" t="s">
        <v>30162</v>
      </c>
      <c r="AT223" t="s">
        <v>937</v>
      </c>
      <c r="AU223">
        <v>6</v>
      </c>
      <c r="AV223">
        <v>6200</v>
      </c>
      <c r="AW223" t="s">
        <v>23264</v>
      </c>
      <c r="AX223" t="s">
        <v>937</v>
      </c>
      <c r="AY223">
        <v>6</v>
      </c>
      <c r="AZ223">
        <v>6200</v>
      </c>
      <c r="BA223" t="s">
        <v>16416</v>
      </c>
      <c r="BB223" t="s">
        <v>937</v>
      </c>
      <c r="BC223">
        <v>6</v>
      </c>
      <c r="BD223">
        <v>6200</v>
      </c>
      <c r="BE223" t="s">
        <v>9568</v>
      </c>
      <c r="BF223" t="s">
        <v>937</v>
      </c>
      <c r="BH223">
        <v>6</v>
      </c>
      <c r="BI223">
        <v>6200</v>
      </c>
      <c r="BJ223" t="s">
        <v>2920</v>
      </c>
      <c r="BK223" t="s">
        <v>937</v>
      </c>
      <c r="BP223">
        <v>10</v>
      </c>
      <c r="BQ223">
        <v>6200</v>
      </c>
      <c r="BS223">
        <v>2</v>
      </c>
    </row>
    <row r="224" spans="43:71" x14ac:dyDescent="0.2">
      <c r="AQ224">
        <v>6</v>
      </c>
      <c r="AR224">
        <v>6210</v>
      </c>
      <c r="AS224" t="s">
        <v>30163</v>
      </c>
      <c r="AT224" t="s">
        <v>936</v>
      </c>
      <c r="AU224">
        <v>6</v>
      </c>
      <c r="AV224">
        <v>6210</v>
      </c>
      <c r="AW224" t="s">
        <v>23265</v>
      </c>
      <c r="AX224" t="s">
        <v>936</v>
      </c>
      <c r="AY224">
        <v>6</v>
      </c>
      <c r="AZ224">
        <v>6210</v>
      </c>
      <c r="BA224" t="s">
        <v>16417</v>
      </c>
      <c r="BB224" t="s">
        <v>936</v>
      </c>
      <c r="BC224">
        <v>6</v>
      </c>
      <c r="BD224">
        <v>6210</v>
      </c>
      <c r="BE224" t="s">
        <v>9569</v>
      </c>
      <c r="BF224" t="s">
        <v>936</v>
      </c>
      <c r="BH224">
        <v>6</v>
      </c>
      <c r="BI224">
        <v>6210</v>
      </c>
      <c r="BJ224" t="s">
        <v>2921</v>
      </c>
      <c r="BK224" t="s">
        <v>936</v>
      </c>
      <c r="BP224">
        <v>10</v>
      </c>
      <c r="BQ224">
        <v>6210</v>
      </c>
      <c r="BS224">
        <v>1</v>
      </c>
    </row>
    <row r="225" spans="43:71" x14ac:dyDescent="0.2">
      <c r="AQ225">
        <v>6</v>
      </c>
      <c r="AR225">
        <v>6240</v>
      </c>
      <c r="AS225" t="s">
        <v>30164</v>
      </c>
      <c r="AT225" t="s">
        <v>937</v>
      </c>
      <c r="AU225">
        <v>6</v>
      </c>
      <c r="AV225">
        <v>6240</v>
      </c>
      <c r="AW225" t="s">
        <v>23266</v>
      </c>
      <c r="AX225" t="s">
        <v>937</v>
      </c>
      <c r="AY225">
        <v>6</v>
      </c>
      <c r="AZ225">
        <v>6240</v>
      </c>
      <c r="BA225" t="s">
        <v>16418</v>
      </c>
      <c r="BB225" t="s">
        <v>937</v>
      </c>
      <c r="BC225">
        <v>6</v>
      </c>
      <c r="BD225">
        <v>6240</v>
      </c>
      <c r="BE225" t="s">
        <v>9570</v>
      </c>
      <c r="BF225" t="s">
        <v>937</v>
      </c>
      <c r="BH225">
        <v>6</v>
      </c>
      <c r="BI225">
        <v>6240</v>
      </c>
      <c r="BJ225" t="s">
        <v>2922</v>
      </c>
      <c r="BK225" t="s">
        <v>937</v>
      </c>
      <c r="BP225">
        <v>10</v>
      </c>
      <c r="BQ225">
        <v>6240</v>
      </c>
      <c r="BS225">
        <v>2</v>
      </c>
    </row>
    <row r="226" spans="43:71" x14ac:dyDescent="0.2">
      <c r="AQ226">
        <v>6</v>
      </c>
      <c r="AR226">
        <v>6250</v>
      </c>
      <c r="AS226" t="s">
        <v>30165</v>
      </c>
      <c r="AT226" t="s">
        <v>936</v>
      </c>
      <c r="AU226">
        <v>6</v>
      </c>
      <c r="AV226">
        <v>6250</v>
      </c>
      <c r="AW226" t="s">
        <v>23267</v>
      </c>
      <c r="AX226" t="s">
        <v>936</v>
      </c>
      <c r="AY226">
        <v>6</v>
      </c>
      <c r="AZ226">
        <v>6250</v>
      </c>
      <c r="BA226" t="s">
        <v>16419</v>
      </c>
      <c r="BB226" t="s">
        <v>936</v>
      </c>
      <c r="BC226">
        <v>6</v>
      </c>
      <c r="BD226">
        <v>6250</v>
      </c>
      <c r="BE226" t="s">
        <v>9571</v>
      </c>
      <c r="BF226" t="s">
        <v>936</v>
      </c>
      <c r="BH226">
        <v>6</v>
      </c>
      <c r="BI226">
        <v>6250</v>
      </c>
      <c r="BJ226" t="s">
        <v>2923</v>
      </c>
      <c r="BK226" t="s">
        <v>936</v>
      </c>
      <c r="BP226">
        <v>10</v>
      </c>
      <c r="BQ226">
        <v>6250</v>
      </c>
      <c r="BS226">
        <v>2</v>
      </c>
    </row>
    <row r="227" spans="43:71" x14ac:dyDescent="0.2">
      <c r="AQ227">
        <v>6</v>
      </c>
      <c r="AR227">
        <v>6256</v>
      </c>
      <c r="AS227" t="s">
        <v>30166</v>
      </c>
      <c r="AT227" t="s">
        <v>936</v>
      </c>
      <c r="AU227">
        <v>6</v>
      </c>
      <c r="AV227">
        <v>6256</v>
      </c>
      <c r="AW227" t="s">
        <v>23268</v>
      </c>
      <c r="AX227" t="s">
        <v>936</v>
      </c>
      <c r="AY227">
        <v>6</v>
      </c>
      <c r="AZ227">
        <v>6256</v>
      </c>
      <c r="BA227" t="s">
        <v>16420</v>
      </c>
      <c r="BB227" t="s">
        <v>936</v>
      </c>
      <c r="BC227">
        <v>6</v>
      </c>
      <c r="BD227">
        <v>6256</v>
      </c>
      <c r="BE227" t="s">
        <v>9572</v>
      </c>
      <c r="BF227" t="s">
        <v>936</v>
      </c>
      <c r="BH227">
        <v>6</v>
      </c>
      <c r="BI227">
        <v>6256</v>
      </c>
      <c r="BJ227" t="s">
        <v>2924</v>
      </c>
      <c r="BK227" t="s">
        <v>936</v>
      </c>
      <c r="BP227">
        <v>10</v>
      </c>
      <c r="BQ227">
        <v>6256</v>
      </c>
      <c r="BS227">
        <v>2</v>
      </c>
    </row>
    <row r="228" spans="43:71" x14ac:dyDescent="0.2">
      <c r="AQ228">
        <v>6</v>
      </c>
      <c r="AR228">
        <v>6260</v>
      </c>
      <c r="AS228" t="s">
        <v>30167</v>
      </c>
      <c r="AT228" t="s">
        <v>937</v>
      </c>
      <c r="AU228">
        <v>6</v>
      </c>
      <c r="AV228">
        <v>6260</v>
      </c>
      <c r="AW228" t="s">
        <v>23269</v>
      </c>
      <c r="AX228" t="s">
        <v>937</v>
      </c>
      <c r="AY228">
        <v>6</v>
      </c>
      <c r="AZ228">
        <v>6260</v>
      </c>
      <c r="BA228" t="s">
        <v>16421</v>
      </c>
      <c r="BB228" t="s">
        <v>937</v>
      </c>
      <c r="BC228">
        <v>6</v>
      </c>
      <c r="BD228">
        <v>6260</v>
      </c>
      <c r="BE228" t="s">
        <v>9573</v>
      </c>
      <c r="BF228" t="s">
        <v>937</v>
      </c>
      <c r="BH228">
        <v>6</v>
      </c>
      <c r="BI228">
        <v>6260</v>
      </c>
      <c r="BJ228" t="s">
        <v>2925</v>
      </c>
      <c r="BK228" t="s">
        <v>937</v>
      </c>
      <c r="BP228">
        <v>10</v>
      </c>
      <c r="BQ228">
        <v>6260</v>
      </c>
      <c r="BS228">
        <v>2</v>
      </c>
    </row>
    <row r="229" spans="43:71" x14ac:dyDescent="0.2">
      <c r="AQ229">
        <v>6</v>
      </c>
      <c r="AR229">
        <v>6270</v>
      </c>
      <c r="AS229" t="s">
        <v>30168</v>
      </c>
      <c r="AT229" t="s">
        <v>937</v>
      </c>
      <c r="AU229">
        <v>6</v>
      </c>
      <c r="AV229">
        <v>6270</v>
      </c>
      <c r="AW229" t="s">
        <v>23270</v>
      </c>
      <c r="AX229" t="s">
        <v>937</v>
      </c>
      <c r="AY229">
        <v>6</v>
      </c>
      <c r="AZ229">
        <v>6270</v>
      </c>
      <c r="BA229" t="s">
        <v>16422</v>
      </c>
      <c r="BB229" t="s">
        <v>937</v>
      </c>
      <c r="BC229">
        <v>6</v>
      </c>
      <c r="BD229">
        <v>6270</v>
      </c>
      <c r="BE229" t="s">
        <v>9574</v>
      </c>
      <c r="BF229" t="s">
        <v>937</v>
      </c>
      <c r="BH229">
        <v>6</v>
      </c>
      <c r="BI229">
        <v>6270</v>
      </c>
      <c r="BJ229" t="s">
        <v>2926</v>
      </c>
      <c r="BK229" t="s">
        <v>937</v>
      </c>
      <c r="BP229">
        <v>10</v>
      </c>
      <c r="BQ229">
        <v>6270</v>
      </c>
      <c r="BS229">
        <v>2</v>
      </c>
    </row>
    <row r="230" spans="43:71" x14ac:dyDescent="0.2">
      <c r="AQ230">
        <v>6</v>
      </c>
      <c r="AR230">
        <v>6280</v>
      </c>
      <c r="AS230" t="s">
        <v>30169</v>
      </c>
      <c r="AT230" t="s">
        <v>936</v>
      </c>
      <c r="AU230">
        <v>6</v>
      </c>
      <c r="AV230">
        <v>6280</v>
      </c>
      <c r="AW230" t="s">
        <v>23271</v>
      </c>
      <c r="AX230" t="s">
        <v>936</v>
      </c>
      <c r="AY230">
        <v>6</v>
      </c>
      <c r="AZ230">
        <v>6280</v>
      </c>
      <c r="BA230" t="s">
        <v>16423</v>
      </c>
      <c r="BB230" t="s">
        <v>936</v>
      </c>
      <c r="BC230">
        <v>6</v>
      </c>
      <c r="BD230">
        <v>6280</v>
      </c>
      <c r="BE230" t="s">
        <v>9575</v>
      </c>
      <c r="BF230" t="s">
        <v>936</v>
      </c>
      <c r="BH230">
        <v>6</v>
      </c>
      <c r="BI230">
        <v>6280</v>
      </c>
      <c r="BJ230" t="s">
        <v>2927</v>
      </c>
      <c r="BK230" t="s">
        <v>936</v>
      </c>
      <c r="BP230">
        <v>10</v>
      </c>
      <c r="BQ230">
        <v>6280</v>
      </c>
      <c r="BS230">
        <v>1</v>
      </c>
    </row>
    <row r="231" spans="43:71" x14ac:dyDescent="0.2">
      <c r="AQ231">
        <v>6</v>
      </c>
      <c r="AR231">
        <v>6290</v>
      </c>
      <c r="AS231" t="s">
        <v>30170</v>
      </c>
      <c r="AT231" t="s">
        <v>938</v>
      </c>
      <c r="AU231">
        <v>6</v>
      </c>
      <c r="AV231">
        <v>6290</v>
      </c>
      <c r="AW231" t="s">
        <v>23272</v>
      </c>
      <c r="AX231" t="s">
        <v>938</v>
      </c>
      <c r="AY231">
        <v>6</v>
      </c>
      <c r="AZ231">
        <v>6290</v>
      </c>
      <c r="BA231" t="s">
        <v>16424</v>
      </c>
      <c r="BB231" t="s">
        <v>938</v>
      </c>
      <c r="BC231">
        <v>6</v>
      </c>
      <c r="BD231">
        <v>6290</v>
      </c>
      <c r="BE231" t="s">
        <v>9576</v>
      </c>
      <c r="BF231" t="s">
        <v>938</v>
      </c>
      <c r="BH231">
        <v>6</v>
      </c>
      <c r="BI231">
        <v>6290</v>
      </c>
      <c r="BJ231" t="s">
        <v>2928</v>
      </c>
      <c r="BK231" t="s">
        <v>938</v>
      </c>
      <c r="BP231">
        <v>10</v>
      </c>
      <c r="BQ231">
        <v>6290</v>
      </c>
      <c r="BS231">
        <v>2</v>
      </c>
    </row>
    <row r="232" spans="43:71" x14ac:dyDescent="0.2">
      <c r="AQ232">
        <v>6</v>
      </c>
      <c r="AR232">
        <v>6300</v>
      </c>
      <c r="AS232" t="s">
        <v>30171</v>
      </c>
      <c r="AT232" t="s">
        <v>938</v>
      </c>
      <c r="AU232">
        <v>6</v>
      </c>
      <c r="AV232">
        <v>6300</v>
      </c>
      <c r="AW232" t="s">
        <v>23273</v>
      </c>
      <c r="AX232" t="s">
        <v>938</v>
      </c>
      <c r="AY232">
        <v>6</v>
      </c>
      <c r="AZ232">
        <v>6300</v>
      </c>
      <c r="BA232" t="s">
        <v>16425</v>
      </c>
      <c r="BB232" t="s">
        <v>938</v>
      </c>
      <c r="BC232">
        <v>6</v>
      </c>
      <c r="BD232">
        <v>6300</v>
      </c>
      <c r="BE232" t="s">
        <v>9577</v>
      </c>
      <c r="BF232" t="s">
        <v>938</v>
      </c>
      <c r="BH232">
        <v>6</v>
      </c>
      <c r="BI232">
        <v>6300</v>
      </c>
      <c r="BJ232" t="s">
        <v>2929</v>
      </c>
      <c r="BK232" t="s">
        <v>938</v>
      </c>
      <c r="BP232">
        <v>10</v>
      </c>
      <c r="BQ232">
        <v>6300</v>
      </c>
      <c r="BS232">
        <v>1</v>
      </c>
    </row>
    <row r="233" spans="43:71" x14ac:dyDescent="0.2">
      <c r="AQ233">
        <v>6</v>
      </c>
      <c r="AR233">
        <v>6310</v>
      </c>
      <c r="AS233" t="s">
        <v>30172</v>
      </c>
      <c r="AT233" t="s">
        <v>938</v>
      </c>
      <c r="AU233">
        <v>6</v>
      </c>
      <c r="AV233">
        <v>6310</v>
      </c>
      <c r="AW233" t="s">
        <v>23274</v>
      </c>
      <c r="AX233" t="s">
        <v>938</v>
      </c>
      <c r="AY233">
        <v>6</v>
      </c>
      <c r="AZ233">
        <v>6310</v>
      </c>
      <c r="BA233" t="s">
        <v>16426</v>
      </c>
      <c r="BB233" t="s">
        <v>938</v>
      </c>
      <c r="BC233">
        <v>6</v>
      </c>
      <c r="BD233">
        <v>6310</v>
      </c>
      <c r="BE233" t="s">
        <v>9578</v>
      </c>
      <c r="BF233" t="s">
        <v>938</v>
      </c>
      <c r="BH233">
        <v>6</v>
      </c>
      <c r="BI233">
        <v>6310</v>
      </c>
      <c r="BJ233" t="s">
        <v>2930</v>
      </c>
      <c r="BK233" t="s">
        <v>938</v>
      </c>
      <c r="BP233">
        <v>10</v>
      </c>
      <c r="BQ233">
        <v>6310</v>
      </c>
      <c r="BS233">
        <v>1</v>
      </c>
    </row>
    <row r="234" spans="43:71" x14ac:dyDescent="0.2">
      <c r="AQ234">
        <v>6</v>
      </c>
      <c r="AR234">
        <v>6320</v>
      </c>
      <c r="AS234" t="s">
        <v>30173</v>
      </c>
      <c r="AT234" t="s">
        <v>938</v>
      </c>
      <c r="AU234">
        <v>6</v>
      </c>
      <c r="AV234">
        <v>6320</v>
      </c>
      <c r="AW234" t="s">
        <v>23275</v>
      </c>
      <c r="AX234" t="s">
        <v>938</v>
      </c>
      <c r="AY234">
        <v>6</v>
      </c>
      <c r="AZ234">
        <v>6320</v>
      </c>
      <c r="BA234" t="s">
        <v>16427</v>
      </c>
      <c r="BB234" t="s">
        <v>938</v>
      </c>
      <c r="BC234">
        <v>6</v>
      </c>
      <c r="BD234">
        <v>6320</v>
      </c>
      <c r="BE234" t="s">
        <v>9579</v>
      </c>
      <c r="BF234" t="s">
        <v>938</v>
      </c>
      <c r="BH234">
        <v>6</v>
      </c>
      <c r="BI234">
        <v>6320</v>
      </c>
      <c r="BJ234" t="s">
        <v>2931</v>
      </c>
      <c r="BK234" t="s">
        <v>938</v>
      </c>
      <c r="BP234">
        <v>10</v>
      </c>
      <c r="BQ234">
        <v>6320</v>
      </c>
      <c r="BS234">
        <v>1</v>
      </c>
    </row>
    <row r="235" spans="43:71" x14ac:dyDescent="0.2">
      <c r="AQ235">
        <v>6</v>
      </c>
      <c r="AR235">
        <v>6330</v>
      </c>
      <c r="AS235" t="s">
        <v>30174</v>
      </c>
      <c r="AT235" t="s">
        <v>936</v>
      </c>
      <c r="AU235">
        <v>6</v>
      </c>
      <c r="AV235">
        <v>6330</v>
      </c>
      <c r="AW235" t="s">
        <v>23276</v>
      </c>
      <c r="AX235" t="s">
        <v>936</v>
      </c>
      <c r="AY235">
        <v>6</v>
      </c>
      <c r="AZ235">
        <v>6330</v>
      </c>
      <c r="BA235" t="s">
        <v>16428</v>
      </c>
      <c r="BB235" t="s">
        <v>936</v>
      </c>
      <c r="BC235">
        <v>6</v>
      </c>
      <c r="BD235">
        <v>6330</v>
      </c>
      <c r="BE235" t="s">
        <v>9580</v>
      </c>
      <c r="BF235" t="s">
        <v>936</v>
      </c>
      <c r="BH235">
        <v>6</v>
      </c>
      <c r="BI235">
        <v>6330</v>
      </c>
      <c r="BJ235" t="s">
        <v>2932</v>
      </c>
      <c r="BK235" t="s">
        <v>936</v>
      </c>
      <c r="BP235">
        <v>10</v>
      </c>
      <c r="BQ235">
        <v>6330</v>
      </c>
      <c r="BS235">
        <v>2</v>
      </c>
    </row>
    <row r="236" spans="43:71" x14ac:dyDescent="0.2">
      <c r="AQ236">
        <v>6</v>
      </c>
      <c r="AR236">
        <v>6340</v>
      </c>
      <c r="AS236" t="s">
        <v>30175</v>
      </c>
      <c r="AT236" t="s">
        <v>936</v>
      </c>
      <c r="AU236">
        <v>6</v>
      </c>
      <c r="AV236">
        <v>6340</v>
      </c>
      <c r="AW236" t="s">
        <v>23277</v>
      </c>
      <c r="AX236" t="s">
        <v>936</v>
      </c>
      <c r="AY236">
        <v>6</v>
      </c>
      <c r="AZ236">
        <v>6340</v>
      </c>
      <c r="BA236" t="s">
        <v>16429</v>
      </c>
      <c r="BB236" t="s">
        <v>936</v>
      </c>
      <c r="BC236">
        <v>6</v>
      </c>
      <c r="BD236">
        <v>6340</v>
      </c>
      <c r="BE236" t="s">
        <v>9581</v>
      </c>
      <c r="BF236" t="s">
        <v>936</v>
      </c>
      <c r="BH236">
        <v>6</v>
      </c>
      <c r="BI236">
        <v>6340</v>
      </c>
      <c r="BJ236" t="s">
        <v>2933</v>
      </c>
      <c r="BK236" t="s">
        <v>936</v>
      </c>
      <c r="BP236">
        <v>10</v>
      </c>
      <c r="BQ236">
        <v>6340</v>
      </c>
      <c r="BS236">
        <v>1</v>
      </c>
    </row>
    <row r="237" spans="43:71" x14ac:dyDescent="0.2">
      <c r="AQ237">
        <v>6</v>
      </c>
      <c r="AR237">
        <v>6350</v>
      </c>
      <c r="AS237" t="s">
        <v>30176</v>
      </c>
      <c r="AT237" t="s">
        <v>938</v>
      </c>
      <c r="AU237">
        <v>6</v>
      </c>
      <c r="AV237">
        <v>6350</v>
      </c>
      <c r="AW237" t="s">
        <v>23278</v>
      </c>
      <c r="AX237" t="s">
        <v>938</v>
      </c>
      <c r="AY237">
        <v>6</v>
      </c>
      <c r="AZ237">
        <v>6350</v>
      </c>
      <c r="BA237" t="s">
        <v>16430</v>
      </c>
      <c r="BB237" t="s">
        <v>938</v>
      </c>
      <c r="BC237">
        <v>6</v>
      </c>
      <c r="BD237">
        <v>6350</v>
      </c>
      <c r="BE237" t="s">
        <v>9582</v>
      </c>
      <c r="BF237" t="s">
        <v>938</v>
      </c>
      <c r="BH237">
        <v>6</v>
      </c>
      <c r="BI237">
        <v>6350</v>
      </c>
      <c r="BJ237" t="s">
        <v>2934</v>
      </c>
      <c r="BK237" t="s">
        <v>938</v>
      </c>
      <c r="BP237">
        <v>11</v>
      </c>
      <c r="BQ237">
        <v>6010</v>
      </c>
      <c r="BS237">
        <v>2</v>
      </c>
    </row>
    <row r="238" spans="43:71" x14ac:dyDescent="0.2">
      <c r="AQ238">
        <v>6</v>
      </c>
      <c r="AR238">
        <v>6360</v>
      </c>
      <c r="AS238" t="s">
        <v>30177</v>
      </c>
      <c r="AT238" t="s">
        <v>936</v>
      </c>
      <c r="AU238">
        <v>6</v>
      </c>
      <c r="AV238">
        <v>6360</v>
      </c>
      <c r="AW238" t="s">
        <v>23279</v>
      </c>
      <c r="AX238" t="s">
        <v>936</v>
      </c>
      <c r="AY238">
        <v>6</v>
      </c>
      <c r="AZ238">
        <v>6360</v>
      </c>
      <c r="BA238" t="s">
        <v>16431</v>
      </c>
      <c r="BB238" t="s">
        <v>936</v>
      </c>
      <c r="BC238">
        <v>6</v>
      </c>
      <c r="BD238">
        <v>6360</v>
      </c>
      <c r="BE238" t="s">
        <v>9583</v>
      </c>
      <c r="BF238" t="s">
        <v>936</v>
      </c>
      <c r="BH238">
        <v>6</v>
      </c>
      <c r="BI238">
        <v>6360</v>
      </c>
      <c r="BJ238" t="s">
        <v>2935</v>
      </c>
      <c r="BK238" t="s">
        <v>936</v>
      </c>
      <c r="BP238">
        <v>11</v>
      </c>
      <c r="BQ238">
        <v>6020</v>
      </c>
      <c r="BS238">
        <v>2</v>
      </c>
    </row>
    <row r="239" spans="43:71" x14ac:dyDescent="0.2">
      <c r="AQ239">
        <v>6</v>
      </c>
      <c r="AR239">
        <v>7205</v>
      </c>
      <c r="AS239" t="s">
        <v>30178</v>
      </c>
      <c r="AT239" t="s">
        <v>937</v>
      </c>
      <c r="AU239">
        <v>6</v>
      </c>
      <c r="AV239">
        <v>7205</v>
      </c>
      <c r="AW239" t="s">
        <v>23280</v>
      </c>
      <c r="AX239" t="s">
        <v>937</v>
      </c>
      <c r="AY239">
        <v>6</v>
      </c>
      <c r="AZ239">
        <v>7205</v>
      </c>
      <c r="BA239" t="s">
        <v>16432</v>
      </c>
      <c r="BB239" t="s">
        <v>937</v>
      </c>
      <c r="BC239">
        <v>6</v>
      </c>
      <c r="BD239">
        <v>7205</v>
      </c>
      <c r="BE239" t="s">
        <v>9584</v>
      </c>
      <c r="BF239" t="s">
        <v>937</v>
      </c>
      <c r="BH239">
        <v>6</v>
      </c>
      <c r="BI239">
        <v>7205</v>
      </c>
      <c r="BJ239" t="s">
        <v>2936</v>
      </c>
      <c r="BK239" t="s">
        <v>937</v>
      </c>
      <c r="BP239">
        <v>11</v>
      </c>
      <c r="BQ239">
        <v>6030</v>
      </c>
      <c r="BS239">
        <v>2</v>
      </c>
    </row>
    <row r="240" spans="43:71" x14ac:dyDescent="0.2">
      <c r="AQ240">
        <v>6</v>
      </c>
      <c r="AR240">
        <v>7206</v>
      </c>
      <c r="AS240" t="s">
        <v>30179</v>
      </c>
      <c r="AT240" t="s">
        <v>936</v>
      </c>
      <c r="AU240">
        <v>6</v>
      </c>
      <c r="AV240">
        <v>7206</v>
      </c>
      <c r="AW240" t="s">
        <v>23281</v>
      </c>
      <c r="AX240" t="s">
        <v>936</v>
      </c>
      <c r="AY240">
        <v>6</v>
      </c>
      <c r="AZ240">
        <v>7206</v>
      </c>
      <c r="BA240" t="s">
        <v>16433</v>
      </c>
      <c r="BB240" t="s">
        <v>936</v>
      </c>
      <c r="BC240">
        <v>6</v>
      </c>
      <c r="BD240">
        <v>7206</v>
      </c>
      <c r="BE240" t="s">
        <v>9585</v>
      </c>
      <c r="BF240" t="s">
        <v>936</v>
      </c>
      <c r="BH240">
        <v>6</v>
      </c>
      <c r="BI240">
        <v>7206</v>
      </c>
      <c r="BJ240" t="s">
        <v>2937</v>
      </c>
      <c r="BK240" t="s">
        <v>936</v>
      </c>
      <c r="BP240">
        <v>11</v>
      </c>
      <c r="BQ240">
        <v>6040</v>
      </c>
      <c r="BS240">
        <v>2</v>
      </c>
    </row>
    <row r="241" spans="43:71" x14ac:dyDescent="0.2">
      <c r="AQ241">
        <v>6</v>
      </c>
      <c r="AR241">
        <v>7207</v>
      </c>
      <c r="AS241" t="s">
        <v>30180</v>
      </c>
      <c r="AT241" t="s">
        <v>936</v>
      </c>
      <c r="AU241">
        <v>6</v>
      </c>
      <c r="AV241">
        <v>7207</v>
      </c>
      <c r="AW241" t="s">
        <v>23282</v>
      </c>
      <c r="AX241" t="s">
        <v>936</v>
      </c>
      <c r="AY241">
        <v>6</v>
      </c>
      <c r="AZ241">
        <v>7207</v>
      </c>
      <c r="BA241" t="s">
        <v>16434</v>
      </c>
      <c r="BB241" t="s">
        <v>936</v>
      </c>
      <c r="BC241">
        <v>6</v>
      </c>
      <c r="BD241">
        <v>7207</v>
      </c>
      <c r="BE241" t="s">
        <v>9586</v>
      </c>
      <c r="BF241" t="s">
        <v>936</v>
      </c>
      <c r="BH241">
        <v>6</v>
      </c>
      <c r="BI241">
        <v>7207</v>
      </c>
      <c r="BJ241" t="s">
        <v>2938</v>
      </c>
      <c r="BK241" t="s">
        <v>936</v>
      </c>
      <c r="BP241">
        <v>11</v>
      </c>
      <c r="BQ241">
        <v>6070</v>
      </c>
      <c r="BS241">
        <v>1</v>
      </c>
    </row>
    <row r="242" spans="43:71" x14ac:dyDescent="0.2">
      <c r="AQ242">
        <v>6</v>
      </c>
      <c r="AR242">
        <v>7210</v>
      </c>
      <c r="AS242" t="s">
        <v>30181</v>
      </c>
      <c r="AT242" t="s">
        <v>937</v>
      </c>
      <c r="AU242">
        <v>6</v>
      </c>
      <c r="AV242">
        <v>7210</v>
      </c>
      <c r="AW242" t="s">
        <v>23283</v>
      </c>
      <c r="AX242" t="s">
        <v>937</v>
      </c>
      <c r="AY242">
        <v>6</v>
      </c>
      <c r="AZ242">
        <v>7210</v>
      </c>
      <c r="BA242" t="s">
        <v>16435</v>
      </c>
      <c r="BB242" t="s">
        <v>937</v>
      </c>
      <c r="BC242">
        <v>6</v>
      </c>
      <c r="BD242">
        <v>7210</v>
      </c>
      <c r="BE242" t="s">
        <v>9587</v>
      </c>
      <c r="BF242" t="s">
        <v>937</v>
      </c>
      <c r="BH242">
        <v>6</v>
      </c>
      <c r="BI242">
        <v>7210</v>
      </c>
      <c r="BJ242" t="s">
        <v>2939</v>
      </c>
      <c r="BK242" t="s">
        <v>937</v>
      </c>
      <c r="BP242">
        <v>11</v>
      </c>
      <c r="BQ242">
        <v>6080</v>
      </c>
      <c r="BS242">
        <v>2</v>
      </c>
    </row>
    <row r="243" spans="43:71" x14ac:dyDescent="0.2">
      <c r="AQ243">
        <v>6</v>
      </c>
      <c r="AR243">
        <v>8073</v>
      </c>
      <c r="AS243" t="s">
        <v>30182</v>
      </c>
      <c r="AT243" t="s">
        <v>936</v>
      </c>
      <c r="AU243">
        <v>6</v>
      </c>
      <c r="AV243">
        <v>8073</v>
      </c>
      <c r="AW243" t="s">
        <v>23284</v>
      </c>
      <c r="AX243" t="s">
        <v>936</v>
      </c>
      <c r="AY243">
        <v>6</v>
      </c>
      <c r="AZ243">
        <v>8073</v>
      </c>
      <c r="BA243" t="s">
        <v>16436</v>
      </c>
      <c r="BB243" t="s">
        <v>936</v>
      </c>
      <c r="BC243">
        <v>6</v>
      </c>
      <c r="BD243">
        <v>8073</v>
      </c>
      <c r="BE243" t="s">
        <v>9588</v>
      </c>
      <c r="BF243" t="s">
        <v>936</v>
      </c>
      <c r="BH243">
        <v>6</v>
      </c>
      <c r="BI243">
        <v>8073</v>
      </c>
      <c r="BJ243" t="s">
        <v>2940</v>
      </c>
      <c r="BK243" t="s">
        <v>936</v>
      </c>
      <c r="BP243">
        <v>11</v>
      </c>
      <c r="BQ243">
        <v>6090</v>
      </c>
      <c r="BS243">
        <v>3</v>
      </c>
    </row>
    <row r="244" spans="43:71" x14ac:dyDescent="0.2">
      <c r="AQ244">
        <v>6</v>
      </c>
      <c r="AR244">
        <v>8074</v>
      </c>
      <c r="AS244" t="s">
        <v>30183</v>
      </c>
      <c r="AT244" t="s">
        <v>937</v>
      </c>
      <c r="AU244">
        <v>6</v>
      </c>
      <c r="AV244">
        <v>8074</v>
      </c>
      <c r="AW244" t="s">
        <v>23285</v>
      </c>
      <c r="AX244" t="s">
        <v>937</v>
      </c>
      <c r="AY244">
        <v>6</v>
      </c>
      <c r="AZ244">
        <v>8074</v>
      </c>
      <c r="BA244" t="s">
        <v>16437</v>
      </c>
      <c r="BB244" t="s">
        <v>937</v>
      </c>
      <c r="BC244">
        <v>6</v>
      </c>
      <c r="BD244">
        <v>8074</v>
      </c>
      <c r="BE244" t="s">
        <v>9589</v>
      </c>
      <c r="BF244" t="s">
        <v>937</v>
      </c>
      <c r="BH244">
        <v>6</v>
      </c>
      <c r="BI244">
        <v>8074</v>
      </c>
      <c r="BJ244" t="s">
        <v>2941</v>
      </c>
      <c r="BK244" t="s">
        <v>937</v>
      </c>
      <c r="BP244">
        <v>11</v>
      </c>
      <c r="BQ244">
        <v>6100</v>
      </c>
      <c r="BS244">
        <v>2</v>
      </c>
    </row>
    <row r="245" spans="43:71" x14ac:dyDescent="0.2">
      <c r="AQ245">
        <v>6</v>
      </c>
      <c r="AR245">
        <v>8075</v>
      </c>
      <c r="AS245" t="s">
        <v>30184</v>
      </c>
      <c r="AT245" t="s">
        <v>937</v>
      </c>
      <c r="AU245">
        <v>6</v>
      </c>
      <c r="AV245">
        <v>8075</v>
      </c>
      <c r="AW245" t="s">
        <v>23286</v>
      </c>
      <c r="AX245" t="s">
        <v>937</v>
      </c>
      <c r="AY245">
        <v>6</v>
      </c>
      <c r="AZ245">
        <v>8075</v>
      </c>
      <c r="BA245" t="s">
        <v>16438</v>
      </c>
      <c r="BB245" t="s">
        <v>937</v>
      </c>
      <c r="BC245">
        <v>6</v>
      </c>
      <c r="BD245">
        <v>8075</v>
      </c>
      <c r="BE245" t="s">
        <v>9590</v>
      </c>
      <c r="BF245" t="s">
        <v>937</v>
      </c>
      <c r="BH245">
        <v>6</v>
      </c>
      <c r="BI245">
        <v>8075</v>
      </c>
      <c r="BJ245" t="s">
        <v>2942</v>
      </c>
      <c r="BK245" t="s">
        <v>937</v>
      </c>
      <c r="BP245">
        <v>11</v>
      </c>
      <c r="BQ245">
        <v>6101</v>
      </c>
      <c r="BS245">
        <v>2</v>
      </c>
    </row>
    <row r="246" spans="43:71" x14ac:dyDescent="0.2">
      <c r="AQ246">
        <v>6</v>
      </c>
      <c r="AR246">
        <v>8076</v>
      </c>
      <c r="AS246" t="s">
        <v>30185</v>
      </c>
      <c r="AT246" t="s">
        <v>938</v>
      </c>
      <c r="AU246">
        <v>6</v>
      </c>
      <c r="AV246">
        <v>8076</v>
      </c>
      <c r="AW246" t="s">
        <v>23287</v>
      </c>
      <c r="AX246" t="s">
        <v>938</v>
      </c>
      <c r="AY246">
        <v>6</v>
      </c>
      <c r="AZ246">
        <v>8076</v>
      </c>
      <c r="BA246" t="s">
        <v>16439</v>
      </c>
      <c r="BB246" t="s">
        <v>938</v>
      </c>
      <c r="BC246">
        <v>6</v>
      </c>
      <c r="BD246">
        <v>8076</v>
      </c>
      <c r="BE246" t="s">
        <v>9591</v>
      </c>
      <c r="BF246" t="s">
        <v>938</v>
      </c>
      <c r="BH246">
        <v>6</v>
      </c>
      <c r="BI246">
        <v>8076</v>
      </c>
      <c r="BJ246" t="s">
        <v>2943</v>
      </c>
      <c r="BK246" t="s">
        <v>938</v>
      </c>
      <c r="BP246">
        <v>11</v>
      </c>
      <c r="BQ246">
        <v>6110</v>
      </c>
      <c r="BS246">
        <v>1</v>
      </c>
    </row>
    <row r="247" spans="43:71" x14ac:dyDescent="0.2">
      <c r="AQ247">
        <v>6</v>
      </c>
      <c r="AR247">
        <v>8077</v>
      </c>
      <c r="AS247" t="s">
        <v>30186</v>
      </c>
      <c r="AT247" t="s">
        <v>937</v>
      </c>
      <c r="AU247">
        <v>6</v>
      </c>
      <c r="AV247">
        <v>8077</v>
      </c>
      <c r="AW247" t="s">
        <v>23288</v>
      </c>
      <c r="AX247" t="s">
        <v>937</v>
      </c>
      <c r="AY247">
        <v>6</v>
      </c>
      <c r="AZ247">
        <v>8077</v>
      </c>
      <c r="BA247" t="s">
        <v>16440</v>
      </c>
      <c r="BB247" t="s">
        <v>937</v>
      </c>
      <c r="BC247">
        <v>6</v>
      </c>
      <c r="BD247">
        <v>8077</v>
      </c>
      <c r="BE247" t="s">
        <v>9592</v>
      </c>
      <c r="BF247" t="s">
        <v>937</v>
      </c>
      <c r="BH247">
        <v>6</v>
      </c>
      <c r="BI247">
        <v>8077</v>
      </c>
      <c r="BJ247" t="s">
        <v>2944</v>
      </c>
      <c r="BK247" t="s">
        <v>937</v>
      </c>
      <c r="BP247">
        <v>11</v>
      </c>
      <c r="BQ247">
        <v>6130</v>
      </c>
      <c r="BS247">
        <v>2</v>
      </c>
    </row>
    <row r="248" spans="43:71" x14ac:dyDescent="0.2">
      <c r="AQ248">
        <v>6</v>
      </c>
      <c r="AR248">
        <v>8078</v>
      </c>
      <c r="AS248" t="s">
        <v>30187</v>
      </c>
      <c r="AT248" t="s">
        <v>937</v>
      </c>
      <c r="AU248">
        <v>6</v>
      </c>
      <c r="AV248">
        <v>8078</v>
      </c>
      <c r="AW248" t="s">
        <v>23289</v>
      </c>
      <c r="AX248" t="s">
        <v>937</v>
      </c>
      <c r="AY248">
        <v>6</v>
      </c>
      <c r="AZ248">
        <v>8078</v>
      </c>
      <c r="BA248" t="s">
        <v>16441</v>
      </c>
      <c r="BB248" t="s">
        <v>937</v>
      </c>
      <c r="BC248">
        <v>6</v>
      </c>
      <c r="BD248">
        <v>8078</v>
      </c>
      <c r="BE248" t="s">
        <v>9593</v>
      </c>
      <c r="BF248" t="s">
        <v>937</v>
      </c>
      <c r="BH248">
        <v>6</v>
      </c>
      <c r="BI248">
        <v>8078</v>
      </c>
      <c r="BJ248" t="s">
        <v>2945</v>
      </c>
      <c r="BK248" t="s">
        <v>937</v>
      </c>
      <c r="BP248">
        <v>11</v>
      </c>
      <c r="BQ248">
        <v>6131</v>
      </c>
      <c r="BS248">
        <v>2</v>
      </c>
    </row>
    <row r="249" spans="43:71" x14ac:dyDescent="0.2">
      <c r="AQ249">
        <v>6</v>
      </c>
      <c r="AR249">
        <v>8079</v>
      </c>
      <c r="AS249" t="s">
        <v>30188</v>
      </c>
      <c r="AT249" t="s">
        <v>937</v>
      </c>
      <c r="AU249">
        <v>6</v>
      </c>
      <c r="AV249">
        <v>8079</v>
      </c>
      <c r="AW249" t="s">
        <v>23290</v>
      </c>
      <c r="AX249" t="s">
        <v>937</v>
      </c>
      <c r="AY249">
        <v>6</v>
      </c>
      <c r="AZ249">
        <v>8079</v>
      </c>
      <c r="BA249" t="s">
        <v>16442</v>
      </c>
      <c r="BB249" t="s">
        <v>937</v>
      </c>
      <c r="BC249">
        <v>6</v>
      </c>
      <c r="BD249">
        <v>8079</v>
      </c>
      <c r="BE249" t="s">
        <v>9594</v>
      </c>
      <c r="BF249" t="s">
        <v>937</v>
      </c>
      <c r="BH249">
        <v>6</v>
      </c>
      <c r="BI249">
        <v>8079</v>
      </c>
      <c r="BJ249" t="s">
        <v>2946</v>
      </c>
      <c r="BK249" t="s">
        <v>937</v>
      </c>
      <c r="BP249">
        <v>11</v>
      </c>
      <c r="BQ249">
        <v>6140</v>
      </c>
      <c r="BS249">
        <v>2</v>
      </c>
    </row>
    <row r="250" spans="43:71" x14ac:dyDescent="0.2">
      <c r="AQ250">
        <v>6</v>
      </c>
      <c r="AR250">
        <v>8080</v>
      </c>
      <c r="AS250" t="s">
        <v>30189</v>
      </c>
      <c r="AT250" t="s">
        <v>937</v>
      </c>
      <c r="AU250">
        <v>6</v>
      </c>
      <c r="AV250">
        <v>8080</v>
      </c>
      <c r="AW250" t="s">
        <v>23291</v>
      </c>
      <c r="AX250" t="s">
        <v>937</v>
      </c>
      <c r="AY250">
        <v>6</v>
      </c>
      <c r="AZ250">
        <v>8080</v>
      </c>
      <c r="BA250" t="s">
        <v>16443</v>
      </c>
      <c r="BB250" t="s">
        <v>937</v>
      </c>
      <c r="BC250">
        <v>6</v>
      </c>
      <c r="BD250">
        <v>8080</v>
      </c>
      <c r="BE250" t="s">
        <v>9595</v>
      </c>
      <c r="BF250" t="s">
        <v>937</v>
      </c>
      <c r="BH250">
        <v>6</v>
      </c>
      <c r="BI250">
        <v>8080</v>
      </c>
      <c r="BJ250" t="s">
        <v>2947</v>
      </c>
      <c r="BK250" t="s">
        <v>937</v>
      </c>
      <c r="BP250">
        <v>11</v>
      </c>
      <c r="BQ250">
        <v>6150</v>
      </c>
      <c r="BS250">
        <v>2</v>
      </c>
    </row>
    <row r="251" spans="43:71" x14ac:dyDescent="0.2">
      <c r="AQ251">
        <v>6</v>
      </c>
      <c r="AR251">
        <v>8081</v>
      </c>
      <c r="AS251" t="s">
        <v>30190</v>
      </c>
      <c r="AT251" t="s">
        <v>937</v>
      </c>
      <c r="AU251">
        <v>6</v>
      </c>
      <c r="AV251">
        <v>8081</v>
      </c>
      <c r="AW251" t="s">
        <v>23292</v>
      </c>
      <c r="AX251" t="s">
        <v>937</v>
      </c>
      <c r="AY251">
        <v>6</v>
      </c>
      <c r="AZ251">
        <v>8081</v>
      </c>
      <c r="BA251" t="s">
        <v>16444</v>
      </c>
      <c r="BB251" t="s">
        <v>937</v>
      </c>
      <c r="BC251">
        <v>6</v>
      </c>
      <c r="BD251">
        <v>8081</v>
      </c>
      <c r="BE251" t="s">
        <v>9596</v>
      </c>
      <c r="BF251" t="s">
        <v>937</v>
      </c>
      <c r="BH251">
        <v>6</v>
      </c>
      <c r="BI251">
        <v>8081</v>
      </c>
      <c r="BJ251" t="s">
        <v>2948</v>
      </c>
      <c r="BK251" t="s">
        <v>937</v>
      </c>
      <c r="BP251">
        <v>11</v>
      </c>
      <c r="BQ251">
        <v>6160</v>
      </c>
      <c r="BS251">
        <v>2</v>
      </c>
    </row>
    <row r="252" spans="43:71" x14ac:dyDescent="0.2">
      <c r="AQ252">
        <v>6</v>
      </c>
      <c r="AR252">
        <v>8082</v>
      </c>
      <c r="AS252" t="s">
        <v>30191</v>
      </c>
      <c r="AT252" t="s">
        <v>938</v>
      </c>
      <c r="AU252">
        <v>6</v>
      </c>
      <c r="AV252">
        <v>8082</v>
      </c>
      <c r="AW252" t="s">
        <v>23293</v>
      </c>
      <c r="AX252" t="s">
        <v>937</v>
      </c>
      <c r="AY252">
        <v>6</v>
      </c>
      <c r="AZ252">
        <v>8082</v>
      </c>
      <c r="BA252" t="s">
        <v>16445</v>
      </c>
      <c r="BB252" t="s">
        <v>937</v>
      </c>
      <c r="BC252">
        <v>6</v>
      </c>
      <c r="BD252">
        <v>8082</v>
      </c>
      <c r="BE252" t="s">
        <v>9597</v>
      </c>
      <c r="BF252" t="s">
        <v>937</v>
      </c>
      <c r="BH252">
        <v>6</v>
      </c>
      <c r="BI252">
        <v>8082</v>
      </c>
      <c r="BJ252" t="s">
        <v>2949</v>
      </c>
      <c r="BK252" t="s">
        <v>937</v>
      </c>
      <c r="BP252">
        <v>11</v>
      </c>
      <c r="BQ252">
        <v>6170</v>
      </c>
      <c r="BS252">
        <v>3</v>
      </c>
    </row>
    <row r="253" spans="43:71" x14ac:dyDescent="0.2">
      <c r="AQ253">
        <v>6</v>
      </c>
      <c r="AR253">
        <v>8083</v>
      </c>
      <c r="AS253" t="s">
        <v>30192</v>
      </c>
      <c r="AT253" t="s">
        <v>937</v>
      </c>
      <c r="AU253">
        <v>6</v>
      </c>
      <c r="AV253">
        <v>8083</v>
      </c>
      <c r="AW253" t="s">
        <v>23294</v>
      </c>
      <c r="AX253" t="s">
        <v>937</v>
      </c>
      <c r="AY253">
        <v>6</v>
      </c>
      <c r="AZ253">
        <v>8083</v>
      </c>
      <c r="BA253" t="s">
        <v>16446</v>
      </c>
      <c r="BB253" t="s">
        <v>937</v>
      </c>
      <c r="BC253">
        <v>6</v>
      </c>
      <c r="BD253">
        <v>8083</v>
      </c>
      <c r="BE253" t="s">
        <v>9598</v>
      </c>
      <c r="BF253" t="s">
        <v>937</v>
      </c>
      <c r="BH253">
        <v>6</v>
      </c>
      <c r="BI253">
        <v>8083</v>
      </c>
      <c r="BJ253" t="s">
        <v>2950</v>
      </c>
      <c r="BK253" t="s">
        <v>937</v>
      </c>
      <c r="BP253">
        <v>11</v>
      </c>
      <c r="BQ253">
        <v>6180</v>
      </c>
      <c r="BS253">
        <v>2</v>
      </c>
    </row>
    <row r="254" spans="43:71" x14ac:dyDescent="0.2">
      <c r="AQ254">
        <v>6</v>
      </c>
      <c r="AR254">
        <v>8084</v>
      </c>
      <c r="AS254" t="s">
        <v>30193</v>
      </c>
      <c r="AT254" t="s">
        <v>937</v>
      </c>
      <c r="AU254">
        <v>6</v>
      </c>
      <c r="AV254">
        <v>8084</v>
      </c>
      <c r="AW254" t="s">
        <v>23295</v>
      </c>
      <c r="AX254" t="s">
        <v>937</v>
      </c>
      <c r="AY254">
        <v>6</v>
      </c>
      <c r="AZ254">
        <v>8084</v>
      </c>
      <c r="BA254" t="s">
        <v>16447</v>
      </c>
      <c r="BB254" t="s">
        <v>937</v>
      </c>
      <c r="BC254">
        <v>6</v>
      </c>
      <c r="BD254">
        <v>8084</v>
      </c>
      <c r="BE254" t="s">
        <v>9599</v>
      </c>
      <c r="BF254" t="s">
        <v>937</v>
      </c>
      <c r="BH254">
        <v>6</v>
      </c>
      <c r="BI254">
        <v>8084</v>
      </c>
      <c r="BJ254" t="s">
        <v>2951</v>
      </c>
      <c r="BK254" t="s">
        <v>937</v>
      </c>
      <c r="BP254">
        <v>11</v>
      </c>
      <c r="BQ254">
        <v>6190</v>
      </c>
      <c r="BS254">
        <v>2</v>
      </c>
    </row>
    <row r="255" spans="43:71" x14ac:dyDescent="0.2">
      <c r="AQ255">
        <v>7</v>
      </c>
      <c r="AR255">
        <v>6010</v>
      </c>
      <c r="AS255" t="s">
        <v>30194</v>
      </c>
      <c r="AT255" t="s">
        <v>937</v>
      </c>
      <c r="AU255">
        <v>7</v>
      </c>
      <c r="AV255">
        <v>6010</v>
      </c>
      <c r="AW255" t="s">
        <v>23296</v>
      </c>
      <c r="AX255" t="s">
        <v>937</v>
      </c>
      <c r="AY255">
        <v>7</v>
      </c>
      <c r="AZ255">
        <v>6010</v>
      </c>
      <c r="BA255" t="s">
        <v>16448</v>
      </c>
      <c r="BB255" t="s">
        <v>937</v>
      </c>
      <c r="BC255">
        <v>7</v>
      </c>
      <c r="BD255">
        <v>6010</v>
      </c>
      <c r="BE255" t="s">
        <v>9600</v>
      </c>
      <c r="BF255" t="s">
        <v>937</v>
      </c>
      <c r="BH255">
        <v>7</v>
      </c>
      <c r="BI255">
        <v>6010</v>
      </c>
      <c r="BJ255" t="s">
        <v>2952</v>
      </c>
      <c r="BK255" t="s">
        <v>937</v>
      </c>
      <c r="BP255">
        <v>11</v>
      </c>
      <c r="BQ255">
        <v>6200</v>
      </c>
      <c r="BS255">
        <v>2</v>
      </c>
    </row>
    <row r="256" spans="43:71" x14ac:dyDescent="0.2">
      <c r="AQ256">
        <v>7</v>
      </c>
      <c r="AR256">
        <v>6020</v>
      </c>
      <c r="AS256" t="s">
        <v>30195</v>
      </c>
      <c r="AT256" t="s">
        <v>937</v>
      </c>
      <c r="AU256">
        <v>7</v>
      </c>
      <c r="AV256">
        <v>6020</v>
      </c>
      <c r="AW256" t="s">
        <v>23297</v>
      </c>
      <c r="AX256" t="s">
        <v>937</v>
      </c>
      <c r="AY256">
        <v>7</v>
      </c>
      <c r="AZ256">
        <v>6020</v>
      </c>
      <c r="BA256" t="s">
        <v>16449</v>
      </c>
      <c r="BB256" t="s">
        <v>937</v>
      </c>
      <c r="BC256">
        <v>7</v>
      </c>
      <c r="BD256">
        <v>6020</v>
      </c>
      <c r="BE256" t="s">
        <v>9601</v>
      </c>
      <c r="BF256" t="s">
        <v>937</v>
      </c>
      <c r="BH256">
        <v>7</v>
      </c>
      <c r="BI256">
        <v>6020</v>
      </c>
      <c r="BJ256" t="s">
        <v>2953</v>
      </c>
      <c r="BK256" t="s">
        <v>937</v>
      </c>
      <c r="BP256">
        <v>11</v>
      </c>
      <c r="BQ256">
        <v>6210</v>
      </c>
      <c r="BS256">
        <v>1</v>
      </c>
    </row>
    <row r="257" spans="43:71" x14ac:dyDescent="0.2">
      <c r="AQ257">
        <v>7</v>
      </c>
      <c r="AR257">
        <v>6030</v>
      </c>
      <c r="AS257" t="s">
        <v>30196</v>
      </c>
      <c r="AT257" t="s">
        <v>937</v>
      </c>
      <c r="AU257">
        <v>7</v>
      </c>
      <c r="AV257">
        <v>6030</v>
      </c>
      <c r="AW257" t="s">
        <v>23298</v>
      </c>
      <c r="AX257" t="s">
        <v>937</v>
      </c>
      <c r="AY257">
        <v>7</v>
      </c>
      <c r="AZ257">
        <v>6030</v>
      </c>
      <c r="BA257" t="s">
        <v>16450</v>
      </c>
      <c r="BB257" t="s">
        <v>937</v>
      </c>
      <c r="BC257">
        <v>7</v>
      </c>
      <c r="BD257">
        <v>6030</v>
      </c>
      <c r="BE257" t="s">
        <v>9602</v>
      </c>
      <c r="BF257" t="s">
        <v>937</v>
      </c>
      <c r="BH257">
        <v>7</v>
      </c>
      <c r="BI257">
        <v>6030</v>
      </c>
      <c r="BJ257" t="s">
        <v>2954</v>
      </c>
      <c r="BK257" t="s">
        <v>937</v>
      </c>
      <c r="BP257">
        <v>11</v>
      </c>
      <c r="BQ257">
        <v>6240</v>
      </c>
      <c r="BS257">
        <v>2</v>
      </c>
    </row>
    <row r="258" spans="43:71" x14ac:dyDescent="0.2">
      <c r="AQ258">
        <v>7</v>
      </c>
      <c r="AR258">
        <v>6040</v>
      </c>
      <c r="AS258" t="s">
        <v>30197</v>
      </c>
      <c r="AT258" t="s">
        <v>937</v>
      </c>
      <c r="AU258">
        <v>7</v>
      </c>
      <c r="AV258">
        <v>6040</v>
      </c>
      <c r="AW258" t="s">
        <v>23299</v>
      </c>
      <c r="AX258" t="s">
        <v>937</v>
      </c>
      <c r="AY258">
        <v>7</v>
      </c>
      <c r="AZ258">
        <v>6040</v>
      </c>
      <c r="BA258" t="s">
        <v>16451</v>
      </c>
      <c r="BB258" t="s">
        <v>937</v>
      </c>
      <c r="BC258">
        <v>7</v>
      </c>
      <c r="BD258">
        <v>6040</v>
      </c>
      <c r="BE258" t="s">
        <v>9603</v>
      </c>
      <c r="BF258" t="s">
        <v>937</v>
      </c>
      <c r="BH258">
        <v>7</v>
      </c>
      <c r="BI258">
        <v>6040</v>
      </c>
      <c r="BJ258" t="s">
        <v>2955</v>
      </c>
      <c r="BK258" t="s">
        <v>937</v>
      </c>
      <c r="BP258">
        <v>11</v>
      </c>
      <c r="BQ258">
        <v>6250</v>
      </c>
      <c r="BS258">
        <v>1</v>
      </c>
    </row>
    <row r="259" spans="43:71" x14ac:dyDescent="0.2">
      <c r="AQ259">
        <v>7</v>
      </c>
      <c r="AR259">
        <v>6070</v>
      </c>
      <c r="AS259" t="s">
        <v>30198</v>
      </c>
      <c r="AT259" t="s">
        <v>937</v>
      </c>
      <c r="AU259">
        <v>7</v>
      </c>
      <c r="AV259">
        <v>6070</v>
      </c>
      <c r="AW259" t="s">
        <v>23300</v>
      </c>
      <c r="AX259" t="s">
        <v>937</v>
      </c>
      <c r="AY259">
        <v>7</v>
      </c>
      <c r="AZ259">
        <v>6070</v>
      </c>
      <c r="BA259" t="s">
        <v>16452</v>
      </c>
      <c r="BB259" t="s">
        <v>937</v>
      </c>
      <c r="BC259">
        <v>7</v>
      </c>
      <c r="BD259">
        <v>6070</v>
      </c>
      <c r="BE259" t="s">
        <v>9604</v>
      </c>
      <c r="BF259" t="s">
        <v>937</v>
      </c>
      <c r="BH259">
        <v>7</v>
      </c>
      <c r="BI259">
        <v>6070</v>
      </c>
      <c r="BJ259" t="s">
        <v>2956</v>
      </c>
      <c r="BK259" t="s">
        <v>937</v>
      </c>
      <c r="BP259">
        <v>11</v>
      </c>
      <c r="BQ259">
        <v>6256</v>
      </c>
      <c r="BS259">
        <v>1</v>
      </c>
    </row>
    <row r="260" spans="43:71" x14ac:dyDescent="0.2">
      <c r="AQ260">
        <v>7</v>
      </c>
      <c r="AR260">
        <v>6080</v>
      </c>
      <c r="AS260" t="s">
        <v>30199</v>
      </c>
      <c r="AT260" t="s">
        <v>937</v>
      </c>
      <c r="AU260">
        <v>7</v>
      </c>
      <c r="AV260">
        <v>6080</v>
      </c>
      <c r="AW260" t="s">
        <v>23301</v>
      </c>
      <c r="AX260" t="s">
        <v>937</v>
      </c>
      <c r="AY260">
        <v>7</v>
      </c>
      <c r="AZ260">
        <v>6080</v>
      </c>
      <c r="BA260" t="s">
        <v>16453</v>
      </c>
      <c r="BB260" t="s">
        <v>937</v>
      </c>
      <c r="BC260">
        <v>7</v>
      </c>
      <c r="BD260">
        <v>6080</v>
      </c>
      <c r="BE260" t="s">
        <v>9605</v>
      </c>
      <c r="BF260" t="s">
        <v>937</v>
      </c>
      <c r="BH260">
        <v>7</v>
      </c>
      <c r="BI260">
        <v>6080</v>
      </c>
      <c r="BJ260" t="s">
        <v>2957</v>
      </c>
      <c r="BK260" t="s">
        <v>937</v>
      </c>
      <c r="BP260">
        <v>11</v>
      </c>
      <c r="BQ260">
        <v>6260</v>
      </c>
      <c r="BS260">
        <v>2</v>
      </c>
    </row>
    <row r="261" spans="43:71" x14ac:dyDescent="0.2">
      <c r="AQ261">
        <v>7</v>
      </c>
      <c r="AR261">
        <v>6090</v>
      </c>
      <c r="AS261" t="s">
        <v>30200</v>
      </c>
      <c r="AT261" t="s">
        <v>937</v>
      </c>
      <c r="AU261">
        <v>7</v>
      </c>
      <c r="AV261">
        <v>6090</v>
      </c>
      <c r="AW261" t="s">
        <v>23302</v>
      </c>
      <c r="AX261" t="s">
        <v>937</v>
      </c>
      <c r="AY261">
        <v>7</v>
      </c>
      <c r="AZ261">
        <v>6090</v>
      </c>
      <c r="BA261" t="s">
        <v>16454</v>
      </c>
      <c r="BB261" t="s">
        <v>937</v>
      </c>
      <c r="BC261">
        <v>7</v>
      </c>
      <c r="BD261">
        <v>6090</v>
      </c>
      <c r="BE261" t="s">
        <v>9606</v>
      </c>
      <c r="BF261" t="s">
        <v>937</v>
      </c>
      <c r="BH261">
        <v>7</v>
      </c>
      <c r="BI261">
        <v>6090</v>
      </c>
      <c r="BJ261" t="s">
        <v>2958</v>
      </c>
      <c r="BK261" t="s">
        <v>937</v>
      </c>
      <c r="BP261">
        <v>11</v>
      </c>
      <c r="BQ261">
        <v>6270</v>
      </c>
      <c r="BS261">
        <v>2</v>
      </c>
    </row>
    <row r="262" spans="43:71" x14ac:dyDescent="0.2">
      <c r="AQ262">
        <v>7</v>
      </c>
      <c r="AR262">
        <v>6100</v>
      </c>
      <c r="AS262" t="s">
        <v>30201</v>
      </c>
      <c r="AT262" t="s">
        <v>937</v>
      </c>
      <c r="AU262">
        <v>7</v>
      </c>
      <c r="AV262">
        <v>6100</v>
      </c>
      <c r="AW262" t="s">
        <v>23303</v>
      </c>
      <c r="AX262" t="s">
        <v>937</v>
      </c>
      <c r="AY262">
        <v>7</v>
      </c>
      <c r="AZ262">
        <v>6100</v>
      </c>
      <c r="BA262" t="s">
        <v>16455</v>
      </c>
      <c r="BB262" t="s">
        <v>937</v>
      </c>
      <c r="BC262">
        <v>7</v>
      </c>
      <c r="BD262">
        <v>6100</v>
      </c>
      <c r="BE262" t="s">
        <v>9607</v>
      </c>
      <c r="BF262" t="s">
        <v>937</v>
      </c>
      <c r="BH262">
        <v>7</v>
      </c>
      <c r="BI262">
        <v>6100</v>
      </c>
      <c r="BJ262" t="s">
        <v>2959</v>
      </c>
      <c r="BK262" t="s">
        <v>937</v>
      </c>
      <c r="BP262">
        <v>11</v>
      </c>
      <c r="BQ262">
        <v>6280</v>
      </c>
      <c r="BS262">
        <v>1</v>
      </c>
    </row>
    <row r="263" spans="43:71" x14ac:dyDescent="0.2">
      <c r="AQ263">
        <v>7</v>
      </c>
      <c r="AR263">
        <v>6101</v>
      </c>
      <c r="AS263" t="s">
        <v>30202</v>
      </c>
      <c r="AT263" t="s">
        <v>937</v>
      </c>
      <c r="AU263">
        <v>7</v>
      </c>
      <c r="AV263">
        <v>6101</v>
      </c>
      <c r="AW263" t="s">
        <v>23304</v>
      </c>
      <c r="AX263" t="s">
        <v>937</v>
      </c>
      <c r="AY263">
        <v>7</v>
      </c>
      <c r="AZ263">
        <v>6101</v>
      </c>
      <c r="BA263" t="s">
        <v>16456</v>
      </c>
      <c r="BB263" t="s">
        <v>937</v>
      </c>
      <c r="BC263">
        <v>7</v>
      </c>
      <c r="BD263">
        <v>6101</v>
      </c>
      <c r="BE263" t="s">
        <v>9608</v>
      </c>
      <c r="BF263" t="s">
        <v>937</v>
      </c>
      <c r="BH263">
        <v>7</v>
      </c>
      <c r="BI263">
        <v>6101</v>
      </c>
      <c r="BJ263" t="s">
        <v>2960</v>
      </c>
      <c r="BK263" t="s">
        <v>937</v>
      </c>
      <c r="BP263">
        <v>11</v>
      </c>
      <c r="BQ263">
        <v>6290</v>
      </c>
      <c r="BS263">
        <v>1</v>
      </c>
    </row>
    <row r="264" spans="43:71" x14ac:dyDescent="0.2">
      <c r="AQ264">
        <v>7</v>
      </c>
      <c r="AR264">
        <v>6110</v>
      </c>
      <c r="AS264" t="s">
        <v>30203</v>
      </c>
      <c r="AT264" t="s">
        <v>936</v>
      </c>
      <c r="AU264">
        <v>7</v>
      </c>
      <c r="AV264">
        <v>6110</v>
      </c>
      <c r="AW264" t="s">
        <v>23305</v>
      </c>
      <c r="AX264" t="s">
        <v>936</v>
      </c>
      <c r="AY264">
        <v>7</v>
      </c>
      <c r="AZ264">
        <v>6110</v>
      </c>
      <c r="BA264" t="s">
        <v>16457</v>
      </c>
      <c r="BB264" t="s">
        <v>936</v>
      </c>
      <c r="BC264">
        <v>7</v>
      </c>
      <c r="BD264">
        <v>6110</v>
      </c>
      <c r="BE264" t="s">
        <v>9609</v>
      </c>
      <c r="BF264" t="s">
        <v>936</v>
      </c>
      <c r="BH264">
        <v>7</v>
      </c>
      <c r="BI264">
        <v>6110</v>
      </c>
      <c r="BJ264" t="s">
        <v>2961</v>
      </c>
      <c r="BK264" t="s">
        <v>936</v>
      </c>
      <c r="BP264">
        <v>11</v>
      </c>
      <c r="BQ264">
        <v>6300</v>
      </c>
      <c r="BS264">
        <v>1</v>
      </c>
    </row>
    <row r="265" spans="43:71" x14ac:dyDescent="0.2">
      <c r="AQ265">
        <v>7</v>
      </c>
      <c r="AR265">
        <v>6130</v>
      </c>
      <c r="AS265" t="s">
        <v>30204</v>
      </c>
      <c r="AT265" t="s">
        <v>937</v>
      </c>
      <c r="AU265">
        <v>7</v>
      </c>
      <c r="AV265">
        <v>6130</v>
      </c>
      <c r="AW265" t="s">
        <v>23306</v>
      </c>
      <c r="AX265" t="s">
        <v>937</v>
      </c>
      <c r="AY265">
        <v>7</v>
      </c>
      <c r="AZ265">
        <v>6130</v>
      </c>
      <c r="BA265" t="s">
        <v>16458</v>
      </c>
      <c r="BB265" t="s">
        <v>937</v>
      </c>
      <c r="BC265">
        <v>7</v>
      </c>
      <c r="BD265">
        <v>6130</v>
      </c>
      <c r="BE265" t="s">
        <v>9610</v>
      </c>
      <c r="BF265" t="s">
        <v>937</v>
      </c>
      <c r="BH265">
        <v>7</v>
      </c>
      <c r="BI265">
        <v>6130</v>
      </c>
      <c r="BJ265" t="s">
        <v>2962</v>
      </c>
      <c r="BK265" t="s">
        <v>937</v>
      </c>
      <c r="BP265">
        <v>11</v>
      </c>
      <c r="BQ265">
        <v>6310</v>
      </c>
      <c r="BS265">
        <v>1</v>
      </c>
    </row>
    <row r="266" spans="43:71" x14ac:dyDescent="0.2">
      <c r="AQ266">
        <v>7</v>
      </c>
      <c r="AR266">
        <v>6131</v>
      </c>
      <c r="AS266" t="s">
        <v>30205</v>
      </c>
      <c r="AT266" t="s">
        <v>937</v>
      </c>
      <c r="AU266">
        <v>7</v>
      </c>
      <c r="AV266">
        <v>6131</v>
      </c>
      <c r="AW266" t="s">
        <v>23307</v>
      </c>
      <c r="AX266" t="s">
        <v>937</v>
      </c>
      <c r="AY266">
        <v>7</v>
      </c>
      <c r="AZ266">
        <v>6131</v>
      </c>
      <c r="BA266" t="s">
        <v>16459</v>
      </c>
      <c r="BB266" t="s">
        <v>937</v>
      </c>
      <c r="BC266">
        <v>7</v>
      </c>
      <c r="BD266">
        <v>6131</v>
      </c>
      <c r="BE266" t="s">
        <v>9611</v>
      </c>
      <c r="BF266" t="s">
        <v>937</v>
      </c>
      <c r="BH266">
        <v>7</v>
      </c>
      <c r="BI266">
        <v>6131</v>
      </c>
      <c r="BJ266" t="s">
        <v>2963</v>
      </c>
      <c r="BK266" t="s">
        <v>937</v>
      </c>
      <c r="BP266">
        <v>11</v>
      </c>
      <c r="BQ266">
        <v>6320</v>
      </c>
      <c r="BS266">
        <v>1</v>
      </c>
    </row>
    <row r="267" spans="43:71" x14ac:dyDescent="0.2">
      <c r="AQ267">
        <v>7</v>
      </c>
      <c r="AR267">
        <v>6140</v>
      </c>
      <c r="AS267" t="s">
        <v>30206</v>
      </c>
      <c r="AT267" t="s">
        <v>937</v>
      </c>
      <c r="AU267">
        <v>7</v>
      </c>
      <c r="AV267">
        <v>6140</v>
      </c>
      <c r="AW267" t="s">
        <v>23308</v>
      </c>
      <c r="AX267" t="s">
        <v>937</v>
      </c>
      <c r="AY267">
        <v>7</v>
      </c>
      <c r="AZ267">
        <v>6140</v>
      </c>
      <c r="BA267" t="s">
        <v>16460</v>
      </c>
      <c r="BB267" t="s">
        <v>937</v>
      </c>
      <c r="BC267">
        <v>7</v>
      </c>
      <c r="BD267">
        <v>6140</v>
      </c>
      <c r="BE267" t="s">
        <v>9612</v>
      </c>
      <c r="BF267" t="s">
        <v>937</v>
      </c>
      <c r="BH267">
        <v>7</v>
      </c>
      <c r="BI267">
        <v>6140</v>
      </c>
      <c r="BJ267" t="s">
        <v>2964</v>
      </c>
      <c r="BK267" t="s">
        <v>937</v>
      </c>
      <c r="BP267">
        <v>11</v>
      </c>
      <c r="BQ267">
        <v>6330</v>
      </c>
      <c r="BS267">
        <v>1</v>
      </c>
    </row>
    <row r="268" spans="43:71" x14ac:dyDescent="0.2">
      <c r="AQ268">
        <v>7</v>
      </c>
      <c r="AR268">
        <v>6150</v>
      </c>
      <c r="AS268" t="s">
        <v>30207</v>
      </c>
      <c r="AT268" t="s">
        <v>937</v>
      </c>
      <c r="AU268">
        <v>7</v>
      </c>
      <c r="AV268">
        <v>6150</v>
      </c>
      <c r="AW268" t="s">
        <v>23309</v>
      </c>
      <c r="AX268" t="s">
        <v>937</v>
      </c>
      <c r="AY268">
        <v>7</v>
      </c>
      <c r="AZ268">
        <v>6150</v>
      </c>
      <c r="BA268" t="s">
        <v>16461</v>
      </c>
      <c r="BB268" t="s">
        <v>937</v>
      </c>
      <c r="BC268">
        <v>7</v>
      </c>
      <c r="BD268">
        <v>6150</v>
      </c>
      <c r="BE268" t="s">
        <v>9613</v>
      </c>
      <c r="BF268" t="s">
        <v>937</v>
      </c>
      <c r="BH268">
        <v>7</v>
      </c>
      <c r="BI268">
        <v>6150</v>
      </c>
      <c r="BJ268" t="s">
        <v>2965</v>
      </c>
      <c r="BK268" t="s">
        <v>937</v>
      </c>
      <c r="BP268">
        <v>11</v>
      </c>
      <c r="BQ268">
        <v>6340</v>
      </c>
      <c r="BS268">
        <v>1</v>
      </c>
    </row>
    <row r="269" spans="43:71" x14ac:dyDescent="0.2">
      <c r="AQ269">
        <v>7</v>
      </c>
      <c r="AR269">
        <v>6160</v>
      </c>
      <c r="AS269" t="s">
        <v>30208</v>
      </c>
      <c r="AT269" t="s">
        <v>937</v>
      </c>
      <c r="AU269">
        <v>7</v>
      </c>
      <c r="AV269">
        <v>6160</v>
      </c>
      <c r="AW269" t="s">
        <v>23310</v>
      </c>
      <c r="AX269" t="s">
        <v>937</v>
      </c>
      <c r="AY269">
        <v>7</v>
      </c>
      <c r="AZ269">
        <v>6160</v>
      </c>
      <c r="BA269" t="s">
        <v>16462</v>
      </c>
      <c r="BB269" t="s">
        <v>937</v>
      </c>
      <c r="BC269">
        <v>7</v>
      </c>
      <c r="BD269">
        <v>6160</v>
      </c>
      <c r="BE269" t="s">
        <v>9614</v>
      </c>
      <c r="BF269" t="s">
        <v>937</v>
      </c>
      <c r="BH269">
        <v>7</v>
      </c>
      <c r="BI269">
        <v>6160</v>
      </c>
      <c r="BJ269" t="s">
        <v>2966</v>
      </c>
      <c r="BK269" t="s">
        <v>937</v>
      </c>
      <c r="BP269">
        <v>13</v>
      </c>
      <c r="BQ269">
        <v>6010</v>
      </c>
      <c r="BS269">
        <v>2</v>
      </c>
    </row>
    <row r="270" spans="43:71" x14ac:dyDescent="0.2">
      <c r="AQ270">
        <v>7</v>
      </c>
      <c r="AR270">
        <v>6170</v>
      </c>
      <c r="AS270" t="s">
        <v>30209</v>
      </c>
      <c r="AT270" t="s">
        <v>937</v>
      </c>
      <c r="AU270">
        <v>7</v>
      </c>
      <c r="AV270">
        <v>6170</v>
      </c>
      <c r="AW270" t="s">
        <v>23311</v>
      </c>
      <c r="AX270" t="s">
        <v>937</v>
      </c>
      <c r="AY270">
        <v>7</v>
      </c>
      <c r="AZ270">
        <v>6170</v>
      </c>
      <c r="BA270" t="s">
        <v>16463</v>
      </c>
      <c r="BB270" t="s">
        <v>937</v>
      </c>
      <c r="BC270">
        <v>7</v>
      </c>
      <c r="BD270">
        <v>6170</v>
      </c>
      <c r="BE270" t="s">
        <v>9615</v>
      </c>
      <c r="BF270" t="s">
        <v>937</v>
      </c>
      <c r="BH270">
        <v>7</v>
      </c>
      <c r="BI270">
        <v>6170</v>
      </c>
      <c r="BJ270" t="s">
        <v>2967</v>
      </c>
      <c r="BK270" t="s">
        <v>937</v>
      </c>
      <c r="BP270">
        <v>13</v>
      </c>
      <c r="BQ270">
        <v>6020</v>
      </c>
      <c r="BS270">
        <v>2</v>
      </c>
    </row>
    <row r="271" spans="43:71" x14ac:dyDescent="0.2">
      <c r="AQ271">
        <v>7</v>
      </c>
      <c r="AR271">
        <v>6180</v>
      </c>
      <c r="AS271" t="s">
        <v>30210</v>
      </c>
      <c r="AT271" t="s">
        <v>937</v>
      </c>
      <c r="AU271">
        <v>7</v>
      </c>
      <c r="AV271">
        <v>6180</v>
      </c>
      <c r="AW271" t="s">
        <v>23312</v>
      </c>
      <c r="AX271" t="s">
        <v>937</v>
      </c>
      <c r="AY271">
        <v>7</v>
      </c>
      <c r="AZ271">
        <v>6180</v>
      </c>
      <c r="BA271" t="s">
        <v>16464</v>
      </c>
      <c r="BB271" t="s">
        <v>937</v>
      </c>
      <c r="BC271">
        <v>7</v>
      </c>
      <c r="BD271">
        <v>6180</v>
      </c>
      <c r="BE271" t="s">
        <v>9616</v>
      </c>
      <c r="BF271" t="s">
        <v>937</v>
      </c>
      <c r="BH271">
        <v>7</v>
      </c>
      <c r="BI271">
        <v>6180</v>
      </c>
      <c r="BJ271" t="s">
        <v>2968</v>
      </c>
      <c r="BK271" t="s">
        <v>937</v>
      </c>
      <c r="BP271">
        <v>13</v>
      </c>
      <c r="BQ271">
        <v>6030</v>
      </c>
      <c r="BS271">
        <v>2</v>
      </c>
    </row>
    <row r="272" spans="43:71" x14ac:dyDescent="0.2">
      <c r="AQ272">
        <v>7</v>
      </c>
      <c r="AR272">
        <v>6190</v>
      </c>
      <c r="AS272" t="s">
        <v>30211</v>
      </c>
      <c r="AT272" t="s">
        <v>937</v>
      </c>
      <c r="AU272">
        <v>7</v>
      </c>
      <c r="AV272">
        <v>6190</v>
      </c>
      <c r="AW272" t="s">
        <v>23313</v>
      </c>
      <c r="AX272" t="s">
        <v>937</v>
      </c>
      <c r="AY272">
        <v>7</v>
      </c>
      <c r="AZ272">
        <v>6190</v>
      </c>
      <c r="BA272" t="s">
        <v>16465</v>
      </c>
      <c r="BB272" t="s">
        <v>937</v>
      </c>
      <c r="BC272">
        <v>7</v>
      </c>
      <c r="BD272">
        <v>6190</v>
      </c>
      <c r="BE272" t="s">
        <v>9617</v>
      </c>
      <c r="BF272" t="s">
        <v>937</v>
      </c>
      <c r="BH272">
        <v>7</v>
      </c>
      <c r="BI272">
        <v>6190</v>
      </c>
      <c r="BJ272" t="s">
        <v>2969</v>
      </c>
      <c r="BK272" t="s">
        <v>937</v>
      </c>
      <c r="BP272">
        <v>13</v>
      </c>
      <c r="BQ272">
        <v>6040</v>
      </c>
      <c r="BS272">
        <v>1</v>
      </c>
    </row>
    <row r="273" spans="43:71" x14ac:dyDescent="0.2">
      <c r="AQ273">
        <v>7</v>
      </c>
      <c r="AR273">
        <v>6200</v>
      </c>
      <c r="AS273" t="s">
        <v>30212</v>
      </c>
      <c r="AT273" t="s">
        <v>937</v>
      </c>
      <c r="AU273">
        <v>7</v>
      </c>
      <c r="AV273">
        <v>6200</v>
      </c>
      <c r="AW273" t="s">
        <v>23314</v>
      </c>
      <c r="AX273" t="s">
        <v>937</v>
      </c>
      <c r="AY273">
        <v>7</v>
      </c>
      <c r="AZ273">
        <v>6200</v>
      </c>
      <c r="BA273" t="s">
        <v>16466</v>
      </c>
      <c r="BB273" t="s">
        <v>937</v>
      </c>
      <c r="BC273">
        <v>7</v>
      </c>
      <c r="BD273">
        <v>6200</v>
      </c>
      <c r="BE273" t="s">
        <v>9618</v>
      </c>
      <c r="BF273" t="s">
        <v>937</v>
      </c>
      <c r="BH273">
        <v>7</v>
      </c>
      <c r="BI273">
        <v>6200</v>
      </c>
      <c r="BJ273" t="s">
        <v>2970</v>
      </c>
      <c r="BK273" t="s">
        <v>937</v>
      </c>
      <c r="BP273">
        <v>13</v>
      </c>
      <c r="BQ273">
        <v>6070</v>
      </c>
      <c r="BS273">
        <v>1</v>
      </c>
    </row>
    <row r="274" spans="43:71" x14ac:dyDescent="0.2">
      <c r="AQ274">
        <v>7</v>
      </c>
      <c r="AR274">
        <v>6210</v>
      </c>
      <c r="AS274" t="s">
        <v>30213</v>
      </c>
      <c r="AT274" t="s">
        <v>937</v>
      </c>
      <c r="AU274">
        <v>7</v>
      </c>
      <c r="AV274">
        <v>6210</v>
      </c>
      <c r="AW274" t="s">
        <v>23315</v>
      </c>
      <c r="AX274" t="s">
        <v>937</v>
      </c>
      <c r="AY274">
        <v>7</v>
      </c>
      <c r="AZ274">
        <v>6210</v>
      </c>
      <c r="BA274" t="s">
        <v>16467</v>
      </c>
      <c r="BB274" t="s">
        <v>937</v>
      </c>
      <c r="BC274">
        <v>7</v>
      </c>
      <c r="BD274">
        <v>6210</v>
      </c>
      <c r="BE274" t="s">
        <v>9619</v>
      </c>
      <c r="BF274" t="s">
        <v>937</v>
      </c>
      <c r="BH274">
        <v>7</v>
      </c>
      <c r="BI274">
        <v>6210</v>
      </c>
      <c r="BJ274" t="s">
        <v>2971</v>
      </c>
      <c r="BK274" t="s">
        <v>937</v>
      </c>
      <c r="BP274">
        <v>13</v>
      </c>
      <c r="BQ274">
        <v>6080</v>
      </c>
      <c r="BS274">
        <v>1</v>
      </c>
    </row>
    <row r="275" spans="43:71" x14ac:dyDescent="0.2">
      <c r="AQ275">
        <v>7</v>
      </c>
      <c r="AR275">
        <v>6240</v>
      </c>
      <c r="AS275" t="s">
        <v>30214</v>
      </c>
      <c r="AT275" t="s">
        <v>937</v>
      </c>
      <c r="AU275">
        <v>7</v>
      </c>
      <c r="AV275">
        <v>6240</v>
      </c>
      <c r="AW275" t="s">
        <v>23316</v>
      </c>
      <c r="AX275" t="s">
        <v>937</v>
      </c>
      <c r="AY275">
        <v>7</v>
      </c>
      <c r="AZ275">
        <v>6240</v>
      </c>
      <c r="BA275" t="s">
        <v>16468</v>
      </c>
      <c r="BB275" t="s">
        <v>937</v>
      </c>
      <c r="BC275">
        <v>7</v>
      </c>
      <c r="BD275">
        <v>6240</v>
      </c>
      <c r="BE275" t="s">
        <v>9620</v>
      </c>
      <c r="BF275" t="s">
        <v>937</v>
      </c>
      <c r="BH275">
        <v>7</v>
      </c>
      <c r="BI275">
        <v>6240</v>
      </c>
      <c r="BJ275" t="s">
        <v>2972</v>
      </c>
      <c r="BK275" t="s">
        <v>937</v>
      </c>
      <c r="BP275">
        <v>13</v>
      </c>
      <c r="BQ275">
        <v>6090</v>
      </c>
      <c r="BS275">
        <v>1</v>
      </c>
    </row>
    <row r="276" spans="43:71" x14ac:dyDescent="0.2">
      <c r="AQ276">
        <v>7</v>
      </c>
      <c r="AR276">
        <v>6250</v>
      </c>
      <c r="AS276" t="s">
        <v>30215</v>
      </c>
      <c r="AT276" t="s">
        <v>936</v>
      </c>
      <c r="AU276">
        <v>7</v>
      </c>
      <c r="AV276">
        <v>6250</v>
      </c>
      <c r="AW276" t="s">
        <v>23317</v>
      </c>
      <c r="AX276" t="s">
        <v>936</v>
      </c>
      <c r="AY276">
        <v>7</v>
      </c>
      <c r="AZ276">
        <v>6250</v>
      </c>
      <c r="BA276" t="s">
        <v>16469</v>
      </c>
      <c r="BB276" t="s">
        <v>936</v>
      </c>
      <c r="BC276">
        <v>7</v>
      </c>
      <c r="BD276">
        <v>6250</v>
      </c>
      <c r="BE276" t="s">
        <v>9621</v>
      </c>
      <c r="BF276" t="s">
        <v>936</v>
      </c>
      <c r="BH276">
        <v>7</v>
      </c>
      <c r="BI276">
        <v>6250</v>
      </c>
      <c r="BJ276" t="s">
        <v>2973</v>
      </c>
      <c r="BK276" t="s">
        <v>936</v>
      </c>
      <c r="BP276">
        <v>13</v>
      </c>
      <c r="BQ276">
        <v>6100</v>
      </c>
      <c r="BS276">
        <v>2</v>
      </c>
    </row>
    <row r="277" spans="43:71" x14ac:dyDescent="0.2">
      <c r="AQ277">
        <v>7</v>
      </c>
      <c r="AR277">
        <v>6256</v>
      </c>
      <c r="AS277" t="s">
        <v>30216</v>
      </c>
      <c r="AT277" t="s">
        <v>936</v>
      </c>
      <c r="AU277">
        <v>7</v>
      </c>
      <c r="AV277">
        <v>6256</v>
      </c>
      <c r="AW277" t="s">
        <v>23318</v>
      </c>
      <c r="AX277" t="s">
        <v>936</v>
      </c>
      <c r="AY277">
        <v>7</v>
      </c>
      <c r="AZ277">
        <v>6256</v>
      </c>
      <c r="BA277" t="s">
        <v>16470</v>
      </c>
      <c r="BB277" t="s">
        <v>936</v>
      </c>
      <c r="BC277">
        <v>7</v>
      </c>
      <c r="BD277">
        <v>6256</v>
      </c>
      <c r="BE277" t="s">
        <v>9622</v>
      </c>
      <c r="BF277" t="s">
        <v>936</v>
      </c>
      <c r="BH277">
        <v>7</v>
      </c>
      <c r="BI277">
        <v>6256</v>
      </c>
      <c r="BJ277" t="s">
        <v>2974</v>
      </c>
      <c r="BK277" t="s">
        <v>936</v>
      </c>
      <c r="BP277">
        <v>13</v>
      </c>
      <c r="BQ277">
        <v>6101</v>
      </c>
      <c r="BS277">
        <v>2</v>
      </c>
    </row>
    <row r="278" spans="43:71" x14ac:dyDescent="0.2">
      <c r="AQ278">
        <v>7</v>
      </c>
      <c r="AR278">
        <v>6260</v>
      </c>
      <c r="AS278" t="s">
        <v>30217</v>
      </c>
      <c r="AT278" t="s">
        <v>937</v>
      </c>
      <c r="AU278">
        <v>7</v>
      </c>
      <c r="AV278">
        <v>6260</v>
      </c>
      <c r="AW278" t="s">
        <v>23319</v>
      </c>
      <c r="AX278" t="s">
        <v>937</v>
      </c>
      <c r="AY278">
        <v>7</v>
      </c>
      <c r="AZ278">
        <v>6260</v>
      </c>
      <c r="BA278" t="s">
        <v>16471</v>
      </c>
      <c r="BB278" t="s">
        <v>937</v>
      </c>
      <c r="BC278">
        <v>7</v>
      </c>
      <c r="BD278">
        <v>6260</v>
      </c>
      <c r="BE278" t="s">
        <v>9623</v>
      </c>
      <c r="BF278" t="s">
        <v>937</v>
      </c>
      <c r="BH278">
        <v>7</v>
      </c>
      <c r="BI278">
        <v>6260</v>
      </c>
      <c r="BJ278" t="s">
        <v>2975</v>
      </c>
      <c r="BK278" t="s">
        <v>937</v>
      </c>
      <c r="BP278">
        <v>13</v>
      </c>
      <c r="BQ278">
        <v>6110</v>
      </c>
      <c r="BS278">
        <v>1</v>
      </c>
    </row>
    <row r="279" spans="43:71" x14ac:dyDescent="0.2">
      <c r="AQ279">
        <v>7</v>
      </c>
      <c r="AR279">
        <v>6270</v>
      </c>
      <c r="AS279" t="s">
        <v>30218</v>
      </c>
      <c r="AT279" t="s">
        <v>937</v>
      </c>
      <c r="AU279">
        <v>7</v>
      </c>
      <c r="AV279">
        <v>6270</v>
      </c>
      <c r="AW279" t="s">
        <v>23320</v>
      </c>
      <c r="AX279" t="s">
        <v>937</v>
      </c>
      <c r="AY279">
        <v>7</v>
      </c>
      <c r="AZ279">
        <v>6270</v>
      </c>
      <c r="BA279" t="s">
        <v>16472</v>
      </c>
      <c r="BB279" t="s">
        <v>937</v>
      </c>
      <c r="BC279">
        <v>7</v>
      </c>
      <c r="BD279">
        <v>6270</v>
      </c>
      <c r="BE279" t="s">
        <v>9624</v>
      </c>
      <c r="BF279" t="s">
        <v>937</v>
      </c>
      <c r="BH279">
        <v>7</v>
      </c>
      <c r="BI279">
        <v>6270</v>
      </c>
      <c r="BJ279" t="s">
        <v>2976</v>
      </c>
      <c r="BK279" t="s">
        <v>937</v>
      </c>
      <c r="BP279">
        <v>13</v>
      </c>
      <c r="BQ279">
        <v>6130</v>
      </c>
      <c r="BS279">
        <v>1</v>
      </c>
    </row>
    <row r="280" spans="43:71" x14ac:dyDescent="0.2">
      <c r="AQ280">
        <v>7</v>
      </c>
      <c r="AR280">
        <v>6280</v>
      </c>
      <c r="AS280" t="s">
        <v>30219</v>
      </c>
      <c r="AT280" t="s">
        <v>936</v>
      </c>
      <c r="AU280">
        <v>7</v>
      </c>
      <c r="AV280">
        <v>6280</v>
      </c>
      <c r="AW280" t="s">
        <v>23321</v>
      </c>
      <c r="AX280" t="s">
        <v>936</v>
      </c>
      <c r="AY280">
        <v>7</v>
      </c>
      <c r="AZ280">
        <v>6280</v>
      </c>
      <c r="BA280" t="s">
        <v>16473</v>
      </c>
      <c r="BB280" t="s">
        <v>936</v>
      </c>
      <c r="BC280">
        <v>7</v>
      </c>
      <c r="BD280">
        <v>6280</v>
      </c>
      <c r="BE280" t="s">
        <v>9625</v>
      </c>
      <c r="BF280" t="s">
        <v>936</v>
      </c>
      <c r="BH280">
        <v>7</v>
      </c>
      <c r="BI280">
        <v>6280</v>
      </c>
      <c r="BJ280" t="s">
        <v>2977</v>
      </c>
      <c r="BK280" t="s">
        <v>936</v>
      </c>
      <c r="BP280">
        <v>13</v>
      </c>
      <c r="BQ280">
        <v>6131</v>
      </c>
      <c r="BS280">
        <v>2</v>
      </c>
    </row>
    <row r="281" spans="43:71" x14ac:dyDescent="0.2">
      <c r="AQ281">
        <v>7</v>
      </c>
      <c r="AR281">
        <v>6290</v>
      </c>
      <c r="AS281" t="s">
        <v>30220</v>
      </c>
      <c r="AT281" t="s">
        <v>937</v>
      </c>
      <c r="AU281">
        <v>7</v>
      </c>
      <c r="AV281">
        <v>6290</v>
      </c>
      <c r="AW281" t="s">
        <v>23322</v>
      </c>
      <c r="AX281" t="s">
        <v>937</v>
      </c>
      <c r="AY281">
        <v>7</v>
      </c>
      <c r="AZ281">
        <v>6290</v>
      </c>
      <c r="BA281" t="s">
        <v>16474</v>
      </c>
      <c r="BB281" t="s">
        <v>937</v>
      </c>
      <c r="BC281">
        <v>7</v>
      </c>
      <c r="BD281">
        <v>6290</v>
      </c>
      <c r="BE281" t="s">
        <v>9626</v>
      </c>
      <c r="BF281" t="s">
        <v>937</v>
      </c>
      <c r="BH281">
        <v>7</v>
      </c>
      <c r="BI281">
        <v>6290</v>
      </c>
      <c r="BJ281" t="s">
        <v>2978</v>
      </c>
      <c r="BK281" t="s">
        <v>937</v>
      </c>
      <c r="BP281">
        <v>13</v>
      </c>
      <c r="BQ281">
        <v>6140</v>
      </c>
      <c r="BS281">
        <v>2</v>
      </c>
    </row>
    <row r="282" spans="43:71" x14ac:dyDescent="0.2">
      <c r="AQ282">
        <v>7</v>
      </c>
      <c r="AR282">
        <v>6300</v>
      </c>
      <c r="AS282" t="s">
        <v>30221</v>
      </c>
      <c r="AT282" t="s">
        <v>936</v>
      </c>
      <c r="AU282">
        <v>7</v>
      </c>
      <c r="AV282">
        <v>6300</v>
      </c>
      <c r="AW282" t="s">
        <v>23323</v>
      </c>
      <c r="AX282" t="s">
        <v>936</v>
      </c>
      <c r="AY282">
        <v>7</v>
      </c>
      <c r="AZ282">
        <v>6300</v>
      </c>
      <c r="BA282" t="s">
        <v>16475</v>
      </c>
      <c r="BB282" t="s">
        <v>936</v>
      </c>
      <c r="BC282">
        <v>7</v>
      </c>
      <c r="BD282">
        <v>6300</v>
      </c>
      <c r="BE282" t="s">
        <v>9627</v>
      </c>
      <c r="BF282" t="s">
        <v>936</v>
      </c>
      <c r="BH282">
        <v>7</v>
      </c>
      <c r="BI282">
        <v>6300</v>
      </c>
      <c r="BJ282" t="s">
        <v>2979</v>
      </c>
      <c r="BK282" t="s">
        <v>936</v>
      </c>
      <c r="BP282">
        <v>13</v>
      </c>
      <c r="BQ282">
        <v>6150</v>
      </c>
      <c r="BS282">
        <v>2</v>
      </c>
    </row>
    <row r="283" spans="43:71" x14ac:dyDescent="0.2">
      <c r="AQ283">
        <v>7</v>
      </c>
      <c r="AR283">
        <v>6310</v>
      </c>
      <c r="AS283" t="s">
        <v>30222</v>
      </c>
      <c r="AT283" t="s">
        <v>936</v>
      </c>
      <c r="AU283">
        <v>7</v>
      </c>
      <c r="AV283">
        <v>6310</v>
      </c>
      <c r="AW283" t="s">
        <v>23324</v>
      </c>
      <c r="AX283" t="s">
        <v>936</v>
      </c>
      <c r="AY283">
        <v>7</v>
      </c>
      <c r="AZ283">
        <v>6310</v>
      </c>
      <c r="BA283" t="s">
        <v>16476</v>
      </c>
      <c r="BB283" t="s">
        <v>936</v>
      </c>
      <c r="BC283">
        <v>7</v>
      </c>
      <c r="BD283">
        <v>6310</v>
      </c>
      <c r="BE283" t="s">
        <v>9628</v>
      </c>
      <c r="BF283" t="s">
        <v>936</v>
      </c>
      <c r="BH283">
        <v>7</v>
      </c>
      <c r="BI283">
        <v>6310</v>
      </c>
      <c r="BJ283" t="s">
        <v>2980</v>
      </c>
      <c r="BK283" t="s">
        <v>936</v>
      </c>
      <c r="BP283">
        <v>13</v>
      </c>
      <c r="BQ283">
        <v>6160</v>
      </c>
      <c r="BS283">
        <v>2</v>
      </c>
    </row>
    <row r="284" spans="43:71" x14ac:dyDescent="0.2">
      <c r="AQ284">
        <v>7</v>
      </c>
      <c r="AR284">
        <v>6320</v>
      </c>
      <c r="AS284" t="s">
        <v>30223</v>
      </c>
      <c r="AT284" t="s">
        <v>936</v>
      </c>
      <c r="AU284">
        <v>7</v>
      </c>
      <c r="AV284">
        <v>6320</v>
      </c>
      <c r="AW284" t="s">
        <v>23325</v>
      </c>
      <c r="AX284" t="s">
        <v>936</v>
      </c>
      <c r="AY284">
        <v>7</v>
      </c>
      <c r="AZ284">
        <v>6320</v>
      </c>
      <c r="BA284" t="s">
        <v>16477</v>
      </c>
      <c r="BB284" t="s">
        <v>936</v>
      </c>
      <c r="BC284">
        <v>7</v>
      </c>
      <c r="BD284">
        <v>6320</v>
      </c>
      <c r="BE284" t="s">
        <v>9629</v>
      </c>
      <c r="BF284" t="s">
        <v>936</v>
      </c>
      <c r="BH284">
        <v>7</v>
      </c>
      <c r="BI284">
        <v>6320</v>
      </c>
      <c r="BJ284" t="s">
        <v>2981</v>
      </c>
      <c r="BK284" t="s">
        <v>936</v>
      </c>
      <c r="BP284">
        <v>13</v>
      </c>
      <c r="BQ284">
        <v>6170</v>
      </c>
      <c r="BS284">
        <v>1</v>
      </c>
    </row>
    <row r="285" spans="43:71" x14ac:dyDescent="0.2">
      <c r="AQ285">
        <v>7</v>
      </c>
      <c r="AR285">
        <v>6330</v>
      </c>
      <c r="AS285" t="s">
        <v>30224</v>
      </c>
      <c r="AT285" t="s">
        <v>937</v>
      </c>
      <c r="AU285">
        <v>7</v>
      </c>
      <c r="AV285">
        <v>6330</v>
      </c>
      <c r="AW285" t="s">
        <v>23326</v>
      </c>
      <c r="AX285" t="s">
        <v>937</v>
      </c>
      <c r="AY285">
        <v>7</v>
      </c>
      <c r="AZ285">
        <v>6330</v>
      </c>
      <c r="BA285" t="s">
        <v>16478</v>
      </c>
      <c r="BB285" t="s">
        <v>937</v>
      </c>
      <c r="BC285">
        <v>7</v>
      </c>
      <c r="BD285">
        <v>6330</v>
      </c>
      <c r="BE285" t="s">
        <v>9630</v>
      </c>
      <c r="BF285" t="s">
        <v>937</v>
      </c>
      <c r="BH285">
        <v>7</v>
      </c>
      <c r="BI285">
        <v>6330</v>
      </c>
      <c r="BJ285" t="s">
        <v>2982</v>
      </c>
      <c r="BK285" t="s">
        <v>937</v>
      </c>
      <c r="BP285">
        <v>13</v>
      </c>
      <c r="BQ285">
        <v>6180</v>
      </c>
      <c r="BS285">
        <v>1</v>
      </c>
    </row>
    <row r="286" spans="43:71" x14ac:dyDescent="0.2">
      <c r="AQ286">
        <v>7</v>
      </c>
      <c r="AR286">
        <v>6340</v>
      </c>
      <c r="AS286" t="s">
        <v>30225</v>
      </c>
      <c r="AT286" t="s">
        <v>936</v>
      </c>
      <c r="AU286">
        <v>7</v>
      </c>
      <c r="AV286">
        <v>6340</v>
      </c>
      <c r="AW286" t="s">
        <v>23327</v>
      </c>
      <c r="AX286" t="s">
        <v>936</v>
      </c>
      <c r="AY286">
        <v>7</v>
      </c>
      <c r="AZ286">
        <v>6340</v>
      </c>
      <c r="BA286" t="s">
        <v>16479</v>
      </c>
      <c r="BB286" t="s">
        <v>936</v>
      </c>
      <c r="BC286">
        <v>7</v>
      </c>
      <c r="BD286">
        <v>6340</v>
      </c>
      <c r="BE286" t="s">
        <v>9631</v>
      </c>
      <c r="BF286" t="s">
        <v>936</v>
      </c>
      <c r="BH286">
        <v>7</v>
      </c>
      <c r="BI286">
        <v>6340</v>
      </c>
      <c r="BJ286" t="s">
        <v>2983</v>
      </c>
      <c r="BK286" t="s">
        <v>936</v>
      </c>
      <c r="BP286">
        <v>13</v>
      </c>
      <c r="BQ286">
        <v>6190</v>
      </c>
      <c r="BS286">
        <v>2</v>
      </c>
    </row>
    <row r="287" spans="43:71" x14ac:dyDescent="0.2">
      <c r="AQ287">
        <v>7</v>
      </c>
      <c r="AR287">
        <v>6350</v>
      </c>
      <c r="AS287" t="s">
        <v>30226</v>
      </c>
      <c r="AT287" t="s">
        <v>936</v>
      </c>
      <c r="AU287">
        <v>7</v>
      </c>
      <c r="AV287">
        <v>6350</v>
      </c>
      <c r="AW287" t="s">
        <v>23328</v>
      </c>
      <c r="AX287" t="s">
        <v>936</v>
      </c>
      <c r="AY287">
        <v>7</v>
      </c>
      <c r="AZ287">
        <v>6350</v>
      </c>
      <c r="BA287" t="s">
        <v>16480</v>
      </c>
      <c r="BB287" t="s">
        <v>936</v>
      </c>
      <c r="BC287">
        <v>7</v>
      </c>
      <c r="BD287">
        <v>6350</v>
      </c>
      <c r="BE287" t="s">
        <v>9632</v>
      </c>
      <c r="BF287" t="s">
        <v>936</v>
      </c>
      <c r="BH287">
        <v>7</v>
      </c>
      <c r="BI287">
        <v>6350</v>
      </c>
      <c r="BJ287" t="s">
        <v>2984</v>
      </c>
      <c r="BK287" t="s">
        <v>936</v>
      </c>
      <c r="BP287">
        <v>13</v>
      </c>
      <c r="BQ287">
        <v>6200</v>
      </c>
      <c r="BS287">
        <v>2</v>
      </c>
    </row>
    <row r="288" spans="43:71" x14ac:dyDescent="0.2">
      <c r="AQ288">
        <v>7</v>
      </c>
      <c r="AR288">
        <v>6360</v>
      </c>
      <c r="AS288" t="s">
        <v>30227</v>
      </c>
      <c r="AT288" t="s">
        <v>936</v>
      </c>
      <c r="AU288">
        <v>7</v>
      </c>
      <c r="AV288">
        <v>6360</v>
      </c>
      <c r="AW288" t="s">
        <v>23329</v>
      </c>
      <c r="AX288" t="s">
        <v>936</v>
      </c>
      <c r="AY288">
        <v>7</v>
      </c>
      <c r="AZ288">
        <v>6360</v>
      </c>
      <c r="BA288" t="s">
        <v>16481</v>
      </c>
      <c r="BB288" t="s">
        <v>936</v>
      </c>
      <c r="BC288">
        <v>7</v>
      </c>
      <c r="BD288">
        <v>6360</v>
      </c>
      <c r="BE288" t="s">
        <v>9633</v>
      </c>
      <c r="BF288" t="s">
        <v>936</v>
      </c>
      <c r="BH288">
        <v>7</v>
      </c>
      <c r="BI288">
        <v>6360</v>
      </c>
      <c r="BJ288" t="s">
        <v>2985</v>
      </c>
      <c r="BK288" t="s">
        <v>936</v>
      </c>
      <c r="BP288">
        <v>13</v>
      </c>
      <c r="BQ288">
        <v>6210</v>
      </c>
      <c r="BS288">
        <v>1</v>
      </c>
    </row>
    <row r="289" spans="43:71" x14ac:dyDescent="0.2">
      <c r="AQ289">
        <v>7</v>
      </c>
      <c r="AR289">
        <v>7205</v>
      </c>
      <c r="AS289" t="s">
        <v>30228</v>
      </c>
      <c r="AT289" t="s">
        <v>936</v>
      </c>
      <c r="AU289">
        <v>7</v>
      </c>
      <c r="AV289">
        <v>7205</v>
      </c>
      <c r="AW289" t="s">
        <v>23330</v>
      </c>
      <c r="AX289" t="s">
        <v>936</v>
      </c>
      <c r="AY289">
        <v>7</v>
      </c>
      <c r="AZ289">
        <v>7205</v>
      </c>
      <c r="BA289" t="s">
        <v>16482</v>
      </c>
      <c r="BB289" t="s">
        <v>936</v>
      </c>
      <c r="BC289">
        <v>7</v>
      </c>
      <c r="BD289">
        <v>7205</v>
      </c>
      <c r="BE289" t="s">
        <v>9634</v>
      </c>
      <c r="BF289" t="s">
        <v>936</v>
      </c>
      <c r="BH289">
        <v>7</v>
      </c>
      <c r="BI289">
        <v>7205</v>
      </c>
      <c r="BJ289" t="s">
        <v>2986</v>
      </c>
      <c r="BK289" t="s">
        <v>936</v>
      </c>
      <c r="BP289">
        <v>13</v>
      </c>
      <c r="BQ289">
        <v>6240</v>
      </c>
      <c r="BS289">
        <v>2</v>
      </c>
    </row>
    <row r="290" spans="43:71" x14ac:dyDescent="0.2">
      <c r="AQ290">
        <v>7</v>
      </c>
      <c r="AR290">
        <v>7206</v>
      </c>
      <c r="AS290" t="s">
        <v>30229</v>
      </c>
      <c r="AT290" t="s">
        <v>938</v>
      </c>
      <c r="AU290">
        <v>7</v>
      </c>
      <c r="AV290">
        <v>7206</v>
      </c>
      <c r="AW290" t="s">
        <v>23331</v>
      </c>
      <c r="AX290" t="s">
        <v>938</v>
      </c>
      <c r="AY290">
        <v>7</v>
      </c>
      <c r="AZ290">
        <v>7206</v>
      </c>
      <c r="BA290" t="s">
        <v>16483</v>
      </c>
      <c r="BB290" t="s">
        <v>938</v>
      </c>
      <c r="BC290">
        <v>7</v>
      </c>
      <c r="BD290">
        <v>7206</v>
      </c>
      <c r="BE290" t="s">
        <v>9635</v>
      </c>
      <c r="BF290" t="s">
        <v>938</v>
      </c>
      <c r="BH290">
        <v>7</v>
      </c>
      <c r="BI290">
        <v>7206</v>
      </c>
      <c r="BJ290" t="s">
        <v>2987</v>
      </c>
      <c r="BK290" t="s">
        <v>938</v>
      </c>
      <c r="BP290">
        <v>13</v>
      </c>
      <c r="BQ290">
        <v>6250</v>
      </c>
      <c r="BS290">
        <v>1</v>
      </c>
    </row>
    <row r="291" spans="43:71" x14ac:dyDescent="0.2">
      <c r="AQ291">
        <v>7</v>
      </c>
      <c r="AR291">
        <v>7207</v>
      </c>
      <c r="AS291" t="s">
        <v>30230</v>
      </c>
      <c r="AT291" t="s">
        <v>938</v>
      </c>
      <c r="AU291">
        <v>7</v>
      </c>
      <c r="AV291">
        <v>7207</v>
      </c>
      <c r="AW291" t="s">
        <v>23332</v>
      </c>
      <c r="AX291" t="s">
        <v>938</v>
      </c>
      <c r="AY291">
        <v>7</v>
      </c>
      <c r="AZ291">
        <v>7207</v>
      </c>
      <c r="BA291" t="s">
        <v>16484</v>
      </c>
      <c r="BB291" t="s">
        <v>938</v>
      </c>
      <c r="BC291">
        <v>7</v>
      </c>
      <c r="BD291">
        <v>7207</v>
      </c>
      <c r="BE291" t="s">
        <v>9636</v>
      </c>
      <c r="BF291" t="s">
        <v>938</v>
      </c>
      <c r="BH291">
        <v>7</v>
      </c>
      <c r="BI291">
        <v>7207</v>
      </c>
      <c r="BJ291" t="s">
        <v>2988</v>
      </c>
      <c r="BK291" t="s">
        <v>938</v>
      </c>
      <c r="BP291">
        <v>13</v>
      </c>
      <c r="BQ291">
        <v>6256</v>
      </c>
      <c r="BS291">
        <v>1</v>
      </c>
    </row>
    <row r="292" spans="43:71" x14ac:dyDescent="0.2">
      <c r="AQ292">
        <v>7</v>
      </c>
      <c r="AR292">
        <v>7210</v>
      </c>
      <c r="AS292" t="s">
        <v>30231</v>
      </c>
      <c r="AT292" t="s">
        <v>937</v>
      </c>
      <c r="AU292">
        <v>7</v>
      </c>
      <c r="AV292">
        <v>7210</v>
      </c>
      <c r="AW292" t="s">
        <v>23333</v>
      </c>
      <c r="AX292" t="s">
        <v>937</v>
      </c>
      <c r="AY292">
        <v>7</v>
      </c>
      <c r="AZ292">
        <v>7210</v>
      </c>
      <c r="BA292" t="s">
        <v>16485</v>
      </c>
      <c r="BB292" t="s">
        <v>937</v>
      </c>
      <c r="BC292">
        <v>7</v>
      </c>
      <c r="BD292">
        <v>7210</v>
      </c>
      <c r="BE292" t="s">
        <v>9637</v>
      </c>
      <c r="BF292" t="s">
        <v>937</v>
      </c>
      <c r="BH292">
        <v>7</v>
      </c>
      <c r="BI292">
        <v>7210</v>
      </c>
      <c r="BJ292" t="s">
        <v>2989</v>
      </c>
      <c r="BK292" t="s">
        <v>937</v>
      </c>
      <c r="BP292">
        <v>13</v>
      </c>
      <c r="BQ292">
        <v>6260</v>
      </c>
      <c r="BS292">
        <v>2</v>
      </c>
    </row>
    <row r="293" spans="43:71" x14ac:dyDescent="0.2">
      <c r="AQ293">
        <v>7</v>
      </c>
      <c r="AR293">
        <v>8073</v>
      </c>
      <c r="AS293" t="s">
        <v>30232</v>
      </c>
      <c r="AT293" t="s">
        <v>936</v>
      </c>
      <c r="AU293">
        <v>7</v>
      </c>
      <c r="AV293">
        <v>8073</v>
      </c>
      <c r="AW293" t="s">
        <v>23334</v>
      </c>
      <c r="AX293" t="s">
        <v>936</v>
      </c>
      <c r="AY293">
        <v>7</v>
      </c>
      <c r="AZ293">
        <v>8073</v>
      </c>
      <c r="BA293" t="s">
        <v>16486</v>
      </c>
      <c r="BB293" t="s">
        <v>936</v>
      </c>
      <c r="BC293">
        <v>7</v>
      </c>
      <c r="BD293">
        <v>8073</v>
      </c>
      <c r="BE293" t="s">
        <v>9638</v>
      </c>
      <c r="BF293" t="s">
        <v>936</v>
      </c>
      <c r="BH293">
        <v>7</v>
      </c>
      <c r="BI293">
        <v>8073</v>
      </c>
      <c r="BJ293" t="s">
        <v>2990</v>
      </c>
      <c r="BK293" t="s">
        <v>936</v>
      </c>
      <c r="BP293">
        <v>13</v>
      </c>
      <c r="BQ293">
        <v>6270</v>
      </c>
      <c r="BS293">
        <v>2</v>
      </c>
    </row>
    <row r="294" spans="43:71" x14ac:dyDescent="0.2">
      <c r="AQ294">
        <v>7</v>
      </c>
      <c r="AR294">
        <v>8074</v>
      </c>
      <c r="AS294" t="s">
        <v>30233</v>
      </c>
      <c r="AT294" t="s">
        <v>937</v>
      </c>
      <c r="AU294">
        <v>7</v>
      </c>
      <c r="AV294">
        <v>8074</v>
      </c>
      <c r="AW294" t="s">
        <v>23335</v>
      </c>
      <c r="AX294" t="s">
        <v>937</v>
      </c>
      <c r="AY294">
        <v>7</v>
      </c>
      <c r="AZ294">
        <v>8074</v>
      </c>
      <c r="BA294" t="s">
        <v>16487</v>
      </c>
      <c r="BB294" t="s">
        <v>937</v>
      </c>
      <c r="BC294">
        <v>7</v>
      </c>
      <c r="BD294">
        <v>8074</v>
      </c>
      <c r="BE294" t="s">
        <v>9639</v>
      </c>
      <c r="BF294" t="s">
        <v>937</v>
      </c>
      <c r="BH294">
        <v>7</v>
      </c>
      <c r="BI294">
        <v>8074</v>
      </c>
      <c r="BJ294" t="s">
        <v>2991</v>
      </c>
      <c r="BK294" t="s">
        <v>937</v>
      </c>
      <c r="BP294">
        <v>13</v>
      </c>
      <c r="BQ294">
        <v>6280</v>
      </c>
      <c r="BS294">
        <v>1</v>
      </c>
    </row>
    <row r="295" spans="43:71" x14ac:dyDescent="0.2">
      <c r="AQ295">
        <v>7</v>
      </c>
      <c r="AR295">
        <v>8075</v>
      </c>
      <c r="AS295" t="s">
        <v>30234</v>
      </c>
      <c r="AT295" t="s">
        <v>937</v>
      </c>
      <c r="AU295">
        <v>7</v>
      </c>
      <c r="AV295">
        <v>8075</v>
      </c>
      <c r="AW295" t="s">
        <v>23336</v>
      </c>
      <c r="AX295" t="s">
        <v>937</v>
      </c>
      <c r="AY295">
        <v>7</v>
      </c>
      <c r="AZ295">
        <v>8075</v>
      </c>
      <c r="BA295" t="s">
        <v>16488</v>
      </c>
      <c r="BB295" t="s">
        <v>937</v>
      </c>
      <c r="BC295">
        <v>7</v>
      </c>
      <c r="BD295">
        <v>8075</v>
      </c>
      <c r="BE295" t="s">
        <v>9640</v>
      </c>
      <c r="BF295" t="s">
        <v>937</v>
      </c>
      <c r="BH295">
        <v>7</v>
      </c>
      <c r="BI295">
        <v>8075</v>
      </c>
      <c r="BJ295" t="s">
        <v>2992</v>
      </c>
      <c r="BK295" t="s">
        <v>937</v>
      </c>
      <c r="BP295">
        <v>13</v>
      </c>
      <c r="BQ295">
        <v>6290</v>
      </c>
      <c r="BS295">
        <v>1</v>
      </c>
    </row>
    <row r="296" spans="43:71" x14ac:dyDescent="0.2">
      <c r="AQ296">
        <v>7</v>
      </c>
      <c r="AR296">
        <v>8076</v>
      </c>
      <c r="AS296" t="s">
        <v>30235</v>
      </c>
      <c r="AT296" t="s">
        <v>938</v>
      </c>
      <c r="AU296">
        <v>7</v>
      </c>
      <c r="AV296">
        <v>8076</v>
      </c>
      <c r="AW296" t="s">
        <v>23337</v>
      </c>
      <c r="AX296" t="s">
        <v>938</v>
      </c>
      <c r="AY296">
        <v>7</v>
      </c>
      <c r="AZ296">
        <v>8076</v>
      </c>
      <c r="BA296" t="s">
        <v>16489</v>
      </c>
      <c r="BB296" t="s">
        <v>938</v>
      </c>
      <c r="BC296">
        <v>7</v>
      </c>
      <c r="BD296">
        <v>8076</v>
      </c>
      <c r="BE296" t="s">
        <v>9641</v>
      </c>
      <c r="BF296" t="s">
        <v>938</v>
      </c>
      <c r="BH296">
        <v>7</v>
      </c>
      <c r="BI296">
        <v>8076</v>
      </c>
      <c r="BJ296" t="s">
        <v>2993</v>
      </c>
      <c r="BK296" t="s">
        <v>938</v>
      </c>
      <c r="BP296">
        <v>13</v>
      </c>
      <c r="BQ296">
        <v>6300</v>
      </c>
      <c r="BS296">
        <v>1</v>
      </c>
    </row>
    <row r="297" spans="43:71" x14ac:dyDescent="0.2">
      <c r="AQ297">
        <v>7</v>
      </c>
      <c r="AR297">
        <v>8077</v>
      </c>
      <c r="AS297" t="s">
        <v>30236</v>
      </c>
      <c r="AT297" t="s">
        <v>937</v>
      </c>
      <c r="AU297">
        <v>7</v>
      </c>
      <c r="AV297">
        <v>8077</v>
      </c>
      <c r="AW297" t="s">
        <v>23338</v>
      </c>
      <c r="AX297" t="s">
        <v>937</v>
      </c>
      <c r="AY297">
        <v>7</v>
      </c>
      <c r="AZ297">
        <v>8077</v>
      </c>
      <c r="BA297" t="s">
        <v>16490</v>
      </c>
      <c r="BB297" t="s">
        <v>937</v>
      </c>
      <c r="BC297">
        <v>7</v>
      </c>
      <c r="BD297">
        <v>8077</v>
      </c>
      <c r="BE297" t="s">
        <v>9642</v>
      </c>
      <c r="BF297" t="s">
        <v>937</v>
      </c>
      <c r="BH297">
        <v>7</v>
      </c>
      <c r="BI297">
        <v>8077</v>
      </c>
      <c r="BJ297" t="s">
        <v>2994</v>
      </c>
      <c r="BK297" t="s">
        <v>937</v>
      </c>
      <c r="BP297">
        <v>13</v>
      </c>
      <c r="BQ297">
        <v>6310</v>
      </c>
      <c r="BS297">
        <v>1</v>
      </c>
    </row>
    <row r="298" spans="43:71" x14ac:dyDescent="0.2">
      <c r="AQ298">
        <v>7</v>
      </c>
      <c r="AR298">
        <v>8078</v>
      </c>
      <c r="AS298" t="s">
        <v>30237</v>
      </c>
      <c r="AT298" t="s">
        <v>937</v>
      </c>
      <c r="AU298">
        <v>7</v>
      </c>
      <c r="AV298">
        <v>8078</v>
      </c>
      <c r="AW298" t="s">
        <v>23339</v>
      </c>
      <c r="AX298" t="s">
        <v>937</v>
      </c>
      <c r="AY298">
        <v>7</v>
      </c>
      <c r="AZ298">
        <v>8078</v>
      </c>
      <c r="BA298" t="s">
        <v>16491</v>
      </c>
      <c r="BB298" t="s">
        <v>937</v>
      </c>
      <c r="BC298">
        <v>7</v>
      </c>
      <c r="BD298">
        <v>8078</v>
      </c>
      <c r="BE298" t="s">
        <v>9643</v>
      </c>
      <c r="BF298" t="s">
        <v>937</v>
      </c>
      <c r="BH298">
        <v>7</v>
      </c>
      <c r="BI298">
        <v>8078</v>
      </c>
      <c r="BJ298" t="s">
        <v>2995</v>
      </c>
      <c r="BK298" t="s">
        <v>937</v>
      </c>
      <c r="BP298">
        <v>13</v>
      </c>
      <c r="BQ298">
        <v>6320</v>
      </c>
      <c r="BS298">
        <v>1</v>
      </c>
    </row>
    <row r="299" spans="43:71" x14ac:dyDescent="0.2">
      <c r="AQ299">
        <v>7</v>
      </c>
      <c r="AR299">
        <v>8079</v>
      </c>
      <c r="AS299" t="s">
        <v>30238</v>
      </c>
      <c r="AT299" t="s">
        <v>937</v>
      </c>
      <c r="AU299">
        <v>7</v>
      </c>
      <c r="AV299">
        <v>8079</v>
      </c>
      <c r="AW299" t="s">
        <v>23340</v>
      </c>
      <c r="AX299" t="s">
        <v>937</v>
      </c>
      <c r="AY299">
        <v>7</v>
      </c>
      <c r="AZ299">
        <v>8079</v>
      </c>
      <c r="BA299" t="s">
        <v>16492</v>
      </c>
      <c r="BB299" t="s">
        <v>937</v>
      </c>
      <c r="BC299">
        <v>7</v>
      </c>
      <c r="BD299">
        <v>8079</v>
      </c>
      <c r="BE299" t="s">
        <v>9644</v>
      </c>
      <c r="BF299" t="s">
        <v>937</v>
      </c>
      <c r="BH299">
        <v>7</v>
      </c>
      <c r="BI299">
        <v>8079</v>
      </c>
      <c r="BJ299" t="s">
        <v>2996</v>
      </c>
      <c r="BK299" t="s">
        <v>937</v>
      </c>
      <c r="BP299">
        <v>13</v>
      </c>
      <c r="BQ299">
        <v>6330</v>
      </c>
      <c r="BS299">
        <v>1</v>
      </c>
    </row>
    <row r="300" spans="43:71" x14ac:dyDescent="0.2">
      <c r="AQ300">
        <v>7</v>
      </c>
      <c r="AR300">
        <v>8080</v>
      </c>
      <c r="AS300" t="s">
        <v>30239</v>
      </c>
      <c r="AT300" t="s">
        <v>937</v>
      </c>
      <c r="AU300">
        <v>7</v>
      </c>
      <c r="AV300">
        <v>8080</v>
      </c>
      <c r="AW300" t="s">
        <v>23341</v>
      </c>
      <c r="AX300" t="s">
        <v>937</v>
      </c>
      <c r="AY300">
        <v>7</v>
      </c>
      <c r="AZ300">
        <v>8080</v>
      </c>
      <c r="BA300" t="s">
        <v>16493</v>
      </c>
      <c r="BB300" t="s">
        <v>937</v>
      </c>
      <c r="BC300">
        <v>7</v>
      </c>
      <c r="BD300">
        <v>8080</v>
      </c>
      <c r="BE300" t="s">
        <v>9645</v>
      </c>
      <c r="BF300" t="s">
        <v>937</v>
      </c>
      <c r="BH300">
        <v>7</v>
      </c>
      <c r="BI300">
        <v>8080</v>
      </c>
      <c r="BJ300" t="s">
        <v>2997</v>
      </c>
      <c r="BK300" t="s">
        <v>937</v>
      </c>
      <c r="BP300">
        <v>13</v>
      </c>
      <c r="BQ300">
        <v>6340</v>
      </c>
      <c r="BS300">
        <v>1</v>
      </c>
    </row>
    <row r="301" spans="43:71" x14ac:dyDescent="0.2">
      <c r="AQ301">
        <v>7</v>
      </c>
      <c r="AR301">
        <v>8081</v>
      </c>
      <c r="AS301" t="s">
        <v>30240</v>
      </c>
      <c r="AT301" t="s">
        <v>937</v>
      </c>
      <c r="AU301">
        <v>7</v>
      </c>
      <c r="AV301">
        <v>8081</v>
      </c>
      <c r="AW301" t="s">
        <v>23342</v>
      </c>
      <c r="AX301" t="s">
        <v>937</v>
      </c>
      <c r="AY301">
        <v>7</v>
      </c>
      <c r="AZ301">
        <v>8081</v>
      </c>
      <c r="BA301" t="s">
        <v>16494</v>
      </c>
      <c r="BB301" t="s">
        <v>937</v>
      </c>
      <c r="BC301">
        <v>7</v>
      </c>
      <c r="BD301">
        <v>8081</v>
      </c>
      <c r="BE301" t="s">
        <v>9646</v>
      </c>
      <c r="BF301" t="s">
        <v>937</v>
      </c>
      <c r="BH301">
        <v>7</v>
      </c>
      <c r="BI301">
        <v>8081</v>
      </c>
      <c r="BJ301" t="s">
        <v>2998</v>
      </c>
      <c r="BK301" t="s">
        <v>937</v>
      </c>
      <c r="BP301">
        <v>14</v>
      </c>
      <c r="BQ301">
        <v>6010</v>
      </c>
      <c r="BS301">
        <v>2</v>
      </c>
    </row>
    <row r="302" spans="43:71" x14ac:dyDescent="0.2">
      <c r="AQ302">
        <v>7</v>
      </c>
      <c r="AR302">
        <v>8082</v>
      </c>
      <c r="AS302" t="s">
        <v>30241</v>
      </c>
      <c r="AT302" t="s">
        <v>938</v>
      </c>
      <c r="AU302">
        <v>7</v>
      </c>
      <c r="AV302">
        <v>8082</v>
      </c>
      <c r="AW302" t="s">
        <v>23343</v>
      </c>
      <c r="AX302" t="s">
        <v>938</v>
      </c>
      <c r="AY302">
        <v>7</v>
      </c>
      <c r="AZ302">
        <v>8082</v>
      </c>
      <c r="BA302" t="s">
        <v>16495</v>
      </c>
      <c r="BB302" t="s">
        <v>938</v>
      </c>
      <c r="BC302">
        <v>7</v>
      </c>
      <c r="BD302">
        <v>8082</v>
      </c>
      <c r="BE302" t="s">
        <v>9647</v>
      </c>
      <c r="BF302" t="s">
        <v>938</v>
      </c>
      <c r="BH302">
        <v>7</v>
      </c>
      <c r="BI302">
        <v>8082</v>
      </c>
      <c r="BJ302" t="s">
        <v>2999</v>
      </c>
      <c r="BK302" t="s">
        <v>937</v>
      </c>
      <c r="BP302">
        <v>14</v>
      </c>
      <c r="BQ302">
        <v>6020</v>
      </c>
      <c r="BS302">
        <v>2</v>
      </c>
    </row>
    <row r="303" spans="43:71" x14ac:dyDescent="0.2">
      <c r="AQ303">
        <v>7</v>
      </c>
      <c r="AR303">
        <v>8083</v>
      </c>
      <c r="AS303" t="s">
        <v>30242</v>
      </c>
      <c r="AT303" t="s">
        <v>937</v>
      </c>
      <c r="AU303">
        <v>7</v>
      </c>
      <c r="AV303">
        <v>8083</v>
      </c>
      <c r="AW303" t="s">
        <v>23344</v>
      </c>
      <c r="AX303" t="s">
        <v>937</v>
      </c>
      <c r="AY303">
        <v>7</v>
      </c>
      <c r="AZ303">
        <v>8083</v>
      </c>
      <c r="BA303" t="s">
        <v>16496</v>
      </c>
      <c r="BB303" t="s">
        <v>937</v>
      </c>
      <c r="BC303">
        <v>7</v>
      </c>
      <c r="BD303">
        <v>8083</v>
      </c>
      <c r="BE303" t="s">
        <v>9648</v>
      </c>
      <c r="BF303" t="s">
        <v>937</v>
      </c>
      <c r="BH303">
        <v>7</v>
      </c>
      <c r="BI303">
        <v>8083</v>
      </c>
      <c r="BJ303" t="s">
        <v>3000</v>
      </c>
      <c r="BK303" t="s">
        <v>937</v>
      </c>
      <c r="BP303">
        <v>14</v>
      </c>
      <c r="BQ303">
        <v>6030</v>
      </c>
      <c r="BS303">
        <v>2</v>
      </c>
    </row>
    <row r="304" spans="43:71" x14ac:dyDescent="0.2">
      <c r="AQ304">
        <v>7</v>
      </c>
      <c r="AR304">
        <v>8084</v>
      </c>
      <c r="AS304" t="s">
        <v>30243</v>
      </c>
      <c r="AT304" t="s">
        <v>937</v>
      </c>
      <c r="AU304">
        <v>7</v>
      </c>
      <c r="AV304">
        <v>8084</v>
      </c>
      <c r="AW304" t="s">
        <v>23345</v>
      </c>
      <c r="AX304" t="s">
        <v>937</v>
      </c>
      <c r="AY304">
        <v>7</v>
      </c>
      <c r="AZ304">
        <v>8084</v>
      </c>
      <c r="BA304" t="s">
        <v>16497</v>
      </c>
      <c r="BB304" t="s">
        <v>937</v>
      </c>
      <c r="BC304">
        <v>7</v>
      </c>
      <c r="BD304">
        <v>8084</v>
      </c>
      <c r="BE304" t="s">
        <v>9649</v>
      </c>
      <c r="BF304" t="s">
        <v>937</v>
      </c>
      <c r="BH304">
        <v>7</v>
      </c>
      <c r="BI304">
        <v>8084</v>
      </c>
      <c r="BJ304" t="s">
        <v>3001</v>
      </c>
      <c r="BK304" t="s">
        <v>937</v>
      </c>
      <c r="BP304">
        <v>14</v>
      </c>
      <c r="BQ304">
        <v>6040</v>
      </c>
      <c r="BS304">
        <v>2</v>
      </c>
    </row>
    <row r="305" spans="43:71" x14ac:dyDescent="0.2">
      <c r="AQ305">
        <v>10</v>
      </c>
      <c r="AR305">
        <v>6010</v>
      </c>
      <c r="AS305" t="s">
        <v>30244</v>
      </c>
      <c r="AT305" t="s">
        <v>937</v>
      </c>
      <c r="AU305">
        <v>10</v>
      </c>
      <c r="AV305">
        <v>6010</v>
      </c>
      <c r="AW305" t="s">
        <v>23346</v>
      </c>
      <c r="AX305" t="s">
        <v>937</v>
      </c>
      <c r="AY305">
        <v>10</v>
      </c>
      <c r="AZ305">
        <v>6010</v>
      </c>
      <c r="BA305" t="s">
        <v>16498</v>
      </c>
      <c r="BB305" t="s">
        <v>937</v>
      </c>
      <c r="BC305">
        <v>10</v>
      </c>
      <c r="BD305">
        <v>6010</v>
      </c>
      <c r="BE305" t="s">
        <v>9650</v>
      </c>
      <c r="BF305" t="s">
        <v>937</v>
      </c>
      <c r="BH305">
        <v>10</v>
      </c>
      <c r="BI305">
        <v>6010</v>
      </c>
      <c r="BJ305" t="s">
        <v>3002</v>
      </c>
      <c r="BK305" t="s">
        <v>937</v>
      </c>
      <c r="BP305">
        <v>14</v>
      </c>
      <c r="BQ305">
        <v>6070</v>
      </c>
      <c r="BS305">
        <v>2</v>
      </c>
    </row>
    <row r="306" spans="43:71" x14ac:dyDescent="0.2">
      <c r="AQ306">
        <v>10</v>
      </c>
      <c r="AR306">
        <v>6020</v>
      </c>
      <c r="AS306" t="s">
        <v>30245</v>
      </c>
      <c r="AT306" t="s">
        <v>937</v>
      </c>
      <c r="AU306">
        <v>10</v>
      </c>
      <c r="AV306">
        <v>6020</v>
      </c>
      <c r="AW306" t="s">
        <v>23347</v>
      </c>
      <c r="AX306" t="s">
        <v>937</v>
      </c>
      <c r="AY306">
        <v>10</v>
      </c>
      <c r="AZ306">
        <v>6020</v>
      </c>
      <c r="BA306" t="s">
        <v>16499</v>
      </c>
      <c r="BB306" t="s">
        <v>937</v>
      </c>
      <c r="BC306">
        <v>10</v>
      </c>
      <c r="BD306">
        <v>6020</v>
      </c>
      <c r="BE306" t="s">
        <v>9651</v>
      </c>
      <c r="BF306" t="s">
        <v>937</v>
      </c>
      <c r="BH306">
        <v>10</v>
      </c>
      <c r="BI306">
        <v>6020</v>
      </c>
      <c r="BJ306" t="s">
        <v>3003</v>
      </c>
      <c r="BK306" t="s">
        <v>937</v>
      </c>
      <c r="BP306">
        <v>14</v>
      </c>
      <c r="BQ306">
        <v>6080</v>
      </c>
      <c r="BS306">
        <v>3</v>
      </c>
    </row>
    <row r="307" spans="43:71" x14ac:dyDescent="0.2">
      <c r="AQ307">
        <v>10</v>
      </c>
      <c r="AR307">
        <v>6030</v>
      </c>
      <c r="AS307" t="s">
        <v>30246</v>
      </c>
      <c r="AT307" t="s">
        <v>939</v>
      </c>
      <c r="AU307">
        <v>10</v>
      </c>
      <c r="AV307">
        <v>6030</v>
      </c>
      <c r="AW307" t="s">
        <v>23348</v>
      </c>
      <c r="AX307" t="s">
        <v>939</v>
      </c>
      <c r="AY307">
        <v>10</v>
      </c>
      <c r="AZ307">
        <v>6030</v>
      </c>
      <c r="BA307" t="s">
        <v>16500</v>
      </c>
      <c r="BB307" t="s">
        <v>939</v>
      </c>
      <c r="BC307">
        <v>10</v>
      </c>
      <c r="BD307">
        <v>6030</v>
      </c>
      <c r="BE307" t="s">
        <v>9652</v>
      </c>
      <c r="BF307" t="s">
        <v>939</v>
      </c>
      <c r="BH307">
        <v>10</v>
      </c>
      <c r="BI307">
        <v>6030</v>
      </c>
      <c r="BJ307" t="s">
        <v>3004</v>
      </c>
      <c r="BK307" t="s">
        <v>937</v>
      </c>
      <c r="BP307">
        <v>14</v>
      </c>
      <c r="BQ307">
        <v>6090</v>
      </c>
      <c r="BS307">
        <v>2</v>
      </c>
    </row>
    <row r="308" spans="43:71" x14ac:dyDescent="0.2">
      <c r="AQ308">
        <v>10</v>
      </c>
      <c r="AR308">
        <v>6040</v>
      </c>
      <c r="AS308" t="s">
        <v>30247</v>
      </c>
      <c r="AT308" t="s">
        <v>939</v>
      </c>
      <c r="AU308">
        <v>10</v>
      </c>
      <c r="AV308">
        <v>6040</v>
      </c>
      <c r="AW308" t="s">
        <v>23349</v>
      </c>
      <c r="AX308" t="s">
        <v>939</v>
      </c>
      <c r="AY308">
        <v>10</v>
      </c>
      <c r="AZ308">
        <v>6040</v>
      </c>
      <c r="BA308" t="s">
        <v>16501</v>
      </c>
      <c r="BB308" t="s">
        <v>939</v>
      </c>
      <c r="BC308">
        <v>10</v>
      </c>
      <c r="BD308">
        <v>6040</v>
      </c>
      <c r="BE308" t="s">
        <v>9653</v>
      </c>
      <c r="BF308" t="s">
        <v>939</v>
      </c>
      <c r="BH308">
        <v>10</v>
      </c>
      <c r="BI308">
        <v>6040</v>
      </c>
      <c r="BJ308" t="s">
        <v>3005</v>
      </c>
      <c r="BK308" t="s">
        <v>937</v>
      </c>
      <c r="BP308">
        <v>14</v>
      </c>
      <c r="BQ308">
        <v>6100</v>
      </c>
      <c r="BS308">
        <v>2</v>
      </c>
    </row>
    <row r="309" spans="43:71" x14ac:dyDescent="0.2">
      <c r="AQ309">
        <v>10</v>
      </c>
      <c r="AR309">
        <v>6070</v>
      </c>
      <c r="AS309" t="s">
        <v>30248</v>
      </c>
      <c r="AT309" t="s">
        <v>939</v>
      </c>
      <c r="AU309">
        <v>10</v>
      </c>
      <c r="AV309">
        <v>6070</v>
      </c>
      <c r="AW309" t="s">
        <v>23350</v>
      </c>
      <c r="AX309" t="s">
        <v>939</v>
      </c>
      <c r="AY309">
        <v>10</v>
      </c>
      <c r="AZ309">
        <v>6070</v>
      </c>
      <c r="BA309" t="s">
        <v>16502</v>
      </c>
      <c r="BB309" t="s">
        <v>939</v>
      </c>
      <c r="BC309">
        <v>10</v>
      </c>
      <c r="BD309">
        <v>6070</v>
      </c>
      <c r="BE309" t="s">
        <v>9654</v>
      </c>
      <c r="BF309" t="s">
        <v>939</v>
      </c>
      <c r="BH309">
        <v>10</v>
      </c>
      <c r="BI309">
        <v>6070</v>
      </c>
      <c r="BJ309" t="s">
        <v>3006</v>
      </c>
      <c r="BK309" t="s">
        <v>937</v>
      </c>
      <c r="BP309">
        <v>14</v>
      </c>
      <c r="BQ309">
        <v>6101</v>
      </c>
      <c r="BS309">
        <v>1</v>
      </c>
    </row>
    <row r="310" spans="43:71" x14ac:dyDescent="0.2">
      <c r="AQ310">
        <v>10</v>
      </c>
      <c r="AR310">
        <v>6080</v>
      </c>
      <c r="AS310" t="s">
        <v>30249</v>
      </c>
      <c r="AT310" t="s">
        <v>938</v>
      </c>
      <c r="AU310">
        <v>10</v>
      </c>
      <c r="AV310">
        <v>6080</v>
      </c>
      <c r="AW310" t="s">
        <v>23351</v>
      </c>
      <c r="AX310" t="s">
        <v>938</v>
      </c>
      <c r="AY310">
        <v>10</v>
      </c>
      <c r="AZ310">
        <v>6080</v>
      </c>
      <c r="BA310" t="s">
        <v>16503</v>
      </c>
      <c r="BB310" t="s">
        <v>938</v>
      </c>
      <c r="BC310">
        <v>10</v>
      </c>
      <c r="BD310">
        <v>6080</v>
      </c>
      <c r="BE310" t="s">
        <v>9655</v>
      </c>
      <c r="BF310" t="s">
        <v>938</v>
      </c>
      <c r="BH310">
        <v>10</v>
      </c>
      <c r="BI310">
        <v>6080</v>
      </c>
      <c r="BJ310" t="s">
        <v>3007</v>
      </c>
      <c r="BK310" t="s">
        <v>936</v>
      </c>
      <c r="BP310">
        <v>14</v>
      </c>
      <c r="BQ310">
        <v>6110</v>
      </c>
      <c r="BS310">
        <v>1</v>
      </c>
    </row>
    <row r="311" spans="43:71" x14ac:dyDescent="0.2">
      <c r="AQ311">
        <v>10</v>
      </c>
      <c r="AR311">
        <v>6090</v>
      </c>
      <c r="AS311" t="s">
        <v>30250</v>
      </c>
      <c r="AT311" t="s">
        <v>939</v>
      </c>
      <c r="AU311">
        <v>10</v>
      </c>
      <c r="AV311">
        <v>6090</v>
      </c>
      <c r="AW311" t="s">
        <v>23352</v>
      </c>
      <c r="AX311" t="s">
        <v>939</v>
      </c>
      <c r="AY311">
        <v>10</v>
      </c>
      <c r="AZ311">
        <v>6090</v>
      </c>
      <c r="BA311" t="s">
        <v>16504</v>
      </c>
      <c r="BB311" t="s">
        <v>939</v>
      </c>
      <c r="BC311">
        <v>10</v>
      </c>
      <c r="BD311">
        <v>6090</v>
      </c>
      <c r="BE311" t="s">
        <v>9656</v>
      </c>
      <c r="BF311" t="s">
        <v>939</v>
      </c>
      <c r="BH311">
        <v>10</v>
      </c>
      <c r="BI311">
        <v>6090</v>
      </c>
      <c r="BJ311" t="s">
        <v>3008</v>
      </c>
      <c r="BK311" t="s">
        <v>937</v>
      </c>
      <c r="BP311">
        <v>14</v>
      </c>
      <c r="BQ311">
        <v>6130</v>
      </c>
      <c r="BS311">
        <v>2</v>
      </c>
    </row>
    <row r="312" spans="43:71" x14ac:dyDescent="0.2">
      <c r="AQ312">
        <v>10</v>
      </c>
      <c r="AR312">
        <v>6100</v>
      </c>
      <c r="AS312" t="s">
        <v>30251</v>
      </c>
      <c r="AT312" t="s">
        <v>937</v>
      </c>
      <c r="AU312">
        <v>10</v>
      </c>
      <c r="AV312">
        <v>6100</v>
      </c>
      <c r="AW312" t="s">
        <v>23353</v>
      </c>
      <c r="AX312" t="s">
        <v>937</v>
      </c>
      <c r="AY312">
        <v>10</v>
      </c>
      <c r="AZ312">
        <v>6100</v>
      </c>
      <c r="BA312" t="s">
        <v>16505</v>
      </c>
      <c r="BB312" t="s">
        <v>937</v>
      </c>
      <c r="BC312">
        <v>10</v>
      </c>
      <c r="BD312">
        <v>6100</v>
      </c>
      <c r="BE312" t="s">
        <v>9657</v>
      </c>
      <c r="BF312" t="s">
        <v>937</v>
      </c>
      <c r="BH312">
        <v>10</v>
      </c>
      <c r="BI312">
        <v>6100</v>
      </c>
      <c r="BJ312" t="s">
        <v>3009</v>
      </c>
      <c r="BK312" t="s">
        <v>937</v>
      </c>
      <c r="BP312">
        <v>14</v>
      </c>
      <c r="BQ312">
        <v>6131</v>
      </c>
      <c r="BS312">
        <v>2</v>
      </c>
    </row>
    <row r="313" spans="43:71" x14ac:dyDescent="0.2">
      <c r="AQ313">
        <v>10</v>
      </c>
      <c r="AR313">
        <v>6101</v>
      </c>
      <c r="AS313" t="s">
        <v>30252</v>
      </c>
      <c r="AT313" t="s">
        <v>939</v>
      </c>
      <c r="AU313">
        <v>10</v>
      </c>
      <c r="AV313">
        <v>6101</v>
      </c>
      <c r="AW313" t="s">
        <v>23354</v>
      </c>
      <c r="AX313" t="s">
        <v>939</v>
      </c>
      <c r="AY313">
        <v>10</v>
      </c>
      <c r="AZ313">
        <v>6101</v>
      </c>
      <c r="BA313" t="s">
        <v>16506</v>
      </c>
      <c r="BB313" t="s">
        <v>939</v>
      </c>
      <c r="BC313">
        <v>10</v>
      </c>
      <c r="BD313">
        <v>6101</v>
      </c>
      <c r="BE313" t="s">
        <v>9658</v>
      </c>
      <c r="BF313" t="s">
        <v>939</v>
      </c>
      <c r="BH313">
        <v>10</v>
      </c>
      <c r="BI313">
        <v>6101</v>
      </c>
      <c r="BJ313" t="s">
        <v>3010</v>
      </c>
      <c r="BK313" t="s">
        <v>937</v>
      </c>
      <c r="BP313">
        <v>14</v>
      </c>
      <c r="BQ313">
        <v>6140</v>
      </c>
      <c r="BS313">
        <v>2</v>
      </c>
    </row>
    <row r="314" spans="43:71" x14ac:dyDescent="0.2">
      <c r="AQ314">
        <v>10</v>
      </c>
      <c r="AR314">
        <v>6110</v>
      </c>
      <c r="AS314" t="s">
        <v>30253</v>
      </c>
      <c r="AT314" t="s">
        <v>939</v>
      </c>
      <c r="AU314">
        <v>10</v>
      </c>
      <c r="AV314">
        <v>6110</v>
      </c>
      <c r="AW314" t="s">
        <v>23355</v>
      </c>
      <c r="AX314" t="s">
        <v>939</v>
      </c>
      <c r="AY314">
        <v>10</v>
      </c>
      <c r="AZ314">
        <v>6110</v>
      </c>
      <c r="BA314" t="s">
        <v>16507</v>
      </c>
      <c r="BB314" t="s">
        <v>939</v>
      </c>
      <c r="BC314">
        <v>10</v>
      </c>
      <c r="BD314">
        <v>6110</v>
      </c>
      <c r="BE314" t="s">
        <v>9659</v>
      </c>
      <c r="BF314" t="s">
        <v>939</v>
      </c>
      <c r="BH314">
        <v>10</v>
      </c>
      <c r="BI314">
        <v>6110</v>
      </c>
      <c r="BJ314" t="s">
        <v>3011</v>
      </c>
      <c r="BK314" t="s">
        <v>937</v>
      </c>
      <c r="BP314">
        <v>14</v>
      </c>
      <c r="BQ314">
        <v>6150</v>
      </c>
      <c r="BS314">
        <v>2</v>
      </c>
    </row>
    <row r="315" spans="43:71" x14ac:dyDescent="0.2">
      <c r="AQ315">
        <v>10</v>
      </c>
      <c r="AR315">
        <v>6130</v>
      </c>
      <c r="AS315" t="s">
        <v>30254</v>
      </c>
      <c r="AT315" t="s">
        <v>936</v>
      </c>
      <c r="AU315">
        <v>10</v>
      </c>
      <c r="AV315">
        <v>6130</v>
      </c>
      <c r="AW315" t="s">
        <v>23356</v>
      </c>
      <c r="AX315" t="s">
        <v>936</v>
      </c>
      <c r="AY315">
        <v>10</v>
      </c>
      <c r="AZ315">
        <v>6130</v>
      </c>
      <c r="BA315" t="s">
        <v>16508</v>
      </c>
      <c r="BB315" t="s">
        <v>936</v>
      </c>
      <c r="BC315">
        <v>10</v>
      </c>
      <c r="BD315">
        <v>6130</v>
      </c>
      <c r="BE315" t="s">
        <v>9660</v>
      </c>
      <c r="BF315" t="s">
        <v>936</v>
      </c>
      <c r="BH315">
        <v>10</v>
      </c>
      <c r="BI315">
        <v>6130</v>
      </c>
      <c r="BJ315" t="s">
        <v>3012</v>
      </c>
      <c r="BK315" t="s">
        <v>936</v>
      </c>
      <c r="BP315">
        <v>14</v>
      </c>
      <c r="BQ315">
        <v>6160</v>
      </c>
      <c r="BS315">
        <v>2</v>
      </c>
    </row>
    <row r="316" spans="43:71" x14ac:dyDescent="0.2">
      <c r="AQ316">
        <v>10</v>
      </c>
      <c r="AR316">
        <v>6131</v>
      </c>
      <c r="AS316" t="s">
        <v>30255</v>
      </c>
      <c r="AT316" t="s">
        <v>939</v>
      </c>
      <c r="AU316">
        <v>10</v>
      </c>
      <c r="AV316">
        <v>6131</v>
      </c>
      <c r="AW316" t="s">
        <v>23357</v>
      </c>
      <c r="AX316" t="s">
        <v>939</v>
      </c>
      <c r="AY316">
        <v>10</v>
      </c>
      <c r="AZ316">
        <v>6131</v>
      </c>
      <c r="BA316" t="s">
        <v>16509</v>
      </c>
      <c r="BB316" t="s">
        <v>939</v>
      </c>
      <c r="BC316">
        <v>10</v>
      </c>
      <c r="BD316">
        <v>6131</v>
      </c>
      <c r="BE316" t="s">
        <v>9661</v>
      </c>
      <c r="BF316" t="s">
        <v>939</v>
      </c>
      <c r="BH316">
        <v>10</v>
      </c>
      <c r="BI316">
        <v>6131</v>
      </c>
      <c r="BJ316" t="s">
        <v>3013</v>
      </c>
      <c r="BK316" t="s">
        <v>937</v>
      </c>
      <c r="BP316">
        <v>14</v>
      </c>
      <c r="BQ316">
        <v>6170</v>
      </c>
      <c r="BS316">
        <v>3</v>
      </c>
    </row>
    <row r="317" spans="43:71" x14ac:dyDescent="0.2">
      <c r="AQ317">
        <v>10</v>
      </c>
      <c r="AR317">
        <v>6140</v>
      </c>
      <c r="AS317" t="s">
        <v>30256</v>
      </c>
      <c r="AT317" t="s">
        <v>937</v>
      </c>
      <c r="AU317">
        <v>10</v>
      </c>
      <c r="AV317">
        <v>6140</v>
      </c>
      <c r="AW317" t="s">
        <v>23358</v>
      </c>
      <c r="AX317" t="s">
        <v>937</v>
      </c>
      <c r="AY317">
        <v>10</v>
      </c>
      <c r="AZ317">
        <v>6140</v>
      </c>
      <c r="BA317" t="s">
        <v>16510</v>
      </c>
      <c r="BB317" t="s">
        <v>937</v>
      </c>
      <c r="BC317">
        <v>10</v>
      </c>
      <c r="BD317">
        <v>6140</v>
      </c>
      <c r="BE317" t="s">
        <v>9662</v>
      </c>
      <c r="BF317" t="s">
        <v>937</v>
      </c>
      <c r="BH317">
        <v>10</v>
      </c>
      <c r="BI317">
        <v>6140</v>
      </c>
      <c r="BJ317" t="s">
        <v>3014</v>
      </c>
      <c r="BK317" t="s">
        <v>937</v>
      </c>
      <c r="BP317">
        <v>14</v>
      </c>
      <c r="BQ317">
        <v>6180</v>
      </c>
      <c r="BS317">
        <v>2</v>
      </c>
    </row>
    <row r="318" spans="43:71" x14ac:dyDescent="0.2">
      <c r="AQ318">
        <v>10</v>
      </c>
      <c r="AR318">
        <v>6150</v>
      </c>
      <c r="AS318" t="s">
        <v>30257</v>
      </c>
      <c r="AT318" t="s">
        <v>939</v>
      </c>
      <c r="AU318">
        <v>10</v>
      </c>
      <c r="AV318">
        <v>6150</v>
      </c>
      <c r="AW318" t="s">
        <v>23359</v>
      </c>
      <c r="AX318" t="s">
        <v>939</v>
      </c>
      <c r="AY318">
        <v>10</v>
      </c>
      <c r="AZ318">
        <v>6150</v>
      </c>
      <c r="BA318" t="s">
        <v>16511</v>
      </c>
      <c r="BB318" t="s">
        <v>939</v>
      </c>
      <c r="BC318">
        <v>10</v>
      </c>
      <c r="BD318">
        <v>6150</v>
      </c>
      <c r="BE318" t="s">
        <v>9663</v>
      </c>
      <c r="BF318" t="s">
        <v>939</v>
      </c>
      <c r="BH318">
        <v>10</v>
      </c>
      <c r="BI318">
        <v>6150</v>
      </c>
      <c r="BJ318" t="s">
        <v>3015</v>
      </c>
      <c r="BK318" t="s">
        <v>937</v>
      </c>
      <c r="BP318">
        <v>14</v>
      </c>
      <c r="BQ318">
        <v>6190</v>
      </c>
      <c r="BS318">
        <v>2</v>
      </c>
    </row>
    <row r="319" spans="43:71" x14ac:dyDescent="0.2">
      <c r="AQ319">
        <v>10</v>
      </c>
      <c r="AR319">
        <v>6160</v>
      </c>
      <c r="AS319" t="s">
        <v>30258</v>
      </c>
      <c r="AT319" t="s">
        <v>937</v>
      </c>
      <c r="AU319">
        <v>10</v>
      </c>
      <c r="AV319">
        <v>6160</v>
      </c>
      <c r="AW319" t="s">
        <v>23360</v>
      </c>
      <c r="AX319" t="s">
        <v>937</v>
      </c>
      <c r="AY319">
        <v>10</v>
      </c>
      <c r="AZ319">
        <v>6160</v>
      </c>
      <c r="BA319" t="s">
        <v>16512</v>
      </c>
      <c r="BB319" t="s">
        <v>937</v>
      </c>
      <c r="BC319">
        <v>10</v>
      </c>
      <c r="BD319">
        <v>6160</v>
      </c>
      <c r="BE319" t="s">
        <v>9664</v>
      </c>
      <c r="BF319" t="s">
        <v>937</v>
      </c>
      <c r="BH319">
        <v>10</v>
      </c>
      <c r="BI319">
        <v>6160</v>
      </c>
      <c r="BJ319" t="s">
        <v>3016</v>
      </c>
      <c r="BK319" t="s">
        <v>937</v>
      </c>
      <c r="BP319">
        <v>14</v>
      </c>
      <c r="BQ319">
        <v>6200</v>
      </c>
      <c r="BS319">
        <v>1</v>
      </c>
    </row>
    <row r="320" spans="43:71" x14ac:dyDescent="0.2">
      <c r="AQ320">
        <v>10</v>
      </c>
      <c r="AR320">
        <v>6170</v>
      </c>
      <c r="AS320" t="s">
        <v>30259</v>
      </c>
      <c r="AT320" t="s">
        <v>939</v>
      </c>
      <c r="AU320">
        <v>10</v>
      </c>
      <c r="AV320">
        <v>6170</v>
      </c>
      <c r="AW320" t="s">
        <v>23361</v>
      </c>
      <c r="AX320" t="s">
        <v>939</v>
      </c>
      <c r="AY320">
        <v>10</v>
      </c>
      <c r="AZ320">
        <v>6170</v>
      </c>
      <c r="BA320" t="s">
        <v>16513</v>
      </c>
      <c r="BB320" t="s">
        <v>939</v>
      </c>
      <c r="BC320">
        <v>10</v>
      </c>
      <c r="BD320">
        <v>6170</v>
      </c>
      <c r="BE320" t="s">
        <v>9665</v>
      </c>
      <c r="BF320" t="s">
        <v>939</v>
      </c>
      <c r="BH320">
        <v>10</v>
      </c>
      <c r="BI320">
        <v>6170</v>
      </c>
      <c r="BJ320" t="s">
        <v>3017</v>
      </c>
      <c r="BK320" t="s">
        <v>937</v>
      </c>
      <c r="BP320">
        <v>14</v>
      </c>
      <c r="BQ320">
        <v>6210</v>
      </c>
      <c r="BS320">
        <v>1</v>
      </c>
    </row>
    <row r="321" spans="43:71" x14ac:dyDescent="0.2">
      <c r="AQ321">
        <v>10</v>
      </c>
      <c r="AR321">
        <v>6180</v>
      </c>
      <c r="AS321" t="s">
        <v>30260</v>
      </c>
      <c r="AT321" t="s">
        <v>939</v>
      </c>
      <c r="AU321">
        <v>10</v>
      </c>
      <c r="AV321">
        <v>6180</v>
      </c>
      <c r="AW321" t="s">
        <v>23362</v>
      </c>
      <c r="AX321" t="s">
        <v>939</v>
      </c>
      <c r="AY321">
        <v>10</v>
      </c>
      <c r="AZ321">
        <v>6180</v>
      </c>
      <c r="BA321" t="s">
        <v>16514</v>
      </c>
      <c r="BB321" t="s">
        <v>939</v>
      </c>
      <c r="BC321">
        <v>10</v>
      </c>
      <c r="BD321">
        <v>6180</v>
      </c>
      <c r="BE321" t="s">
        <v>9666</v>
      </c>
      <c r="BF321" t="s">
        <v>939</v>
      </c>
      <c r="BH321">
        <v>10</v>
      </c>
      <c r="BI321">
        <v>6180</v>
      </c>
      <c r="BJ321" t="s">
        <v>3018</v>
      </c>
      <c r="BK321" t="s">
        <v>937</v>
      </c>
      <c r="BP321">
        <v>14</v>
      </c>
      <c r="BQ321">
        <v>6240</v>
      </c>
      <c r="BS321">
        <v>2</v>
      </c>
    </row>
    <row r="322" spans="43:71" x14ac:dyDescent="0.2">
      <c r="AQ322">
        <v>10</v>
      </c>
      <c r="AR322">
        <v>6190</v>
      </c>
      <c r="AS322" t="s">
        <v>30261</v>
      </c>
      <c r="AT322" t="s">
        <v>939</v>
      </c>
      <c r="AU322">
        <v>10</v>
      </c>
      <c r="AV322">
        <v>6190</v>
      </c>
      <c r="AW322" t="s">
        <v>23363</v>
      </c>
      <c r="AX322" t="s">
        <v>939</v>
      </c>
      <c r="AY322">
        <v>10</v>
      </c>
      <c r="AZ322">
        <v>6190</v>
      </c>
      <c r="BA322" t="s">
        <v>16515</v>
      </c>
      <c r="BB322" t="s">
        <v>939</v>
      </c>
      <c r="BC322">
        <v>10</v>
      </c>
      <c r="BD322">
        <v>6190</v>
      </c>
      <c r="BE322" t="s">
        <v>9667</v>
      </c>
      <c r="BF322" t="s">
        <v>939</v>
      </c>
      <c r="BH322">
        <v>10</v>
      </c>
      <c r="BI322">
        <v>6190</v>
      </c>
      <c r="BJ322" t="s">
        <v>3019</v>
      </c>
      <c r="BK322" t="s">
        <v>937</v>
      </c>
      <c r="BP322">
        <v>14</v>
      </c>
      <c r="BQ322">
        <v>6250</v>
      </c>
      <c r="BS322">
        <v>1</v>
      </c>
    </row>
    <row r="323" spans="43:71" x14ac:dyDescent="0.2">
      <c r="AQ323">
        <v>10</v>
      </c>
      <c r="AR323">
        <v>6200</v>
      </c>
      <c r="AS323" t="s">
        <v>30262</v>
      </c>
      <c r="AT323" t="s">
        <v>938</v>
      </c>
      <c r="AU323">
        <v>10</v>
      </c>
      <c r="AV323">
        <v>6200</v>
      </c>
      <c r="AW323" t="s">
        <v>23364</v>
      </c>
      <c r="AX323" t="s">
        <v>938</v>
      </c>
      <c r="AY323">
        <v>10</v>
      </c>
      <c r="AZ323">
        <v>6200</v>
      </c>
      <c r="BA323" t="s">
        <v>16516</v>
      </c>
      <c r="BB323" t="s">
        <v>938</v>
      </c>
      <c r="BC323">
        <v>10</v>
      </c>
      <c r="BD323">
        <v>6200</v>
      </c>
      <c r="BE323" t="s">
        <v>9668</v>
      </c>
      <c r="BF323" t="s">
        <v>938</v>
      </c>
      <c r="BH323">
        <v>10</v>
      </c>
      <c r="BI323">
        <v>6200</v>
      </c>
      <c r="BJ323" t="s">
        <v>3020</v>
      </c>
      <c r="BK323" t="s">
        <v>937</v>
      </c>
      <c r="BP323">
        <v>14</v>
      </c>
      <c r="BQ323">
        <v>6256</v>
      </c>
      <c r="BS323">
        <v>1</v>
      </c>
    </row>
    <row r="324" spans="43:71" x14ac:dyDescent="0.2">
      <c r="AQ324">
        <v>10</v>
      </c>
      <c r="AR324">
        <v>6210</v>
      </c>
      <c r="AS324" t="s">
        <v>30263</v>
      </c>
      <c r="AT324" t="s">
        <v>936</v>
      </c>
      <c r="AU324">
        <v>10</v>
      </c>
      <c r="AV324">
        <v>6210</v>
      </c>
      <c r="AW324" t="s">
        <v>23365</v>
      </c>
      <c r="AX324" t="s">
        <v>936</v>
      </c>
      <c r="AY324">
        <v>10</v>
      </c>
      <c r="AZ324">
        <v>6210</v>
      </c>
      <c r="BA324" t="s">
        <v>16517</v>
      </c>
      <c r="BB324" t="s">
        <v>936</v>
      </c>
      <c r="BC324">
        <v>10</v>
      </c>
      <c r="BD324">
        <v>6210</v>
      </c>
      <c r="BE324" t="s">
        <v>9669</v>
      </c>
      <c r="BF324" t="s">
        <v>936</v>
      </c>
      <c r="BH324">
        <v>10</v>
      </c>
      <c r="BI324">
        <v>6210</v>
      </c>
      <c r="BJ324" t="s">
        <v>3021</v>
      </c>
      <c r="BK324" t="s">
        <v>936</v>
      </c>
      <c r="BP324">
        <v>14</v>
      </c>
      <c r="BQ324">
        <v>6260</v>
      </c>
      <c r="BS324">
        <v>2</v>
      </c>
    </row>
    <row r="325" spans="43:71" x14ac:dyDescent="0.2">
      <c r="AQ325">
        <v>10</v>
      </c>
      <c r="AR325">
        <v>6240</v>
      </c>
      <c r="AS325" t="s">
        <v>30264</v>
      </c>
      <c r="AT325" t="s">
        <v>937</v>
      </c>
      <c r="AU325">
        <v>10</v>
      </c>
      <c r="AV325">
        <v>6240</v>
      </c>
      <c r="AW325" t="s">
        <v>23366</v>
      </c>
      <c r="AX325" t="s">
        <v>937</v>
      </c>
      <c r="AY325">
        <v>10</v>
      </c>
      <c r="AZ325">
        <v>6240</v>
      </c>
      <c r="BA325" t="s">
        <v>16518</v>
      </c>
      <c r="BB325" t="s">
        <v>937</v>
      </c>
      <c r="BC325">
        <v>10</v>
      </c>
      <c r="BD325">
        <v>6240</v>
      </c>
      <c r="BE325" t="s">
        <v>9670</v>
      </c>
      <c r="BF325" t="s">
        <v>937</v>
      </c>
      <c r="BH325">
        <v>10</v>
      </c>
      <c r="BI325">
        <v>6240</v>
      </c>
      <c r="BJ325" t="s">
        <v>3022</v>
      </c>
      <c r="BK325" t="s">
        <v>937</v>
      </c>
      <c r="BP325">
        <v>14</v>
      </c>
      <c r="BQ325">
        <v>6270</v>
      </c>
      <c r="BS325">
        <v>2</v>
      </c>
    </row>
    <row r="326" spans="43:71" x14ac:dyDescent="0.2">
      <c r="AQ326">
        <v>10</v>
      </c>
      <c r="AR326">
        <v>6250</v>
      </c>
      <c r="AS326" t="s">
        <v>30265</v>
      </c>
      <c r="AT326" t="s">
        <v>939</v>
      </c>
      <c r="AU326">
        <v>10</v>
      </c>
      <c r="AV326">
        <v>6250</v>
      </c>
      <c r="AW326" t="s">
        <v>23367</v>
      </c>
      <c r="AX326" t="s">
        <v>939</v>
      </c>
      <c r="AY326">
        <v>10</v>
      </c>
      <c r="AZ326">
        <v>6250</v>
      </c>
      <c r="BA326" t="s">
        <v>16519</v>
      </c>
      <c r="BB326" t="s">
        <v>939</v>
      </c>
      <c r="BC326">
        <v>10</v>
      </c>
      <c r="BD326">
        <v>6250</v>
      </c>
      <c r="BE326" t="s">
        <v>9671</v>
      </c>
      <c r="BF326" t="s">
        <v>939</v>
      </c>
      <c r="BH326">
        <v>10</v>
      </c>
      <c r="BI326">
        <v>6250</v>
      </c>
      <c r="BJ326" t="s">
        <v>3023</v>
      </c>
      <c r="BK326" t="s">
        <v>937</v>
      </c>
      <c r="BP326">
        <v>14</v>
      </c>
      <c r="BQ326">
        <v>6280</v>
      </c>
      <c r="BS326">
        <v>1</v>
      </c>
    </row>
    <row r="327" spans="43:71" x14ac:dyDescent="0.2">
      <c r="AQ327">
        <v>10</v>
      </c>
      <c r="AR327">
        <v>6256</v>
      </c>
      <c r="AS327" t="s">
        <v>30266</v>
      </c>
      <c r="AT327" t="s">
        <v>939</v>
      </c>
      <c r="AU327">
        <v>10</v>
      </c>
      <c r="AV327">
        <v>6256</v>
      </c>
      <c r="AW327" t="s">
        <v>23368</v>
      </c>
      <c r="AX327" t="s">
        <v>939</v>
      </c>
      <c r="AY327">
        <v>10</v>
      </c>
      <c r="AZ327">
        <v>6256</v>
      </c>
      <c r="BA327" t="s">
        <v>16520</v>
      </c>
      <c r="BB327" t="s">
        <v>939</v>
      </c>
      <c r="BC327">
        <v>10</v>
      </c>
      <c r="BD327">
        <v>6256</v>
      </c>
      <c r="BE327" t="s">
        <v>9672</v>
      </c>
      <c r="BF327" t="s">
        <v>939</v>
      </c>
      <c r="BH327">
        <v>10</v>
      </c>
      <c r="BI327">
        <v>6256</v>
      </c>
      <c r="BJ327" t="s">
        <v>3024</v>
      </c>
      <c r="BK327" t="s">
        <v>937</v>
      </c>
      <c r="BP327">
        <v>14</v>
      </c>
      <c r="BQ327">
        <v>6290</v>
      </c>
      <c r="BS327">
        <v>2</v>
      </c>
    </row>
    <row r="328" spans="43:71" x14ac:dyDescent="0.2">
      <c r="AQ328">
        <v>10</v>
      </c>
      <c r="AR328">
        <v>6260</v>
      </c>
      <c r="AS328" t="s">
        <v>30267</v>
      </c>
      <c r="AT328" t="s">
        <v>939</v>
      </c>
      <c r="AU328">
        <v>10</v>
      </c>
      <c r="AV328">
        <v>6260</v>
      </c>
      <c r="AW328" t="s">
        <v>23369</v>
      </c>
      <c r="AX328" t="s">
        <v>939</v>
      </c>
      <c r="AY328">
        <v>10</v>
      </c>
      <c r="AZ328">
        <v>6260</v>
      </c>
      <c r="BA328" t="s">
        <v>16521</v>
      </c>
      <c r="BB328" t="s">
        <v>939</v>
      </c>
      <c r="BC328">
        <v>10</v>
      </c>
      <c r="BD328">
        <v>6260</v>
      </c>
      <c r="BE328" t="s">
        <v>9673</v>
      </c>
      <c r="BF328" t="s">
        <v>939</v>
      </c>
      <c r="BH328">
        <v>10</v>
      </c>
      <c r="BI328">
        <v>6260</v>
      </c>
      <c r="BJ328" t="s">
        <v>3025</v>
      </c>
      <c r="BK328" t="s">
        <v>937</v>
      </c>
      <c r="BP328">
        <v>14</v>
      </c>
      <c r="BQ328">
        <v>6300</v>
      </c>
      <c r="BS328">
        <v>1</v>
      </c>
    </row>
    <row r="329" spans="43:71" x14ac:dyDescent="0.2">
      <c r="AQ329">
        <v>10</v>
      </c>
      <c r="AR329">
        <v>6270</v>
      </c>
      <c r="AS329" t="s">
        <v>30268</v>
      </c>
      <c r="AT329" t="s">
        <v>937</v>
      </c>
      <c r="AU329">
        <v>10</v>
      </c>
      <c r="AV329">
        <v>6270</v>
      </c>
      <c r="AW329" t="s">
        <v>23370</v>
      </c>
      <c r="AX329" t="s">
        <v>937</v>
      </c>
      <c r="AY329">
        <v>10</v>
      </c>
      <c r="AZ329">
        <v>6270</v>
      </c>
      <c r="BA329" t="s">
        <v>16522</v>
      </c>
      <c r="BB329" t="s">
        <v>937</v>
      </c>
      <c r="BC329">
        <v>10</v>
      </c>
      <c r="BD329">
        <v>6270</v>
      </c>
      <c r="BE329" t="s">
        <v>9674</v>
      </c>
      <c r="BF329" t="s">
        <v>937</v>
      </c>
      <c r="BH329">
        <v>10</v>
      </c>
      <c r="BI329">
        <v>6270</v>
      </c>
      <c r="BJ329" t="s">
        <v>3026</v>
      </c>
      <c r="BK329" t="s">
        <v>937</v>
      </c>
      <c r="BP329">
        <v>14</v>
      </c>
      <c r="BQ329">
        <v>6310</v>
      </c>
      <c r="BS329">
        <v>1</v>
      </c>
    </row>
    <row r="330" spans="43:71" x14ac:dyDescent="0.2">
      <c r="AQ330">
        <v>10</v>
      </c>
      <c r="AR330">
        <v>6280</v>
      </c>
      <c r="AS330" t="s">
        <v>30269</v>
      </c>
      <c r="AT330" t="s">
        <v>936</v>
      </c>
      <c r="AU330">
        <v>10</v>
      </c>
      <c r="AV330">
        <v>6280</v>
      </c>
      <c r="AW330" t="s">
        <v>23371</v>
      </c>
      <c r="AX330" t="s">
        <v>936</v>
      </c>
      <c r="AY330">
        <v>10</v>
      </c>
      <c r="AZ330">
        <v>6280</v>
      </c>
      <c r="BA330" t="s">
        <v>16523</v>
      </c>
      <c r="BB330" t="s">
        <v>936</v>
      </c>
      <c r="BC330">
        <v>10</v>
      </c>
      <c r="BD330">
        <v>6280</v>
      </c>
      <c r="BE330" t="s">
        <v>9675</v>
      </c>
      <c r="BF330" t="s">
        <v>936</v>
      </c>
      <c r="BH330">
        <v>10</v>
      </c>
      <c r="BI330">
        <v>6280</v>
      </c>
      <c r="BJ330" t="s">
        <v>3027</v>
      </c>
      <c r="BK330" t="s">
        <v>936</v>
      </c>
      <c r="BP330">
        <v>14</v>
      </c>
      <c r="BQ330">
        <v>6320</v>
      </c>
      <c r="BS330">
        <v>1</v>
      </c>
    </row>
    <row r="331" spans="43:71" x14ac:dyDescent="0.2">
      <c r="AQ331">
        <v>10</v>
      </c>
      <c r="AR331">
        <v>6290</v>
      </c>
      <c r="AS331" t="s">
        <v>30270</v>
      </c>
      <c r="AT331" t="s">
        <v>936</v>
      </c>
      <c r="AU331">
        <v>10</v>
      </c>
      <c r="AV331">
        <v>6290</v>
      </c>
      <c r="AW331" t="s">
        <v>23372</v>
      </c>
      <c r="AX331" t="s">
        <v>936</v>
      </c>
      <c r="AY331">
        <v>10</v>
      </c>
      <c r="AZ331">
        <v>6290</v>
      </c>
      <c r="BA331" t="s">
        <v>16524</v>
      </c>
      <c r="BB331" t="s">
        <v>936</v>
      </c>
      <c r="BC331">
        <v>10</v>
      </c>
      <c r="BD331">
        <v>6290</v>
      </c>
      <c r="BE331" t="s">
        <v>9676</v>
      </c>
      <c r="BF331" t="s">
        <v>936</v>
      </c>
      <c r="BH331">
        <v>10</v>
      </c>
      <c r="BI331">
        <v>6290</v>
      </c>
      <c r="BJ331" t="s">
        <v>3028</v>
      </c>
      <c r="BK331" t="s">
        <v>937</v>
      </c>
      <c r="BP331">
        <v>14</v>
      </c>
      <c r="BQ331">
        <v>6330</v>
      </c>
      <c r="BS331">
        <v>1</v>
      </c>
    </row>
    <row r="332" spans="43:71" x14ac:dyDescent="0.2">
      <c r="AQ332">
        <v>10</v>
      </c>
      <c r="AR332">
        <v>6300</v>
      </c>
      <c r="AS332" t="s">
        <v>30271</v>
      </c>
      <c r="AT332" t="s">
        <v>936</v>
      </c>
      <c r="AU332">
        <v>10</v>
      </c>
      <c r="AV332">
        <v>6300</v>
      </c>
      <c r="AW332" t="s">
        <v>23373</v>
      </c>
      <c r="AX332" t="s">
        <v>936</v>
      </c>
      <c r="AY332">
        <v>10</v>
      </c>
      <c r="AZ332">
        <v>6300</v>
      </c>
      <c r="BA332" t="s">
        <v>16525</v>
      </c>
      <c r="BB332" t="s">
        <v>936</v>
      </c>
      <c r="BC332">
        <v>10</v>
      </c>
      <c r="BD332">
        <v>6300</v>
      </c>
      <c r="BE332" t="s">
        <v>9677</v>
      </c>
      <c r="BF332" t="s">
        <v>936</v>
      </c>
      <c r="BH332">
        <v>10</v>
      </c>
      <c r="BI332">
        <v>6300</v>
      </c>
      <c r="BJ332" t="s">
        <v>3029</v>
      </c>
      <c r="BK332" t="s">
        <v>936</v>
      </c>
      <c r="BP332">
        <v>14</v>
      </c>
      <c r="BQ332">
        <v>6340</v>
      </c>
      <c r="BS332">
        <v>1</v>
      </c>
    </row>
    <row r="333" spans="43:71" x14ac:dyDescent="0.2">
      <c r="AQ333">
        <v>10</v>
      </c>
      <c r="AR333">
        <v>6310</v>
      </c>
      <c r="AS333" t="s">
        <v>30272</v>
      </c>
      <c r="AT333" t="s">
        <v>936</v>
      </c>
      <c r="AU333">
        <v>10</v>
      </c>
      <c r="AV333">
        <v>6310</v>
      </c>
      <c r="AW333" t="s">
        <v>23374</v>
      </c>
      <c r="AX333" t="s">
        <v>936</v>
      </c>
      <c r="AY333">
        <v>10</v>
      </c>
      <c r="AZ333">
        <v>6310</v>
      </c>
      <c r="BA333" t="s">
        <v>16526</v>
      </c>
      <c r="BB333" t="s">
        <v>936</v>
      </c>
      <c r="BC333">
        <v>10</v>
      </c>
      <c r="BD333">
        <v>6310</v>
      </c>
      <c r="BE333" t="s">
        <v>9678</v>
      </c>
      <c r="BF333" t="s">
        <v>936</v>
      </c>
      <c r="BH333">
        <v>10</v>
      </c>
      <c r="BI333">
        <v>6310</v>
      </c>
      <c r="BJ333" t="s">
        <v>3030</v>
      </c>
      <c r="BK333" t="s">
        <v>936</v>
      </c>
      <c r="BP333">
        <v>15</v>
      </c>
      <c r="BQ333">
        <v>6010</v>
      </c>
      <c r="BS333">
        <v>2</v>
      </c>
    </row>
    <row r="334" spans="43:71" x14ac:dyDescent="0.2">
      <c r="AQ334">
        <v>10</v>
      </c>
      <c r="AR334">
        <v>6320</v>
      </c>
      <c r="AS334" t="s">
        <v>30273</v>
      </c>
      <c r="AT334" t="s">
        <v>936</v>
      </c>
      <c r="AU334">
        <v>10</v>
      </c>
      <c r="AV334">
        <v>6320</v>
      </c>
      <c r="AW334" t="s">
        <v>23375</v>
      </c>
      <c r="AX334" t="s">
        <v>936</v>
      </c>
      <c r="AY334">
        <v>10</v>
      </c>
      <c r="AZ334">
        <v>6320</v>
      </c>
      <c r="BA334" t="s">
        <v>16527</v>
      </c>
      <c r="BB334" t="s">
        <v>936</v>
      </c>
      <c r="BC334">
        <v>10</v>
      </c>
      <c r="BD334">
        <v>6320</v>
      </c>
      <c r="BE334" t="s">
        <v>9679</v>
      </c>
      <c r="BF334" t="s">
        <v>936</v>
      </c>
      <c r="BH334">
        <v>10</v>
      </c>
      <c r="BI334">
        <v>6320</v>
      </c>
      <c r="BJ334" t="s">
        <v>3031</v>
      </c>
      <c r="BK334" t="s">
        <v>936</v>
      </c>
      <c r="BP334">
        <v>15</v>
      </c>
      <c r="BQ334">
        <v>6020</v>
      </c>
      <c r="BS334">
        <v>2</v>
      </c>
    </row>
    <row r="335" spans="43:71" x14ac:dyDescent="0.2">
      <c r="AQ335">
        <v>10</v>
      </c>
      <c r="AR335">
        <v>6330</v>
      </c>
      <c r="AS335" t="s">
        <v>30274</v>
      </c>
      <c r="AT335" t="s">
        <v>936</v>
      </c>
      <c r="AU335">
        <v>10</v>
      </c>
      <c r="AV335">
        <v>6330</v>
      </c>
      <c r="AW335" t="s">
        <v>23376</v>
      </c>
      <c r="AX335" t="s">
        <v>936</v>
      </c>
      <c r="AY335">
        <v>10</v>
      </c>
      <c r="AZ335">
        <v>6330</v>
      </c>
      <c r="BA335" t="s">
        <v>16528</v>
      </c>
      <c r="BB335" t="s">
        <v>936</v>
      </c>
      <c r="BC335">
        <v>10</v>
      </c>
      <c r="BD335">
        <v>6330</v>
      </c>
      <c r="BE335" t="s">
        <v>9680</v>
      </c>
      <c r="BF335" t="s">
        <v>936</v>
      </c>
      <c r="BH335">
        <v>10</v>
      </c>
      <c r="BI335">
        <v>6330</v>
      </c>
      <c r="BJ335" t="s">
        <v>3032</v>
      </c>
      <c r="BK335" t="s">
        <v>937</v>
      </c>
      <c r="BP335">
        <v>15</v>
      </c>
      <c r="BQ335">
        <v>6030</v>
      </c>
      <c r="BS335">
        <v>2</v>
      </c>
    </row>
    <row r="336" spans="43:71" x14ac:dyDescent="0.2">
      <c r="AQ336">
        <v>10</v>
      </c>
      <c r="AR336">
        <v>6340</v>
      </c>
      <c r="AS336" t="s">
        <v>30275</v>
      </c>
      <c r="AT336" t="s">
        <v>936</v>
      </c>
      <c r="AU336">
        <v>10</v>
      </c>
      <c r="AV336">
        <v>6340</v>
      </c>
      <c r="AW336" t="s">
        <v>23377</v>
      </c>
      <c r="AX336" t="s">
        <v>936</v>
      </c>
      <c r="AY336">
        <v>10</v>
      </c>
      <c r="AZ336">
        <v>6340</v>
      </c>
      <c r="BA336" t="s">
        <v>16529</v>
      </c>
      <c r="BB336" t="s">
        <v>936</v>
      </c>
      <c r="BC336">
        <v>10</v>
      </c>
      <c r="BD336">
        <v>6340</v>
      </c>
      <c r="BE336" t="s">
        <v>9681</v>
      </c>
      <c r="BF336" t="s">
        <v>936</v>
      </c>
      <c r="BH336">
        <v>10</v>
      </c>
      <c r="BI336">
        <v>6340</v>
      </c>
      <c r="BJ336" t="s">
        <v>3033</v>
      </c>
      <c r="BK336" t="s">
        <v>936</v>
      </c>
      <c r="BP336">
        <v>15</v>
      </c>
      <c r="BQ336">
        <v>6040</v>
      </c>
      <c r="BS336">
        <v>2</v>
      </c>
    </row>
    <row r="337" spans="43:71" x14ac:dyDescent="0.2">
      <c r="AQ337">
        <v>10</v>
      </c>
      <c r="AR337">
        <v>6350</v>
      </c>
      <c r="AS337" t="s">
        <v>30276</v>
      </c>
      <c r="AT337" t="s">
        <v>936</v>
      </c>
      <c r="AU337">
        <v>10</v>
      </c>
      <c r="AV337">
        <v>6350</v>
      </c>
      <c r="AW337" t="s">
        <v>23378</v>
      </c>
      <c r="AX337" t="s">
        <v>936</v>
      </c>
      <c r="AY337">
        <v>10</v>
      </c>
      <c r="AZ337">
        <v>6350</v>
      </c>
      <c r="BA337" t="s">
        <v>16530</v>
      </c>
      <c r="BB337" t="s">
        <v>936</v>
      </c>
      <c r="BC337">
        <v>10</v>
      </c>
      <c r="BD337">
        <v>6350</v>
      </c>
      <c r="BE337" t="s">
        <v>9682</v>
      </c>
      <c r="BF337" t="s">
        <v>936</v>
      </c>
      <c r="BH337">
        <v>10</v>
      </c>
      <c r="BI337">
        <v>6350</v>
      </c>
      <c r="BJ337" t="s">
        <v>3034</v>
      </c>
      <c r="BK337" t="s">
        <v>936</v>
      </c>
      <c r="BP337">
        <v>15</v>
      </c>
      <c r="BQ337">
        <v>6070</v>
      </c>
      <c r="BS337">
        <v>2</v>
      </c>
    </row>
    <row r="338" spans="43:71" x14ac:dyDescent="0.2">
      <c r="AQ338">
        <v>10</v>
      </c>
      <c r="AR338">
        <v>6360</v>
      </c>
      <c r="AS338" t="s">
        <v>30277</v>
      </c>
      <c r="AT338" t="s">
        <v>936</v>
      </c>
      <c r="AU338">
        <v>10</v>
      </c>
      <c r="AV338">
        <v>6360</v>
      </c>
      <c r="AW338" t="s">
        <v>23379</v>
      </c>
      <c r="AX338" t="s">
        <v>936</v>
      </c>
      <c r="AY338">
        <v>10</v>
      </c>
      <c r="AZ338">
        <v>6360</v>
      </c>
      <c r="BA338" t="s">
        <v>16531</v>
      </c>
      <c r="BB338" t="s">
        <v>936</v>
      </c>
      <c r="BC338">
        <v>10</v>
      </c>
      <c r="BD338">
        <v>6360</v>
      </c>
      <c r="BE338" t="s">
        <v>9683</v>
      </c>
      <c r="BF338" t="s">
        <v>936</v>
      </c>
      <c r="BH338">
        <v>10</v>
      </c>
      <c r="BI338">
        <v>6360</v>
      </c>
      <c r="BJ338" t="s">
        <v>3035</v>
      </c>
      <c r="BK338" t="s">
        <v>936</v>
      </c>
      <c r="BP338">
        <v>15</v>
      </c>
      <c r="BQ338">
        <v>6080</v>
      </c>
      <c r="BS338">
        <v>2</v>
      </c>
    </row>
    <row r="339" spans="43:71" x14ac:dyDescent="0.2">
      <c r="AQ339">
        <v>10</v>
      </c>
      <c r="AR339">
        <v>7205</v>
      </c>
      <c r="AS339" t="s">
        <v>30278</v>
      </c>
      <c r="AT339" t="s">
        <v>937</v>
      </c>
      <c r="AU339">
        <v>10</v>
      </c>
      <c r="AV339">
        <v>7205</v>
      </c>
      <c r="AW339" t="s">
        <v>23380</v>
      </c>
      <c r="AX339" t="s">
        <v>937</v>
      </c>
      <c r="AY339">
        <v>10</v>
      </c>
      <c r="AZ339">
        <v>7205</v>
      </c>
      <c r="BA339" t="s">
        <v>16532</v>
      </c>
      <c r="BB339" t="s">
        <v>937</v>
      </c>
      <c r="BC339">
        <v>10</v>
      </c>
      <c r="BD339">
        <v>7205</v>
      </c>
      <c r="BE339" t="s">
        <v>9684</v>
      </c>
      <c r="BF339" t="s">
        <v>937</v>
      </c>
      <c r="BH339">
        <v>10</v>
      </c>
      <c r="BI339">
        <v>7205</v>
      </c>
      <c r="BJ339" t="s">
        <v>3036</v>
      </c>
      <c r="BK339" t="s">
        <v>937</v>
      </c>
      <c r="BP339">
        <v>15</v>
      </c>
      <c r="BQ339">
        <v>6090</v>
      </c>
      <c r="BS339">
        <v>2</v>
      </c>
    </row>
    <row r="340" spans="43:71" x14ac:dyDescent="0.2">
      <c r="AQ340">
        <v>10</v>
      </c>
      <c r="AR340">
        <v>7206</v>
      </c>
      <c r="AS340" t="s">
        <v>30279</v>
      </c>
      <c r="AT340" t="s">
        <v>939</v>
      </c>
      <c r="AU340">
        <v>10</v>
      </c>
      <c r="AV340">
        <v>7206</v>
      </c>
      <c r="AW340" t="s">
        <v>23381</v>
      </c>
      <c r="AX340" t="s">
        <v>939</v>
      </c>
      <c r="AY340">
        <v>10</v>
      </c>
      <c r="AZ340">
        <v>7206</v>
      </c>
      <c r="BA340" t="s">
        <v>16533</v>
      </c>
      <c r="BB340" t="s">
        <v>939</v>
      </c>
      <c r="BC340">
        <v>10</v>
      </c>
      <c r="BD340">
        <v>7206</v>
      </c>
      <c r="BE340" t="s">
        <v>9685</v>
      </c>
      <c r="BF340" t="s">
        <v>939</v>
      </c>
      <c r="BH340">
        <v>10</v>
      </c>
      <c r="BI340">
        <v>7206</v>
      </c>
      <c r="BJ340" t="s">
        <v>3037</v>
      </c>
      <c r="BK340" t="s">
        <v>937</v>
      </c>
      <c r="BP340">
        <v>15</v>
      </c>
      <c r="BQ340">
        <v>6100</v>
      </c>
      <c r="BS340">
        <v>2</v>
      </c>
    </row>
    <row r="341" spans="43:71" x14ac:dyDescent="0.2">
      <c r="AQ341">
        <v>10</v>
      </c>
      <c r="AR341">
        <v>7207</v>
      </c>
      <c r="AS341" t="s">
        <v>30280</v>
      </c>
      <c r="AT341" t="s">
        <v>939</v>
      </c>
      <c r="AU341">
        <v>10</v>
      </c>
      <c r="AV341">
        <v>7207</v>
      </c>
      <c r="AW341" t="s">
        <v>23382</v>
      </c>
      <c r="AX341" t="s">
        <v>939</v>
      </c>
      <c r="AY341">
        <v>10</v>
      </c>
      <c r="AZ341">
        <v>7207</v>
      </c>
      <c r="BA341" t="s">
        <v>16534</v>
      </c>
      <c r="BB341" t="s">
        <v>939</v>
      </c>
      <c r="BC341">
        <v>10</v>
      </c>
      <c r="BD341">
        <v>7207</v>
      </c>
      <c r="BE341" t="s">
        <v>9686</v>
      </c>
      <c r="BF341" t="s">
        <v>939</v>
      </c>
      <c r="BH341">
        <v>10</v>
      </c>
      <c r="BI341">
        <v>7207</v>
      </c>
      <c r="BJ341" t="s">
        <v>3038</v>
      </c>
      <c r="BK341" t="s">
        <v>937</v>
      </c>
      <c r="BP341">
        <v>15</v>
      </c>
      <c r="BQ341">
        <v>6101</v>
      </c>
      <c r="BS341">
        <v>2</v>
      </c>
    </row>
    <row r="342" spans="43:71" x14ac:dyDescent="0.2">
      <c r="AQ342">
        <v>10</v>
      </c>
      <c r="AR342">
        <v>7210</v>
      </c>
      <c r="AS342" t="s">
        <v>30281</v>
      </c>
      <c r="AT342" t="s">
        <v>939</v>
      </c>
      <c r="AU342">
        <v>10</v>
      </c>
      <c r="AV342">
        <v>7210</v>
      </c>
      <c r="AW342" t="s">
        <v>23383</v>
      </c>
      <c r="AX342" t="s">
        <v>939</v>
      </c>
      <c r="AY342">
        <v>10</v>
      </c>
      <c r="AZ342">
        <v>7210</v>
      </c>
      <c r="BA342" t="s">
        <v>16535</v>
      </c>
      <c r="BB342" t="s">
        <v>939</v>
      </c>
      <c r="BC342">
        <v>10</v>
      </c>
      <c r="BD342">
        <v>7210</v>
      </c>
      <c r="BE342" t="s">
        <v>9687</v>
      </c>
      <c r="BF342" t="s">
        <v>939</v>
      </c>
      <c r="BH342">
        <v>10</v>
      </c>
      <c r="BI342">
        <v>7210</v>
      </c>
      <c r="BJ342" t="s">
        <v>3039</v>
      </c>
      <c r="BK342" t="s">
        <v>937</v>
      </c>
      <c r="BP342">
        <v>15</v>
      </c>
      <c r="BQ342">
        <v>6110</v>
      </c>
      <c r="BS342">
        <v>1</v>
      </c>
    </row>
    <row r="343" spans="43:71" x14ac:dyDescent="0.2">
      <c r="AQ343">
        <v>10</v>
      </c>
      <c r="AR343">
        <v>8073</v>
      </c>
      <c r="AS343" t="s">
        <v>30282</v>
      </c>
      <c r="AT343" t="s">
        <v>936</v>
      </c>
      <c r="AU343">
        <v>10</v>
      </c>
      <c r="AV343">
        <v>8073</v>
      </c>
      <c r="AW343" t="s">
        <v>23384</v>
      </c>
      <c r="AX343" t="s">
        <v>936</v>
      </c>
      <c r="AY343">
        <v>10</v>
      </c>
      <c r="AZ343">
        <v>8073</v>
      </c>
      <c r="BA343" t="s">
        <v>16536</v>
      </c>
      <c r="BB343" t="s">
        <v>936</v>
      </c>
      <c r="BC343">
        <v>10</v>
      </c>
      <c r="BD343">
        <v>8073</v>
      </c>
      <c r="BE343" t="s">
        <v>9688</v>
      </c>
      <c r="BF343" t="s">
        <v>936</v>
      </c>
      <c r="BH343">
        <v>10</v>
      </c>
      <c r="BI343">
        <v>8073</v>
      </c>
      <c r="BJ343" t="s">
        <v>3040</v>
      </c>
      <c r="BK343" t="s">
        <v>936</v>
      </c>
      <c r="BP343">
        <v>15</v>
      </c>
      <c r="BQ343">
        <v>6130</v>
      </c>
      <c r="BS343">
        <v>2</v>
      </c>
    </row>
    <row r="344" spans="43:71" x14ac:dyDescent="0.2">
      <c r="AQ344">
        <v>10</v>
      </c>
      <c r="AR344">
        <v>8074</v>
      </c>
      <c r="AS344" t="s">
        <v>30283</v>
      </c>
      <c r="AT344" t="s">
        <v>939</v>
      </c>
      <c r="AU344">
        <v>10</v>
      </c>
      <c r="AV344">
        <v>8074</v>
      </c>
      <c r="AW344" t="s">
        <v>23385</v>
      </c>
      <c r="AX344" t="s">
        <v>939</v>
      </c>
      <c r="AY344">
        <v>10</v>
      </c>
      <c r="AZ344">
        <v>8074</v>
      </c>
      <c r="BA344" t="s">
        <v>16537</v>
      </c>
      <c r="BB344" t="s">
        <v>939</v>
      </c>
      <c r="BC344">
        <v>10</v>
      </c>
      <c r="BD344">
        <v>8074</v>
      </c>
      <c r="BE344" t="s">
        <v>9689</v>
      </c>
      <c r="BF344" t="s">
        <v>939</v>
      </c>
      <c r="BH344">
        <v>10</v>
      </c>
      <c r="BI344">
        <v>8074</v>
      </c>
      <c r="BJ344" t="s">
        <v>3041</v>
      </c>
      <c r="BK344" t="s">
        <v>937</v>
      </c>
      <c r="BP344">
        <v>15</v>
      </c>
      <c r="BQ344">
        <v>6131</v>
      </c>
      <c r="BS344">
        <v>2</v>
      </c>
    </row>
    <row r="345" spans="43:71" x14ac:dyDescent="0.2">
      <c r="AQ345">
        <v>10</v>
      </c>
      <c r="AR345">
        <v>8075</v>
      </c>
      <c r="AS345" t="s">
        <v>30284</v>
      </c>
      <c r="AT345" t="s">
        <v>937</v>
      </c>
      <c r="AU345">
        <v>10</v>
      </c>
      <c r="AV345">
        <v>8075</v>
      </c>
      <c r="AW345" t="s">
        <v>23386</v>
      </c>
      <c r="AX345" t="s">
        <v>937</v>
      </c>
      <c r="AY345">
        <v>10</v>
      </c>
      <c r="AZ345">
        <v>8075</v>
      </c>
      <c r="BA345" t="s">
        <v>16538</v>
      </c>
      <c r="BB345" t="s">
        <v>937</v>
      </c>
      <c r="BC345">
        <v>10</v>
      </c>
      <c r="BD345">
        <v>8075</v>
      </c>
      <c r="BE345" t="s">
        <v>9690</v>
      </c>
      <c r="BF345" t="s">
        <v>937</v>
      </c>
      <c r="BH345">
        <v>10</v>
      </c>
      <c r="BI345">
        <v>8075</v>
      </c>
      <c r="BJ345" t="s">
        <v>3042</v>
      </c>
      <c r="BK345" t="s">
        <v>937</v>
      </c>
      <c r="BP345">
        <v>15</v>
      </c>
      <c r="BQ345">
        <v>6140</v>
      </c>
      <c r="BS345">
        <v>2</v>
      </c>
    </row>
    <row r="346" spans="43:71" x14ac:dyDescent="0.2">
      <c r="AQ346">
        <v>10</v>
      </c>
      <c r="AR346">
        <v>8076</v>
      </c>
      <c r="AS346" t="s">
        <v>30285</v>
      </c>
      <c r="AT346" t="s">
        <v>936</v>
      </c>
      <c r="AU346">
        <v>10</v>
      </c>
      <c r="AV346">
        <v>8076</v>
      </c>
      <c r="AW346" t="s">
        <v>23387</v>
      </c>
      <c r="AX346" t="s">
        <v>936</v>
      </c>
      <c r="AY346">
        <v>10</v>
      </c>
      <c r="AZ346">
        <v>8076</v>
      </c>
      <c r="BA346" t="s">
        <v>16539</v>
      </c>
      <c r="BB346" t="s">
        <v>936</v>
      </c>
      <c r="BC346">
        <v>10</v>
      </c>
      <c r="BD346">
        <v>8076</v>
      </c>
      <c r="BE346" t="s">
        <v>9691</v>
      </c>
      <c r="BF346" t="s">
        <v>936</v>
      </c>
      <c r="BH346">
        <v>10</v>
      </c>
      <c r="BI346">
        <v>8076</v>
      </c>
      <c r="BJ346" t="s">
        <v>3043</v>
      </c>
      <c r="BK346" t="s">
        <v>937</v>
      </c>
      <c r="BP346">
        <v>15</v>
      </c>
      <c r="BQ346">
        <v>6150</v>
      </c>
      <c r="BS346">
        <v>2</v>
      </c>
    </row>
    <row r="347" spans="43:71" x14ac:dyDescent="0.2">
      <c r="AQ347">
        <v>10</v>
      </c>
      <c r="AR347">
        <v>8077</v>
      </c>
      <c r="AS347" t="s">
        <v>30286</v>
      </c>
      <c r="AT347" t="s">
        <v>937</v>
      </c>
      <c r="AU347">
        <v>10</v>
      </c>
      <c r="AV347">
        <v>8077</v>
      </c>
      <c r="AW347" t="s">
        <v>23388</v>
      </c>
      <c r="AX347" t="s">
        <v>937</v>
      </c>
      <c r="AY347">
        <v>10</v>
      </c>
      <c r="AZ347">
        <v>8077</v>
      </c>
      <c r="BA347" t="s">
        <v>16540</v>
      </c>
      <c r="BB347" t="s">
        <v>937</v>
      </c>
      <c r="BC347">
        <v>10</v>
      </c>
      <c r="BD347">
        <v>8077</v>
      </c>
      <c r="BE347" t="s">
        <v>9692</v>
      </c>
      <c r="BF347" t="s">
        <v>937</v>
      </c>
      <c r="BH347">
        <v>10</v>
      </c>
      <c r="BI347">
        <v>8077</v>
      </c>
      <c r="BJ347" t="s">
        <v>3044</v>
      </c>
      <c r="BK347" t="s">
        <v>937</v>
      </c>
      <c r="BP347">
        <v>15</v>
      </c>
      <c r="BQ347">
        <v>6160</v>
      </c>
      <c r="BS347">
        <v>2</v>
      </c>
    </row>
    <row r="348" spans="43:71" x14ac:dyDescent="0.2">
      <c r="AQ348">
        <v>10</v>
      </c>
      <c r="AR348">
        <v>8078</v>
      </c>
      <c r="AS348" t="s">
        <v>30287</v>
      </c>
      <c r="AT348" t="s">
        <v>937</v>
      </c>
      <c r="AU348">
        <v>10</v>
      </c>
      <c r="AV348">
        <v>8078</v>
      </c>
      <c r="AW348" t="s">
        <v>23389</v>
      </c>
      <c r="AX348" t="s">
        <v>937</v>
      </c>
      <c r="AY348">
        <v>10</v>
      </c>
      <c r="AZ348">
        <v>8078</v>
      </c>
      <c r="BA348" t="s">
        <v>16541</v>
      </c>
      <c r="BB348" t="s">
        <v>937</v>
      </c>
      <c r="BC348">
        <v>10</v>
      </c>
      <c r="BD348">
        <v>8078</v>
      </c>
      <c r="BE348" t="s">
        <v>9693</v>
      </c>
      <c r="BF348" t="s">
        <v>937</v>
      </c>
      <c r="BH348">
        <v>10</v>
      </c>
      <c r="BI348">
        <v>8078</v>
      </c>
      <c r="BJ348" t="s">
        <v>3045</v>
      </c>
      <c r="BK348" t="s">
        <v>937</v>
      </c>
      <c r="BP348">
        <v>15</v>
      </c>
      <c r="BQ348">
        <v>6170</v>
      </c>
      <c r="BS348">
        <v>2</v>
      </c>
    </row>
    <row r="349" spans="43:71" x14ac:dyDescent="0.2">
      <c r="AQ349">
        <v>10</v>
      </c>
      <c r="AR349">
        <v>8079</v>
      </c>
      <c r="AS349" t="s">
        <v>30288</v>
      </c>
      <c r="AT349" t="s">
        <v>939</v>
      </c>
      <c r="AU349">
        <v>10</v>
      </c>
      <c r="AV349">
        <v>8079</v>
      </c>
      <c r="AW349" t="s">
        <v>23390</v>
      </c>
      <c r="AX349" t="s">
        <v>939</v>
      </c>
      <c r="AY349">
        <v>10</v>
      </c>
      <c r="AZ349">
        <v>8079</v>
      </c>
      <c r="BA349" t="s">
        <v>16542</v>
      </c>
      <c r="BB349" t="s">
        <v>939</v>
      </c>
      <c r="BC349">
        <v>10</v>
      </c>
      <c r="BD349">
        <v>8079</v>
      </c>
      <c r="BE349" t="s">
        <v>9694</v>
      </c>
      <c r="BF349" t="s">
        <v>939</v>
      </c>
      <c r="BH349">
        <v>10</v>
      </c>
      <c r="BI349">
        <v>8079</v>
      </c>
      <c r="BJ349" t="s">
        <v>3046</v>
      </c>
      <c r="BK349" t="s">
        <v>937</v>
      </c>
      <c r="BP349">
        <v>15</v>
      </c>
      <c r="BQ349">
        <v>6180</v>
      </c>
      <c r="BS349">
        <v>2</v>
      </c>
    </row>
    <row r="350" spans="43:71" x14ac:dyDescent="0.2">
      <c r="AQ350">
        <v>10</v>
      </c>
      <c r="AR350">
        <v>8080</v>
      </c>
      <c r="AS350" t="s">
        <v>30289</v>
      </c>
      <c r="AT350" t="s">
        <v>939</v>
      </c>
      <c r="AU350">
        <v>10</v>
      </c>
      <c r="AV350">
        <v>8080</v>
      </c>
      <c r="AW350" t="s">
        <v>23391</v>
      </c>
      <c r="AX350" t="s">
        <v>939</v>
      </c>
      <c r="AY350">
        <v>10</v>
      </c>
      <c r="AZ350">
        <v>8080</v>
      </c>
      <c r="BA350" t="s">
        <v>16543</v>
      </c>
      <c r="BB350" t="s">
        <v>939</v>
      </c>
      <c r="BC350">
        <v>10</v>
      </c>
      <c r="BD350">
        <v>8080</v>
      </c>
      <c r="BE350" t="s">
        <v>9695</v>
      </c>
      <c r="BF350" t="s">
        <v>939</v>
      </c>
      <c r="BH350">
        <v>10</v>
      </c>
      <c r="BI350">
        <v>8080</v>
      </c>
      <c r="BJ350" t="s">
        <v>3047</v>
      </c>
      <c r="BK350" t="s">
        <v>937</v>
      </c>
      <c r="BP350">
        <v>15</v>
      </c>
      <c r="BQ350">
        <v>6190</v>
      </c>
      <c r="BS350">
        <v>2</v>
      </c>
    </row>
    <row r="351" spans="43:71" x14ac:dyDescent="0.2">
      <c r="AQ351">
        <v>10</v>
      </c>
      <c r="AR351">
        <v>8081</v>
      </c>
      <c r="AS351" t="s">
        <v>30290</v>
      </c>
      <c r="AT351" t="s">
        <v>939</v>
      </c>
      <c r="AU351">
        <v>10</v>
      </c>
      <c r="AV351">
        <v>8081</v>
      </c>
      <c r="AW351" t="s">
        <v>23392</v>
      </c>
      <c r="AX351" t="s">
        <v>939</v>
      </c>
      <c r="AY351">
        <v>10</v>
      </c>
      <c r="AZ351">
        <v>8081</v>
      </c>
      <c r="BA351" t="s">
        <v>16544</v>
      </c>
      <c r="BB351" t="s">
        <v>939</v>
      </c>
      <c r="BC351">
        <v>10</v>
      </c>
      <c r="BD351">
        <v>8081</v>
      </c>
      <c r="BE351" t="s">
        <v>9696</v>
      </c>
      <c r="BF351" t="s">
        <v>939</v>
      </c>
      <c r="BH351">
        <v>10</v>
      </c>
      <c r="BI351">
        <v>8081</v>
      </c>
      <c r="BJ351" t="s">
        <v>3048</v>
      </c>
      <c r="BK351" t="s">
        <v>937</v>
      </c>
      <c r="BP351">
        <v>15</v>
      </c>
      <c r="BQ351">
        <v>6200</v>
      </c>
      <c r="BS351">
        <v>2</v>
      </c>
    </row>
    <row r="352" spans="43:71" x14ac:dyDescent="0.2">
      <c r="AQ352">
        <v>10</v>
      </c>
      <c r="AR352">
        <v>8082</v>
      </c>
      <c r="AS352" t="s">
        <v>30291</v>
      </c>
      <c r="AT352" t="s">
        <v>937</v>
      </c>
      <c r="AU352">
        <v>10</v>
      </c>
      <c r="AV352">
        <v>8082</v>
      </c>
      <c r="AW352" t="s">
        <v>23393</v>
      </c>
      <c r="AX352" t="s">
        <v>937</v>
      </c>
      <c r="AY352">
        <v>10</v>
      </c>
      <c r="AZ352">
        <v>8082</v>
      </c>
      <c r="BA352" t="s">
        <v>16545</v>
      </c>
      <c r="BB352" t="s">
        <v>937</v>
      </c>
      <c r="BC352">
        <v>10</v>
      </c>
      <c r="BD352">
        <v>8082</v>
      </c>
      <c r="BE352" t="s">
        <v>9697</v>
      </c>
      <c r="BF352" t="s">
        <v>937</v>
      </c>
      <c r="BH352">
        <v>10</v>
      </c>
      <c r="BI352">
        <v>8082</v>
      </c>
      <c r="BJ352" t="s">
        <v>3049</v>
      </c>
      <c r="BK352" t="s">
        <v>937</v>
      </c>
      <c r="BP352">
        <v>15</v>
      </c>
      <c r="BQ352">
        <v>6210</v>
      </c>
      <c r="BS352">
        <v>2</v>
      </c>
    </row>
    <row r="353" spans="43:71" x14ac:dyDescent="0.2">
      <c r="AQ353">
        <v>10</v>
      </c>
      <c r="AR353">
        <v>8083</v>
      </c>
      <c r="AS353" t="s">
        <v>30292</v>
      </c>
      <c r="AT353" t="s">
        <v>939</v>
      </c>
      <c r="AU353">
        <v>10</v>
      </c>
      <c r="AV353">
        <v>8083</v>
      </c>
      <c r="AW353" t="s">
        <v>23394</v>
      </c>
      <c r="AX353" t="s">
        <v>939</v>
      </c>
      <c r="AY353">
        <v>10</v>
      </c>
      <c r="AZ353">
        <v>8083</v>
      </c>
      <c r="BA353" t="s">
        <v>16546</v>
      </c>
      <c r="BB353" t="s">
        <v>939</v>
      </c>
      <c r="BC353">
        <v>10</v>
      </c>
      <c r="BD353">
        <v>8083</v>
      </c>
      <c r="BE353" t="s">
        <v>9698</v>
      </c>
      <c r="BF353" t="s">
        <v>939</v>
      </c>
      <c r="BH353">
        <v>10</v>
      </c>
      <c r="BI353">
        <v>8083</v>
      </c>
      <c r="BJ353" t="s">
        <v>3050</v>
      </c>
      <c r="BK353" t="s">
        <v>937</v>
      </c>
      <c r="BP353">
        <v>15</v>
      </c>
      <c r="BQ353">
        <v>6240</v>
      </c>
      <c r="BS353">
        <v>2</v>
      </c>
    </row>
    <row r="354" spans="43:71" x14ac:dyDescent="0.2">
      <c r="AQ354">
        <v>10</v>
      </c>
      <c r="AR354">
        <v>8084</v>
      </c>
      <c r="AS354" t="s">
        <v>30293</v>
      </c>
      <c r="AT354" t="s">
        <v>937</v>
      </c>
      <c r="AU354">
        <v>10</v>
      </c>
      <c r="AV354">
        <v>8084</v>
      </c>
      <c r="AW354" t="s">
        <v>23395</v>
      </c>
      <c r="AX354" t="s">
        <v>937</v>
      </c>
      <c r="AY354">
        <v>10</v>
      </c>
      <c r="AZ354">
        <v>8084</v>
      </c>
      <c r="BA354" t="s">
        <v>16547</v>
      </c>
      <c r="BB354" t="s">
        <v>937</v>
      </c>
      <c r="BC354">
        <v>10</v>
      </c>
      <c r="BD354">
        <v>8084</v>
      </c>
      <c r="BE354" t="s">
        <v>9699</v>
      </c>
      <c r="BF354" t="s">
        <v>937</v>
      </c>
      <c r="BH354">
        <v>10</v>
      </c>
      <c r="BI354">
        <v>8084</v>
      </c>
      <c r="BJ354" t="s">
        <v>3051</v>
      </c>
      <c r="BK354" t="s">
        <v>937</v>
      </c>
      <c r="BP354">
        <v>15</v>
      </c>
      <c r="BQ354">
        <v>6250</v>
      </c>
      <c r="BS354">
        <v>1</v>
      </c>
    </row>
    <row r="355" spans="43:71" x14ac:dyDescent="0.2">
      <c r="AQ355">
        <v>11</v>
      </c>
      <c r="AR355">
        <v>6010</v>
      </c>
      <c r="AS355" t="s">
        <v>30294</v>
      </c>
      <c r="AT355" t="s">
        <v>937</v>
      </c>
      <c r="AU355">
        <v>11</v>
      </c>
      <c r="AV355">
        <v>6010</v>
      </c>
      <c r="AW355" t="s">
        <v>23396</v>
      </c>
      <c r="AX355" t="s">
        <v>937</v>
      </c>
      <c r="AY355">
        <v>11</v>
      </c>
      <c r="AZ355">
        <v>6010</v>
      </c>
      <c r="BA355" t="s">
        <v>16548</v>
      </c>
      <c r="BB355" t="s">
        <v>937</v>
      </c>
      <c r="BC355">
        <v>11</v>
      </c>
      <c r="BD355">
        <v>6010</v>
      </c>
      <c r="BE355" t="s">
        <v>9700</v>
      </c>
      <c r="BF355" t="s">
        <v>937</v>
      </c>
      <c r="BH355">
        <v>11</v>
      </c>
      <c r="BI355">
        <v>6010</v>
      </c>
      <c r="BJ355" t="s">
        <v>3052</v>
      </c>
      <c r="BK355" t="s">
        <v>937</v>
      </c>
      <c r="BP355">
        <v>15</v>
      </c>
      <c r="BQ355">
        <v>6256</v>
      </c>
      <c r="BS355">
        <v>1</v>
      </c>
    </row>
    <row r="356" spans="43:71" x14ac:dyDescent="0.2">
      <c r="AQ356">
        <v>11</v>
      </c>
      <c r="AR356">
        <v>6020</v>
      </c>
      <c r="AS356" t="s">
        <v>30295</v>
      </c>
      <c r="AT356" t="s">
        <v>937</v>
      </c>
      <c r="AU356">
        <v>11</v>
      </c>
      <c r="AV356">
        <v>6020</v>
      </c>
      <c r="AW356" t="s">
        <v>23397</v>
      </c>
      <c r="AX356" t="s">
        <v>937</v>
      </c>
      <c r="AY356">
        <v>11</v>
      </c>
      <c r="AZ356">
        <v>6020</v>
      </c>
      <c r="BA356" t="s">
        <v>16549</v>
      </c>
      <c r="BB356" t="s">
        <v>937</v>
      </c>
      <c r="BC356">
        <v>11</v>
      </c>
      <c r="BD356">
        <v>6020</v>
      </c>
      <c r="BE356" t="s">
        <v>9701</v>
      </c>
      <c r="BF356" t="s">
        <v>937</v>
      </c>
      <c r="BH356">
        <v>11</v>
      </c>
      <c r="BI356">
        <v>6020</v>
      </c>
      <c r="BJ356" t="s">
        <v>3053</v>
      </c>
      <c r="BK356" t="s">
        <v>937</v>
      </c>
      <c r="BP356">
        <v>15</v>
      </c>
      <c r="BQ356">
        <v>6260</v>
      </c>
      <c r="BS356">
        <v>2</v>
      </c>
    </row>
    <row r="357" spans="43:71" x14ac:dyDescent="0.2">
      <c r="AQ357">
        <v>11</v>
      </c>
      <c r="AR357">
        <v>6030</v>
      </c>
      <c r="AS357" t="s">
        <v>30296</v>
      </c>
      <c r="AT357" t="s">
        <v>937</v>
      </c>
      <c r="AU357">
        <v>11</v>
      </c>
      <c r="AV357">
        <v>6030</v>
      </c>
      <c r="AW357" t="s">
        <v>23398</v>
      </c>
      <c r="AX357" t="s">
        <v>937</v>
      </c>
      <c r="AY357">
        <v>11</v>
      </c>
      <c r="AZ357">
        <v>6030</v>
      </c>
      <c r="BA357" t="s">
        <v>16550</v>
      </c>
      <c r="BB357" t="s">
        <v>937</v>
      </c>
      <c r="BC357">
        <v>11</v>
      </c>
      <c r="BD357">
        <v>6030</v>
      </c>
      <c r="BE357" t="s">
        <v>9702</v>
      </c>
      <c r="BF357" t="s">
        <v>937</v>
      </c>
      <c r="BH357">
        <v>11</v>
      </c>
      <c r="BI357">
        <v>6030</v>
      </c>
      <c r="BJ357" t="s">
        <v>3054</v>
      </c>
      <c r="BK357" t="s">
        <v>937</v>
      </c>
      <c r="BP357">
        <v>15</v>
      </c>
      <c r="BQ357">
        <v>6270</v>
      </c>
      <c r="BS357">
        <v>2</v>
      </c>
    </row>
    <row r="358" spans="43:71" x14ac:dyDescent="0.2">
      <c r="AQ358">
        <v>11</v>
      </c>
      <c r="AR358">
        <v>6040</v>
      </c>
      <c r="AS358" t="s">
        <v>30297</v>
      </c>
      <c r="AT358" t="s">
        <v>937</v>
      </c>
      <c r="AU358">
        <v>11</v>
      </c>
      <c r="AV358">
        <v>6040</v>
      </c>
      <c r="AW358" t="s">
        <v>23399</v>
      </c>
      <c r="AX358" t="s">
        <v>937</v>
      </c>
      <c r="AY358">
        <v>11</v>
      </c>
      <c r="AZ358">
        <v>6040</v>
      </c>
      <c r="BA358" t="s">
        <v>16551</v>
      </c>
      <c r="BB358" t="s">
        <v>937</v>
      </c>
      <c r="BC358">
        <v>11</v>
      </c>
      <c r="BD358">
        <v>6040</v>
      </c>
      <c r="BE358" t="s">
        <v>9703</v>
      </c>
      <c r="BF358" t="s">
        <v>937</v>
      </c>
      <c r="BH358">
        <v>11</v>
      </c>
      <c r="BI358">
        <v>6040</v>
      </c>
      <c r="BJ358" t="s">
        <v>3055</v>
      </c>
      <c r="BK358" t="s">
        <v>937</v>
      </c>
      <c r="BP358">
        <v>15</v>
      </c>
      <c r="BQ358">
        <v>6280</v>
      </c>
      <c r="BS358">
        <v>2</v>
      </c>
    </row>
    <row r="359" spans="43:71" x14ac:dyDescent="0.2">
      <c r="AQ359">
        <v>11</v>
      </c>
      <c r="AR359">
        <v>6070</v>
      </c>
      <c r="AS359" t="s">
        <v>30298</v>
      </c>
      <c r="AT359" t="s">
        <v>936</v>
      </c>
      <c r="AU359">
        <v>11</v>
      </c>
      <c r="AV359">
        <v>6070</v>
      </c>
      <c r="AW359" t="s">
        <v>23400</v>
      </c>
      <c r="AX359" t="s">
        <v>936</v>
      </c>
      <c r="AY359">
        <v>11</v>
      </c>
      <c r="AZ359">
        <v>6070</v>
      </c>
      <c r="BA359" t="s">
        <v>16552</v>
      </c>
      <c r="BB359" t="s">
        <v>936</v>
      </c>
      <c r="BC359">
        <v>11</v>
      </c>
      <c r="BD359">
        <v>6070</v>
      </c>
      <c r="BE359" t="s">
        <v>9704</v>
      </c>
      <c r="BF359" t="s">
        <v>936</v>
      </c>
      <c r="BH359">
        <v>11</v>
      </c>
      <c r="BI359">
        <v>6070</v>
      </c>
      <c r="BJ359" t="s">
        <v>3056</v>
      </c>
      <c r="BK359" t="s">
        <v>936</v>
      </c>
      <c r="BP359">
        <v>15</v>
      </c>
      <c r="BQ359">
        <v>6290</v>
      </c>
      <c r="BS359">
        <v>2</v>
      </c>
    </row>
    <row r="360" spans="43:71" x14ac:dyDescent="0.2">
      <c r="AQ360">
        <v>11</v>
      </c>
      <c r="AR360">
        <v>6080</v>
      </c>
      <c r="AS360" t="s">
        <v>30299</v>
      </c>
      <c r="AT360" t="s">
        <v>937</v>
      </c>
      <c r="AU360">
        <v>11</v>
      </c>
      <c r="AV360">
        <v>6080</v>
      </c>
      <c r="AW360" t="s">
        <v>23401</v>
      </c>
      <c r="AX360" t="s">
        <v>937</v>
      </c>
      <c r="AY360">
        <v>11</v>
      </c>
      <c r="AZ360">
        <v>6080</v>
      </c>
      <c r="BA360" t="s">
        <v>16553</v>
      </c>
      <c r="BB360" t="s">
        <v>937</v>
      </c>
      <c r="BC360">
        <v>11</v>
      </c>
      <c r="BD360">
        <v>6080</v>
      </c>
      <c r="BE360" t="s">
        <v>9705</v>
      </c>
      <c r="BF360" t="s">
        <v>937</v>
      </c>
      <c r="BH360">
        <v>11</v>
      </c>
      <c r="BI360">
        <v>6080</v>
      </c>
      <c r="BJ360" t="s">
        <v>3057</v>
      </c>
      <c r="BK360" t="s">
        <v>937</v>
      </c>
      <c r="BP360">
        <v>15</v>
      </c>
      <c r="BQ360">
        <v>6300</v>
      </c>
      <c r="BS360">
        <v>1</v>
      </c>
    </row>
    <row r="361" spans="43:71" x14ac:dyDescent="0.2">
      <c r="AQ361">
        <v>11</v>
      </c>
      <c r="AR361">
        <v>6090</v>
      </c>
      <c r="AS361" t="s">
        <v>30300</v>
      </c>
      <c r="AT361" t="s">
        <v>937</v>
      </c>
      <c r="AU361">
        <v>11</v>
      </c>
      <c r="AV361">
        <v>6090</v>
      </c>
      <c r="AW361" t="s">
        <v>23402</v>
      </c>
      <c r="AX361" t="s">
        <v>937</v>
      </c>
      <c r="AY361">
        <v>11</v>
      </c>
      <c r="AZ361">
        <v>6090</v>
      </c>
      <c r="BA361" t="s">
        <v>16554</v>
      </c>
      <c r="BB361" t="s">
        <v>937</v>
      </c>
      <c r="BC361">
        <v>11</v>
      </c>
      <c r="BD361">
        <v>6090</v>
      </c>
      <c r="BE361" t="s">
        <v>9706</v>
      </c>
      <c r="BF361" t="s">
        <v>938</v>
      </c>
      <c r="BH361">
        <v>11</v>
      </c>
      <c r="BI361">
        <v>6090</v>
      </c>
      <c r="BJ361" t="s">
        <v>3058</v>
      </c>
      <c r="BK361" t="s">
        <v>938</v>
      </c>
      <c r="BP361">
        <v>15</v>
      </c>
      <c r="BQ361">
        <v>6310</v>
      </c>
      <c r="BS361">
        <v>1</v>
      </c>
    </row>
    <row r="362" spans="43:71" x14ac:dyDescent="0.2">
      <c r="AQ362">
        <v>11</v>
      </c>
      <c r="AR362">
        <v>6100</v>
      </c>
      <c r="AS362" t="s">
        <v>30301</v>
      </c>
      <c r="AT362" t="s">
        <v>937</v>
      </c>
      <c r="AU362">
        <v>11</v>
      </c>
      <c r="AV362">
        <v>6100</v>
      </c>
      <c r="AW362" t="s">
        <v>23403</v>
      </c>
      <c r="AX362" t="s">
        <v>937</v>
      </c>
      <c r="AY362">
        <v>11</v>
      </c>
      <c r="AZ362">
        <v>6100</v>
      </c>
      <c r="BA362" t="s">
        <v>16555</v>
      </c>
      <c r="BB362" t="s">
        <v>937</v>
      </c>
      <c r="BC362">
        <v>11</v>
      </c>
      <c r="BD362">
        <v>6100</v>
      </c>
      <c r="BE362" t="s">
        <v>9707</v>
      </c>
      <c r="BF362" t="s">
        <v>937</v>
      </c>
      <c r="BH362">
        <v>11</v>
      </c>
      <c r="BI362">
        <v>6100</v>
      </c>
      <c r="BJ362" t="s">
        <v>3059</v>
      </c>
      <c r="BK362" t="s">
        <v>937</v>
      </c>
      <c r="BP362">
        <v>15</v>
      </c>
      <c r="BQ362">
        <v>6320</v>
      </c>
      <c r="BS362">
        <v>3</v>
      </c>
    </row>
    <row r="363" spans="43:71" x14ac:dyDescent="0.2">
      <c r="AQ363">
        <v>11</v>
      </c>
      <c r="AR363">
        <v>6101</v>
      </c>
      <c r="AS363" t="s">
        <v>30302</v>
      </c>
      <c r="AT363" t="s">
        <v>937</v>
      </c>
      <c r="AU363">
        <v>11</v>
      </c>
      <c r="AV363">
        <v>6101</v>
      </c>
      <c r="AW363" t="s">
        <v>23404</v>
      </c>
      <c r="AX363" t="s">
        <v>937</v>
      </c>
      <c r="AY363">
        <v>11</v>
      </c>
      <c r="AZ363">
        <v>6101</v>
      </c>
      <c r="BA363" t="s">
        <v>16556</v>
      </c>
      <c r="BB363" t="s">
        <v>937</v>
      </c>
      <c r="BC363">
        <v>11</v>
      </c>
      <c r="BD363">
        <v>6101</v>
      </c>
      <c r="BE363" t="s">
        <v>9708</v>
      </c>
      <c r="BF363" t="s">
        <v>937</v>
      </c>
      <c r="BH363">
        <v>11</v>
      </c>
      <c r="BI363">
        <v>6101</v>
      </c>
      <c r="BJ363" t="s">
        <v>3060</v>
      </c>
      <c r="BK363" t="s">
        <v>937</v>
      </c>
      <c r="BP363">
        <v>15</v>
      </c>
      <c r="BQ363">
        <v>6330</v>
      </c>
      <c r="BS363">
        <v>1</v>
      </c>
    </row>
    <row r="364" spans="43:71" x14ac:dyDescent="0.2">
      <c r="AQ364">
        <v>11</v>
      </c>
      <c r="AR364">
        <v>6110</v>
      </c>
      <c r="AS364" t="s">
        <v>30303</v>
      </c>
      <c r="AT364" t="s">
        <v>936</v>
      </c>
      <c r="AU364">
        <v>11</v>
      </c>
      <c r="AV364">
        <v>6110</v>
      </c>
      <c r="AW364" t="s">
        <v>23405</v>
      </c>
      <c r="AX364" t="s">
        <v>936</v>
      </c>
      <c r="AY364">
        <v>11</v>
      </c>
      <c r="AZ364">
        <v>6110</v>
      </c>
      <c r="BA364" t="s">
        <v>16557</v>
      </c>
      <c r="BB364" t="s">
        <v>936</v>
      </c>
      <c r="BC364">
        <v>11</v>
      </c>
      <c r="BD364">
        <v>6110</v>
      </c>
      <c r="BE364" t="s">
        <v>9709</v>
      </c>
      <c r="BF364" t="s">
        <v>936</v>
      </c>
      <c r="BH364">
        <v>11</v>
      </c>
      <c r="BI364">
        <v>6110</v>
      </c>
      <c r="BJ364" t="s">
        <v>3061</v>
      </c>
      <c r="BK364" t="s">
        <v>936</v>
      </c>
      <c r="BP364">
        <v>15</v>
      </c>
      <c r="BQ364">
        <v>6340</v>
      </c>
      <c r="BS364">
        <v>1</v>
      </c>
    </row>
    <row r="365" spans="43:71" x14ac:dyDescent="0.2">
      <c r="AQ365">
        <v>11</v>
      </c>
      <c r="AR365">
        <v>6130</v>
      </c>
      <c r="AS365" t="s">
        <v>30304</v>
      </c>
      <c r="AT365" t="s">
        <v>937</v>
      </c>
      <c r="AU365">
        <v>11</v>
      </c>
      <c r="AV365">
        <v>6130</v>
      </c>
      <c r="AW365" t="s">
        <v>23406</v>
      </c>
      <c r="AX365" t="s">
        <v>937</v>
      </c>
      <c r="AY365">
        <v>11</v>
      </c>
      <c r="AZ365">
        <v>6130</v>
      </c>
      <c r="BA365" t="s">
        <v>16558</v>
      </c>
      <c r="BB365" t="s">
        <v>937</v>
      </c>
      <c r="BC365">
        <v>11</v>
      </c>
      <c r="BD365">
        <v>6130</v>
      </c>
      <c r="BE365" t="s">
        <v>9710</v>
      </c>
      <c r="BF365" t="s">
        <v>937</v>
      </c>
      <c r="BH365">
        <v>11</v>
      </c>
      <c r="BI365">
        <v>6130</v>
      </c>
      <c r="BJ365" t="s">
        <v>3062</v>
      </c>
      <c r="BK365" t="s">
        <v>937</v>
      </c>
      <c r="BP365">
        <v>17</v>
      </c>
      <c r="BQ365">
        <v>6010</v>
      </c>
      <c r="BS365">
        <v>2</v>
      </c>
    </row>
    <row r="366" spans="43:71" x14ac:dyDescent="0.2">
      <c r="AQ366">
        <v>11</v>
      </c>
      <c r="AR366">
        <v>6131</v>
      </c>
      <c r="AS366" t="s">
        <v>30305</v>
      </c>
      <c r="AT366" t="s">
        <v>937</v>
      </c>
      <c r="AU366">
        <v>11</v>
      </c>
      <c r="AV366">
        <v>6131</v>
      </c>
      <c r="AW366" t="s">
        <v>23407</v>
      </c>
      <c r="AX366" t="s">
        <v>937</v>
      </c>
      <c r="AY366">
        <v>11</v>
      </c>
      <c r="AZ366">
        <v>6131</v>
      </c>
      <c r="BA366" t="s">
        <v>16559</v>
      </c>
      <c r="BB366" t="s">
        <v>937</v>
      </c>
      <c r="BC366">
        <v>11</v>
      </c>
      <c r="BD366">
        <v>6131</v>
      </c>
      <c r="BE366" t="s">
        <v>9711</v>
      </c>
      <c r="BF366" t="s">
        <v>937</v>
      </c>
      <c r="BH366">
        <v>11</v>
      </c>
      <c r="BI366">
        <v>6131</v>
      </c>
      <c r="BJ366" t="s">
        <v>3063</v>
      </c>
      <c r="BK366" t="s">
        <v>937</v>
      </c>
      <c r="BP366">
        <v>17</v>
      </c>
      <c r="BQ366">
        <v>6020</v>
      </c>
      <c r="BS366">
        <v>2</v>
      </c>
    </row>
    <row r="367" spans="43:71" x14ac:dyDescent="0.2">
      <c r="AQ367">
        <v>11</v>
      </c>
      <c r="AR367">
        <v>6140</v>
      </c>
      <c r="AS367" t="s">
        <v>30306</v>
      </c>
      <c r="AT367" t="s">
        <v>937</v>
      </c>
      <c r="AU367">
        <v>11</v>
      </c>
      <c r="AV367">
        <v>6140</v>
      </c>
      <c r="AW367" t="s">
        <v>23408</v>
      </c>
      <c r="AX367" t="s">
        <v>937</v>
      </c>
      <c r="AY367">
        <v>11</v>
      </c>
      <c r="AZ367">
        <v>6140</v>
      </c>
      <c r="BA367" t="s">
        <v>16560</v>
      </c>
      <c r="BB367" t="s">
        <v>937</v>
      </c>
      <c r="BC367">
        <v>11</v>
      </c>
      <c r="BD367">
        <v>6140</v>
      </c>
      <c r="BE367" t="s">
        <v>9712</v>
      </c>
      <c r="BF367" t="s">
        <v>937</v>
      </c>
      <c r="BH367">
        <v>11</v>
      </c>
      <c r="BI367">
        <v>6140</v>
      </c>
      <c r="BJ367" t="s">
        <v>3064</v>
      </c>
      <c r="BK367" t="s">
        <v>937</v>
      </c>
      <c r="BP367">
        <v>17</v>
      </c>
      <c r="BQ367">
        <v>6030</v>
      </c>
      <c r="BS367">
        <v>2</v>
      </c>
    </row>
    <row r="368" spans="43:71" x14ac:dyDescent="0.2">
      <c r="AQ368">
        <v>11</v>
      </c>
      <c r="AR368">
        <v>6150</v>
      </c>
      <c r="AS368" t="s">
        <v>30307</v>
      </c>
      <c r="AT368" t="s">
        <v>937</v>
      </c>
      <c r="AU368">
        <v>11</v>
      </c>
      <c r="AV368">
        <v>6150</v>
      </c>
      <c r="AW368" t="s">
        <v>23409</v>
      </c>
      <c r="AX368" t="s">
        <v>937</v>
      </c>
      <c r="AY368">
        <v>11</v>
      </c>
      <c r="AZ368">
        <v>6150</v>
      </c>
      <c r="BA368" t="s">
        <v>16561</v>
      </c>
      <c r="BB368" t="s">
        <v>937</v>
      </c>
      <c r="BC368">
        <v>11</v>
      </c>
      <c r="BD368">
        <v>6150</v>
      </c>
      <c r="BE368" t="s">
        <v>9713</v>
      </c>
      <c r="BF368" t="s">
        <v>937</v>
      </c>
      <c r="BH368">
        <v>11</v>
      </c>
      <c r="BI368">
        <v>6150</v>
      </c>
      <c r="BJ368" t="s">
        <v>3065</v>
      </c>
      <c r="BK368" t="s">
        <v>937</v>
      </c>
      <c r="BP368">
        <v>17</v>
      </c>
      <c r="BQ368">
        <v>6040</v>
      </c>
      <c r="BS368">
        <v>1</v>
      </c>
    </row>
    <row r="369" spans="43:71" x14ac:dyDescent="0.2">
      <c r="AQ369">
        <v>11</v>
      </c>
      <c r="AR369">
        <v>6160</v>
      </c>
      <c r="AS369" t="s">
        <v>30308</v>
      </c>
      <c r="AT369" t="s">
        <v>937</v>
      </c>
      <c r="AU369">
        <v>11</v>
      </c>
      <c r="AV369">
        <v>6160</v>
      </c>
      <c r="AW369" t="s">
        <v>23410</v>
      </c>
      <c r="AX369" t="s">
        <v>937</v>
      </c>
      <c r="AY369">
        <v>11</v>
      </c>
      <c r="AZ369">
        <v>6160</v>
      </c>
      <c r="BA369" t="s">
        <v>16562</v>
      </c>
      <c r="BB369" t="s">
        <v>937</v>
      </c>
      <c r="BC369">
        <v>11</v>
      </c>
      <c r="BD369">
        <v>6160</v>
      </c>
      <c r="BE369" t="s">
        <v>9714</v>
      </c>
      <c r="BF369" t="s">
        <v>937</v>
      </c>
      <c r="BH369">
        <v>11</v>
      </c>
      <c r="BI369">
        <v>6160</v>
      </c>
      <c r="BJ369" t="s">
        <v>3066</v>
      </c>
      <c r="BK369" t="s">
        <v>937</v>
      </c>
      <c r="BP369">
        <v>17</v>
      </c>
      <c r="BQ369">
        <v>6070</v>
      </c>
      <c r="BS369">
        <v>1</v>
      </c>
    </row>
    <row r="370" spans="43:71" x14ac:dyDescent="0.2">
      <c r="AQ370">
        <v>11</v>
      </c>
      <c r="AR370">
        <v>6170</v>
      </c>
      <c r="AS370" t="s">
        <v>30309</v>
      </c>
      <c r="AT370" t="s">
        <v>936</v>
      </c>
      <c r="AU370">
        <v>11</v>
      </c>
      <c r="AV370">
        <v>6170</v>
      </c>
      <c r="AW370" t="s">
        <v>23411</v>
      </c>
      <c r="AX370" t="s">
        <v>936</v>
      </c>
      <c r="AY370">
        <v>11</v>
      </c>
      <c r="AZ370">
        <v>6170</v>
      </c>
      <c r="BA370" t="s">
        <v>16563</v>
      </c>
      <c r="BB370" t="s">
        <v>938</v>
      </c>
      <c r="BC370">
        <v>11</v>
      </c>
      <c r="BD370">
        <v>6170</v>
      </c>
      <c r="BE370" t="s">
        <v>9715</v>
      </c>
      <c r="BF370" t="s">
        <v>938</v>
      </c>
      <c r="BH370">
        <v>11</v>
      </c>
      <c r="BI370">
        <v>6170</v>
      </c>
      <c r="BJ370" t="s">
        <v>3067</v>
      </c>
      <c r="BK370" t="s">
        <v>938</v>
      </c>
      <c r="BP370">
        <v>17</v>
      </c>
      <c r="BQ370">
        <v>6080</v>
      </c>
      <c r="BS370">
        <v>3</v>
      </c>
    </row>
    <row r="371" spans="43:71" x14ac:dyDescent="0.2">
      <c r="AQ371">
        <v>11</v>
      </c>
      <c r="AR371">
        <v>6180</v>
      </c>
      <c r="AS371" t="s">
        <v>30310</v>
      </c>
      <c r="AT371" t="s">
        <v>937</v>
      </c>
      <c r="AU371">
        <v>11</v>
      </c>
      <c r="AV371">
        <v>6180</v>
      </c>
      <c r="AW371" t="s">
        <v>23412</v>
      </c>
      <c r="AX371" t="s">
        <v>937</v>
      </c>
      <c r="AY371">
        <v>11</v>
      </c>
      <c r="AZ371">
        <v>6180</v>
      </c>
      <c r="BA371" t="s">
        <v>16564</v>
      </c>
      <c r="BB371" t="s">
        <v>937</v>
      </c>
      <c r="BC371">
        <v>11</v>
      </c>
      <c r="BD371">
        <v>6180</v>
      </c>
      <c r="BE371" t="s">
        <v>9716</v>
      </c>
      <c r="BF371" t="s">
        <v>937</v>
      </c>
      <c r="BH371">
        <v>11</v>
      </c>
      <c r="BI371">
        <v>6180</v>
      </c>
      <c r="BJ371" t="s">
        <v>3068</v>
      </c>
      <c r="BK371" t="s">
        <v>937</v>
      </c>
      <c r="BP371">
        <v>17</v>
      </c>
      <c r="BQ371">
        <v>6090</v>
      </c>
      <c r="BS371">
        <v>2</v>
      </c>
    </row>
    <row r="372" spans="43:71" x14ac:dyDescent="0.2">
      <c r="AQ372">
        <v>11</v>
      </c>
      <c r="AR372">
        <v>6190</v>
      </c>
      <c r="AS372" t="s">
        <v>30311</v>
      </c>
      <c r="AT372" t="s">
        <v>937</v>
      </c>
      <c r="AU372">
        <v>11</v>
      </c>
      <c r="AV372">
        <v>6190</v>
      </c>
      <c r="AW372" t="s">
        <v>23413</v>
      </c>
      <c r="AX372" t="s">
        <v>937</v>
      </c>
      <c r="AY372">
        <v>11</v>
      </c>
      <c r="AZ372">
        <v>6190</v>
      </c>
      <c r="BA372" t="s">
        <v>16565</v>
      </c>
      <c r="BB372" t="s">
        <v>937</v>
      </c>
      <c r="BC372">
        <v>11</v>
      </c>
      <c r="BD372">
        <v>6190</v>
      </c>
      <c r="BE372" t="s">
        <v>9717</v>
      </c>
      <c r="BF372" t="s">
        <v>937</v>
      </c>
      <c r="BH372">
        <v>11</v>
      </c>
      <c r="BI372">
        <v>6190</v>
      </c>
      <c r="BJ372" t="s">
        <v>3069</v>
      </c>
      <c r="BK372" t="s">
        <v>937</v>
      </c>
      <c r="BP372">
        <v>17</v>
      </c>
      <c r="BQ372">
        <v>6100</v>
      </c>
      <c r="BS372">
        <v>2</v>
      </c>
    </row>
    <row r="373" spans="43:71" x14ac:dyDescent="0.2">
      <c r="AQ373">
        <v>11</v>
      </c>
      <c r="AR373">
        <v>6200</v>
      </c>
      <c r="AS373" t="s">
        <v>30312</v>
      </c>
      <c r="AT373" t="s">
        <v>937</v>
      </c>
      <c r="AU373">
        <v>11</v>
      </c>
      <c r="AV373">
        <v>6200</v>
      </c>
      <c r="AW373" t="s">
        <v>23414</v>
      </c>
      <c r="AX373" t="s">
        <v>937</v>
      </c>
      <c r="AY373">
        <v>11</v>
      </c>
      <c r="AZ373">
        <v>6200</v>
      </c>
      <c r="BA373" t="s">
        <v>16566</v>
      </c>
      <c r="BB373" t="s">
        <v>937</v>
      </c>
      <c r="BC373">
        <v>11</v>
      </c>
      <c r="BD373">
        <v>6200</v>
      </c>
      <c r="BE373" t="s">
        <v>9718</v>
      </c>
      <c r="BF373" t="s">
        <v>937</v>
      </c>
      <c r="BH373">
        <v>11</v>
      </c>
      <c r="BI373">
        <v>6200</v>
      </c>
      <c r="BJ373" t="s">
        <v>3070</v>
      </c>
      <c r="BK373" t="s">
        <v>937</v>
      </c>
      <c r="BP373">
        <v>17</v>
      </c>
      <c r="BQ373">
        <v>6101</v>
      </c>
      <c r="BS373">
        <v>1</v>
      </c>
    </row>
    <row r="374" spans="43:71" x14ac:dyDescent="0.2">
      <c r="AQ374">
        <v>11</v>
      </c>
      <c r="AR374">
        <v>6210</v>
      </c>
      <c r="AS374" t="s">
        <v>30313</v>
      </c>
      <c r="AT374" t="s">
        <v>936</v>
      </c>
      <c r="AU374">
        <v>11</v>
      </c>
      <c r="AV374">
        <v>6210</v>
      </c>
      <c r="AW374" t="s">
        <v>23415</v>
      </c>
      <c r="AX374" t="s">
        <v>936</v>
      </c>
      <c r="AY374">
        <v>11</v>
      </c>
      <c r="AZ374">
        <v>6210</v>
      </c>
      <c r="BA374" t="s">
        <v>16567</v>
      </c>
      <c r="BB374" t="s">
        <v>936</v>
      </c>
      <c r="BC374">
        <v>11</v>
      </c>
      <c r="BD374">
        <v>6210</v>
      </c>
      <c r="BE374" t="s">
        <v>9719</v>
      </c>
      <c r="BF374" t="s">
        <v>936</v>
      </c>
      <c r="BH374">
        <v>11</v>
      </c>
      <c r="BI374">
        <v>6210</v>
      </c>
      <c r="BJ374" t="s">
        <v>3071</v>
      </c>
      <c r="BK374" t="s">
        <v>936</v>
      </c>
      <c r="BP374">
        <v>17</v>
      </c>
      <c r="BQ374">
        <v>6110</v>
      </c>
      <c r="BS374">
        <v>1</v>
      </c>
    </row>
    <row r="375" spans="43:71" x14ac:dyDescent="0.2">
      <c r="AQ375">
        <v>11</v>
      </c>
      <c r="AR375">
        <v>6240</v>
      </c>
      <c r="AS375" t="s">
        <v>30314</v>
      </c>
      <c r="AT375" t="s">
        <v>937</v>
      </c>
      <c r="AU375">
        <v>11</v>
      </c>
      <c r="AV375">
        <v>6240</v>
      </c>
      <c r="AW375" t="s">
        <v>23416</v>
      </c>
      <c r="AX375" t="s">
        <v>937</v>
      </c>
      <c r="AY375">
        <v>11</v>
      </c>
      <c r="AZ375">
        <v>6240</v>
      </c>
      <c r="BA375" t="s">
        <v>16568</v>
      </c>
      <c r="BB375" t="s">
        <v>937</v>
      </c>
      <c r="BC375">
        <v>11</v>
      </c>
      <c r="BD375">
        <v>6240</v>
      </c>
      <c r="BE375" t="s">
        <v>9720</v>
      </c>
      <c r="BF375" t="s">
        <v>937</v>
      </c>
      <c r="BH375">
        <v>11</v>
      </c>
      <c r="BI375">
        <v>6240</v>
      </c>
      <c r="BJ375" t="s">
        <v>3072</v>
      </c>
      <c r="BK375" t="s">
        <v>937</v>
      </c>
      <c r="BP375">
        <v>17</v>
      </c>
      <c r="BQ375">
        <v>6130</v>
      </c>
      <c r="BS375">
        <v>1</v>
      </c>
    </row>
    <row r="376" spans="43:71" x14ac:dyDescent="0.2">
      <c r="AQ376">
        <v>11</v>
      </c>
      <c r="AR376">
        <v>6250</v>
      </c>
      <c r="AS376" t="s">
        <v>30315</v>
      </c>
      <c r="AT376" t="s">
        <v>936</v>
      </c>
      <c r="AU376">
        <v>11</v>
      </c>
      <c r="AV376">
        <v>6250</v>
      </c>
      <c r="AW376" t="s">
        <v>23417</v>
      </c>
      <c r="AX376" t="s">
        <v>936</v>
      </c>
      <c r="AY376">
        <v>11</v>
      </c>
      <c r="AZ376">
        <v>6250</v>
      </c>
      <c r="BA376" t="s">
        <v>16569</v>
      </c>
      <c r="BB376" t="s">
        <v>936</v>
      </c>
      <c r="BC376">
        <v>11</v>
      </c>
      <c r="BD376">
        <v>6250</v>
      </c>
      <c r="BE376" t="s">
        <v>9721</v>
      </c>
      <c r="BF376" t="s">
        <v>936</v>
      </c>
      <c r="BH376">
        <v>11</v>
      </c>
      <c r="BI376">
        <v>6250</v>
      </c>
      <c r="BJ376" t="s">
        <v>3073</v>
      </c>
      <c r="BK376" t="s">
        <v>936</v>
      </c>
      <c r="BP376">
        <v>17</v>
      </c>
      <c r="BQ376">
        <v>6131</v>
      </c>
      <c r="BS376">
        <v>3</v>
      </c>
    </row>
    <row r="377" spans="43:71" x14ac:dyDescent="0.2">
      <c r="AQ377">
        <v>11</v>
      </c>
      <c r="AR377">
        <v>6256</v>
      </c>
      <c r="AS377" t="s">
        <v>30316</v>
      </c>
      <c r="AT377" t="s">
        <v>936</v>
      </c>
      <c r="AU377">
        <v>11</v>
      </c>
      <c r="AV377">
        <v>6256</v>
      </c>
      <c r="AW377" t="s">
        <v>23418</v>
      </c>
      <c r="AX377" t="s">
        <v>936</v>
      </c>
      <c r="AY377">
        <v>11</v>
      </c>
      <c r="AZ377">
        <v>6256</v>
      </c>
      <c r="BA377" t="s">
        <v>16570</v>
      </c>
      <c r="BB377" t="s">
        <v>936</v>
      </c>
      <c r="BC377">
        <v>11</v>
      </c>
      <c r="BD377">
        <v>6256</v>
      </c>
      <c r="BE377" t="s">
        <v>9722</v>
      </c>
      <c r="BF377" t="s">
        <v>936</v>
      </c>
      <c r="BH377">
        <v>11</v>
      </c>
      <c r="BI377">
        <v>6256</v>
      </c>
      <c r="BJ377" t="s">
        <v>3074</v>
      </c>
      <c r="BK377" t="s">
        <v>936</v>
      </c>
      <c r="BP377">
        <v>17</v>
      </c>
      <c r="BQ377">
        <v>6140</v>
      </c>
      <c r="BS377">
        <v>2</v>
      </c>
    </row>
    <row r="378" spans="43:71" x14ac:dyDescent="0.2">
      <c r="AQ378">
        <v>11</v>
      </c>
      <c r="AR378">
        <v>6260</v>
      </c>
      <c r="AS378" t="s">
        <v>30317</v>
      </c>
      <c r="AT378" t="s">
        <v>937</v>
      </c>
      <c r="AU378">
        <v>11</v>
      </c>
      <c r="AV378">
        <v>6260</v>
      </c>
      <c r="AW378" t="s">
        <v>23419</v>
      </c>
      <c r="AX378" t="s">
        <v>937</v>
      </c>
      <c r="AY378">
        <v>11</v>
      </c>
      <c r="AZ378">
        <v>6260</v>
      </c>
      <c r="BA378" t="s">
        <v>16571</v>
      </c>
      <c r="BB378" t="s">
        <v>937</v>
      </c>
      <c r="BC378">
        <v>11</v>
      </c>
      <c r="BD378">
        <v>6260</v>
      </c>
      <c r="BE378" t="s">
        <v>9723</v>
      </c>
      <c r="BF378" t="s">
        <v>937</v>
      </c>
      <c r="BH378">
        <v>11</v>
      </c>
      <c r="BI378">
        <v>6260</v>
      </c>
      <c r="BJ378" t="s">
        <v>3075</v>
      </c>
      <c r="BK378" t="s">
        <v>937</v>
      </c>
      <c r="BP378">
        <v>17</v>
      </c>
      <c r="BQ378">
        <v>6150</v>
      </c>
      <c r="BS378">
        <v>2</v>
      </c>
    </row>
    <row r="379" spans="43:71" x14ac:dyDescent="0.2">
      <c r="AQ379">
        <v>11</v>
      </c>
      <c r="AR379">
        <v>6270</v>
      </c>
      <c r="AS379" t="s">
        <v>30318</v>
      </c>
      <c r="AT379" t="s">
        <v>937</v>
      </c>
      <c r="AU379">
        <v>11</v>
      </c>
      <c r="AV379">
        <v>6270</v>
      </c>
      <c r="AW379" t="s">
        <v>23420</v>
      </c>
      <c r="AX379" t="s">
        <v>937</v>
      </c>
      <c r="AY379">
        <v>11</v>
      </c>
      <c r="AZ379">
        <v>6270</v>
      </c>
      <c r="BA379" t="s">
        <v>16572</v>
      </c>
      <c r="BB379" t="s">
        <v>937</v>
      </c>
      <c r="BC379">
        <v>11</v>
      </c>
      <c r="BD379">
        <v>6270</v>
      </c>
      <c r="BE379" t="s">
        <v>9724</v>
      </c>
      <c r="BF379" t="s">
        <v>937</v>
      </c>
      <c r="BH379">
        <v>11</v>
      </c>
      <c r="BI379">
        <v>6270</v>
      </c>
      <c r="BJ379" t="s">
        <v>3076</v>
      </c>
      <c r="BK379" t="s">
        <v>937</v>
      </c>
      <c r="BP379">
        <v>17</v>
      </c>
      <c r="BQ379">
        <v>6160</v>
      </c>
      <c r="BS379">
        <v>2</v>
      </c>
    </row>
    <row r="380" spans="43:71" x14ac:dyDescent="0.2">
      <c r="AQ380">
        <v>11</v>
      </c>
      <c r="AR380">
        <v>6280</v>
      </c>
      <c r="AS380" t="s">
        <v>30319</v>
      </c>
      <c r="AT380" t="s">
        <v>936</v>
      </c>
      <c r="AU380">
        <v>11</v>
      </c>
      <c r="AV380">
        <v>6280</v>
      </c>
      <c r="AW380" t="s">
        <v>23421</v>
      </c>
      <c r="AX380" t="s">
        <v>936</v>
      </c>
      <c r="AY380">
        <v>11</v>
      </c>
      <c r="AZ380">
        <v>6280</v>
      </c>
      <c r="BA380" t="s">
        <v>16573</v>
      </c>
      <c r="BB380" t="s">
        <v>936</v>
      </c>
      <c r="BC380">
        <v>11</v>
      </c>
      <c r="BD380">
        <v>6280</v>
      </c>
      <c r="BE380" t="s">
        <v>9725</v>
      </c>
      <c r="BF380" t="s">
        <v>936</v>
      </c>
      <c r="BH380">
        <v>11</v>
      </c>
      <c r="BI380">
        <v>6280</v>
      </c>
      <c r="BJ380" t="s">
        <v>3077</v>
      </c>
      <c r="BK380" t="s">
        <v>936</v>
      </c>
      <c r="BP380">
        <v>17</v>
      </c>
      <c r="BQ380">
        <v>6170</v>
      </c>
      <c r="BS380">
        <v>2</v>
      </c>
    </row>
    <row r="381" spans="43:71" x14ac:dyDescent="0.2">
      <c r="AQ381">
        <v>11</v>
      </c>
      <c r="AR381">
        <v>6290</v>
      </c>
      <c r="AS381" t="s">
        <v>30320</v>
      </c>
      <c r="AT381" t="s">
        <v>936</v>
      </c>
      <c r="AU381">
        <v>11</v>
      </c>
      <c r="AV381">
        <v>6290</v>
      </c>
      <c r="AW381" t="s">
        <v>23422</v>
      </c>
      <c r="AX381" t="s">
        <v>936</v>
      </c>
      <c r="AY381">
        <v>11</v>
      </c>
      <c r="AZ381">
        <v>6290</v>
      </c>
      <c r="BA381" t="s">
        <v>16574</v>
      </c>
      <c r="BB381" t="s">
        <v>936</v>
      </c>
      <c r="BC381">
        <v>11</v>
      </c>
      <c r="BD381">
        <v>6290</v>
      </c>
      <c r="BE381" t="s">
        <v>9726</v>
      </c>
      <c r="BF381" t="s">
        <v>936</v>
      </c>
      <c r="BH381">
        <v>11</v>
      </c>
      <c r="BI381">
        <v>6290</v>
      </c>
      <c r="BJ381" t="s">
        <v>3078</v>
      </c>
      <c r="BK381" t="s">
        <v>936</v>
      </c>
      <c r="BP381">
        <v>17</v>
      </c>
      <c r="BQ381">
        <v>6180</v>
      </c>
      <c r="BS381">
        <v>2</v>
      </c>
    </row>
    <row r="382" spans="43:71" x14ac:dyDescent="0.2">
      <c r="AQ382">
        <v>11</v>
      </c>
      <c r="AR382">
        <v>6300</v>
      </c>
      <c r="AS382" t="s">
        <v>30321</v>
      </c>
      <c r="AT382" t="s">
        <v>936</v>
      </c>
      <c r="AU382">
        <v>11</v>
      </c>
      <c r="AV382">
        <v>6300</v>
      </c>
      <c r="AW382" t="s">
        <v>23423</v>
      </c>
      <c r="AX382" t="s">
        <v>936</v>
      </c>
      <c r="AY382">
        <v>11</v>
      </c>
      <c r="AZ382">
        <v>6300</v>
      </c>
      <c r="BA382" t="s">
        <v>16575</v>
      </c>
      <c r="BB382" t="s">
        <v>936</v>
      </c>
      <c r="BC382">
        <v>11</v>
      </c>
      <c r="BD382">
        <v>6300</v>
      </c>
      <c r="BE382" t="s">
        <v>9727</v>
      </c>
      <c r="BF382" t="s">
        <v>936</v>
      </c>
      <c r="BH382">
        <v>11</v>
      </c>
      <c r="BI382">
        <v>6300</v>
      </c>
      <c r="BJ382" t="s">
        <v>3079</v>
      </c>
      <c r="BK382" t="s">
        <v>936</v>
      </c>
      <c r="BP382">
        <v>17</v>
      </c>
      <c r="BQ382">
        <v>6190</v>
      </c>
      <c r="BS382">
        <v>2</v>
      </c>
    </row>
    <row r="383" spans="43:71" x14ac:dyDescent="0.2">
      <c r="AQ383">
        <v>11</v>
      </c>
      <c r="AR383">
        <v>6310</v>
      </c>
      <c r="AS383" t="s">
        <v>30322</v>
      </c>
      <c r="AT383" t="s">
        <v>936</v>
      </c>
      <c r="AU383">
        <v>11</v>
      </c>
      <c r="AV383">
        <v>6310</v>
      </c>
      <c r="AW383" t="s">
        <v>23424</v>
      </c>
      <c r="AX383" t="s">
        <v>936</v>
      </c>
      <c r="AY383">
        <v>11</v>
      </c>
      <c r="AZ383">
        <v>6310</v>
      </c>
      <c r="BA383" t="s">
        <v>16576</v>
      </c>
      <c r="BB383" t="s">
        <v>936</v>
      </c>
      <c r="BC383">
        <v>11</v>
      </c>
      <c r="BD383">
        <v>6310</v>
      </c>
      <c r="BE383" t="s">
        <v>9728</v>
      </c>
      <c r="BF383" t="s">
        <v>936</v>
      </c>
      <c r="BH383">
        <v>11</v>
      </c>
      <c r="BI383">
        <v>6310</v>
      </c>
      <c r="BJ383" t="s">
        <v>3080</v>
      </c>
      <c r="BK383" t="s">
        <v>936</v>
      </c>
      <c r="BP383">
        <v>17</v>
      </c>
      <c r="BQ383">
        <v>6200</v>
      </c>
      <c r="BS383">
        <v>2</v>
      </c>
    </row>
    <row r="384" spans="43:71" x14ac:dyDescent="0.2">
      <c r="AQ384">
        <v>11</v>
      </c>
      <c r="AR384">
        <v>6320</v>
      </c>
      <c r="AS384" t="s">
        <v>30323</v>
      </c>
      <c r="AT384" t="s">
        <v>936</v>
      </c>
      <c r="AU384">
        <v>11</v>
      </c>
      <c r="AV384">
        <v>6320</v>
      </c>
      <c r="AW384" t="s">
        <v>23425</v>
      </c>
      <c r="AX384" t="s">
        <v>936</v>
      </c>
      <c r="AY384">
        <v>11</v>
      </c>
      <c r="AZ384">
        <v>6320</v>
      </c>
      <c r="BA384" t="s">
        <v>16577</v>
      </c>
      <c r="BB384" t="s">
        <v>936</v>
      </c>
      <c r="BC384">
        <v>11</v>
      </c>
      <c r="BD384">
        <v>6320</v>
      </c>
      <c r="BE384" t="s">
        <v>9729</v>
      </c>
      <c r="BF384" t="s">
        <v>936</v>
      </c>
      <c r="BH384">
        <v>11</v>
      </c>
      <c r="BI384">
        <v>6320</v>
      </c>
      <c r="BJ384" t="s">
        <v>3081</v>
      </c>
      <c r="BK384" t="s">
        <v>936</v>
      </c>
      <c r="BP384">
        <v>17</v>
      </c>
      <c r="BQ384">
        <v>6210</v>
      </c>
      <c r="BS384">
        <v>1</v>
      </c>
    </row>
    <row r="385" spans="43:71" x14ac:dyDescent="0.2">
      <c r="AQ385">
        <v>11</v>
      </c>
      <c r="AR385">
        <v>6330</v>
      </c>
      <c r="AS385" t="s">
        <v>30324</v>
      </c>
      <c r="AT385" t="s">
        <v>936</v>
      </c>
      <c r="AU385">
        <v>11</v>
      </c>
      <c r="AV385">
        <v>6330</v>
      </c>
      <c r="AW385" t="s">
        <v>23426</v>
      </c>
      <c r="AX385" t="s">
        <v>936</v>
      </c>
      <c r="AY385">
        <v>11</v>
      </c>
      <c r="AZ385">
        <v>6330</v>
      </c>
      <c r="BA385" t="s">
        <v>16578</v>
      </c>
      <c r="BB385" t="s">
        <v>936</v>
      </c>
      <c r="BC385">
        <v>11</v>
      </c>
      <c r="BD385">
        <v>6330</v>
      </c>
      <c r="BE385" t="s">
        <v>9730</v>
      </c>
      <c r="BF385" t="s">
        <v>936</v>
      </c>
      <c r="BH385">
        <v>11</v>
      </c>
      <c r="BI385">
        <v>6330</v>
      </c>
      <c r="BJ385" t="s">
        <v>3082</v>
      </c>
      <c r="BK385" t="s">
        <v>936</v>
      </c>
      <c r="BP385">
        <v>17</v>
      </c>
      <c r="BQ385">
        <v>6240</v>
      </c>
      <c r="BS385">
        <v>2</v>
      </c>
    </row>
    <row r="386" spans="43:71" x14ac:dyDescent="0.2">
      <c r="AQ386">
        <v>11</v>
      </c>
      <c r="AR386">
        <v>6340</v>
      </c>
      <c r="AS386" t="s">
        <v>30325</v>
      </c>
      <c r="AT386" t="s">
        <v>936</v>
      </c>
      <c r="AU386">
        <v>11</v>
      </c>
      <c r="AV386">
        <v>6340</v>
      </c>
      <c r="AW386" t="s">
        <v>23427</v>
      </c>
      <c r="AX386" t="s">
        <v>936</v>
      </c>
      <c r="AY386">
        <v>11</v>
      </c>
      <c r="AZ386">
        <v>6340</v>
      </c>
      <c r="BA386" t="s">
        <v>16579</v>
      </c>
      <c r="BB386" t="s">
        <v>936</v>
      </c>
      <c r="BC386">
        <v>11</v>
      </c>
      <c r="BD386">
        <v>6340</v>
      </c>
      <c r="BE386" t="s">
        <v>9731</v>
      </c>
      <c r="BF386" t="s">
        <v>936</v>
      </c>
      <c r="BH386">
        <v>11</v>
      </c>
      <c r="BI386">
        <v>6340</v>
      </c>
      <c r="BJ386" t="s">
        <v>3083</v>
      </c>
      <c r="BK386" t="s">
        <v>936</v>
      </c>
      <c r="BP386">
        <v>17</v>
      </c>
      <c r="BQ386">
        <v>6250</v>
      </c>
      <c r="BS386">
        <v>1</v>
      </c>
    </row>
    <row r="387" spans="43:71" x14ac:dyDescent="0.2">
      <c r="AQ387">
        <v>11</v>
      </c>
      <c r="AR387">
        <v>6350</v>
      </c>
      <c r="AS387" t="s">
        <v>30326</v>
      </c>
      <c r="AT387" t="s">
        <v>936</v>
      </c>
      <c r="AU387">
        <v>11</v>
      </c>
      <c r="AV387">
        <v>6350</v>
      </c>
      <c r="AW387" t="s">
        <v>23428</v>
      </c>
      <c r="AX387" t="s">
        <v>936</v>
      </c>
      <c r="AY387">
        <v>11</v>
      </c>
      <c r="AZ387">
        <v>6350</v>
      </c>
      <c r="BA387" t="s">
        <v>16580</v>
      </c>
      <c r="BB387" t="s">
        <v>936</v>
      </c>
      <c r="BC387">
        <v>11</v>
      </c>
      <c r="BD387">
        <v>6350</v>
      </c>
      <c r="BE387" t="s">
        <v>9732</v>
      </c>
      <c r="BF387" t="s">
        <v>936</v>
      </c>
      <c r="BH387">
        <v>11</v>
      </c>
      <c r="BI387">
        <v>6350</v>
      </c>
      <c r="BJ387" t="s">
        <v>3084</v>
      </c>
      <c r="BK387" t="s">
        <v>936</v>
      </c>
      <c r="BP387">
        <v>17</v>
      </c>
      <c r="BQ387">
        <v>6256</v>
      </c>
      <c r="BS387">
        <v>1</v>
      </c>
    </row>
    <row r="388" spans="43:71" x14ac:dyDescent="0.2">
      <c r="AQ388">
        <v>11</v>
      </c>
      <c r="AR388">
        <v>6360</v>
      </c>
      <c r="AS388" t="s">
        <v>30327</v>
      </c>
      <c r="AT388" t="s">
        <v>936</v>
      </c>
      <c r="AU388">
        <v>11</v>
      </c>
      <c r="AV388">
        <v>6360</v>
      </c>
      <c r="AW388" t="s">
        <v>23429</v>
      </c>
      <c r="AX388" t="s">
        <v>936</v>
      </c>
      <c r="AY388">
        <v>11</v>
      </c>
      <c r="AZ388">
        <v>6360</v>
      </c>
      <c r="BA388" t="s">
        <v>16581</v>
      </c>
      <c r="BB388" t="s">
        <v>936</v>
      </c>
      <c r="BC388">
        <v>11</v>
      </c>
      <c r="BD388">
        <v>6360</v>
      </c>
      <c r="BE388" t="s">
        <v>9733</v>
      </c>
      <c r="BF388" t="s">
        <v>936</v>
      </c>
      <c r="BH388">
        <v>11</v>
      </c>
      <c r="BI388">
        <v>6360</v>
      </c>
      <c r="BJ388" t="s">
        <v>3085</v>
      </c>
      <c r="BK388" t="s">
        <v>936</v>
      </c>
      <c r="BP388">
        <v>17</v>
      </c>
      <c r="BQ388">
        <v>6260</v>
      </c>
      <c r="BS388">
        <v>2</v>
      </c>
    </row>
    <row r="389" spans="43:71" x14ac:dyDescent="0.2">
      <c r="AQ389">
        <v>11</v>
      </c>
      <c r="AR389">
        <v>7205</v>
      </c>
      <c r="AS389" t="s">
        <v>30328</v>
      </c>
      <c r="AT389" t="s">
        <v>937</v>
      </c>
      <c r="AU389">
        <v>11</v>
      </c>
      <c r="AV389">
        <v>7205</v>
      </c>
      <c r="AW389" t="s">
        <v>23430</v>
      </c>
      <c r="AX389" t="s">
        <v>937</v>
      </c>
      <c r="AY389">
        <v>11</v>
      </c>
      <c r="AZ389">
        <v>7205</v>
      </c>
      <c r="BA389" t="s">
        <v>16582</v>
      </c>
      <c r="BB389" t="s">
        <v>937</v>
      </c>
      <c r="BC389">
        <v>11</v>
      </c>
      <c r="BD389">
        <v>7205</v>
      </c>
      <c r="BE389" t="s">
        <v>9734</v>
      </c>
      <c r="BF389" t="s">
        <v>937</v>
      </c>
      <c r="BH389">
        <v>11</v>
      </c>
      <c r="BI389">
        <v>7205</v>
      </c>
      <c r="BJ389" t="s">
        <v>3086</v>
      </c>
      <c r="BK389" t="s">
        <v>937</v>
      </c>
      <c r="BP389">
        <v>17</v>
      </c>
      <c r="BQ389">
        <v>6270</v>
      </c>
      <c r="BS389">
        <v>2</v>
      </c>
    </row>
    <row r="390" spans="43:71" x14ac:dyDescent="0.2">
      <c r="AQ390">
        <v>11</v>
      </c>
      <c r="AR390">
        <v>7206</v>
      </c>
      <c r="AS390" t="s">
        <v>30329</v>
      </c>
      <c r="AT390" t="s">
        <v>936</v>
      </c>
      <c r="AU390">
        <v>11</v>
      </c>
      <c r="AV390">
        <v>7206</v>
      </c>
      <c r="AW390" t="s">
        <v>23431</v>
      </c>
      <c r="AX390" t="s">
        <v>936</v>
      </c>
      <c r="AY390">
        <v>11</v>
      </c>
      <c r="AZ390">
        <v>7206</v>
      </c>
      <c r="BA390" t="s">
        <v>16583</v>
      </c>
      <c r="BB390" t="s">
        <v>936</v>
      </c>
      <c r="BC390">
        <v>11</v>
      </c>
      <c r="BD390">
        <v>7206</v>
      </c>
      <c r="BE390" t="s">
        <v>9735</v>
      </c>
      <c r="BF390" t="s">
        <v>936</v>
      </c>
      <c r="BH390">
        <v>11</v>
      </c>
      <c r="BI390">
        <v>7206</v>
      </c>
      <c r="BJ390" t="s">
        <v>3087</v>
      </c>
      <c r="BK390" t="s">
        <v>936</v>
      </c>
      <c r="BP390">
        <v>17</v>
      </c>
      <c r="BQ390">
        <v>6280</v>
      </c>
      <c r="BS390">
        <v>1</v>
      </c>
    </row>
    <row r="391" spans="43:71" x14ac:dyDescent="0.2">
      <c r="AQ391">
        <v>11</v>
      </c>
      <c r="AR391">
        <v>7207</v>
      </c>
      <c r="AS391" t="s">
        <v>30330</v>
      </c>
      <c r="AT391" t="s">
        <v>936</v>
      </c>
      <c r="AU391">
        <v>11</v>
      </c>
      <c r="AV391">
        <v>7207</v>
      </c>
      <c r="AW391" t="s">
        <v>23432</v>
      </c>
      <c r="AX391" t="s">
        <v>936</v>
      </c>
      <c r="AY391">
        <v>11</v>
      </c>
      <c r="AZ391">
        <v>7207</v>
      </c>
      <c r="BA391" t="s">
        <v>16584</v>
      </c>
      <c r="BB391" t="s">
        <v>936</v>
      </c>
      <c r="BC391">
        <v>11</v>
      </c>
      <c r="BD391">
        <v>7207</v>
      </c>
      <c r="BE391" t="s">
        <v>9736</v>
      </c>
      <c r="BF391" t="s">
        <v>936</v>
      </c>
      <c r="BH391">
        <v>11</v>
      </c>
      <c r="BI391">
        <v>7207</v>
      </c>
      <c r="BJ391" t="s">
        <v>3088</v>
      </c>
      <c r="BK391" t="s">
        <v>936</v>
      </c>
      <c r="BP391">
        <v>17</v>
      </c>
      <c r="BQ391">
        <v>6290</v>
      </c>
      <c r="BS391">
        <v>1</v>
      </c>
    </row>
    <row r="392" spans="43:71" x14ac:dyDescent="0.2">
      <c r="AQ392">
        <v>11</v>
      </c>
      <c r="AR392">
        <v>7210</v>
      </c>
      <c r="AS392" t="s">
        <v>30331</v>
      </c>
      <c r="AT392" t="s">
        <v>938</v>
      </c>
      <c r="AU392">
        <v>11</v>
      </c>
      <c r="AV392">
        <v>7210</v>
      </c>
      <c r="AW392" t="s">
        <v>23433</v>
      </c>
      <c r="AX392" t="s">
        <v>938</v>
      </c>
      <c r="AY392">
        <v>11</v>
      </c>
      <c r="AZ392">
        <v>7210</v>
      </c>
      <c r="BA392" t="s">
        <v>16585</v>
      </c>
      <c r="BB392" t="s">
        <v>938</v>
      </c>
      <c r="BC392">
        <v>11</v>
      </c>
      <c r="BD392">
        <v>7210</v>
      </c>
      <c r="BE392" t="s">
        <v>9737</v>
      </c>
      <c r="BF392" t="s">
        <v>938</v>
      </c>
      <c r="BH392">
        <v>11</v>
      </c>
      <c r="BI392">
        <v>7210</v>
      </c>
      <c r="BJ392" t="s">
        <v>3089</v>
      </c>
      <c r="BK392" t="s">
        <v>938</v>
      </c>
      <c r="BP392">
        <v>17</v>
      </c>
      <c r="BQ392">
        <v>6300</v>
      </c>
      <c r="BS392">
        <v>1</v>
      </c>
    </row>
    <row r="393" spans="43:71" x14ac:dyDescent="0.2">
      <c r="AQ393">
        <v>11</v>
      </c>
      <c r="AR393">
        <v>8073</v>
      </c>
      <c r="AS393" t="s">
        <v>30332</v>
      </c>
      <c r="AT393" t="s">
        <v>936</v>
      </c>
      <c r="AU393">
        <v>11</v>
      </c>
      <c r="AV393">
        <v>8073</v>
      </c>
      <c r="AW393" t="s">
        <v>23434</v>
      </c>
      <c r="AX393" t="s">
        <v>936</v>
      </c>
      <c r="AY393">
        <v>11</v>
      </c>
      <c r="AZ393">
        <v>8073</v>
      </c>
      <c r="BA393" t="s">
        <v>16586</v>
      </c>
      <c r="BB393" t="s">
        <v>936</v>
      </c>
      <c r="BC393">
        <v>11</v>
      </c>
      <c r="BD393">
        <v>8073</v>
      </c>
      <c r="BE393" t="s">
        <v>9738</v>
      </c>
      <c r="BF393" t="s">
        <v>936</v>
      </c>
      <c r="BH393">
        <v>11</v>
      </c>
      <c r="BI393">
        <v>8073</v>
      </c>
      <c r="BJ393" t="s">
        <v>3090</v>
      </c>
      <c r="BK393" t="s">
        <v>936</v>
      </c>
      <c r="BP393">
        <v>17</v>
      </c>
      <c r="BQ393">
        <v>6310</v>
      </c>
      <c r="BS393">
        <v>1</v>
      </c>
    </row>
    <row r="394" spans="43:71" x14ac:dyDescent="0.2">
      <c r="AQ394">
        <v>11</v>
      </c>
      <c r="AR394">
        <v>8074</v>
      </c>
      <c r="AS394" t="s">
        <v>30333</v>
      </c>
      <c r="AT394" t="s">
        <v>937</v>
      </c>
      <c r="AU394">
        <v>11</v>
      </c>
      <c r="AV394">
        <v>8074</v>
      </c>
      <c r="AW394" t="s">
        <v>23435</v>
      </c>
      <c r="AX394" t="s">
        <v>937</v>
      </c>
      <c r="AY394">
        <v>11</v>
      </c>
      <c r="AZ394">
        <v>8074</v>
      </c>
      <c r="BA394" t="s">
        <v>16587</v>
      </c>
      <c r="BB394" t="s">
        <v>937</v>
      </c>
      <c r="BC394">
        <v>11</v>
      </c>
      <c r="BD394">
        <v>8074</v>
      </c>
      <c r="BE394" t="s">
        <v>9739</v>
      </c>
      <c r="BF394" t="s">
        <v>937</v>
      </c>
      <c r="BH394">
        <v>11</v>
      </c>
      <c r="BI394">
        <v>8074</v>
      </c>
      <c r="BJ394" t="s">
        <v>3091</v>
      </c>
      <c r="BK394" t="s">
        <v>937</v>
      </c>
      <c r="BP394">
        <v>17</v>
      </c>
      <c r="BQ394">
        <v>6320</v>
      </c>
      <c r="BS394">
        <v>1</v>
      </c>
    </row>
    <row r="395" spans="43:71" x14ac:dyDescent="0.2">
      <c r="AQ395">
        <v>11</v>
      </c>
      <c r="AR395">
        <v>8075</v>
      </c>
      <c r="AS395" t="s">
        <v>30334</v>
      </c>
      <c r="AT395" t="s">
        <v>936</v>
      </c>
      <c r="AU395">
        <v>11</v>
      </c>
      <c r="AV395">
        <v>8075</v>
      </c>
      <c r="AW395" t="s">
        <v>23436</v>
      </c>
      <c r="AX395" t="s">
        <v>936</v>
      </c>
      <c r="AY395">
        <v>11</v>
      </c>
      <c r="AZ395">
        <v>8075</v>
      </c>
      <c r="BA395" t="s">
        <v>16588</v>
      </c>
      <c r="BB395" t="s">
        <v>936</v>
      </c>
      <c r="BC395">
        <v>11</v>
      </c>
      <c r="BD395">
        <v>8075</v>
      </c>
      <c r="BE395" t="s">
        <v>9740</v>
      </c>
      <c r="BF395" t="s">
        <v>936</v>
      </c>
      <c r="BH395">
        <v>11</v>
      </c>
      <c r="BI395">
        <v>8075</v>
      </c>
      <c r="BJ395" t="s">
        <v>3092</v>
      </c>
      <c r="BK395" t="s">
        <v>936</v>
      </c>
      <c r="BP395">
        <v>17</v>
      </c>
      <c r="BQ395">
        <v>6330</v>
      </c>
      <c r="BS395">
        <v>1</v>
      </c>
    </row>
    <row r="396" spans="43:71" x14ac:dyDescent="0.2">
      <c r="AQ396">
        <v>11</v>
      </c>
      <c r="AR396">
        <v>8076</v>
      </c>
      <c r="AS396" t="s">
        <v>30335</v>
      </c>
      <c r="AT396" t="s">
        <v>937</v>
      </c>
      <c r="AU396">
        <v>11</v>
      </c>
      <c r="AV396">
        <v>8076</v>
      </c>
      <c r="AW396" t="s">
        <v>23437</v>
      </c>
      <c r="AX396" t="s">
        <v>937</v>
      </c>
      <c r="AY396">
        <v>11</v>
      </c>
      <c r="AZ396">
        <v>8076</v>
      </c>
      <c r="BA396" t="s">
        <v>16589</v>
      </c>
      <c r="BB396" t="s">
        <v>937</v>
      </c>
      <c r="BC396">
        <v>11</v>
      </c>
      <c r="BD396">
        <v>8076</v>
      </c>
      <c r="BE396" t="s">
        <v>9741</v>
      </c>
      <c r="BF396" t="s">
        <v>937</v>
      </c>
      <c r="BH396">
        <v>11</v>
      </c>
      <c r="BI396">
        <v>8076</v>
      </c>
      <c r="BJ396" t="s">
        <v>3093</v>
      </c>
      <c r="BK396" t="s">
        <v>937</v>
      </c>
      <c r="BP396">
        <v>17</v>
      </c>
      <c r="BQ396">
        <v>6340</v>
      </c>
      <c r="BS396">
        <v>1</v>
      </c>
    </row>
    <row r="397" spans="43:71" x14ac:dyDescent="0.2">
      <c r="AQ397">
        <v>11</v>
      </c>
      <c r="AR397">
        <v>8077</v>
      </c>
      <c r="AS397" t="s">
        <v>30336</v>
      </c>
      <c r="AT397" t="s">
        <v>937</v>
      </c>
      <c r="AU397">
        <v>11</v>
      </c>
      <c r="AV397">
        <v>8077</v>
      </c>
      <c r="AW397" t="s">
        <v>23438</v>
      </c>
      <c r="AX397" t="s">
        <v>937</v>
      </c>
      <c r="AY397">
        <v>11</v>
      </c>
      <c r="AZ397">
        <v>8077</v>
      </c>
      <c r="BA397" t="s">
        <v>16590</v>
      </c>
      <c r="BB397" t="s">
        <v>937</v>
      </c>
      <c r="BC397">
        <v>11</v>
      </c>
      <c r="BD397">
        <v>8077</v>
      </c>
      <c r="BE397" t="s">
        <v>9742</v>
      </c>
      <c r="BF397" t="s">
        <v>937</v>
      </c>
      <c r="BH397">
        <v>11</v>
      </c>
      <c r="BI397">
        <v>8077</v>
      </c>
      <c r="BJ397" t="s">
        <v>3094</v>
      </c>
      <c r="BK397" t="s">
        <v>937</v>
      </c>
      <c r="BP397">
        <v>19</v>
      </c>
      <c r="BQ397">
        <v>6010</v>
      </c>
      <c r="BS397">
        <v>2</v>
      </c>
    </row>
    <row r="398" spans="43:71" x14ac:dyDescent="0.2">
      <c r="AQ398">
        <v>11</v>
      </c>
      <c r="AR398">
        <v>8078</v>
      </c>
      <c r="AS398" t="s">
        <v>30337</v>
      </c>
      <c r="AT398" t="s">
        <v>937</v>
      </c>
      <c r="AU398">
        <v>11</v>
      </c>
      <c r="AV398">
        <v>8078</v>
      </c>
      <c r="AW398" t="s">
        <v>23439</v>
      </c>
      <c r="AX398" t="s">
        <v>937</v>
      </c>
      <c r="AY398">
        <v>11</v>
      </c>
      <c r="AZ398">
        <v>8078</v>
      </c>
      <c r="BA398" t="s">
        <v>16591</v>
      </c>
      <c r="BB398" t="s">
        <v>937</v>
      </c>
      <c r="BC398">
        <v>11</v>
      </c>
      <c r="BD398">
        <v>8078</v>
      </c>
      <c r="BE398" t="s">
        <v>9743</v>
      </c>
      <c r="BF398" t="s">
        <v>937</v>
      </c>
      <c r="BH398">
        <v>11</v>
      </c>
      <c r="BI398">
        <v>8078</v>
      </c>
      <c r="BJ398" t="s">
        <v>3095</v>
      </c>
      <c r="BK398" t="s">
        <v>937</v>
      </c>
      <c r="BP398">
        <v>19</v>
      </c>
      <c r="BQ398">
        <v>6020</v>
      </c>
      <c r="BS398">
        <v>2</v>
      </c>
    </row>
    <row r="399" spans="43:71" x14ac:dyDescent="0.2">
      <c r="AQ399">
        <v>11</v>
      </c>
      <c r="AR399">
        <v>8079</v>
      </c>
      <c r="AS399" t="s">
        <v>30338</v>
      </c>
      <c r="AT399" t="s">
        <v>937</v>
      </c>
      <c r="AU399">
        <v>11</v>
      </c>
      <c r="AV399">
        <v>8079</v>
      </c>
      <c r="AW399" t="s">
        <v>23440</v>
      </c>
      <c r="AX399" t="s">
        <v>937</v>
      </c>
      <c r="AY399">
        <v>11</v>
      </c>
      <c r="AZ399">
        <v>8079</v>
      </c>
      <c r="BA399" t="s">
        <v>16592</v>
      </c>
      <c r="BB399" t="s">
        <v>937</v>
      </c>
      <c r="BC399">
        <v>11</v>
      </c>
      <c r="BD399">
        <v>8079</v>
      </c>
      <c r="BE399" t="s">
        <v>9744</v>
      </c>
      <c r="BF399" t="s">
        <v>937</v>
      </c>
      <c r="BH399">
        <v>11</v>
      </c>
      <c r="BI399">
        <v>8079</v>
      </c>
      <c r="BJ399" t="s">
        <v>3096</v>
      </c>
      <c r="BK399" t="s">
        <v>937</v>
      </c>
      <c r="BP399">
        <v>19</v>
      </c>
      <c r="BQ399">
        <v>6030</v>
      </c>
      <c r="BS399">
        <v>2</v>
      </c>
    </row>
    <row r="400" spans="43:71" x14ac:dyDescent="0.2">
      <c r="AQ400">
        <v>11</v>
      </c>
      <c r="AR400">
        <v>8080</v>
      </c>
      <c r="AS400" t="s">
        <v>30339</v>
      </c>
      <c r="AT400" t="s">
        <v>938</v>
      </c>
      <c r="AU400">
        <v>11</v>
      </c>
      <c r="AV400">
        <v>8080</v>
      </c>
      <c r="AW400" t="s">
        <v>23441</v>
      </c>
      <c r="AX400" t="s">
        <v>938</v>
      </c>
      <c r="AY400">
        <v>11</v>
      </c>
      <c r="AZ400">
        <v>8080</v>
      </c>
      <c r="BA400" t="s">
        <v>16593</v>
      </c>
      <c r="BB400" t="s">
        <v>938</v>
      </c>
      <c r="BC400">
        <v>11</v>
      </c>
      <c r="BD400">
        <v>8080</v>
      </c>
      <c r="BE400" t="s">
        <v>9745</v>
      </c>
      <c r="BF400" t="s">
        <v>938</v>
      </c>
      <c r="BH400">
        <v>11</v>
      </c>
      <c r="BI400">
        <v>8080</v>
      </c>
      <c r="BJ400" t="s">
        <v>3097</v>
      </c>
      <c r="BK400" t="s">
        <v>938</v>
      </c>
      <c r="BP400">
        <v>19</v>
      </c>
      <c r="BQ400">
        <v>6040</v>
      </c>
      <c r="BS400">
        <v>2</v>
      </c>
    </row>
    <row r="401" spans="43:71" x14ac:dyDescent="0.2">
      <c r="AQ401">
        <v>11</v>
      </c>
      <c r="AR401">
        <v>8081</v>
      </c>
      <c r="AS401" t="s">
        <v>30340</v>
      </c>
      <c r="AT401" t="s">
        <v>937</v>
      </c>
      <c r="AU401">
        <v>11</v>
      </c>
      <c r="AV401">
        <v>8081</v>
      </c>
      <c r="AW401" t="s">
        <v>23442</v>
      </c>
      <c r="AX401" t="s">
        <v>937</v>
      </c>
      <c r="AY401">
        <v>11</v>
      </c>
      <c r="AZ401">
        <v>8081</v>
      </c>
      <c r="BA401" t="s">
        <v>16594</v>
      </c>
      <c r="BB401" t="s">
        <v>937</v>
      </c>
      <c r="BC401">
        <v>11</v>
      </c>
      <c r="BD401">
        <v>8081</v>
      </c>
      <c r="BE401" t="s">
        <v>9746</v>
      </c>
      <c r="BF401" t="s">
        <v>937</v>
      </c>
      <c r="BH401">
        <v>11</v>
      </c>
      <c r="BI401">
        <v>8081</v>
      </c>
      <c r="BJ401" t="s">
        <v>3098</v>
      </c>
      <c r="BK401" t="s">
        <v>937</v>
      </c>
      <c r="BP401">
        <v>19</v>
      </c>
      <c r="BQ401">
        <v>6070</v>
      </c>
      <c r="BS401">
        <v>2</v>
      </c>
    </row>
    <row r="402" spans="43:71" x14ac:dyDescent="0.2">
      <c r="AQ402">
        <v>11</v>
      </c>
      <c r="AR402">
        <v>8082</v>
      </c>
      <c r="AS402" t="s">
        <v>30341</v>
      </c>
      <c r="AT402" t="s">
        <v>937</v>
      </c>
      <c r="AU402">
        <v>11</v>
      </c>
      <c r="AV402">
        <v>8082</v>
      </c>
      <c r="AW402" t="s">
        <v>23443</v>
      </c>
      <c r="AX402" t="s">
        <v>937</v>
      </c>
      <c r="AY402">
        <v>11</v>
      </c>
      <c r="AZ402">
        <v>8082</v>
      </c>
      <c r="BA402" t="s">
        <v>16595</v>
      </c>
      <c r="BB402" t="s">
        <v>937</v>
      </c>
      <c r="BC402">
        <v>11</v>
      </c>
      <c r="BD402">
        <v>8082</v>
      </c>
      <c r="BE402" t="s">
        <v>9747</v>
      </c>
      <c r="BF402" t="s">
        <v>937</v>
      </c>
      <c r="BH402">
        <v>11</v>
      </c>
      <c r="BI402">
        <v>8082</v>
      </c>
      <c r="BJ402" t="s">
        <v>3099</v>
      </c>
      <c r="BK402" t="s">
        <v>937</v>
      </c>
      <c r="BP402">
        <v>19</v>
      </c>
      <c r="BQ402">
        <v>6080</v>
      </c>
      <c r="BS402">
        <v>2</v>
      </c>
    </row>
    <row r="403" spans="43:71" x14ac:dyDescent="0.2">
      <c r="AQ403">
        <v>11</v>
      </c>
      <c r="AR403">
        <v>8083</v>
      </c>
      <c r="AS403" t="s">
        <v>30342</v>
      </c>
      <c r="AT403" t="s">
        <v>937</v>
      </c>
      <c r="AU403">
        <v>11</v>
      </c>
      <c r="AV403">
        <v>8083</v>
      </c>
      <c r="AW403" t="s">
        <v>23444</v>
      </c>
      <c r="AX403" t="s">
        <v>938</v>
      </c>
      <c r="AY403">
        <v>11</v>
      </c>
      <c r="AZ403">
        <v>8083</v>
      </c>
      <c r="BA403" t="s">
        <v>16596</v>
      </c>
      <c r="BB403" t="s">
        <v>938</v>
      </c>
      <c r="BC403">
        <v>11</v>
      </c>
      <c r="BD403">
        <v>8083</v>
      </c>
      <c r="BE403" t="s">
        <v>9748</v>
      </c>
      <c r="BF403" t="s">
        <v>938</v>
      </c>
      <c r="BH403">
        <v>11</v>
      </c>
      <c r="BI403">
        <v>8083</v>
      </c>
      <c r="BJ403" t="s">
        <v>3100</v>
      </c>
      <c r="BK403" t="s">
        <v>938</v>
      </c>
      <c r="BP403">
        <v>19</v>
      </c>
      <c r="BQ403">
        <v>6090</v>
      </c>
      <c r="BS403">
        <v>2</v>
      </c>
    </row>
    <row r="404" spans="43:71" x14ac:dyDescent="0.2">
      <c r="AQ404">
        <v>11</v>
      </c>
      <c r="AR404">
        <v>8084</v>
      </c>
      <c r="AS404" t="s">
        <v>30343</v>
      </c>
      <c r="AT404" t="s">
        <v>937</v>
      </c>
      <c r="AU404">
        <v>11</v>
      </c>
      <c r="AV404">
        <v>8084</v>
      </c>
      <c r="AW404" t="s">
        <v>23445</v>
      </c>
      <c r="AX404" t="s">
        <v>937</v>
      </c>
      <c r="AY404">
        <v>11</v>
      </c>
      <c r="AZ404">
        <v>8084</v>
      </c>
      <c r="BA404" t="s">
        <v>16597</v>
      </c>
      <c r="BB404" t="s">
        <v>937</v>
      </c>
      <c r="BC404">
        <v>11</v>
      </c>
      <c r="BD404">
        <v>8084</v>
      </c>
      <c r="BE404" t="s">
        <v>9749</v>
      </c>
      <c r="BF404" t="s">
        <v>937</v>
      </c>
      <c r="BH404">
        <v>11</v>
      </c>
      <c r="BI404">
        <v>8084</v>
      </c>
      <c r="BJ404" t="s">
        <v>3101</v>
      </c>
      <c r="BK404" t="s">
        <v>937</v>
      </c>
      <c r="BP404">
        <v>19</v>
      </c>
      <c r="BQ404">
        <v>6100</v>
      </c>
      <c r="BS404">
        <v>2</v>
      </c>
    </row>
    <row r="405" spans="43:71" x14ac:dyDescent="0.2">
      <c r="AQ405">
        <v>13</v>
      </c>
      <c r="AR405">
        <v>6010</v>
      </c>
      <c r="AS405" t="s">
        <v>30344</v>
      </c>
      <c r="AT405" t="s">
        <v>937</v>
      </c>
      <c r="AU405">
        <v>13</v>
      </c>
      <c r="AV405">
        <v>6010</v>
      </c>
      <c r="AW405" t="s">
        <v>23446</v>
      </c>
      <c r="AX405" t="s">
        <v>937</v>
      </c>
      <c r="AY405">
        <v>13</v>
      </c>
      <c r="AZ405">
        <v>6010</v>
      </c>
      <c r="BA405" t="s">
        <v>16598</v>
      </c>
      <c r="BB405" t="s">
        <v>937</v>
      </c>
      <c r="BC405">
        <v>13</v>
      </c>
      <c r="BD405">
        <v>6010</v>
      </c>
      <c r="BE405" t="s">
        <v>9750</v>
      </c>
      <c r="BF405" t="s">
        <v>937</v>
      </c>
      <c r="BH405">
        <v>13</v>
      </c>
      <c r="BI405">
        <v>6010</v>
      </c>
      <c r="BJ405" t="s">
        <v>3102</v>
      </c>
      <c r="BK405" t="s">
        <v>937</v>
      </c>
      <c r="BP405">
        <v>19</v>
      </c>
      <c r="BQ405">
        <v>6101</v>
      </c>
      <c r="BS405">
        <v>2</v>
      </c>
    </row>
    <row r="406" spans="43:71" x14ac:dyDescent="0.2">
      <c r="AQ406">
        <v>13</v>
      </c>
      <c r="AR406">
        <v>6020</v>
      </c>
      <c r="AS406" t="s">
        <v>30345</v>
      </c>
      <c r="AT406" t="s">
        <v>937</v>
      </c>
      <c r="AU406">
        <v>13</v>
      </c>
      <c r="AV406">
        <v>6020</v>
      </c>
      <c r="AW406" t="s">
        <v>23447</v>
      </c>
      <c r="AX406" t="s">
        <v>937</v>
      </c>
      <c r="AY406">
        <v>13</v>
      </c>
      <c r="AZ406">
        <v>6020</v>
      </c>
      <c r="BA406" t="s">
        <v>16599</v>
      </c>
      <c r="BB406" t="s">
        <v>937</v>
      </c>
      <c r="BC406">
        <v>13</v>
      </c>
      <c r="BD406">
        <v>6020</v>
      </c>
      <c r="BE406" t="s">
        <v>9751</v>
      </c>
      <c r="BF406" t="s">
        <v>937</v>
      </c>
      <c r="BH406">
        <v>13</v>
      </c>
      <c r="BI406">
        <v>6020</v>
      </c>
      <c r="BJ406" t="s">
        <v>3103</v>
      </c>
      <c r="BK406" t="s">
        <v>937</v>
      </c>
      <c r="BP406">
        <v>19</v>
      </c>
      <c r="BQ406">
        <v>6110</v>
      </c>
      <c r="BS406">
        <v>4</v>
      </c>
    </row>
    <row r="407" spans="43:71" x14ac:dyDescent="0.2">
      <c r="AQ407">
        <v>13</v>
      </c>
      <c r="AR407">
        <v>6030</v>
      </c>
      <c r="AS407" t="s">
        <v>30346</v>
      </c>
      <c r="AT407" t="s">
        <v>937</v>
      </c>
      <c r="AU407">
        <v>13</v>
      </c>
      <c r="AV407">
        <v>6030</v>
      </c>
      <c r="AW407" t="s">
        <v>23448</v>
      </c>
      <c r="AX407" t="s">
        <v>937</v>
      </c>
      <c r="AY407">
        <v>13</v>
      </c>
      <c r="AZ407">
        <v>6030</v>
      </c>
      <c r="BA407" t="s">
        <v>16600</v>
      </c>
      <c r="BB407" t="s">
        <v>937</v>
      </c>
      <c r="BC407">
        <v>13</v>
      </c>
      <c r="BD407">
        <v>6030</v>
      </c>
      <c r="BE407" t="s">
        <v>9752</v>
      </c>
      <c r="BF407" t="s">
        <v>937</v>
      </c>
      <c r="BH407">
        <v>13</v>
      </c>
      <c r="BI407">
        <v>6030</v>
      </c>
      <c r="BJ407" t="s">
        <v>3104</v>
      </c>
      <c r="BK407" t="s">
        <v>937</v>
      </c>
      <c r="BP407">
        <v>19</v>
      </c>
      <c r="BQ407">
        <v>6130</v>
      </c>
      <c r="BS407">
        <v>3</v>
      </c>
    </row>
    <row r="408" spans="43:71" x14ac:dyDescent="0.2">
      <c r="AQ408">
        <v>13</v>
      </c>
      <c r="AR408">
        <v>6040</v>
      </c>
      <c r="AS408" t="s">
        <v>30347</v>
      </c>
      <c r="AT408" t="s">
        <v>936</v>
      </c>
      <c r="AU408">
        <v>13</v>
      </c>
      <c r="AV408">
        <v>6040</v>
      </c>
      <c r="AW408" t="s">
        <v>23449</v>
      </c>
      <c r="AX408" t="s">
        <v>936</v>
      </c>
      <c r="AY408">
        <v>13</v>
      </c>
      <c r="AZ408">
        <v>6040</v>
      </c>
      <c r="BA408" t="s">
        <v>16601</v>
      </c>
      <c r="BB408" t="s">
        <v>936</v>
      </c>
      <c r="BC408">
        <v>13</v>
      </c>
      <c r="BD408">
        <v>6040</v>
      </c>
      <c r="BE408" t="s">
        <v>9753</v>
      </c>
      <c r="BF408" t="s">
        <v>936</v>
      </c>
      <c r="BH408">
        <v>13</v>
      </c>
      <c r="BI408">
        <v>6040</v>
      </c>
      <c r="BJ408" t="s">
        <v>3105</v>
      </c>
      <c r="BK408" t="s">
        <v>936</v>
      </c>
      <c r="BP408">
        <v>19</v>
      </c>
      <c r="BQ408">
        <v>6131</v>
      </c>
      <c r="BS408">
        <v>2</v>
      </c>
    </row>
    <row r="409" spans="43:71" x14ac:dyDescent="0.2">
      <c r="AQ409">
        <v>13</v>
      </c>
      <c r="AR409">
        <v>6070</v>
      </c>
      <c r="AS409" t="s">
        <v>30348</v>
      </c>
      <c r="AT409" t="s">
        <v>936</v>
      </c>
      <c r="AU409">
        <v>13</v>
      </c>
      <c r="AV409">
        <v>6070</v>
      </c>
      <c r="AW409" t="s">
        <v>23450</v>
      </c>
      <c r="AX409" t="s">
        <v>936</v>
      </c>
      <c r="AY409">
        <v>13</v>
      </c>
      <c r="AZ409">
        <v>6070</v>
      </c>
      <c r="BA409" t="s">
        <v>16602</v>
      </c>
      <c r="BB409" t="s">
        <v>936</v>
      </c>
      <c r="BC409">
        <v>13</v>
      </c>
      <c r="BD409">
        <v>6070</v>
      </c>
      <c r="BE409" t="s">
        <v>9754</v>
      </c>
      <c r="BF409" t="s">
        <v>936</v>
      </c>
      <c r="BH409">
        <v>13</v>
      </c>
      <c r="BI409">
        <v>6070</v>
      </c>
      <c r="BJ409" t="s">
        <v>3106</v>
      </c>
      <c r="BK409" t="s">
        <v>936</v>
      </c>
      <c r="BP409">
        <v>19</v>
      </c>
      <c r="BQ409">
        <v>6140</v>
      </c>
      <c r="BS409">
        <v>2</v>
      </c>
    </row>
    <row r="410" spans="43:71" x14ac:dyDescent="0.2">
      <c r="AQ410">
        <v>13</v>
      </c>
      <c r="AR410">
        <v>6080</v>
      </c>
      <c r="AS410" t="s">
        <v>30349</v>
      </c>
      <c r="AT410" t="s">
        <v>936</v>
      </c>
      <c r="AU410">
        <v>13</v>
      </c>
      <c r="AV410">
        <v>6080</v>
      </c>
      <c r="AW410" t="s">
        <v>23451</v>
      </c>
      <c r="AX410" t="s">
        <v>936</v>
      </c>
      <c r="AY410">
        <v>13</v>
      </c>
      <c r="AZ410">
        <v>6080</v>
      </c>
      <c r="BA410" t="s">
        <v>16603</v>
      </c>
      <c r="BB410" t="s">
        <v>936</v>
      </c>
      <c r="BC410">
        <v>13</v>
      </c>
      <c r="BD410">
        <v>6080</v>
      </c>
      <c r="BE410" t="s">
        <v>9755</v>
      </c>
      <c r="BF410" t="s">
        <v>936</v>
      </c>
      <c r="BH410">
        <v>13</v>
      </c>
      <c r="BI410">
        <v>6080</v>
      </c>
      <c r="BJ410" t="s">
        <v>3107</v>
      </c>
      <c r="BK410" t="s">
        <v>936</v>
      </c>
      <c r="BP410">
        <v>19</v>
      </c>
      <c r="BQ410">
        <v>6150</v>
      </c>
      <c r="BS410">
        <v>2</v>
      </c>
    </row>
    <row r="411" spans="43:71" x14ac:dyDescent="0.2">
      <c r="AQ411">
        <v>13</v>
      </c>
      <c r="AR411">
        <v>6090</v>
      </c>
      <c r="AS411" t="s">
        <v>30350</v>
      </c>
      <c r="AT411" t="s">
        <v>937</v>
      </c>
      <c r="AU411">
        <v>13</v>
      </c>
      <c r="AV411">
        <v>6090</v>
      </c>
      <c r="AW411" t="s">
        <v>23452</v>
      </c>
      <c r="AX411" t="s">
        <v>937</v>
      </c>
      <c r="AY411">
        <v>13</v>
      </c>
      <c r="AZ411">
        <v>6090</v>
      </c>
      <c r="BA411" t="s">
        <v>16604</v>
      </c>
      <c r="BB411" t="s">
        <v>937</v>
      </c>
      <c r="BC411">
        <v>13</v>
      </c>
      <c r="BD411">
        <v>6090</v>
      </c>
      <c r="BE411" t="s">
        <v>9756</v>
      </c>
      <c r="BF411" t="s">
        <v>936</v>
      </c>
      <c r="BH411">
        <v>13</v>
      </c>
      <c r="BI411">
        <v>6090</v>
      </c>
      <c r="BJ411" t="s">
        <v>3108</v>
      </c>
      <c r="BK411" t="s">
        <v>936</v>
      </c>
      <c r="BP411">
        <v>19</v>
      </c>
      <c r="BQ411">
        <v>6160</v>
      </c>
      <c r="BS411">
        <v>2</v>
      </c>
    </row>
    <row r="412" spans="43:71" x14ac:dyDescent="0.2">
      <c r="AQ412">
        <v>13</v>
      </c>
      <c r="AR412">
        <v>6100</v>
      </c>
      <c r="AS412" t="s">
        <v>30351</v>
      </c>
      <c r="AT412" t="s">
        <v>937</v>
      </c>
      <c r="AU412">
        <v>13</v>
      </c>
      <c r="AV412">
        <v>6100</v>
      </c>
      <c r="AW412" t="s">
        <v>23453</v>
      </c>
      <c r="AX412" t="s">
        <v>937</v>
      </c>
      <c r="AY412">
        <v>13</v>
      </c>
      <c r="AZ412">
        <v>6100</v>
      </c>
      <c r="BA412" t="s">
        <v>16605</v>
      </c>
      <c r="BB412" t="s">
        <v>937</v>
      </c>
      <c r="BC412">
        <v>13</v>
      </c>
      <c r="BD412">
        <v>6100</v>
      </c>
      <c r="BE412" t="s">
        <v>9757</v>
      </c>
      <c r="BF412" t="s">
        <v>937</v>
      </c>
      <c r="BH412">
        <v>13</v>
      </c>
      <c r="BI412">
        <v>6100</v>
      </c>
      <c r="BJ412" t="s">
        <v>3109</v>
      </c>
      <c r="BK412" t="s">
        <v>937</v>
      </c>
      <c r="BP412">
        <v>19</v>
      </c>
      <c r="BQ412">
        <v>6170</v>
      </c>
      <c r="BS412">
        <v>3</v>
      </c>
    </row>
    <row r="413" spans="43:71" x14ac:dyDescent="0.2">
      <c r="AQ413">
        <v>13</v>
      </c>
      <c r="AR413">
        <v>6101</v>
      </c>
      <c r="AS413" t="s">
        <v>30352</v>
      </c>
      <c r="AT413" t="s">
        <v>937</v>
      </c>
      <c r="AU413">
        <v>13</v>
      </c>
      <c r="AV413">
        <v>6101</v>
      </c>
      <c r="AW413" t="s">
        <v>23454</v>
      </c>
      <c r="AX413" t="s">
        <v>937</v>
      </c>
      <c r="AY413">
        <v>13</v>
      </c>
      <c r="AZ413">
        <v>6101</v>
      </c>
      <c r="BA413" t="s">
        <v>16606</v>
      </c>
      <c r="BB413" t="s">
        <v>937</v>
      </c>
      <c r="BC413">
        <v>13</v>
      </c>
      <c r="BD413">
        <v>6101</v>
      </c>
      <c r="BE413" t="s">
        <v>9758</v>
      </c>
      <c r="BF413" t="s">
        <v>937</v>
      </c>
      <c r="BH413">
        <v>13</v>
      </c>
      <c r="BI413">
        <v>6101</v>
      </c>
      <c r="BJ413" t="s">
        <v>3110</v>
      </c>
      <c r="BK413" t="s">
        <v>937</v>
      </c>
      <c r="BP413">
        <v>19</v>
      </c>
      <c r="BQ413">
        <v>6180</v>
      </c>
      <c r="BS413">
        <v>2</v>
      </c>
    </row>
    <row r="414" spans="43:71" x14ac:dyDescent="0.2">
      <c r="AQ414">
        <v>13</v>
      </c>
      <c r="AR414">
        <v>6110</v>
      </c>
      <c r="AS414" t="s">
        <v>30353</v>
      </c>
      <c r="AT414" t="s">
        <v>936</v>
      </c>
      <c r="AU414">
        <v>13</v>
      </c>
      <c r="AV414">
        <v>6110</v>
      </c>
      <c r="AW414" t="s">
        <v>23455</v>
      </c>
      <c r="AX414" t="s">
        <v>936</v>
      </c>
      <c r="AY414">
        <v>13</v>
      </c>
      <c r="AZ414">
        <v>6110</v>
      </c>
      <c r="BA414" t="s">
        <v>16607</v>
      </c>
      <c r="BB414" t="s">
        <v>936</v>
      </c>
      <c r="BC414">
        <v>13</v>
      </c>
      <c r="BD414">
        <v>6110</v>
      </c>
      <c r="BE414" t="s">
        <v>9759</v>
      </c>
      <c r="BF414" t="s">
        <v>936</v>
      </c>
      <c r="BH414">
        <v>13</v>
      </c>
      <c r="BI414">
        <v>6110</v>
      </c>
      <c r="BJ414" t="s">
        <v>3111</v>
      </c>
      <c r="BK414" t="s">
        <v>936</v>
      </c>
      <c r="BP414">
        <v>19</v>
      </c>
      <c r="BQ414">
        <v>6190</v>
      </c>
      <c r="BS414">
        <v>2</v>
      </c>
    </row>
    <row r="415" spans="43:71" x14ac:dyDescent="0.2">
      <c r="AQ415">
        <v>13</v>
      </c>
      <c r="AR415">
        <v>6130</v>
      </c>
      <c r="AS415" t="s">
        <v>30354</v>
      </c>
      <c r="AT415" t="s">
        <v>937</v>
      </c>
      <c r="AU415">
        <v>13</v>
      </c>
      <c r="AV415">
        <v>6130</v>
      </c>
      <c r="AW415" t="s">
        <v>23456</v>
      </c>
      <c r="AX415" t="s">
        <v>937</v>
      </c>
      <c r="AY415">
        <v>13</v>
      </c>
      <c r="AZ415">
        <v>6130</v>
      </c>
      <c r="BA415" t="s">
        <v>16608</v>
      </c>
      <c r="BB415" t="s">
        <v>937</v>
      </c>
      <c r="BC415">
        <v>13</v>
      </c>
      <c r="BD415">
        <v>6130</v>
      </c>
      <c r="BE415" t="s">
        <v>9760</v>
      </c>
      <c r="BF415" t="s">
        <v>936</v>
      </c>
      <c r="BH415">
        <v>13</v>
      </c>
      <c r="BI415">
        <v>6130</v>
      </c>
      <c r="BJ415" t="s">
        <v>3112</v>
      </c>
      <c r="BK415" t="s">
        <v>936</v>
      </c>
      <c r="BP415">
        <v>19</v>
      </c>
      <c r="BQ415">
        <v>6200</v>
      </c>
      <c r="BS415">
        <v>2</v>
      </c>
    </row>
    <row r="416" spans="43:71" x14ac:dyDescent="0.2">
      <c r="AQ416">
        <v>13</v>
      </c>
      <c r="AR416">
        <v>6131</v>
      </c>
      <c r="AS416" t="s">
        <v>30355</v>
      </c>
      <c r="AT416" t="s">
        <v>937</v>
      </c>
      <c r="AU416">
        <v>13</v>
      </c>
      <c r="AV416">
        <v>6131</v>
      </c>
      <c r="AW416" t="s">
        <v>23457</v>
      </c>
      <c r="AX416" t="s">
        <v>937</v>
      </c>
      <c r="AY416">
        <v>13</v>
      </c>
      <c r="AZ416">
        <v>6131</v>
      </c>
      <c r="BA416" t="s">
        <v>16609</v>
      </c>
      <c r="BB416" t="s">
        <v>937</v>
      </c>
      <c r="BC416">
        <v>13</v>
      </c>
      <c r="BD416">
        <v>6131</v>
      </c>
      <c r="BE416" t="s">
        <v>9761</v>
      </c>
      <c r="BF416" t="s">
        <v>937</v>
      </c>
      <c r="BH416">
        <v>13</v>
      </c>
      <c r="BI416">
        <v>6131</v>
      </c>
      <c r="BJ416" t="s">
        <v>3113</v>
      </c>
      <c r="BK416" t="s">
        <v>937</v>
      </c>
      <c r="BP416">
        <v>19</v>
      </c>
      <c r="BQ416">
        <v>6210</v>
      </c>
      <c r="BS416">
        <v>2</v>
      </c>
    </row>
    <row r="417" spans="43:71" x14ac:dyDescent="0.2">
      <c r="AQ417">
        <v>13</v>
      </c>
      <c r="AR417">
        <v>6140</v>
      </c>
      <c r="AS417" t="s">
        <v>30356</v>
      </c>
      <c r="AT417" t="s">
        <v>937</v>
      </c>
      <c r="AU417">
        <v>13</v>
      </c>
      <c r="AV417">
        <v>6140</v>
      </c>
      <c r="AW417" t="s">
        <v>23458</v>
      </c>
      <c r="AX417" t="s">
        <v>937</v>
      </c>
      <c r="AY417">
        <v>13</v>
      </c>
      <c r="AZ417">
        <v>6140</v>
      </c>
      <c r="BA417" t="s">
        <v>16610</v>
      </c>
      <c r="BB417" t="s">
        <v>937</v>
      </c>
      <c r="BC417">
        <v>13</v>
      </c>
      <c r="BD417">
        <v>6140</v>
      </c>
      <c r="BE417" t="s">
        <v>9762</v>
      </c>
      <c r="BF417" t="s">
        <v>937</v>
      </c>
      <c r="BH417">
        <v>13</v>
      </c>
      <c r="BI417">
        <v>6140</v>
      </c>
      <c r="BJ417" t="s">
        <v>3114</v>
      </c>
      <c r="BK417" t="s">
        <v>937</v>
      </c>
      <c r="BP417">
        <v>19</v>
      </c>
      <c r="BQ417">
        <v>6240</v>
      </c>
      <c r="BS417">
        <v>2</v>
      </c>
    </row>
    <row r="418" spans="43:71" x14ac:dyDescent="0.2">
      <c r="AQ418">
        <v>13</v>
      </c>
      <c r="AR418">
        <v>6150</v>
      </c>
      <c r="AS418" t="s">
        <v>30357</v>
      </c>
      <c r="AT418" t="s">
        <v>937</v>
      </c>
      <c r="AU418">
        <v>13</v>
      </c>
      <c r="AV418">
        <v>6150</v>
      </c>
      <c r="AW418" t="s">
        <v>23459</v>
      </c>
      <c r="AX418" t="s">
        <v>937</v>
      </c>
      <c r="AY418">
        <v>13</v>
      </c>
      <c r="AZ418">
        <v>6150</v>
      </c>
      <c r="BA418" t="s">
        <v>16611</v>
      </c>
      <c r="BB418" t="s">
        <v>937</v>
      </c>
      <c r="BC418">
        <v>13</v>
      </c>
      <c r="BD418">
        <v>6150</v>
      </c>
      <c r="BE418" t="s">
        <v>9763</v>
      </c>
      <c r="BF418" t="s">
        <v>937</v>
      </c>
      <c r="BH418">
        <v>13</v>
      </c>
      <c r="BI418">
        <v>6150</v>
      </c>
      <c r="BJ418" t="s">
        <v>3115</v>
      </c>
      <c r="BK418" t="s">
        <v>937</v>
      </c>
      <c r="BP418">
        <v>19</v>
      </c>
      <c r="BQ418">
        <v>6250</v>
      </c>
      <c r="BS418">
        <v>3</v>
      </c>
    </row>
    <row r="419" spans="43:71" x14ac:dyDescent="0.2">
      <c r="AQ419">
        <v>13</v>
      </c>
      <c r="AR419">
        <v>6160</v>
      </c>
      <c r="AS419" t="s">
        <v>30358</v>
      </c>
      <c r="AT419" t="s">
        <v>937</v>
      </c>
      <c r="AU419">
        <v>13</v>
      </c>
      <c r="AV419">
        <v>6160</v>
      </c>
      <c r="AW419" t="s">
        <v>23460</v>
      </c>
      <c r="AX419" t="s">
        <v>937</v>
      </c>
      <c r="AY419">
        <v>13</v>
      </c>
      <c r="AZ419">
        <v>6160</v>
      </c>
      <c r="BA419" t="s">
        <v>16612</v>
      </c>
      <c r="BB419" t="s">
        <v>937</v>
      </c>
      <c r="BC419">
        <v>13</v>
      </c>
      <c r="BD419">
        <v>6160</v>
      </c>
      <c r="BE419" t="s">
        <v>9764</v>
      </c>
      <c r="BF419" t="s">
        <v>937</v>
      </c>
      <c r="BH419">
        <v>13</v>
      </c>
      <c r="BI419">
        <v>6160</v>
      </c>
      <c r="BJ419" t="s">
        <v>3116</v>
      </c>
      <c r="BK419" t="s">
        <v>937</v>
      </c>
      <c r="BP419">
        <v>19</v>
      </c>
      <c r="BQ419">
        <v>6256</v>
      </c>
      <c r="BS419">
        <v>3</v>
      </c>
    </row>
    <row r="420" spans="43:71" x14ac:dyDescent="0.2">
      <c r="AQ420">
        <v>13</v>
      </c>
      <c r="AR420">
        <v>6170</v>
      </c>
      <c r="AS420" t="s">
        <v>30359</v>
      </c>
      <c r="AT420" t="s">
        <v>936</v>
      </c>
      <c r="AU420">
        <v>13</v>
      </c>
      <c r="AV420">
        <v>6170</v>
      </c>
      <c r="AW420" t="s">
        <v>23461</v>
      </c>
      <c r="AX420" t="s">
        <v>936</v>
      </c>
      <c r="AY420">
        <v>13</v>
      </c>
      <c r="AZ420">
        <v>6170</v>
      </c>
      <c r="BA420" t="s">
        <v>16613</v>
      </c>
      <c r="BB420" t="s">
        <v>936</v>
      </c>
      <c r="BC420">
        <v>13</v>
      </c>
      <c r="BD420">
        <v>6170</v>
      </c>
      <c r="BE420" t="s">
        <v>9765</v>
      </c>
      <c r="BF420" t="s">
        <v>936</v>
      </c>
      <c r="BH420">
        <v>13</v>
      </c>
      <c r="BI420">
        <v>6170</v>
      </c>
      <c r="BJ420" t="s">
        <v>3117</v>
      </c>
      <c r="BK420" t="s">
        <v>936</v>
      </c>
      <c r="BP420">
        <v>19</v>
      </c>
      <c r="BQ420">
        <v>6260</v>
      </c>
      <c r="BS420">
        <v>2</v>
      </c>
    </row>
    <row r="421" spans="43:71" x14ac:dyDescent="0.2">
      <c r="AQ421">
        <v>13</v>
      </c>
      <c r="AR421">
        <v>6180</v>
      </c>
      <c r="AS421" t="s">
        <v>30360</v>
      </c>
      <c r="AT421" t="s">
        <v>936</v>
      </c>
      <c r="AU421">
        <v>13</v>
      </c>
      <c r="AV421">
        <v>6180</v>
      </c>
      <c r="AW421" t="s">
        <v>23462</v>
      </c>
      <c r="AX421" t="s">
        <v>936</v>
      </c>
      <c r="AY421">
        <v>13</v>
      </c>
      <c r="AZ421">
        <v>6180</v>
      </c>
      <c r="BA421" t="s">
        <v>16614</v>
      </c>
      <c r="BB421" t="s">
        <v>936</v>
      </c>
      <c r="BC421">
        <v>13</v>
      </c>
      <c r="BD421">
        <v>6180</v>
      </c>
      <c r="BE421" t="s">
        <v>9766</v>
      </c>
      <c r="BF421" t="s">
        <v>936</v>
      </c>
      <c r="BH421">
        <v>13</v>
      </c>
      <c r="BI421">
        <v>6180</v>
      </c>
      <c r="BJ421" t="s">
        <v>3118</v>
      </c>
      <c r="BK421" t="s">
        <v>936</v>
      </c>
      <c r="BP421">
        <v>19</v>
      </c>
      <c r="BQ421">
        <v>6270</v>
      </c>
      <c r="BS421">
        <v>2</v>
      </c>
    </row>
    <row r="422" spans="43:71" x14ac:dyDescent="0.2">
      <c r="AQ422">
        <v>13</v>
      </c>
      <c r="AR422">
        <v>6190</v>
      </c>
      <c r="AS422" t="s">
        <v>30361</v>
      </c>
      <c r="AT422" t="s">
        <v>937</v>
      </c>
      <c r="AU422">
        <v>13</v>
      </c>
      <c r="AV422">
        <v>6190</v>
      </c>
      <c r="AW422" t="s">
        <v>23463</v>
      </c>
      <c r="AX422" t="s">
        <v>937</v>
      </c>
      <c r="AY422">
        <v>13</v>
      </c>
      <c r="AZ422">
        <v>6190</v>
      </c>
      <c r="BA422" t="s">
        <v>16615</v>
      </c>
      <c r="BB422" t="s">
        <v>937</v>
      </c>
      <c r="BC422">
        <v>13</v>
      </c>
      <c r="BD422">
        <v>6190</v>
      </c>
      <c r="BE422" t="s">
        <v>9767</v>
      </c>
      <c r="BF422" t="s">
        <v>937</v>
      </c>
      <c r="BH422">
        <v>13</v>
      </c>
      <c r="BI422">
        <v>6190</v>
      </c>
      <c r="BJ422" t="s">
        <v>3119</v>
      </c>
      <c r="BK422" t="s">
        <v>937</v>
      </c>
      <c r="BP422">
        <v>19</v>
      </c>
      <c r="BQ422">
        <v>6280</v>
      </c>
      <c r="BS422">
        <v>1</v>
      </c>
    </row>
    <row r="423" spans="43:71" x14ac:dyDescent="0.2">
      <c r="AQ423">
        <v>13</v>
      </c>
      <c r="AR423">
        <v>6200</v>
      </c>
      <c r="AS423" t="s">
        <v>30362</v>
      </c>
      <c r="AT423" t="s">
        <v>937</v>
      </c>
      <c r="AU423">
        <v>13</v>
      </c>
      <c r="AV423">
        <v>6200</v>
      </c>
      <c r="AW423" t="s">
        <v>23464</v>
      </c>
      <c r="AX423" t="s">
        <v>937</v>
      </c>
      <c r="AY423">
        <v>13</v>
      </c>
      <c r="AZ423">
        <v>6200</v>
      </c>
      <c r="BA423" t="s">
        <v>16616</v>
      </c>
      <c r="BB423" t="s">
        <v>937</v>
      </c>
      <c r="BC423">
        <v>13</v>
      </c>
      <c r="BD423">
        <v>6200</v>
      </c>
      <c r="BE423" t="s">
        <v>9768</v>
      </c>
      <c r="BF423" t="s">
        <v>937</v>
      </c>
      <c r="BH423">
        <v>13</v>
      </c>
      <c r="BI423">
        <v>6200</v>
      </c>
      <c r="BJ423" t="s">
        <v>3120</v>
      </c>
      <c r="BK423" t="s">
        <v>937</v>
      </c>
      <c r="BP423">
        <v>19</v>
      </c>
      <c r="BQ423">
        <v>6290</v>
      </c>
      <c r="BS423">
        <v>1</v>
      </c>
    </row>
    <row r="424" spans="43:71" x14ac:dyDescent="0.2">
      <c r="AQ424">
        <v>13</v>
      </c>
      <c r="AR424">
        <v>6210</v>
      </c>
      <c r="AS424" t="s">
        <v>30363</v>
      </c>
      <c r="AT424" t="s">
        <v>936</v>
      </c>
      <c r="AU424">
        <v>13</v>
      </c>
      <c r="AV424">
        <v>6210</v>
      </c>
      <c r="AW424" t="s">
        <v>23465</v>
      </c>
      <c r="AX424" t="s">
        <v>936</v>
      </c>
      <c r="AY424">
        <v>13</v>
      </c>
      <c r="AZ424">
        <v>6210</v>
      </c>
      <c r="BA424" t="s">
        <v>16617</v>
      </c>
      <c r="BB424" t="s">
        <v>936</v>
      </c>
      <c r="BC424">
        <v>13</v>
      </c>
      <c r="BD424">
        <v>6210</v>
      </c>
      <c r="BE424" t="s">
        <v>9769</v>
      </c>
      <c r="BF424" t="s">
        <v>936</v>
      </c>
      <c r="BH424">
        <v>13</v>
      </c>
      <c r="BI424">
        <v>6210</v>
      </c>
      <c r="BJ424" t="s">
        <v>3121</v>
      </c>
      <c r="BK424" t="s">
        <v>936</v>
      </c>
      <c r="BP424">
        <v>19</v>
      </c>
      <c r="BQ424">
        <v>6300</v>
      </c>
      <c r="BS424">
        <v>1</v>
      </c>
    </row>
    <row r="425" spans="43:71" x14ac:dyDescent="0.2">
      <c r="AQ425">
        <v>13</v>
      </c>
      <c r="AR425">
        <v>6240</v>
      </c>
      <c r="AS425" t="s">
        <v>30364</v>
      </c>
      <c r="AT425" t="s">
        <v>937</v>
      </c>
      <c r="AU425">
        <v>13</v>
      </c>
      <c r="AV425">
        <v>6240</v>
      </c>
      <c r="AW425" t="s">
        <v>23466</v>
      </c>
      <c r="AX425" t="s">
        <v>937</v>
      </c>
      <c r="AY425">
        <v>13</v>
      </c>
      <c r="AZ425">
        <v>6240</v>
      </c>
      <c r="BA425" t="s">
        <v>16618</v>
      </c>
      <c r="BB425" t="s">
        <v>937</v>
      </c>
      <c r="BC425">
        <v>13</v>
      </c>
      <c r="BD425">
        <v>6240</v>
      </c>
      <c r="BE425" t="s">
        <v>9770</v>
      </c>
      <c r="BF425" t="s">
        <v>937</v>
      </c>
      <c r="BH425">
        <v>13</v>
      </c>
      <c r="BI425">
        <v>6240</v>
      </c>
      <c r="BJ425" t="s">
        <v>3122</v>
      </c>
      <c r="BK425" t="s">
        <v>937</v>
      </c>
      <c r="BP425">
        <v>19</v>
      </c>
      <c r="BQ425">
        <v>6310</v>
      </c>
      <c r="BS425">
        <v>1</v>
      </c>
    </row>
    <row r="426" spans="43:71" x14ac:dyDescent="0.2">
      <c r="AQ426">
        <v>13</v>
      </c>
      <c r="AR426">
        <v>6250</v>
      </c>
      <c r="AS426" t="s">
        <v>30365</v>
      </c>
      <c r="AT426" t="s">
        <v>936</v>
      </c>
      <c r="AU426">
        <v>13</v>
      </c>
      <c r="AV426">
        <v>6250</v>
      </c>
      <c r="AW426" t="s">
        <v>23467</v>
      </c>
      <c r="AX426" t="s">
        <v>936</v>
      </c>
      <c r="AY426">
        <v>13</v>
      </c>
      <c r="AZ426">
        <v>6250</v>
      </c>
      <c r="BA426" t="s">
        <v>16619</v>
      </c>
      <c r="BB426" t="s">
        <v>936</v>
      </c>
      <c r="BC426">
        <v>13</v>
      </c>
      <c r="BD426">
        <v>6250</v>
      </c>
      <c r="BE426" t="s">
        <v>9771</v>
      </c>
      <c r="BF426" t="s">
        <v>936</v>
      </c>
      <c r="BH426">
        <v>13</v>
      </c>
      <c r="BI426">
        <v>6250</v>
      </c>
      <c r="BJ426" t="s">
        <v>3123</v>
      </c>
      <c r="BK426" t="s">
        <v>936</v>
      </c>
      <c r="BP426">
        <v>19</v>
      </c>
      <c r="BQ426">
        <v>6320</v>
      </c>
      <c r="BS426">
        <v>3</v>
      </c>
    </row>
    <row r="427" spans="43:71" x14ac:dyDescent="0.2">
      <c r="AQ427">
        <v>13</v>
      </c>
      <c r="AR427">
        <v>6256</v>
      </c>
      <c r="AS427" t="s">
        <v>30366</v>
      </c>
      <c r="AT427" t="s">
        <v>936</v>
      </c>
      <c r="AU427">
        <v>13</v>
      </c>
      <c r="AV427">
        <v>6256</v>
      </c>
      <c r="AW427" t="s">
        <v>23468</v>
      </c>
      <c r="AX427" t="s">
        <v>936</v>
      </c>
      <c r="AY427">
        <v>13</v>
      </c>
      <c r="AZ427">
        <v>6256</v>
      </c>
      <c r="BA427" t="s">
        <v>16620</v>
      </c>
      <c r="BB427" t="s">
        <v>936</v>
      </c>
      <c r="BC427">
        <v>13</v>
      </c>
      <c r="BD427">
        <v>6256</v>
      </c>
      <c r="BE427" t="s">
        <v>9772</v>
      </c>
      <c r="BF427" t="s">
        <v>936</v>
      </c>
      <c r="BH427">
        <v>13</v>
      </c>
      <c r="BI427">
        <v>6256</v>
      </c>
      <c r="BJ427" t="s">
        <v>3124</v>
      </c>
      <c r="BK427" t="s">
        <v>936</v>
      </c>
      <c r="BP427">
        <v>19</v>
      </c>
      <c r="BQ427">
        <v>6330</v>
      </c>
      <c r="BS427">
        <v>2</v>
      </c>
    </row>
    <row r="428" spans="43:71" x14ac:dyDescent="0.2">
      <c r="AQ428">
        <v>13</v>
      </c>
      <c r="AR428">
        <v>6260</v>
      </c>
      <c r="AS428" t="s">
        <v>30367</v>
      </c>
      <c r="AT428" t="s">
        <v>937</v>
      </c>
      <c r="AU428">
        <v>13</v>
      </c>
      <c r="AV428">
        <v>6260</v>
      </c>
      <c r="AW428" t="s">
        <v>23469</v>
      </c>
      <c r="AX428" t="s">
        <v>937</v>
      </c>
      <c r="AY428">
        <v>13</v>
      </c>
      <c r="AZ428">
        <v>6260</v>
      </c>
      <c r="BA428" t="s">
        <v>16621</v>
      </c>
      <c r="BB428" t="s">
        <v>937</v>
      </c>
      <c r="BC428">
        <v>13</v>
      </c>
      <c r="BD428">
        <v>6260</v>
      </c>
      <c r="BE428" t="s">
        <v>9773</v>
      </c>
      <c r="BF428" t="s">
        <v>937</v>
      </c>
      <c r="BH428">
        <v>13</v>
      </c>
      <c r="BI428">
        <v>6260</v>
      </c>
      <c r="BJ428" t="s">
        <v>3125</v>
      </c>
      <c r="BK428" t="s">
        <v>937</v>
      </c>
      <c r="BP428">
        <v>19</v>
      </c>
      <c r="BQ428">
        <v>6340</v>
      </c>
      <c r="BS428">
        <v>1</v>
      </c>
    </row>
    <row r="429" spans="43:71" x14ac:dyDescent="0.2">
      <c r="AQ429">
        <v>13</v>
      </c>
      <c r="AR429">
        <v>6270</v>
      </c>
      <c r="AS429" t="s">
        <v>30368</v>
      </c>
      <c r="AT429" t="s">
        <v>937</v>
      </c>
      <c r="AU429">
        <v>13</v>
      </c>
      <c r="AV429">
        <v>6270</v>
      </c>
      <c r="AW429" t="s">
        <v>23470</v>
      </c>
      <c r="AX429" t="s">
        <v>937</v>
      </c>
      <c r="AY429">
        <v>13</v>
      </c>
      <c r="AZ429">
        <v>6270</v>
      </c>
      <c r="BA429" t="s">
        <v>16622</v>
      </c>
      <c r="BB429" t="s">
        <v>937</v>
      </c>
      <c r="BC429">
        <v>13</v>
      </c>
      <c r="BD429">
        <v>6270</v>
      </c>
      <c r="BE429" t="s">
        <v>9774</v>
      </c>
      <c r="BF429" t="s">
        <v>937</v>
      </c>
      <c r="BH429">
        <v>13</v>
      </c>
      <c r="BI429">
        <v>6270</v>
      </c>
      <c r="BJ429" t="s">
        <v>3126</v>
      </c>
      <c r="BK429" t="s">
        <v>937</v>
      </c>
      <c r="BP429">
        <v>21</v>
      </c>
      <c r="BQ429">
        <v>6010</v>
      </c>
      <c r="BS429">
        <v>2</v>
      </c>
    </row>
    <row r="430" spans="43:71" x14ac:dyDescent="0.2">
      <c r="AQ430">
        <v>13</v>
      </c>
      <c r="AR430">
        <v>6280</v>
      </c>
      <c r="AS430" t="s">
        <v>30369</v>
      </c>
      <c r="AT430" t="s">
        <v>936</v>
      </c>
      <c r="AU430">
        <v>13</v>
      </c>
      <c r="AV430">
        <v>6280</v>
      </c>
      <c r="AW430" t="s">
        <v>23471</v>
      </c>
      <c r="AX430" t="s">
        <v>936</v>
      </c>
      <c r="AY430">
        <v>13</v>
      </c>
      <c r="AZ430">
        <v>6280</v>
      </c>
      <c r="BA430" t="s">
        <v>16623</v>
      </c>
      <c r="BB430" t="s">
        <v>936</v>
      </c>
      <c r="BC430">
        <v>13</v>
      </c>
      <c r="BD430">
        <v>6280</v>
      </c>
      <c r="BE430" t="s">
        <v>9775</v>
      </c>
      <c r="BF430" t="s">
        <v>936</v>
      </c>
      <c r="BH430">
        <v>13</v>
      </c>
      <c r="BI430">
        <v>6280</v>
      </c>
      <c r="BJ430" t="s">
        <v>3127</v>
      </c>
      <c r="BK430" t="s">
        <v>936</v>
      </c>
      <c r="BP430">
        <v>21</v>
      </c>
      <c r="BQ430">
        <v>6020</v>
      </c>
      <c r="BS430">
        <v>2</v>
      </c>
    </row>
    <row r="431" spans="43:71" x14ac:dyDescent="0.2">
      <c r="AQ431">
        <v>13</v>
      </c>
      <c r="AR431">
        <v>6290</v>
      </c>
      <c r="AS431" t="s">
        <v>30370</v>
      </c>
      <c r="AT431" t="s">
        <v>936</v>
      </c>
      <c r="AU431">
        <v>13</v>
      </c>
      <c r="AV431">
        <v>6290</v>
      </c>
      <c r="AW431" t="s">
        <v>23472</v>
      </c>
      <c r="AX431" t="s">
        <v>936</v>
      </c>
      <c r="AY431">
        <v>13</v>
      </c>
      <c r="AZ431">
        <v>6290</v>
      </c>
      <c r="BA431" t="s">
        <v>16624</v>
      </c>
      <c r="BB431" t="s">
        <v>936</v>
      </c>
      <c r="BC431">
        <v>13</v>
      </c>
      <c r="BD431">
        <v>6290</v>
      </c>
      <c r="BE431" t="s">
        <v>9776</v>
      </c>
      <c r="BF431" t="s">
        <v>936</v>
      </c>
      <c r="BH431">
        <v>13</v>
      </c>
      <c r="BI431">
        <v>6290</v>
      </c>
      <c r="BJ431" t="s">
        <v>3128</v>
      </c>
      <c r="BK431" t="s">
        <v>936</v>
      </c>
      <c r="BP431">
        <v>21</v>
      </c>
      <c r="BQ431">
        <v>6030</v>
      </c>
      <c r="BS431">
        <v>2</v>
      </c>
    </row>
    <row r="432" spans="43:71" x14ac:dyDescent="0.2">
      <c r="AQ432">
        <v>13</v>
      </c>
      <c r="AR432">
        <v>6300</v>
      </c>
      <c r="AS432" t="s">
        <v>30371</v>
      </c>
      <c r="AT432" t="s">
        <v>936</v>
      </c>
      <c r="AU432">
        <v>13</v>
      </c>
      <c r="AV432">
        <v>6300</v>
      </c>
      <c r="AW432" t="s">
        <v>23473</v>
      </c>
      <c r="AX432" t="s">
        <v>936</v>
      </c>
      <c r="AY432">
        <v>13</v>
      </c>
      <c r="AZ432">
        <v>6300</v>
      </c>
      <c r="BA432" t="s">
        <v>16625</v>
      </c>
      <c r="BB432" t="s">
        <v>936</v>
      </c>
      <c r="BC432">
        <v>13</v>
      </c>
      <c r="BD432">
        <v>6300</v>
      </c>
      <c r="BE432" t="s">
        <v>9777</v>
      </c>
      <c r="BF432" t="s">
        <v>936</v>
      </c>
      <c r="BH432">
        <v>13</v>
      </c>
      <c r="BI432">
        <v>6300</v>
      </c>
      <c r="BJ432" t="s">
        <v>3129</v>
      </c>
      <c r="BK432" t="s">
        <v>936</v>
      </c>
      <c r="BP432">
        <v>21</v>
      </c>
      <c r="BQ432">
        <v>6040</v>
      </c>
      <c r="BS432">
        <v>1</v>
      </c>
    </row>
    <row r="433" spans="43:71" x14ac:dyDescent="0.2">
      <c r="AQ433">
        <v>13</v>
      </c>
      <c r="AR433">
        <v>6310</v>
      </c>
      <c r="AS433" t="s">
        <v>30372</v>
      </c>
      <c r="AT433" t="s">
        <v>936</v>
      </c>
      <c r="AU433">
        <v>13</v>
      </c>
      <c r="AV433">
        <v>6310</v>
      </c>
      <c r="AW433" t="s">
        <v>23474</v>
      </c>
      <c r="AX433" t="s">
        <v>936</v>
      </c>
      <c r="AY433">
        <v>13</v>
      </c>
      <c r="AZ433">
        <v>6310</v>
      </c>
      <c r="BA433" t="s">
        <v>16626</v>
      </c>
      <c r="BB433" t="s">
        <v>936</v>
      </c>
      <c r="BC433">
        <v>13</v>
      </c>
      <c r="BD433">
        <v>6310</v>
      </c>
      <c r="BE433" t="s">
        <v>9778</v>
      </c>
      <c r="BF433" t="s">
        <v>936</v>
      </c>
      <c r="BH433">
        <v>13</v>
      </c>
      <c r="BI433">
        <v>6310</v>
      </c>
      <c r="BJ433" t="s">
        <v>3130</v>
      </c>
      <c r="BK433" t="s">
        <v>936</v>
      </c>
      <c r="BP433">
        <v>21</v>
      </c>
      <c r="BQ433">
        <v>6070</v>
      </c>
      <c r="BS433">
        <v>2</v>
      </c>
    </row>
    <row r="434" spans="43:71" x14ac:dyDescent="0.2">
      <c r="AQ434">
        <v>13</v>
      </c>
      <c r="AR434">
        <v>6320</v>
      </c>
      <c r="AS434" t="s">
        <v>30373</v>
      </c>
      <c r="AT434" t="s">
        <v>936</v>
      </c>
      <c r="AU434">
        <v>13</v>
      </c>
      <c r="AV434">
        <v>6320</v>
      </c>
      <c r="AW434" t="s">
        <v>23475</v>
      </c>
      <c r="AX434" t="s">
        <v>936</v>
      </c>
      <c r="AY434">
        <v>13</v>
      </c>
      <c r="AZ434">
        <v>6320</v>
      </c>
      <c r="BA434" t="s">
        <v>16627</v>
      </c>
      <c r="BB434" t="s">
        <v>936</v>
      </c>
      <c r="BC434">
        <v>13</v>
      </c>
      <c r="BD434">
        <v>6320</v>
      </c>
      <c r="BE434" t="s">
        <v>9779</v>
      </c>
      <c r="BF434" t="s">
        <v>936</v>
      </c>
      <c r="BH434">
        <v>13</v>
      </c>
      <c r="BI434">
        <v>6320</v>
      </c>
      <c r="BJ434" t="s">
        <v>3131</v>
      </c>
      <c r="BK434" t="s">
        <v>936</v>
      </c>
      <c r="BP434">
        <v>21</v>
      </c>
      <c r="BQ434">
        <v>6080</v>
      </c>
      <c r="BS434">
        <v>3</v>
      </c>
    </row>
    <row r="435" spans="43:71" x14ac:dyDescent="0.2">
      <c r="AQ435">
        <v>13</v>
      </c>
      <c r="AR435">
        <v>6330</v>
      </c>
      <c r="AS435" t="s">
        <v>30374</v>
      </c>
      <c r="AT435" t="s">
        <v>936</v>
      </c>
      <c r="AU435">
        <v>13</v>
      </c>
      <c r="AV435">
        <v>6330</v>
      </c>
      <c r="AW435" t="s">
        <v>23476</v>
      </c>
      <c r="AX435" t="s">
        <v>936</v>
      </c>
      <c r="AY435">
        <v>13</v>
      </c>
      <c r="AZ435">
        <v>6330</v>
      </c>
      <c r="BA435" t="s">
        <v>16628</v>
      </c>
      <c r="BB435" t="s">
        <v>936</v>
      </c>
      <c r="BC435">
        <v>13</v>
      </c>
      <c r="BD435">
        <v>6330</v>
      </c>
      <c r="BE435" t="s">
        <v>9780</v>
      </c>
      <c r="BF435" t="s">
        <v>936</v>
      </c>
      <c r="BH435">
        <v>13</v>
      </c>
      <c r="BI435">
        <v>6330</v>
      </c>
      <c r="BJ435" t="s">
        <v>3132</v>
      </c>
      <c r="BK435" t="s">
        <v>936</v>
      </c>
      <c r="BP435">
        <v>21</v>
      </c>
      <c r="BQ435">
        <v>6090</v>
      </c>
      <c r="BS435">
        <v>2</v>
      </c>
    </row>
    <row r="436" spans="43:71" x14ac:dyDescent="0.2">
      <c r="AQ436">
        <v>13</v>
      </c>
      <c r="AR436">
        <v>6340</v>
      </c>
      <c r="AS436" t="s">
        <v>30375</v>
      </c>
      <c r="AT436" t="s">
        <v>936</v>
      </c>
      <c r="AU436">
        <v>13</v>
      </c>
      <c r="AV436">
        <v>6340</v>
      </c>
      <c r="AW436" t="s">
        <v>23477</v>
      </c>
      <c r="AX436" t="s">
        <v>936</v>
      </c>
      <c r="AY436">
        <v>13</v>
      </c>
      <c r="AZ436">
        <v>6340</v>
      </c>
      <c r="BA436" t="s">
        <v>16629</v>
      </c>
      <c r="BB436" t="s">
        <v>936</v>
      </c>
      <c r="BC436">
        <v>13</v>
      </c>
      <c r="BD436">
        <v>6340</v>
      </c>
      <c r="BE436" t="s">
        <v>9781</v>
      </c>
      <c r="BF436" t="s">
        <v>936</v>
      </c>
      <c r="BH436">
        <v>13</v>
      </c>
      <c r="BI436">
        <v>6340</v>
      </c>
      <c r="BJ436" t="s">
        <v>3133</v>
      </c>
      <c r="BK436" t="s">
        <v>936</v>
      </c>
      <c r="BP436">
        <v>21</v>
      </c>
      <c r="BQ436">
        <v>6100</v>
      </c>
      <c r="BS436">
        <v>2</v>
      </c>
    </row>
    <row r="437" spans="43:71" x14ac:dyDescent="0.2">
      <c r="AQ437">
        <v>13</v>
      </c>
      <c r="AR437">
        <v>6350</v>
      </c>
      <c r="AS437" t="s">
        <v>30376</v>
      </c>
      <c r="AT437" t="s">
        <v>936</v>
      </c>
      <c r="AU437">
        <v>13</v>
      </c>
      <c r="AV437">
        <v>6350</v>
      </c>
      <c r="AW437" t="s">
        <v>23478</v>
      </c>
      <c r="AX437" t="s">
        <v>936</v>
      </c>
      <c r="AY437">
        <v>13</v>
      </c>
      <c r="AZ437">
        <v>6350</v>
      </c>
      <c r="BA437" t="s">
        <v>16630</v>
      </c>
      <c r="BB437" t="s">
        <v>936</v>
      </c>
      <c r="BC437">
        <v>13</v>
      </c>
      <c r="BD437">
        <v>6350</v>
      </c>
      <c r="BE437" t="s">
        <v>9782</v>
      </c>
      <c r="BF437" t="s">
        <v>936</v>
      </c>
      <c r="BH437">
        <v>13</v>
      </c>
      <c r="BI437">
        <v>6350</v>
      </c>
      <c r="BJ437" t="s">
        <v>3134</v>
      </c>
      <c r="BK437" t="s">
        <v>936</v>
      </c>
      <c r="BP437">
        <v>21</v>
      </c>
      <c r="BQ437">
        <v>6101</v>
      </c>
      <c r="BS437">
        <v>4</v>
      </c>
    </row>
    <row r="438" spans="43:71" x14ac:dyDescent="0.2">
      <c r="AQ438">
        <v>13</v>
      </c>
      <c r="AR438">
        <v>6360</v>
      </c>
      <c r="AS438" t="s">
        <v>30377</v>
      </c>
      <c r="AT438" t="s">
        <v>936</v>
      </c>
      <c r="AU438">
        <v>13</v>
      </c>
      <c r="AV438">
        <v>6360</v>
      </c>
      <c r="AW438" t="s">
        <v>23479</v>
      </c>
      <c r="AX438" t="s">
        <v>936</v>
      </c>
      <c r="AY438">
        <v>13</v>
      </c>
      <c r="AZ438">
        <v>6360</v>
      </c>
      <c r="BA438" t="s">
        <v>16631</v>
      </c>
      <c r="BB438" t="s">
        <v>936</v>
      </c>
      <c r="BC438">
        <v>13</v>
      </c>
      <c r="BD438">
        <v>6360</v>
      </c>
      <c r="BE438" t="s">
        <v>9783</v>
      </c>
      <c r="BF438" t="s">
        <v>936</v>
      </c>
      <c r="BH438">
        <v>13</v>
      </c>
      <c r="BI438">
        <v>6360</v>
      </c>
      <c r="BJ438" t="s">
        <v>3135</v>
      </c>
      <c r="BK438" t="s">
        <v>936</v>
      </c>
      <c r="BP438">
        <v>21</v>
      </c>
      <c r="BQ438">
        <v>6110</v>
      </c>
      <c r="BS438">
        <v>1</v>
      </c>
    </row>
    <row r="439" spans="43:71" x14ac:dyDescent="0.2">
      <c r="AQ439">
        <v>13</v>
      </c>
      <c r="AR439">
        <v>7205</v>
      </c>
      <c r="AS439" t="s">
        <v>30378</v>
      </c>
      <c r="AT439" t="s">
        <v>938</v>
      </c>
      <c r="AU439">
        <v>13</v>
      </c>
      <c r="AV439">
        <v>7205</v>
      </c>
      <c r="AW439" t="s">
        <v>23480</v>
      </c>
      <c r="AX439" t="s">
        <v>938</v>
      </c>
      <c r="AY439">
        <v>13</v>
      </c>
      <c r="AZ439">
        <v>7205</v>
      </c>
      <c r="BA439" t="s">
        <v>16632</v>
      </c>
      <c r="BB439" t="s">
        <v>937</v>
      </c>
      <c r="BC439">
        <v>13</v>
      </c>
      <c r="BD439">
        <v>7205</v>
      </c>
      <c r="BE439" t="s">
        <v>9784</v>
      </c>
      <c r="BF439" t="s">
        <v>937</v>
      </c>
      <c r="BH439">
        <v>13</v>
      </c>
      <c r="BI439">
        <v>7205</v>
      </c>
      <c r="BJ439" t="s">
        <v>3136</v>
      </c>
      <c r="BK439" t="s">
        <v>937</v>
      </c>
      <c r="BP439">
        <v>21</v>
      </c>
      <c r="BQ439">
        <v>6130</v>
      </c>
      <c r="BS439">
        <v>2</v>
      </c>
    </row>
    <row r="440" spans="43:71" x14ac:dyDescent="0.2">
      <c r="AQ440">
        <v>13</v>
      </c>
      <c r="AR440">
        <v>7206</v>
      </c>
      <c r="AS440" t="s">
        <v>30379</v>
      </c>
      <c r="AT440" t="s">
        <v>936</v>
      </c>
      <c r="AU440">
        <v>13</v>
      </c>
      <c r="AV440">
        <v>7206</v>
      </c>
      <c r="AW440" t="s">
        <v>23481</v>
      </c>
      <c r="AX440" t="s">
        <v>936</v>
      </c>
      <c r="AY440">
        <v>13</v>
      </c>
      <c r="AZ440">
        <v>7206</v>
      </c>
      <c r="BA440" t="s">
        <v>16633</v>
      </c>
      <c r="BB440" t="s">
        <v>936</v>
      </c>
      <c r="BC440">
        <v>13</v>
      </c>
      <c r="BD440">
        <v>7206</v>
      </c>
      <c r="BE440" t="s">
        <v>9785</v>
      </c>
      <c r="BF440" t="s">
        <v>936</v>
      </c>
      <c r="BH440">
        <v>13</v>
      </c>
      <c r="BI440">
        <v>7206</v>
      </c>
      <c r="BJ440" t="s">
        <v>3137</v>
      </c>
      <c r="BK440" t="s">
        <v>936</v>
      </c>
      <c r="BP440">
        <v>21</v>
      </c>
      <c r="BQ440">
        <v>6131</v>
      </c>
      <c r="BS440">
        <v>1</v>
      </c>
    </row>
    <row r="441" spans="43:71" x14ac:dyDescent="0.2">
      <c r="AQ441">
        <v>13</v>
      </c>
      <c r="AR441">
        <v>7207</v>
      </c>
      <c r="AS441" t="s">
        <v>30380</v>
      </c>
      <c r="AT441" t="s">
        <v>936</v>
      </c>
      <c r="AU441">
        <v>13</v>
      </c>
      <c r="AV441">
        <v>7207</v>
      </c>
      <c r="AW441" t="s">
        <v>23482</v>
      </c>
      <c r="AX441" t="s">
        <v>936</v>
      </c>
      <c r="AY441">
        <v>13</v>
      </c>
      <c r="AZ441">
        <v>7207</v>
      </c>
      <c r="BA441" t="s">
        <v>16634</v>
      </c>
      <c r="BB441" t="s">
        <v>936</v>
      </c>
      <c r="BC441">
        <v>13</v>
      </c>
      <c r="BD441">
        <v>7207</v>
      </c>
      <c r="BE441" t="s">
        <v>9786</v>
      </c>
      <c r="BF441" t="s">
        <v>936</v>
      </c>
      <c r="BH441">
        <v>13</v>
      </c>
      <c r="BI441">
        <v>7207</v>
      </c>
      <c r="BJ441" t="s">
        <v>3138</v>
      </c>
      <c r="BK441" t="s">
        <v>936</v>
      </c>
      <c r="BP441">
        <v>21</v>
      </c>
      <c r="BQ441">
        <v>6140</v>
      </c>
      <c r="BS441">
        <v>2</v>
      </c>
    </row>
    <row r="442" spans="43:71" x14ac:dyDescent="0.2">
      <c r="AQ442">
        <v>13</v>
      </c>
      <c r="AR442">
        <v>7210</v>
      </c>
      <c r="AS442" t="s">
        <v>30381</v>
      </c>
      <c r="AT442" t="s">
        <v>938</v>
      </c>
      <c r="AU442">
        <v>13</v>
      </c>
      <c r="AV442">
        <v>7210</v>
      </c>
      <c r="AW442" t="s">
        <v>23483</v>
      </c>
      <c r="AX442" t="s">
        <v>938</v>
      </c>
      <c r="AY442">
        <v>13</v>
      </c>
      <c r="AZ442">
        <v>7210</v>
      </c>
      <c r="BA442" t="s">
        <v>16635</v>
      </c>
      <c r="BB442" t="s">
        <v>938</v>
      </c>
      <c r="BC442">
        <v>13</v>
      </c>
      <c r="BD442">
        <v>7210</v>
      </c>
      <c r="BE442" t="s">
        <v>9787</v>
      </c>
      <c r="BF442" t="s">
        <v>938</v>
      </c>
      <c r="BH442">
        <v>13</v>
      </c>
      <c r="BI442">
        <v>7210</v>
      </c>
      <c r="BJ442" t="s">
        <v>3139</v>
      </c>
      <c r="BK442" t="s">
        <v>938</v>
      </c>
      <c r="BP442">
        <v>21</v>
      </c>
      <c r="BQ442">
        <v>6150</v>
      </c>
      <c r="BS442">
        <v>2</v>
      </c>
    </row>
    <row r="443" spans="43:71" x14ac:dyDescent="0.2">
      <c r="AQ443">
        <v>13</v>
      </c>
      <c r="AR443">
        <v>8073</v>
      </c>
      <c r="AS443" t="s">
        <v>30382</v>
      </c>
      <c r="AT443" t="s">
        <v>936</v>
      </c>
      <c r="AU443">
        <v>13</v>
      </c>
      <c r="AV443">
        <v>8073</v>
      </c>
      <c r="AW443" t="s">
        <v>23484</v>
      </c>
      <c r="AX443" t="s">
        <v>936</v>
      </c>
      <c r="AY443">
        <v>13</v>
      </c>
      <c r="AZ443">
        <v>8073</v>
      </c>
      <c r="BA443" t="s">
        <v>16636</v>
      </c>
      <c r="BB443" t="s">
        <v>936</v>
      </c>
      <c r="BC443">
        <v>13</v>
      </c>
      <c r="BD443">
        <v>8073</v>
      </c>
      <c r="BE443" t="s">
        <v>9788</v>
      </c>
      <c r="BF443" t="s">
        <v>936</v>
      </c>
      <c r="BH443">
        <v>13</v>
      </c>
      <c r="BI443">
        <v>8073</v>
      </c>
      <c r="BJ443" t="s">
        <v>3140</v>
      </c>
      <c r="BK443" t="s">
        <v>936</v>
      </c>
      <c r="BP443">
        <v>21</v>
      </c>
      <c r="BQ443">
        <v>6160</v>
      </c>
      <c r="BS443">
        <v>2</v>
      </c>
    </row>
    <row r="444" spans="43:71" x14ac:dyDescent="0.2">
      <c r="AQ444">
        <v>13</v>
      </c>
      <c r="AR444">
        <v>8074</v>
      </c>
      <c r="AS444" t="s">
        <v>30383</v>
      </c>
      <c r="AT444" t="s">
        <v>937</v>
      </c>
      <c r="AU444">
        <v>13</v>
      </c>
      <c r="AV444">
        <v>8074</v>
      </c>
      <c r="AW444" t="s">
        <v>23485</v>
      </c>
      <c r="AX444" t="s">
        <v>937</v>
      </c>
      <c r="AY444">
        <v>13</v>
      </c>
      <c r="AZ444">
        <v>8074</v>
      </c>
      <c r="BA444" t="s">
        <v>16637</v>
      </c>
      <c r="BB444" t="s">
        <v>937</v>
      </c>
      <c r="BC444">
        <v>13</v>
      </c>
      <c r="BD444">
        <v>8074</v>
      </c>
      <c r="BE444" t="s">
        <v>9789</v>
      </c>
      <c r="BF444" t="s">
        <v>937</v>
      </c>
      <c r="BH444">
        <v>13</v>
      </c>
      <c r="BI444">
        <v>8074</v>
      </c>
      <c r="BJ444" t="s">
        <v>3141</v>
      </c>
      <c r="BK444" t="s">
        <v>936</v>
      </c>
      <c r="BP444">
        <v>21</v>
      </c>
      <c r="BQ444">
        <v>6170</v>
      </c>
      <c r="BS444">
        <v>2</v>
      </c>
    </row>
    <row r="445" spans="43:71" x14ac:dyDescent="0.2">
      <c r="AQ445">
        <v>13</v>
      </c>
      <c r="AR445">
        <v>8075</v>
      </c>
      <c r="AS445" t="s">
        <v>30384</v>
      </c>
      <c r="AT445" t="s">
        <v>936</v>
      </c>
      <c r="AU445">
        <v>13</v>
      </c>
      <c r="AV445">
        <v>8075</v>
      </c>
      <c r="AW445" t="s">
        <v>23486</v>
      </c>
      <c r="AX445" t="s">
        <v>936</v>
      </c>
      <c r="AY445">
        <v>13</v>
      </c>
      <c r="AZ445">
        <v>8075</v>
      </c>
      <c r="BA445" t="s">
        <v>16638</v>
      </c>
      <c r="BB445" t="s">
        <v>936</v>
      </c>
      <c r="BC445">
        <v>13</v>
      </c>
      <c r="BD445">
        <v>8075</v>
      </c>
      <c r="BE445" t="s">
        <v>9790</v>
      </c>
      <c r="BF445" t="s">
        <v>936</v>
      </c>
      <c r="BH445">
        <v>13</v>
      </c>
      <c r="BI445">
        <v>8075</v>
      </c>
      <c r="BJ445" t="s">
        <v>3142</v>
      </c>
      <c r="BK445" t="s">
        <v>936</v>
      </c>
      <c r="BP445">
        <v>21</v>
      </c>
      <c r="BQ445">
        <v>6180</v>
      </c>
      <c r="BS445">
        <v>2</v>
      </c>
    </row>
    <row r="446" spans="43:71" x14ac:dyDescent="0.2">
      <c r="AQ446">
        <v>13</v>
      </c>
      <c r="AR446">
        <v>8076</v>
      </c>
      <c r="AS446" t="s">
        <v>30385</v>
      </c>
      <c r="AT446" t="s">
        <v>937</v>
      </c>
      <c r="AU446">
        <v>13</v>
      </c>
      <c r="AV446">
        <v>8076</v>
      </c>
      <c r="AW446" t="s">
        <v>23487</v>
      </c>
      <c r="AX446" t="s">
        <v>937</v>
      </c>
      <c r="AY446">
        <v>13</v>
      </c>
      <c r="AZ446">
        <v>8076</v>
      </c>
      <c r="BA446" t="s">
        <v>16639</v>
      </c>
      <c r="BB446" t="s">
        <v>937</v>
      </c>
      <c r="BC446">
        <v>13</v>
      </c>
      <c r="BD446">
        <v>8076</v>
      </c>
      <c r="BE446" t="s">
        <v>9791</v>
      </c>
      <c r="BF446" t="s">
        <v>937</v>
      </c>
      <c r="BH446">
        <v>13</v>
      </c>
      <c r="BI446">
        <v>8076</v>
      </c>
      <c r="BJ446" t="s">
        <v>3143</v>
      </c>
      <c r="BK446" t="s">
        <v>937</v>
      </c>
      <c r="BP446">
        <v>21</v>
      </c>
      <c r="BQ446">
        <v>6190</v>
      </c>
      <c r="BS446">
        <v>2</v>
      </c>
    </row>
    <row r="447" spans="43:71" x14ac:dyDescent="0.2">
      <c r="AQ447">
        <v>13</v>
      </c>
      <c r="AR447">
        <v>8077</v>
      </c>
      <c r="AS447" t="s">
        <v>30386</v>
      </c>
      <c r="AT447" t="s">
        <v>937</v>
      </c>
      <c r="AU447">
        <v>13</v>
      </c>
      <c r="AV447">
        <v>8077</v>
      </c>
      <c r="AW447" t="s">
        <v>23488</v>
      </c>
      <c r="AX447" t="s">
        <v>937</v>
      </c>
      <c r="AY447">
        <v>13</v>
      </c>
      <c r="AZ447">
        <v>8077</v>
      </c>
      <c r="BA447" t="s">
        <v>16640</v>
      </c>
      <c r="BB447" t="s">
        <v>937</v>
      </c>
      <c r="BC447">
        <v>13</v>
      </c>
      <c r="BD447">
        <v>8077</v>
      </c>
      <c r="BE447" t="s">
        <v>9792</v>
      </c>
      <c r="BF447" t="s">
        <v>937</v>
      </c>
      <c r="BH447">
        <v>13</v>
      </c>
      <c r="BI447">
        <v>8077</v>
      </c>
      <c r="BJ447" t="s">
        <v>3144</v>
      </c>
      <c r="BK447" t="s">
        <v>937</v>
      </c>
      <c r="BP447">
        <v>21</v>
      </c>
      <c r="BQ447">
        <v>6200</v>
      </c>
      <c r="BS447">
        <v>2</v>
      </c>
    </row>
    <row r="448" spans="43:71" x14ac:dyDescent="0.2">
      <c r="AQ448">
        <v>13</v>
      </c>
      <c r="AR448">
        <v>8078</v>
      </c>
      <c r="AS448" t="s">
        <v>30387</v>
      </c>
      <c r="AT448" t="s">
        <v>937</v>
      </c>
      <c r="AU448">
        <v>13</v>
      </c>
      <c r="AV448">
        <v>8078</v>
      </c>
      <c r="AW448" t="s">
        <v>23489</v>
      </c>
      <c r="AX448" t="s">
        <v>937</v>
      </c>
      <c r="AY448">
        <v>13</v>
      </c>
      <c r="AZ448">
        <v>8078</v>
      </c>
      <c r="BA448" t="s">
        <v>16641</v>
      </c>
      <c r="BB448" t="s">
        <v>937</v>
      </c>
      <c r="BC448">
        <v>13</v>
      </c>
      <c r="BD448">
        <v>8078</v>
      </c>
      <c r="BE448" t="s">
        <v>9793</v>
      </c>
      <c r="BF448" t="s">
        <v>937</v>
      </c>
      <c r="BH448">
        <v>13</v>
      </c>
      <c r="BI448">
        <v>8078</v>
      </c>
      <c r="BJ448" t="s">
        <v>3145</v>
      </c>
      <c r="BK448" t="s">
        <v>937</v>
      </c>
      <c r="BP448">
        <v>21</v>
      </c>
      <c r="BQ448">
        <v>6210</v>
      </c>
      <c r="BS448">
        <v>1</v>
      </c>
    </row>
    <row r="449" spans="43:71" x14ac:dyDescent="0.2">
      <c r="AQ449">
        <v>13</v>
      </c>
      <c r="AR449">
        <v>8079</v>
      </c>
      <c r="AS449" t="s">
        <v>30388</v>
      </c>
      <c r="AT449" t="s">
        <v>937</v>
      </c>
      <c r="AU449">
        <v>13</v>
      </c>
      <c r="AV449">
        <v>8079</v>
      </c>
      <c r="AW449" t="s">
        <v>23490</v>
      </c>
      <c r="AX449" t="s">
        <v>937</v>
      </c>
      <c r="AY449">
        <v>13</v>
      </c>
      <c r="AZ449">
        <v>8079</v>
      </c>
      <c r="BA449" t="s">
        <v>16642</v>
      </c>
      <c r="BB449" t="s">
        <v>937</v>
      </c>
      <c r="BC449">
        <v>13</v>
      </c>
      <c r="BD449">
        <v>8079</v>
      </c>
      <c r="BE449" t="s">
        <v>9794</v>
      </c>
      <c r="BF449" t="s">
        <v>937</v>
      </c>
      <c r="BH449">
        <v>13</v>
      </c>
      <c r="BI449">
        <v>8079</v>
      </c>
      <c r="BJ449" t="s">
        <v>3146</v>
      </c>
      <c r="BK449" t="s">
        <v>937</v>
      </c>
      <c r="BP449">
        <v>21</v>
      </c>
      <c r="BQ449">
        <v>6240</v>
      </c>
      <c r="BS449">
        <v>2</v>
      </c>
    </row>
    <row r="450" spans="43:71" x14ac:dyDescent="0.2">
      <c r="AQ450">
        <v>13</v>
      </c>
      <c r="AR450">
        <v>8080</v>
      </c>
      <c r="AS450" t="s">
        <v>30389</v>
      </c>
      <c r="AT450" t="s">
        <v>938</v>
      </c>
      <c r="AU450">
        <v>13</v>
      </c>
      <c r="AV450">
        <v>8080</v>
      </c>
      <c r="AW450" t="s">
        <v>23491</v>
      </c>
      <c r="AX450" t="s">
        <v>938</v>
      </c>
      <c r="AY450">
        <v>13</v>
      </c>
      <c r="AZ450">
        <v>8080</v>
      </c>
      <c r="BA450" t="s">
        <v>16643</v>
      </c>
      <c r="BB450" t="s">
        <v>938</v>
      </c>
      <c r="BC450">
        <v>13</v>
      </c>
      <c r="BD450">
        <v>8080</v>
      </c>
      <c r="BE450" t="s">
        <v>9795</v>
      </c>
      <c r="BF450" t="s">
        <v>938</v>
      </c>
      <c r="BH450">
        <v>13</v>
      </c>
      <c r="BI450">
        <v>8080</v>
      </c>
      <c r="BJ450" t="s">
        <v>3147</v>
      </c>
      <c r="BK450" t="s">
        <v>938</v>
      </c>
      <c r="BP450">
        <v>21</v>
      </c>
      <c r="BQ450">
        <v>6250</v>
      </c>
      <c r="BS450">
        <v>1</v>
      </c>
    </row>
    <row r="451" spans="43:71" x14ac:dyDescent="0.2">
      <c r="AQ451">
        <v>13</v>
      </c>
      <c r="AR451">
        <v>8081</v>
      </c>
      <c r="AS451" t="s">
        <v>30390</v>
      </c>
      <c r="AT451" t="s">
        <v>937</v>
      </c>
      <c r="AU451">
        <v>13</v>
      </c>
      <c r="AV451">
        <v>8081</v>
      </c>
      <c r="AW451" t="s">
        <v>23492</v>
      </c>
      <c r="AX451" t="s">
        <v>937</v>
      </c>
      <c r="AY451">
        <v>13</v>
      </c>
      <c r="AZ451">
        <v>8081</v>
      </c>
      <c r="BA451" t="s">
        <v>16644</v>
      </c>
      <c r="BB451" t="s">
        <v>937</v>
      </c>
      <c r="BC451">
        <v>13</v>
      </c>
      <c r="BD451">
        <v>8081</v>
      </c>
      <c r="BE451" t="s">
        <v>9796</v>
      </c>
      <c r="BF451" t="s">
        <v>937</v>
      </c>
      <c r="BH451">
        <v>13</v>
      </c>
      <c r="BI451">
        <v>8081</v>
      </c>
      <c r="BJ451" t="s">
        <v>3148</v>
      </c>
      <c r="BK451" t="s">
        <v>937</v>
      </c>
      <c r="BP451">
        <v>21</v>
      </c>
      <c r="BQ451">
        <v>6256</v>
      </c>
      <c r="BS451">
        <v>1</v>
      </c>
    </row>
    <row r="452" spans="43:71" x14ac:dyDescent="0.2">
      <c r="AQ452">
        <v>13</v>
      </c>
      <c r="AR452">
        <v>8082</v>
      </c>
      <c r="AS452" t="s">
        <v>30391</v>
      </c>
      <c r="AT452" t="s">
        <v>937</v>
      </c>
      <c r="AU452">
        <v>13</v>
      </c>
      <c r="AV452">
        <v>8082</v>
      </c>
      <c r="AW452" t="s">
        <v>23493</v>
      </c>
      <c r="AX452" t="s">
        <v>937</v>
      </c>
      <c r="AY452">
        <v>13</v>
      </c>
      <c r="AZ452">
        <v>8082</v>
      </c>
      <c r="BA452" t="s">
        <v>16645</v>
      </c>
      <c r="BB452" t="s">
        <v>937</v>
      </c>
      <c r="BC452">
        <v>13</v>
      </c>
      <c r="BD452">
        <v>8082</v>
      </c>
      <c r="BE452" t="s">
        <v>9797</v>
      </c>
      <c r="BF452" t="s">
        <v>937</v>
      </c>
      <c r="BH452">
        <v>13</v>
      </c>
      <c r="BI452">
        <v>8082</v>
      </c>
      <c r="BJ452" t="s">
        <v>3149</v>
      </c>
      <c r="BK452" t="s">
        <v>937</v>
      </c>
      <c r="BP452">
        <v>21</v>
      </c>
      <c r="BQ452">
        <v>6260</v>
      </c>
      <c r="BS452">
        <v>2</v>
      </c>
    </row>
    <row r="453" spans="43:71" x14ac:dyDescent="0.2">
      <c r="AQ453">
        <v>13</v>
      </c>
      <c r="AR453">
        <v>8083</v>
      </c>
      <c r="AS453" t="s">
        <v>30392</v>
      </c>
      <c r="AT453" t="s">
        <v>937</v>
      </c>
      <c r="AU453">
        <v>13</v>
      </c>
      <c r="AV453">
        <v>8083</v>
      </c>
      <c r="AW453" t="s">
        <v>23494</v>
      </c>
      <c r="AX453" t="s">
        <v>937</v>
      </c>
      <c r="AY453">
        <v>13</v>
      </c>
      <c r="AZ453">
        <v>8083</v>
      </c>
      <c r="BA453" t="s">
        <v>16646</v>
      </c>
      <c r="BB453" t="s">
        <v>937</v>
      </c>
      <c r="BC453">
        <v>13</v>
      </c>
      <c r="BD453">
        <v>8083</v>
      </c>
      <c r="BE453" t="s">
        <v>9798</v>
      </c>
      <c r="BF453" t="s">
        <v>937</v>
      </c>
      <c r="BH453">
        <v>13</v>
      </c>
      <c r="BI453">
        <v>8083</v>
      </c>
      <c r="BJ453" t="s">
        <v>3150</v>
      </c>
      <c r="BK453" t="s">
        <v>937</v>
      </c>
      <c r="BP453">
        <v>21</v>
      </c>
      <c r="BQ453">
        <v>6270</v>
      </c>
      <c r="BS453">
        <v>2</v>
      </c>
    </row>
    <row r="454" spans="43:71" x14ac:dyDescent="0.2">
      <c r="AQ454">
        <v>13</v>
      </c>
      <c r="AR454">
        <v>8084</v>
      </c>
      <c r="AS454" t="s">
        <v>30393</v>
      </c>
      <c r="AT454" t="s">
        <v>937</v>
      </c>
      <c r="AU454">
        <v>13</v>
      </c>
      <c r="AV454">
        <v>8084</v>
      </c>
      <c r="AW454" t="s">
        <v>23495</v>
      </c>
      <c r="AX454" t="s">
        <v>937</v>
      </c>
      <c r="AY454">
        <v>13</v>
      </c>
      <c r="AZ454">
        <v>8084</v>
      </c>
      <c r="BA454" t="s">
        <v>16647</v>
      </c>
      <c r="BB454" t="s">
        <v>937</v>
      </c>
      <c r="BC454">
        <v>13</v>
      </c>
      <c r="BD454">
        <v>8084</v>
      </c>
      <c r="BE454" t="s">
        <v>9799</v>
      </c>
      <c r="BF454" t="s">
        <v>937</v>
      </c>
      <c r="BH454">
        <v>13</v>
      </c>
      <c r="BI454">
        <v>8084</v>
      </c>
      <c r="BJ454" t="s">
        <v>3151</v>
      </c>
      <c r="BK454" t="s">
        <v>937</v>
      </c>
      <c r="BP454">
        <v>21</v>
      </c>
      <c r="BQ454">
        <v>6280</v>
      </c>
      <c r="BS454">
        <v>1</v>
      </c>
    </row>
    <row r="455" spans="43:71" x14ac:dyDescent="0.2">
      <c r="AQ455">
        <v>14</v>
      </c>
      <c r="AR455">
        <v>6010</v>
      </c>
      <c r="AS455" t="s">
        <v>30394</v>
      </c>
      <c r="AT455" t="s">
        <v>937</v>
      </c>
      <c r="AU455">
        <v>14</v>
      </c>
      <c r="AV455">
        <v>6010</v>
      </c>
      <c r="AW455" t="s">
        <v>23496</v>
      </c>
      <c r="AX455" t="s">
        <v>937</v>
      </c>
      <c r="AY455">
        <v>14</v>
      </c>
      <c r="AZ455">
        <v>6010</v>
      </c>
      <c r="BA455" t="s">
        <v>16648</v>
      </c>
      <c r="BB455" t="s">
        <v>937</v>
      </c>
      <c r="BC455">
        <v>14</v>
      </c>
      <c r="BD455">
        <v>6010</v>
      </c>
      <c r="BE455" t="s">
        <v>9800</v>
      </c>
      <c r="BF455" t="s">
        <v>937</v>
      </c>
      <c r="BH455">
        <v>14</v>
      </c>
      <c r="BI455">
        <v>6010</v>
      </c>
      <c r="BJ455" t="s">
        <v>3152</v>
      </c>
      <c r="BK455" t="s">
        <v>937</v>
      </c>
      <c r="BP455">
        <v>21</v>
      </c>
      <c r="BQ455">
        <v>6290</v>
      </c>
      <c r="BS455">
        <v>1</v>
      </c>
    </row>
    <row r="456" spans="43:71" x14ac:dyDescent="0.2">
      <c r="AQ456">
        <v>14</v>
      </c>
      <c r="AR456">
        <v>6020</v>
      </c>
      <c r="AS456" t="s">
        <v>30395</v>
      </c>
      <c r="AT456" t="s">
        <v>937</v>
      </c>
      <c r="AU456">
        <v>14</v>
      </c>
      <c r="AV456">
        <v>6020</v>
      </c>
      <c r="AW456" t="s">
        <v>23497</v>
      </c>
      <c r="AX456" t="s">
        <v>937</v>
      </c>
      <c r="AY456">
        <v>14</v>
      </c>
      <c r="AZ456">
        <v>6020</v>
      </c>
      <c r="BA456" t="s">
        <v>16649</v>
      </c>
      <c r="BB456" t="s">
        <v>937</v>
      </c>
      <c r="BC456">
        <v>14</v>
      </c>
      <c r="BD456">
        <v>6020</v>
      </c>
      <c r="BE456" t="s">
        <v>9801</v>
      </c>
      <c r="BF456" t="s">
        <v>937</v>
      </c>
      <c r="BH456">
        <v>14</v>
      </c>
      <c r="BI456">
        <v>6020</v>
      </c>
      <c r="BJ456" t="s">
        <v>3153</v>
      </c>
      <c r="BK456" t="s">
        <v>937</v>
      </c>
      <c r="BP456">
        <v>21</v>
      </c>
      <c r="BQ456">
        <v>6300</v>
      </c>
      <c r="BS456">
        <v>1</v>
      </c>
    </row>
    <row r="457" spans="43:71" x14ac:dyDescent="0.2">
      <c r="AQ457">
        <v>14</v>
      </c>
      <c r="AR457">
        <v>6030</v>
      </c>
      <c r="AS457" t="s">
        <v>30396</v>
      </c>
      <c r="AT457" t="s">
        <v>937</v>
      </c>
      <c r="AU457">
        <v>14</v>
      </c>
      <c r="AV457">
        <v>6030</v>
      </c>
      <c r="AW457" t="s">
        <v>23498</v>
      </c>
      <c r="AX457" t="s">
        <v>937</v>
      </c>
      <c r="AY457">
        <v>14</v>
      </c>
      <c r="AZ457">
        <v>6030</v>
      </c>
      <c r="BA457" t="s">
        <v>16650</v>
      </c>
      <c r="BB457" t="s">
        <v>937</v>
      </c>
      <c r="BC457">
        <v>14</v>
      </c>
      <c r="BD457">
        <v>6030</v>
      </c>
      <c r="BE457" t="s">
        <v>9802</v>
      </c>
      <c r="BF457" t="s">
        <v>937</v>
      </c>
      <c r="BH457">
        <v>14</v>
      </c>
      <c r="BI457">
        <v>6030</v>
      </c>
      <c r="BJ457" t="s">
        <v>3154</v>
      </c>
      <c r="BK457" t="s">
        <v>937</v>
      </c>
      <c r="BP457">
        <v>21</v>
      </c>
      <c r="BQ457">
        <v>6310</v>
      </c>
      <c r="BS457">
        <v>1</v>
      </c>
    </row>
    <row r="458" spans="43:71" x14ac:dyDescent="0.2">
      <c r="AQ458">
        <v>14</v>
      </c>
      <c r="AR458">
        <v>6040</v>
      </c>
      <c r="AS458" t="s">
        <v>30397</v>
      </c>
      <c r="AT458" t="s">
        <v>937</v>
      </c>
      <c r="AU458">
        <v>14</v>
      </c>
      <c r="AV458">
        <v>6040</v>
      </c>
      <c r="AW458" t="s">
        <v>23499</v>
      </c>
      <c r="AX458" t="s">
        <v>937</v>
      </c>
      <c r="AY458">
        <v>14</v>
      </c>
      <c r="AZ458">
        <v>6040</v>
      </c>
      <c r="BA458" t="s">
        <v>16651</v>
      </c>
      <c r="BB458" t="s">
        <v>937</v>
      </c>
      <c r="BC458">
        <v>14</v>
      </c>
      <c r="BD458">
        <v>6040</v>
      </c>
      <c r="BE458" t="s">
        <v>9803</v>
      </c>
      <c r="BF458" t="s">
        <v>937</v>
      </c>
      <c r="BH458">
        <v>14</v>
      </c>
      <c r="BI458">
        <v>6040</v>
      </c>
      <c r="BJ458" t="s">
        <v>3155</v>
      </c>
      <c r="BK458" t="s">
        <v>937</v>
      </c>
      <c r="BP458">
        <v>21</v>
      </c>
      <c r="BQ458">
        <v>6320</v>
      </c>
      <c r="BS458">
        <v>1</v>
      </c>
    </row>
    <row r="459" spans="43:71" x14ac:dyDescent="0.2">
      <c r="AQ459">
        <v>14</v>
      </c>
      <c r="AR459">
        <v>6070</v>
      </c>
      <c r="AS459" t="s">
        <v>30398</v>
      </c>
      <c r="AT459" t="s">
        <v>937</v>
      </c>
      <c r="AU459">
        <v>14</v>
      </c>
      <c r="AV459">
        <v>6070</v>
      </c>
      <c r="AW459" t="s">
        <v>23500</v>
      </c>
      <c r="AX459" t="s">
        <v>937</v>
      </c>
      <c r="AY459">
        <v>14</v>
      </c>
      <c r="AZ459">
        <v>6070</v>
      </c>
      <c r="BA459" t="s">
        <v>16652</v>
      </c>
      <c r="BB459" t="s">
        <v>937</v>
      </c>
      <c r="BC459">
        <v>14</v>
      </c>
      <c r="BD459">
        <v>6070</v>
      </c>
      <c r="BE459" t="s">
        <v>9804</v>
      </c>
      <c r="BF459" t="s">
        <v>937</v>
      </c>
      <c r="BH459">
        <v>14</v>
      </c>
      <c r="BI459">
        <v>6070</v>
      </c>
      <c r="BJ459" t="s">
        <v>3156</v>
      </c>
      <c r="BK459" t="s">
        <v>937</v>
      </c>
      <c r="BP459">
        <v>21</v>
      </c>
      <c r="BQ459">
        <v>6330</v>
      </c>
      <c r="BS459">
        <v>1</v>
      </c>
    </row>
    <row r="460" spans="43:71" x14ac:dyDescent="0.2">
      <c r="AQ460">
        <v>14</v>
      </c>
      <c r="AR460">
        <v>6080</v>
      </c>
      <c r="AS460" t="s">
        <v>30399</v>
      </c>
      <c r="AT460" t="s">
        <v>938</v>
      </c>
      <c r="AU460">
        <v>14</v>
      </c>
      <c r="AV460">
        <v>6080</v>
      </c>
      <c r="AW460" t="s">
        <v>23501</v>
      </c>
      <c r="AX460" t="s">
        <v>938</v>
      </c>
      <c r="AY460">
        <v>14</v>
      </c>
      <c r="AZ460">
        <v>6080</v>
      </c>
      <c r="BA460" t="s">
        <v>16653</v>
      </c>
      <c r="BB460" t="s">
        <v>938</v>
      </c>
      <c r="BC460">
        <v>14</v>
      </c>
      <c r="BD460">
        <v>6080</v>
      </c>
      <c r="BE460" t="s">
        <v>9805</v>
      </c>
      <c r="BF460" t="s">
        <v>938</v>
      </c>
      <c r="BH460">
        <v>14</v>
      </c>
      <c r="BI460">
        <v>6080</v>
      </c>
      <c r="BJ460" t="s">
        <v>3157</v>
      </c>
      <c r="BK460" t="s">
        <v>938</v>
      </c>
      <c r="BP460">
        <v>21</v>
      </c>
      <c r="BQ460">
        <v>6340</v>
      </c>
      <c r="BS460">
        <v>1</v>
      </c>
    </row>
    <row r="461" spans="43:71" x14ac:dyDescent="0.2">
      <c r="AQ461">
        <v>14</v>
      </c>
      <c r="AR461">
        <v>6090</v>
      </c>
      <c r="AS461" t="s">
        <v>30400</v>
      </c>
      <c r="AT461" t="s">
        <v>937</v>
      </c>
      <c r="AU461">
        <v>14</v>
      </c>
      <c r="AV461">
        <v>6090</v>
      </c>
      <c r="AW461" t="s">
        <v>23502</v>
      </c>
      <c r="AX461" t="s">
        <v>937</v>
      </c>
      <c r="AY461">
        <v>14</v>
      </c>
      <c r="AZ461">
        <v>6090</v>
      </c>
      <c r="BA461" t="s">
        <v>16654</v>
      </c>
      <c r="BB461" t="s">
        <v>937</v>
      </c>
      <c r="BC461">
        <v>14</v>
      </c>
      <c r="BD461">
        <v>6090</v>
      </c>
      <c r="BE461" t="s">
        <v>9806</v>
      </c>
      <c r="BF461" t="s">
        <v>937</v>
      </c>
      <c r="BH461">
        <v>14</v>
      </c>
      <c r="BI461">
        <v>6090</v>
      </c>
      <c r="BJ461" t="s">
        <v>3158</v>
      </c>
      <c r="BK461" t="s">
        <v>937</v>
      </c>
      <c r="BP461">
        <v>22</v>
      </c>
      <c r="BQ461">
        <v>6010</v>
      </c>
      <c r="BS461">
        <v>2</v>
      </c>
    </row>
    <row r="462" spans="43:71" x14ac:dyDescent="0.2">
      <c r="AQ462">
        <v>14</v>
      </c>
      <c r="AR462">
        <v>6100</v>
      </c>
      <c r="AS462" t="s">
        <v>30401</v>
      </c>
      <c r="AT462" t="s">
        <v>937</v>
      </c>
      <c r="AU462">
        <v>14</v>
      </c>
      <c r="AV462">
        <v>6100</v>
      </c>
      <c r="AW462" t="s">
        <v>23503</v>
      </c>
      <c r="AX462" t="s">
        <v>937</v>
      </c>
      <c r="AY462">
        <v>14</v>
      </c>
      <c r="AZ462">
        <v>6100</v>
      </c>
      <c r="BA462" t="s">
        <v>16655</v>
      </c>
      <c r="BB462" t="s">
        <v>937</v>
      </c>
      <c r="BC462">
        <v>14</v>
      </c>
      <c r="BD462">
        <v>6100</v>
      </c>
      <c r="BE462" t="s">
        <v>9807</v>
      </c>
      <c r="BF462" t="s">
        <v>937</v>
      </c>
      <c r="BH462">
        <v>14</v>
      </c>
      <c r="BI462">
        <v>6100</v>
      </c>
      <c r="BJ462" t="s">
        <v>3159</v>
      </c>
      <c r="BK462" t="s">
        <v>937</v>
      </c>
      <c r="BP462">
        <v>22</v>
      </c>
      <c r="BQ462">
        <v>6020</v>
      </c>
      <c r="BS462">
        <v>2</v>
      </c>
    </row>
    <row r="463" spans="43:71" x14ac:dyDescent="0.2">
      <c r="AQ463">
        <v>14</v>
      </c>
      <c r="AR463">
        <v>6101</v>
      </c>
      <c r="AS463" t="s">
        <v>30402</v>
      </c>
      <c r="AT463" t="s">
        <v>936</v>
      </c>
      <c r="AU463">
        <v>14</v>
      </c>
      <c r="AV463">
        <v>6101</v>
      </c>
      <c r="AW463" t="s">
        <v>23504</v>
      </c>
      <c r="AX463" t="s">
        <v>936</v>
      </c>
      <c r="AY463">
        <v>14</v>
      </c>
      <c r="AZ463">
        <v>6101</v>
      </c>
      <c r="BA463" t="s">
        <v>16656</v>
      </c>
      <c r="BB463" t="s">
        <v>936</v>
      </c>
      <c r="BC463">
        <v>14</v>
      </c>
      <c r="BD463">
        <v>6101</v>
      </c>
      <c r="BE463" t="s">
        <v>9808</v>
      </c>
      <c r="BF463" t="s">
        <v>936</v>
      </c>
      <c r="BH463">
        <v>14</v>
      </c>
      <c r="BI463">
        <v>6101</v>
      </c>
      <c r="BJ463" t="s">
        <v>3160</v>
      </c>
      <c r="BK463" t="s">
        <v>936</v>
      </c>
      <c r="BP463">
        <v>22</v>
      </c>
      <c r="BQ463">
        <v>6030</v>
      </c>
      <c r="BS463">
        <v>2</v>
      </c>
    </row>
    <row r="464" spans="43:71" x14ac:dyDescent="0.2">
      <c r="AQ464">
        <v>14</v>
      </c>
      <c r="AR464">
        <v>6110</v>
      </c>
      <c r="AS464" t="s">
        <v>30403</v>
      </c>
      <c r="AT464" t="s">
        <v>936</v>
      </c>
      <c r="AU464">
        <v>14</v>
      </c>
      <c r="AV464">
        <v>6110</v>
      </c>
      <c r="AW464" t="s">
        <v>23505</v>
      </c>
      <c r="AX464" t="s">
        <v>936</v>
      </c>
      <c r="AY464">
        <v>14</v>
      </c>
      <c r="AZ464">
        <v>6110</v>
      </c>
      <c r="BA464" t="s">
        <v>16657</v>
      </c>
      <c r="BB464" t="s">
        <v>936</v>
      </c>
      <c r="BC464">
        <v>14</v>
      </c>
      <c r="BD464">
        <v>6110</v>
      </c>
      <c r="BE464" t="s">
        <v>9809</v>
      </c>
      <c r="BF464" t="s">
        <v>936</v>
      </c>
      <c r="BH464">
        <v>14</v>
      </c>
      <c r="BI464">
        <v>6110</v>
      </c>
      <c r="BJ464" t="s">
        <v>3161</v>
      </c>
      <c r="BK464" t="s">
        <v>936</v>
      </c>
      <c r="BP464">
        <v>22</v>
      </c>
      <c r="BQ464">
        <v>6040</v>
      </c>
      <c r="BS464">
        <v>2</v>
      </c>
    </row>
    <row r="465" spans="43:71" x14ac:dyDescent="0.2">
      <c r="AQ465">
        <v>14</v>
      </c>
      <c r="AR465">
        <v>6130</v>
      </c>
      <c r="AS465" t="s">
        <v>30404</v>
      </c>
      <c r="AT465" t="s">
        <v>937</v>
      </c>
      <c r="AU465">
        <v>14</v>
      </c>
      <c r="AV465">
        <v>6130</v>
      </c>
      <c r="AW465" t="s">
        <v>23506</v>
      </c>
      <c r="AX465" t="s">
        <v>937</v>
      </c>
      <c r="AY465">
        <v>14</v>
      </c>
      <c r="AZ465">
        <v>6130</v>
      </c>
      <c r="BA465" t="s">
        <v>16658</v>
      </c>
      <c r="BB465" t="s">
        <v>937</v>
      </c>
      <c r="BC465">
        <v>14</v>
      </c>
      <c r="BD465">
        <v>6130</v>
      </c>
      <c r="BE465" t="s">
        <v>9810</v>
      </c>
      <c r="BF465" t="s">
        <v>937</v>
      </c>
      <c r="BH465">
        <v>14</v>
      </c>
      <c r="BI465">
        <v>6130</v>
      </c>
      <c r="BJ465" t="s">
        <v>3162</v>
      </c>
      <c r="BK465" t="s">
        <v>937</v>
      </c>
      <c r="BP465">
        <v>22</v>
      </c>
      <c r="BQ465">
        <v>6070</v>
      </c>
      <c r="BS465">
        <v>2</v>
      </c>
    </row>
    <row r="466" spans="43:71" x14ac:dyDescent="0.2">
      <c r="AQ466">
        <v>14</v>
      </c>
      <c r="AR466">
        <v>6131</v>
      </c>
      <c r="AS466" t="s">
        <v>30405</v>
      </c>
      <c r="AT466" t="s">
        <v>937</v>
      </c>
      <c r="AU466">
        <v>14</v>
      </c>
      <c r="AV466">
        <v>6131</v>
      </c>
      <c r="AW466" t="s">
        <v>23507</v>
      </c>
      <c r="AX466" t="s">
        <v>937</v>
      </c>
      <c r="AY466">
        <v>14</v>
      </c>
      <c r="AZ466">
        <v>6131</v>
      </c>
      <c r="BA466" t="s">
        <v>16659</v>
      </c>
      <c r="BB466" t="s">
        <v>937</v>
      </c>
      <c r="BC466">
        <v>14</v>
      </c>
      <c r="BD466">
        <v>6131</v>
      </c>
      <c r="BE466" t="s">
        <v>9811</v>
      </c>
      <c r="BF466" t="s">
        <v>937</v>
      </c>
      <c r="BH466">
        <v>14</v>
      </c>
      <c r="BI466">
        <v>6131</v>
      </c>
      <c r="BJ466" t="s">
        <v>3163</v>
      </c>
      <c r="BK466" t="s">
        <v>937</v>
      </c>
      <c r="BP466">
        <v>22</v>
      </c>
      <c r="BQ466">
        <v>6080</v>
      </c>
      <c r="BS466">
        <v>2</v>
      </c>
    </row>
    <row r="467" spans="43:71" x14ac:dyDescent="0.2">
      <c r="AQ467">
        <v>14</v>
      </c>
      <c r="AR467">
        <v>6140</v>
      </c>
      <c r="AS467" t="s">
        <v>30406</v>
      </c>
      <c r="AT467" t="s">
        <v>937</v>
      </c>
      <c r="AU467">
        <v>14</v>
      </c>
      <c r="AV467">
        <v>6140</v>
      </c>
      <c r="AW467" t="s">
        <v>23508</v>
      </c>
      <c r="AX467" t="s">
        <v>937</v>
      </c>
      <c r="AY467">
        <v>14</v>
      </c>
      <c r="AZ467">
        <v>6140</v>
      </c>
      <c r="BA467" t="s">
        <v>16660</v>
      </c>
      <c r="BB467" t="s">
        <v>937</v>
      </c>
      <c r="BC467">
        <v>14</v>
      </c>
      <c r="BD467">
        <v>6140</v>
      </c>
      <c r="BE467" t="s">
        <v>9812</v>
      </c>
      <c r="BF467" t="s">
        <v>937</v>
      </c>
      <c r="BH467">
        <v>14</v>
      </c>
      <c r="BI467">
        <v>6140</v>
      </c>
      <c r="BJ467" t="s">
        <v>3164</v>
      </c>
      <c r="BK467" t="s">
        <v>937</v>
      </c>
      <c r="BP467">
        <v>22</v>
      </c>
      <c r="BQ467">
        <v>6090</v>
      </c>
      <c r="BS467">
        <v>2</v>
      </c>
    </row>
    <row r="468" spans="43:71" x14ac:dyDescent="0.2">
      <c r="AQ468">
        <v>14</v>
      </c>
      <c r="AR468">
        <v>6150</v>
      </c>
      <c r="AS468" t="s">
        <v>30407</v>
      </c>
      <c r="AT468" t="s">
        <v>937</v>
      </c>
      <c r="AU468">
        <v>14</v>
      </c>
      <c r="AV468">
        <v>6150</v>
      </c>
      <c r="AW468" t="s">
        <v>23509</v>
      </c>
      <c r="AX468" t="s">
        <v>937</v>
      </c>
      <c r="AY468">
        <v>14</v>
      </c>
      <c r="AZ468">
        <v>6150</v>
      </c>
      <c r="BA468" t="s">
        <v>16661</v>
      </c>
      <c r="BB468" t="s">
        <v>937</v>
      </c>
      <c r="BC468">
        <v>14</v>
      </c>
      <c r="BD468">
        <v>6150</v>
      </c>
      <c r="BE468" t="s">
        <v>9813</v>
      </c>
      <c r="BF468" t="s">
        <v>937</v>
      </c>
      <c r="BH468">
        <v>14</v>
      </c>
      <c r="BI468">
        <v>6150</v>
      </c>
      <c r="BJ468" t="s">
        <v>3165</v>
      </c>
      <c r="BK468" t="s">
        <v>937</v>
      </c>
      <c r="BP468">
        <v>22</v>
      </c>
      <c r="BQ468">
        <v>6100</v>
      </c>
      <c r="BS468">
        <v>2</v>
      </c>
    </row>
    <row r="469" spans="43:71" x14ac:dyDescent="0.2">
      <c r="AQ469">
        <v>14</v>
      </c>
      <c r="AR469">
        <v>6160</v>
      </c>
      <c r="AS469" t="s">
        <v>30408</v>
      </c>
      <c r="AT469" t="s">
        <v>937</v>
      </c>
      <c r="AU469">
        <v>14</v>
      </c>
      <c r="AV469">
        <v>6160</v>
      </c>
      <c r="AW469" t="s">
        <v>23510</v>
      </c>
      <c r="AX469" t="s">
        <v>937</v>
      </c>
      <c r="AY469">
        <v>14</v>
      </c>
      <c r="AZ469">
        <v>6160</v>
      </c>
      <c r="BA469" t="s">
        <v>16662</v>
      </c>
      <c r="BB469" t="s">
        <v>937</v>
      </c>
      <c r="BC469">
        <v>14</v>
      </c>
      <c r="BD469">
        <v>6160</v>
      </c>
      <c r="BE469" t="s">
        <v>9814</v>
      </c>
      <c r="BF469" t="s">
        <v>937</v>
      </c>
      <c r="BH469">
        <v>14</v>
      </c>
      <c r="BI469">
        <v>6160</v>
      </c>
      <c r="BJ469" t="s">
        <v>3166</v>
      </c>
      <c r="BK469" t="s">
        <v>937</v>
      </c>
      <c r="BP469">
        <v>22</v>
      </c>
      <c r="BQ469">
        <v>6101</v>
      </c>
      <c r="BS469">
        <v>2</v>
      </c>
    </row>
    <row r="470" spans="43:71" x14ac:dyDescent="0.2">
      <c r="AQ470">
        <v>14</v>
      </c>
      <c r="AR470">
        <v>6170</v>
      </c>
      <c r="AS470" t="s">
        <v>30409</v>
      </c>
      <c r="AT470" t="s">
        <v>938</v>
      </c>
      <c r="AU470">
        <v>14</v>
      </c>
      <c r="AV470">
        <v>6170</v>
      </c>
      <c r="AW470" t="s">
        <v>23511</v>
      </c>
      <c r="AX470" t="s">
        <v>938</v>
      </c>
      <c r="AY470">
        <v>14</v>
      </c>
      <c r="AZ470">
        <v>6170</v>
      </c>
      <c r="BA470" t="s">
        <v>16663</v>
      </c>
      <c r="BB470" t="s">
        <v>938</v>
      </c>
      <c r="BC470">
        <v>14</v>
      </c>
      <c r="BD470">
        <v>6170</v>
      </c>
      <c r="BE470" t="s">
        <v>9815</v>
      </c>
      <c r="BF470" t="s">
        <v>938</v>
      </c>
      <c r="BH470">
        <v>14</v>
      </c>
      <c r="BI470">
        <v>6170</v>
      </c>
      <c r="BJ470" t="s">
        <v>3167</v>
      </c>
      <c r="BK470" t="s">
        <v>938</v>
      </c>
      <c r="BP470">
        <v>22</v>
      </c>
      <c r="BQ470">
        <v>6110</v>
      </c>
      <c r="BS470">
        <v>1</v>
      </c>
    </row>
    <row r="471" spans="43:71" x14ac:dyDescent="0.2">
      <c r="AQ471">
        <v>14</v>
      </c>
      <c r="AR471">
        <v>6180</v>
      </c>
      <c r="AS471" t="s">
        <v>30410</v>
      </c>
      <c r="AT471" t="s">
        <v>937</v>
      </c>
      <c r="AU471">
        <v>14</v>
      </c>
      <c r="AV471">
        <v>6180</v>
      </c>
      <c r="AW471" t="s">
        <v>23512</v>
      </c>
      <c r="AX471" t="s">
        <v>937</v>
      </c>
      <c r="AY471">
        <v>14</v>
      </c>
      <c r="AZ471">
        <v>6180</v>
      </c>
      <c r="BA471" t="s">
        <v>16664</v>
      </c>
      <c r="BB471" t="s">
        <v>937</v>
      </c>
      <c r="BC471">
        <v>14</v>
      </c>
      <c r="BD471">
        <v>6180</v>
      </c>
      <c r="BE471" t="s">
        <v>9816</v>
      </c>
      <c r="BF471" t="s">
        <v>937</v>
      </c>
      <c r="BH471">
        <v>14</v>
      </c>
      <c r="BI471">
        <v>6180</v>
      </c>
      <c r="BJ471" t="s">
        <v>3168</v>
      </c>
      <c r="BK471" t="s">
        <v>937</v>
      </c>
      <c r="BP471">
        <v>22</v>
      </c>
      <c r="BQ471">
        <v>6130</v>
      </c>
      <c r="BS471">
        <v>2</v>
      </c>
    </row>
    <row r="472" spans="43:71" x14ac:dyDescent="0.2">
      <c r="AQ472">
        <v>14</v>
      </c>
      <c r="AR472">
        <v>6190</v>
      </c>
      <c r="AS472" t="s">
        <v>30411</v>
      </c>
      <c r="AT472" t="s">
        <v>937</v>
      </c>
      <c r="AU472">
        <v>14</v>
      </c>
      <c r="AV472">
        <v>6190</v>
      </c>
      <c r="AW472" t="s">
        <v>23513</v>
      </c>
      <c r="AX472" t="s">
        <v>937</v>
      </c>
      <c r="AY472">
        <v>14</v>
      </c>
      <c r="AZ472">
        <v>6190</v>
      </c>
      <c r="BA472" t="s">
        <v>16665</v>
      </c>
      <c r="BB472" t="s">
        <v>937</v>
      </c>
      <c r="BC472">
        <v>14</v>
      </c>
      <c r="BD472">
        <v>6190</v>
      </c>
      <c r="BE472" t="s">
        <v>9817</v>
      </c>
      <c r="BF472" t="s">
        <v>937</v>
      </c>
      <c r="BH472">
        <v>14</v>
      </c>
      <c r="BI472">
        <v>6190</v>
      </c>
      <c r="BJ472" t="s">
        <v>3169</v>
      </c>
      <c r="BK472" t="s">
        <v>937</v>
      </c>
      <c r="BP472">
        <v>22</v>
      </c>
      <c r="BQ472">
        <v>6131</v>
      </c>
      <c r="BS472">
        <v>2</v>
      </c>
    </row>
    <row r="473" spans="43:71" x14ac:dyDescent="0.2">
      <c r="AQ473">
        <v>14</v>
      </c>
      <c r="AR473">
        <v>6200</v>
      </c>
      <c r="AS473" t="s">
        <v>30412</v>
      </c>
      <c r="AT473" t="s">
        <v>936</v>
      </c>
      <c r="AU473">
        <v>14</v>
      </c>
      <c r="AV473">
        <v>6200</v>
      </c>
      <c r="AW473" t="s">
        <v>23514</v>
      </c>
      <c r="AX473" t="s">
        <v>936</v>
      </c>
      <c r="AY473">
        <v>14</v>
      </c>
      <c r="AZ473">
        <v>6200</v>
      </c>
      <c r="BA473" t="s">
        <v>16666</v>
      </c>
      <c r="BB473" t="s">
        <v>936</v>
      </c>
      <c r="BC473">
        <v>14</v>
      </c>
      <c r="BD473">
        <v>6200</v>
      </c>
      <c r="BE473" t="s">
        <v>9818</v>
      </c>
      <c r="BF473" t="s">
        <v>936</v>
      </c>
      <c r="BH473">
        <v>14</v>
      </c>
      <c r="BI473">
        <v>6200</v>
      </c>
      <c r="BJ473" t="s">
        <v>3170</v>
      </c>
      <c r="BK473" t="s">
        <v>936</v>
      </c>
      <c r="BP473">
        <v>22</v>
      </c>
      <c r="BQ473">
        <v>6140</v>
      </c>
      <c r="BS473">
        <v>2</v>
      </c>
    </row>
    <row r="474" spans="43:71" x14ac:dyDescent="0.2">
      <c r="AQ474">
        <v>14</v>
      </c>
      <c r="AR474">
        <v>6210</v>
      </c>
      <c r="AS474" t="s">
        <v>30413</v>
      </c>
      <c r="AT474" t="s">
        <v>936</v>
      </c>
      <c r="AU474">
        <v>14</v>
      </c>
      <c r="AV474">
        <v>6210</v>
      </c>
      <c r="AW474" t="s">
        <v>23515</v>
      </c>
      <c r="AX474" t="s">
        <v>936</v>
      </c>
      <c r="AY474">
        <v>14</v>
      </c>
      <c r="AZ474">
        <v>6210</v>
      </c>
      <c r="BA474" t="s">
        <v>16667</v>
      </c>
      <c r="BB474" t="s">
        <v>936</v>
      </c>
      <c r="BC474">
        <v>14</v>
      </c>
      <c r="BD474">
        <v>6210</v>
      </c>
      <c r="BE474" t="s">
        <v>9819</v>
      </c>
      <c r="BF474" t="s">
        <v>936</v>
      </c>
      <c r="BH474">
        <v>14</v>
      </c>
      <c r="BI474">
        <v>6210</v>
      </c>
      <c r="BJ474" t="s">
        <v>3171</v>
      </c>
      <c r="BK474" t="s">
        <v>936</v>
      </c>
      <c r="BP474">
        <v>22</v>
      </c>
      <c r="BQ474">
        <v>6150</v>
      </c>
      <c r="BS474">
        <v>2</v>
      </c>
    </row>
    <row r="475" spans="43:71" x14ac:dyDescent="0.2">
      <c r="AQ475">
        <v>14</v>
      </c>
      <c r="AR475">
        <v>6240</v>
      </c>
      <c r="AS475" t="s">
        <v>30414</v>
      </c>
      <c r="AT475" t="s">
        <v>937</v>
      </c>
      <c r="AU475">
        <v>14</v>
      </c>
      <c r="AV475">
        <v>6240</v>
      </c>
      <c r="AW475" t="s">
        <v>23516</v>
      </c>
      <c r="AX475" t="s">
        <v>937</v>
      </c>
      <c r="AY475">
        <v>14</v>
      </c>
      <c r="AZ475">
        <v>6240</v>
      </c>
      <c r="BA475" t="s">
        <v>16668</v>
      </c>
      <c r="BB475" t="s">
        <v>937</v>
      </c>
      <c r="BC475">
        <v>14</v>
      </c>
      <c r="BD475">
        <v>6240</v>
      </c>
      <c r="BE475" t="s">
        <v>9820</v>
      </c>
      <c r="BF475" t="s">
        <v>937</v>
      </c>
      <c r="BH475">
        <v>14</v>
      </c>
      <c r="BI475">
        <v>6240</v>
      </c>
      <c r="BJ475" t="s">
        <v>3172</v>
      </c>
      <c r="BK475" t="s">
        <v>937</v>
      </c>
      <c r="BP475">
        <v>22</v>
      </c>
      <c r="BQ475">
        <v>6160</v>
      </c>
      <c r="BS475">
        <v>2</v>
      </c>
    </row>
    <row r="476" spans="43:71" x14ac:dyDescent="0.2">
      <c r="AQ476">
        <v>14</v>
      </c>
      <c r="AR476">
        <v>6250</v>
      </c>
      <c r="AS476" t="s">
        <v>30415</v>
      </c>
      <c r="AT476" t="s">
        <v>936</v>
      </c>
      <c r="AU476">
        <v>14</v>
      </c>
      <c r="AV476">
        <v>6250</v>
      </c>
      <c r="AW476" t="s">
        <v>23517</v>
      </c>
      <c r="AX476" t="s">
        <v>936</v>
      </c>
      <c r="AY476">
        <v>14</v>
      </c>
      <c r="AZ476">
        <v>6250</v>
      </c>
      <c r="BA476" t="s">
        <v>16669</v>
      </c>
      <c r="BB476" t="s">
        <v>936</v>
      </c>
      <c r="BC476">
        <v>14</v>
      </c>
      <c r="BD476">
        <v>6250</v>
      </c>
      <c r="BE476" t="s">
        <v>9821</v>
      </c>
      <c r="BF476" t="s">
        <v>936</v>
      </c>
      <c r="BH476">
        <v>14</v>
      </c>
      <c r="BI476">
        <v>6250</v>
      </c>
      <c r="BJ476" t="s">
        <v>3173</v>
      </c>
      <c r="BK476" t="s">
        <v>936</v>
      </c>
      <c r="BP476">
        <v>22</v>
      </c>
      <c r="BQ476">
        <v>6170</v>
      </c>
      <c r="BS476">
        <v>1</v>
      </c>
    </row>
    <row r="477" spans="43:71" x14ac:dyDescent="0.2">
      <c r="AQ477">
        <v>14</v>
      </c>
      <c r="AR477">
        <v>6256</v>
      </c>
      <c r="AS477" t="s">
        <v>30416</v>
      </c>
      <c r="AT477" t="s">
        <v>936</v>
      </c>
      <c r="AU477">
        <v>14</v>
      </c>
      <c r="AV477">
        <v>6256</v>
      </c>
      <c r="AW477" t="s">
        <v>23518</v>
      </c>
      <c r="AX477" t="s">
        <v>936</v>
      </c>
      <c r="AY477">
        <v>14</v>
      </c>
      <c r="AZ477">
        <v>6256</v>
      </c>
      <c r="BA477" t="s">
        <v>16670</v>
      </c>
      <c r="BB477" t="s">
        <v>936</v>
      </c>
      <c r="BC477">
        <v>14</v>
      </c>
      <c r="BD477">
        <v>6256</v>
      </c>
      <c r="BE477" t="s">
        <v>9822</v>
      </c>
      <c r="BF477" t="s">
        <v>936</v>
      </c>
      <c r="BH477">
        <v>14</v>
      </c>
      <c r="BI477">
        <v>6256</v>
      </c>
      <c r="BJ477" t="s">
        <v>3174</v>
      </c>
      <c r="BK477" t="s">
        <v>936</v>
      </c>
      <c r="BP477">
        <v>22</v>
      </c>
      <c r="BQ477">
        <v>6180</v>
      </c>
      <c r="BS477">
        <v>2</v>
      </c>
    </row>
    <row r="478" spans="43:71" x14ac:dyDescent="0.2">
      <c r="AQ478">
        <v>14</v>
      </c>
      <c r="AR478">
        <v>6260</v>
      </c>
      <c r="AS478" t="s">
        <v>30417</v>
      </c>
      <c r="AT478" t="s">
        <v>937</v>
      </c>
      <c r="AU478">
        <v>14</v>
      </c>
      <c r="AV478">
        <v>6260</v>
      </c>
      <c r="AW478" t="s">
        <v>23519</v>
      </c>
      <c r="AX478" t="s">
        <v>937</v>
      </c>
      <c r="AY478">
        <v>14</v>
      </c>
      <c r="AZ478">
        <v>6260</v>
      </c>
      <c r="BA478" t="s">
        <v>16671</v>
      </c>
      <c r="BB478" t="s">
        <v>937</v>
      </c>
      <c r="BC478">
        <v>14</v>
      </c>
      <c r="BD478">
        <v>6260</v>
      </c>
      <c r="BE478" t="s">
        <v>9823</v>
      </c>
      <c r="BF478" t="s">
        <v>937</v>
      </c>
      <c r="BH478">
        <v>14</v>
      </c>
      <c r="BI478">
        <v>6260</v>
      </c>
      <c r="BJ478" t="s">
        <v>3175</v>
      </c>
      <c r="BK478" t="s">
        <v>937</v>
      </c>
      <c r="BP478">
        <v>22</v>
      </c>
      <c r="BQ478">
        <v>6190</v>
      </c>
      <c r="BS478">
        <v>2</v>
      </c>
    </row>
    <row r="479" spans="43:71" x14ac:dyDescent="0.2">
      <c r="AQ479">
        <v>14</v>
      </c>
      <c r="AR479">
        <v>6270</v>
      </c>
      <c r="AS479" t="s">
        <v>30418</v>
      </c>
      <c r="AT479" t="s">
        <v>937</v>
      </c>
      <c r="AU479">
        <v>14</v>
      </c>
      <c r="AV479">
        <v>6270</v>
      </c>
      <c r="AW479" t="s">
        <v>23520</v>
      </c>
      <c r="AX479" t="s">
        <v>937</v>
      </c>
      <c r="AY479">
        <v>14</v>
      </c>
      <c r="AZ479">
        <v>6270</v>
      </c>
      <c r="BA479" t="s">
        <v>16672</v>
      </c>
      <c r="BB479" t="s">
        <v>937</v>
      </c>
      <c r="BC479">
        <v>14</v>
      </c>
      <c r="BD479">
        <v>6270</v>
      </c>
      <c r="BE479" t="s">
        <v>9824</v>
      </c>
      <c r="BF479" t="s">
        <v>937</v>
      </c>
      <c r="BH479">
        <v>14</v>
      </c>
      <c r="BI479">
        <v>6270</v>
      </c>
      <c r="BJ479" t="s">
        <v>3176</v>
      </c>
      <c r="BK479" t="s">
        <v>937</v>
      </c>
      <c r="BP479">
        <v>22</v>
      </c>
      <c r="BQ479">
        <v>6200</v>
      </c>
      <c r="BS479">
        <v>2</v>
      </c>
    </row>
    <row r="480" spans="43:71" x14ac:dyDescent="0.2">
      <c r="AQ480">
        <v>14</v>
      </c>
      <c r="AR480">
        <v>6280</v>
      </c>
      <c r="AS480" t="s">
        <v>30419</v>
      </c>
      <c r="AT480" t="s">
        <v>936</v>
      </c>
      <c r="AU480">
        <v>14</v>
      </c>
      <c r="AV480">
        <v>6280</v>
      </c>
      <c r="AW480" t="s">
        <v>23521</v>
      </c>
      <c r="AX480" t="s">
        <v>936</v>
      </c>
      <c r="AY480">
        <v>14</v>
      </c>
      <c r="AZ480">
        <v>6280</v>
      </c>
      <c r="BA480" t="s">
        <v>16673</v>
      </c>
      <c r="BB480" t="s">
        <v>936</v>
      </c>
      <c r="BC480">
        <v>14</v>
      </c>
      <c r="BD480">
        <v>6280</v>
      </c>
      <c r="BE480" t="s">
        <v>9825</v>
      </c>
      <c r="BF480" t="s">
        <v>936</v>
      </c>
      <c r="BH480">
        <v>14</v>
      </c>
      <c r="BI480">
        <v>6280</v>
      </c>
      <c r="BJ480" t="s">
        <v>3177</v>
      </c>
      <c r="BK480" t="s">
        <v>936</v>
      </c>
      <c r="BP480">
        <v>22</v>
      </c>
      <c r="BQ480">
        <v>6210</v>
      </c>
      <c r="BS480">
        <v>1</v>
      </c>
    </row>
    <row r="481" spans="43:71" x14ac:dyDescent="0.2">
      <c r="AQ481">
        <v>14</v>
      </c>
      <c r="AR481">
        <v>6290</v>
      </c>
      <c r="AS481" t="s">
        <v>30420</v>
      </c>
      <c r="AT481" t="s">
        <v>937</v>
      </c>
      <c r="AU481">
        <v>14</v>
      </c>
      <c r="AV481">
        <v>6290</v>
      </c>
      <c r="AW481" t="s">
        <v>23522</v>
      </c>
      <c r="AX481" t="s">
        <v>937</v>
      </c>
      <c r="AY481">
        <v>14</v>
      </c>
      <c r="AZ481">
        <v>6290</v>
      </c>
      <c r="BA481" t="s">
        <v>16674</v>
      </c>
      <c r="BB481" t="s">
        <v>937</v>
      </c>
      <c r="BC481">
        <v>14</v>
      </c>
      <c r="BD481">
        <v>6290</v>
      </c>
      <c r="BE481" t="s">
        <v>9826</v>
      </c>
      <c r="BF481" t="s">
        <v>937</v>
      </c>
      <c r="BH481">
        <v>14</v>
      </c>
      <c r="BI481">
        <v>6290</v>
      </c>
      <c r="BJ481" t="s">
        <v>3178</v>
      </c>
      <c r="BK481" t="s">
        <v>937</v>
      </c>
      <c r="BP481">
        <v>22</v>
      </c>
      <c r="BQ481">
        <v>6240</v>
      </c>
      <c r="BS481">
        <v>2</v>
      </c>
    </row>
    <row r="482" spans="43:71" x14ac:dyDescent="0.2">
      <c r="AQ482">
        <v>14</v>
      </c>
      <c r="AR482">
        <v>6300</v>
      </c>
      <c r="AS482" t="s">
        <v>30421</v>
      </c>
      <c r="AT482" t="s">
        <v>936</v>
      </c>
      <c r="AU482">
        <v>14</v>
      </c>
      <c r="AV482">
        <v>6300</v>
      </c>
      <c r="AW482" t="s">
        <v>23523</v>
      </c>
      <c r="AX482" t="s">
        <v>936</v>
      </c>
      <c r="AY482">
        <v>14</v>
      </c>
      <c r="AZ482">
        <v>6300</v>
      </c>
      <c r="BA482" t="s">
        <v>16675</v>
      </c>
      <c r="BB482" t="s">
        <v>936</v>
      </c>
      <c r="BC482">
        <v>14</v>
      </c>
      <c r="BD482">
        <v>6300</v>
      </c>
      <c r="BE482" t="s">
        <v>9827</v>
      </c>
      <c r="BF482" t="s">
        <v>936</v>
      </c>
      <c r="BH482">
        <v>14</v>
      </c>
      <c r="BI482">
        <v>6300</v>
      </c>
      <c r="BJ482" t="s">
        <v>3179</v>
      </c>
      <c r="BK482" t="s">
        <v>936</v>
      </c>
      <c r="BP482">
        <v>22</v>
      </c>
      <c r="BQ482">
        <v>6250</v>
      </c>
      <c r="BS482">
        <v>3</v>
      </c>
    </row>
    <row r="483" spans="43:71" x14ac:dyDescent="0.2">
      <c r="AQ483">
        <v>14</v>
      </c>
      <c r="AR483">
        <v>6310</v>
      </c>
      <c r="AS483" t="s">
        <v>30422</v>
      </c>
      <c r="AT483" t="s">
        <v>936</v>
      </c>
      <c r="AU483">
        <v>14</v>
      </c>
      <c r="AV483">
        <v>6310</v>
      </c>
      <c r="AW483" t="s">
        <v>23524</v>
      </c>
      <c r="AX483" t="s">
        <v>936</v>
      </c>
      <c r="AY483">
        <v>14</v>
      </c>
      <c r="AZ483">
        <v>6310</v>
      </c>
      <c r="BA483" t="s">
        <v>16676</v>
      </c>
      <c r="BB483" t="s">
        <v>936</v>
      </c>
      <c r="BC483">
        <v>14</v>
      </c>
      <c r="BD483">
        <v>6310</v>
      </c>
      <c r="BE483" t="s">
        <v>9828</v>
      </c>
      <c r="BF483" t="s">
        <v>936</v>
      </c>
      <c r="BH483">
        <v>14</v>
      </c>
      <c r="BI483">
        <v>6310</v>
      </c>
      <c r="BJ483" t="s">
        <v>3180</v>
      </c>
      <c r="BK483" t="s">
        <v>936</v>
      </c>
      <c r="BP483">
        <v>22</v>
      </c>
      <c r="BQ483">
        <v>6256</v>
      </c>
      <c r="BS483">
        <v>1</v>
      </c>
    </row>
    <row r="484" spans="43:71" x14ac:dyDescent="0.2">
      <c r="AQ484">
        <v>14</v>
      </c>
      <c r="AR484">
        <v>6320</v>
      </c>
      <c r="AS484" t="s">
        <v>30423</v>
      </c>
      <c r="AT484" t="s">
        <v>936</v>
      </c>
      <c r="AU484">
        <v>14</v>
      </c>
      <c r="AV484">
        <v>6320</v>
      </c>
      <c r="AW484" t="s">
        <v>23525</v>
      </c>
      <c r="AX484" t="s">
        <v>936</v>
      </c>
      <c r="AY484">
        <v>14</v>
      </c>
      <c r="AZ484">
        <v>6320</v>
      </c>
      <c r="BA484" t="s">
        <v>16677</v>
      </c>
      <c r="BB484" t="s">
        <v>936</v>
      </c>
      <c r="BC484">
        <v>14</v>
      </c>
      <c r="BD484">
        <v>6320</v>
      </c>
      <c r="BE484" t="s">
        <v>9829</v>
      </c>
      <c r="BF484" t="s">
        <v>936</v>
      </c>
      <c r="BH484">
        <v>14</v>
      </c>
      <c r="BI484">
        <v>6320</v>
      </c>
      <c r="BJ484" t="s">
        <v>3181</v>
      </c>
      <c r="BK484" t="s">
        <v>936</v>
      </c>
      <c r="BP484">
        <v>22</v>
      </c>
      <c r="BQ484">
        <v>6260</v>
      </c>
      <c r="BS484">
        <v>2</v>
      </c>
    </row>
    <row r="485" spans="43:71" x14ac:dyDescent="0.2">
      <c r="AQ485">
        <v>14</v>
      </c>
      <c r="AR485">
        <v>6330</v>
      </c>
      <c r="AS485" t="s">
        <v>30424</v>
      </c>
      <c r="AT485" t="s">
        <v>937</v>
      </c>
      <c r="AU485">
        <v>14</v>
      </c>
      <c r="AV485">
        <v>6330</v>
      </c>
      <c r="AW485" t="s">
        <v>23526</v>
      </c>
      <c r="AX485" t="s">
        <v>937</v>
      </c>
      <c r="AY485">
        <v>14</v>
      </c>
      <c r="AZ485">
        <v>6330</v>
      </c>
      <c r="BA485" t="s">
        <v>16678</v>
      </c>
      <c r="BB485" t="s">
        <v>937</v>
      </c>
      <c r="BC485">
        <v>14</v>
      </c>
      <c r="BD485">
        <v>6330</v>
      </c>
      <c r="BE485" t="s">
        <v>9830</v>
      </c>
      <c r="BF485" t="s">
        <v>937</v>
      </c>
      <c r="BH485">
        <v>14</v>
      </c>
      <c r="BI485">
        <v>6330</v>
      </c>
      <c r="BJ485" t="s">
        <v>3182</v>
      </c>
      <c r="BK485" t="s">
        <v>936</v>
      </c>
      <c r="BP485">
        <v>22</v>
      </c>
      <c r="BQ485">
        <v>6270</v>
      </c>
      <c r="BS485">
        <v>2</v>
      </c>
    </row>
    <row r="486" spans="43:71" x14ac:dyDescent="0.2">
      <c r="AQ486">
        <v>14</v>
      </c>
      <c r="AR486">
        <v>6340</v>
      </c>
      <c r="AS486" t="s">
        <v>30425</v>
      </c>
      <c r="AT486" t="s">
        <v>936</v>
      </c>
      <c r="AU486">
        <v>14</v>
      </c>
      <c r="AV486">
        <v>6340</v>
      </c>
      <c r="AW486" t="s">
        <v>23527</v>
      </c>
      <c r="AX486" t="s">
        <v>936</v>
      </c>
      <c r="AY486">
        <v>14</v>
      </c>
      <c r="AZ486">
        <v>6340</v>
      </c>
      <c r="BA486" t="s">
        <v>16679</v>
      </c>
      <c r="BB486" t="s">
        <v>936</v>
      </c>
      <c r="BC486">
        <v>14</v>
      </c>
      <c r="BD486">
        <v>6340</v>
      </c>
      <c r="BE486" t="s">
        <v>9831</v>
      </c>
      <c r="BF486" t="s">
        <v>936</v>
      </c>
      <c r="BH486">
        <v>14</v>
      </c>
      <c r="BI486">
        <v>6340</v>
      </c>
      <c r="BJ486" t="s">
        <v>3183</v>
      </c>
      <c r="BK486" t="s">
        <v>936</v>
      </c>
      <c r="BP486">
        <v>22</v>
      </c>
      <c r="BQ486">
        <v>6280</v>
      </c>
      <c r="BS486">
        <v>1</v>
      </c>
    </row>
    <row r="487" spans="43:71" x14ac:dyDescent="0.2">
      <c r="AQ487">
        <v>14</v>
      </c>
      <c r="AR487">
        <v>6350</v>
      </c>
      <c r="AS487" t="s">
        <v>30426</v>
      </c>
      <c r="AT487" t="s">
        <v>936</v>
      </c>
      <c r="AU487">
        <v>14</v>
      </c>
      <c r="AV487">
        <v>6350</v>
      </c>
      <c r="AW487" t="s">
        <v>23528</v>
      </c>
      <c r="AX487" t="s">
        <v>936</v>
      </c>
      <c r="AY487">
        <v>14</v>
      </c>
      <c r="AZ487">
        <v>6350</v>
      </c>
      <c r="BA487" t="s">
        <v>16680</v>
      </c>
      <c r="BB487" t="s">
        <v>936</v>
      </c>
      <c r="BC487">
        <v>14</v>
      </c>
      <c r="BD487">
        <v>6350</v>
      </c>
      <c r="BE487" t="s">
        <v>9832</v>
      </c>
      <c r="BF487" t="s">
        <v>936</v>
      </c>
      <c r="BH487">
        <v>14</v>
      </c>
      <c r="BI487">
        <v>6350</v>
      </c>
      <c r="BJ487" t="s">
        <v>3184</v>
      </c>
      <c r="BK487" t="s">
        <v>936</v>
      </c>
      <c r="BP487">
        <v>22</v>
      </c>
      <c r="BQ487">
        <v>6290</v>
      </c>
      <c r="BS487">
        <v>1</v>
      </c>
    </row>
    <row r="488" spans="43:71" x14ac:dyDescent="0.2">
      <c r="AQ488">
        <v>14</v>
      </c>
      <c r="AR488">
        <v>6360</v>
      </c>
      <c r="AS488" t="s">
        <v>30427</v>
      </c>
      <c r="AT488" t="s">
        <v>936</v>
      </c>
      <c r="AU488">
        <v>14</v>
      </c>
      <c r="AV488">
        <v>6360</v>
      </c>
      <c r="AW488" t="s">
        <v>23529</v>
      </c>
      <c r="AX488" t="s">
        <v>936</v>
      </c>
      <c r="AY488">
        <v>14</v>
      </c>
      <c r="AZ488">
        <v>6360</v>
      </c>
      <c r="BA488" t="s">
        <v>16681</v>
      </c>
      <c r="BB488" t="s">
        <v>936</v>
      </c>
      <c r="BC488">
        <v>14</v>
      </c>
      <c r="BD488">
        <v>6360</v>
      </c>
      <c r="BE488" t="s">
        <v>9833</v>
      </c>
      <c r="BF488" t="s">
        <v>936</v>
      </c>
      <c r="BH488">
        <v>14</v>
      </c>
      <c r="BI488">
        <v>6360</v>
      </c>
      <c r="BJ488" t="s">
        <v>3185</v>
      </c>
      <c r="BK488" t="s">
        <v>936</v>
      </c>
      <c r="BP488">
        <v>22</v>
      </c>
      <c r="BQ488">
        <v>6300</v>
      </c>
      <c r="BS488">
        <v>1</v>
      </c>
    </row>
    <row r="489" spans="43:71" x14ac:dyDescent="0.2">
      <c r="AQ489">
        <v>14</v>
      </c>
      <c r="AR489">
        <v>7205</v>
      </c>
      <c r="AS489" t="s">
        <v>30428</v>
      </c>
      <c r="AT489" t="s">
        <v>937</v>
      </c>
      <c r="AU489">
        <v>14</v>
      </c>
      <c r="AV489">
        <v>7205</v>
      </c>
      <c r="AW489" t="s">
        <v>23530</v>
      </c>
      <c r="AX489" t="s">
        <v>937</v>
      </c>
      <c r="AY489">
        <v>14</v>
      </c>
      <c r="AZ489">
        <v>7205</v>
      </c>
      <c r="BA489" t="s">
        <v>16682</v>
      </c>
      <c r="BB489" t="s">
        <v>937</v>
      </c>
      <c r="BC489">
        <v>14</v>
      </c>
      <c r="BD489">
        <v>7205</v>
      </c>
      <c r="BE489" t="s">
        <v>9834</v>
      </c>
      <c r="BF489" t="s">
        <v>937</v>
      </c>
      <c r="BH489">
        <v>14</v>
      </c>
      <c r="BI489">
        <v>7205</v>
      </c>
      <c r="BJ489" t="s">
        <v>3186</v>
      </c>
      <c r="BK489" t="s">
        <v>937</v>
      </c>
      <c r="BP489">
        <v>22</v>
      </c>
      <c r="BQ489">
        <v>6310</v>
      </c>
      <c r="BS489">
        <v>1</v>
      </c>
    </row>
    <row r="490" spans="43:71" x14ac:dyDescent="0.2">
      <c r="AQ490">
        <v>14</v>
      </c>
      <c r="AR490">
        <v>7206</v>
      </c>
      <c r="AS490" t="s">
        <v>30429</v>
      </c>
      <c r="AT490" t="s">
        <v>937</v>
      </c>
      <c r="AU490">
        <v>14</v>
      </c>
      <c r="AV490">
        <v>7206</v>
      </c>
      <c r="AW490" t="s">
        <v>23531</v>
      </c>
      <c r="AX490" t="s">
        <v>937</v>
      </c>
      <c r="AY490">
        <v>14</v>
      </c>
      <c r="AZ490">
        <v>7206</v>
      </c>
      <c r="BA490" t="s">
        <v>16683</v>
      </c>
      <c r="BB490" t="s">
        <v>937</v>
      </c>
      <c r="BC490">
        <v>14</v>
      </c>
      <c r="BD490">
        <v>7206</v>
      </c>
      <c r="BE490" t="s">
        <v>9835</v>
      </c>
      <c r="BF490" t="s">
        <v>937</v>
      </c>
      <c r="BH490">
        <v>14</v>
      </c>
      <c r="BI490">
        <v>7206</v>
      </c>
      <c r="BJ490" t="s">
        <v>3187</v>
      </c>
      <c r="BK490" t="s">
        <v>937</v>
      </c>
      <c r="BP490">
        <v>22</v>
      </c>
      <c r="BQ490">
        <v>6320</v>
      </c>
      <c r="BS490">
        <v>3</v>
      </c>
    </row>
    <row r="491" spans="43:71" x14ac:dyDescent="0.2">
      <c r="AQ491">
        <v>14</v>
      </c>
      <c r="AR491">
        <v>7207</v>
      </c>
      <c r="AS491" t="s">
        <v>30430</v>
      </c>
      <c r="AT491" t="s">
        <v>937</v>
      </c>
      <c r="AU491">
        <v>14</v>
      </c>
      <c r="AV491">
        <v>7207</v>
      </c>
      <c r="AW491" t="s">
        <v>23532</v>
      </c>
      <c r="AX491" t="s">
        <v>937</v>
      </c>
      <c r="AY491">
        <v>14</v>
      </c>
      <c r="AZ491">
        <v>7207</v>
      </c>
      <c r="BA491" t="s">
        <v>16684</v>
      </c>
      <c r="BB491" t="s">
        <v>937</v>
      </c>
      <c r="BC491">
        <v>14</v>
      </c>
      <c r="BD491">
        <v>7207</v>
      </c>
      <c r="BE491" t="s">
        <v>9836</v>
      </c>
      <c r="BF491" t="s">
        <v>937</v>
      </c>
      <c r="BH491">
        <v>14</v>
      </c>
      <c r="BI491">
        <v>7207</v>
      </c>
      <c r="BJ491" t="s">
        <v>3188</v>
      </c>
      <c r="BK491" t="s">
        <v>937</v>
      </c>
      <c r="BP491">
        <v>22</v>
      </c>
      <c r="BQ491">
        <v>6330</v>
      </c>
      <c r="BS491">
        <v>2</v>
      </c>
    </row>
    <row r="492" spans="43:71" x14ac:dyDescent="0.2">
      <c r="AQ492">
        <v>14</v>
      </c>
      <c r="AR492">
        <v>7210</v>
      </c>
      <c r="AS492" t="s">
        <v>30431</v>
      </c>
      <c r="AT492" t="s">
        <v>937</v>
      </c>
      <c r="AU492">
        <v>14</v>
      </c>
      <c r="AV492">
        <v>7210</v>
      </c>
      <c r="AW492" t="s">
        <v>23533</v>
      </c>
      <c r="AX492" t="s">
        <v>937</v>
      </c>
      <c r="AY492">
        <v>14</v>
      </c>
      <c r="AZ492">
        <v>7210</v>
      </c>
      <c r="BA492" t="s">
        <v>16685</v>
      </c>
      <c r="BB492" t="s">
        <v>937</v>
      </c>
      <c r="BC492">
        <v>14</v>
      </c>
      <c r="BD492">
        <v>7210</v>
      </c>
      <c r="BE492" t="s">
        <v>9837</v>
      </c>
      <c r="BF492" t="s">
        <v>937</v>
      </c>
      <c r="BH492">
        <v>14</v>
      </c>
      <c r="BI492">
        <v>7210</v>
      </c>
      <c r="BJ492" t="s">
        <v>3189</v>
      </c>
      <c r="BK492" t="s">
        <v>937</v>
      </c>
      <c r="BP492">
        <v>22</v>
      </c>
      <c r="BQ492">
        <v>6340</v>
      </c>
      <c r="BS492">
        <v>1</v>
      </c>
    </row>
    <row r="493" spans="43:71" x14ac:dyDescent="0.2">
      <c r="AQ493">
        <v>14</v>
      </c>
      <c r="AR493">
        <v>8073</v>
      </c>
      <c r="AS493" t="s">
        <v>30432</v>
      </c>
      <c r="AT493" t="s">
        <v>936</v>
      </c>
      <c r="AU493">
        <v>14</v>
      </c>
      <c r="AV493">
        <v>8073</v>
      </c>
      <c r="AW493" t="s">
        <v>23534</v>
      </c>
      <c r="AX493" t="s">
        <v>936</v>
      </c>
      <c r="AY493">
        <v>14</v>
      </c>
      <c r="AZ493">
        <v>8073</v>
      </c>
      <c r="BA493" t="s">
        <v>16686</v>
      </c>
      <c r="BB493" t="s">
        <v>936</v>
      </c>
      <c r="BC493">
        <v>14</v>
      </c>
      <c r="BD493">
        <v>8073</v>
      </c>
      <c r="BE493" t="s">
        <v>9838</v>
      </c>
      <c r="BF493" t="s">
        <v>936</v>
      </c>
      <c r="BH493">
        <v>14</v>
      </c>
      <c r="BI493">
        <v>8073</v>
      </c>
      <c r="BJ493" t="s">
        <v>3190</v>
      </c>
      <c r="BK493" t="s">
        <v>936</v>
      </c>
      <c r="BP493">
        <v>24</v>
      </c>
      <c r="BQ493">
        <v>6010</v>
      </c>
      <c r="BS493">
        <v>2</v>
      </c>
    </row>
    <row r="494" spans="43:71" x14ac:dyDescent="0.2">
      <c r="AQ494">
        <v>14</v>
      </c>
      <c r="AR494">
        <v>8074</v>
      </c>
      <c r="AS494" t="s">
        <v>30433</v>
      </c>
      <c r="AT494" t="s">
        <v>937</v>
      </c>
      <c r="AU494">
        <v>14</v>
      </c>
      <c r="AV494">
        <v>8074</v>
      </c>
      <c r="AW494" t="s">
        <v>23535</v>
      </c>
      <c r="AX494" t="s">
        <v>937</v>
      </c>
      <c r="AY494">
        <v>14</v>
      </c>
      <c r="AZ494">
        <v>8074</v>
      </c>
      <c r="BA494" t="s">
        <v>16687</v>
      </c>
      <c r="BB494" t="s">
        <v>937</v>
      </c>
      <c r="BC494">
        <v>14</v>
      </c>
      <c r="BD494">
        <v>8074</v>
      </c>
      <c r="BE494" t="s">
        <v>9839</v>
      </c>
      <c r="BF494" t="s">
        <v>937</v>
      </c>
      <c r="BH494">
        <v>14</v>
      </c>
      <c r="BI494">
        <v>8074</v>
      </c>
      <c r="BJ494" t="s">
        <v>3191</v>
      </c>
      <c r="BK494" t="s">
        <v>937</v>
      </c>
      <c r="BP494">
        <v>24</v>
      </c>
      <c r="BQ494">
        <v>6020</v>
      </c>
      <c r="BS494">
        <v>2</v>
      </c>
    </row>
    <row r="495" spans="43:71" x14ac:dyDescent="0.2">
      <c r="AQ495">
        <v>14</v>
      </c>
      <c r="AR495">
        <v>8075</v>
      </c>
      <c r="AS495" t="s">
        <v>30434</v>
      </c>
      <c r="AT495" t="s">
        <v>937</v>
      </c>
      <c r="AU495">
        <v>14</v>
      </c>
      <c r="AV495">
        <v>8075</v>
      </c>
      <c r="AW495" t="s">
        <v>23536</v>
      </c>
      <c r="AX495" t="s">
        <v>937</v>
      </c>
      <c r="AY495">
        <v>14</v>
      </c>
      <c r="AZ495">
        <v>8075</v>
      </c>
      <c r="BA495" t="s">
        <v>16688</v>
      </c>
      <c r="BB495" t="s">
        <v>937</v>
      </c>
      <c r="BC495">
        <v>14</v>
      </c>
      <c r="BD495">
        <v>8075</v>
      </c>
      <c r="BE495" t="s">
        <v>9840</v>
      </c>
      <c r="BF495" t="s">
        <v>937</v>
      </c>
      <c r="BH495">
        <v>14</v>
      </c>
      <c r="BI495">
        <v>8075</v>
      </c>
      <c r="BJ495" t="s">
        <v>3192</v>
      </c>
      <c r="BK495" t="s">
        <v>937</v>
      </c>
      <c r="BP495">
        <v>24</v>
      </c>
      <c r="BQ495">
        <v>6030</v>
      </c>
      <c r="BS495">
        <v>2</v>
      </c>
    </row>
    <row r="496" spans="43:71" x14ac:dyDescent="0.2">
      <c r="AQ496">
        <v>14</v>
      </c>
      <c r="AR496">
        <v>8076</v>
      </c>
      <c r="AS496" t="s">
        <v>30435</v>
      </c>
      <c r="AT496" t="s">
        <v>938</v>
      </c>
      <c r="AU496">
        <v>14</v>
      </c>
      <c r="AV496">
        <v>8076</v>
      </c>
      <c r="AW496" t="s">
        <v>23537</v>
      </c>
      <c r="AX496" t="s">
        <v>938</v>
      </c>
      <c r="AY496">
        <v>14</v>
      </c>
      <c r="AZ496">
        <v>8076</v>
      </c>
      <c r="BA496" t="s">
        <v>16689</v>
      </c>
      <c r="BB496" t="s">
        <v>938</v>
      </c>
      <c r="BC496">
        <v>14</v>
      </c>
      <c r="BD496">
        <v>8076</v>
      </c>
      <c r="BE496" t="s">
        <v>9841</v>
      </c>
      <c r="BF496" t="s">
        <v>938</v>
      </c>
      <c r="BH496">
        <v>14</v>
      </c>
      <c r="BI496">
        <v>8076</v>
      </c>
      <c r="BJ496" t="s">
        <v>3193</v>
      </c>
      <c r="BK496" t="s">
        <v>938</v>
      </c>
      <c r="BP496">
        <v>24</v>
      </c>
      <c r="BQ496">
        <v>6040</v>
      </c>
      <c r="BS496">
        <v>2</v>
      </c>
    </row>
    <row r="497" spans="43:71" x14ac:dyDescent="0.2">
      <c r="AQ497">
        <v>14</v>
      </c>
      <c r="AR497">
        <v>8077</v>
      </c>
      <c r="AS497" t="s">
        <v>30436</v>
      </c>
      <c r="AT497" t="s">
        <v>937</v>
      </c>
      <c r="AU497">
        <v>14</v>
      </c>
      <c r="AV497">
        <v>8077</v>
      </c>
      <c r="AW497" t="s">
        <v>23538</v>
      </c>
      <c r="AX497" t="s">
        <v>937</v>
      </c>
      <c r="AY497">
        <v>14</v>
      </c>
      <c r="AZ497">
        <v>8077</v>
      </c>
      <c r="BA497" t="s">
        <v>16690</v>
      </c>
      <c r="BB497" t="s">
        <v>937</v>
      </c>
      <c r="BC497">
        <v>14</v>
      </c>
      <c r="BD497">
        <v>8077</v>
      </c>
      <c r="BE497" t="s">
        <v>9842</v>
      </c>
      <c r="BF497" t="s">
        <v>937</v>
      </c>
      <c r="BH497">
        <v>14</v>
      </c>
      <c r="BI497">
        <v>8077</v>
      </c>
      <c r="BJ497" t="s">
        <v>3194</v>
      </c>
      <c r="BK497" t="s">
        <v>937</v>
      </c>
      <c r="BP497">
        <v>24</v>
      </c>
      <c r="BQ497">
        <v>6070</v>
      </c>
      <c r="BS497">
        <v>2</v>
      </c>
    </row>
    <row r="498" spans="43:71" x14ac:dyDescent="0.2">
      <c r="AQ498">
        <v>14</v>
      </c>
      <c r="AR498">
        <v>8078</v>
      </c>
      <c r="AS498" t="s">
        <v>30437</v>
      </c>
      <c r="AT498" t="s">
        <v>937</v>
      </c>
      <c r="AU498">
        <v>14</v>
      </c>
      <c r="AV498">
        <v>8078</v>
      </c>
      <c r="AW498" t="s">
        <v>23539</v>
      </c>
      <c r="AX498" t="s">
        <v>937</v>
      </c>
      <c r="AY498">
        <v>14</v>
      </c>
      <c r="AZ498">
        <v>8078</v>
      </c>
      <c r="BA498" t="s">
        <v>16691</v>
      </c>
      <c r="BB498" t="s">
        <v>937</v>
      </c>
      <c r="BC498">
        <v>14</v>
      </c>
      <c r="BD498">
        <v>8078</v>
      </c>
      <c r="BE498" t="s">
        <v>9843</v>
      </c>
      <c r="BF498" t="s">
        <v>937</v>
      </c>
      <c r="BH498">
        <v>14</v>
      </c>
      <c r="BI498">
        <v>8078</v>
      </c>
      <c r="BJ498" t="s">
        <v>3195</v>
      </c>
      <c r="BK498" t="s">
        <v>937</v>
      </c>
      <c r="BP498">
        <v>24</v>
      </c>
      <c r="BQ498">
        <v>6080</v>
      </c>
      <c r="BS498">
        <v>1</v>
      </c>
    </row>
    <row r="499" spans="43:71" x14ac:dyDescent="0.2">
      <c r="AQ499">
        <v>14</v>
      </c>
      <c r="AR499">
        <v>8079</v>
      </c>
      <c r="AS499" t="s">
        <v>30438</v>
      </c>
      <c r="AT499" t="s">
        <v>937</v>
      </c>
      <c r="AU499">
        <v>14</v>
      </c>
      <c r="AV499">
        <v>8079</v>
      </c>
      <c r="AW499" t="s">
        <v>23540</v>
      </c>
      <c r="AX499" t="s">
        <v>937</v>
      </c>
      <c r="AY499">
        <v>14</v>
      </c>
      <c r="AZ499">
        <v>8079</v>
      </c>
      <c r="BA499" t="s">
        <v>16692</v>
      </c>
      <c r="BB499" t="s">
        <v>937</v>
      </c>
      <c r="BC499">
        <v>14</v>
      </c>
      <c r="BD499">
        <v>8079</v>
      </c>
      <c r="BE499" t="s">
        <v>9844</v>
      </c>
      <c r="BF499" t="s">
        <v>937</v>
      </c>
      <c r="BH499">
        <v>14</v>
      </c>
      <c r="BI499">
        <v>8079</v>
      </c>
      <c r="BJ499" t="s">
        <v>3196</v>
      </c>
      <c r="BK499" t="s">
        <v>937</v>
      </c>
      <c r="BP499">
        <v>24</v>
      </c>
      <c r="BQ499">
        <v>6090</v>
      </c>
      <c r="BS499">
        <v>2</v>
      </c>
    </row>
    <row r="500" spans="43:71" x14ac:dyDescent="0.2">
      <c r="AQ500">
        <v>14</v>
      </c>
      <c r="AR500">
        <v>8080</v>
      </c>
      <c r="AS500" t="s">
        <v>30439</v>
      </c>
      <c r="AT500" t="s">
        <v>937</v>
      </c>
      <c r="AU500">
        <v>14</v>
      </c>
      <c r="AV500">
        <v>8080</v>
      </c>
      <c r="AW500" t="s">
        <v>23541</v>
      </c>
      <c r="AX500" t="s">
        <v>937</v>
      </c>
      <c r="AY500">
        <v>14</v>
      </c>
      <c r="AZ500">
        <v>8080</v>
      </c>
      <c r="BA500" t="s">
        <v>16693</v>
      </c>
      <c r="BB500" t="s">
        <v>937</v>
      </c>
      <c r="BC500">
        <v>14</v>
      </c>
      <c r="BD500">
        <v>8080</v>
      </c>
      <c r="BE500" t="s">
        <v>9845</v>
      </c>
      <c r="BF500" t="s">
        <v>937</v>
      </c>
      <c r="BH500">
        <v>14</v>
      </c>
      <c r="BI500">
        <v>8080</v>
      </c>
      <c r="BJ500" t="s">
        <v>3197</v>
      </c>
      <c r="BK500" t="s">
        <v>937</v>
      </c>
      <c r="BP500">
        <v>24</v>
      </c>
      <c r="BQ500">
        <v>6100</v>
      </c>
      <c r="BS500">
        <v>2</v>
      </c>
    </row>
    <row r="501" spans="43:71" x14ac:dyDescent="0.2">
      <c r="AQ501">
        <v>14</v>
      </c>
      <c r="AR501">
        <v>8081</v>
      </c>
      <c r="AS501" t="s">
        <v>30440</v>
      </c>
      <c r="AT501" t="s">
        <v>937</v>
      </c>
      <c r="AU501">
        <v>14</v>
      </c>
      <c r="AV501">
        <v>8081</v>
      </c>
      <c r="AW501" t="s">
        <v>23542</v>
      </c>
      <c r="AX501" t="s">
        <v>937</v>
      </c>
      <c r="AY501">
        <v>14</v>
      </c>
      <c r="AZ501">
        <v>8081</v>
      </c>
      <c r="BA501" t="s">
        <v>16694</v>
      </c>
      <c r="BB501" t="s">
        <v>937</v>
      </c>
      <c r="BC501">
        <v>14</v>
      </c>
      <c r="BD501">
        <v>8081</v>
      </c>
      <c r="BE501" t="s">
        <v>9846</v>
      </c>
      <c r="BF501" t="s">
        <v>937</v>
      </c>
      <c r="BH501">
        <v>14</v>
      </c>
      <c r="BI501">
        <v>8081</v>
      </c>
      <c r="BJ501" t="s">
        <v>3198</v>
      </c>
      <c r="BK501" t="s">
        <v>937</v>
      </c>
      <c r="BP501">
        <v>24</v>
      </c>
      <c r="BQ501">
        <v>6101</v>
      </c>
      <c r="BS501">
        <v>2</v>
      </c>
    </row>
    <row r="502" spans="43:71" x14ac:dyDescent="0.2">
      <c r="AQ502">
        <v>14</v>
      </c>
      <c r="AR502">
        <v>8082</v>
      </c>
      <c r="AS502" t="s">
        <v>30441</v>
      </c>
      <c r="AT502" t="s">
        <v>938</v>
      </c>
      <c r="AU502">
        <v>14</v>
      </c>
      <c r="AV502">
        <v>8082</v>
      </c>
      <c r="AW502" t="s">
        <v>23543</v>
      </c>
      <c r="AX502" t="s">
        <v>938</v>
      </c>
      <c r="AY502">
        <v>14</v>
      </c>
      <c r="AZ502">
        <v>8082</v>
      </c>
      <c r="BA502" t="s">
        <v>16695</v>
      </c>
      <c r="BB502" t="s">
        <v>938</v>
      </c>
      <c r="BC502">
        <v>14</v>
      </c>
      <c r="BD502">
        <v>8082</v>
      </c>
      <c r="BE502" t="s">
        <v>9847</v>
      </c>
      <c r="BF502" t="s">
        <v>938</v>
      </c>
      <c r="BH502">
        <v>14</v>
      </c>
      <c r="BI502">
        <v>8082</v>
      </c>
      <c r="BJ502" t="s">
        <v>3199</v>
      </c>
      <c r="BK502" t="s">
        <v>938</v>
      </c>
      <c r="BP502">
        <v>24</v>
      </c>
      <c r="BQ502">
        <v>6110</v>
      </c>
      <c r="BS502">
        <v>1</v>
      </c>
    </row>
    <row r="503" spans="43:71" x14ac:dyDescent="0.2">
      <c r="AQ503">
        <v>14</v>
      </c>
      <c r="AR503">
        <v>8083</v>
      </c>
      <c r="AS503" t="s">
        <v>30442</v>
      </c>
      <c r="AT503" t="s">
        <v>937</v>
      </c>
      <c r="AU503">
        <v>14</v>
      </c>
      <c r="AV503">
        <v>8083</v>
      </c>
      <c r="AW503" t="s">
        <v>23544</v>
      </c>
      <c r="AX503" t="s">
        <v>937</v>
      </c>
      <c r="AY503">
        <v>14</v>
      </c>
      <c r="AZ503">
        <v>8083</v>
      </c>
      <c r="BA503" t="s">
        <v>16696</v>
      </c>
      <c r="BB503" t="s">
        <v>937</v>
      </c>
      <c r="BC503">
        <v>14</v>
      </c>
      <c r="BD503">
        <v>8083</v>
      </c>
      <c r="BE503" t="s">
        <v>9848</v>
      </c>
      <c r="BF503" t="s">
        <v>937</v>
      </c>
      <c r="BH503">
        <v>14</v>
      </c>
      <c r="BI503">
        <v>8083</v>
      </c>
      <c r="BJ503" t="s">
        <v>3200</v>
      </c>
      <c r="BK503" t="s">
        <v>937</v>
      </c>
      <c r="BP503">
        <v>24</v>
      </c>
      <c r="BQ503">
        <v>6130</v>
      </c>
      <c r="BS503">
        <v>2</v>
      </c>
    </row>
    <row r="504" spans="43:71" x14ac:dyDescent="0.2">
      <c r="AQ504">
        <v>14</v>
      </c>
      <c r="AR504">
        <v>8084</v>
      </c>
      <c r="AS504" t="s">
        <v>30443</v>
      </c>
      <c r="AT504" t="s">
        <v>937</v>
      </c>
      <c r="AU504">
        <v>14</v>
      </c>
      <c r="AV504">
        <v>8084</v>
      </c>
      <c r="AW504" t="s">
        <v>23545</v>
      </c>
      <c r="AX504" t="s">
        <v>937</v>
      </c>
      <c r="AY504">
        <v>14</v>
      </c>
      <c r="AZ504">
        <v>8084</v>
      </c>
      <c r="BA504" t="s">
        <v>16697</v>
      </c>
      <c r="BB504" t="s">
        <v>937</v>
      </c>
      <c r="BC504">
        <v>14</v>
      </c>
      <c r="BD504">
        <v>8084</v>
      </c>
      <c r="BE504" t="s">
        <v>9849</v>
      </c>
      <c r="BF504" t="s">
        <v>937</v>
      </c>
      <c r="BH504">
        <v>14</v>
      </c>
      <c r="BI504">
        <v>8084</v>
      </c>
      <c r="BJ504" t="s">
        <v>3201</v>
      </c>
      <c r="BK504" t="s">
        <v>937</v>
      </c>
      <c r="BP504">
        <v>24</v>
      </c>
      <c r="BQ504">
        <v>6131</v>
      </c>
      <c r="BS504">
        <v>2</v>
      </c>
    </row>
    <row r="505" spans="43:71" x14ac:dyDescent="0.2">
      <c r="AQ505">
        <v>15</v>
      </c>
      <c r="AR505">
        <v>6010</v>
      </c>
      <c r="AS505" t="s">
        <v>30444</v>
      </c>
      <c r="AT505" t="s">
        <v>937</v>
      </c>
      <c r="AU505">
        <v>15</v>
      </c>
      <c r="AV505">
        <v>6010</v>
      </c>
      <c r="AW505" t="s">
        <v>23546</v>
      </c>
      <c r="AX505" t="s">
        <v>937</v>
      </c>
      <c r="AY505">
        <v>15</v>
      </c>
      <c r="AZ505">
        <v>6010</v>
      </c>
      <c r="BA505" t="s">
        <v>16698</v>
      </c>
      <c r="BB505" t="s">
        <v>937</v>
      </c>
      <c r="BC505">
        <v>15</v>
      </c>
      <c r="BD505">
        <v>6010</v>
      </c>
      <c r="BE505" t="s">
        <v>9850</v>
      </c>
      <c r="BF505" t="s">
        <v>937</v>
      </c>
      <c r="BH505">
        <v>15</v>
      </c>
      <c r="BI505">
        <v>6010</v>
      </c>
      <c r="BJ505" t="s">
        <v>3202</v>
      </c>
      <c r="BK505" t="s">
        <v>937</v>
      </c>
      <c r="BP505">
        <v>24</v>
      </c>
      <c r="BQ505">
        <v>6140</v>
      </c>
      <c r="BS505">
        <v>2</v>
      </c>
    </row>
    <row r="506" spans="43:71" x14ac:dyDescent="0.2">
      <c r="AQ506">
        <v>15</v>
      </c>
      <c r="AR506">
        <v>6020</v>
      </c>
      <c r="AS506" t="s">
        <v>30445</v>
      </c>
      <c r="AT506" t="s">
        <v>937</v>
      </c>
      <c r="AU506">
        <v>15</v>
      </c>
      <c r="AV506">
        <v>6020</v>
      </c>
      <c r="AW506" t="s">
        <v>23547</v>
      </c>
      <c r="AX506" t="s">
        <v>937</v>
      </c>
      <c r="AY506">
        <v>15</v>
      </c>
      <c r="AZ506">
        <v>6020</v>
      </c>
      <c r="BA506" t="s">
        <v>16699</v>
      </c>
      <c r="BB506" t="s">
        <v>937</v>
      </c>
      <c r="BC506">
        <v>15</v>
      </c>
      <c r="BD506">
        <v>6020</v>
      </c>
      <c r="BE506" t="s">
        <v>9851</v>
      </c>
      <c r="BF506" t="s">
        <v>937</v>
      </c>
      <c r="BH506">
        <v>15</v>
      </c>
      <c r="BI506">
        <v>6020</v>
      </c>
      <c r="BJ506" t="s">
        <v>3203</v>
      </c>
      <c r="BK506" t="s">
        <v>937</v>
      </c>
      <c r="BP506">
        <v>24</v>
      </c>
      <c r="BQ506">
        <v>6150</v>
      </c>
      <c r="BS506">
        <v>2</v>
      </c>
    </row>
    <row r="507" spans="43:71" x14ac:dyDescent="0.2">
      <c r="AQ507">
        <v>15</v>
      </c>
      <c r="AR507">
        <v>6030</v>
      </c>
      <c r="AS507" t="s">
        <v>30446</v>
      </c>
      <c r="AT507" t="s">
        <v>937</v>
      </c>
      <c r="AU507">
        <v>15</v>
      </c>
      <c r="AV507">
        <v>6030</v>
      </c>
      <c r="AW507" t="s">
        <v>23548</v>
      </c>
      <c r="AX507" t="s">
        <v>937</v>
      </c>
      <c r="AY507">
        <v>15</v>
      </c>
      <c r="AZ507">
        <v>6030</v>
      </c>
      <c r="BA507" t="s">
        <v>16700</v>
      </c>
      <c r="BB507" t="s">
        <v>937</v>
      </c>
      <c r="BC507">
        <v>15</v>
      </c>
      <c r="BD507">
        <v>6030</v>
      </c>
      <c r="BE507" t="s">
        <v>9852</v>
      </c>
      <c r="BF507" t="s">
        <v>937</v>
      </c>
      <c r="BH507">
        <v>15</v>
      </c>
      <c r="BI507">
        <v>6030</v>
      </c>
      <c r="BJ507" t="s">
        <v>3204</v>
      </c>
      <c r="BK507" t="s">
        <v>937</v>
      </c>
      <c r="BP507">
        <v>24</v>
      </c>
      <c r="BQ507">
        <v>6160</v>
      </c>
      <c r="BS507">
        <v>2</v>
      </c>
    </row>
    <row r="508" spans="43:71" x14ac:dyDescent="0.2">
      <c r="AQ508">
        <v>15</v>
      </c>
      <c r="AR508">
        <v>6040</v>
      </c>
      <c r="AS508" t="s">
        <v>30447</v>
      </c>
      <c r="AT508" t="s">
        <v>937</v>
      </c>
      <c r="AU508">
        <v>15</v>
      </c>
      <c r="AV508">
        <v>6040</v>
      </c>
      <c r="AW508" t="s">
        <v>23549</v>
      </c>
      <c r="AX508" t="s">
        <v>937</v>
      </c>
      <c r="AY508">
        <v>15</v>
      </c>
      <c r="AZ508">
        <v>6040</v>
      </c>
      <c r="BA508" t="s">
        <v>16701</v>
      </c>
      <c r="BB508" t="s">
        <v>937</v>
      </c>
      <c r="BC508">
        <v>15</v>
      </c>
      <c r="BD508">
        <v>6040</v>
      </c>
      <c r="BE508" t="s">
        <v>9853</v>
      </c>
      <c r="BF508" t="s">
        <v>937</v>
      </c>
      <c r="BH508">
        <v>15</v>
      </c>
      <c r="BI508">
        <v>6040</v>
      </c>
      <c r="BJ508" t="s">
        <v>3205</v>
      </c>
      <c r="BK508" t="s">
        <v>937</v>
      </c>
      <c r="BP508">
        <v>24</v>
      </c>
      <c r="BQ508">
        <v>6170</v>
      </c>
      <c r="BS508">
        <v>2</v>
      </c>
    </row>
    <row r="509" spans="43:71" x14ac:dyDescent="0.2">
      <c r="AQ509">
        <v>15</v>
      </c>
      <c r="AR509">
        <v>6070</v>
      </c>
      <c r="AS509" t="s">
        <v>30448</v>
      </c>
      <c r="AT509" t="s">
        <v>937</v>
      </c>
      <c r="AU509">
        <v>15</v>
      </c>
      <c r="AV509">
        <v>6070</v>
      </c>
      <c r="AW509" t="s">
        <v>23550</v>
      </c>
      <c r="AX509" t="s">
        <v>937</v>
      </c>
      <c r="AY509">
        <v>15</v>
      </c>
      <c r="AZ509">
        <v>6070</v>
      </c>
      <c r="BA509" t="s">
        <v>16702</v>
      </c>
      <c r="BB509" t="s">
        <v>937</v>
      </c>
      <c r="BC509">
        <v>15</v>
      </c>
      <c r="BD509">
        <v>6070</v>
      </c>
      <c r="BE509" t="s">
        <v>9854</v>
      </c>
      <c r="BF509" t="s">
        <v>937</v>
      </c>
      <c r="BH509">
        <v>15</v>
      </c>
      <c r="BI509">
        <v>6070</v>
      </c>
      <c r="BJ509" t="s">
        <v>3206</v>
      </c>
      <c r="BK509" t="s">
        <v>937</v>
      </c>
      <c r="BP509">
        <v>24</v>
      </c>
      <c r="BQ509">
        <v>6180</v>
      </c>
      <c r="BS509">
        <v>2</v>
      </c>
    </row>
    <row r="510" spans="43:71" x14ac:dyDescent="0.2">
      <c r="AQ510">
        <v>15</v>
      </c>
      <c r="AR510">
        <v>6080</v>
      </c>
      <c r="AS510" t="s">
        <v>30449</v>
      </c>
      <c r="AT510" t="s">
        <v>937</v>
      </c>
      <c r="AU510">
        <v>15</v>
      </c>
      <c r="AV510">
        <v>6080</v>
      </c>
      <c r="AW510" t="s">
        <v>23551</v>
      </c>
      <c r="AX510" t="s">
        <v>937</v>
      </c>
      <c r="AY510">
        <v>15</v>
      </c>
      <c r="AZ510">
        <v>6080</v>
      </c>
      <c r="BA510" t="s">
        <v>16703</v>
      </c>
      <c r="BB510" t="s">
        <v>937</v>
      </c>
      <c r="BC510">
        <v>15</v>
      </c>
      <c r="BD510">
        <v>6080</v>
      </c>
      <c r="BE510" t="s">
        <v>9855</v>
      </c>
      <c r="BF510" t="s">
        <v>937</v>
      </c>
      <c r="BH510">
        <v>15</v>
      </c>
      <c r="BI510">
        <v>6080</v>
      </c>
      <c r="BJ510" t="s">
        <v>3207</v>
      </c>
      <c r="BK510" t="s">
        <v>937</v>
      </c>
      <c r="BP510">
        <v>24</v>
      </c>
      <c r="BQ510">
        <v>6190</v>
      </c>
      <c r="BS510">
        <v>2</v>
      </c>
    </row>
    <row r="511" spans="43:71" x14ac:dyDescent="0.2">
      <c r="AQ511">
        <v>15</v>
      </c>
      <c r="AR511">
        <v>6090</v>
      </c>
      <c r="AS511" t="s">
        <v>30450</v>
      </c>
      <c r="AT511" t="s">
        <v>937</v>
      </c>
      <c r="AU511">
        <v>15</v>
      </c>
      <c r="AV511">
        <v>6090</v>
      </c>
      <c r="AW511" t="s">
        <v>23552</v>
      </c>
      <c r="AX511" t="s">
        <v>937</v>
      </c>
      <c r="AY511">
        <v>15</v>
      </c>
      <c r="AZ511">
        <v>6090</v>
      </c>
      <c r="BA511" t="s">
        <v>16704</v>
      </c>
      <c r="BB511" t="s">
        <v>937</v>
      </c>
      <c r="BC511">
        <v>15</v>
      </c>
      <c r="BD511">
        <v>6090</v>
      </c>
      <c r="BE511" t="s">
        <v>9856</v>
      </c>
      <c r="BF511" t="s">
        <v>937</v>
      </c>
      <c r="BH511">
        <v>15</v>
      </c>
      <c r="BI511">
        <v>6090</v>
      </c>
      <c r="BJ511" t="s">
        <v>3208</v>
      </c>
      <c r="BK511" t="s">
        <v>937</v>
      </c>
      <c r="BP511">
        <v>24</v>
      </c>
      <c r="BQ511">
        <v>6200</v>
      </c>
      <c r="BS511">
        <v>2</v>
      </c>
    </row>
    <row r="512" spans="43:71" x14ac:dyDescent="0.2">
      <c r="AQ512">
        <v>15</v>
      </c>
      <c r="AR512">
        <v>6100</v>
      </c>
      <c r="AS512" t="s">
        <v>30451</v>
      </c>
      <c r="AT512" t="s">
        <v>937</v>
      </c>
      <c r="AU512">
        <v>15</v>
      </c>
      <c r="AV512">
        <v>6100</v>
      </c>
      <c r="AW512" t="s">
        <v>23553</v>
      </c>
      <c r="AX512" t="s">
        <v>937</v>
      </c>
      <c r="AY512">
        <v>15</v>
      </c>
      <c r="AZ512">
        <v>6100</v>
      </c>
      <c r="BA512" t="s">
        <v>16705</v>
      </c>
      <c r="BB512" t="s">
        <v>937</v>
      </c>
      <c r="BC512">
        <v>15</v>
      </c>
      <c r="BD512">
        <v>6100</v>
      </c>
      <c r="BE512" t="s">
        <v>9857</v>
      </c>
      <c r="BF512" t="s">
        <v>937</v>
      </c>
      <c r="BH512">
        <v>15</v>
      </c>
      <c r="BI512">
        <v>6100</v>
      </c>
      <c r="BJ512" t="s">
        <v>3209</v>
      </c>
      <c r="BK512" t="s">
        <v>937</v>
      </c>
      <c r="BP512">
        <v>24</v>
      </c>
      <c r="BQ512">
        <v>6210</v>
      </c>
      <c r="BS512">
        <v>1</v>
      </c>
    </row>
    <row r="513" spans="43:71" x14ac:dyDescent="0.2">
      <c r="AQ513">
        <v>15</v>
      </c>
      <c r="AR513">
        <v>6101</v>
      </c>
      <c r="AS513" t="s">
        <v>30452</v>
      </c>
      <c r="AT513" t="s">
        <v>937</v>
      </c>
      <c r="AU513">
        <v>15</v>
      </c>
      <c r="AV513">
        <v>6101</v>
      </c>
      <c r="AW513" t="s">
        <v>23554</v>
      </c>
      <c r="AX513" t="s">
        <v>937</v>
      </c>
      <c r="AY513">
        <v>15</v>
      </c>
      <c r="AZ513">
        <v>6101</v>
      </c>
      <c r="BA513" t="s">
        <v>16706</v>
      </c>
      <c r="BB513" t="s">
        <v>937</v>
      </c>
      <c r="BC513">
        <v>15</v>
      </c>
      <c r="BD513">
        <v>6101</v>
      </c>
      <c r="BE513" t="s">
        <v>9858</v>
      </c>
      <c r="BF513" t="s">
        <v>937</v>
      </c>
      <c r="BH513">
        <v>15</v>
      </c>
      <c r="BI513">
        <v>6101</v>
      </c>
      <c r="BJ513" t="s">
        <v>3210</v>
      </c>
      <c r="BK513" t="s">
        <v>937</v>
      </c>
      <c r="BP513">
        <v>24</v>
      </c>
      <c r="BQ513">
        <v>6240</v>
      </c>
      <c r="BS513">
        <v>2</v>
      </c>
    </row>
    <row r="514" spans="43:71" x14ac:dyDescent="0.2">
      <c r="AQ514">
        <v>15</v>
      </c>
      <c r="AR514">
        <v>6110</v>
      </c>
      <c r="AS514" t="s">
        <v>30453</v>
      </c>
      <c r="AT514" t="s">
        <v>936</v>
      </c>
      <c r="AU514">
        <v>15</v>
      </c>
      <c r="AV514">
        <v>6110</v>
      </c>
      <c r="AW514" t="s">
        <v>23555</v>
      </c>
      <c r="AX514" t="s">
        <v>936</v>
      </c>
      <c r="AY514">
        <v>15</v>
      </c>
      <c r="AZ514">
        <v>6110</v>
      </c>
      <c r="BA514" t="s">
        <v>16707</v>
      </c>
      <c r="BB514" t="s">
        <v>936</v>
      </c>
      <c r="BC514">
        <v>15</v>
      </c>
      <c r="BD514">
        <v>6110</v>
      </c>
      <c r="BE514" t="s">
        <v>9859</v>
      </c>
      <c r="BF514" t="s">
        <v>936</v>
      </c>
      <c r="BH514">
        <v>15</v>
      </c>
      <c r="BI514">
        <v>6110</v>
      </c>
      <c r="BJ514" t="s">
        <v>3211</v>
      </c>
      <c r="BK514" t="s">
        <v>936</v>
      </c>
      <c r="BP514">
        <v>24</v>
      </c>
      <c r="BQ514">
        <v>6250</v>
      </c>
      <c r="BS514">
        <v>1</v>
      </c>
    </row>
    <row r="515" spans="43:71" x14ac:dyDescent="0.2">
      <c r="AQ515">
        <v>15</v>
      </c>
      <c r="AR515">
        <v>6130</v>
      </c>
      <c r="AS515" t="s">
        <v>30454</v>
      </c>
      <c r="AT515" t="s">
        <v>937</v>
      </c>
      <c r="AU515">
        <v>15</v>
      </c>
      <c r="AV515">
        <v>6130</v>
      </c>
      <c r="AW515" t="s">
        <v>23556</v>
      </c>
      <c r="AX515" t="s">
        <v>937</v>
      </c>
      <c r="AY515">
        <v>15</v>
      </c>
      <c r="AZ515">
        <v>6130</v>
      </c>
      <c r="BA515" t="s">
        <v>16708</v>
      </c>
      <c r="BB515" t="s">
        <v>937</v>
      </c>
      <c r="BC515">
        <v>15</v>
      </c>
      <c r="BD515">
        <v>6130</v>
      </c>
      <c r="BE515" t="s">
        <v>9860</v>
      </c>
      <c r="BF515" t="s">
        <v>937</v>
      </c>
      <c r="BH515">
        <v>15</v>
      </c>
      <c r="BI515">
        <v>6130</v>
      </c>
      <c r="BJ515" t="s">
        <v>3212</v>
      </c>
      <c r="BK515" t="s">
        <v>937</v>
      </c>
      <c r="BP515">
        <v>24</v>
      </c>
      <c r="BQ515">
        <v>6256</v>
      </c>
      <c r="BS515">
        <v>1</v>
      </c>
    </row>
    <row r="516" spans="43:71" x14ac:dyDescent="0.2">
      <c r="AQ516">
        <v>15</v>
      </c>
      <c r="AR516">
        <v>6131</v>
      </c>
      <c r="AS516" t="s">
        <v>30455</v>
      </c>
      <c r="AT516" t="s">
        <v>937</v>
      </c>
      <c r="AU516">
        <v>15</v>
      </c>
      <c r="AV516">
        <v>6131</v>
      </c>
      <c r="AW516" t="s">
        <v>23557</v>
      </c>
      <c r="AX516" t="s">
        <v>937</v>
      </c>
      <c r="AY516">
        <v>15</v>
      </c>
      <c r="AZ516">
        <v>6131</v>
      </c>
      <c r="BA516" t="s">
        <v>16709</v>
      </c>
      <c r="BB516" t="s">
        <v>937</v>
      </c>
      <c r="BC516">
        <v>15</v>
      </c>
      <c r="BD516">
        <v>6131</v>
      </c>
      <c r="BE516" t="s">
        <v>9861</v>
      </c>
      <c r="BF516" t="s">
        <v>937</v>
      </c>
      <c r="BH516">
        <v>15</v>
      </c>
      <c r="BI516">
        <v>6131</v>
      </c>
      <c r="BJ516" t="s">
        <v>3213</v>
      </c>
      <c r="BK516" t="s">
        <v>937</v>
      </c>
      <c r="BP516">
        <v>24</v>
      </c>
      <c r="BQ516">
        <v>6260</v>
      </c>
      <c r="BS516">
        <v>2</v>
      </c>
    </row>
    <row r="517" spans="43:71" x14ac:dyDescent="0.2">
      <c r="AQ517">
        <v>15</v>
      </c>
      <c r="AR517">
        <v>6140</v>
      </c>
      <c r="AS517" t="s">
        <v>30456</v>
      </c>
      <c r="AT517" t="s">
        <v>937</v>
      </c>
      <c r="AU517">
        <v>15</v>
      </c>
      <c r="AV517">
        <v>6140</v>
      </c>
      <c r="AW517" t="s">
        <v>23558</v>
      </c>
      <c r="AX517" t="s">
        <v>937</v>
      </c>
      <c r="AY517">
        <v>15</v>
      </c>
      <c r="AZ517">
        <v>6140</v>
      </c>
      <c r="BA517" t="s">
        <v>16710</v>
      </c>
      <c r="BB517" t="s">
        <v>937</v>
      </c>
      <c r="BC517">
        <v>15</v>
      </c>
      <c r="BD517">
        <v>6140</v>
      </c>
      <c r="BE517" t="s">
        <v>9862</v>
      </c>
      <c r="BF517" t="s">
        <v>937</v>
      </c>
      <c r="BH517">
        <v>15</v>
      </c>
      <c r="BI517">
        <v>6140</v>
      </c>
      <c r="BJ517" t="s">
        <v>3214</v>
      </c>
      <c r="BK517" t="s">
        <v>937</v>
      </c>
      <c r="BP517">
        <v>24</v>
      </c>
      <c r="BQ517">
        <v>6270</v>
      </c>
      <c r="BS517">
        <v>2</v>
      </c>
    </row>
    <row r="518" spans="43:71" x14ac:dyDescent="0.2">
      <c r="AQ518">
        <v>15</v>
      </c>
      <c r="AR518">
        <v>6150</v>
      </c>
      <c r="AS518" t="s">
        <v>30457</v>
      </c>
      <c r="AT518" t="s">
        <v>937</v>
      </c>
      <c r="AU518">
        <v>15</v>
      </c>
      <c r="AV518">
        <v>6150</v>
      </c>
      <c r="AW518" t="s">
        <v>23559</v>
      </c>
      <c r="AX518" t="s">
        <v>937</v>
      </c>
      <c r="AY518">
        <v>15</v>
      </c>
      <c r="AZ518">
        <v>6150</v>
      </c>
      <c r="BA518" t="s">
        <v>16711</v>
      </c>
      <c r="BB518" t="s">
        <v>937</v>
      </c>
      <c r="BC518">
        <v>15</v>
      </c>
      <c r="BD518">
        <v>6150</v>
      </c>
      <c r="BE518" t="s">
        <v>9863</v>
      </c>
      <c r="BF518" t="s">
        <v>937</v>
      </c>
      <c r="BH518">
        <v>15</v>
      </c>
      <c r="BI518">
        <v>6150</v>
      </c>
      <c r="BJ518" t="s">
        <v>3215</v>
      </c>
      <c r="BK518" t="s">
        <v>937</v>
      </c>
      <c r="BP518">
        <v>24</v>
      </c>
      <c r="BQ518">
        <v>6280</v>
      </c>
      <c r="BS518">
        <v>1</v>
      </c>
    </row>
    <row r="519" spans="43:71" x14ac:dyDescent="0.2">
      <c r="AQ519">
        <v>15</v>
      </c>
      <c r="AR519">
        <v>6160</v>
      </c>
      <c r="AS519" t="s">
        <v>30458</v>
      </c>
      <c r="AT519" t="s">
        <v>937</v>
      </c>
      <c r="AU519">
        <v>15</v>
      </c>
      <c r="AV519">
        <v>6160</v>
      </c>
      <c r="AW519" t="s">
        <v>23560</v>
      </c>
      <c r="AX519" t="s">
        <v>937</v>
      </c>
      <c r="AY519">
        <v>15</v>
      </c>
      <c r="AZ519">
        <v>6160</v>
      </c>
      <c r="BA519" t="s">
        <v>16712</v>
      </c>
      <c r="BB519" t="s">
        <v>937</v>
      </c>
      <c r="BC519">
        <v>15</v>
      </c>
      <c r="BD519">
        <v>6160</v>
      </c>
      <c r="BE519" t="s">
        <v>9864</v>
      </c>
      <c r="BF519" t="s">
        <v>937</v>
      </c>
      <c r="BH519">
        <v>15</v>
      </c>
      <c r="BI519">
        <v>6160</v>
      </c>
      <c r="BJ519" t="s">
        <v>3216</v>
      </c>
      <c r="BK519" t="s">
        <v>937</v>
      </c>
      <c r="BP519">
        <v>24</v>
      </c>
      <c r="BQ519">
        <v>6290</v>
      </c>
      <c r="BS519">
        <v>1</v>
      </c>
    </row>
    <row r="520" spans="43:71" x14ac:dyDescent="0.2">
      <c r="AQ520">
        <v>15</v>
      </c>
      <c r="AR520">
        <v>6170</v>
      </c>
      <c r="AS520" t="s">
        <v>30459</v>
      </c>
      <c r="AT520" t="s">
        <v>937</v>
      </c>
      <c r="AU520">
        <v>15</v>
      </c>
      <c r="AV520">
        <v>6170</v>
      </c>
      <c r="AW520" t="s">
        <v>23561</v>
      </c>
      <c r="AX520" t="s">
        <v>937</v>
      </c>
      <c r="AY520">
        <v>15</v>
      </c>
      <c r="AZ520">
        <v>6170</v>
      </c>
      <c r="BA520" t="s">
        <v>16713</v>
      </c>
      <c r="BB520" t="s">
        <v>937</v>
      </c>
      <c r="BC520">
        <v>15</v>
      </c>
      <c r="BD520">
        <v>6170</v>
      </c>
      <c r="BE520" t="s">
        <v>9865</v>
      </c>
      <c r="BF520" t="s">
        <v>937</v>
      </c>
      <c r="BH520">
        <v>15</v>
      </c>
      <c r="BI520">
        <v>6170</v>
      </c>
      <c r="BJ520" t="s">
        <v>3217</v>
      </c>
      <c r="BK520" t="s">
        <v>937</v>
      </c>
      <c r="BP520">
        <v>24</v>
      </c>
      <c r="BQ520">
        <v>6300</v>
      </c>
      <c r="BS520">
        <v>1</v>
      </c>
    </row>
    <row r="521" spans="43:71" x14ac:dyDescent="0.2">
      <c r="AQ521">
        <v>15</v>
      </c>
      <c r="AR521">
        <v>6180</v>
      </c>
      <c r="AS521" t="s">
        <v>30460</v>
      </c>
      <c r="AT521" t="s">
        <v>937</v>
      </c>
      <c r="AU521">
        <v>15</v>
      </c>
      <c r="AV521">
        <v>6180</v>
      </c>
      <c r="AW521" t="s">
        <v>23562</v>
      </c>
      <c r="AX521" t="s">
        <v>937</v>
      </c>
      <c r="AY521">
        <v>15</v>
      </c>
      <c r="AZ521">
        <v>6180</v>
      </c>
      <c r="BA521" t="s">
        <v>16714</v>
      </c>
      <c r="BB521" t="s">
        <v>937</v>
      </c>
      <c r="BC521">
        <v>15</v>
      </c>
      <c r="BD521">
        <v>6180</v>
      </c>
      <c r="BE521" t="s">
        <v>9866</v>
      </c>
      <c r="BF521" t="s">
        <v>937</v>
      </c>
      <c r="BH521">
        <v>15</v>
      </c>
      <c r="BI521">
        <v>6180</v>
      </c>
      <c r="BJ521" t="s">
        <v>3218</v>
      </c>
      <c r="BK521" t="s">
        <v>937</v>
      </c>
      <c r="BP521">
        <v>24</v>
      </c>
      <c r="BQ521">
        <v>6310</v>
      </c>
      <c r="BS521">
        <v>1</v>
      </c>
    </row>
    <row r="522" spans="43:71" x14ac:dyDescent="0.2">
      <c r="AQ522">
        <v>15</v>
      </c>
      <c r="AR522">
        <v>6190</v>
      </c>
      <c r="AS522" t="s">
        <v>30461</v>
      </c>
      <c r="AT522" t="s">
        <v>937</v>
      </c>
      <c r="AU522">
        <v>15</v>
      </c>
      <c r="AV522">
        <v>6190</v>
      </c>
      <c r="AW522" t="s">
        <v>23563</v>
      </c>
      <c r="AX522" t="s">
        <v>937</v>
      </c>
      <c r="AY522">
        <v>15</v>
      </c>
      <c r="AZ522">
        <v>6190</v>
      </c>
      <c r="BA522" t="s">
        <v>16715</v>
      </c>
      <c r="BB522" t="s">
        <v>937</v>
      </c>
      <c r="BC522">
        <v>15</v>
      </c>
      <c r="BD522">
        <v>6190</v>
      </c>
      <c r="BE522" t="s">
        <v>9867</v>
      </c>
      <c r="BF522" t="s">
        <v>937</v>
      </c>
      <c r="BH522">
        <v>15</v>
      </c>
      <c r="BI522">
        <v>6190</v>
      </c>
      <c r="BJ522" t="s">
        <v>3219</v>
      </c>
      <c r="BK522" t="s">
        <v>937</v>
      </c>
      <c r="BP522">
        <v>24</v>
      </c>
      <c r="BQ522">
        <v>6320</v>
      </c>
      <c r="BS522">
        <v>1</v>
      </c>
    </row>
    <row r="523" spans="43:71" x14ac:dyDescent="0.2">
      <c r="AQ523">
        <v>15</v>
      </c>
      <c r="AR523">
        <v>6200</v>
      </c>
      <c r="AS523" t="s">
        <v>30462</v>
      </c>
      <c r="AT523" t="s">
        <v>937</v>
      </c>
      <c r="AU523">
        <v>15</v>
      </c>
      <c r="AV523">
        <v>6200</v>
      </c>
      <c r="AW523" t="s">
        <v>23564</v>
      </c>
      <c r="AX523" t="s">
        <v>937</v>
      </c>
      <c r="AY523">
        <v>15</v>
      </c>
      <c r="AZ523">
        <v>6200</v>
      </c>
      <c r="BA523" t="s">
        <v>16716</v>
      </c>
      <c r="BB523" t="s">
        <v>937</v>
      </c>
      <c r="BC523">
        <v>15</v>
      </c>
      <c r="BD523">
        <v>6200</v>
      </c>
      <c r="BE523" t="s">
        <v>9868</v>
      </c>
      <c r="BF523" t="s">
        <v>937</v>
      </c>
      <c r="BH523">
        <v>15</v>
      </c>
      <c r="BI523">
        <v>6200</v>
      </c>
      <c r="BJ523" t="s">
        <v>3220</v>
      </c>
      <c r="BK523" t="s">
        <v>937</v>
      </c>
      <c r="BP523">
        <v>24</v>
      </c>
      <c r="BQ523">
        <v>6330</v>
      </c>
      <c r="BS523">
        <v>1</v>
      </c>
    </row>
    <row r="524" spans="43:71" x14ac:dyDescent="0.2">
      <c r="AQ524">
        <v>15</v>
      </c>
      <c r="AR524">
        <v>6210</v>
      </c>
      <c r="AS524" t="s">
        <v>30463</v>
      </c>
      <c r="AT524" t="s">
        <v>936</v>
      </c>
      <c r="AU524">
        <v>15</v>
      </c>
      <c r="AV524">
        <v>6210</v>
      </c>
      <c r="AW524" t="s">
        <v>23565</v>
      </c>
      <c r="AX524" t="s">
        <v>936</v>
      </c>
      <c r="AY524">
        <v>15</v>
      </c>
      <c r="AZ524">
        <v>6210</v>
      </c>
      <c r="BA524" t="s">
        <v>16717</v>
      </c>
      <c r="BB524" t="s">
        <v>936</v>
      </c>
      <c r="BC524">
        <v>15</v>
      </c>
      <c r="BD524">
        <v>6210</v>
      </c>
      <c r="BE524" t="s">
        <v>9869</v>
      </c>
      <c r="BF524" t="s">
        <v>937</v>
      </c>
      <c r="BH524">
        <v>15</v>
      </c>
      <c r="BI524">
        <v>6210</v>
      </c>
      <c r="BJ524" t="s">
        <v>3221</v>
      </c>
      <c r="BK524" t="s">
        <v>937</v>
      </c>
      <c r="BP524">
        <v>24</v>
      </c>
      <c r="BQ524">
        <v>6340</v>
      </c>
      <c r="BS524">
        <v>1</v>
      </c>
    </row>
    <row r="525" spans="43:71" x14ac:dyDescent="0.2">
      <c r="AQ525">
        <v>15</v>
      </c>
      <c r="AR525">
        <v>6240</v>
      </c>
      <c r="AS525" t="s">
        <v>30464</v>
      </c>
      <c r="AT525" t="s">
        <v>937</v>
      </c>
      <c r="AU525">
        <v>15</v>
      </c>
      <c r="AV525">
        <v>6240</v>
      </c>
      <c r="AW525" t="s">
        <v>23566</v>
      </c>
      <c r="AX525" t="s">
        <v>937</v>
      </c>
      <c r="AY525">
        <v>15</v>
      </c>
      <c r="AZ525">
        <v>6240</v>
      </c>
      <c r="BA525" t="s">
        <v>16718</v>
      </c>
      <c r="BB525" t="s">
        <v>937</v>
      </c>
      <c r="BC525">
        <v>15</v>
      </c>
      <c r="BD525">
        <v>6240</v>
      </c>
      <c r="BE525" t="s">
        <v>9870</v>
      </c>
      <c r="BF525" t="s">
        <v>937</v>
      </c>
      <c r="BH525">
        <v>15</v>
      </c>
      <c r="BI525">
        <v>6240</v>
      </c>
      <c r="BJ525" t="s">
        <v>3222</v>
      </c>
      <c r="BK525" t="s">
        <v>937</v>
      </c>
      <c r="BP525">
        <v>25</v>
      </c>
      <c r="BQ525">
        <v>6010</v>
      </c>
      <c r="BS525">
        <v>2</v>
      </c>
    </row>
    <row r="526" spans="43:71" x14ac:dyDescent="0.2">
      <c r="AQ526">
        <v>15</v>
      </c>
      <c r="AR526">
        <v>6250</v>
      </c>
      <c r="AS526" t="s">
        <v>30465</v>
      </c>
      <c r="AT526" t="s">
        <v>936</v>
      </c>
      <c r="AU526">
        <v>15</v>
      </c>
      <c r="AV526">
        <v>6250</v>
      </c>
      <c r="AW526" t="s">
        <v>23567</v>
      </c>
      <c r="AX526" t="s">
        <v>936</v>
      </c>
      <c r="AY526">
        <v>15</v>
      </c>
      <c r="AZ526">
        <v>6250</v>
      </c>
      <c r="BA526" t="s">
        <v>16719</v>
      </c>
      <c r="BB526" t="s">
        <v>936</v>
      </c>
      <c r="BC526">
        <v>15</v>
      </c>
      <c r="BD526">
        <v>6250</v>
      </c>
      <c r="BE526" t="s">
        <v>9871</v>
      </c>
      <c r="BF526" t="s">
        <v>936</v>
      </c>
      <c r="BH526">
        <v>15</v>
      </c>
      <c r="BI526">
        <v>6250</v>
      </c>
      <c r="BJ526" t="s">
        <v>3223</v>
      </c>
      <c r="BK526" t="s">
        <v>936</v>
      </c>
      <c r="BP526">
        <v>25</v>
      </c>
      <c r="BQ526">
        <v>6020</v>
      </c>
      <c r="BS526">
        <v>2</v>
      </c>
    </row>
    <row r="527" spans="43:71" x14ac:dyDescent="0.2">
      <c r="AQ527">
        <v>15</v>
      </c>
      <c r="AR527">
        <v>6256</v>
      </c>
      <c r="AS527" t="s">
        <v>30466</v>
      </c>
      <c r="AT527" t="s">
        <v>936</v>
      </c>
      <c r="AU527">
        <v>15</v>
      </c>
      <c r="AV527">
        <v>6256</v>
      </c>
      <c r="AW527" t="s">
        <v>23568</v>
      </c>
      <c r="AX527" t="s">
        <v>936</v>
      </c>
      <c r="AY527">
        <v>15</v>
      </c>
      <c r="AZ527">
        <v>6256</v>
      </c>
      <c r="BA527" t="s">
        <v>16720</v>
      </c>
      <c r="BB527" t="s">
        <v>936</v>
      </c>
      <c r="BC527">
        <v>15</v>
      </c>
      <c r="BD527">
        <v>6256</v>
      </c>
      <c r="BE527" t="s">
        <v>9872</v>
      </c>
      <c r="BF527" t="s">
        <v>936</v>
      </c>
      <c r="BH527">
        <v>15</v>
      </c>
      <c r="BI527">
        <v>6256</v>
      </c>
      <c r="BJ527" t="s">
        <v>3224</v>
      </c>
      <c r="BK527" t="s">
        <v>936</v>
      </c>
      <c r="BP527">
        <v>25</v>
      </c>
      <c r="BQ527">
        <v>6030</v>
      </c>
      <c r="BS527">
        <v>2</v>
      </c>
    </row>
    <row r="528" spans="43:71" x14ac:dyDescent="0.2">
      <c r="AQ528">
        <v>15</v>
      </c>
      <c r="AR528">
        <v>6260</v>
      </c>
      <c r="AS528" t="s">
        <v>30467</v>
      </c>
      <c r="AT528" t="s">
        <v>937</v>
      </c>
      <c r="AU528">
        <v>15</v>
      </c>
      <c r="AV528">
        <v>6260</v>
      </c>
      <c r="AW528" t="s">
        <v>23569</v>
      </c>
      <c r="AX528" t="s">
        <v>937</v>
      </c>
      <c r="AY528">
        <v>15</v>
      </c>
      <c r="AZ528">
        <v>6260</v>
      </c>
      <c r="BA528" t="s">
        <v>16721</v>
      </c>
      <c r="BB528" t="s">
        <v>937</v>
      </c>
      <c r="BC528">
        <v>15</v>
      </c>
      <c r="BD528">
        <v>6260</v>
      </c>
      <c r="BE528" t="s">
        <v>9873</v>
      </c>
      <c r="BF528" t="s">
        <v>937</v>
      </c>
      <c r="BH528">
        <v>15</v>
      </c>
      <c r="BI528">
        <v>6260</v>
      </c>
      <c r="BJ528" t="s">
        <v>3225</v>
      </c>
      <c r="BK528" t="s">
        <v>937</v>
      </c>
      <c r="BP528">
        <v>25</v>
      </c>
      <c r="BQ528">
        <v>6040</v>
      </c>
      <c r="BS528">
        <v>2</v>
      </c>
    </row>
    <row r="529" spans="43:71" x14ac:dyDescent="0.2">
      <c r="AQ529">
        <v>15</v>
      </c>
      <c r="AR529">
        <v>6270</v>
      </c>
      <c r="AS529" t="s">
        <v>30468</v>
      </c>
      <c r="AT529" t="s">
        <v>937</v>
      </c>
      <c r="AU529">
        <v>15</v>
      </c>
      <c r="AV529">
        <v>6270</v>
      </c>
      <c r="AW529" t="s">
        <v>23570</v>
      </c>
      <c r="AX529" t="s">
        <v>937</v>
      </c>
      <c r="AY529">
        <v>15</v>
      </c>
      <c r="AZ529">
        <v>6270</v>
      </c>
      <c r="BA529" t="s">
        <v>16722</v>
      </c>
      <c r="BB529" t="s">
        <v>937</v>
      </c>
      <c r="BC529">
        <v>15</v>
      </c>
      <c r="BD529">
        <v>6270</v>
      </c>
      <c r="BE529" t="s">
        <v>9874</v>
      </c>
      <c r="BF529" t="s">
        <v>937</v>
      </c>
      <c r="BH529">
        <v>15</v>
      </c>
      <c r="BI529">
        <v>6270</v>
      </c>
      <c r="BJ529" t="s">
        <v>3226</v>
      </c>
      <c r="BK529" t="s">
        <v>937</v>
      </c>
      <c r="BP529">
        <v>25</v>
      </c>
      <c r="BQ529">
        <v>6070</v>
      </c>
      <c r="BS529">
        <v>2</v>
      </c>
    </row>
    <row r="530" spans="43:71" x14ac:dyDescent="0.2">
      <c r="AQ530">
        <v>15</v>
      </c>
      <c r="AR530">
        <v>6280</v>
      </c>
      <c r="AS530" t="s">
        <v>30469</v>
      </c>
      <c r="AT530" t="s">
        <v>937</v>
      </c>
      <c r="AU530">
        <v>15</v>
      </c>
      <c r="AV530">
        <v>6280</v>
      </c>
      <c r="AW530" t="s">
        <v>23571</v>
      </c>
      <c r="AX530" t="s">
        <v>937</v>
      </c>
      <c r="AY530">
        <v>15</v>
      </c>
      <c r="AZ530">
        <v>6280</v>
      </c>
      <c r="BA530" t="s">
        <v>16723</v>
      </c>
      <c r="BB530" t="s">
        <v>937</v>
      </c>
      <c r="BC530">
        <v>15</v>
      </c>
      <c r="BD530">
        <v>6280</v>
      </c>
      <c r="BE530" t="s">
        <v>9875</v>
      </c>
      <c r="BF530" t="s">
        <v>937</v>
      </c>
      <c r="BH530">
        <v>15</v>
      </c>
      <c r="BI530">
        <v>6280</v>
      </c>
      <c r="BJ530" t="s">
        <v>3227</v>
      </c>
      <c r="BK530" t="s">
        <v>937</v>
      </c>
      <c r="BP530">
        <v>25</v>
      </c>
      <c r="BQ530">
        <v>6080</v>
      </c>
      <c r="BS530">
        <v>2</v>
      </c>
    </row>
    <row r="531" spans="43:71" x14ac:dyDescent="0.2">
      <c r="AQ531">
        <v>15</v>
      </c>
      <c r="AR531">
        <v>6290</v>
      </c>
      <c r="AS531" t="s">
        <v>30470</v>
      </c>
      <c r="AT531" t="s">
        <v>937</v>
      </c>
      <c r="AU531">
        <v>15</v>
      </c>
      <c r="AV531">
        <v>6290</v>
      </c>
      <c r="AW531" t="s">
        <v>23572</v>
      </c>
      <c r="AX531" t="s">
        <v>937</v>
      </c>
      <c r="AY531">
        <v>15</v>
      </c>
      <c r="AZ531">
        <v>6290</v>
      </c>
      <c r="BA531" t="s">
        <v>16724</v>
      </c>
      <c r="BB531" t="s">
        <v>937</v>
      </c>
      <c r="BC531">
        <v>15</v>
      </c>
      <c r="BD531">
        <v>6290</v>
      </c>
      <c r="BE531" t="s">
        <v>9876</v>
      </c>
      <c r="BF531" t="s">
        <v>937</v>
      </c>
      <c r="BH531">
        <v>15</v>
      </c>
      <c r="BI531">
        <v>6290</v>
      </c>
      <c r="BJ531" t="s">
        <v>3228</v>
      </c>
      <c r="BK531" t="s">
        <v>937</v>
      </c>
      <c r="BP531">
        <v>25</v>
      </c>
      <c r="BQ531">
        <v>6090</v>
      </c>
      <c r="BS531">
        <v>2</v>
      </c>
    </row>
    <row r="532" spans="43:71" x14ac:dyDescent="0.2">
      <c r="AQ532">
        <v>15</v>
      </c>
      <c r="AR532">
        <v>6300</v>
      </c>
      <c r="AS532" t="s">
        <v>30471</v>
      </c>
      <c r="AT532" t="s">
        <v>936</v>
      </c>
      <c r="AU532">
        <v>15</v>
      </c>
      <c r="AV532">
        <v>6300</v>
      </c>
      <c r="AW532" t="s">
        <v>23573</v>
      </c>
      <c r="AX532" t="s">
        <v>936</v>
      </c>
      <c r="AY532">
        <v>15</v>
      </c>
      <c r="AZ532">
        <v>6300</v>
      </c>
      <c r="BA532" t="s">
        <v>16725</v>
      </c>
      <c r="BB532" t="s">
        <v>936</v>
      </c>
      <c r="BC532">
        <v>15</v>
      </c>
      <c r="BD532">
        <v>6300</v>
      </c>
      <c r="BE532" t="s">
        <v>9877</v>
      </c>
      <c r="BF532" t="s">
        <v>936</v>
      </c>
      <c r="BH532">
        <v>15</v>
      </c>
      <c r="BI532">
        <v>6300</v>
      </c>
      <c r="BJ532" t="s">
        <v>3229</v>
      </c>
      <c r="BK532" t="s">
        <v>936</v>
      </c>
      <c r="BP532">
        <v>25</v>
      </c>
      <c r="BQ532">
        <v>6100</v>
      </c>
      <c r="BS532">
        <v>2</v>
      </c>
    </row>
    <row r="533" spans="43:71" x14ac:dyDescent="0.2">
      <c r="AQ533">
        <v>15</v>
      </c>
      <c r="AR533">
        <v>6310</v>
      </c>
      <c r="AS533" t="s">
        <v>30472</v>
      </c>
      <c r="AT533" t="s">
        <v>936</v>
      </c>
      <c r="AU533">
        <v>15</v>
      </c>
      <c r="AV533">
        <v>6310</v>
      </c>
      <c r="AW533" t="s">
        <v>23574</v>
      </c>
      <c r="AX533" t="s">
        <v>936</v>
      </c>
      <c r="AY533">
        <v>15</v>
      </c>
      <c r="AZ533">
        <v>6310</v>
      </c>
      <c r="BA533" t="s">
        <v>16726</v>
      </c>
      <c r="BB533" t="s">
        <v>936</v>
      </c>
      <c r="BC533">
        <v>15</v>
      </c>
      <c r="BD533">
        <v>6310</v>
      </c>
      <c r="BE533" t="s">
        <v>9878</v>
      </c>
      <c r="BF533" t="s">
        <v>936</v>
      </c>
      <c r="BH533">
        <v>15</v>
      </c>
      <c r="BI533">
        <v>6310</v>
      </c>
      <c r="BJ533" t="s">
        <v>3230</v>
      </c>
      <c r="BK533" t="s">
        <v>936</v>
      </c>
      <c r="BP533">
        <v>25</v>
      </c>
      <c r="BQ533">
        <v>6101</v>
      </c>
      <c r="BS533">
        <v>1</v>
      </c>
    </row>
    <row r="534" spans="43:71" x14ac:dyDescent="0.2">
      <c r="AQ534">
        <v>15</v>
      </c>
      <c r="AR534">
        <v>6320</v>
      </c>
      <c r="AS534" t="s">
        <v>30473</v>
      </c>
      <c r="AT534" t="s">
        <v>938</v>
      </c>
      <c r="AU534">
        <v>15</v>
      </c>
      <c r="AV534">
        <v>6320</v>
      </c>
      <c r="AW534" t="s">
        <v>23575</v>
      </c>
      <c r="AX534" t="s">
        <v>938</v>
      </c>
      <c r="AY534">
        <v>15</v>
      </c>
      <c r="AZ534">
        <v>6320</v>
      </c>
      <c r="BA534" t="s">
        <v>16727</v>
      </c>
      <c r="BB534" t="s">
        <v>938</v>
      </c>
      <c r="BC534">
        <v>15</v>
      </c>
      <c r="BD534">
        <v>6320</v>
      </c>
      <c r="BE534" t="s">
        <v>9879</v>
      </c>
      <c r="BF534" t="s">
        <v>938</v>
      </c>
      <c r="BH534">
        <v>15</v>
      </c>
      <c r="BI534">
        <v>6320</v>
      </c>
      <c r="BJ534" t="s">
        <v>3231</v>
      </c>
      <c r="BK534" t="s">
        <v>938</v>
      </c>
      <c r="BP534">
        <v>25</v>
      </c>
      <c r="BQ534">
        <v>6110</v>
      </c>
      <c r="BS534">
        <v>1</v>
      </c>
    </row>
    <row r="535" spans="43:71" x14ac:dyDescent="0.2">
      <c r="AQ535">
        <v>15</v>
      </c>
      <c r="AR535">
        <v>6330</v>
      </c>
      <c r="AS535" t="s">
        <v>30474</v>
      </c>
      <c r="AT535" t="s">
        <v>936</v>
      </c>
      <c r="AU535">
        <v>15</v>
      </c>
      <c r="AV535">
        <v>6330</v>
      </c>
      <c r="AW535" t="s">
        <v>23576</v>
      </c>
      <c r="AX535" t="s">
        <v>936</v>
      </c>
      <c r="AY535">
        <v>15</v>
      </c>
      <c r="AZ535">
        <v>6330</v>
      </c>
      <c r="BA535" t="s">
        <v>16728</v>
      </c>
      <c r="BB535" t="s">
        <v>936</v>
      </c>
      <c r="BC535">
        <v>15</v>
      </c>
      <c r="BD535">
        <v>6330</v>
      </c>
      <c r="BE535" t="s">
        <v>9880</v>
      </c>
      <c r="BF535" t="s">
        <v>936</v>
      </c>
      <c r="BH535">
        <v>15</v>
      </c>
      <c r="BI535">
        <v>6330</v>
      </c>
      <c r="BJ535" t="s">
        <v>3232</v>
      </c>
      <c r="BK535" t="s">
        <v>936</v>
      </c>
      <c r="BP535">
        <v>25</v>
      </c>
      <c r="BQ535">
        <v>6130</v>
      </c>
      <c r="BS535">
        <v>2</v>
      </c>
    </row>
    <row r="536" spans="43:71" x14ac:dyDescent="0.2">
      <c r="AQ536">
        <v>15</v>
      </c>
      <c r="AR536">
        <v>6340</v>
      </c>
      <c r="AS536" t="s">
        <v>30475</v>
      </c>
      <c r="AT536" t="s">
        <v>936</v>
      </c>
      <c r="AU536">
        <v>15</v>
      </c>
      <c r="AV536">
        <v>6340</v>
      </c>
      <c r="AW536" t="s">
        <v>23577</v>
      </c>
      <c r="AX536" t="s">
        <v>936</v>
      </c>
      <c r="AY536">
        <v>15</v>
      </c>
      <c r="AZ536">
        <v>6340</v>
      </c>
      <c r="BA536" t="s">
        <v>16729</v>
      </c>
      <c r="BB536" t="s">
        <v>936</v>
      </c>
      <c r="BC536">
        <v>15</v>
      </c>
      <c r="BD536">
        <v>6340</v>
      </c>
      <c r="BE536" t="s">
        <v>9881</v>
      </c>
      <c r="BF536" t="s">
        <v>936</v>
      </c>
      <c r="BH536">
        <v>15</v>
      </c>
      <c r="BI536">
        <v>6340</v>
      </c>
      <c r="BJ536" t="s">
        <v>3233</v>
      </c>
      <c r="BK536" t="s">
        <v>936</v>
      </c>
      <c r="BP536">
        <v>25</v>
      </c>
      <c r="BQ536">
        <v>6131</v>
      </c>
      <c r="BS536">
        <v>4</v>
      </c>
    </row>
    <row r="537" spans="43:71" x14ac:dyDescent="0.2">
      <c r="AQ537">
        <v>15</v>
      </c>
      <c r="AR537">
        <v>6350</v>
      </c>
      <c r="AS537" t="s">
        <v>30476</v>
      </c>
      <c r="AT537" t="s">
        <v>936</v>
      </c>
      <c r="AU537">
        <v>15</v>
      </c>
      <c r="AV537">
        <v>6350</v>
      </c>
      <c r="AW537" t="s">
        <v>23578</v>
      </c>
      <c r="AX537" t="s">
        <v>936</v>
      </c>
      <c r="AY537">
        <v>15</v>
      </c>
      <c r="AZ537">
        <v>6350</v>
      </c>
      <c r="BA537" t="s">
        <v>16730</v>
      </c>
      <c r="BB537" t="s">
        <v>936</v>
      </c>
      <c r="BC537">
        <v>15</v>
      </c>
      <c r="BD537">
        <v>6350</v>
      </c>
      <c r="BE537" t="s">
        <v>9882</v>
      </c>
      <c r="BF537" t="s">
        <v>936</v>
      </c>
      <c r="BH537">
        <v>15</v>
      </c>
      <c r="BI537">
        <v>6350</v>
      </c>
      <c r="BJ537" t="s">
        <v>3234</v>
      </c>
      <c r="BK537" t="s">
        <v>936</v>
      </c>
      <c r="BP537">
        <v>25</v>
      </c>
      <c r="BQ537">
        <v>6140</v>
      </c>
      <c r="BS537">
        <v>2</v>
      </c>
    </row>
    <row r="538" spans="43:71" x14ac:dyDescent="0.2">
      <c r="AQ538">
        <v>15</v>
      </c>
      <c r="AR538">
        <v>6360</v>
      </c>
      <c r="AS538" t="s">
        <v>30477</v>
      </c>
      <c r="AT538" t="s">
        <v>936</v>
      </c>
      <c r="AU538">
        <v>15</v>
      </c>
      <c r="AV538">
        <v>6360</v>
      </c>
      <c r="AW538" t="s">
        <v>23579</v>
      </c>
      <c r="AX538" t="s">
        <v>936</v>
      </c>
      <c r="AY538">
        <v>15</v>
      </c>
      <c r="AZ538">
        <v>6360</v>
      </c>
      <c r="BA538" t="s">
        <v>16731</v>
      </c>
      <c r="BB538" t="s">
        <v>936</v>
      </c>
      <c r="BC538">
        <v>15</v>
      </c>
      <c r="BD538">
        <v>6360</v>
      </c>
      <c r="BE538" t="s">
        <v>9883</v>
      </c>
      <c r="BF538" t="s">
        <v>937</v>
      </c>
      <c r="BH538">
        <v>15</v>
      </c>
      <c r="BI538">
        <v>6360</v>
      </c>
      <c r="BJ538" t="s">
        <v>3235</v>
      </c>
      <c r="BK538" t="s">
        <v>937</v>
      </c>
      <c r="BP538">
        <v>25</v>
      </c>
      <c r="BQ538">
        <v>6150</v>
      </c>
      <c r="BS538">
        <v>2</v>
      </c>
    </row>
    <row r="539" spans="43:71" x14ac:dyDescent="0.2">
      <c r="AQ539">
        <v>15</v>
      </c>
      <c r="AR539">
        <v>7205</v>
      </c>
      <c r="AS539" t="s">
        <v>30478</v>
      </c>
      <c r="AT539" t="s">
        <v>937</v>
      </c>
      <c r="AU539">
        <v>15</v>
      </c>
      <c r="AV539">
        <v>7205</v>
      </c>
      <c r="AW539" t="s">
        <v>23580</v>
      </c>
      <c r="AX539" t="s">
        <v>937</v>
      </c>
      <c r="AY539">
        <v>15</v>
      </c>
      <c r="AZ539">
        <v>7205</v>
      </c>
      <c r="BA539" t="s">
        <v>16732</v>
      </c>
      <c r="BB539" t="s">
        <v>937</v>
      </c>
      <c r="BC539">
        <v>15</v>
      </c>
      <c r="BD539">
        <v>7205</v>
      </c>
      <c r="BE539" t="s">
        <v>9884</v>
      </c>
      <c r="BF539" t="s">
        <v>937</v>
      </c>
      <c r="BH539">
        <v>15</v>
      </c>
      <c r="BI539">
        <v>7205</v>
      </c>
      <c r="BJ539" t="s">
        <v>3236</v>
      </c>
      <c r="BK539" t="s">
        <v>937</v>
      </c>
      <c r="BP539">
        <v>25</v>
      </c>
      <c r="BQ539">
        <v>6160</v>
      </c>
      <c r="BS539">
        <v>2</v>
      </c>
    </row>
    <row r="540" spans="43:71" x14ac:dyDescent="0.2">
      <c r="AQ540">
        <v>15</v>
      </c>
      <c r="AR540">
        <v>7206</v>
      </c>
      <c r="AS540" t="s">
        <v>30479</v>
      </c>
      <c r="AT540" t="s">
        <v>937</v>
      </c>
      <c r="AU540">
        <v>15</v>
      </c>
      <c r="AV540">
        <v>7206</v>
      </c>
      <c r="AW540" t="s">
        <v>23581</v>
      </c>
      <c r="AX540" t="s">
        <v>937</v>
      </c>
      <c r="AY540">
        <v>15</v>
      </c>
      <c r="AZ540">
        <v>7206</v>
      </c>
      <c r="BA540" t="s">
        <v>16733</v>
      </c>
      <c r="BB540" t="s">
        <v>937</v>
      </c>
      <c r="BC540">
        <v>15</v>
      </c>
      <c r="BD540">
        <v>7206</v>
      </c>
      <c r="BE540" t="s">
        <v>9885</v>
      </c>
      <c r="BF540" t="s">
        <v>937</v>
      </c>
      <c r="BH540">
        <v>15</v>
      </c>
      <c r="BI540">
        <v>7206</v>
      </c>
      <c r="BJ540" t="s">
        <v>3237</v>
      </c>
      <c r="BK540" t="s">
        <v>937</v>
      </c>
      <c r="BP540">
        <v>25</v>
      </c>
      <c r="BQ540">
        <v>6170</v>
      </c>
      <c r="BS540">
        <v>2</v>
      </c>
    </row>
    <row r="541" spans="43:71" x14ac:dyDescent="0.2">
      <c r="AQ541">
        <v>15</v>
      </c>
      <c r="AR541">
        <v>7207</v>
      </c>
      <c r="AS541" t="s">
        <v>30480</v>
      </c>
      <c r="AT541" t="s">
        <v>937</v>
      </c>
      <c r="AU541">
        <v>15</v>
      </c>
      <c r="AV541">
        <v>7207</v>
      </c>
      <c r="AW541" t="s">
        <v>23582</v>
      </c>
      <c r="AX541" t="s">
        <v>937</v>
      </c>
      <c r="AY541">
        <v>15</v>
      </c>
      <c r="AZ541">
        <v>7207</v>
      </c>
      <c r="BA541" t="s">
        <v>16734</v>
      </c>
      <c r="BB541" t="s">
        <v>937</v>
      </c>
      <c r="BC541">
        <v>15</v>
      </c>
      <c r="BD541">
        <v>7207</v>
      </c>
      <c r="BE541" t="s">
        <v>9886</v>
      </c>
      <c r="BF541" t="s">
        <v>937</v>
      </c>
      <c r="BH541">
        <v>15</v>
      </c>
      <c r="BI541">
        <v>7207</v>
      </c>
      <c r="BJ541" t="s">
        <v>3238</v>
      </c>
      <c r="BK541" t="s">
        <v>937</v>
      </c>
      <c r="BP541">
        <v>25</v>
      </c>
      <c r="BQ541">
        <v>6180</v>
      </c>
      <c r="BS541">
        <v>2</v>
      </c>
    </row>
    <row r="542" spans="43:71" x14ac:dyDescent="0.2">
      <c r="AQ542">
        <v>15</v>
      </c>
      <c r="AR542">
        <v>7210</v>
      </c>
      <c r="AS542" t="s">
        <v>30481</v>
      </c>
      <c r="AT542" t="s">
        <v>937</v>
      </c>
      <c r="AU542">
        <v>15</v>
      </c>
      <c r="AV542">
        <v>7210</v>
      </c>
      <c r="AW542" t="s">
        <v>23583</v>
      </c>
      <c r="AX542" t="s">
        <v>937</v>
      </c>
      <c r="AY542">
        <v>15</v>
      </c>
      <c r="AZ542">
        <v>7210</v>
      </c>
      <c r="BA542" t="s">
        <v>16735</v>
      </c>
      <c r="BB542" t="s">
        <v>937</v>
      </c>
      <c r="BC542">
        <v>15</v>
      </c>
      <c r="BD542">
        <v>7210</v>
      </c>
      <c r="BE542" t="s">
        <v>9887</v>
      </c>
      <c r="BF542" t="s">
        <v>937</v>
      </c>
      <c r="BH542">
        <v>15</v>
      </c>
      <c r="BI542">
        <v>7210</v>
      </c>
      <c r="BJ542" t="s">
        <v>3239</v>
      </c>
      <c r="BK542" t="s">
        <v>937</v>
      </c>
      <c r="BP542">
        <v>25</v>
      </c>
      <c r="BQ542">
        <v>6190</v>
      </c>
      <c r="BS542">
        <v>2</v>
      </c>
    </row>
    <row r="543" spans="43:71" x14ac:dyDescent="0.2">
      <c r="AQ543">
        <v>15</v>
      </c>
      <c r="AR543">
        <v>8073</v>
      </c>
      <c r="AS543" t="s">
        <v>30482</v>
      </c>
      <c r="AT543" t="s">
        <v>936</v>
      </c>
      <c r="AU543">
        <v>15</v>
      </c>
      <c r="AV543">
        <v>8073</v>
      </c>
      <c r="AW543" t="s">
        <v>23584</v>
      </c>
      <c r="AX543" t="s">
        <v>936</v>
      </c>
      <c r="AY543">
        <v>15</v>
      </c>
      <c r="AZ543">
        <v>8073</v>
      </c>
      <c r="BA543" t="s">
        <v>16736</v>
      </c>
      <c r="BB543" t="s">
        <v>936</v>
      </c>
      <c r="BC543">
        <v>15</v>
      </c>
      <c r="BD543">
        <v>8073</v>
      </c>
      <c r="BE543" t="s">
        <v>9888</v>
      </c>
      <c r="BF543" t="s">
        <v>936</v>
      </c>
      <c r="BH543">
        <v>15</v>
      </c>
      <c r="BI543">
        <v>8073</v>
      </c>
      <c r="BJ543" t="s">
        <v>3240</v>
      </c>
      <c r="BK543" t="s">
        <v>936</v>
      </c>
      <c r="BP543">
        <v>25</v>
      </c>
      <c r="BQ543">
        <v>6200</v>
      </c>
      <c r="BS543">
        <v>2</v>
      </c>
    </row>
    <row r="544" spans="43:71" x14ac:dyDescent="0.2">
      <c r="AQ544">
        <v>15</v>
      </c>
      <c r="AR544">
        <v>8074</v>
      </c>
      <c r="AS544" t="s">
        <v>30483</v>
      </c>
      <c r="AT544" t="s">
        <v>937</v>
      </c>
      <c r="AU544">
        <v>15</v>
      </c>
      <c r="AV544">
        <v>8074</v>
      </c>
      <c r="AW544" t="s">
        <v>23585</v>
      </c>
      <c r="AX544" t="s">
        <v>937</v>
      </c>
      <c r="AY544">
        <v>15</v>
      </c>
      <c r="AZ544">
        <v>8074</v>
      </c>
      <c r="BA544" t="s">
        <v>16737</v>
      </c>
      <c r="BB544" t="s">
        <v>937</v>
      </c>
      <c r="BC544">
        <v>15</v>
      </c>
      <c r="BD544">
        <v>8074</v>
      </c>
      <c r="BE544" t="s">
        <v>9889</v>
      </c>
      <c r="BF544" t="s">
        <v>937</v>
      </c>
      <c r="BH544">
        <v>15</v>
      </c>
      <c r="BI544">
        <v>8074</v>
      </c>
      <c r="BJ544" t="s">
        <v>3241</v>
      </c>
      <c r="BK544" t="s">
        <v>937</v>
      </c>
      <c r="BP544">
        <v>25</v>
      </c>
      <c r="BQ544">
        <v>6210</v>
      </c>
      <c r="BS544">
        <v>1</v>
      </c>
    </row>
    <row r="545" spans="43:71" x14ac:dyDescent="0.2">
      <c r="AQ545">
        <v>15</v>
      </c>
      <c r="AR545">
        <v>8075</v>
      </c>
      <c r="AS545" t="s">
        <v>30484</v>
      </c>
      <c r="AT545" t="s">
        <v>937</v>
      </c>
      <c r="AU545">
        <v>15</v>
      </c>
      <c r="AV545">
        <v>8075</v>
      </c>
      <c r="AW545" t="s">
        <v>23586</v>
      </c>
      <c r="AX545" t="s">
        <v>937</v>
      </c>
      <c r="AY545">
        <v>15</v>
      </c>
      <c r="AZ545">
        <v>8075</v>
      </c>
      <c r="BA545" t="s">
        <v>16738</v>
      </c>
      <c r="BB545" t="s">
        <v>937</v>
      </c>
      <c r="BC545">
        <v>15</v>
      </c>
      <c r="BD545">
        <v>8075</v>
      </c>
      <c r="BE545" t="s">
        <v>9890</v>
      </c>
      <c r="BF545" t="s">
        <v>937</v>
      </c>
      <c r="BH545">
        <v>15</v>
      </c>
      <c r="BI545">
        <v>8075</v>
      </c>
      <c r="BJ545" t="s">
        <v>3242</v>
      </c>
      <c r="BK545" t="s">
        <v>937</v>
      </c>
      <c r="BP545">
        <v>25</v>
      </c>
      <c r="BQ545">
        <v>6240</v>
      </c>
      <c r="BS545">
        <v>2</v>
      </c>
    </row>
    <row r="546" spans="43:71" x14ac:dyDescent="0.2">
      <c r="AQ546">
        <v>15</v>
      </c>
      <c r="AR546">
        <v>8076</v>
      </c>
      <c r="AS546" t="s">
        <v>30485</v>
      </c>
      <c r="AT546" t="s">
        <v>938</v>
      </c>
      <c r="AU546">
        <v>15</v>
      </c>
      <c r="AV546">
        <v>8076</v>
      </c>
      <c r="AW546" t="s">
        <v>23587</v>
      </c>
      <c r="AX546" t="s">
        <v>936</v>
      </c>
      <c r="AY546">
        <v>15</v>
      </c>
      <c r="AZ546">
        <v>8076</v>
      </c>
      <c r="BA546" t="s">
        <v>16739</v>
      </c>
      <c r="BB546" t="s">
        <v>936</v>
      </c>
      <c r="BC546">
        <v>15</v>
      </c>
      <c r="BD546">
        <v>8076</v>
      </c>
      <c r="BE546" t="s">
        <v>9891</v>
      </c>
      <c r="BF546" t="s">
        <v>936</v>
      </c>
      <c r="BH546">
        <v>15</v>
      </c>
      <c r="BI546">
        <v>8076</v>
      </c>
      <c r="BJ546" t="s">
        <v>3243</v>
      </c>
      <c r="BK546" t="s">
        <v>936</v>
      </c>
      <c r="BP546">
        <v>25</v>
      </c>
      <c r="BQ546">
        <v>6250</v>
      </c>
      <c r="BS546">
        <v>1</v>
      </c>
    </row>
    <row r="547" spans="43:71" x14ac:dyDescent="0.2">
      <c r="AQ547">
        <v>15</v>
      </c>
      <c r="AR547">
        <v>8077</v>
      </c>
      <c r="AS547" t="s">
        <v>30486</v>
      </c>
      <c r="AT547" t="s">
        <v>937</v>
      </c>
      <c r="AU547">
        <v>15</v>
      </c>
      <c r="AV547">
        <v>8077</v>
      </c>
      <c r="AW547" t="s">
        <v>23588</v>
      </c>
      <c r="AX547" t="s">
        <v>937</v>
      </c>
      <c r="AY547">
        <v>15</v>
      </c>
      <c r="AZ547">
        <v>8077</v>
      </c>
      <c r="BA547" t="s">
        <v>16740</v>
      </c>
      <c r="BB547" t="s">
        <v>937</v>
      </c>
      <c r="BC547">
        <v>15</v>
      </c>
      <c r="BD547">
        <v>8077</v>
      </c>
      <c r="BE547" t="s">
        <v>9892</v>
      </c>
      <c r="BF547" t="s">
        <v>937</v>
      </c>
      <c r="BH547">
        <v>15</v>
      </c>
      <c r="BI547">
        <v>8077</v>
      </c>
      <c r="BJ547" t="s">
        <v>3244</v>
      </c>
      <c r="BK547" t="s">
        <v>937</v>
      </c>
      <c r="BP547">
        <v>25</v>
      </c>
      <c r="BQ547">
        <v>6256</v>
      </c>
      <c r="BS547">
        <v>1</v>
      </c>
    </row>
    <row r="548" spans="43:71" x14ac:dyDescent="0.2">
      <c r="AQ548">
        <v>15</v>
      </c>
      <c r="AR548">
        <v>8078</v>
      </c>
      <c r="AS548" t="s">
        <v>30487</v>
      </c>
      <c r="AT548" t="s">
        <v>937</v>
      </c>
      <c r="AU548">
        <v>15</v>
      </c>
      <c r="AV548">
        <v>8078</v>
      </c>
      <c r="AW548" t="s">
        <v>23589</v>
      </c>
      <c r="AX548" t="s">
        <v>937</v>
      </c>
      <c r="AY548">
        <v>15</v>
      </c>
      <c r="AZ548">
        <v>8078</v>
      </c>
      <c r="BA548" t="s">
        <v>16741</v>
      </c>
      <c r="BB548" t="s">
        <v>937</v>
      </c>
      <c r="BC548">
        <v>15</v>
      </c>
      <c r="BD548">
        <v>8078</v>
      </c>
      <c r="BE548" t="s">
        <v>9893</v>
      </c>
      <c r="BF548" t="s">
        <v>937</v>
      </c>
      <c r="BH548">
        <v>15</v>
      </c>
      <c r="BI548">
        <v>8078</v>
      </c>
      <c r="BJ548" t="s">
        <v>3245</v>
      </c>
      <c r="BK548" t="s">
        <v>937</v>
      </c>
      <c r="BP548">
        <v>25</v>
      </c>
      <c r="BQ548">
        <v>6260</v>
      </c>
      <c r="BS548">
        <v>2</v>
      </c>
    </row>
    <row r="549" spans="43:71" x14ac:dyDescent="0.2">
      <c r="AQ549">
        <v>15</v>
      </c>
      <c r="AR549">
        <v>8079</v>
      </c>
      <c r="AS549" t="s">
        <v>30488</v>
      </c>
      <c r="AT549" t="s">
        <v>937</v>
      </c>
      <c r="AU549">
        <v>15</v>
      </c>
      <c r="AV549">
        <v>8079</v>
      </c>
      <c r="AW549" t="s">
        <v>23590</v>
      </c>
      <c r="AX549" t="s">
        <v>937</v>
      </c>
      <c r="AY549">
        <v>15</v>
      </c>
      <c r="AZ549">
        <v>8079</v>
      </c>
      <c r="BA549" t="s">
        <v>16742</v>
      </c>
      <c r="BB549" t="s">
        <v>937</v>
      </c>
      <c r="BC549">
        <v>15</v>
      </c>
      <c r="BD549">
        <v>8079</v>
      </c>
      <c r="BE549" t="s">
        <v>9894</v>
      </c>
      <c r="BF549" t="s">
        <v>937</v>
      </c>
      <c r="BH549">
        <v>15</v>
      </c>
      <c r="BI549">
        <v>8079</v>
      </c>
      <c r="BJ549" t="s">
        <v>3246</v>
      </c>
      <c r="BK549" t="s">
        <v>937</v>
      </c>
      <c r="BP549">
        <v>25</v>
      </c>
      <c r="BQ549">
        <v>6270</v>
      </c>
      <c r="BS549">
        <v>2</v>
      </c>
    </row>
    <row r="550" spans="43:71" x14ac:dyDescent="0.2">
      <c r="AQ550">
        <v>15</v>
      </c>
      <c r="AR550">
        <v>8080</v>
      </c>
      <c r="AS550" t="s">
        <v>30489</v>
      </c>
      <c r="AT550" t="s">
        <v>937</v>
      </c>
      <c r="AU550">
        <v>15</v>
      </c>
      <c r="AV550">
        <v>8080</v>
      </c>
      <c r="AW550" t="s">
        <v>23591</v>
      </c>
      <c r="AX550" t="s">
        <v>937</v>
      </c>
      <c r="AY550">
        <v>15</v>
      </c>
      <c r="AZ550">
        <v>8080</v>
      </c>
      <c r="BA550" t="s">
        <v>16743</v>
      </c>
      <c r="BB550" t="s">
        <v>937</v>
      </c>
      <c r="BC550">
        <v>15</v>
      </c>
      <c r="BD550">
        <v>8080</v>
      </c>
      <c r="BE550" t="s">
        <v>9895</v>
      </c>
      <c r="BF550" t="s">
        <v>937</v>
      </c>
      <c r="BH550">
        <v>15</v>
      </c>
      <c r="BI550">
        <v>8080</v>
      </c>
      <c r="BJ550" t="s">
        <v>3247</v>
      </c>
      <c r="BK550" t="s">
        <v>937</v>
      </c>
      <c r="BP550">
        <v>25</v>
      </c>
      <c r="BQ550">
        <v>6280</v>
      </c>
      <c r="BS550">
        <v>1</v>
      </c>
    </row>
    <row r="551" spans="43:71" x14ac:dyDescent="0.2">
      <c r="AQ551">
        <v>15</v>
      </c>
      <c r="AR551">
        <v>8081</v>
      </c>
      <c r="AS551" t="s">
        <v>30490</v>
      </c>
      <c r="AT551" t="s">
        <v>937</v>
      </c>
      <c r="AU551">
        <v>15</v>
      </c>
      <c r="AV551">
        <v>8081</v>
      </c>
      <c r="AW551" t="s">
        <v>23592</v>
      </c>
      <c r="AX551" t="s">
        <v>937</v>
      </c>
      <c r="AY551">
        <v>15</v>
      </c>
      <c r="AZ551">
        <v>8081</v>
      </c>
      <c r="BA551" t="s">
        <v>16744</v>
      </c>
      <c r="BB551" t="s">
        <v>937</v>
      </c>
      <c r="BC551">
        <v>15</v>
      </c>
      <c r="BD551">
        <v>8081</v>
      </c>
      <c r="BE551" t="s">
        <v>9896</v>
      </c>
      <c r="BF551" t="s">
        <v>937</v>
      </c>
      <c r="BH551">
        <v>15</v>
      </c>
      <c r="BI551">
        <v>8081</v>
      </c>
      <c r="BJ551" t="s">
        <v>3248</v>
      </c>
      <c r="BK551" t="s">
        <v>937</v>
      </c>
      <c r="BP551">
        <v>25</v>
      </c>
      <c r="BQ551">
        <v>6290</v>
      </c>
      <c r="BS551">
        <v>1</v>
      </c>
    </row>
    <row r="552" spans="43:71" x14ac:dyDescent="0.2">
      <c r="AQ552">
        <v>15</v>
      </c>
      <c r="AR552">
        <v>8082</v>
      </c>
      <c r="AS552" t="s">
        <v>30491</v>
      </c>
      <c r="AT552" t="s">
        <v>937</v>
      </c>
      <c r="AU552">
        <v>15</v>
      </c>
      <c r="AV552">
        <v>8082</v>
      </c>
      <c r="AW552" t="s">
        <v>23593</v>
      </c>
      <c r="AX552" t="s">
        <v>937</v>
      </c>
      <c r="AY552">
        <v>15</v>
      </c>
      <c r="AZ552">
        <v>8082</v>
      </c>
      <c r="BA552" t="s">
        <v>16745</v>
      </c>
      <c r="BB552" t="s">
        <v>937</v>
      </c>
      <c r="BC552">
        <v>15</v>
      </c>
      <c r="BD552">
        <v>8082</v>
      </c>
      <c r="BE552" t="s">
        <v>9897</v>
      </c>
      <c r="BF552" t="s">
        <v>937</v>
      </c>
      <c r="BH552">
        <v>15</v>
      </c>
      <c r="BI552">
        <v>8082</v>
      </c>
      <c r="BJ552" t="s">
        <v>3249</v>
      </c>
      <c r="BK552" t="s">
        <v>937</v>
      </c>
      <c r="BP552">
        <v>25</v>
      </c>
      <c r="BQ552">
        <v>6300</v>
      </c>
      <c r="BS552">
        <v>1</v>
      </c>
    </row>
    <row r="553" spans="43:71" x14ac:dyDescent="0.2">
      <c r="AQ553">
        <v>15</v>
      </c>
      <c r="AR553">
        <v>8083</v>
      </c>
      <c r="AS553" t="s">
        <v>30492</v>
      </c>
      <c r="AT553" t="s">
        <v>937</v>
      </c>
      <c r="AU553">
        <v>15</v>
      </c>
      <c r="AV553">
        <v>8083</v>
      </c>
      <c r="AW553" t="s">
        <v>23594</v>
      </c>
      <c r="AX553" t="s">
        <v>937</v>
      </c>
      <c r="AY553">
        <v>15</v>
      </c>
      <c r="AZ553">
        <v>8083</v>
      </c>
      <c r="BA553" t="s">
        <v>16746</v>
      </c>
      <c r="BB553" t="s">
        <v>937</v>
      </c>
      <c r="BC553">
        <v>15</v>
      </c>
      <c r="BD553">
        <v>8083</v>
      </c>
      <c r="BE553" t="s">
        <v>9898</v>
      </c>
      <c r="BF553" t="s">
        <v>937</v>
      </c>
      <c r="BH553">
        <v>15</v>
      </c>
      <c r="BI553">
        <v>8083</v>
      </c>
      <c r="BJ553" t="s">
        <v>3250</v>
      </c>
      <c r="BK553" t="s">
        <v>937</v>
      </c>
      <c r="BP553">
        <v>25</v>
      </c>
      <c r="BQ553">
        <v>6310</v>
      </c>
      <c r="BS553">
        <v>1</v>
      </c>
    </row>
    <row r="554" spans="43:71" x14ac:dyDescent="0.2">
      <c r="AQ554">
        <v>15</v>
      </c>
      <c r="AR554">
        <v>8084</v>
      </c>
      <c r="AS554" t="s">
        <v>30493</v>
      </c>
      <c r="AT554" t="s">
        <v>937</v>
      </c>
      <c r="AU554">
        <v>15</v>
      </c>
      <c r="AV554">
        <v>8084</v>
      </c>
      <c r="AW554" t="s">
        <v>23595</v>
      </c>
      <c r="AX554" t="s">
        <v>937</v>
      </c>
      <c r="AY554">
        <v>15</v>
      </c>
      <c r="AZ554">
        <v>8084</v>
      </c>
      <c r="BA554" t="s">
        <v>16747</v>
      </c>
      <c r="BB554" t="s">
        <v>937</v>
      </c>
      <c r="BC554">
        <v>15</v>
      </c>
      <c r="BD554">
        <v>8084</v>
      </c>
      <c r="BE554" t="s">
        <v>9899</v>
      </c>
      <c r="BF554" t="s">
        <v>937</v>
      </c>
      <c r="BH554">
        <v>15</v>
      </c>
      <c r="BI554">
        <v>8084</v>
      </c>
      <c r="BJ554" t="s">
        <v>3251</v>
      </c>
      <c r="BK554" t="s">
        <v>937</v>
      </c>
      <c r="BP554">
        <v>25</v>
      </c>
      <c r="BQ554">
        <v>6320</v>
      </c>
      <c r="BS554">
        <v>1</v>
      </c>
    </row>
    <row r="555" spans="43:71" x14ac:dyDescent="0.2">
      <c r="AQ555">
        <v>17</v>
      </c>
      <c r="AR555">
        <v>6010</v>
      </c>
      <c r="AS555" t="s">
        <v>30494</v>
      </c>
      <c r="AT555" t="s">
        <v>937</v>
      </c>
      <c r="AU555">
        <v>17</v>
      </c>
      <c r="AV555">
        <v>6010</v>
      </c>
      <c r="AW555" t="s">
        <v>23596</v>
      </c>
      <c r="AX555" t="s">
        <v>937</v>
      </c>
      <c r="AY555">
        <v>17</v>
      </c>
      <c r="AZ555">
        <v>6010</v>
      </c>
      <c r="BA555" t="s">
        <v>16748</v>
      </c>
      <c r="BB555" t="s">
        <v>937</v>
      </c>
      <c r="BC555">
        <v>17</v>
      </c>
      <c r="BD555">
        <v>6010</v>
      </c>
      <c r="BE555" t="s">
        <v>9900</v>
      </c>
      <c r="BF555" t="s">
        <v>937</v>
      </c>
      <c r="BH555">
        <v>17</v>
      </c>
      <c r="BI555">
        <v>6010</v>
      </c>
      <c r="BJ555" t="s">
        <v>3252</v>
      </c>
      <c r="BK555" t="s">
        <v>937</v>
      </c>
      <c r="BP555">
        <v>25</v>
      </c>
      <c r="BQ555">
        <v>6330</v>
      </c>
      <c r="BS555">
        <v>1</v>
      </c>
    </row>
    <row r="556" spans="43:71" x14ac:dyDescent="0.2">
      <c r="AQ556">
        <v>17</v>
      </c>
      <c r="AR556">
        <v>6020</v>
      </c>
      <c r="AS556" t="s">
        <v>30495</v>
      </c>
      <c r="AT556" t="s">
        <v>937</v>
      </c>
      <c r="AU556">
        <v>17</v>
      </c>
      <c r="AV556">
        <v>6020</v>
      </c>
      <c r="AW556" t="s">
        <v>23597</v>
      </c>
      <c r="AX556" t="s">
        <v>937</v>
      </c>
      <c r="AY556">
        <v>17</v>
      </c>
      <c r="AZ556">
        <v>6020</v>
      </c>
      <c r="BA556" t="s">
        <v>16749</v>
      </c>
      <c r="BB556" t="s">
        <v>937</v>
      </c>
      <c r="BC556">
        <v>17</v>
      </c>
      <c r="BD556">
        <v>6020</v>
      </c>
      <c r="BE556" t="s">
        <v>9901</v>
      </c>
      <c r="BF556" t="s">
        <v>937</v>
      </c>
      <c r="BH556">
        <v>17</v>
      </c>
      <c r="BI556">
        <v>6020</v>
      </c>
      <c r="BJ556" t="s">
        <v>3253</v>
      </c>
      <c r="BK556" t="s">
        <v>937</v>
      </c>
      <c r="BP556">
        <v>25</v>
      </c>
      <c r="BQ556">
        <v>6340</v>
      </c>
      <c r="BS556">
        <v>1</v>
      </c>
    </row>
    <row r="557" spans="43:71" x14ac:dyDescent="0.2">
      <c r="AQ557">
        <v>17</v>
      </c>
      <c r="AR557">
        <v>6030</v>
      </c>
      <c r="AS557" t="s">
        <v>30496</v>
      </c>
      <c r="AT557" t="s">
        <v>937</v>
      </c>
      <c r="AU557">
        <v>17</v>
      </c>
      <c r="AV557">
        <v>6030</v>
      </c>
      <c r="AW557" t="s">
        <v>23598</v>
      </c>
      <c r="AX557" t="s">
        <v>937</v>
      </c>
      <c r="AY557">
        <v>17</v>
      </c>
      <c r="AZ557">
        <v>6030</v>
      </c>
      <c r="BA557" t="s">
        <v>16750</v>
      </c>
      <c r="BB557" t="s">
        <v>937</v>
      </c>
      <c r="BC557">
        <v>17</v>
      </c>
      <c r="BD557">
        <v>6030</v>
      </c>
      <c r="BE557" t="s">
        <v>9902</v>
      </c>
      <c r="BF557" t="s">
        <v>937</v>
      </c>
      <c r="BH557">
        <v>17</v>
      </c>
      <c r="BI557">
        <v>6030</v>
      </c>
      <c r="BJ557" t="s">
        <v>3254</v>
      </c>
      <c r="BK557" t="s">
        <v>937</v>
      </c>
      <c r="BP557">
        <v>27</v>
      </c>
      <c r="BQ557">
        <v>6010</v>
      </c>
      <c r="BS557">
        <v>2</v>
      </c>
    </row>
    <row r="558" spans="43:71" x14ac:dyDescent="0.2">
      <c r="AQ558">
        <v>17</v>
      </c>
      <c r="AR558">
        <v>6040</v>
      </c>
      <c r="AS558" t="s">
        <v>30497</v>
      </c>
      <c r="AT558" t="s">
        <v>937</v>
      </c>
      <c r="AU558">
        <v>17</v>
      </c>
      <c r="AV558">
        <v>6040</v>
      </c>
      <c r="AW558" t="s">
        <v>23599</v>
      </c>
      <c r="AX558" t="s">
        <v>937</v>
      </c>
      <c r="AY558">
        <v>17</v>
      </c>
      <c r="AZ558">
        <v>6040</v>
      </c>
      <c r="BA558" t="s">
        <v>16751</v>
      </c>
      <c r="BB558" t="s">
        <v>936</v>
      </c>
      <c r="BC558">
        <v>17</v>
      </c>
      <c r="BD558">
        <v>6040</v>
      </c>
      <c r="BE558" t="s">
        <v>9903</v>
      </c>
      <c r="BF558" t="s">
        <v>936</v>
      </c>
      <c r="BH558">
        <v>17</v>
      </c>
      <c r="BI558">
        <v>6040</v>
      </c>
      <c r="BJ558" t="s">
        <v>3255</v>
      </c>
      <c r="BK558" t="s">
        <v>936</v>
      </c>
      <c r="BP558">
        <v>27</v>
      </c>
      <c r="BQ558">
        <v>6020</v>
      </c>
      <c r="BS558">
        <v>2</v>
      </c>
    </row>
    <row r="559" spans="43:71" x14ac:dyDescent="0.2">
      <c r="AQ559">
        <v>17</v>
      </c>
      <c r="AR559">
        <v>6070</v>
      </c>
      <c r="AS559" t="s">
        <v>30498</v>
      </c>
      <c r="AT559" t="s">
        <v>937</v>
      </c>
      <c r="AU559">
        <v>17</v>
      </c>
      <c r="AV559">
        <v>6070</v>
      </c>
      <c r="AW559" t="s">
        <v>23600</v>
      </c>
      <c r="AX559" t="s">
        <v>937</v>
      </c>
      <c r="AY559">
        <v>17</v>
      </c>
      <c r="AZ559">
        <v>6070</v>
      </c>
      <c r="BA559" t="s">
        <v>16752</v>
      </c>
      <c r="BB559" t="s">
        <v>936</v>
      </c>
      <c r="BC559">
        <v>17</v>
      </c>
      <c r="BD559">
        <v>6070</v>
      </c>
      <c r="BE559" t="s">
        <v>9904</v>
      </c>
      <c r="BF559" t="s">
        <v>936</v>
      </c>
      <c r="BH559">
        <v>17</v>
      </c>
      <c r="BI559">
        <v>6070</v>
      </c>
      <c r="BJ559" t="s">
        <v>3256</v>
      </c>
      <c r="BK559" t="s">
        <v>936</v>
      </c>
      <c r="BP559">
        <v>27</v>
      </c>
      <c r="BQ559">
        <v>6030</v>
      </c>
      <c r="BS559">
        <v>2</v>
      </c>
    </row>
    <row r="560" spans="43:71" x14ac:dyDescent="0.2">
      <c r="AQ560">
        <v>17</v>
      </c>
      <c r="AR560">
        <v>6080</v>
      </c>
      <c r="AS560" t="s">
        <v>30499</v>
      </c>
      <c r="AT560" t="s">
        <v>938</v>
      </c>
      <c r="AU560">
        <v>17</v>
      </c>
      <c r="AV560">
        <v>6080</v>
      </c>
      <c r="AW560" t="s">
        <v>23601</v>
      </c>
      <c r="AX560" t="s">
        <v>938</v>
      </c>
      <c r="AY560">
        <v>17</v>
      </c>
      <c r="AZ560">
        <v>6080</v>
      </c>
      <c r="BA560" t="s">
        <v>16753</v>
      </c>
      <c r="BB560" t="s">
        <v>938</v>
      </c>
      <c r="BC560">
        <v>17</v>
      </c>
      <c r="BD560">
        <v>6080</v>
      </c>
      <c r="BE560" t="s">
        <v>9905</v>
      </c>
      <c r="BF560" t="s">
        <v>938</v>
      </c>
      <c r="BH560">
        <v>17</v>
      </c>
      <c r="BI560">
        <v>6080</v>
      </c>
      <c r="BJ560" t="s">
        <v>3257</v>
      </c>
      <c r="BK560" t="s">
        <v>938</v>
      </c>
      <c r="BP560">
        <v>27</v>
      </c>
      <c r="BQ560">
        <v>6040</v>
      </c>
      <c r="BS560">
        <v>2</v>
      </c>
    </row>
    <row r="561" spans="43:71" x14ac:dyDescent="0.2">
      <c r="AQ561">
        <v>17</v>
      </c>
      <c r="AR561">
        <v>6090</v>
      </c>
      <c r="AS561" t="s">
        <v>30500</v>
      </c>
      <c r="AT561" t="s">
        <v>937</v>
      </c>
      <c r="AU561">
        <v>17</v>
      </c>
      <c r="AV561">
        <v>6090</v>
      </c>
      <c r="AW561" t="s">
        <v>23602</v>
      </c>
      <c r="AX561" t="s">
        <v>937</v>
      </c>
      <c r="AY561">
        <v>17</v>
      </c>
      <c r="AZ561">
        <v>6090</v>
      </c>
      <c r="BA561" t="s">
        <v>16754</v>
      </c>
      <c r="BB561" t="s">
        <v>937</v>
      </c>
      <c r="BC561">
        <v>17</v>
      </c>
      <c r="BD561">
        <v>6090</v>
      </c>
      <c r="BE561" t="s">
        <v>9906</v>
      </c>
      <c r="BF561" t="s">
        <v>937</v>
      </c>
      <c r="BH561">
        <v>17</v>
      </c>
      <c r="BI561">
        <v>6090</v>
      </c>
      <c r="BJ561" t="s">
        <v>3258</v>
      </c>
      <c r="BK561" t="s">
        <v>937</v>
      </c>
      <c r="BP561">
        <v>27</v>
      </c>
      <c r="BQ561">
        <v>6070</v>
      </c>
      <c r="BS561">
        <v>2</v>
      </c>
    </row>
    <row r="562" spans="43:71" x14ac:dyDescent="0.2">
      <c r="AQ562">
        <v>17</v>
      </c>
      <c r="AR562">
        <v>6100</v>
      </c>
      <c r="AS562" t="s">
        <v>30501</v>
      </c>
      <c r="AT562" t="s">
        <v>937</v>
      </c>
      <c r="AU562">
        <v>17</v>
      </c>
      <c r="AV562">
        <v>6100</v>
      </c>
      <c r="AW562" t="s">
        <v>23603</v>
      </c>
      <c r="AX562" t="s">
        <v>937</v>
      </c>
      <c r="AY562">
        <v>17</v>
      </c>
      <c r="AZ562">
        <v>6100</v>
      </c>
      <c r="BA562" t="s">
        <v>16755</v>
      </c>
      <c r="BB562" t="s">
        <v>937</v>
      </c>
      <c r="BC562">
        <v>17</v>
      </c>
      <c r="BD562">
        <v>6100</v>
      </c>
      <c r="BE562" t="s">
        <v>9907</v>
      </c>
      <c r="BF562" t="s">
        <v>937</v>
      </c>
      <c r="BH562">
        <v>17</v>
      </c>
      <c r="BI562">
        <v>6100</v>
      </c>
      <c r="BJ562" t="s">
        <v>3259</v>
      </c>
      <c r="BK562" t="s">
        <v>937</v>
      </c>
      <c r="BP562">
        <v>27</v>
      </c>
      <c r="BQ562">
        <v>6080</v>
      </c>
      <c r="BS562">
        <v>2</v>
      </c>
    </row>
    <row r="563" spans="43:71" x14ac:dyDescent="0.2">
      <c r="AQ563">
        <v>17</v>
      </c>
      <c r="AR563">
        <v>6101</v>
      </c>
      <c r="AS563" t="s">
        <v>30502</v>
      </c>
      <c r="AT563" t="s">
        <v>936</v>
      </c>
      <c r="AU563">
        <v>17</v>
      </c>
      <c r="AV563">
        <v>6101</v>
      </c>
      <c r="AW563" t="s">
        <v>23604</v>
      </c>
      <c r="AX563" t="s">
        <v>936</v>
      </c>
      <c r="AY563">
        <v>17</v>
      </c>
      <c r="AZ563">
        <v>6101</v>
      </c>
      <c r="BA563" t="s">
        <v>16756</v>
      </c>
      <c r="BB563" t="s">
        <v>936</v>
      </c>
      <c r="BC563">
        <v>17</v>
      </c>
      <c r="BD563">
        <v>6101</v>
      </c>
      <c r="BE563" t="s">
        <v>9908</v>
      </c>
      <c r="BF563" t="s">
        <v>936</v>
      </c>
      <c r="BH563">
        <v>17</v>
      </c>
      <c r="BI563">
        <v>6101</v>
      </c>
      <c r="BJ563" t="s">
        <v>3260</v>
      </c>
      <c r="BK563" t="s">
        <v>936</v>
      </c>
      <c r="BP563">
        <v>27</v>
      </c>
      <c r="BQ563">
        <v>6090</v>
      </c>
      <c r="BS563">
        <v>2</v>
      </c>
    </row>
    <row r="564" spans="43:71" x14ac:dyDescent="0.2">
      <c r="AQ564">
        <v>17</v>
      </c>
      <c r="AR564">
        <v>6110</v>
      </c>
      <c r="AS564" t="s">
        <v>30503</v>
      </c>
      <c r="AT564" t="s">
        <v>936</v>
      </c>
      <c r="AU564">
        <v>17</v>
      </c>
      <c r="AV564">
        <v>6110</v>
      </c>
      <c r="AW564" t="s">
        <v>23605</v>
      </c>
      <c r="AX564" t="s">
        <v>936</v>
      </c>
      <c r="AY564">
        <v>17</v>
      </c>
      <c r="AZ564">
        <v>6110</v>
      </c>
      <c r="BA564" t="s">
        <v>16757</v>
      </c>
      <c r="BB564" t="s">
        <v>936</v>
      </c>
      <c r="BC564">
        <v>17</v>
      </c>
      <c r="BD564">
        <v>6110</v>
      </c>
      <c r="BE564" t="s">
        <v>9909</v>
      </c>
      <c r="BF564" t="s">
        <v>936</v>
      </c>
      <c r="BH564">
        <v>17</v>
      </c>
      <c r="BI564">
        <v>6110</v>
      </c>
      <c r="BJ564" t="s">
        <v>3261</v>
      </c>
      <c r="BK564" t="s">
        <v>936</v>
      </c>
      <c r="BP564">
        <v>27</v>
      </c>
      <c r="BQ564">
        <v>6100</v>
      </c>
      <c r="BS564">
        <v>2</v>
      </c>
    </row>
    <row r="565" spans="43:71" x14ac:dyDescent="0.2">
      <c r="AQ565">
        <v>17</v>
      </c>
      <c r="AR565">
        <v>6130</v>
      </c>
      <c r="AS565" t="s">
        <v>30504</v>
      </c>
      <c r="AT565" t="s">
        <v>938</v>
      </c>
      <c r="AU565">
        <v>17</v>
      </c>
      <c r="AV565">
        <v>6130</v>
      </c>
      <c r="AW565" t="s">
        <v>23606</v>
      </c>
      <c r="AX565" t="s">
        <v>936</v>
      </c>
      <c r="AY565">
        <v>17</v>
      </c>
      <c r="AZ565">
        <v>6130</v>
      </c>
      <c r="BA565" t="s">
        <v>16758</v>
      </c>
      <c r="BB565" t="s">
        <v>936</v>
      </c>
      <c r="BC565">
        <v>17</v>
      </c>
      <c r="BD565">
        <v>6130</v>
      </c>
      <c r="BE565" t="s">
        <v>9910</v>
      </c>
      <c r="BF565" t="s">
        <v>936</v>
      </c>
      <c r="BH565">
        <v>17</v>
      </c>
      <c r="BI565">
        <v>6130</v>
      </c>
      <c r="BJ565" t="s">
        <v>3262</v>
      </c>
      <c r="BK565" t="s">
        <v>936</v>
      </c>
      <c r="BP565">
        <v>27</v>
      </c>
      <c r="BQ565">
        <v>6101</v>
      </c>
      <c r="BS565">
        <v>2</v>
      </c>
    </row>
    <row r="566" spans="43:71" x14ac:dyDescent="0.2">
      <c r="AQ566">
        <v>17</v>
      </c>
      <c r="AR566">
        <v>6131</v>
      </c>
      <c r="AS566" t="s">
        <v>30505</v>
      </c>
      <c r="AT566" t="s">
        <v>938</v>
      </c>
      <c r="AU566">
        <v>17</v>
      </c>
      <c r="AV566">
        <v>6131</v>
      </c>
      <c r="AW566" t="s">
        <v>23607</v>
      </c>
      <c r="AX566" t="s">
        <v>938</v>
      </c>
      <c r="AY566">
        <v>17</v>
      </c>
      <c r="AZ566">
        <v>6131</v>
      </c>
      <c r="BA566" t="s">
        <v>16759</v>
      </c>
      <c r="BB566" t="s">
        <v>938</v>
      </c>
      <c r="BC566">
        <v>17</v>
      </c>
      <c r="BD566">
        <v>6131</v>
      </c>
      <c r="BE566" t="s">
        <v>9911</v>
      </c>
      <c r="BF566" t="s">
        <v>938</v>
      </c>
      <c r="BH566">
        <v>17</v>
      </c>
      <c r="BI566">
        <v>6131</v>
      </c>
      <c r="BJ566" t="s">
        <v>3263</v>
      </c>
      <c r="BK566" t="s">
        <v>938</v>
      </c>
      <c r="BP566">
        <v>27</v>
      </c>
      <c r="BQ566">
        <v>6110</v>
      </c>
      <c r="BS566">
        <v>1</v>
      </c>
    </row>
    <row r="567" spans="43:71" x14ac:dyDescent="0.2">
      <c r="AQ567">
        <v>17</v>
      </c>
      <c r="AR567">
        <v>6140</v>
      </c>
      <c r="AS567" t="s">
        <v>30506</v>
      </c>
      <c r="AT567" t="s">
        <v>937</v>
      </c>
      <c r="AU567">
        <v>17</v>
      </c>
      <c r="AV567">
        <v>6140</v>
      </c>
      <c r="AW567" t="s">
        <v>23608</v>
      </c>
      <c r="AX567" t="s">
        <v>937</v>
      </c>
      <c r="AY567">
        <v>17</v>
      </c>
      <c r="AZ567">
        <v>6140</v>
      </c>
      <c r="BA567" t="s">
        <v>16760</v>
      </c>
      <c r="BB567" t="s">
        <v>937</v>
      </c>
      <c r="BC567">
        <v>17</v>
      </c>
      <c r="BD567">
        <v>6140</v>
      </c>
      <c r="BE567" t="s">
        <v>9912</v>
      </c>
      <c r="BF567" t="s">
        <v>937</v>
      </c>
      <c r="BH567">
        <v>17</v>
      </c>
      <c r="BI567">
        <v>6140</v>
      </c>
      <c r="BJ567" t="s">
        <v>3264</v>
      </c>
      <c r="BK567" t="s">
        <v>937</v>
      </c>
      <c r="BP567">
        <v>27</v>
      </c>
      <c r="BQ567">
        <v>6130</v>
      </c>
      <c r="BS567">
        <v>1</v>
      </c>
    </row>
    <row r="568" spans="43:71" x14ac:dyDescent="0.2">
      <c r="AQ568">
        <v>17</v>
      </c>
      <c r="AR568">
        <v>6150</v>
      </c>
      <c r="AS568" t="s">
        <v>30507</v>
      </c>
      <c r="AT568" t="s">
        <v>937</v>
      </c>
      <c r="AU568">
        <v>17</v>
      </c>
      <c r="AV568">
        <v>6150</v>
      </c>
      <c r="AW568" t="s">
        <v>23609</v>
      </c>
      <c r="AX568" t="s">
        <v>937</v>
      </c>
      <c r="AY568">
        <v>17</v>
      </c>
      <c r="AZ568">
        <v>6150</v>
      </c>
      <c r="BA568" t="s">
        <v>16761</v>
      </c>
      <c r="BB568" t="s">
        <v>937</v>
      </c>
      <c r="BC568">
        <v>17</v>
      </c>
      <c r="BD568">
        <v>6150</v>
      </c>
      <c r="BE568" t="s">
        <v>9913</v>
      </c>
      <c r="BF568" t="s">
        <v>937</v>
      </c>
      <c r="BH568">
        <v>17</v>
      </c>
      <c r="BI568">
        <v>6150</v>
      </c>
      <c r="BJ568" t="s">
        <v>3265</v>
      </c>
      <c r="BK568" t="s">
        <v>937</v>
      </c>
      <c r="BP568">
        <v>27</v>
      </c>
      <c r="BQ568">
        <v>6131</v>
      </c>
      <c r="BS568">
        <v>1</v>
      </c>
    </row>
    <row r="569" spans="43:71" x14ac:dyDescent="0.2">
      <c r="AQ569">
        <v>17</v>
      </c>
      <c r="AR569">
        <v>6160</v>
      </c>
      <c r="AS569" t="s">
        <v>30508</v>
      </c>
      <c r="AT569" t="s">
        <v>937</v>
      </c>
      <c r="AU569">
        <v>17</v>
      </c>
      <c r="AV569">
        <v>6160</v>
      </c>
      <c r="AW569" t="s">
        <v>23610</v>
      </c>
      <c r="AX569" t="s">
        <v>937</v>
      </c>
      <c r="AY569">
        <v>17</v>
      </c>
      <c r="AZ569">
        <v>6160</v>
      </c>
      <c r="BA569" t="s">
        <v>16762</v>
      </c>
      <c r="BB569" t="s">
        <v>937</v>
      </c>
      <c r="BC569">
        <v>17</v>
      </c>
      <c r="BD569">
        <v>6160</v>
      </c>
      <c r="BE569" t="s">
        <v>9914</v>
      </c>
      <c r="BF569" t="s">
        <v>937</v>
      </c>
      <c r="BH569">
        <v>17</v>
      </c>
      <c r="BI569">
        <v>6160</v>
      </c>
      <c r="BJ569" t="s">
        <v>3266</v>
      </c>
      <c r="BK569" t="s">
        <v>937</v>
      </c>
      <c r="BP569">
        <v>27</v>
      </c>
      <c r="BQ569">
        <v>6140</v>
      </c>
      <c r="BS569">
        <v>2</v>
      </c>
    </row>
    <row r="570" spans="43:71" x14ac:dyDescent="0.2">
      <c r="AQ570">
        <v>17</v>
      </c>
      <c r="AR570">
        <v>6170</v>
      </c>
      <c r="AS570" t="s">
        <v>30509</v>
      </c>
      <c r="AT570" t="s">
        <v>937</v>
      </c>
      <c r="AU570">
        <v>17</v>
      </c>
      <c r="AV570">
        <v>6170</v>
      </c>
      <c r="AW570" t="s">
        <v>23611</v>
      </c>
      <c r="AX570" t="s">
        <v>937</v>
      </c>
      <c r="AY570">
        <v>17</v>
      </c>
      <c r="AZ570">
        <v>6170</v>
      </c>
      <c r="BA570" t="s">
        <v>16763</v>
      </c>
      <c r="BB570" t="s">
        <v>937</v>
      </c>
      <c r="BC570">
        <v>17</v>
      </c>
      <c r="BD570">
        <v>6170</v>
      </c>
      <c r="BE570" t="s">
        <v>9915</v>
      </c>
      <c r="BF570" t="s">
        <v>937</v>
      </c>
      <c r="BH570">
        <v>17</v>
      </c>
      <c r="BI570">
        <v>6170</v>
      </c>
      <c r="BJ570" t="s">
        <v>3267</v>
      </c>
      <c r="BK570" t="s">
        <v>937</v>
      </c>
      <c r="BP570">
        <v>27</v>
      </c>
      <c r="BQ570">
        <v>6150</v>
      </c>
      <c r="BS570">
        <v>2</v>
      </c>
    </row>
    <row r="571" spans="43:71" x14ac:dyDescent="0.2">
      <c r="AQ571">
        <v>17</v>
      </c>
      <c r="AR571">
        <v>6180</v>
      </c>
      <c r="AS571" t="s">
        <v>30510</v>
      </c>
      <c r="AT571" t="s">
        <v>937</v>
      </c>
      <c r="AU571">
        <v>17</v>
      </c>
      <c r="AV571">
        <v>6180</v>
      </c>
      <c r="AW571" t="s">
        <v>23612</v>
      </c>
      <c r="AX571" t="s">
        <v>937</v>
      </c>
      <c r="AY571">
        <v>17</v>
      </c>
      <c r="AZ571">
        <v>6180</v>
      </c>
      <c r="BA571" t="s">
        <v>16764</v>
      </c>
      <c r="BB571" t="s">
        <v>937</v>
      </c>
      <c r="BC571">
        <v>17</v>
      </c>
      <c r="BD571">
        <v>6180</v>
      </c>
      <c r="BE571" t="s">
        <v>9916</v>
      </c>
      <c r="BF571" t="s">
        <v>937</v>
      </c>
      <c r="BH571">
        <v>17</v>
      </c>
      <c r="BI571">
        <v>6180</v>
      </c>
      <c r="BJ571" t="s">
        <v>3268</v>
      </c>
      <c r="BK571" t="s">
        <v>937</v>
      </c>
      <c r="BP571">
        <v>27</v>
      </c>
      <c r="BQ571">
        <v>6160</v>
      </c>
      <c r="BS571">
        <v>2</v>
      </c>
    </row>
    <row r="572" spans="43:71" x14ac:dyDescent="0.2">
      <c r="AQ572">
        <v>17</v>
      </c>
      <c r="AR572">
        <v>6190</v>
      </c>
      <c r="AS572" t="s">
        <v>30511</v>
      </c>
      <c r="AT572" t="s">
        <v>937</v>
      </c>
      <c r="AU572">
        <v>17</v>
      </c>
      <c r="AV572">
        <v>6190</v>
      </c>
      <c r="AW572" t="s">
        <v>23613</v>
      </c>
      <c r="AX572" t="s">
        <v>937</v>
      </c>
      <c r="AY572">
        <v>17</v>
      </c>
      <c r="AZ572">
        <v>6190</v>
      </c>
      <c r="BA572" t="s">
        <v>16765</v>
      </c>
      <c r="BB572" t="s">
        <v>937</v>
      </c>
      <c r="BC572">
        <v>17</v>
      </c>
      <c r="BD572">
        <v>6190</v>
      </c>
      <c r="BE572" t="s">
        <v>9917</v>
      </c>
      <c r="BF572" t="s">
        <v>937</v>
      </c>
      <c r="BH572">
        <v>17</v>
      </c>
      <c r="BI572">
        <v>6190</v>
      </c>
      <c r="BJ572" t="s">
        <v>3269</v>
      </c>
      <c r="BK572" t="s">
        <v>937</v>
      </c>
      <c r="BP572">
        <v>27</v>
      </c>
      <c r="BQ572">
        <v>6170</v>
      </c>
      <c r="BS572">
        <v>2</v>
      </c>
    </row>
    <row r="573" spans="43:71" x14ac:dyDescent="0.2">
      <c r="AQ573">
        <v>17</v>
      </c>
      <c r="AR573">
        <v>6200</v>
      </c>
      <c r="AS573" t="s">
        <v>30512</v>
      </c>
      <c r="AT573" t="s">
        <v>938</v>
      </c>
      <c r="AU573">
        <v>17</v>
      </c>
      <c r="AV573">
        <v>6200</v>
      </c>
      <c r="AW573" t="s">
        <v>23614</v>
      </c>
      <c r="AX573" t="s">
        <v>938</v>
      </c>
      <c r="AY573">
        <v>17</v>
      </c>
      <c r="AZ573">
        <v>6200</v>
      </c>
      <c r="BA573" t="s">
        <v>16766</v>
      </c>
      <c r="BB573" t="s">
        <v>938</v>
      </c>
      <c r="BC573">
        <v>17</v>
      </c>
      <c r="BD573">
        <v>6200</v>
      </c>
      <c r="BE573" t="s">
        <v>9918</v>
      </c>
      <c r="BF573" t="s">
        <v>937</v>
      </c>
      <c r="BH573">
        <v>17</v>
      </c>
      <c r="BI573">
        <v>6200</v>
      </c>
      <c r="BJ573" t="s">
        <v>3270</v>
      </c>
      <c r="BK573" t="s">
        <v>937</v>
      </c>
      <c r="BP573">
        <v>27</v>
      </c>
      <c r="BQ573">
        <v>6180</v>
      </c>
      <c r="BS573">
        <v>2</v>
      </c>
    </row>
    <row r="574" spans="43:71" x14ac:dyDescent="0.2">
      <c r="AQ574">
        <v>17</v>
      </c>
      <c r="AR574">
        <v>6210</v>
      </c>
      <c r="AS574" t="s">
        <v>30513</v>
      </c>
      <c r="AT574" t="s">
        <v>937</v>
      </c>
      <c r="AU574">
        <v>17</v>
      </c>
      <c r="AV574">
        <v>6210</v>
      </c>
      <c r="AW574" t="s">
        <v>23615</v>
      </c>
      <c r="AX574" t="s">
        <v>937</v>
      </c>
      <c r="AY574">
        <v>17</v>
      </c>
      <c r="AZ574">
        <v>6210</v>
      </c>
      <c r="BA574" t="s">
        <v>16767</v>
      </c>
      <c r="BB574" t="s">
        <v>936</v>
      </c>
      <c r="BC574">
        <v>17</v>
      </c>
      <c r="BD574">
        <v>6210</v>
      </c>
      <c r="BE574" t="s">
        <v>9919</v>
      </c>
      <c r="BF574" t="s">
        <v>936</v>
      </c>
      <c r="BH574">
        <v>17</v>
      </c>
      <c r="BI574">
        <v>6210</v>
      </c>
      <c r="BJ574" t="s">
        <v>3271</v>
      </c>
      <c r="BK574" t="s">
        <v>936</v>
      </c>
      <c r="BP574">
        <v>27</v>
      </c>
      <c r="BQ574">
        <v>6190</v>
      </c>
      <c r="BS574">
        <v>2</v>
      </c>
    </row>
    <row r="575" spans="43:71" x14ac:dyDescent="0.2">
      <c r="AQ575">
        <v>17</v>
      </c>
      <c r="AR575">
        <v>6240</v>
      </c>
      <c r="AS575" t="s">
        <v>30514</v>
      </c>
      <c r="AT575" t="s">
        <v>937</v>
      </c>
      <c r="AU575">
        <v>17</v>
      </c>
      <c r="AV575">
        <v>6240</v>
      </c>
      <c r="AW575" t="s">
        <v>23616</v>
      </c>
      <c r="AX575" t="s">
        <v>937</v>
      </c>
      <c r="AY575">
        <v>17</v>
      </c>
      <c r="AZ575">
        <v>6240</v>
      </c>
      <c r="BA575" t="s">
        <v>16768</v>
      </c>
      <c r="BB575" t="s">
        <v>937</v>
      </c>
      <c r="BC575">
        <v>17</v>
      </c>
      <c r="BD575">
        <v>6240</v>
      </c>
      <c r="BE575" t="s">
        <v>9920</v>
      </c>
      <c r="BF575" t="s">
        <v>937</v>
      </c>
      <c r="BH575">
        <v>17</v>
      </c>
      <c r="BI575">
        <v>6240</v>
      </c>
      <c r="BJ575" t="s">
        <v>3272</v>
      </c>
      <c r="BK575" t="s">
        <v>937</v>
      </c>
      <c r="BP575">
        <v>27</v>
      </c>
      <c r="BQ575">
        <v>6200</v>
      </c>
      <c r="BS575">
        <v>1</v>
      </c>
    </row>
    <row r="576" spans="43:71" x14ac:dyDescent="0.2">
      <c r="AQ576">
        <v>17</v>
      </c>
      <c r="AR576">
        <v>6250</v>
      </c>
      <c r="AS576" t="s">
        <v>30515</v>
      </c>
      <c r="AT576" t="s">
        <v>936</v>
      </c>
      <c r="AU576">
        <v>17</v>
      </c>
      <c r="AV576">
        <v>6250</v>
      </c>
      <c r="AW576" t="s">
        <v>23617</v>
      </c>
      <c r="AX576" t="s">
        <v>936</v>
      </c>
      <c r="AY576">
        <v>17</v>
      </c>
      <c r="AZ576">
        <v>6250</v>
      </c>
      <c r="BA576" t="s">
        <v>16769</v>
      </c>
      <c r="BB576" t="s">
        <v>936</v>
      </c>
      <c r="BC576">
        <v>17</v>
      </c>
      <c r="BD576">
        <v>6250</v>
      </c>
      <c r="BE576" t="s">
        <v>9921</v>
      </c>
      <c r="BF576" t="s">
        <v>936</v>
      </c>
      <c r="BH576">
        <v>17</v>
      </c>
      <c r="BI576">
        <v>6250</v>
      </c>
      <c r="BJ576" t="s">
        <v>3273</v>
      </c>
      <c r="BK576" t="s">
        <v>936</v>
      </c>
      <c r="BP576">
        <v>27</v>
      </c>
      <c r="BQ576">
        <v>6210</v>
      </c>
      <c r="BS576">
        <v>1</v>
      </c>
    </row>
    <row r="577" spans="43:71" x14ac:dyDescent="0.2">
      <c r="AQ577">
        <v>17</v>
      </c>
      <c r="AR577">
        <v>6256</v>
      </c>
      <c r="AS577" t="s">
        <v>30516</v>
      </c>
      <c r="AT577" t="s">
        <v>936</v>
      </c>
      <c r="AU577">
        <v>17</v>
      </c>
      <c r="AV577">
        <v>6256</v>
      </c>
      <c r="AW577" t="s">
        <v>23618</v>
      </c>
      <c r="AX577" t="s">
        <v>936</v>
      </c>
      <c r="AY577">
        <v>17</v>
      </c>
      <c r="AZ577">
        <v>6256</v>
      </c>
      <c r="BA577" t="s">
        <v>16770</v>
      </c>
      <c r="BB577" t="s">
        <v>936</v>
      </c>
      <c r="BC577">
        <v>17</v>
      </c>
      <c r="BD577">
        <v>6256</v>
      </c>
      <c r="BE577" t="s">
        <v>9922</v>
      </c>
      <c r="BF577" t="s">
        <v>936</v>
      </c>
      <c r="BH577">
        <v>17</v>
      </c>
      <c r="BI577">
        <v>6256</v>
      </c>
      <c r="BJ577" t="s">
        <v>3274</v>
      </c>
      <c r="BK577" t="s">
        <v>936</v>
      </c>
      <c r="BP577">
        <v>27</v>
      </c>
      <c r="BQ577">
        <v>6240</v>
      </c>
      <c r="BS577">
        <v>2</v>
      </c>
    </row>
    <row r="578" spans="43:71" x14ac:dyDescent="0.2">
      <c r="AQ578">
        <v>17</v>
      </c>
      <c r="AR578">
        <v>6260</v>
      </c>
      <c r="AS578" t="s">
        <v>30517</v>
      </c>
      <c r="AT578" t="s">
        <v>937</v>
      </c>
      <c r="AU578">
        <v>17</v>
      </c>
      <c r="AV578">
        <v>6260</v>
      </c>
      <c r="AW578" t="s">
        <v>23619</v>
      </c>
      <c r="AX578" t="s">
        <v>937</v>
      </c>
      <c r="AY578">
        <v>17</v>
      </c>
      <c r="AZ578">
        <v>6260</v>
      </c>
      <c r="BA578" t="s">
        <v>16771</v>
      </c>
      <c r="BB578" t="s">
        <v>937</v>
      </c>
      <c r="BC578">
        <v>17</v>
      </c>
      <c r="BD578">
        <v>6260</v>
      </c>
      <c r="BE578" t="s">
        <v>9923</v>
      </c>
      <c r="BF578" t="s">
        <v>937</v>
      </c>
      <c r="BH578">
        <v>17</v>
      </c>
      <c r="BI578">
        <v>6260</v>
      </c>
      <c r="BJ578" t="s">
        <v>3275</v>
      </c>
      <c r="BK578" t="s">
        <v>937</v>
      </c>
      <c r="BP578">
        <v>27</v>
      </c>
      <c r="BQ578">
        <v>6250</v>
      </c>
      <c r="BS578">
        <v>1</v>
      </c>
    </row>
    <row r="579" spans="43:71" x14ac:dyDescent="0.2">
      <c r="AQ579">
        <v>17</v>
      </c>
      <c r="AR579">
        <v>6270</v>
      </c>
      <c r="AS579" t="s">
        <v>30518</v>
      </c>
      <c r="AT579" t="s">
        <v>937</v>
      </c>
      <c r="AU579">
        <v>17</v>
      </c>
      <c r="AV579">
        <v>6270</v>
      </c>
      <c r="AW579" t="s">
        <v>23620</v>
      </c>
      <c r="AX579" t="s">
        <v>937</v>
      </c>
      <c r="AY579">
        <v>17</v>
      </c>
      <c r="AZ579">
        <v>6270</v>
      </c>
      <c r="BA579" t="s">
        <v>16772</v>
      </c>
      <c r="BB579" t="s">
        <v>937</v>
      </c>
      <c r="BC579">
        <v>17</v>
      </c>
      <c r="BD579">
        <v>6270</v>
      </c>
      <c r="BE579" t="s">
        <v>9924</v>
      </c>
      <c r="BF579" t="s">
        <v>937</v>
      </c>
      <c r="BH579">
        <v>17</v>
      </c>
      <c r="BI579">
        <v>6270</v>
      </c>
      <c r="BJ579" t="s">
        <v>3276</v>
      </c>
      <c r="BK579" t="s">
        <v>937</v>
      </c>
      <c r="BP579">
        <v>27</v>
      </c>
      <c r="BQ579">
        <v>6256</v>
      </c>
      <c r="BS579">
        <v>1</v>
      </c>
    </row>
    <row r="580" spans="43:71" x14ac:dyDescent="0.2">
      <c r="AQ580">
        <v>17</v>
      </c>
      <c r="AR580">
        <v>6280</v>
      </c>
      <c r="AS580" t="s">
        <v>30519</v>
      </c>
      <c r="AT580" t="s">
        <v>936</v>
      </c>
      <c r="AU580">
        <v>17</v>
      </c>
      <c r="AV580">
        <v>6280</v>
      </c>
      <c r="AW580" t="s">
        <v>23621</v>
      </c>
      <c r="AX580" t="s">
        <v>936</v>
      </c>
      <c r="AY580">
        <v>17</v>
      </c>
      <c r="AZ580">
        <v>6280</v>
      </c>
      <c r="BA580" t="s">
        <v>16773</v>
      </c>
      <c r="BB580" t="s">
        <v>936</v>
      </c>
      <c r="BC580">
        <v>17</v>
      </c>
      <c r="BD580">
        <v>6280</v>
      </c>
      <c r="BE580" t="s">
        <v>9925</v>
      </c>
      <c r="BF580" t="s">
        <v>936</v>
      </c>
      <c r="BH580">
        <v>17</v>
      </c>
      <c r="BI580">
        <v>6280</v>
      </c>
      <c r="BJ580" t="s">
        <v>3277</v>
      </c>
      <c r="BK580" t="s">
        <v>936</v>
      </c>
      <c r="BP580">
        <v>27</v>
      </c>
      <c r="BQ580">
        <v>6260</v>
      </c>
      <c r="BS580">
        <v>2</v>
      </c>
    </row>
    <row r="581" spans="43:71" x14ac:dyDescent="0.2">
      <c r="AQ581">
        <v>17</v>
      </c>
      <c r="AR581">
        <v>6290</v>
      </c>
      <c r="AS581" t="s">
        <v>30520</v>
      </c>
      <c r="AT581" t="s">
        <v>936</v>
      </c>
      <c r="AU581">
        <v>17</v>
      </c>
      <c r="AV581">
        <v>6290</v>
      </c>
      <c r="AW581" t="s">
        <v>23622</v>
      </c>
      <c r="AX581" t="s">
        <v>936</v>
      </c>
      <c r="AY581">
        <v>17</v>
      </c>
      <c r="AZ581">
        <v>6290</v>
      </c>
      <c r="BA581" t="s">
        <v>16774</v>
      </c>
      <c r="BB581" t="s">
        <v>936</v>
      </c>
      <c r="BC581">
        <v>17</v>
      </c>
      <c r="BD581">
        <v>6290</v>
      </c>
      <c r="BE581" t="s">
        <v>9926</v>
      </c>
      <c r="BF581" t="s">
        <v>936</v>
      </c>
      <c r="BH581">
        <v>17</v>
      </c>
      <c r="BI581">
        <v>6290</v>
      </c>
      <c r="BJ581" t="s">
        <v>3278</v>
      </c>
      <c r="BK581" t="s">
        <v>936</v>
      </c>
      <c r="BP581">
        <v>27</v>
      </c>
      <c r="BQ581">
        <v>6270</v>
      </c>
      <c r="BS581">
        <v>2</v>
      </c>
    </row>
    <row r="582" spans="43:71" x14ac:dyDescent="0.2">
      <c r="AQ582">
        <v>17</v>
      </c>
      <c r="AR582">
        <v>6300</v>
      </c>
      <c r="AS582" t="s">
        <v>30521</v>
      </c>
      <c r="AT582" t="s">
        <v>936</v>
      </c>
      <c r="AU582">
        <v>17</v>
      </c>
      <c r="AV582">
        <v>6300</v>
      </c>
      <c r="AW582" t="s">
        <v>23623</v>
      </c>
      <c r="AX582" t="s">
        <v>936</v>
      </c>
      <c r="AY582">
        <v>17</v>
      </c>
      <c r="AZ582">
        <v>6300</v>
      </c>
      <c r="BA582" t="s">
        <v>16775</v>
      </c>
      <c r="BB582" t="s">
        <v>936</v>
      </c>
      <c r="BC582">
        <v>17</v>
      </c>
      <c r="BD582">
        <v>6300</v>
      </c>
      <c r="BE582" t="s">
        <v>9927</v>
      </c>
      <c r="BF582" t="s">
        <v>936</v>
      </c>
      <c r="BH582">
        <v>17</v>
      </c>
      <c r="BI582">
        <v>6300</v>
      </c>
      <c r="BJ582" t="s">
        <v>3279</v>
      </c>
      <c r="BK582" t="s">
        <v>936</v>
      </c>
      <c r="BP582">
        <v>27</v>
      </c>
      <c r="BQ582">
        <v>6280</v>
      </c>
      <c r="BS582">
        <v>1</v>
      </c>
    </row>
    <row r="583" spans="43:71" x14ac:dyDescent="0.2">
      <c r="AQ583">
        <v>17</v>
      </c>
      <c r="AR583">
        <v>6310</v>
      </c>
      <c r="AS583" t="s">
        <v>30522</v>
      </c>
      <c r="AT583" t="s">
        <v>936</v>
      </c>
      <c r="AU583">
        <v>17</v>
      </c>
      <c r="AV583">
        <v>6310</v>
      </c>
      <c r="AW583" t="s">
        <v>23624</v>
      </c>
      <c r="AX583" t="s">
        <v>936</v>
      </c>
      <c r="AY583">
        <v>17</v>
      </c>
      <c r="AZ583">
        <v>6310</v>
      </c>
      <c r="BA583" t="s">
        <v>16776</v>
      </c>
      <c r="BB583" t="s">
        <v>936</v>
      </c>
      <c r="BC583">
        <v>17</v>
      </c>
      <c r="BD583">
        <v>6310</v>
      </c>
      <c r="BE583" t="s">
        <v>9928</v>
      </c>
      <c r="BF583" t="s">
        <v>936</v>
      </c>
      <c r="BH583">
        <v>17</v>
      </c>
      <c r="BI583">
        <v>6310</v>
      </c>
      <c r="BJ583" t="s">
        <v>3280</v>
      </c>
      <c r="BK583" t="s">
        <v>936</v>
      </c>
      <c r="BP583">
        <v>27</v>
      </c>
      <c r="BQ583">
        <v>6290</v>
      </c>
      <c r="BS583">
        <v>1</v>
      </c>
    </row>
    <row r="584" spans="43:71" x14ac:dyDescent="0.2">
      <c r="AQ584">
        <v>17</v>
      </c>
      <c r="AR584">
        <v>6320</v>
      </c>
      <c r="AS584" t="s">
        <v>30523</v>
      </c>
      <c r="AT584" t="s">
        <v>936</v>
      </c>
      <c r="AU584">
        <v>17</v>
      </c>
      <c r="AV584">
        <v>6320</v>
      </c>
      <c r="AW584" t="s">
        <v>23625</v>
      </c>
      <c r="AX584" t="s">
        <v>936</v>
      </c>
      <c r="AY584">
        <v>17</v>
      </c>
      <c r="AZ584">
        <v>6320</v>
      </c>
      <c r="BA584" t="s">
        <v>16777</v>
      </c>
      <c r="BB584" t="s">
        <v>936</v>
      </c>
      <c r="BC584">
        <v>17</v>
      </c>
      <c r="BD584">
        <v>6320</v>
      </c>
      <c r="BE584" t="s">
        <v>9929</v>
      </c>
      <c r="BF584" t="s">
        <v>936</v>
      </c>
      <c r="BH584">
        <v>17</v>
      </c>
      <c r="BI584">
        <v>6320</v>
      </c>
      <c r="BJ584" t="s">
        <v>3281</v>
      </c>
      <c r="BK584" t="s">
        <v>936</v>
      </c>
      <c r="BP584">
        <v>27</v>
      </c>
      <c r="BQ584">
        <v>6300</v>
      </c>
      <c r="BS584">
        <v>1</v>
      </c>
    </row>
    <row r="585" spans="43:71" x14ac:dyDescent="0.2">
      <c r="AQ585">
        <v>17</v>
      </c>
      <c r="AR585">
        <v>6330</v>
      </c>
      <c r="AS585" t="s">
        <v>30524</v>
      </c>
      <c r="AT585" t="s">
        <v>936</v>
      </c>
      <c r="AU585">
        <v>17</v>
      </c>
      <c r="AV585">
        <v>6330</v>
      </c>
      <c r="AW585" t="s">
        <v>23626</v>
      </c>
      <c r="AX585" t="s">
        <v>936</v>
      </c>
      <c r="AY585">
        <v>17</v>
      </c>
      <c r="AZ585">
        <v>6330</v>
      </c>
      <c r="BA585" t="s">
        <v>16778</v>
      </c>
      <c r="BB585" t="s">
        <v>936</v>
      </c>
      <c r="BC585">
        <v>17</v>
      </c>
      <c r="BD585">
        <v>6330</v>
      </c>
      <c r="BE585" t="s">
        <v>9930</v>
      </c>
      <c r="BF585" t="s">
        <v>936</v>
      </c>
      <c r="BH585">
        <v>17</v>
      </c>
      <c r="BI585">
        <v>6330</v>
      </c>
      <c r="BJ585" t="s">
        <v>3282</v>
      </c>
      <c r="BK585" t="s">
        <v>936</v>
      </c>
      <c r="BP585">
        <v>27</v>
      </c>
      <c r="BQ585">
        <v>6310</v>
      </c>
      <c r="BS585">
        <v>1</v>
      </c>
    </row>
    <row r="586" spans="43:71" x14ac:dyDescent="0.2">
      <c r="AQ586">
        <v>17</v>
      </c>
      <c r="AR586">
        <v>6340</v>
      </c>
      <c r="AS586" t="s">
        <v>30525</v>
      </c>
      <c r="AT586" t="s">
        <v>936</v>
      </c>
      <c r="AU586">
        <v>17</v>
      </c>
      <c r="AV586">
        <v>6340</v>
      </c>
      <c r="AW586" t="s">
        <v>23627</v>
      </c>
      <c r="AX586" t="s">
        <v>936</v>
      </c>
      <c r="AY586">
        <v>17</v>
      </c>
      <c r="AZ586">
        <v>6340</v>
      </c>
      <c r="BA586" t="s">
        <v>16779</v>
      </c>
      <c r="BB586" t="s">
        <v>936</v>
      </c>
      <c r="BC586">
        <v>17</v>
      </c>
      <c r="BD586">
        <v>6340</v>
      </c>
      <c r="BE586" t="s">
        <v>9931</v>
      </c>
      <c r="BF586" t="s">
        <v>936</v>
      </c>
      <c r="BH586">
        <v>17</v>
      </c>
      <c r="BI586">
        <v>6340</v>
      </c>
      <c r="BJ586" t="s">
        <v>3283</v>
      </c>
      <c r="BK586" t="s">
        <v>936</v>
      </c>
      <c r="BP586">
        <v>27</v>
      </c>
      <c r="BQ586">
        <v>6320</v>
      </c>
      <c r="BS586">
        <v>1</v>
      </c>
    </row>
    <row r="587" spans="43:71" x14ac:dyDescent="0.2">
      <c r="AQ587">
        <v>17</v>
      </c>
      <c r="AR587">
        <v>6350</v>
      </c>
      <c r="AS587" t="s">
        <v>30526</v>
      </c>
      <c r="AT587" t="s">
        <v>936</v>
      </c>
      <c r="AU587">
        <v>17</v>
      </c>
      <c r="AV587">
        <v>6350</v>
      </c>
      <c r="AW587" t="s">
        <v>23628</v>
      </c>
      <c r="AX587" t="s">
        <v>936</v>
      </c>
      <c r="AY587">
        <v>17</v>
      </c>
      <c r="AZ587">
        <v>6350</v>
      </c>
      <c r="BA587" t="s">
        <v>16780</v>
      </c>
      <c r="BB587" t="s">
        <v>936</v>
      </c>
      <c r="BC587">
        <v>17</v>
      </c>
      <c r="BD587">
        <v>6350</v>
      </c>
      <c r="BE587" t="s">
        <v>9932</v>
      </c>
      <c r="BF587" t="s">
        <v>936</v>
      </c>
      <c r="BH587">
        <v>17</v>
      </c>
      <c r="BI587">
        <v>6350</v>
      </c>
      <c r="BJ587" t="s">
        <v>3284</v>
      </c>
      <c r="BK587" t="s">
        <v>936</v>
      </c>
      <c r="BP587">
        <v>27</v>
      </c>
      <c r="BQ587">
        <v>6330</v>
      </c>
      <c r="BS587">
        <v>1</v>
      </c>
    </row>
    <row r="588" spans="43:71" x14ac:dyDescent="0.2">
      <c r="AQ588">
        <v>17</v>
      </c>
      <c r="AR588">
        <v>6360</v>
      </c>
      <c r="AS588" t="s">
        <v>30527</v>
      </c>
      <c r="AT588" t="s">
        <v>936</v>
      </c>
      <c r="AU588">
        <v>17</v>
      </c>
      <c r="AV588">
        <v>6360</v>
      </c>
      <c r="AW588" t="s">
        <v>23629</v>
      </c>
      <c r="AX588" t="s">
        <v>936</v>
      </c>
      <c r="AY588">
        <v>17</v>
      </c>
      <c r="AZ588">
        <v>6360</v>
      </c>
      <c r="BA588" t="s">
        <v>16781</v>
      </c>
      <c r="BB588" t="s">
        <v>936</v>
      </c>
      <c r="BC588">
        <v>17</v>
      </c>
      <c r="BD588">
        <v>6360</v>
      </c>
      <c r="BE588" t="s">
        <v>9933</v>
      </c>
      <c r="BF588" t="s">
        <v>936</v>
      </c>
      <c r="BH588">
        <v>17</v>
      </c>
      <c r="BI588">
        <v>6360</v>
      </c>
      <c r="BJ588" t="s">
        <v>3285</v>
      </c>
      <c r="BK588" t="s">
        <v>936</v>
      </c>
      <c r="BP588">
        <v>27</v>
      </c>
      <c r="BQ588">
        <v>6340</v>
      </c>
      <c r="BS588">
        <v>1</v>
      </c>
    </row>
    <row r="589" spans="43:71" x14ac:dyDescent="0.2">
      <c r="AQ589">
        <v>17</v>
      </c>
      <c r="AR589">
        <v>7205</v>
      </c>
      <c r="AS589" t="s">
        <v>30528</v>
      </c>
      <c r="AT589" t="s">
        <v>937</v>
      </c>
      <c r="AU589">
        <v>17</v>
      </c>
      <c r="AV589">
        <v>7205</v>
      </c>
      <c r="AW589" t="s">
        <v>23630</v>
      </c>
      <c r="AX589" t="s">
        <v>936</v>
      </c>
      <c r="AY589">
        <v>17</v>
      </c>
      <c r="AZ589">
        <v>7205</v>
      </c>
      <c r="BA589" t="s">
        <v>16782</v>
      </c>
      <c r="BB589" t="s">
        <v>936</v>
      </c>
      <c r="BC589">
        <v>17</v>
      </c>
      <c r="BD589">
        <v>7205</v>
      </c>
      <c r="BE589" t="s">
        <v>9934</v>
      </c>
      <c r="BF589" t="s">
        <v>936</v>
      </c>
      <c r="BH589">
        <v>17</v>
      </c>
      <c r="BI589">
        <v>7205</v>
      </c>
      <c r="BJ589" t="s">
        <v>3286</v>
      </c>
      <c r="BK589" t="s">
        <v>936</v>
      </c>
      <c r="BP589">
        <v>28</v>
      </c>
      <c r="BQ589">
        <v>6010</v>
      </c>
      <c r="BS589">
        <v>2</v>
      </c>
    </row>
    <row r="590" spans="43:71" x14ac:dyDescent="0.2">
      <c r="AQ590">
        <v>17</v>
      </c>
      <c r="AR590">
        <v>7206</v>
      </c>
      <c r="AS590" t="s">
        <v>30529</v>
      </c>
      <c r="AT590" t="s">
        <v>936</v>
      </c>
      <c r="AU590">
        <v>17</v>
      </c>
      <c r="AV590">
        <v>7206</v>
      </c>
      <c r="AW590" t="s">
        <v>23631</v>
      </c>
      <c r="AX590" t="s">
        <v>936</v>
      </c>
      <c r="AY590">
        <v>17</v>
      </c>
      <c r="AZ590">
        <v>7206</v>
      </c>
      <c r="BA590" t="s">
        <v>16783</v>
      </c>
      <c r="BB590" t="s">
        <v>936</v>
      </c>
      <c r="BC590">
        <v>17</v>
      </c>
      <c r="BD590">
        <v>7206</v>
      </c>
      <c r="BE590" t="s">
        <v>9935</v>
      </c>
      <c r="BF590" t="s">
        <v>936</v>
      </c>
      <c r="BH590">
        <v>17</v>
      </c>
      <c r="BI590">
        <v>7206</v>
      </c>
      <c r="BJ590" t="s">
        <v>3287</v>
      </c>
      <c r="BK590" t="s">
        <v>936</v>
      </c>
      <c r="BP590">
        <v>28</v>
      </c>
      <c r="BQ590">
        <v>6020</v>
      </c>
      <c r="BS590">
        <v>2</v>
      </c>
    </row>
    <row r="591" spans="43:71" x14ac:dyDescent="0.2">
      <c r="AQ591">
        <v>17</v>
      </c>
      <c r="AR591">
        <v>7207</v>
      </c>
      <c r="AS591" t="s">
        <v>30530</v>
      </c>
      <c r="AT591" t="s">
        <v>936</v>
      </c>
      <c r="AU591">
        <v>17</v>
      </c>
      <c r="AV591">
        <v>7207</v>
      </c>
      <c r="AW591" t="s">
        <v>23632</v>
      </c>
      <c r="AX591" t="s">
        <v>936</v>
      </c>
      <c r="AY591">
        <v>17</v>
      </c>
      <c r="AZ591">
        <v>7207</v>
      </c>
      <c r="BA591" t="s">
        <v>16784</v>
      </c>
      <c r="BB591" t="s">
        <v>936</v>
      </c>
      <c r="BC591">
        <v>17</v>
      </c>
      <c r="BD591">
        <v>7207</v>
      </c>
      <c r="BE591" t="s">
        <v>9936</v>
      </c>
      <c r="BF591" t="s">
        <v>936</v>
      </c>
      <c r="BH591">
        <v>17</v>
      </c>
      <c r="BI591">
        <v>7207</v>
      </c>
      <c r="BJ591" t="s">
        <v>3288</v>
      </c>
      <c r="BK591" t="s">
        <v>936</v>
      </c>
      <c r="BP591">
        <v>28</v>
      </c>
      <c r="BQ591">
        <v>6030</v>
      </c>
      <c r="BS591">
        <v>2</v>
      </c>
    </row>
    <row r="592" spans="43:71" x14ac:dyDescent="0.2">
      <c r="AQ592">
        <v>17</v>
      </c>
      <c r="AR592">
        <v>7210</v>
      </c>
      <c r="AS592" t="s">
        <v>30531</v>
      </c>
      <c r="AT592" t="s">
        <v>937</v>
      </c>
      <c r="AU592">
        <v>17</v>
      </c>
      <c r="AV592">
        <v>7210</v>
      </c>
      <c r="AW592" t="s">
        <v>23633</v>
      </c>
      <c r="AX592" t="s">
        <v>937</v>
      </c>
      <c r="AY592">
        <v>17</v>
      </c>
      <c r="AZ592">
        <v>7210</v>
      </c>
      <c r="BA592" t="s">
        <v>16785</v>
      </c>
      <c r="BB592" t="s">
        <v>937</v>
      </c>
      <c r="BC592">
        <v>17</v>
      </c>
      <c r="BD592">
        <v>7210</v>
      </c>
      <c r="BE592" t="s">
        <v>9937</v>
      </c>
      <c r="BF592" t="s">
        <v>936</v>
      </c>
      <c r="BH592">
        <v>17</v>
      </c>
      <c r="BI592">
        <v>7210</v>
      </c>
      <c r="BJ592" t="s">
        <v>3289</v>
      </c>
      <c r="BK592" t="s">
        <v>936</v>
      </c>
      <c r="BP592">
        <v>28</v>
      </c>
      <c r="BQ592">
        <v>6040</v>
      </c>
      <c r="BS592">
        <v>2</v>
      </c>
    </row>
    <row r="593" spans="43:71" x14ac:dyDescent="0.2">
      <c r="AQ593">
        <v>17</v>
      </c>
      <c r="AR593">
        <v>8073</v>
      </c>
      <c r="AS593" t="s">
        <v>30532</v>
      </c>
      <c r="AT593" t="s">
        <v>936</v>
      </c>
      <c r="AU593">
        <v>17</v>
      </c>
      <c r="AV593">
        <v>8073</v>
      </c>
      <c r="AW593" t="s">
        <v>23634</v>
      </c>
      <c r="AX593" t="s">
        <v>936</v>
      </c>
      <c r="AY593">
        <v>17</v>
      </c>
      <c r="AZ593">
        <v>8073</v>
      </c>
      <c r="BA593" t="s">
        <v>16786</v>
      </c>
      <c r="BB593" t="s">
        <v>936</v>
      </c>
      <c r="BC593">
        <v>17</v>
      </c>
      <c r="BD593">
        <v>8073</v>
      </c>
      <c r="BE593" t="s">
        <v>9938</v>
      </c>
      <c r="BF593" t="s">
        <v>936</v>
      </c>
      <c r="BH593">
        <v>17</v>
      </c>
      <c r="BI593">
        <v>8073</v>
      </c>
      <c r="BJ593" t="s">
        <v>3290</v>
      </c>
      <c r="BK593" t="s">
        <v>936</v>
      </c>
      <c r="BP593">
        <v>28</v>
      </c>
      <c r="BQ593">
        <v>6070</v>
      </c>
      <c r="BS593">
        <v>2</v>
      </c>
    </row>
    <row r="594" spans="43:71" x14ac:dyDescent="0.2">
      <c r="AQ594">
        <v>17</v>
      </c>
      <c r="AR594">
        <v>8074</v>
      </c>
      <c r="AS594" t="s">
        <v>30533</v>
      </c>
      <c r="AT594" t="s">
        <v>937</v>
      </c>
      <c r="AU594">
        <v>17</v>
      </c>
      <c r="AV594">
        <v>8074</v>
      </c>
      <c r="AW594" t="s">
        <v>23635</v>
      </c>
      <c r="AX594" t="s">
        <v>937</v>
      </c>
      <c r="AY594">
        <v>17</v>
      </c>
      <c r="AZ594">
        <v>8074</v>
      </c>
      <c r="BA594" t="s">
        <v>16787</v>
      </c>
      <c r="BB594" t="s">
        <v>937</v>
      </c>
      <c r="BC594">
        <v>17</v>
      </c>
      <c r="BD594">
        <v>8074</v>
      </c>
      <c r="BE594" t="s">
        <v>9939</v>
      </c>
      <c r="BF594" t="s">
        <v>937</v>
      </c>
      <c r="BH594">
        <v>17</v>
      </c>
      <c r="BI594">
        <v>8074</v>
      </c>
      <c r="BJ594" t="s">
        <v>3291</v>
      </c>
      <c r="BK594" t="s">
        <v>937</v>
      </c>
      <c r="BP594">
        <v>28</v>
      </c>
      <c r="BQ594">
        <v>6080</v>
      </c>
      <c r="BS594">
        <v>3</v>
      </c>
    </row>
    <row r="595" spans="43:71" x14ac:dyDescent="0.2">
      <c r="AQ595">
        <v>17</v>
      </c>
      <c r="AR595">
        <v>8075</v>
      </c>
      <c r="AS595" t="s">
        <v>30534</v>
      </c>
      <c r="AT595" t="s">
        <v>937</v>
      </c>
      <c r="AU595">
        <v>17</v>
      </c>
      <c r="AV595">
        <v>8075</v>
      </c>
      <c r="AW595" t="s">
        <v>23636</v>
      </c>
      <c r="AX595" t="s">
        <v>937</v>
      </c>
      <c r="AY595">
        <v>17</v>
      </c>
      <c r="AZ595">
        <v>8075</v>
      </c>
      <c r="BA595" t="s">
        <v>16788</v>
      </c>
      <c r="BB595" t="s">
        <v>937</v>
      </c>
      <c r="BC595">
        <v>17</v>
      </c>
      <c r="BD595">
        <v>8075</v>
      </c>
      <c r="BE595" t="s">
        <v>9940</v>
      </c>
      <c r="BF595" t="s">
        <v>937</v>
      </c>
      <c r="BH595">
        <v>17</v>
      </c>
      <c r="BI595">
        <v>8075</v>
      </c>
      <c r="BJ595" t="s">
        <v>3292</v>
      </c>
      <c r="BK595" t="s">
        <v>937</v>
      </c>
      <c r="BP595">
        <v>28</v>
      </c>
      <c r="BQ595">
        <v>6090</v>
      </c>
      <c r="BS595">
        <v>2</v>
      </c>
    </row>
    <row r="596" spans="43:71" x14ac:dyDescent="0.2">
      <c r="AQ596">
        <v>17</v>
      </c>
      <c r="AR596">
        <v>8076</v>
      </c>
      <c r="AS596" t="s">
        <v>30535</v>
      </c>
      <c r="AT596" t="s">
        <v>938</v>
      </c>
      <c r="AU596">
        <v>17</v>
      </c>
      <c r="AV596">
        <v>8076</v>
      </c>
      <c r="AW596" t="s">
        <v>23637</v>
      </c>
      <c r="AX596" t="s">
        <v>938</v>
      </c>
      <c r="AY596">
        <v>17</v>
      </c>
      <c r="AZ596">
        <v>8076</v>
      </c>
      <c r="BA596" t="s">
        <v>16789</v>
      </c>
      <c r="BB596" t="s">
        <v>938</v>
      </c>
      <c r="BC596">
        <v>17</v>
      </c>
      <c r="BD596">
        <v>8076</v>
      </c>
      <c r="BE596" t="s">
        <v>9941</v>
      </c>
      <c r="BF596" t="s">
        <v>936</v>
      </c>
      <c r="BH596">
        <v>17</v>
      </c>
      <c r="BI596">
        <v>8076</v>
      </c>
      <c r="BJ596" t="s">
        <v>3293</v>
      </c>
      <c r="BK596" t="s">
        <v>936</v>
      </c>
      <c r="BP596">
        <v>28</v>
      </c>
      <c r="BQ596">
        <v>6100</v>
      </c>
      <c r="BS596">
        <v>2</v>
      </c>
    </row>
    <row r="597" spans="43:71" x14ac:dyDescent="0.2">
      <c r="AQ597">
        <v>17</v>
      </c>
      <c r="AR597">
        <v>8077</v>
      </c>
      <c r="AS597" t="s">
        <v>30536</v>
      </c>
      <c r="AT597" t="s">
        <v>937</v>
      </c>
      <c r="AU597">
        <v>17</v>
      </c>
      <c r="AV597">
        <v>8077</v>
      </c>
      <c r="AW597" t="s">
        <v>23638</v>
      </c>
      <c r="AX597" t="s">
        <v>937</v>
      </c>
      <c r="AY597">
        <v>17</v>
      </c>
      <c r="AZ597">
        <v>8077</v>
      </c>
      <c r="BA597" t="s">
        <v>16790</v>
      </c>
      <c r="BB597" t="s">
        <v>937</v>
      </c>
      <c r="BC597">
        <v>17</v>
      </c>
      <c r="BD597">
        <v>8077</v>
      </c>
      <c r="BE597" t="s">
        <v>9942</v>
      </c>
      <c r="BF597" t="s">
        <v>937</v>
      </c>
      <c r="BH597">
        <v>17</v>
      </c>
      <c r="BI597">
        <v>8077</v>
      </c>
      <c r="BJ597" t="s">
        <v>3294</v>
      </c>
      <c r="BK597" t="s">
        <v>937</v>
      </c>
      <c r="BP597">
        <v>28</v>
      </c>
      <c r="BQ597">
        <v>6101</v>
      </c>
      <c r="BS597">
        <v>1</v>
      </c>
    </row>
    <row r="598" spans="43:71" x14ac:dyDescent="0.2">
      <c r="AQ598">
        <v>17</v>
      </c>
      <c r="AR598">
        <v>8078</v>
      </c>
      <c r="AS598" t="s">
        <v>30537</v>
      </c>
      <c r="AT598" t="s">
        <v>937</v>
      </c>
      <c r="AU598">
        <v>17</v>
      </c>
      <c r="AV598">
        <v>8078</v>
      </c>
      <c r="AW598" t="s">
        <v>23639</v>
      </c>
      <c r="AX598" t="s">
        <v>937</v>
      </c>
      <c r="AY598">
        <v>17</v>
      </c>
      <c r="AZ598">
        <v>8078</v>
      </c>
      <c r="BA598" t="s">
        <v>16791</v>
      </c>
      <c r="BB598" t="s">
        <v>937</v>
      </c>
      <c r="BC598">
        <v>17</v>
      </c>
      <c r="BD598">
        <v>8078</v>
      </c>
      <c r="BE598" t="s">
        <v>9943</v>
      </c>
      <c r="BF598" t="s">
        <v>937</v>
      </c>
      <c r="BH598">
        <v>17</v>
      </c>
      <c r="BI598">
        <v>8078</v>
      </c>
      <c r="BJ598" t="s">
        <v>3295</v>
      </c>
      <c r="BK598" t="s">
        <v>937</v>
      </c>
      <c r="BP598">
        <v>28</v>
      </c>
      <c r="BQ598">
        <v>6110</v>
      </c>
      <c r="BS598">
        <v>3</v>
      </c>
    </row>
    <row r="599" spans="43:71" x14ac:dyDescent="0.2">
      <c r="AQ599">
        <v>17</v>
      </c>
      <c r="AR599">
        <v>8079</v>
      </c>
      <c r="AS599" t="s">
        <v>30538</v>
      </c>
      <c r="AT599" t="s">
        <v>937</v>
      </c>
      <c r="AU599">
        <v>17</v>
      </c>
      <c r="AV599">
        <v>8079</v>
      </c>
      <c r="AW599" t="s">
        <v>23640</v>
      </c>
      <c r="AX599" t="s">
        <v>937</v>
      </c>
      <c r="AY599">
        <v>17</v>
      </c>
      <c r="AZ599">
        <v>8079</v>
      </c>
      <c r="BA599" t="s">
        <v>16792</v>
      </c>
      <c r="BB599" t="s">
        <v>937</v>
      </c>
      <c r="BC599">
        <v>17</v>
      </c>
      <c r="BD599">
        <v>8079</v>
      </c>
      <c r="BE599" t="s">
        <v>9944</v>
      </c>
      <c r="BF599" t="s">
        <v>937</v>
      </c>
      <c r="BH599">
        <v>17</v>
      </c>
      <c r="BI599">
        <v>8079</v>
      </c>
      <c r="BJ599" t="s">
        <v>3296</v>
      </c>
      <c r="BK599" t="s">
        <v>937</v>
      </c>
      <c r="BP599">
        <v>28</v>
      </c>
      <c r="BQ599">
        <v>6130</v>
      </c>
      <c r="BS599">
        <v>3</v>
      </c>
    </row>
    <row r="600" spans="43:71" x14ac:dyDescent="0.2">
      <c r="AQ600">
        <v>17</v>
      </c>
      <c r="AR600">
        <v>8080</v>
      </c>
      <c r="AS600" t="s">
        <v>30539</v>
      </c>
      <c r="AT600" t="s">
        <v>937</v>
      </c>
      <c r="AU600">
        <v>17</v>
      </c>
      <c r="AV600">
        <v>8080</v>
      </c>
      <c r="AW600" t="s">
        <v>23641</v>
      </c>
      <c r="AX600" t="s">
        <v>938</v>
      </c>
      <c r="AY600">
        <v>17</v>
      </c>
      <c r="AZ600">
        <v>8080</v>
      </c>
      <c r="BA600" t="s">
        <v>16793</v>
      </c>
      <c r="BB600" t="s">
        <v>938</v>
      </c>
      <c r="BC600">
        <v>17</v>
      </c>
      <c r="BD600">
        <v>8080</v>
      </c>
      <c r="BE600" t="s">
        <v>9945</v>
      </c>
      <c r="BF600" t="s">
        <v>938</v>
      </c>
      <c r="BH600">
        <v>17</v>
      </c>
      <c r="BI600">
        <v>8080</v>
      </c>
      <c r="BJ600" t="s">
        <v>3297</v>
      </c>
      <c r="BK600" t="s">
        <v>938</v>
      </c>
      <c r="BP600">
        <v>28</v>
      </c>
      <c r="BQ600">
        <v>6131</v>
      </c>
      <c r="BS600">
        <v>1</v>
      </c>
    </row>
    <row r="601" spans="43:71" x14ac:dyDescent="0.2">
      <c r="AQ601">
        <v>17</v>
      </c>
      <c r="AR601">
        <v>8081</v>
      </c>
      <c r="AS601" t="s">
        <v>30540</v>
      </c>
      <c r="AT601" t="s">
        <v>937</v>
      </c>
      <c r="AU601">
        <v>17</v>
      </c>
      <c r="AV601">
        <v>8081</v>
      </c>
      <c r="AW601" t="s">
        <v>23642</v>
      </c>
      <c r="AX601" t="s">
        <v>938</v>
      </c>
      <c r="AY601">
        <v>17</v>
      </c>
      <c r="AZ601">
        <v>8081</v>
      </c>
      <c r="BA601" t="s">
        <v>16794</v>
      </c>
      <c r="BB601" t="s">
        <v>938</v>
      </c>
      <c r="BC601">
        <v>17</v>
      </c>
      <c r="BD601">
        <v>8081</v>
      </c>
      <c r="BE601" t="s">
        <v>9946</v>
      </c>
      <c r="BF601" t="s">
        <v>938</v>
      </c>
      <c r="BH601">
        <v>17</v>
      </c>
      <c r="BI601">
        <v>8081</v>
      </c>
      <c r="BJ601" t="s">
        <v>3298</v>
      </c>
      <c r="BK601" t="s">
        <v>938</v>
      </c>
      <c r="BP601">
        <v>28</v>
      </c>
      <c r="BQ601">
        <v>6140</v>
      </c>
      <c r="BS601">
        <v>2</v>
      </c>
    </row>
    <row r="602" spans="43:71" x14ac:dyDescent="0.2">
      <c r="AQ602">
        <v>17</v>
      </c>
      <c r="AR602">
        <v>8082</v>
      </c>
      <c r="AS602" t="s">
        <v>30541</v>
      </c>
      <c r="AT602" t="s">
        <v>937</v>
      </c>
      <c r="AU602">
        <v>17</v>
      </c>
      <c r="AV602">
        <v>8082</v>
      </c>
      <c r="AW602" t="s">
        <v>23643</v>
      </c>
      <c r="AX602" t="s">
        <v>937</v>
      </c>
      <c r="AY602">
        <v>17</v>
      </c>
      <c r="AZ602">
        <v>8082</v>
      </c>
      <c r="BA602" t="s">
        <v>16795</v>
      </c>
      <c r="BB602" t="s">
        <v>937</v>
      </c>
      <c r="BC602">
        <v>17</v>
      </c>
      <c r="BD602">
        <v>8082</v>
      </c>
      <c r="BE602" t="s">
        <v>9947</v>
      </c>
      <c r="BF602" t="s">
        <v>937</v>
      </c>
      <c r="BH602">
        <v>17</v>
      </c>
      <c r="BI602">
        <v>8082</v>
      </c>
      <c r="BJ602" t="s">
        <v>3299</v>
      </c>
      <c r="BK602" t="s">
        <v>937</v>
      </c>
      <c r="BP602">
        <v>28</v>
      </c>
      <c r="BQ602">
        <v>6150</v>
      </c>
      <c r="BS602">
        <v>2</v>
      </c>
    </row>
    <row r="603" spans="43:71" x14ac:dyDescent="0.2">
      <c r="AQ603">
        <v>17</v>
      </c>
      <c r="AR603">
        <v>8083</v>
      </c>
      <c r="AS603" t="s">
        <v>30542</v>
      </c>
      <c r="AT603" t="s">
        <v>937</v>
      </c>
      <c r="AU603">
        <v>17</v>
      </c>
      <c r="AV603">
        <v>8083</v>
      </c>
      <c r="AW603" t="s">
        <v>23644</v>
      </c>
      <c r="AX603" t="s">
        <v>937</v>
      </c>
      <c r="AY603">
        <v>17</v>
      </c>
      <c r="AZ603">
        <v>8083</v>
      </c>
      <c r="BA603" t="s">
        <v>16796</v>
      </c>
      <c r="BB603" t="s">
        <v>937</v>
      </c>
      <c r="BC603">
        <v>17</v>
      </c>
      <c r="BD603">
        <v>8083</v>
      </c>
      <c r="BE603" t="s">
        <v>9948</v>
      </c>
      <c r="BF603" t="s">
        <v>937</v>
      </c>
      <c r="BH603">
        <v>17</v>
      </c>
      <c r="BI603">
        <v>8083</v>
      </c>
      <c r="BJ603" t="s">
        <v>3300</v>
      </c>
      <c r="BK603" t="s">
        <v>937</v>
      </c>
      <c r="BP603">
        <v>28</v>
      </c>
      <c r="BQ603">
        <v>6160</v>
      </c>
      <c r="BS603">
        <v>2</v>
      </c>
    </row>
    <row r="604" spans="43:71" x14ac:dyDescent="0.2">
      <c r="AQ604">
        <v>17</v>
      </c>
      <c r="AR604">
        <v>8084</v>
      </c>
      <c r="AS604" t="s">
        <v>30543</v>
      </c>
      <c r="AT604" t="s">
        <v>937</v>
      </c>
      <c r="AU604">
        <v>17</v>
      </c>
      <c r="AV604">
        <v>8084</v>
      </c>
      <c r="AW604" t="s">
        <v>23645</v>
      </c>
      <c r="AX604" t="s">
        <v>937</v>
      </c>
      <c r="AY604">
        <v>17</v>
      </c>
      <c r="AZ604">
        <v>8084</v>
      </c>
      <c r="BA604" t="s">
        <v>16797</v>
      </c>
      <c r="BB604" t="s">
        <v>937</v>
      </c>
      <c r="BC604">
        <v>17</v>
      </c>
      <c r="BD604">
        <v>8084</v>
      </c>
      <c r="BE604" t="s">
        <v>9949</v>
      </c>
      <c r="BF604" t="s">
        <v>937</v>
      </c>
      <c r="BH604">
        <v>17</v>
      </c>
      <c r="BI604">
        <v>8084</v>
      </c>
      <c r="BJ604" t="s">
        <v>3301</v>
      </c>
      <c r="BK604" t="s">
        <v>937</v>
      </c>
      <c r="BP604">
        <v>28</v>
      </c>
      <c r="BQ604">
        <v>6170</v>
      </c>
      <c r="BS604">
        <v>2</v>
      </c>
    </row>
    <row r="605" spans="43:71" x14ac:dyDescent="0.2">
      <c r="AQ605">
        <v>19</v>
      </c>
      <c r="AR605">
        <v>6010</v>
      </c>
      <c r="AS605" t="s">
        <v>30544</v>
      </c>
      <c r="AT605" t="s">
        <v>937</v>
      </c>
      <c r="AU605">
        <v>19</v>
      </c>
      <c r="AV605">
        <v>6010</v>
      </c>
      <c r="AW605" t="s">
        <v>23646</v>
      </c>
      <c r="AX605" t="s">
        <v>937</v>
      </c>
      <c r="AY605">
        <v>19</v>
      </c>
      <c r="AZ605">
        <v>6010</v>
      </c>
      <c r="BA605" t="s">
        <v>16798</v>
      </c>
      <c r="BB605" t="s">
        <v>937</v>
      </c>
      <c r="BC605">
        <v>19</v>
      </c>
      <c r="BD605">
        <v>6010</v>
      </c>
      <c r="BE605" t="s">
        <v>9950</v>
      </c>
      <c r="BF605" t="s">
        <v>937</v>
      </c>
      <c r="BH605">
        <v>19</v>
      </c>
      <c r="BI605">
        <v>6010</v>
      </c>
      <c r="BJ605" t="s">
        <v>3302</v>
      </c>
      <c r="BK605" t="s">
        <v>937</v>
      </c>
      <c r="BP605">
        <v>28</v>
      </c>
      <c r="BQ605">
        <v>6180</v>
      </c>
      <c r="BS605">
        <v>2</v>
      </c>
    </row>
    <row r="606" spans="43:71" x14ac:dyDescent="0.2">
      <c r="AQ606">
        <v>19</v>
      </c>
      <c r="AR606">
        <v>6020</v>
      </c>
      <c r="AS606" t="s">
        <v>30545</v>
      </c>
      <c r="AT606" t="s">
        <v>937</v>
      </c>
      <c r="AU606">
        <v>19</v>
      </c>
      <c r="AV606">
        <v>6020</v>
      </c>
      <c r="AW606" t="s">
        <v>23647</v>
      </c>
      <c r="AX606" t="s">
        <v>937</v>
      </c>
      <c r="AY606">
        <v>19</v>
      </c>
      <c r="AZ606">
        <v>6020</v>
      </c>
      <c r="BA606" t="s">
        <v>16799</v>
      </c>
      <c r="BB606" t="s">
        <v>937</v>
      </c>
      <c r="BC606">
        <v>19</v>
      </c>
      <c r="BD606">
        <v>6020</v>
      </c>
      <c r="BE606" t="s">
        <v>9951</v>
      </c>
      <c r="BF606" t="s">
        <v>937</v>
      </c>
      <c r="BH606">
        <v>19</v>
      </c>
      <c r="BI606">
        <v>6020</v>
      </c>
      <c r="BJ606" t="s">
        <v>3303</v>
      </c>
      <c r="BK606" t="s">
        <v>937</v>
      </c>
      <c r="BP606">
        <v>28</v>
      </c>
      <c r="BQ606">
        <v>6190</v>
      </c>
      <c r="BS606">
        <v>2</v>
      </c>
    </row>
    <row r="607" spans="43:71" x14ac:dyDescent="0.2">
      <c r="AQ607">
        <v>19</v>
      </c>
      <c r="AR607">
        <v>6030</v>
      </c>
      <c r="AS607" t="s">
        <v>30546</v>
      </c>
      <c r="AT607" t="s">
        <v>937</v>
      </c>
      <c r="AU607">
        <v>19</v>
      </c>
      <c r="AV607">
        <v>6030</v>
      </c>
      <c r="AW607" t="s">
        <v>23648</v>
      </c>
      <c r="AX607" t="s">
        <v>937</v>
      </c>
      <c r="AY607">
        <v>19</v>
      </c>
      <c r="AZ607">
        <v>6030</v>
      </c>
      <c r="BA607" t="s">
        <v>16800</v>
      </c>
      <c r="BB607" t="s">
        <v>937</v>
      </c>
      <c r="BC607">
        <v>19</v>
      </c>
      <c r="BD607">
        <v>6030</v>
      </c>
      <c r="BE607" t="s">
        <v>9952</v>
      </c>
      <c r="BF607" t="s">
        <v>937</v>
      </c>
      <c r="BH607">
        <v>19</v>
      </c>
      <c r="BI607">
        <v>6030</v>
      </c>
      <c r="BJ607" t="s">
        <v>3304</v>
      </c>
      <c r="BK607" t="s">
        <v>937</v>
      </c>
      <c r="BP607">
        <v>28</v>
      </c>
      <c r="BQ607">
        <v>6200</v>
      </c>
      <c r="BS607">
        <v>2</v>
      </c>
    </row>
    <row r="608" spans="43:71" x14ac:dyDescent="0.2">
      <c r="AQ608">
        <v>19</v>
      </c>
      <c r="AR608">
        <v>6040</v>
      </c>
      <c r="AS608" t="s">
        <v>30547</v>
      </c>
      <c r="AT608" t="s">
        <v>937</v>
      </c>
      <c r="AU608">
        <v>19</v>
      </c>
      <c r="AV608">
        <v>6040</v>
      </c>
      <c r="AW608" t="s">
        <v>23649</v>
      </c>
      <c r="AX608" t="s">
        <v>937</v>
      </c>
      <c r="AY608">
        <v>19</v>
      </c>
      <c r="AZ608">
        <v>6040</v>
      </c>
      <c r="BA608" t="s">
        <v>16801</v>
      </c>
      <c r="BB608" t="s">
        <v>937</v>
      </c>
      <c r="BC608">
        <v>19</v>
      </c>
      <c r="BD608">
        <v>6040</v>
      </c>
      <c r="BE608" t="s">
        <v>9953</v>
      </c>
      <c r="BF608" t="s">
        <v>937</v>
      </c>
      <c r="BH608">
        <v>19</v>
      </c>
      <c r="BI608">
        <v>6040</v>
      </c>
      <c r="BJ608" t="s">
        <v>3305</v>
      </c>
      <c r="BK608" t="s">
        <v>937</v>
      </c>
      <c r="BP608">
        <v>28</v>
      </c>
      <c r="BQ608">
        <v>6210</v>
      </c>
      <c r="BS608">
        <v>1</v>
      </c>
    </row>
    <row r="609" spans="43:71" x14ac:dyDescent="0.2">
      <c r="AQ609">
        <v>19</v>
      </c>
      <c r="AR609">
        <v>6070</v>
      </c>
      <c r="AS609" t="s">
        <v>30548</v>
      </c>
      <c r="AT609" t="s">
        <v>937</v>
      </c>
      <c r="AU609">
        <v>19</v>
      </c>
      <c r="AV609">
        <v>6070</v>
      </c>
      <c r="AW609" t="s">
        <v>23650</v>
      </c>
      <c r="AX609" t="s">
        <v>937</v>
      </c>
      <c r="AY609">
        <v>19</v>
      </c>
      <c r="AZ609">
        <v>6070</v>
      </c>
      <c r="BA609" t="s">
        <v>16802</v>
      </c>
      <c r="BB609" t="s">
        <v>937</v>
      </c>
      <c r="BC609">
        <v>19</v>
      </c>
      <c r="BD609">
        <v>6070</v>
      </c>
      <c r="BE609" t="s">
        <v>9954</v>
      </c>
      <c r="BF609" t="s">
        <v>937</v>
      </c>
      <c r="BH609">
        <v>19</v>
      </c>
      <c r="BI609">
        <v>6070</v>
      </c>
      <c r="BJ609" t="s">
        <v>3306</v>
      </c>
      <c r="BK609" t="s">
        <v>937</v>
      </c>
      <c r="BP609">
        <v>28</v>
      </c>
      <c r="BQ609">
        <v>6240</v>
      </c>
      <c r="BS609">
        <v>2</v>
      </c>
    </row>
    <row r="610" spans="43:71" x14ac:dyDescent="0.2">
      <c r="AQ610">
        <v>19</v>
      </c>
      <c r="AR610">
        <v>6080</v>
      </c>
      <c r="AS610" t="s">
        <v>30549</v>
      </c>
      <c r="AT610" t="s">
        <v>937</v>
      </c>
      <c r="AU610">
        <v>19</v>
      </c>
      <c r="AV610">
        <v>6080</v>
      </c>
      <c r="AW610" t="s">
        <v>23651</v>
      </c>
      <c r="AX610" t="s">
        <v>937</v>
      </c>
      <c r="AY610">
        <v>19</v>
      </c>
      <c r="AZ610">
        <v>6080</v>
      </c>
      <c r="BA610" t="s">
        <v>16803</v>
      </c>
      <c r="BB610" t="s">
        <v>937</v>
      </c>
      <c r="BC610">
        <v>19</v>
      </c>
      <c r="BD610">
        <v>6080</v>
      </c>
      <c r="BE610" t="s">
        <v>9955</v>
      </c>
      <c r="BF610" t="s">
        <v>937</v>
      </c>
      <c r="BH610">
        <v>19</v>
      </c>
      <c r="BI610">
        <v>6080</v>
      </c>
      <c r="BJ610" t="s">
        <v>3307</v>
      </c>
      <c r="BK610" t="s">
        <v>937</v>
      </c>
      <c r="BP610">
        <v>28</v>
      </c>
      <c r="BQ610">
        <v>6250</v>
      </c>
      <c r="BS610">
        <v>1</v>
      </c>
    </row>
    <row r="611" spans="43:71" x14ac:dyDescent="0.2">
      <c r="AQ611">
        <v>19</v>
      </c>
      <c r="AR611">
        <v>6090</v>
      </c>
      <c r="AS611" t="s">
        <v>30550</v>
      </c>
      <c r="AT611" t="s">
        <v>937</v>
      </c>
      <c r="AU611">
        <v>19</v>
      </c>
      <c r="AV611">
        <v>6090</v>
      </c>
      <c r="AW611" t="s">
        <v>23652</v>
      </c>
      <c r="AX611" t="s">
        <v>937</v>
      </c>
      <c r="AY611">
        <v>19</v>
      </c>
      <c r="AZ611">
        <v>6090</v>
      </c>
      <c r="BA611" t="s">
        <v>16804</v>
      </c>
      <c r="BB611" t="s">
        <v>937</v>
      </c>
      <c r="BC611">
        <v>19</v>
      </c>
      <c r="BD611">
        <v>6090</v>
      </c>
      <c r="BE611" t="s">
        <v>9956</v>
      </c>
      <c r="BF611" t="s">
        <v>937</v>
      </c>
      <c r="BH611">
        <v>19</v>
      </c>
      <c r="BI611">
        <v>6090</v>
      </c>
      <c r="BJ611" t="s">
        <v>3308</v>
      </c>
      <c r="BK611" t="s">
        <v>937</v>
      </c>
      <c r="BP611">
        <v>28</v>
      </c>
      <c r="BQ611">
        <v>6256</v>
      </c>
      <c r="BS611">
        <v>1</v>
      </c>
    </row>
    <row r="612" spans="43:71" x14ac:dyDescent="0.2">
      <c r="AQ612">
        <v>19</v>
      </c>
      <c r="AR612">
        <v>6100</v>
      </c>
      <c r="AS612" t="s">
        <v>30551</v>
      </c>
      <c r="AT612" t="s">
        <v>937</v>
      </c>
      <c r="AU612">
        <v>19</v>
      </c>
      <c r="AV612">
        <v>6100</v>
      </c>
      <c r="AW612" t="s">
        <v>23653</v>
      </c>
      <c r="AX612" t="s">
        <v>937</v>
      </c>
      <c r="AY612">
        <v>19</v>
      </c>
      <c r="AZ612">
        <v>6100</v>
      </c>
      <c r="BA612" t="s">
        <v>16805</v>
      </c>
      <c r="BB612" t="s">
        <v>937</v>
      </c>
      <c r="BC612">
        <v>19</v>
      </c>
      <c r="BD612">
        <v>6100</v>
      </c>
      <c r="BE612" t="s">
        <v>9957</v>
      </c>
      <c r="BF612" t="s">
        <v>937</v>
      </c>
      <c r="BH612">
        <v>19</v>
      </c>
      <c r="BI612">
        <v>6100</v>
      </c>
      <c r="BJ612" t="s">
        <v>3309</v>
      </c>
      <c r="BK612" t="s">
        <v>937</v>
      </c>
      <c r="BP612">
        <v>28</v>
      </c>
      <c r="BQ612">
        <v>6260</v>
      </c>
      <c r="BS612">
        <v>2</v>
      </c>
    </row>
    <row r="613" spans="43:71" x14ac:dyDescent="0.2">
      <c r="AQ613">
        <v>19</v>
      </c>
      <c r="AR613">
        <v>6101</v>
      </c>
      <c r="AS613" t="s">
        <v>30552</v>
      </c>
      <c r="AT613" t="s">
        <v>937</v>
      </c>
      <c r="AU613">
        <v>19</v>
      </c>
      <c r="AV613">
        <v>6101</v>
      </c>
      <c r="AW613" t="s">
        <v>23654</v>
      </c>
      <c r="AX613" t="s">
        <v>937</v>
      </c>
      <c r="AY613">
        <v>19</v>
      </c>
      <c r="AZ613">
        <v>6101</v>
      </c>
      <c r="BA613" t="s">
        <v>16806</v>
      </c>
      <c r="BB613" t="s">
        <v>937</v>
      </c>
      <c r="BC613">
        <v>19</v>
      </c>
      <c r="BD613">
        <v>6101</v>
      </c>
      <c r="BE613" t="s">
        <v>9958</v>
      </c>
      <c r="BF613" t="s">
        <v>937</v>
      </c>
      <c r="BH613">
        <v>19</v>
      </c>
      <c r="BI613">
        <v>6101</v>
      </c>
      <c r="BJ613" t="s">
        <v>3310</v>
      </c>
      <c r="BK613" t="s">
        <v>937</v>
      </c>
      <c r="BP613">
        <v>28</v>
      </c>
      <c r="BQ613">
        <v>6270</v>
      </c>
      <c r="BS613">
        <v>2</v>
      </c>
    </row>
    <row r="614" spans="43:71" x14ac:dyDescent="0.2">
      <c r="AQ614">
        <v>19</v>
      </c>
      <c r="AR614">
        <v>6110</v>
      </c>
      <c r="AS614" t="s">
        <v>30553</v>
      </c>
      <c r="AT614" t="s">
        <v>939</v>
      </c>
      <c r="AU614">
        <v>19</v>
      </c>
      <c r="AV614">
        <v>6110</v>
      </c>
      <c r="AW614" t="s">
        <v>23655</v>
      </c>
      <c r="AX614" t="s">
        <v>939</v>
      </c>
      <c r="AY614">
        <v>19</v>
      </c>
      <c r="AZ614">
        <v>6110</v>
      </c>
      <c r="BA614" t="s">
        <v>16807</v>
      </c>
      <c r="BB614" t="s">
        <v>939</v>
      </c>
      <c r="BC614">
        <v>19</v>
      </c>
      <c r="BD614">
        <v>6110</v>
      </c>
      <c r="BE614" t="s">
        <v>9959</v>
      </c>
      <c r="BF614" t="s">
        <v>939</v>
      </c>
      <c r="BH614">
        <v>19</v>
      </c>
      <c r="BI614">
        <v>6110</v>
      </c>
      <c r="BJ614" t="s">
        <v>3311</v>
      </c>
      <c r="BK614" t="s">
        <v>939</v>
      </c>
      <c r="BP614">
        <v>28</v>
      </c>
      <c r="BQ614">
        <v>6280</v>
      </c>
      <c r="BS614">
        <v>1</v>
      </c>
    </row>
    <row r="615" spans="43:71" x14ac:dyDescent="0.2">
      <c r="AQ615">
        <v>19</v>
      </c>
      <c r="AR615">
        <v>6130</v>
      </c>
      <c r="AS615" t="s">
        <v>30554</v>
      </c>
      <c r="AT615" t="s">
        <v>938</v>
      </c>
      <c r="AU615">
        <v>19</v>
      </c>
      <c r="AV615">
        <v>6130</v>
      </c>
      <c r="AW615" t="s">
        <v>23656</v>
      </c>
      <c r="AX615" t="s">
        <v>938</v>
      </c>
      <c r="AY615">
        <v>19</v>
      </c>
      <c r="AZ615">
        <v>6130</v>
      </c>
      <c r="BA615" t="s">
        <v>16808</v>
      </c>
      <c r="BB615" t="s">
        <v>938</v>
      </c>
      <c r="BC615">
        <v>19</v>
      </c>
      <c r="BD615">
        <v>6130</v>
      </c>
      <c r="BE615" t="s">
        <v>9960</v>
      </c>
      <c r="BF615" t="s">
        <v>938</v>
      </c>
      <c r="BH615">
        <v>19</v>
      </c>
      <c r="BI615">
        <v>6130</v>
      </c>
      <c r="BJ615" t="s">
        <v>3312</v>
      </c>
      <c r="BK615" t="s">
        <v>938</v>
      </c>
      <c r="BP615">
        <v>28</v>
      </c>
      <c r="BQ615">
        <v>6290</v>
      </c>
      <c r="BS615">
        <v>1</v>
      </c>
    </row>
    <row r="616" spans="43:71" x14ac:dyDescent="0.2">
      <c r="AQ616">
        <v>19</v>
      </c>
      <c r="AR616">
        <v>6131</v>
      </c>
      <c r="AS616" t="s">
        <v>30555</v>
      </c>
      <c r="AT616" t="s">
        <v>937</v>
      </c>
      <c r="AU616">
        <v>19</v>
      </c>
      <c r="AV616">
        <v>6131</v>
      </c>
      <c r="AW616" t="s">
        <v>23657</v>
      </c>
      <c r="AX616" t="s">
        <v>937</v>
      </c>
      <c r="AY616">
        <v>19</v>
      </c>
      <c r="AZ616">
        <v>6131</v>
      </c>
      <c r="BA616" t="s">
        <v>16809</v>
      </c>
      <c r="BB616" t="s">
        <v>937</v>
      </c>
      <c r="BC616">
        <v>19</v>
      </c>
      <c r="BD616">
        <v>6131</v>
      </c>
      <c r="BE616" t="s">
        <v>9961</v>
      </c>
      <c r="BF616" t="s">
        <v>937</v>
      </c>
      <c r="BH616">
        <v>19</v>
      </c>
      <c r="BI616">
        <v>6131</v>
      </c>
      <c r="BJ616" t="s">
        <v>3313</v>
      </c>
      <c r="BK616" t="s">
        <v>937</v>
      </c>
      <c r="BP616">
        <v>28</v>
      </c>
      <c r="BQ616">
        <v>6300</v>
      </c>
      <c r="BS616">
        <v>1</v>
      </c>
    </row>
    <row r="617" spans="43:71" x14ac:dyDescent="0.2">
      <c r="AQ617">
        <v>19</v>
      </c>
      <c r="AR617">
        <v>6140</v>
      </c>
      <c r="AS617" t="s">
        <v>30556</v>
      </c>
      <c r="AT617" t="s">
        <v>937</v>
      </c>
      <c r="AU617">
        <v>19</v>
      </c>
      <c r="AV617">
        <v>6140</v>
      </c>
      <c r="AW617" t="s">
        <v>23658</v>
      </c>
      <c r="AX617" t="s">
        <v>937</v>
      </c>
      <c r="AY617">
        <v>19</v>
      </c>
      <c r="AZ617">
        <v>6140</v>
      </c>
      <c r="BA617" t="s">
        <v>16810</v>
      </c>
      <c r="BB617" t="s">
        <v>937</v>
      </c>
      <c r="BC617">
        <v>19</v>
      </c>
      <c r="BD617">
        <v>6140</v>
      </c>
      <c r="BE617" t="s">
        <v>9962</v>
      </c>
      <c r="BF617" t="s">
        <v>937</v>
      </c>
      <c r="BH617">
        <v>19</v>
      </c>
      <c r="BI617">
        <v>6140</v>
      </c>
      <c r="BJ617" t="s">
        <v>3314</v>
      </c>
      <c r="BK617" t="s">
        <v>937</v>
      </c>
      <c r="BP617">
        <v>28</v>
      </c>
      <c r="BQ617">
        <v>6310</v>
      </c>
      <c r="BS617">
        <v>1</v>
      </c>
    </row>
    <row r="618" spans="43:71" x14ac:dyDescent="0.2">
      <c r="AQ618">
        <v>19</v>
      </c>
      <c r="AR618">
        <v>6150</v>
      </c>
      <c r="AS618" t="s">
        <v>30557</v>
      </c>
      <c r="AT618" t="s">
        <v>937</v>
      </c>
      <c r="AU618">
        <v>19</v>
      </c>
      <c r="AV618">
        <v>6150</v>
      </c>
      <c r="AW618" t="s">
        <v>23659</v>
      </c>
      <c r="AX618" t="s">
        <v>937</v>
      </c>
      <c r="AY618">
        <v>19</v>
      </c>
      <c r="AZ618">
        <v>6150</v>
      </c>
      <c r="BA618" t="s">
        <v>16811</v>
      </c>
      <c r="BB618" t="s">
        <v>937</v>
      </c>
      <c r="BC618">
        <v>19</v>
      </c>
      <c r="BD618">
        <v>6150</v>
      </c>
      <c r="BE618" t="s">
        <v>9963</v>
      </c>
      <c r="BF618" t="s">
        <v>937</v>
      </c>
      <c r="BH618">
        <v>19</v>
      </c>
      <c r="BI618">
        <v>6150</v>
      </c>
      <c r="BJ618" t="s">
        <v>3315</v>
      </c>
      <c r="BK618" t="s">
        <v>937</v>
      </c>
      <c r="BP618">
        <v>28</v>
      </c>
      <c r="BQ618">
        <v>6320</v>
      </c>
      <c r="BS618">
        <v>1</v>
      </c>
    </row>
    <row r="619" spans="43:71" x14ac:dyDescent="0.2">
      <c r="AQ619">
        <v>19</v>
      </c>
      <c r="AR619">
        <v>6160</v>
      </c>
      <c r="AS619" t="s">
        <v>30558</v>
      </c>
      <c r="AT619" t="s">
        <v>937</v>
      </c>
      <c r="AU619">
        <v>19</v>
      </c>
      <c r="AV619">
        <v>6160</v>
      </c>
      <c r="AW619" t="s">
        <v>23660</v>
      </c>
      <c r="AX619" t="s">
        <v>937</v>
      </c>
      <c r="AY619">
        <v>19</v>
      </c>
      <c r="AZ619">
        <v>6160</v>
      </c>
      <c r="BA619" t="s">
        <v>16812</v>
      </c>
      <c r="BB619" t="s">
        <v>937</v>
      </c>
      <c r="BC619">
        <v>19</v>
      </c>
      <c r="BD619">
        <v>6160</v>
      </c>
      <c r="BE619" t="s">
        <v>9964</v>
      </c>
      <c r="BF619" t="s">
        <v>937</v>
      </c>
      <c r="BH619">
        <v>19</v>
      </c>
      <c r="BI619">
        <v>6160</v>
      </c>
      <c r="BJ619" t="s">
        <v>3316</v>
      </c>
      <c r="BK619" t="s">
        <v>937</v>
      </c>
      <c r="BP619">
        <v>28</v>
      </c>
      <c r="BQ619">
        <v>6330</v>
      </c>
      <c r="BS619">
        <v>2</v>
      </c>
    </row>
    <row r="620" spans="43:71" x14ac:dyDescent="0.2">
      <c r="AQ620">
        <v>19</v>
      </c>
      <c r="AR620">
        <v>6170</v>
      </c>
      <c r="AS620" t="s">
        <v>30559</v>
      </c>
      <c r="AT620" t="s">
        <v>938</v>
      </c>
      <c r="AU620">
        <v>19</v>
      </c>
      <c r="AV620">
        <v>6170</v>
      </c>
      <c r="AW620" t="s">
        <v>23661</v>
      </c>
      <c r="AX620" t="s">
        <v>938</v>
      </c>
      <c r="AY620">
        <v>19</v>
      </c>
      <c r="AZ620">
        <v>6170</v>
      </c>
      <c r="BA620" t="s">
        <v>16813</v>
      </c>
      <c r="BB620" t="s">
        <v>938</v>
      </c>
      <c r="BC620">
        <v>19</v>
      </c>
      <c r="BD620">
        <v>6170</v>
      </c>
      <c r="BE620" t="s">
        <v>9965</v>
      </c>
      <c r="BF620" t="s">
        <v>938</v>
      </c>
      <c r="BH620">
        <v>19</v>
      </c>
      <c r="BI620">
        <v>6170</v>
      </c>
      <c r="BJ620" t="s">
        <v>3317</v>
      </c>
      <c r="BK620" t="s">
        <v>938</v>
      </c>
      <c r="BP620">
        <v>28</v>
      </c>
      <c r="BQ620">
        <v>6340</v>
      </c>
      <c r="BS620">
        <v>1</v>
      </c>
    </row>
    <row r="621" spans="43:71" x14ac:dyDescent="0.2">
      <c r="AQ621">
        <v>19</v>
      </c>
      <c r="AR621">
        <v>6180</v>
      </c>
      <c r="AS621" t="s">
        <v>30560</v>
      </c>
      <c r="AT621" t="s">
        <v>937</v>
      </c>
      <c r="AU621">
        <v>19</v>
      </c>
      <c r="AV621">
        <v>6180</v>
      </c>
      <c r="AW621" t="s">
        <v>23662</v>
      </c>
      <c r="AX621" t="s">
        <v>937</v>
      </c>
      <c r="AY621">
        <v>19</v>
      </c>
      <c r="AZ621">
        <v>6180</v>
      </c>
      <c r="BA621" t="s">
        <v>16814</v>
      </c>
      <c r="BB621" t="s">
        <v>937</v>
      </c>
      <c r="BC621">
        <v>19</v>
      </c>
      <c r="BD621">
        <v>6180</v>
      </c>
      <c r="BE621" t="s">
        <v>9966</v>
      </c>
      <c r="BF621" t="s">
        <v>937</v>
      </c>
      <c r="BH621">
        <v>19</v>
      </c>
      <c r="BI621">
        <v>6180</v>
      </c>
      <c r="BJ621" t="s">
        <v>3318</v>
      </c>
      <c r="BK621" t="s">
        <v>937</v>
      </c>
      <c r="BP621">
        <v>29</v>
      </c>
      <c r="BQ621">
        <v>6010</v>
      </c>
      <c r="BS621">
        <v>2</v>
      </c>
    </row>
    <row r="622" spans="43:71" x14ac:dyDescent="0.2">
      <c r="AQ622">
        <v>19</v>
      </c>
      <c r="AR622">
        <v>6190</v>
      </c>
      <c r="AS622" t="s">
        <v>30561</v>
      </c>
      <c r="AT622" t="s">
        <v>937</v>
      </c>
      <c r="AU622">
        <v>19</v>
      </c>
      <c r="AV622">
        <v>6190</v>
      </c>
      <c r="AW622" t="s">
        <v>23663</v>
      </c>
      <c r="AX622" t="s">
        <v>937</v>
      </c>
      <c r="AY622">
        <v>19</v>
      </c>
      <c r="AZ622">
        <v>6190</v>
      </c>
      <c r="BA622" t="s">
        <v>16815</v>
      </c>
      <c r="BB622" t="s">
        <v>937</v>
      </c>
      <c r="BC622">
        <v>19</v>
      </c>
      <c r="BD622">
        <v>6190</v>
      </c>
      <c r="BE622" t="s">
        <v>9967</v>
      </c>
      <c r="BF622" t="s">
        <v>937</v>
      </c>
      <c r="BH622">
        <v>19</v>
      </c>
      <c r="BI622">
        <v>6190</v>
      </c>
      <c r="BJ622" t="s">
        <v>3319</v>
      </c>
      <c r="BK622" t="s">
        <v>937</v>
      </c>
      <c r="BP622">
        <v>29</v>
      </c>
      <c r="BQ622">
        <v>6020</v>
      </c>
      <c r="BS622">
        <v>2</v>
      </c>
    </row>
    <row r="623" spans="43:71" x14ac:dyDescent="0.2">
      <c r="AQ623">
        <v>19</v>
      </c>
      <c r="AR623">
        <v>6200</v>
      </c>
      <c r="AS623" t="s">
        <v>30562</v>
      </c>
      <c r="AT623" t="s">
        <v>937</v>
      </c>
      <c r="AU623">
        <v>19</v>
      </c>
      <c r="AV623">
        <v>6200</v>
      </c>
      <c r="AW623" t="s">
        <v>23664</v>
      </c>
      <c r="AX623" t="s">
        <v>937</v>
      </c>
      <c r="AY623">
        <v>19</v>
      </c>
      <c r="AZ623">
        <v>6200</v>
      </c>
      <c r="BA623" t="s">
        <v>16816</v>
      </c>
      <c r="BB623" t="s">
        <v>937</v>
      </c>
      <c r="BC623">
        <v>19</v>
      </c>
      <c r="BD623">
        <v>6200</v>
      </c>
      <c r="BE623" t="s">
        <v>9968</v>
      </c>
      <c r="BF623" t="s">
        <v>937</v>
      </c>
      <c r="BH623">
        <v>19</v>
      </c>
      <c r="BI623">
        <v>6200</v>
      </c>
      <c r="BJ623" t="s">
        <v>3320</v>
      </c>
      <c r="BK623" t="s">
        <v>937</v>
      </c>
      <c r="BP623">
        <v>29</v>
      </c>
      <c r="BQ623">
        <v>6030</v>
      </c>
      <c r="BS623">
        <v>2</v>
      </c>
    </row>
    <row r="624" spans="43:71" x14ac:dyDescent="0.2">
      <c r="AQ624">
        <v>19</v>
      </c>
      <c r="AR624">
        <v>6210</v>
      </c>
      <c r="AS624" t="s">
        <v>30563</v>
      </c>
      <c r="AT624" t="s">
        <v>937</v>
      </c>
      <c r="AU624">
        <v>19</v>
      </c>
      <c r="AV624">
        <v>6210</v>
      </c>
      <c r="AW624" t="s">
        <v>23665</v>
      </c>
      <c r="AX624" t="s">
        <v>937</v>
      </c>
      <c r="AY624">
        <v>19</v>
      </c>
      <c r="AZ624">
        <v>6210</v>
      </c>
      <c r="BA624" t="s">
        <v>16817</v>
      </c>
      <c r="BB624" t="s">
        <v>937</v>
      </c>
      <c r="BC624">
        <v>19</v>
      </c>
      <c r="BD624">
        <v>6210</v>
      </c>
      <c r="BE624" t="s">
        <v>9969</v>
      </c>
      <c r="BF624" t="s">
        <v>937</v>
      </c>
      <c r="BH624">
        <v>19</v>
      </c>
      <c r="BI624">
        <v>6210</v>
      </c>
      <c r="BJ624" t="s">
        <v>3321</v>
      </c>
      <c r="BK624" t="s">
        <v>937</v>
      </c>
      <c r="BP624">
        <v>29</v>
      </c>
      <c r="BQ624">
        <v>6040</v>
      </c>
      <c r="BS624">
        <v>2</v>
      </c>
    </row>
    <row r="625" spans="43:71" x14ac:dyDescent="0.2">
      <c r="AQ625">
        <v>19</v>
      </c>
      <c r="AR625">
        <v>6240</v>
      </c>
      <c r="AS625" t="s">
        <v>30564</v>
      </c>
      <c r="AT625" t="s">
        <v>937</v>
      </c>
      <c r="AU625">
        <v>19</v>
      </c>
      <c r="AV625">
        <v>6240</v>
      </c>
      <c r="AW625" t="s">
        <v>23666</v>
      </c>
      <c r="AX625" t="s">
        <v>937</v>
      </c>
      <c r="AY625">
        <v>19</v>
      </c>
      <c r="AZ625">
        <v>6240</v>
      </c>
      <c r="BA625" t="s">
        <v>16818</v>
      </c>
      <c r="BB625" t="s">
        <v>937</v>
      </c>
      <c r="BC625">
        <v>19</v>
      </c>
      <c r="BD625">
        <v>6240</v>
      </c>
      <c r="BE625" t="s">
        <v>9970</v>
      </c>
      <c r="BF625" t="s">
        <v>937</v>
      </c>
      <c r="BH625">
        <v>19</v>
      </c>
      <c r="BI625">
        <v>6240</v>
      </c>
      <c r="BJ625" t="s">
        <v>3322</v>
      </c>
      <c r="BK625" t="s">
        <v>937</v>
      </c>
      <c r="BP625">
        <v>29</v>
      </c>
      <c r="BQ625">
        <v>6070</v>
      </c>
      <c r="BS625">
        <v>2</v>
      </c>
    </row>
    <row r="626" spans="43:71" x14ac:dyDescent="0.2">
      <c r="AQ626">
        <v>19</v>
      </c>
      <c r="AR626">
        <v>6250</v>
      </c>
      <c r="AS626" t="s">
        <v>30565</v>
      </c>
      <c r="AT626" t="s">
        <v>937</v>
      </c>
      <c r="AU626">
        <v>19</v>
      </c>
      <c r="AV626">
        <v>6250</v>
      </c>
      <c r="AW626" t="s">
        <v>23667</v>
      </c>
      <c r="AX626" t="s">
        <v>938</v>
      </c>
      <c r="AY626">
        <v>19</v>
      </c>
      <c r="AZ626">
        <v>6250</v>
      </c>
      <c r="BA626" t="s">
        <v>16819</v>
      </c>
      <c r="BB626" t="s">
        <v>938</v>
      </c>
      <c r="BC626">
        <v>19</v>
      </c>
      <c r="BD626">
        <v>6250</v>
      </c>
      <c r="BE626" t="s">
        <v>9971</v>
      </c>
      <c r="BF626" t="s">
        <v>938</v>
      </c>
      <c r="BH626">
        <v>19</v>
      </c>
      <c r="BI626">
        <v>6250</v>
      </c>
      <c r="BJ626" t="s">
        <v>3323</v>
      </c>
      <c r="BK626" t="s">
        <v>938</v>
      </c>
      <c r="BP626">
        <v>29</v>
      </c>
      <c r="BQ626">
        <v>6080</v>
      </c>
      <c r="BS626">
        <v>2</v>
      </c>
    </row>
    <row r="627" spans="43:71" x14ac:dyDescent="0.2">
      <c r="AQ627">
        <v>19</v>
      </c>
      <c r="AR627">
        <v>6256</v>
      </c>
      <c r="AS627" t="s">
        <v>30566</v>
      </c>
      <c r="AT627" t="s">
        <v>938</v>
      </c>
      <c r="AU627">
        <v>19</v>
      </c>
      <c r="AV627">
        <v>6256</v>
      </c>
      <c r="AW627" t="s">
        <v>23668</v>
      </c>
      <c r="AX627" t="s">
        <v>938</v>
      </c>
      <c r="AY627">
        <v>19</v>
      </c>
      <c r="AZ627">
        <v>6256</v>
      </c>
      <c r="BA627" t="s">
        <v>16820</v>
      </c>
      <c r="BB627" t="s">
        <v>938</v>
      </c>
      <c r="BC627">
        <v>19</v>
      </c>
      <c r="BD627">
        <v>6256</v>
      </c>
      <c r="BE627" t="s">
        <v>9972</v>
      </c>
      <c r="BF627" t="s">
        <v>938</v>
      </c>
      <c r="BH627">
        <v>19</v>
      </c>
      <c r="BI627">
        <v>6256</v>
      </c>
      <c r="BJ627" t="s">
        <v>3324</v>
      </c>
      <c r="BK627" t="s">
        <v>938</v>
      </c>
      <c r="BP627">
        <v>29</v>
      </c>
      <c r="BQ627">
        <v>6090</v>
      </c>
      <c r="BS627">
        <v>2</v>
      </c>
    </row>
    <row r="628" spans="43:71" x14ac:dyDescent="0.2">
      <c r="AQ628">
        <v>19</v>
      </c>
      <c r="AR628">
        <v>6260</v>
      </c>
      <c r="AS628" t="s">
        <v>30567</v>
      </c>
      <c r="AT628" t="s">
        <v>937</v>
      </c>
      <c r="AU628">
        <v>19</v>
      </c>
      <c r="AV628">
        <v>6260</v>
      </c>
      <c r="AW628" t="s">
        <v>23669</v>
      </c>
      <c r="AX628" t="s">
        <v>937</v>
      </c>
      <c r="AY628">
        <v>19</v>
      </c>
      <c r="AZ628">
        <v>6260</v>
      </c>
      <c r="BA628" t="s">
        <v>16821</v>
      </c>
      <c r="BB628" t="s">
        <v>937</v>
      </c>
      <c r="BC628">
        <v>19</v>
      </c>
      <c r="BD628">
        <v>6260</v>
      </c>
      <c r="BE628" t="s">
        <v>9973</v>
      </c>
      <c r="BF628" t="s">
        <v>937</v>
      </c>
      <c r="BH628">
        <v>19</v>
      </c>
      <c r="BI628">
        <v>6260</v>
      </c>
      <c r="BJ628" t="s">
        <v>3325</v>
      </c>
      <c r="BK628" t="s">
        <v>937</v>
      </c>
      <c r="BP628">
        <v>29</v>
      </c>
      <c r="BQ628">
        <v>6100</v>
      </c>
      <c r="BS628">
        <v>2</v>
      </c>
    </row>
    <row r="629" spans="43:71" x14ac:dyDescent="0.2">
      <c r="AQ629">
        <v>19</v>
      </c>
      <c r="AR629">
        <v>6270</v>
      </c>
      <c r="AS629" t="s">
        <v>30568</v>
      </c>
      <c r="AT629" t="s">
        <v>937</v>
      </c>
      <c r="AU629">
        <v>19</v>
      </c>
      <c r="AV629">
        <v>6270</v>
      </c>
      <c r="AW629" t="s">
        <v>23670</v>
      </c>
      <c r="AX629" t="s">
        <v>937</v>
      </c>
      <c r="AY629">
        <v>19</v>
      </c>
      <c r="AZ629">
        <v>6270</v>
      </c>
      <c r="BA629" t="s">
        <v>16822</v>
      </c>
      <c r="BB629" t="s">
        <v>937</v>
      </c>
      <c r="BC629">
        <v>19</v>
      </c>
      <c r="BD629">
        <v>6270</v>
      </c>
      <c r="BE629" t="s">
        <v>9974</v>
      </c>
      <c r="BF629" t="s">
        <v>937</v>
      </c>
      <c r="BH629">
        <v>19</v>
      </c>
      <c r="BI629">
        <v>6270</v>
      </c>
      <c r="BJ629" t="s">
        <v>3326</v>
      </c>
      <c r="BK629" t="s">
        <v>937</v>
      </c>
      <c r="BP629">
        <v>29</v>
      </c>
      <c r="BQ629">
        <v>6101</v>
      </c>
      <c r="BS629">
        <v>3</v>
      </c>
    </row>
    <row r="630" spans="43:71" x14ac:dyDescent="0.2">
      <c r="AQ630">
        <v>19</v>
      </c>
      <c r="AR630">
        <v>6280</v>
      </c>
      <c r="AS630" t="s">
        <v>30569</v>
      </c>
      <c r="AT630" t="s">
        <v>936</v>
      </c>
      <c r="AU630">
        <v>19</v>
      </c>
      <c r="AV630">
        <v>6280</v>
      </c>
      <c r="AW630" t="s">
        <v>23671</v>
      </c>
      <c r="AX630" t="s">
        <v>936</v>
      </c>
      <c r="AY630">
        <v>19</v>
      </c>
      <c r="AZ630">
        <v>6280</v>
      </c>
      <c r="BA630" t="s">
        <v>16823</v>
      </c>
      <c r="BB630" t="s">
        <v>936</v>
      </c>
      <c r="BC630">
        <v>19</v>
      </c>
      <c r="BD630">
        <v>6280</v>
      </c>
      <c r="BE630" t="s">
        <v>9975</v>
      </c>
      <c r="BF630" t="s">
        <v>936</v>
      </c>
      <c r="BH630">
        <v>19</v>
      </c>
      <c r="BI630">
        <v>6280</v>
      </c>
      <c r="BJ630" t="s">
        <v>3327</v>
      </c>
      <c r="BK630" t="s">
        <v>936</v>
      </c>
      <c r="BP630">
        <v>29</v>
      </c>
      <c r="BQ630">
        <v>6110</v>
      </c>
      <c r="BS630">
        <v>1</v>
      </c>
    </row>
    <row r="631" spans="43:71" x14ac:dyDescent="0.2">
      <c r="AQ631">
        <v>19</v>
      </c>
      <c r="AR631">
        <v>6290</v>
      </c>
      <c r="AS631" t="s">
        <v>30570</v>
      </c>
      <c r="AT631" t="s">
        <v>936</v>
      </c>
      <c r="AU631">
        <v>19</v>
      </c>
      <c r="AV631">
        <v>6290</v>
      </c>
      <c r="AW631" t="s">
        <v>23672</v>
      </c>
      <c r="AX631" t="s">
        <v>936</v>
      </c>
      <c r="AY631">
        <v>19</v>
      </c>
      <c r="AZ631">
        <v>6290</v>
      </c>
      <c r="BA631" t="s">
        <v>16824</v>
      </c>
      <c r="BB631" t="s">
        <v>936</v>
      </c>
      <c r="BC631">
        <v>19</v>
      </c>
      <c r="BD631">
        <v>6290</v>
      </c>
      <c r="BE631" t="s">
        <v>9976</v>
      </c>
      <c r="BF631" t="s">
        <v>936</v>
      </c>
      <c r="BH631">
        <v>19</v>
      </c>
      <c r="BI631">
        <v>6290</v>
      </c>
      <c r="BJ631" t="s">
        <v>3328</v>
      </c>
      <c r="BK631" t="s">
        <v>936</v>
      </c>
      <c r="BP631">
        <v>29</v>
      </c>
      <c r="BQ631">
        <v>6130</v>
      </c>
      <c r="BS631">
        <v>2</v>
      </c>
    </row>
    <row r="632" spans="43:71" x14ac:dyDescent="0.2">
      <c r="AQ632">
        <v>19</v>
      </c>
      <c r="AR632">
        <v>6300</v>
      </c>
      <c r="AS632" t="s">
        <v>30571</v>
      </c>
      <c r="AT632" t="s">
        <v>936</v>
      </c>
      <c r="AU632">
        <v>19</v>
      </c>
      <c r="AV632">
        <v>6300</v>
      </c>
      <c r="AW632" t="s">
        <v>23673</v>
      </c>
      <c r="AX632" t="s">
        <v>936</v>
      </c>
      <c r="AY632">
        <v>19</v>
      </c>
      <c r="AZ632">
        <v>6300</v>
      </c>
      <c r="BA632" t="s">
        <v>16825</v>
      </c>
      <c r="BB632" t="s">
        <v>936</v>
      </c>
      <c r="BC632">
        <v>19</v>
      </c>
      <c r="BD632">
        <v>6300</v>
      </c>
      <c r="BE632" t="s">
        <v>9977</v>
      </c>
      <c r="BF632" t="s">
        <v>936</v>
      </c>
      <c r="BH632">
        <v>19</v>
      </c>
      <c r="BI632">
        <v>6300</v>
      </c>
      <c r="BJ632" t="s">
        <v>3329</v>
      </c>
      <c r="BK632" t="s">
        <v>936</v>
      </c>
      <c r="BP632">
        <v>29</v>
      </c>
      <c r="BQ632">
        <v>6131</v>
      </c>
      <c r="BS632">
        <v>2</v>
      </c>
    </row>
    <row r="633" spans="43:71" x14ac:dyDescent="0.2">
      <c r="AQ633">
        <v>19</v>
      </c>
      <c r="AR633">
        <v>6310</v>
      </c>
      <c r="AS633" t="s">
        <v>30572</v>
      </c>
      <c r="AT633" t="s">
        <v>936</v>
      </c>
      <c r="AU633">
        <v>19</v>
      </c>
      <c r="AV633">
        <v>6310</v>
      </c>
      <c r="AW633" t="s">
        <v>23674</v>
      </c>
      <c r="AX633" t="s">
        <v>936</v>
      </c>
      <c r="AY633">
        <v>19</v>
      </c>
      <c r="AZ633">
        <v>6310</v>
      </c>
      <c r="BA633" t="s">
        <v>16826</v>
      </c>
      <c r="BB633" t="s">
        <v>936</v>
      </c>
      <c r="BC633">
        <v>19</v>
      </c>
      <c r="BD633">
        <v>6310</v>
      </c>
      <c r="BE633" t="s">
        <v>9978</v>
      </c>
      <c r="BF633" t="s">
        <v>936</v>
      </c>
      <c r="BH633">
        <v>19</v>
      </c>
      <c r="BI633">
        <v>6310</v>
      </c>
      <c r="BJ633" t="s">
        <v>3330</v>
      </c>
      <c r="BK633" t="s">
        <v>936</v>
      </c>
      <c r="BP633">
        <v>29</v>
      </c>
      <c r="BQ633">
        <v>6140</v>
      </c>
      <c r="BS633">
        <v>2</v>
      </c>
    </row>
    <row r="634" spans="43:71" x14ac:dyDescent="0.2">
      <c r="AQ634">
        <v>19</v>
      </c>
      <c r="AR634">
        <v>6320</v>
      </c>
      <c r="AS634" t="s">
        <v>30573</v>
      </c>
      <c r="AT634" t="s">
        <v>938</v>
      </c>
      <c r="AU634">
        <v>19</v>
      </c>
      <c r="AV634">
        <v>6320</v>
      </c>
      <c r="AW634" t="s">
        <v>23675</v>
      </c>
      <c r="AX634" t="s">
        <v>938</v>
      </c>
      <c r="AY634">
        <v>19</v>
      </c>
      <c r="AZ634">
        <v>6320</v>
      </c>
      <c r="BA634" t="s">
        <v>16827</v>
      </c>
      <c r="BB634" t="s">
        <v>938</v>
      </c>
      <c r="BC634">
        <v>19</v>
      </c>
      <c r="BD634">
        <v>6320</v>
      </c>
      <c r="BE634" t="s">
        <v>9979</v>
      </c>
      <c r="BF634" t="s">
        <v>938</v>
      </c>
      <c r="BH634">
        <v>19</v>
      </c>
      <c r="BI634">
        <v>6320</v>
      </c>
      <c r="BJ634" t="s">
        <v>3331</v>
      </c>
      <c r="BK634" t="s">
        <v>938</v>
      </c>
      <c r="BP634">
        <v>29</v>
      </c>
      <c r="BQ634">
        <v>6150</v>
      </c>
      <c r="BS634">
        <v>2</v>
      </c>
    </row>
    <row r="635" spans="43:71" x14ac:dyDescent="0.2">
      <c r="AQ635">
        <v>19</v>
      </c>
      <c r="AR635">
        <v>6330</v>
      </c>
      <c r="AS635" t="s">
        <v>30574</v>
      </c>
      <c r="AT635" t="s">
        <v>937</v>
      </c>
      <c r="AU635">
        <v>19</v>
      </c>
      <c r="AV635">
        <v>6330</v>
      </c>
      <c r="AW635" t="s">
        <v>23676</v>
      </c>
      <c r="AX635" t="s">
        <v>936</v>
      </c>
      <c r="AY635">
        <v>19</v>
      </c>
      <c r="AZ635">
        <v>6330</v>
      </c>
      <c r="BA635" t="s">
        <v>16828</v>
      </c>
      <c r="BB635" t="s">
        <v>937</v>
      </c>
      <c r="BC635">
        <v>19</v>
      </c>
      <c r="BD635">
        <v>6330</v>
      </c>
      <c r="BE635" t="s">
        <v>9980</v>
      </c>
      <c r="BF635" t="s">
        <v>937</v>
      </c>
      <c r="BH635">
        <v>19</v>
      </c>
      <c r="BI635">
        <v>6330</v>
      </c>
      <c r="BJ635" t="s">
        <v>3332</v>
      </c>
      <c r="BK635" t="s">
        <v>937</v>
      </c>
      <c r="BP635">
        <v>29</v>
      </c>
      <c r="BQ635">
        <v>6160</v>
      </c>
      <c r="BS635">
        <v>2</v>
      </c>
    </row>
    <row r="636" spans="43:71" x14ac:dyDescent="0.2">
      <c r="AQ636">
        <v>19</v>
      </c>
      <c r="AR636">
        <v>6340</v>
      </c>
      <c r="AS636" t="s">
        <v>30575</v>
      </c>
      <c r="AT636" t="s">
        <v>936</v>
      </c>
      <c r="AU636">
        <v>19</v>
      </c>
      <c r="AV636">
        <v>6340</v>
      </c>
      <c r="AW636" t="s">
        <v>23677</v>
      </c>
      <c r="AX636" t="s">
        <v>936</v>
      </c>
      <c r="AY636">
        <v>19</v>
      </c>
      <c r="AZ636">
        <v>6340</v>
      </c>
      <c r="BA636" t="s">
        <v>16829</v>
      </c>
      <c r="BB636" t="s">
        <v>936</v>
      </c>
      <c r="BC636">
        <v>19</v>
      </c>
      <c r="BD636">
        <v>6340</v>
      </c>
      <c r="BE636" t="s">
        <v>9981</v>
      </c>
      <c r="BF636" t="s">
        <v>936</v>
      </c>
      <c r="BH636">
        <v>19</v>
      </c>
      <c r="BI636">
        <v>6340</v>
      </c>
      <c r="BJ636" t="s">
        <v>3333</v>
      </c>
      <c r="BK636" t="s">
        <v>936</v>
      </c>
      <c r="BP636">
        <v>29</v>
      </c>
      <c r="BQ636">
        <v>6170</v>
      </c>
      <c r="BS636">
        <v>2</v>
      </c>
    </row>
    <row r="637" spans="43:71" x14ac:dyDescent="0.2">
      <c r="AQ637">
        <v>19</v>
      </c>
      <c r="AR637">
        <v>6350</v>
      </c>
      <c r="AS637" t="s">
        <v>30576</v>
      </c>
      <c r="AT637" t="s">
        <v>938</v>
      </c>
      <c r="AU637">
        <v>19</v>
      </c>
      <c r="AV637">
        <v>6350</v>
      </c>
      <c r="AW637" t="s">
        <v>23678</v>
      </c>
      <c r="AX637" t="s">
        <v>938</v>
      </c>
      <c r="AY637">
        <v>19</v>
      </c>
      <c r="AZ637">
        <v>6350</v>
      </c>
      <c r="BA637" t="s">
        <v>16830</v>
      </c>
      <c r="BB637" t="s">
        <v>938</v>
      </c>
      <c r="BC637">
        <v>19</v>
      </c>
      <c r="BD637">
        <v>6350</v>
      </c>
      <c r="BE637" t="s">
        <v>9982</v>
      </c>
      <c r="BF637" t="s">
        <v>938</v>
      </c>
      <c r="BH637">
        <v>19</v>
      </c>
      <c r="BI637">
        <v>6350</v>
      </c>
      <c r="BJ637" t="s">
        <v>3334</v>
      </c>
      <c r="BK637" t="s">
        <v>938</v>
      </c>
      <c r="BP637">
        <v>29</v>
      </c>
      <c r="BQ637">
        <v>6180</v>
      </c>
      <c r="BS637">
        <v>2</v>
      </c>
    </row>
    <row r="638" spans="43:71" x14ac:dyDescent="0.2">
      <c r="AQ638">
        <v>19</v>
      </c>
      <c r="AR638">
        <v>6360</v>
      </c>
      <c r="AS638" t="s">
        <v>30577</v>
      </c>
      <c r="AT638" t="s">
        <v>936</v>
      </c>
      <c r="AU638">
        <v>19</v>
      </c>
      <c r="AV638">
        <v>6360</v>
      </c>
      <c r="AW638" t="s">
        <v>23679</v>
      </c>
      <c r="AX638" t="s">
        <v>936</v>
      </c>
      <c r="AY638">
        <v>19</v>
      </c>
      <c r="AZ638">
        <v>6360</v>
      </c>
      <c r="BA638" t="s">
        <v>16831</v>
      </c>
      <c r="BB638" t="s">
        <v>936</v>
      </c>
      <c r="BC638">
        <v>19</v>
      </c>
      <c r="BD638">
        <v>6360</v>
      </c>
      <c r="BE638" t="s">
        <v>9983</v>
      </c>
      <c r="BF638" t="s">
        <v>936</v>
      </c>
      <c r="BH638">
        <v>19</v>
      </c>
      <c r="BI638">
        <v>6360</v>
      </c>
      <c r="BJ638" t="s">
        <v>3335</v>
      </c>
      <c r="BK638" t="s">
        <v>936</v>
      </c>
      <c r="BP638">
        <v>29</v>
      </c>
      <c r="BQ638">
        <v>6190</v>
      </c>
      <c r="BS638">
        <v>2</v>
      </c>
    </row>
    <row r="639" spans="43:71" x14ac:dyDescent="0.2">
      <c r="AQ639">
        <v>19</v>
      </c>
      <c r="AR639">
        <v>7205</v>
      </c>
      <c r="AS639" t="s">
        <v>30578</v>
      </c>
      <c r="AT639" t="s">
        <v>937</v>
      </c>
      <c r="AU639">
        <v>19</v>
      </c>
      <c r="AV639">
        <v>7205</v>
      </c>
      <c r="AW639" t="s">
        <v>23680</v>
      </c>
      <c r="AX639" t="s">
        <v>937</v>
      </c>
      <c r="AY639">
        <v>19</v>
      </c>
      <c r="AZ639">
        <v>7205</v>
      </c>
      <c r="BA639" t="s">
        <v>16832</v>
      </c>
      <c r="BB639" t="s">
        <v>937</v>
      </c>
      <c r="BC639">
        <v>19</v>
      </c>
      <c r="BD639">
        <v>7205</v>
      </c>
      <c r="BE639" t="s">
        <v>9984</v>
      </c>
      <c r="BF639" t="s">
        <v>937</v>
      </c>
      <c r="BH639">
        <v>19</v>
      </c>
      <c r="BI639">
        <v>7205</v>
      </c>
      <c r="BJ639" t="s">
        <v>3336</v>
      </c>
      <c r="BK639" t="s">
        <v>937</v>
      </c>
      <c r="BP639">
        <v>29</v>
      </c>
      <c r="BQ639">
        <v>6200</v>
      </c>
      <c r="BS639">
        <v>2</v>
      </c>
    </row>
    <row r="640" spans="43:71" x14ac:dyDescent="0.2">
      <c r="AQ640">
        <v>19</v>
      </c>
      <c r="AR640">
        <v>7206</v>
      </c>
      <c r="AS640" t="s">
        <v>30579</v>
      </c>
      <c r="AT640" t="s">
        <v>937</v>
      </c>
      <c r="AU640">
        <v>19</v>
      </c>
      <c r="AV640">
        <v>7206</v>
      </c>
      <c r="AW640" t="s">
        <v>23681</v>
      </c>
      <c r="AX640" t="s">
        <v>937</v>
      </c>
      <c r="AY640">
        <v>19</v>
      </c>
      <c r="AZ640">
        <v>7206</v>
      </c>
      <c r="BA640" t="s">
        <v>16833</v>
      </c>
      <c r="BB640" t="s">
        <v>937</v>
      </c>
      <c r="BC640">
        <v>19</v>
      </c>
      <c r="BD640">
        <v>7206</v>
      </c>
      <c r="BE640" t="s">
        <v>9985</v>
      </c>
      <c r="BF640" t="s">
        <v>937</v>
      </c>
      <c r="BH640">
        <v>19</v>
      </c>
      <c r="BI640">
        <v>7206</v>
      </c>
      <c r="BJ640" t="s">
        <v>3337</v>
      </c>
      <c r="BK640" t="s">
        <v>937</v>
      </c>
      <c r="BP640">
        <v>29</v>
      </c>
      <c r="BQ640">
        <v>6210</v>
      </c>
      <c r="BS640">
        <v>1</v>
      </c>
    </row>
    <row r="641" spans="43:71" x14ac:dyDescent="0.2">
      <c r="AQ641">
        <v>19</v>
      </c>
      <c r="AR641">
        <v>7207</v>
      </c>
      <c r="AS641" t="s">
        <v>30580</v>
      </c>
      <c r="AT641" t="s">
        <v>937</v>
      </c>
      <c r="AU641">
        <v>19</v>
      </c>
      <c r="AV641">
        <v>7207</v>
      </c>
      <c r="AW641" t="s">
        <v>23682</v>
      </c>
      <c r="AX641" t="s">
        <v>937</v>
      </c>
      <c r="AY641">
        <v>19</v>
      </c>
      <c r="AZ641">
        <v>7207</v>
      </c>
      <c r="BA641" t="s">
        <v>16834</v>
      </c>
      <c r="BB641" t="s">
        <v>937</v>
      </c>
      <c r="BC641">
        <v>19</v>
      </c>
      <c r="BD641">
        <v>7207</v>
      </c>
      <c r="BE641" t="s">
        <v>9986</v>
      </c>
      <c r="BF641" t="s">
        <v>937</v>
      </c>
      <c r="BH641">
        <v>19</v>
      </c>
      <c r="BI641">
        <v>7207</v>
      </c>
      <c r="BJ641" t="s">
        <v>3338</v>
      </c>
      <c r="BK641" t="s">
        <v>937</v>
      </c>
      <c r="BP641">
        <v>29</v>
      </c>
      <c r="BQ641">
        <v>6240</v>
      </c>
      <c r="BS641">
        <v>2</v>
      </c>
    </row>
    <row r="642" spans="43:71" x14ac:dyDescent="0.2">
      <c r="AQ642">
        <v>19</v>
      </c>
      <c r="AR642">
        <v>7210</v>
      </c>
      <c r="AS642" t="s">
        <v>30581</v>
      </c>
      <c r="AT642" t="s">
        <v>937</v>
      </c>
      <c r="AU642">
        <v>19</v>
      </c>
      <c r="AV642">
        <v>7210</v>
      </c>
      <c r="AW642" t="s">
        <v>23683</v>
      </c>
      <c r="AX642" t="s">
        <v>937</v>
      </c>
      <c r="AY642">
        <v>19</v>
      </c>
      <c r="AZ642">
        <v>7210</v>
      </c>
      <c r="BA642" t="s">
        <v>16835</v>
      </c>
      <c r="BB642" t="s">
        <v>937</v>
      </c>
      <c r="BC642">
        <v>19</v>
      </c>
      <c r="BD642">
        <v>7210</v>
      </c>
      <c r="BE642" t="s">
        <v>9987</v>
      </c>
      <c r="BF642" t="s">
        <v>937</v>
      </c>
      <c r="BH642">
        <v>19</v>
      </c>
      <c r="BI642">
        <v>7210</v>
      </c>
      <c r="BJ642" t="s">
        <v>3339</v>
      </c>
      <c r="BK642" t="s">
        <v>937</v>
      </c>
      <c r="BP642">
        <v>29</v>
      </c>
      <c r="BQ642">
        <v>6250</v>
      </c>
      <c r="BS642">
        <v>2</v>
      </c>
    </row>
    <row r="643" spans="43:71" x14ac:dyDescent="0.2">
      <c r="AQ643">
        <v>19</v>
      </c>
      <c r="AR643">
        <v>8073</v>
      </c>
      <c r="AS643" t="s">
        <v>30582</v>
      </c>
      <c r="AT643" t="s">
        <v>936</v>
      </c>
      <c r="AU643">
        <v>19</v>
      </c>
      <c r="AV643">
        <v>8073</v>
      </c>
      <c r="AW643" t="s">
        <v>23684</v>
      </c>
      <c r="AX643" t="s">
        <v>936</v>
      </c>
      <c r="AY643">
        <v>19</v>
      </c>
      <c r="AZ643">
        <v>8073</v>
      </c>
      <c r="BA643" t="s">
        <v>16836</v>
      </c>
      <c r="BB643" t="s">
        <v>936</v>
      </c>
      <c r="BC643">
        <v>19</v>
      </c>
      <c r="BD643">
        <v>8073</v>
      </c>
      <c r="BE643" t="s">
        <v>9988</v>
      </c>
      <c r="BF643" t="s">
        <v>936</v>
      </c>
      <c r="BH643">
        <v>19</v>
      </c>
      <c r="BI643">
        <v>8073</v>
      </c>
      <c r="BJ643" t="s">
        <v>3340</v>
      </c>
      <c r="BK643" t="s">
        <v>936</v>
      </c>
      <c r="BP643">
        <v>29</v>
      </c>
      <c r="BQ643">
        <v>6256</v>
      </c>
      <c r="BS643">
        <v>3</v>
      </c>
    </row>
    <row r="644" spans="43:71" x14ac:dyDescent="0.2">
      <c r="AQ644">
        <v>19</v>
      </c>
      <c r="AR644">
        <v>8074</v>
      </c>
      <c r="AS644" t="s">
        <v>30583</v>
      </c>
      <c r="AT644" t="s">
        <v>937</v>
      </c>
      <c r="AU644">
        <v>19</v>
      </c>
      <c r="AV644">
        <v>8074</v>
      </c>
      <c r="AW644" t="s">
        <v>23685</v>
      </c>
      <c r="AX644" t="s">
        <v>937</v>
      </c>
      <c r="AY644">
        <v>19</v>
      </c>
      <c r="AZ644">
        <v>8074</v>
      </c>
      <c r="BA644" t="s">
        <v>16837</v>
      </c>
      <c r="BB644" t="s">
        <v>937</v>
      </c>
      <c r="BC644">
        <v>19</v>
      </c>
      <c r="BD644">
        <v>8074</v>
      </c>
      <c r="BE644" t="s">
        <v>9989</v>
      </c>
      <c r="BF644" t="s">
        <v>937</v>
      </c>
      <c r="BH644">
        <v>19</v>
      </c>
      <c r="BI644">
        <v>8074</v>
      </c>
      <c r="BJ644" t="s">
        <v>3341</v>
      </c>
      <c r="BK644" t="s">
        <v>937</v>
      </c>
      <c r="BP644">
        <v>29</v>
      </c>
      <c r="BQ644">
        <v>6260</v>
      </c>
      <c r="BS644">
        <v>2</v>
      </c>
    </row>
    <row r="645" spans="43:71" x14ac:dyDescent="0.2">
      <c r="AQ645">
        <v>19</v>
      </c>
      <c r="AR645">
        <v>8075</v>
      </c>
      <c r="AS645" t="s">
        <v>30584</v>
      </c>
      <c r="AT645" t="s">
        <v>937</v>
      </c>
      <c r="AU645">
        <v>19</v>
      </c>
      <c r="AV645">
        <v>8075</v>
      </c>
      <c r="AW645" t="s">
        <v>23686</v>
      </c>
      <c r="AX645" t="s">
        <v>937</v>
      </c>
      <c r="AY645">
        <v>19</v>
      </c>
      <c r="AZ645">
        <v>8075</v>
      </c>
      <c r="BA645" t="s">
        <v>16838</v>
      </c>
      <c r="BB645" t="s">
        <v>937</v>
      </c>
      <c r="BC645">
        <v>19</v>
      </c>
      <c r="BD645">
        <v>8075</v>
      </c>
      <c r="BE645" t="s">
        <v>9990</v>
      </c>
      <c r="BF645" t="s">
        <v>937</v>
      </c>
      <c r="BH645">
        <v>19</v>
      </c>
      <c r="BI645">
        <v>8075</v>
      </c>
      <c r="BJ645" t="s">
        <v>3342</v>
      </c>
      <c r="BK645" t="s">
        <v>937</v>
      </c>
      <c r="BP645">
        <v>29</v>
      </c>
      <c r="BQ645">
        <v>6270</v>
      </c>
      <c r="BS645">
        <v>2</v>
      </c>
    </row>
    <row r="646" spans="43:71" x14ac:dyDescent="0.2">
      <c r="AQ646">
        <v>19</v>
      </c>
      <c r="AR646">
        <v>8076</v>
      </c>
      <c r="AS646" t="s">
        <v>30585</v>
      </c>
      <c r="AT646" t="s">
        <v>938</v>
      </c>
      <c r="AU646">
        <v>19</v>
      </c>
      <c r="AV646">
        <v>8076</v>
      </c>
      <c r="AW646" t="s">
        <v>23687</v>
      </c>
      <c r="AX646" t="s">
        <v>938</v>
      </c>
      <c r="AY646">
        <v>19</v>
      </c>
      <c r="AZ646">
        <v>8076</v>
      </c>
      <c r="BA646" t="s">
        <v>16839</v>
      </c>
      <c r="BB646" t="s">
        <v>938</v>
      </c>
      <c r="BC646">
        <v>19</v>
      </c>
      <c r="BD646">
        <v>8076</v>
      </c>
      <c r="BE646" t="s">
        <v>9991</v>
      </c>
      <c r="BF646" t="s">
        <v>938</v>
      </c>
      <c r="BH646">
        <v>19</v>
      </c>
      <c r="BI646">
        <v>8076</v>
      </c>
      <c r="BJ646" t="s">
        <v>3343</v>
      </c>
      <c r="BK646" t="s">
        <v>938</v>
      </c>
      <c r="BP646">
        <v>29</v>
      </c>
      <c r="BQ646">
        <v>6280</v>
      </c>
      <c r="BS646">
        <v>2</v>
      </c>
    </row>
    <row r="647" spans="43:71" x14ac:dyDescent="0.2">
      <c r="AQ647">
        <v>19</v>
      </c>
      <c r="AR647">
        <v>8077</v>
      </c>
      <c r="AS647" t="s">
        <v>30586</v>
      </c>
      <c r="AT647" t="s">
        <v>937</v>
      </c>
      <c r="AU647">
        <v>19</v>
      </c>
      <c r="AV647">
        <v>8077</v>
      </c>
      <c r="AW647" t="s">
        <v>23688</v>
      </c>
      <c r="AX647" t="s">
        <v>937</v>
      </c>
      <c r="AY647">
        <v>19</v>
      </c>
      <c r="AZ647">
        <v>8077</v>
      </c>
      <c r="BA647" t="s">
        <v>16840</v>
      </c>
      <c r="BB647" t="s">
        <v>937</v>
      </c>
      <c r="BC647">
        <v>19</v>
      </c>
      <c r="BD647">
        <v>8077</v>
      </c>
      <c r="BE647" t="s">
        <v>9992</v>
      </c>
      <c r="BF647" t="s">
        <v>937</v>
      </c>
      <c r="BH647">
        <v>19</v>
      </c>
      <c r="BI647">
        <v>8077</v>
      </c>
      <c r="BJ647" t="s">
        <v>3344</v>
      </c>
      <c r="BK647" t="s">
        <v>937</v>
      </c>
      <c r="BP647">
        <v>29</v>
      </c>
      <c r="BQ647">
        <v>6290</v>
      </c>
      <c r="BS647">
        <v>1</v>
      </c>
    </row>
    <row r="648" spans="43:71" x14ac:dyDescent="0.2">
      <c r="AQ648">
        <v>19</v>
      </c>
      <c r="AR648">
        <v>8078</v>
      </c>
      <c r="AS648" t="s">
        <v>30587</v>
      </c>
      <c r="AT648" t="s">
        <v>937</v>
      </c>
      <c r="AU648">
        <v>19</v>
      </c>
      <c r="AV648">
        <v>8078</v>
      </c>
      <c r="AW648" t="s">
        <v>23689</v>
      </c>
      <c r="AX648" t="s">
        <v>937</v>
      </c>
      <c r="AY648">
        <v>19</v>
      </c>
      <c r="AZ648">
        <v>8078</v>
      </c>
      <c r="BA648" t="s">
        <v>16841</v>
      </c>
      <c r="BB648" t="s">
        <v>937</v>
      </c>
      <c r="BC648">
        <v>19</v>
      </c>
      <c r="BD648">
        <v>8078</v>
      </c>
      <c r="BE648" t="s">
        <v>9993</v>
      </c>
      <c r="BF648" t="s">
        <v>937</v>
      </c>
      <c r="BH648">
        <v>19</v>
      </c>
      <c r="BI648">
        <v>8078</v>
      </c>
      <c r="BJ648" t="s">
        <v>3345</v>
      </c>
      <c r="BK648" t="s">
        <v>937</v>
      </c>
      <c r="BP648">
        <v>29</v>
      </c>
      <c r="BQ648">
        <v>6300</v>
      </c>
      <c r="BS648">
        <v>1</v>
      </c>
    </row>
    <row r="649" spans="43:71" x14ac:dyDescent="0.2">
      <c r="AQ649">
        <v>19</v>
      </c>
      <c r="AR649">
        <v>8079</v>
      </c>
      <c r="AS649" t="s">
        <v>30588</v>
      </c>
      <c r="AT649" t="s">
        <v>937</v>
      </c>
      <c r="AU649">
        <v>19</v>
      </c>
      <c r="AV649">
        <v>8079</v>
      </c>
      <c r="AW649" t="s">
        <v>23690</v>
      </c>
      <c r="AX649" t="s">
        <v>937</v>
      </c>
      <c r="AY649">
        <v>19</v>
      </c>
      <c r="AZ649">
        <v>8079</v>
      </c>
      <c r="BA649" t="s">
        <v>16842</v>
      </c>
      <c r="BB649" t="s">
        <v>937</v>
      </c>
      <c r="BC649">
        <v>19</v>
      </c>
      <c r="BD649">
        <v>8079</v>
      </c>
      <c r="BE649" t="s">
        <v>9994</v>
      </c>
      <c r="BF649" t="s">
        <v>937</v>
      </c>
      <c r="BH649">
        <v>19</v>
      </c>
      <c r="BI649">
        <v>8079</v>
      </c>
      <c r="BJ649" t="s">
        <v>3346</v>
      </c>
      <c r="BK649" t="s">
        <v>937</v>
      </c>
      <c r="BP649">
        <v>29</v>
      </c>
      <c r="BQ649">
        <v>6310</v>
      </c>
      <c r="BS649">
        <v>1</v>
      </c>
    </row>
    <row r="650" spans="43:71" x14ac:dyDescent="0.2">
      <c r="AQ650">
        <v>19</v>
      </c>
      <c r="AR650">
        <v>8080</v>
      </c>
      <c r="AS650" t="s">
        <v>30589</v>
      </c>
      <c r="AT650" t="s">
        <v>937</v>
      </c>
      <c r="AU650">
        <v>19</v>
      </c>
      <c r="AV650">
        <v>8080</v>
      </c>
      <c r="AW650" t="s">
        <v>23691</v>
      </c>
      <c r="AX650" t="s">
        <v>937</v>
      </c>
      <c r="AY650">
        <v>19</v>
      </c>
      <c r="AZ650">
        <v>8080</v>
      </c>
      <c r="BA650" t="s">
        <v>16843</v>
      </c>
      <c r="BB650" t="s">
        <v>937</v>
      </c>
      <c r="BC650">
        <v>19</v>
      </c>
      <c r="BD650">
        <v>8080</v>
      </c>
      <c r="BE650" t="s">
        <v>9995</v>
      </c>
      <c r="BF650" t="s">
        <v>937</v>
      </c>
      <c r="BH650">
        <v>19</v>
      </c>
      <c r="BI650">
        <v>8080</v>
      </c>
      <c r="BJ650" t="s">
        <v>3347</v>
      </c>
      <c r="BK650" t="s">
        <v>937</v>
      </c>
      <c r="BP650">
        <v>29</v>
      </c>
      <c r="BQ650">
        <v>6320</v>
      </c>
      <c r="BS650">
        <v>2</v>
      </c>
    </row>
    <row r="651" spans="43:71" x14ac:dyDescent="0.2">
      <c r="AQ651">
        <v>19</v>
      </c>
      <c r="AR651">
        <v>8081</v>
      </c>
      <c r="AS651" t="s">
        <v>30590</v>
      </c>
      <c r="AT651" t="s">
        <v>937</v>
      </c>
      <c r="AU651">
        <v>19</v>
      </c>
      <c r="AV651">
        <v>8081</v>
      </c>
      <c r="AW651" t="s">
        <v>23692</v>
      </c>
      <c r="AX651" t="s">
        <v>937</v>
      </c>
      <c r="AY651">
        <v>19</v>
      </c>
      <c r="AZ651">
        <v>8081</v>
      </c>
      <c r="BA651" t="s">
        <v>16844</v>
      </c>
      <c r="BB651" t="s">
        <v>937</v>
      </c>
      <c r="BC651">
        <v>19</v>
      </c>
      <c r="BD651">
        <v>8081</v>
      </c>
      <c r="BE651" t="s">
        <v>9996</v>
      </c>
      <c r="BF651" t="s">
        <v>937</v>
      </c>
      <c r="BH651">
        <v>19</v>
      </c>
      <c r="BI651">
        <v>8081</v>
      </c>
      <c r="BJ651" t="s">
        <v>3348</v>
      </c>
      <c r="BK651" t="s">
        <v>937</v>
      </c>
      <c r="BP651">
        <v>29</v>
      </c>
      <c r="BQ651">
        <v>6330</v>
      </c>
      <c r="BS651">
        <v>1</v>
      </c>
    </row>
    <row r="652" spans="43:71" x14ac:dyDescent="0.2">
      <c r="AQ652">
        <v>19</v>
      </c>
      <c r="AR652">
        <v>8082</v>
      </c>
      <c r="AS652" t="s">
        <v>30591</v>
      </c>
      <c r="AT652" t="s">
        <v>938</v>
      </c>
      <c r="AU652">
        <v>19</v>
      </c>
      <c r="AV652">
        <v>8082</v>
      </c>
      <c r="AW652" t="s">
        <v>23693</v>
      </c>
      <c r="AX652" t="s">
        <v>938</v>
      </c>
      <c r="AY652">
        <v>19</v>
      </c>
      <c r="AZ652">
        <v>8082</v>
      </c>
      <c r="BA652" t="s">
        <v>16845</v>
      </c>
      <c r="BB652" t="s">
        <v>938</v>
      </c>
      <c r="BC652">
        <v>19</v>
      </c>
      <c r="BD652">
        <v>8082</v>
      </c>
      <c r="BE652" t="s">
        <v>9997</v>
      </c>
      <c r="BF652" t="s">
        <v>938</v>
      </c>
      <c r="BH652">
        <v>19</v>
      </c>
      <c r="BI652">
        <v>8082</v>
      </c>
      <c r="BJ652" t="s">
        <v>3349</v>
      </c>
      <c r="BK652" t="s">
        <v>938</v>
      </c>
      <c r="BP652">
        <v>29</v>
      </c>
      <c r="BQ652">
        <v>6340</v>
      </c>
      <c r="BS652">
        <v>1</v>
      </c>
    </row>
    <row r="653" spans="43:71" x14ac:dyDescent="0.2">
      <c r="AQ653">
        <v>19</v>
      </c>
      <c r="AR653">
        <v>8083</v>
      </c>
      <c r="AS653" t="s">
        <v>30592</v>
      </c>
      <c r="AT653" t="s">
        <v>937</v>
      </c>
      <c r="AU653">
        <v>19</v>
      </c>
      <c r="AV653">
        <v>8083</v>
      </c>
      <c r="AW653" t="s">
        <v>23694</v>
      </c>
      <c r="AX653" t="s">
        <v>937</v>
      </c>
      <c r="AY653">
        <v>19</v>
      </c>
      <c r="AZ653">
        <v>8083</v>
      </c>
      <c r="BA653" t="s">
        <v>16846</v>
      </c>
      <c r="BB653" t="s">
        <v>937</v>
      </c>
      <c r="BC653">
        <v>19</v>
      </c>
      <c r="BD653">
        <v>8083</v>
      </c>
      <c r="BE653" t="s">
        <v>9998</v>
      </c>
      <c r="BF653" t="s">
        <v>937</v>
      </c>
      <c r="BH653">
        <v>19</v>
      </c>
      <c r="BI653">
        <v>8083</v>
      </c>
      <c r="BJ653" t="s">
        <v>3350</v>
      </c>
      <c r="BK653" t="s">
        <v>937</v>
      </c>
      <c r="BP653">
        <v>30</v>
      </c>
      <c r="BQ653">
        <v>6010</v>
      </c>
      <c r="BS653">
        <v>2</v>
      </c>
    </row>
    <row r="654" spans="43:71" x14ac:dyDescent="0.2">
      <c r="AQ654">
        <v>19</v>
      </c>
      <c r="AR654">
        <v>8084</v>
      </c>
      <c r="AS654" t="s">
        <v>30593</v>
      </c>
      <c r="AT654" t="s">
        <v>937</v>
      </c>
      <c r="AU654">
        <v>19</v>
      </c>
      <c r="AV654">
        <v>8084</v>
      </c>
      <c r="AW654" t="s">
        <v>23695</v>
      </c>
      <c r="AX654" t="s">
        <v>937</v>
      </c>
      <c r="AY654">
        <v>19</v>
      </c>
      <c r="AZ654">
        <v>8084</v>
      </c>
      <c r="BA654" t="s">
        <v>16847</v>
      </c>
      <c r="BB654" t="s">
        <v>937</v>
      </c>
      <c r="BC654">
        <v>19</v>
      </c>
      <c r="BD654">
        <v>8084</v>
      </c>
      <c r="BE654" t="s">
        <v>9999</v>
      </c>
      <c r="BF654" t="s">
        <v>937</v>
      </c>
      <c r="BH654">
        <v>19</v>
      </c>
      <c r="BI654">
        <v>8084</v>
      </c>
      <c r="BJ654" t="s">
        <v>3351</v>
      </c>
      <c r="BK654" t="s">
        <v>937</v>
      </c>
      <c r="BP654">
        <v>30</v>
      </c>
      <c r="BQ654">
        <v>6020</v>
      </c>
      <c r="BS654">
        <v>2</v>
      </c>
    </row>
    <row r="655" spans="43:71" x14ac:dyDescent="0.2">
      <c r="AQ655">
        <v>21</v>
      </c>
      <c r="AR655">
        <v>6010</v>
      </c>
      <c r="AS655" t="s">
        <v>30594</v>
      </c>
      <c r="AT655" t="s">
        <v>937</v>
      </c>
      <c r="AU655">
        <v>21</v>
      </c>
      <c r="AV655">
        <v>6010</v>
      </c>
      <c r="AW655" t="s">
        <v>23696</v>
      </c>
      <c r="AX655" t="s">
        <v>937</v>
      </c>
      <c r="AY655">
        <v>21</v>
      </c>
      <c r="AZ655">
        <v>6010</v>
      </c>
      <c r="BA655" t="s">
        <v>16848</v>
      </c>
      <c r="BB655" t="s">
        <v>937</v>
      </c>
      <c r="BC655">
        <v>21</v>
      </c>
      <c r="BD655">
        <v>6010</v>
      </c>
      <c r="BE655" t="s">
        <v>10000</v>
      </c>
      <c r="BF655" t="s">
        <v>937</v>
      </c>
      <c r="BH655">
        <v>21</v>
      </c>
      <c r="BI655">
        <v>6010</v>
      </c>
      <c r="BJ655" t="s">
        <v>3352</v>
      </c>
      <c r="BK655" t="s">
        <v>937</v>
      </c>
      <c r="BP655">
        <v>30</v>
      </c>
      <c r="BQ655">
        <v>6030</v>
      </c>
      <c r="BS655">
        <v>2</v>
      </c>
    </row>
    <row r="656" spans="43:71" x14ac:dyDescent="0.2">
      <c r="AQ656">
        <v>21</v>
      </c>
      <c r="AR656">
        <v>6020</v>
      </c>
      <c r="AS656" t="s">
        <v>30595</v>
      </c>
      <c r="AT656" t="s">
        <v>937</v>
      </c>
      <c r="AU656">
        <v>21</v>
      </c>
      <c r="AV656">
        <v>6020</v>
      </c>
      <c r="AW656" t="s">
        <v>23697</v>
      </c>
      <c r="AX656" t="s">
        <v>937</v>
      </c>
      <c r="AY656">
        <v>21</v>
      </c>
      <c r="AZ656">
        <v>6020</v>
      </c>
      <c r="BA656" t="s">
        <v>16849</v>
      </c>
      <c r="BB656" t="s">
        <v>937</v>
      </c>
      <c r="BC656">
        <v>21</v>
      </c>
      <c r="BD656">
        <v>6020</v>
      </c>
      <c r="BE656" t="s">
        <v>10001</v>
      </c>
      <c r="BF656" t="s">
        <v>937</v>
      </c>
      <c r="BH656">
        <v>21</v>
      </c>
      <c r="BI656">
        <v>6020</v>
      </c>
      <c r="BJ656" t="s">
        <v>3353</v>
      </c>
      <c r="BK656" t="s">
        <v>937</v>
      </c>
      <c r="BP656">
        <v>30</v>
      </c>
      <c r="BQ656">
        <v>6040</v>
      </c>
      <c r="BS656">
        <v>2</v>
      </c>
    </row>
    <row r="657" spans="43:71" x14ac:dyDescent="0.2">
      <c r="AQ657">
        <v>21</v>
      </c>
      <c r="AR657">
        <v>6030</v>
      </c>
      <c r="AS657" t="s">
        <v>30596</v>
      </c>
      <c r="AT657" t="s">
        <v>937</v>
      </c>
      <c r="AU657">
        <v>21</v>
      </c>
      <c r="AV657">
        <v>6030</v>
      </c>
      <c r="AW657" t="s">
        <v>23698</v>
      </c>
      <c r="AX657" t="s">
        <v>937</v>
      </c>
      <c r="AY657">
        <v>21</v>
      </c>
      <c r="AZ657">
        <v>6030</v>
      </c>
      <c r="BA657" t="s">
        <v>16850</v>
      </c>
      <c r="BB657" t="s">
        <v>937</v>
      </c>
      <c r="BC657">
        <v>21</v>
      </c>
      <c r="BD657">
        <v>6030</v>
      </c>
      <c r="BE657" t="s">
        <v>10002</v>
      </c>
      <c r="BF657" t="s">
        <v>937</v>
      </c>
      <c r="BH657">
        <v>21</v>
      </c>
      <c r="BI657">
        <v>6030</v>
      </c>
      <c r="BJ657" t="s">
        <v>3354</v>
      </c>
      <c r="BK657" t="s">
        <v>937</v>
      </c>
      <c r="BP657">
        <v>30</v>
      </c>
      <c r="BQ657">
        <v>6070</v>
      </c>
      <c r="BS657">
        <v>2</v>
      </c>
    </row>
    <row r="658" spans="43:71" x14ac:dyDescent="0.2">
      <c r="AQ658">
        <v>21</v>
      </c>
      <c r="AR658">
        <v>6040</v>
      </c>
      <c r="AS658" t="s">
        <v>30597</v>
      </c>
      <c r="AT658" t="s">
        <v>936</v>
      </c>
      <c r="AU658">
        <v>21</v>
      </c>
      <c r="AV658">
        <v>6040</v>
      </c>
      <c r="AW658" t="s">
        <v>23699</v>
      </c>
      <c r="AX658" t="s">
        <v>936</v>
      </c>
      <c r="AY658">
        <v>21</v>
      </c>
      <c r="AZ658">
        <v>6040</v>
      </c>
      <c r="BA658" t="s">
        <v>16851</v>
      </c>
      <c r="BB658" t="s">
        <v>936</v>
      </c>
      <c r="BC658">
        <v>21</v>
      </c>
      <c r="BD658">
        <v>6040</v>
      </c>
      <c r="BE658" t="s">
        <v>10003</v>
      </c>
      <c r="BF658" t="s">
        <v>936</v>
      </c>
      <c r="BH658">
        <v>21</v>
      </c>
      <c r="BI658">
        <v>6040</v>
      </c>
      <c r="BJ658" t="s">
        <v>3355</v>
      </c>
      <c r="BK658" t="s">
        <v>936</v>
      </c>
      <c r="BP658">
        <v>30</v>
      </c>
      <c r="BQ658">
        <v>6080</v>
      </c>
      <c r="BS658">
        <v>2</v>
      </c>
    </row>
    <row r="659" spans="43:71" x14ac:dyDescent="0.2">
      <c r="AQ659">
        <v>21</v>
      </c>
      <c r="AR659">
        <v>6070</v>
      </c>
      <c r="AS659" t="s">
        <v>30598</v>
      </c>
      <c r="AT659" t="s">
        <v>937</v>
      </c>
      <c r="AU659">
        <v>21</v>
      </c>
      <c r="AV659">
        <v>6070</v>
      </c>
      <c r="AW659" t="s">
        <v>23700</v>
      </c>
      <c r="AX659" t="s">
        <v>937</v>
      </c>
      <c r="AY659">
        <v>21</v>
      </c>
      <c r="AZ659">
        <v>6070</v>
      </c>
      <c r="BA659" t="s">
        <v>16852</v>
      </c>
      <c r="BB659" t="s">
        <v>937</v>
      </c>
      <c r="BC659">
        <v>21</v>
      </c>
      <c r="BD659">
        <v>6070</v>
      </c>
      <c r="BE659" t="s">
        <v>10004</v>
      </c>
      <c r="BF659" t="s">
        <v>937</v>
      </c>
      <c r="BH659">
        <v>21</v>
      </c>
      <c r="BI659">
        <v>6070</v>
      </c>
      <c r="BJ659" t="s">
        <v>3356</v>
      </c>
      <c r="BK659" t="s">
        <v>937</v>
      </c>
      <c r="BP659">
        <v>30</v>
      </c>
      <c r="BQ659">
        <v>6090</v>
      </c>
      <c r="BS659">
        <v>2</v>
      </c>
    </row>
    <row r="660" spans="43:71" x14ac:dyDescent="0.2">
      <c r="AQ660">
        <v>21</v>
      </c>
      <c r="AR660">
        <v>6080</v>
      </c>
      <c r="AS660" t="s">
        <v>30599</v>
      </c>
      <c r="AT660" t="s">
        <v>938</v>
      </c>
      <c r="AU660">
        <v>21</v>
      </c>
      <c r="AV660">
        <v>6080</v>
      </c>
      <c r="AW660" t="s">
        <v>23701</v>
      </c>
      <c r="AX660" t="s">
        <v>938</v>
      </c>
      <c r="AY660">
        <v>21</v>
      </c>
      <c r="AZ660">
        <v>6080</v>
      </c>
      <c r="BA660" t="s">
        <v>16853</v>
      </c>
      <c r="BB660" t="s">
        <v>938</v>
      </c>
      <c r="BC660">
        <v>21</v>
      </c>
      <c r="BD660">
        <v>6080</v>
      </c>
      <c r="BE660" t="s">
        <v>10005</v>
      </c>
      <c r="BF660" t="s">
        <v>938</v>
      </c>
      <c r="BH660">
        <v>21</v>
      </c>
      <c r="BI660">
        <v>6080</v>
      </c>
      <c r="BJ660" t="s">
        <v>3357</v>
      </c>
      <c r="BK660" t="s">
        <v>938</v>
      </c>
      <c r="BP660">
        <v>30</v>
      </c>
      <c r="BQ660">
        <v>6100</v>
      </c>
      <c r="BS660">
        <v>2</v>
      </c>
    </row>
    <row r="661" spans="43:71" x14ac:dyDescent="0.2">
      <c r="AQ661">
        <v>21</v>
      </c>
      <c r="AR661">
        <v>6090</v>
      </c>
      <c r="AS661" t="s">
        <v>30600</v>
      </c>
      <c r="AT661" t="s">
        <v>937</v>
      </c>
      <c r="AU661">
        <v>21</v>
      </c>
      <c r="AV661">
        <v>6090</v>
      </c>
      <c r="AW661" t="s">
        <v>23702</v>
      </c>
      <c r="AX661" t="s">
        <v>937</v>
      </c>
      <c r="AY661">
        <v>21</v>
      </c>
      <c r="AZ661">
        <v>6090</v>
      </c>
      <c r="BA661" t="s">
        <v>16854</v>
      </c>
      <c r="BB661" t="s">
        <v>937</v>
      </c>
      <c r="BC661">
        <v>21</v>
      </c>
      <c r="BD661">
        <v>6090</v>
      </c>
      <c r="BE661" t="s">
        <v>10006</v>
      </c>
      <c r="BF661" t="s">
        <v>937</v>
      </c>
      <c r="BH661">
        <v>21</v>
      </c>
      <c r="BI661">
        <v>6090</v>
      </c>
      <c r="BJ661" t="s">
        <v>3358</v>
      </c>
      <c r="BK661" t="s">
        <v>937</v>
      </c>
      <c r="BP661">
        <v>30</v>
      </c>
      <c r="BQ661">
        <v>6101</v>
      </c>
      <c r="BS661">
        <v>1</v>
      </c>
    </row>
    <row r="662" spans="43:71" x14ac:dyDescent="0.2">
      <c r="AQ662">
        <v>21</v>
      </c>
      <c r="AR662">
        <v>6100</v>
      </c>
      <c r="AS662" t="s">
        <v>30601</v>
      </c>
      <c r="AT662" t="s">
        <v>937</v>
      </c>
      <c r="AU662">
        <v>21</v>
      </c>
      <c r="AV662">
        <v>6100</v>
      </c>
      <c r="AW662" t="s">
        <v>23703</v>
      </c>
      <c r="AX662" t="s">
        <v>937</v>
      </c>
      <c r="AY662">
        <v>21</v>
      </c>
      <c r="AZ662">
        <v>6100</v>
      </c>
      <c r="BA662" t="s">
        <v>16855</v>
      </c>
      <c r="BB662" t="s">
        <v>937</v>
      </c>
      <c r="BC662">
        <v>21</v>
      </c>
      <c r="BD662">
        <v>6100</v>
      </c>
      <c r="BE662" t="s">
        <v>10007</v>
      </c>
      <c r="BF662" t="s">
        <v>937</v>
      </c>
      <c r="BH662">
        <v>21</v>
      </c>
      <c r="BI662">
        <v>6100</v>
      </c>
      <c r="BJ662" t="s">
        <v>3359</v>
      </c>
      <c r="BK662" t="s">
        <v>937</v>
      </c>
      <c r="BP662">
        <v>30</v>
      </c>
      <c r="BQ662">
        <v>6110</v>
      </c>
      <c r="BS662">
        <v>1</v>
      </c>
    </row>
    <row r="663" spans="43:71" x14ac:dyDescent="0.2">
      <c r="AQ663">
        <v>21</v>
      </c>
      <c r="AR663">
        <v>6101</v>
      </c>
      <c r="AS663" t="s">
        <v>30602</v>
      </c>
      <c r="AT663" t="s">
        <v>939</v>
      </c>
      <c r="AU663">
        <v>21</v>
      </c>
      <c r="AV663">
        <v>6101</v>
      </c>
      <c r="AW663" t="s">
        <v>23704</v>
      </c>
      <c r="AX663" t="s">
        <v>939</v>
      </c>
      <c r="AY663">
        <v>21</v>
      </c>
      <c r="AZ663">
        <v>6101</v>
      </c>
      <c r="BA663" t="s">
        <v>16856</v>
      </c>
      <c r="BB663" t="s">
        <v>939</v>
      </c>
      <c r="BC663">
        <v>21</v>
      </c>
      <c r="BD663">
        <v>6101</v>
      </c>
      <c r="BE663" t="s">
        <v>10008</v>
      </c>
      <c r="BF663" t="s">
        <v>939</v>
      </c>
      <c r="BH663">
        <v>21</v>
      </c>
      <c r="BI663">
        <v>6101</v>
      </c>
      <c r="BJ663" t="s">
        <v>3360</v>
      </c>
      <c r="BK663" t="s">
        <v>939</v>
      </c>
      <c r="BP663">
        <v>30</v>
      </c>
      <c r="BQ663">
        <v>6130</v>
      </c>
      <c r="BS663">
        <v>2</v>
      </c>
    </row>
    <row r="664" spans="43:71" x14ac:dyDescent="0.2">
      <c r="AQ664">
        <v>21</v>
      </c>
      <c r="AR664">
        <v>6110</v>
      </c>
      <c r="AS664" t="s">
        <v>30603</v>
      </c>
      <c r="AT664" t="s">
        <v>936</v>
      </c>
      <c r="AU664">
        <v>21</v>
      </c>
      <c r="AV664">
        <v>6110</v>
      </c>
      <c r="AW664" t="s">
        <v>23705</v>
      </c>
      <c r="AX664" t="s">
        <v>936</v>
      </c>
      <c r="AY664">
        <v>21</v>
      </c>
      <c r="AZ664">
        <v>6110</v>
      </c>
      <c r="BA664" t="s">
        <v>16857</v>
      </c>
      <c r="BB664" t="s">
        <v>936</v>
      </c>
      <c r="BC664">
        <v>21</v>
      </c>
      <c r="BD664">
        <v>6110</v>
      </c>
      <c r="BE664" t="s">
        <v>10009</v>
      </c>
      <c r="BF664" t="s">
        <v>936</v>
      </c>
      <c r="BH664">
        <v>21</v>
      </c>
      <c r="BI664">
        <v>6110</v>
      </c>
      <c r="BJ664" t="s">
        <v>3361</v>
      </c>
      <c r="BK664" t="s">
        <v>936</v>
      </c>
      <c r="BP664">
        <v>30</v>
      </c>
      <c r="BQ664">
        <v>6131</v>
      </c>
      <c r="BS664">
        <v>2</v>
      </c>
    </row>
    <row r="665" spans="43:71" x14ac:dyDescent="0.2">
      <c r="AQ665">
        <v>21</v>
      </c>
      <c r="AR665">
        <v>6130</v>
      </c>
      <c r="AS665" t="s">
        <v>30604</v>
      </c>
      <c r="AT665" t="s">
        <v>937</v>
      </c>
      <c r="AU665">
        <v>21</v>
      </c>
      <c r="AV665">
        <v>6130</v>
      </c>
      <c r="AW665" t="s">
        <v>23706</v>
      </c>
      <c r="AX665" t="s">
        <v>937</v>
      </c>
      <c r="AY665">
        <v>21</v>
      </c>
      <c r="AZ665">
        <v>6130</v>
      </c>
      <c r="BA665" t="s">
        <v>16858</v>
      </c>
      <c r="BB665" t="s">
        <v>937</v>
      </c>
      <c r="BC665">
        <v>21</v>
      </c>
      <c r="BD665">
        <v>6130</v>
      </c>
      <c r="BE665" t="s">
        <v>10010</v>
      </c>
      <c r="BF665" t="s">
        <v>937</v>
      </c>
      <c r="BH665">
        <v>21</v>
      </c>
      <c r="BI665">
        <v>6130</v>
      </c>
      <c r="BJ665" t="s">
        <v>3362</v>
      </c>
      <c r="BK665" t="s">
        <v>937</v>
      </c>
      <c r="BP665">
        <v>30</v>
      </c>
      <c r="BQ665">
        <v>6140</v>
      </c>
      <c r="BS665">
        <v>2</v>
      </c>
    </row>
    <row r="666" spans="43:71" x14ac:dyDescent="0.2">
      <c r="AQ666">
        <v>21</v>
      </c>
      <c r="AR666">
        <v>6131</v>
      </c>
      <c r="AS666" t="s">
        <v>30605</v>
      </c>
      <c r="AT666" t="s">
        <v>936</v>
      </c>
      <c r="AU666">
        <v>21</v>
      </c>
      <c r="AV666">
        <v>6131</v>
      </c>
      <c r="AW666" t="s">
        <v>23707</v>
      </c>
      <c r="AX666" t="s">
        <v>936</v>
      </c>
      <c r="AY666">
        <v>21</v>
      </c>
      <c r="AZ666">
        <v>6131</v>
      </c>
      <c r="BA666" t="s">
        <v>16859</v>
      </c>
      <c r="BB666" t="s">
        <v>936</v>
      </c>
      <c r="BC666">
        <v>21</v>
      </c>
      <c r="BD666">
        <v>6131</v>
      </c>
      <c r="BE666" t="s">
        <v>10011</v>
      </c>
      <c r="BF666" t="s">
        <v>936</v>
      </c>
      <c r="BH666">
        <v>21</v>
      </c>
      <c r="BI666">
        <v>6131</v>
      </c>
      <c r="BJ666" t="s">
        <v>3363</v>
      </c>
      <c r="BK666" t="s">
        <v>936</v>
      </c>
      <c r="BP666">
        <v>30</v>
      </c>
      <c r="BQ666">
        <v>6150</v>
      </c>
      <c r="BS666">
        <v>2</v>
      </c>
    </row>
    <row r="667" spans="43:71" x14ac:dyDescent="0.2">
      <c r="AQ667">
        <v>21</v>
      </c>
      <c r="AR667">
        <v>6140</v>
      </c>
      <c r="AS667" t="s">
        <v>30606</v>
      </c>
      <c r="AT667" t="s">
        <v>937</v>
      </c>
      <c r="AU667">
        <v>21</v>
      </c>
      <c r="AV667">
        <v>6140</v>
      </c>
      <c r="AW667" t="s">
        <v>23708</v>
      </c>
      <c r="AX667" t="s">
        <v>937</v>
      </c>
      <c r="AY667">
        <v>21</v>
      </c>
      <c r="AZ667">
        <v>6140</v>
      </c>
      <c r="BA667" t="s">
        <v>16860</v>
      </c>
      <c r="BB667" t="s">
        <v>937</v>
      </c>
      <c r="BC667">
        <v>21</v>
      </c>
      <c r="BD667">
        <v>6140</v>
      </c>
      <c r="BE667" t="s">
        <v>10012</v>
      </c>
      <c r="BF667" t="s">
        <v>937</v>
      </c>
      <c r="BH667">
        <v>21</v>
      </c>
      <c r="BI667">
        <v>6140</v>
      </c>
      <c r="BJ667" t="s">
        <v>3364</v>
      </c>
      <c r="BK667" t="s">
        <v>937</v>
      </c>
      <c r="BP667">
        <v>30</v>
      </c>
      <c r="BQ667">
        <v>6160</v>
      </c>
      <c r="BS667">
        <v>2</v>
      </c>
    </row>
    <row r="668" spans="43:71" x14ac:dyDescent="0.2">
      <c r="AQ668">
        <v>21</v>
      </c>
      <c r="AR668">
        <v>6150</v>
      </c>
      <c r="AS668" t="s">
        <v>30607</v>
      </c>
      <c r="AT668" t="s">
        <v>937</v>
      </c>
      <c r="AU668">
        <v>21</v>
      </c>
      <c r="AV668">
        <v>6150</v>
      </c>
      <c r="AW668" t="s">
        <v>23709</v>
      </c>
      <c r="AX668" t="s">
        <v>937</v>
      </c>
      <c r="AY668">
        <v>21</v>
      </c>
      <c r="AZ668">
        <v>6150</v>
      </c>
      <c r="BA668" t="s">
        <v>16861</v>
      </c>
      <c r="BB668" t="s">
        <v>937</v>
      </c>
      <c r="BC668">
        <v>21</v>
      </c>
      <c r="BD668">
        <v>6150</v>
      </c>
      <c r="BE668" t="s">
        <v>10013</v>
      </c>
      <c r="BF668" t="s">
        <v>937</v>
      </c>
      <c r="BH668">
        <v>21</v>
      </c>
      <c r="BI668">
        <v>6150</v>
      </c>
      <c r="BJ668" t="s">
        <v>3365</v>
      </c>
      <c r="BK668" t="s">
        <v>937</v>
      </c>
      <c r="BP668">
        <v>30</v>
      </c>
      <c r="BQ668">
        <v>6170</v>
      </c>
      <c r="BS668">
        <v>2</v>
      </c>
    </row>
    <row r="669" spans="43:71" x14ac:dyDescent="0.2">
      <c r="AQ669">
        <v>21</v>
      </c>
      <c r="AR669">
        <v>6160</v>
      </c>
      <c r="AS669" t="s">
        <v>30608</v>
      </c>
      <c r="AT669" t="s">
        <v>937</v>
      </c>
      <c r="AU669">
        <v>21</v>
      </c>
      <c r="AV669">
        <v>6160</v>
      </c>
      <c r="AW669" t="s">
        <v>23710</v>
      </c>
      <c r="AX669" t="s">
        <v>937</v>
      </c>
      <c r="AY669">
        <v>21</v>
      </c>
      <c r="AZ669">
        <v>6160</v>
      </c>
      <c r="BA669" t="s">
        <v>16862</v>
      </c>
      <c r="BB669" t="s">
        <v>937</v>
      </c>
      <c r="BC669">
        <v>21</v>
      </c>
      <c r="BD669">
        <v>6160</v>
      </c>
      <c r="BE669" t="s">
        <v>10014</v>
      </c>
      <c r="BF669" t="s">
        <v>937</v>
      </c>
      <c r="BH669">
        <v>21</v>
      </c>
      <c r="BI669">
        <v>6160</v>
      </c>
      <c r="BJ669" t="s">
        <v>3366</v>
      </c>
      <c r="BK669" t="s">
        <v>937</v>
      </c>
      <c r="BP669">
        <v>30</v>
      </c>
      <c r="BQ669">
        <v>6180</v>
      </c>
      <c r="BS669">
        <v>2</v>
      </c>
    </row>
    <row r="670" spans="43:71" x14ac:dyDescent="0.2">
      <c r="AQ670">
        <v>21</v>
      </c>
      <c r="AR670">
        <v>6170</v>
      </c>
      <c r="AS670" t="s">
        <v>30609</v>
      </c>
      <c r="AT670" t="s">
        <v>937</v>
      </c>
      <c r="AU670">
        <v>21</v>
      </c>
      <c r="AV670">
        <v>6170</v>
      </c>
      <c r="AW670" t="s">
        <v>23711</v>
      </c>
      <c r="AX670" t="s">
        <v>937</v>
      </c>
      <c r="AY670">
        <v>21</v>
      </c>
      <c r="AZ670">
        <v>6170</v>
      </c>
      <c r="BA670" t="s">
        <v>16863</v>
      </c>
      <c r="BB670" t="s">
        <v>937</v>
      </c>
      <c r="BC670">
        <v>21</v>
      </c>
      <c r="BD670">
        <v>6170</v>
      </c>
      <c r="BE670" t="s">
        <v>10015</v>
      </c>
      <c r="BF670" t="s">
        <v>937</v>
      </c>
      <c r="BH670">
        <v>21</v>
      </c>
      <c r="BI670">
        <v>6170</v>
      </c>
      <c r="BJ670" t="s">
        <v>3367</v>
      </c>
      <c r="BK670" t="s">
        <v>937</v>
      </c>
      <c r="BP670">
        <v>30</v>
      </c>
      <c r="BQ670">
        <v>6190</v>
      </c>
      <c r="BS670">
        <v>2</v>
      </c>
    </row>
    <row r="671" spans="43:71" x14ac:dyDescent="0.2">
      <c r="AQ671">
        <v>21</v>
      </c>
      <c r="AR671">
        <v>6180</v>
      </c>
      <c r="AS671" t="s">
        <v>30610</v>
      </c>
      <c r="AT671" t="s">
        <v>937</v>
      </c>
      <c r="AU671">
        <v>21</v>
      </c>
      <c r="AV671">
        <v>6180</v>
      </c>
      <c r="AW671" t="s">
        <v>23712</v>
      </c>
      <c r="AX671" t="s">
        <v>937</v>
      </c>
      <c r="AY671">
        <v>21</v>
      </c>
      <c r="AZ671">
        <v>6180</v>
      </c>
      <c r="BA671" t="s">
        <v>16864</v>
      </c>
      <c r="BB671" t="s">
        <v>937</v>
      </c>
      <c r="BC671">
        <v>21</v>
      </c>
      <c r="BD671">
        <v>6180</v>
      </c>
      <c r="BE671" t="s">
        <v>10016</v>
      </c>
      <c r="BF671" t="s">
        <v>937</v>
      </c>
      <c r="BH671">
        <v>21</v>
      </c>
      <c r="BI671">
        <v>6180</v>
      </c>
      <c r="BJ671" t="s">
        <v>3368</v>
      </c>
      <c r="BK671" t="s">
        <v>937</v>
      </c>
      <c r="BP671">
        <v>30</v>
      </c>
      <c r="BQ671">
        <v>6200</v>
      </c>
      <c r="BS671">
        <v>2</v>
      </c>
    </row>
    <row r="672" spans="43:71" x14ac:dyDescent="0.2">
      <c r="AQ672">
        <v>21</v>
      </c>
      <c r="AR672">
        <v>6190</v>
      </c>
      <c r="AS672" t="s">
        <v>30611</v>
      </c>
      <c r="AT672" t="s">
        <v>937</v>
      </c>
      <c r="AU672">
        <v>21</v>
      </c>
      <c r="AV672">
        <v>6190</v>
      </c>
      <c r="AW672" t="s">
        <v>23713</v>
      </c>
      <c r="AX672" t="s">
        <v>937</v>
      </c>
      <c r="AY672">
        <v>21</v>
      </c>
      <c r="AZ672">
        <v>6190</v>
      </c>
      <c r="BA672" t="s">
        <v>16865</v>
      </c>
      <c r="BB672" t="s">
        <v>937</v>
      </c>
      <c r="BC672">
        <v>21</v>
      </c>
      <c r="BD672">
        <v>6190</v>
      </c>
      <c r="BE672" t="s">
        <v>10017</v>
      </c>
      <c r="BF672" t="s">
        <v>937</v>
      </c>
      <c r="BH672">
        <v>21</v>
      </c>
      <c r="BI672">
        <v>6190</v>
      </c>
      <c r="BJ672" t="s">
        <v>3369</v>
      </c>
      <c r="BK672" t="s">
        <v>937</v>
      </c>
      <c r="BP672">
        <v>30</v>
      </c>
      <c r="BQ672">
        <v>6210</v>
      </c>
      <c r="BS672">
        <v>1</v>
      </c>
    </row>
    <row r="673" spans="43:71" x14ac:dyDescent="0.2">
      <c r="AQ673">
        <v>21</v>
      </c>
      <c r="AR673">
        <v>6200</v>
      </c>
      <c r="AS673" t="s">
        <v>30612</v>
      </c>
      <c r="AT673" t="s">
        <v>937</v>
      </c>
      <c r="AU673">
        <v>21</v>
      </c>
      <c r="AV673">
        <v>6200</v>
      </c>
      <c r="AW673" t="s">
        <v>23714</v>
      </c>
      <c r="AX673" t="s">
        <v>937</v>
      </c>
      <c r="AY673">
        <v>21</v>
      </c>
      <c r="AZ673">
        <v>6200</v>
      </c>
      <c r="BA673" t="s">
        <v>16866</v>
      </c>
      <c r="BB673" t="s">
        <v>937</v>
      </c>
      <c r="BC673">
        <v>21</v>
      </c>
      <c r="BD673">
        <v>6200</v>
      </c>
      <c r="BE673" t="s">
        <v>10018</v>
      </c>
      <c r="BF673" t="s">
        <v>937</v>
      </c>
      <c r="BH673">
        <v>21</v>
      </c>
      <c r="BI673">
        <v>6200</v>
      </c>
      <c r="BJ673" t="s">
        <v>3370</v>
      </c>
      <c r="BK673" t="s">
        <v>937</v>
      </c>
      <c r="BP673">
        <v>30</v>
      </c>
      <c r="BQ673">
        <v>6240</v>
      </c>
      <c r="BS673">
        <v>2</v>
      </c>
    </row>
    <row r="674" spans="43:71" x14ac:dyDescent="0.2">
      <c r="AQ674">
        <v>21</v>
      </c>
      <c r="AR674">
        <v>6210</v>
      </c>
      <c r="AS674" t="s">
        <v>30613</v>
      </c>
      <c r="AT674" t="s">
        <v>936</v>
      </c>
      <c r="AU674">
        <v>21</v>
      </c>
      <c r="AV674">
        <v>6210</v>
      </c>
      <c r="AW674" t="s">
        <v>23715</v>
      </c>
      <c r="AX674" t="s">
        <v>936</v>
      </c>
      <c r="AY674">
        <v>21</v>
      </c>
      <c r="AZ674">
        <v>6210</v>
      </c>
      <c r="BA674" t="s">
        <v>16867</v>
      </c>
      <c r="BB674" t="s">
        <v>936</v>
      </c>
      <c r="BC674">
        <v>21</v>
      </c>
      <c r="BD674">
        <v>6210</v>
      </c>
      <c r="BE674" t="s">
        <v>10019</v>
      </c>
      <c r="BF674" t="s">
        <v>936</v>
      </c>
      <c r="BH674">
        <v>21</v>
      </c>
      <c r="BI674">
        <v>6210</v>
      </c>
      <c r="BJ674" t="s">
        <v>3371</v>
      </c>
      <c r="BK674" t="s">
        <v>936</v>
      </c>
      <c r="BP674">
        <v>30</v>
      </c>
      <c r="BQ674">
        <v>6250</v>
      </c>
      <c r="BS674">
        <v>2</v>
      </c>
    </row>
    <row r="675" spans="43:71" x14ac:dyDescent="0.2">
      <c r="AQ675">
        <v>21</v>
      </c>
      <c r="AR675">
        <v>6240</v>
      </c>
      <c r="AS675" t="s">
        <v>30614</v>
      </c>
      <c r="AT675" t="s">
        <v>937</v>
      </c>
      <c r="AU675">
        <v>21</v>
      </c>
      <c r="AV675">
        <v>6240</v>
      </c>
      <c r="AW675" t="s">
        <v>23716</v>
      </c>
      <c r="AX675" t="s">
        <v>937</v>
      </c>
      <c r="AY675">
        <v>21</v>
      </c>
      <c r="AZ675">
        <v>6240</v>
      </c>
      <c r="BA675" t="s">
        <v>16868</v>
      </c>
      <c r="BB675" t="s">
        <v>937</v>
      </c>
      <c r="BC675">
        <v>21</v>
      </c>
      <c r="BD675">
        <v>6240</v>
      </c>
      <c r="BE675" t="s">
        <v>10020</v>
      </c>
      <c r="BF675" t="s">
        <v>937</v>
      </c>
      <c r="BH675">
        <v>21</v>
      </c>
      <c r="BI675">
        <v>6240</v>
      </c>
      <c r="BJ675" t="s">
        <v>3372</v>
      </c>
      <c r="BK675" t="s">
        <v>937</v>
      </c>
      <c r="BP675">
        <v>30</v>
      </c>
      <c r="BQ675">
        <v>6256</v>
      </c>
      <c r="BS675">
        <v>1</v>
      </c>
    </row>
    <row r="676" spans="43:71" x14ac:dyDescent="0.2">
      <c r="AQ676">
        <v>21</v>
      </c>
      <c r="AR676">
        <v>6250</v>
      </c>
      <c r="AS676" t="s">
        <v>30615</v>
      </c>
      <c r="AT676" t="s">
        <v>936</v>
      </c>
      <c r="AU676">
        <v>21</v>
      </c>
      <c r="AV676">
        <v>6250</v>
      </c>
      <c r="AW676" t="s">
        <v>23717</v>
      </c>
      <c r="AX676" t="s">
        <v>936</v>
      </c>
      <c r="AY676">
        <v>21</v>
      </c>
      <c r="AZ676">
        <v>6250</v>
      </c>
      <c r="BA676" t="s">
        <v>16869</v>
      </c>
      <c r="BB676" t="s">
        <v>936</v>
      </c>
      <c r="BC676">
        <v>21</v>
      </c>
      <c r="BD676">
        <v>6250</v>
      </c>
      <c r="BE676" t="s">
        <v>10021</v>
      </c>
      <c r="BF676" t="s">
        <v>936</v>
      </c>
      <c r="BH676">
        <v>21</v>
      </c>
      <c r="BI676">
        <v>6250</v>
      </c>
      <c r="BJ676" t="s">
        <v>3373</v>
      </c>
      <c r="BK676" t="s">
        <v>936</v>
      </c>
      <c r="BP676">
        <v>30</v>
      </c>
      <c r="BQ676">
        <v>6260</v>
      </c>
      <c r="BS676">
        <v>2</v>
      </c>
    </row>
    <row r="677" spans="43:71" x14ac:dyDescent="0.2">
      <c r="AQ677">
        <v>21</v>
      </c>
      <c r="AR677">
        <v>6256</v>
      </c>
      <c r="AS677" t="s">
        <v>30616</v>
      </c>
      <c r="AT677" t="s">
        <v>936</v>
      </c>
      <c r="AU677">
        <v>21</v>
      </c>
      <c r="AV677">
        <v>6256</v>
      </c>
      <c r="AW677" t="s">
        <v>23718</v>
      </c>
      <c r="AX677" t="s">
        <v>936</v>
      </c>
      <c r="AY677">
        <v>21</v>
      </c>
      <c r="AZ677">
        <v>6256</v>
      </c>
      <c r="BA677" t="s">
        <v>16870</v>
      </c>
      <c r="BB677" t="s">
        <v>936</v>
      </c>
      <c r="BC677">
        <v>21</v>
      </c>
      <c r="BD677">
        <v>6256</v>
      </c>
      <c r="BE677" t="s">
        <v>10022</v>
      </c>
      <c r="BF677" t="s">
        <v>936</v>
      </c>
      <c r="BH677">
        <v>21</v>
      </c>
      <c r="BI677">
        <v>6256</v>
      </c>
      <c r="BJ677" t="s">
        <v>3374</v>
      </c>
      <c r="BK677" t="s">
        <v>936</v>
      </c>
      <c r="BP677">
        <v>30</v>
      </c>
      <c r="BQ677">
        <v>6270</v>
      </c>
      <c r="BS677">
        <v>2</v>
      </c>
    </row>
    <row r="678" spans="43:71" x14ac:dyDescent="0.2">
      <c r="AQ678">
        <v>21</v>
      </c>
      <c r="AR678">
        <v>6260</v>
      </c>
      <c r="AS678" t="s">
        <v>30617</v>
      </c>
      <c r="AT678" t="s">
        <v>937</v>
      </c>
      <c r="AU678">
        <v>21</v>
      </c>
      <c r="AV678">
        <v>6260</v>
      </c>
      <c r="AW678" t="s">
        <v>23719</v>
      </c>
      <c r="AX678" t="s">
        <v>937</v>
      </c>
      <c r="AY678">
        <v>21</v>
      </c>
      <c r="AZ678">
        <v>6260</v>
      </c>
      <c r="BA678" t="s">
        <v>16871</v>
      </c>
      <c r="BB678" t="s">
        <v>937</v>
      </c>
      <c r="BC678">
        <v>21</v>
      </c>
      <c r="BD678">
        <v>6260</v>
      </c>
      <c r="BE678" t="s">
        <v>10023</v>
      </c>
      <c r="BF678" t="s">
        <v>937</v>
      </c>
      <c r="BH678">
        <v>21</v>
      </c>
      <c r="BI678">
        <v>6260</v>
      </c>
      <c r="BJ678" t="s">
        <v>3375</v>
      </c>
      <c r="BK678" t="s">
        <v>937</v>
      </c>
      <c r="BP678">
        <v>30</v>
      </c>
      <c r="BQ678">
        <v>6280</v>
      </c>
      <c r="BS678">
        <v>2</v>
      </c>
    </row>
    <row r="679" spans="43:71" x14ac:dyDescent="0.2">
      <c r="AQ679">
        <v>21</v>
      </c>
      <c r="AR679">
        <v>6270</v>
      </c>
      <c r="AS679" t="s">
        <v>30618</v>
      </c>
      <c r="AT679" t="s">
        <v>937</v>
      </c>
      <c r="AU679">
        <v>21</v>
      </c>
      <c r="AV679">
        <v>6270</v>
      </c>
      <c r="AW679" t="s">
        <v>23720</v>
      </c>
      <c r="AX679" t="s">
        <v>937</v>
      </c>
      <c r="AY679">
        <v>21</v>
      </c>
      <c r="AZ679">
        <v>6270</v>
      </c>
      <c r="BA679" t="s">
        <v>16872</v>
      </c>
      <c r="BB679" t="s">
        <v>937</v>
      </c>
      <c r="BC679">
        <v>21</v>
      </c>
      <c r="BD679">
        <v>6270</v>
      </c>
      <c r="BE679" t="s">
        <v>10024</v>
      </c>
      <c r="BF679" t="s">
        <v>937</v>
      </c>
      <c r="BH679">
        <v>21</v>
      </c>
      <c r="BI679">
        <v>6270</v>
      </c>
      <c r="BJ679" t="s">
        <v>3376</v>
      </c>
      <c r="BK679" t="s">
        <v>937</v>
      </c>
      <c r="BP679">
        <v>30</v>
      </c>
      <c r="BQ679">
        <v>6290</v>
      </c>
      <c r="BS679">
        <v>2</v>
      </c>
    </row>
    <row r="680" spans="43:71" x14ac:dyDescent="0.2">
      <c r="AQ680">
        <v>21</v>
      </c>
      <c r="AR680">
        <v>6280</v>
      </c>
      <c r="AS680" t="s">
        <v>30619</v>
      </c>
      <c r="AT680" t="s">
        <v>936</v>
      </c>
      <c r="AU680">
        <v>21</v>
      </c>
      <c r="AV680">
        <v>6280</v>
      </c>
      <c r="AW680" t="s">
        <v>23721</v>
      </c>
      <c r="AX680" t="s">
        <v>936</v>
      </c>
      <c r="AY680">
        <v>21</v>
      </c>
      <c r="AZ680">
        <v>6280</v>
      </c>
      <c r="BA680" t="s">
        <v>16873</v>
      </c>
      <c r="BB680" t="s">
        <v>936</v>
      </c>
      <c r="BC680">
        <v>21</v>
      </c>
      <c r="BD680">
        <v>6280</v>
      </c>
      <c r="BE680" t="s">
        <v>10025</v>
      </c>
      <c r="BF680" t="s">
        <v>936</v>
      </c>
      <c r="BH680">
        <v>21</v>
      </c>
      <c r="BI680">
        <v>6280</v>
      </c>
      <c r="BJ680" t="s">
        <v>3377</v>
      </c>
      <c r="BK680" t="s">
        <v>936</v>
      </c>
      <c r="BP680">
        <v>30</v>
      </c>
      <c r="BQ680">
        <v>6300</v>
      </c>
      <c r="BS680">
        <v>3</v>
      </c>
    </row>
    <row r="681" spans="43:71" x14ac:dyDescent="0.2">
      <c r="AQ681">
        <v>21</v>
      </c>
      <c r="AR681">
        <v>6290</v>
      </c>
      <c r="AS681" t="s">
        <v>30620</v>
      </c>
      <c r="AT681" t="s">
        <v>936</v>
      </c>
      <c r="AU681">
        <v>21</v>
      </c>
      <c r="AV681">
        <v>6290</v>
      </c>
      <c r="AW681" t="s">
        <v>23722</v>
      </c>
      <c r="AX681" t="s">
        <v>936</v>
      </c>
      <c r="AY681">
        <v>21</v>
      </c>
      <c r="AZ681">
        <v>6290</v>
      </c>
      <c r="BA681" t="s">
        <v>16874</v>
      </c>
      <c r="BB681" t="s">
        <v>936</v>
      </c>
      <c r="BC681">
        <v>21</v>
      </c>
      <c r="BD681">
        <v>6290</v>
      </c>
      <c r="BE681" t="s">
        <v>10026</v>
      </c>
      <c r="BF681" t="s">
        <v>936</v>
      </c>
      <c r="BH681">
        <v>21</v>
      </c>
      <c r="BI681">
        <v>6290</v>
      </c>
      <c r="BJ681" t="s">
        <v>3378</v>
      </c>
      <c r="BK681" t="s">
        <v>936</v>
      </c>
      <c r="BP681">
        <v>30</v>
      </c>
      <c r="BQ681">
        <v>6310</v>
      </c>
      <c r="BS681">
        <v>1</v>
      </c>
    </row>
    <row r="682" spans="43:71" x14ac:dyDescent="0.2">
      <c r="AQ682">
        <v>21</v>
      </c>
      <c r="AR682">
        <v>6300</v>
      </c>
      <c r="AS682" t="s">
        <v>30621</v>
      </c>
      <c r="AT682" t="s">
        <v>936</v>
      </c>
      <c r="AU682">
        <v>21</v>
      </c>
      <c r="AV682">
        <v>6300</v>
      </c>
      <c r="AW682" t="s">
        <v>23723</v>
      </c>
      <c r="AX682" t="s">
        <v>936</v>
      </c>
      <c r="AY682">
        <v>21</v>
      </c>
      <c r="AZ682">
        <v>6300</v>
      </c>
      <c r="BA682" t="s">
        <v>16875</v>
      </c>
      <c r="BB682" t="s">
        <v>936</v>
      </c>
      <c r="BC682">
        <v>21</v>
      </c>
      <c r="BD682">
        <v>6300</v>
      </c>
      <c r="BE682" t="s">
        <v>10027</v>
      </c>
      <c r="BF682" t="s">
        <v>936</v>
      </c>
      <c r="BH682">
        <v>21</v>
      </c>
      <c r="BI682">
        <v>6300</v>
      </c>
      <c r="BJ682" t="s">
        <v>3379</v>
      </c>
      <c r="BK682" t="s">
        <v>936</v>
      </c>
      <c r="BP682">
        <v>30</v>
      </c>
      <c r="BQ682">
        <v>6320</v>
      </c>
      <c r="BS682">
        <v>2</v>
      </c>
    </row>
    <row r="683" spans="43:71" x14ac:dyDescent="0.2">
      <c r="AQ683">
        <v>21</v>
      </c>
      <c r="AR683">
        <v>6310</v>
      </c>
      <c r="AS683" t="s">
        <v>30622</v>
      </c>
      <c r="AT683" t="s">
        <v>936</v>
      </c>
      <c r="AU683">
        <v>21</v>
      </c>
      <c r="AV683">
        <v>6310</v>
      </c>
      <c r="AW683" t="s">
        <v>23724</v>
      </c>
      <c r="AX683" t="s">
        <v>936</v>
      </c>
      <c r="AY683">
        <v>21</v>
      </c>
      <c r="AZ683">
        <v>6310</v>
      </c>
      <c r="BA683" t="s">
        <v>16876</v>
      </c>
      <c r="BB683" t="s">
        <v>936</v>
      </c>
      <c r="BC683">
        <v>21</v>
      </c>
      <c r="BD683">
        <v>6310</v>
      </c>
      <c r="BE683" t="s">
        <v>10028</v>
      </c>
      <c r="BF683" t="s">
        <v>936</v>
      </c>
      <c r="BH683">
        <v>21</v>
      </c>
      <c r="BI683">
        <v>6310</v>
      </c>
      <c r="BJ683" t="s">
        <v>3380</v>
      </c>
      <c r="BK683" t="s">
        <v>936</v>
      </c>
      <c r="BP683">
        <v>30</v>
      </c>
      <c r="BQ683">
        <v>6330</v>
      </c>
      <c r="BS683">
        <v>1</v>
      </c>
    </row>
    <row r="684" spans="43:71" x14ac:dyDescent="0.2">
      <c r="AQ684">
        <v>21</v>
      </c>
      <c r="AR684">
        <v>6320</v>
      </c>
      <c r="AS684" t="s">
        <v>30623</v>
      </c>
      <c r="AT684" t="s">
        <v>936</v>
      </c>
      <c r="AU684">
        <v>21</v>
      </c>
      <c r="AV684">
        <v>6320</v>
      </c>
      <c r="AW684" t="s">
        <v>23725</v>
      </c>
      <c r="AX684" t="s">
        <v>936</v>
      </c>
      <c r="AY684">
        <v>21</v>
      </c>
      <c r="AZ684">
        <v>6320</v>
      </c>
      <c r="BA684" t="s">
        <v>16877</v>
      </c>
      <c r="BB684" t="s">
        <v>936</v>
      </c>
      <c r="BC684">
        <v>21</v>
      </c>
      <c r="BD684">
        <v>6320</v>
      </c>
      <c r="BE684" t="s">
        <v>10029</v>
      </c>
      <c r="BF684" t="s">
        <v>936</v>
      </c>
      <c r="BH684">
        <v>21</v>
      </c>
      <c r="BI684">
        <v>6320</v>
      </c>
      <c r="BJ684" t="s">
        <v>3381</v>
      </c>
      <c r="BK684" t="s">
        <v>936</v>
      </c>
      <c r="BP684">
        <v>30</v>
      </c>
      <c r="BQ684">
        <v>6340</v>
      </c>
      <c r="BS684">
        <v>1</v>
      </c>
    </row>
    <row r="685" spans="43:71" x14ac:dyDescent="0.2">
      <c r="AQ685">
        <v>21</v>
      </c>
      <c r="AR685">
        <v>6330</v>
      </c>
      <c r="AS685" t="s">
        <v>30624</v>
      </c>
      <c r="AT685" t="s">
        <v>936</v>
      </c>
      <c r="AU685">
        <v>21</v>
      </c>
      <c r="AV685">
        <v>6330</v>
      </c>
      <c r="AW685" t="s">
        <v>23726</v>
      </c>
      <c r="AX685" t="s">
        <v>936</v>
      </c>
      <c r="AY685">
        <v>21</v>
      </c>
      <c r="AZ685">
        <v>6330</v>
      </c>
      <c r="BA685" t="s">
        <v>16878</v>
      </c>
      <c r="BB685" t="s">
        <v>936</v>
      </c>
      <c r="BC685">
        <v>21</v>
      </c>
      <c r="BD685">
        <v>6330</v>
      </c>
      <c r="BE685" t="s">
        <v>10030</v>
      </c>
      <c r="BF685" t="s">
        <v>936</v>
      </c>
      <c r="BH685">
        <v>21</v>
      </c>
      <c r="BI685">
        <v>6330</v>
      </c>
      <c r="BJ685" t="s">
        <v>3382</v>
      </c>
      <c r="BK685" t="s">
        <v>936</v>
      </c>
      <c r="BP685">
        <v>31</v>
      </c>
      <c r="BQ685">
        <v>6010</v>
      </c>
      <c r="BS685">
        <v>2</v>
      </c>
    </row>
    <row r="686" spans="43:71" x14ac:dyDescent="0.2">
      <c r="AQ686">
        <v>21</v>
      </c>
      <c r="AR686">
        <v>6340</v>
      </c>
      <c r="AS686" t="s">
        <v>30625</v>
      </c>
      <c r="AT686" t="s">
        <v>936</v>
      </c>
      <c r="AU686">
        <v>21</v>
      </c>
      <c r="AV686">
        <v>6340</v>
      </c>
      <c r="AW686" t="s">
        <v>23727</v>
      </c>
      <c r="AX686" t="s">
        <v>936</v>
      </c>
      <c r="AY686">
        <v>21</v>
      </c>
      <c r="AZ686">
        <v>6340</v>
      </c>
      <c r="BA686" t="s">
        <v>16879</v>
      </c>
      <c r="BB686" t="s">
        <v>936</v>
      </c>
      <c r="BC686">
        <v>21</v>
      </c>
      <c r="BD686">
        <v>6340</v>
      </c>
      <c r="BE686" t="s">
        <v>10031</v>
      </c>
      <c r="BF686" t="s">
        <v>936</v>
      </c>
      <c r="BH686">
        <v>21</v>
      </c>
      <c r="BI686">
        <v>6340</v>
      </c>
      <c r="BJ686" t="s">
        <v>3383</v>
      </c>
      <c r="BK686" t="s">
        <v>936</v>
      </c>
      <c r="BP686">
        <v>31</v>
      </c>
      <c r="BQ686">
        <v>6020</v>
      </c>
      <c r="BS686">
        <v>2</v>
      </c>
    </row>
    <row r="687" spans="43:71" x14ac:dyDescent="0.2">
      <c r="AQ687">
        <v>21</v>
      </c>
      <c r="AR687">
        <v>6350</v>
      </c>
      <c r="AS687" t="s">
        <v>30626</v>
      </c>
      <c r="AT687" t="s">
        <v>936</v>
      </c>
      <c r="AU687">
        <v>21</v>
      </c>
      <c r="AV687">
        <v>6350</v>
      </c>
      <c r="AW687" t="s">
        <v>23728</v>
      </c>
      <c r="AX687" t="s">
        <v>936</v>
      </c>
      <c r="AY687">
        <v>21</v>
      </c>
      <c r="AZ687">
        <v>6350</v>
      </c>
      <c r="BA687" t="s">
        <v>16880</v>
      </c>
      <c r="BB687" t="s">
        <v>936</v>
      </c>
      <c r="BC687">
        <v>21</v>
      </c>
      <c r="BD687">
        <v>6350</v>
      </c>
      <c r="BE687" t="s">
        <v>10032</v>
      </c>
      <c r="BF687" t="s">
        <v>936</v>
      </c>
      <c r="BH687">
        <v>21</v>
      </c>
      <c r="BI687">
        <v>6350</v>
      </c>
      <c r="BJ687" t="s">
        <v>3384</v>
      </c>
      <c r="BK687" t="s">
        <v>936</v>
      </c>
      <c r="BP687">
        <v>31</v>
      </c>
      <c r="BQ687">
        <v>6030</v>
      </c>
      <c r="BS687">
        <v>2</v>
      </c>
    </row>
    <row r="688" spans="43:71" x14ac:dyDescent="0.2">
      <c r="AQ688">
        <v>21</v>
      </c>
      <c r="AR688">
        <v>6360</v>
      </c>
      <c r="AS688" t="s">
        <v>30627</v>
      </c>
      <c r="AT688" t="s">
        <v>936</v>
      </c>
      <c r="AU688">
        <v>21</v>
      </c>
      <c r="AV688">
        <v>6360</v>
      </c>
      <c r="AW688" t="s">
        <v>23729</v>
      </c>
      <c r="AX688" t="s">
        <v>936</v>
      </c>
      <c r="AY688">
        <v>21</v>
      </c>
      <c r="AZ688">
        <v>6360</v>
      </c>
      <c r="BA688" t="s">
        <v>16881</v>
      </c>
      <c r="BB688" t="s">
        <v>936</v>
      </c>
      <c r="BC688">
        <v>21</v>
      </c>
      <c r="BD688">
        <v>6360</v>
      </c>
      <c r="BE688" t="s">
        <v>10033</v>
      </c>
      <c r="BF688" t="s">
        <v>936</v>
      </c>
      <c r="BH688">
        <v>21</v>
      </c>
      <c r="BI688">
        <v>6360</v>
      </c>
      <c r="BJ688" t="s">
        <v>3385</v>
      </c>
      <c r="BK688" t="s">
        <v>936</v>
      </c>
      <c r="BP688">
        <v>31</v>
      </c>
      <c r="BQ688">
        <v>6040</v>
      </c>
      <c r="BS688">
        <v>2</v>
      </c>
    </row>
    <row r="689" spans="43:71" x14ac:dyDescent="0.2">
      <c r="AQ689">
        <v>21</v>
      </c>
      <c r="AR689">
        <v>7205</v>
      </c>
      <c r="AS689" t="s">
        <v>30628</v>
      </c>
      <c r="AT689" t="s">
        <v>937</v>
      </c>
      <c r="AU689">
        <v>21</v>
      </c>
      <c r="AV689">
        <v>7205</v>
      </c>
      <c r="AW689" t="s">
        <v>23730</v>
      </c>
      <c r="AX689" t="s">
        <v>937</v>
      </c>
      <c r="AY689">
        <v>21</v>
      </c>
      <c r="AZ689">
        <v>7205</v>
      </c>
      <c r="BA689" t="s">
        <v>16882</v>
      </c>
      <c r="BB689" t="s">
        <v>937</v>
      </c>
      <c r="BC689">
        <v>21</v>
      </c>
      <c r="BD689">
        <v>7205</v>
      </c>
      <c r="BE689" t="s">
        <v>10034</v>
      </c>
      <c r="BF689" t="s">
        <v>937</v>
      </c>
      <c r="BH689">
        <v>21</v>
      </c>
      <c r="BI689">
        <v>7205</v>
      </c>
      <c r="BJ689" t="s">
        <v>3386</v>
      </c>
      <c r="BK689" t="s">
        <v>937</v>
      </c>
      <c r="BP689">
        <v>31</v>
      </c>
      <c r="BQ689">
        <v>6070</v>
      </c>
      <c r="BS689">
        <v>2</v>
      </c>
    </row>
    <row r="690" spans="43:71" x14ac:dyDescent="0.2">
      <c r="AQ690">
        <v>21</v>
      </c>
      <c r="AR690">
        <v>7206</v>
      </c>
      <c r="AS690" t="s">
        <v>30629</v>
      </c>
      <c r="AT690" t="s">
        <v>936</v>
      </c>
      <c r="AU690">
        <v>21</v>
      </c>
      <c r="AV690">
        <v>7206</v>
      </c>
      <c r="AW690" t="s">
        <v>23731</v>
      </c>
      <c r="AX690" t="s">
        <v>936</v>
      </c>
      <c r="AY690">
        <v>21</v>
      </c>
      <c r="AZ690">
        <v>7206</v>
      </c>
      <c r="BA690" t="s">
        <v>16883</v>
      </c>
      <c r="BB690" t="s">
        <v>936</v>
      </c>
      <c r="BC690">
        <v>21</v>
      </c>
      <c r="BD690">
        <v>7206</v>
      </c>
      <c r="BE690" t="s">
        <v>10035</v>
      </c>
      <c r="BF690" t="s">
        <v>936</v>
      </c>
      <c r="BH690">
        <v>21</v>
      </c>
      <c r="BI690">
        <v>7206</v>
      </c>
      <c r="BJ690" t="s">
        <v>3387</v>
      </c>
      <c r="BK690" t="s">
        <v>936</v>
      </c>
      <c r="BP690">
        <v>31</v>
      </c>
      <c r="BQ690">
        <v>6080</v>
      </c>
      <c r="BS690">
        <v>1</v>
      </c>
    </row>
    <row r="691" spans="43:71" x14ac:dyDescent="0.2">
      <c r="AQ691">
        <v>21</v>
      </c>
      <c r="AR691">
        <v>7207</v>
      </c>
      <c r="AS691" t="s">
        <v>30630</v>
      </c>
      <c r="AT691" t="s">
        <v>936</v>
      </c>
      <c r="AU691">
        <v>21</v>
      </c>
      <c r="AV691">
        <v>7207</v>
      </c>
      <c r="AW691" t="s">
        <v>23732</v>
      </c>
      <c r="AX691" t="s">
        <v>936</v>
      </c>
      <c r="AY691">
        <v>21</v>
      </c>
      <c r="AZ691">
        <v>7207</v>
      </c>
      <c r="BA691" t="s">
        <v>16884</v>
      </c>
      <c r="BB691" t="s">
        <v>936</v>
      </c>
      <c r="BC691">
        <v>21</v>
      </c>
      <c r="BD691">
        <v>7207</v>
      </c>
      <c r="BE691" t="s">
        <v>10036</v>
      </c>
      <c r="BF691" t="s">
        <v>936</v>
      </c>
      <c r="BH691">
        <v>21</v>
      </c>
      <c r="BI691">
        <v>7207</v>
      </c>
      <c r="BJ691" t="s">
        <v>3388</v>
      </c>
      <c r="BK691" t="s">
        <v>936</v>
      </c>
      <c r="BP691">
        <v>31</v>
      </c>
      <c r="BQ691">
        <v>6090</v>
      </c>
      <c r="BS691">
        <v>3</v>
      </c>
    </row>
    <row r="692" spans="43:71" x14ac:dyDescent="0.2">
      <c r="AQ692">
        <v>21</v>
      </c>
      <c r="AR692">
        <v>7210</v>
      </c>
      <c r="AS692" t="s">
        <v>30631</v>
      </c>
      <c r="AT692" t="s">
        <v>938</v>
      </c>
      <c r="AU692">
        <v>21</v>
      </c>
      <c r="AV692">
        <v>7210</v>
      </c>
      <c r="AW692" t="s">
        <v>23733</v>
      </c>
      <c r="AX692" t="s">
        <v>938</v>
      </c>
      <c r="AY692">
        <v>21</v>
      </c>
      <c r="AZ692">
        <v>7210</v>
      </c>
      <c r="BA692" t="s">
        <v>16885</v>
      </c>
      <c r="BB692" t="s">
        <v>938</v>
      </c>
      <c r="BC692">
        <v>21</v>
      </c>
      <c r="BD692">
        <v>7210</v>
      </c>
      <c r="BE692" t="s">
        <v>10037</v>
      </c>
      <c r="BF692" t="s">
        <v>938</v>
      </c>
      <c r="BH692">
        <v>21</v>
      </c>
      <c r="BI692">
        <v>7210</v>
      </c>
      <c r="BJ692" t="s">
        <v>3389</v>
      </c>
      <c r="BK692" t="s">
        <v>938</v>
      </c>
      <c r="BP692">
        <v>31</v>
      </c>
      <c r="BQ692">
        <v>6100</v>
      </c>
      <c r="BS692">
        <v>2</v>
      </c>
    </row>
    <row r="693" spans="43:71" x14ac:dyDescent="0.2">
      <c r="AQ693">
        <v>21</v>
      </c>
      <c r="AR693">
        <v>8073</v>
      </c>
      <c r="AS693" t="s">
        <v>30632</v>
      </c>
      <c r="AT693" t="s">
        <v>936</v>
      </c>
      <c r="AU693">
        <v>21</v>
      </c>
      <c r="AV693">
        <v>8073</v>
      </c>
      <c r="AW693" t="s">
        <v>23734</v>
      </c>
      <c r="AX693" t="s">
        <v>936</v>
      </c>
      <c r="AY693">
        <v>21</v>
      </c>
      <c r="AZ693">
        <v>8073</v>
      </c>
      <c r="BA693" t="s">
        <v>16886</v>
      </c>
      <c r="BB693" t="s">
        <v>936</v>
      </c>
      <c r="BC693">
        <v>21</v>
      </c>
      <c r="BD693">
        <v>8073</v>
      </c>
      <c r="BE693" t="s">
        <v>10038</v>
      </c>
      <c r="BF693" t="s">
        <v>936</v>
      </c>
      <c r="BH693">
        <v>21</v>
      </c>
      <c r="BI693">
        <v>8073</v>
      </c>
      <c r="BJ693" t="s">
        <v>3390</v>
      </c>
      <c r="BK693" t="s">
        <v>936</v>
      </c>
      <c r="BP693">
        <v>31</v>
      </c>
      <c r="BQ693">
        <v>6101</v>
      </c>
      <c r="BS693">
        <v>1</v>
      </c>
    </row>
    <row r="694" spans="43:71" x14ac:dyDescent="0.2">
      <c r="AQ694">
        <v>21</v>
      </c>
      <c r="AR694">
        <v>8074</v>
      </c>
      <c r="AS694" t="s">
        <v>30633</v>
      </c>
      <c r="AT694" t="s">
        <v>937</v>
      </c>
      <c r="AU694">
        <v>21</v>
      </c>
      <c r="AV694">
        <v>8074</v>
      </c>
      <c r="AW694" t="s">
        <v>23735</v>
      </c>
      <c r="AX694" t="s">
        <v>937</v>
      </c>
      <c r="AY694">
        <v>21</v>
      </c>
      <c r="AZ694">
        <v>8074</v>
      </c>
      <c r="BA694" t="s">
        <v>16887</v>
      </c>
      <c r="BB694" t="s">
        <v>937</v>
      </c>
      <c r="BC694">
        <v>21</v>
      </c>
      <c r="BD694">
        <v>8074</v>
      </c>
      <c r="BE694" t="s">
        <v>10039</v>
      </c>
      <c r="BF694" t="s">
        <v>937</v>
      </c>
      <c r="BH694">
        <v>21</v>
      </c>
      <c r="BI694">
        <v>8074</v>
      </c>
      <c r="BJ694" t="s">
        <v>3391</v>
      </c>
      <c r="BK694" t="s">
        <v>937</v>
      </c>
      <c r="BP694">
        <v>31</v>
      </c>
      <c r="BQ694">
        <v>6110</v>
      </c>
      <c r="BS694">
        <v>3</v>
      </c>
    </row>
    <row r="695" spans="43:71" x14ac:dyDescent="0.2">
      <c r="AQ695">
        <v>21</v>
      </c>
      <c r="AR695">
        <v>8075</v>
      </c>
      <c r="AS695" t="s">
        <v>30634</v>
      </c>
      <c r="AT695" t="s">
        <v>937</v>
      </c>
      <c r="AU695">
        <v>21</v>
      </c>
      <c r="AV695">
        <v>8075</v>
      </c>
      <c r="AW695" t="s">
        <v>23736</v>
      </c>
      <c r="AX695" t="s">
        <v>937</v>
      </c>
      <c r="AY695">
        <v>21</v>
      </c>
      <c r="AZ695">
        <v>8075</v>
      </c>
      <c r="BA695" t="s">
        <v>16888</v>
      </c>
      <c r="BB695" t="s">
        <v>937</v>
      </c>
      <c r="BC695">
        <v>21</v>
      </c>
      <c r="BD695">
        <v>8075</v>
      </c>
      <c r="BE695" t="s">
        <v>10040</v>
      </c>
      <c r="BF695" t="s">
        <v>937</v>
      </c>
      <c r="BH695">
        <v>21</v>
      </c>
      <c r="BI695">
        <v>8075</v>
      </c>
      <c r="BJ695" t="s">
        <v>3392</v>
      </c>
      <c r="BK695" t="s">
        <v>937</v>
      </c>
      <c r="BP695">
        <v>31</v>
      </c>
      <c r="BQ695">
        <v>6130</v>
      </c>
      <c r="BS695">
        <v>1</v>
      </c>
    </row>
    <row r="696" spans="43:71" x14ac:dyDescent="0.2">
      <c r="AQ696">
        <v>21</v>
      </c>
      <c r="AR696">
        <v>8076</v>
      </c>
      <c r="AS696" t="s">
        <v>30635</v>
      </c>
      <c r="AT696" t="s">
        <v>938</v>
      </c>
      <c r="AU696">
        <v>21</v>
      </c>
      <c r="AV696">
        <v>8076</v>
      </c>
      <c r="AW696" t="s">
        <v>23737</v>
      </c>
      <c r="AX696" t="s">
        <v>938</v>
      </c>
      <c r="AY696">
        <v>21</v>
      </c>
      <c r="AZ696">
        <v>8076</v>
      </c>
      <c r="BA696" t="s">
        <v>16889</v>
      </c>
      <c r="BB696" t="s">
        <v>938</v>
      </c>
      <c r="BC696">
        <v>21</v>
      </c>
      <c r="BD696">
        <v>8076</v>
      </c>
      <c r="BE696" t="s">
        <v>10041</v>
      </c>
      <c r="BF696" t="s">
        <v>938</v>
      </c>
      <c r="BH696">
        <v>21</v>
      </c>
      <c r="BI696">
        <v>8076</v>
      </c>
      <c r="BJ696" t="s">
        <v>3393</v>
      </c>
      <c r="BK696" t="s">
        <v>938</v>
      </c>
      <c r="BP696">
        <v>31</v>
      </c>
      <c r="BQ696">
        <v>6131</v>
      </c>
      <c r="BS696">
        <v>1</v>
      </c>
    </row>
    <row r="697" spans="43:71" x14ac:dyDescent="0.2">
      <c r="AQ697">
        <v>21</v>
      </c>
      <c r="AR697">
        <v>8077</v>
      </c>
      <c r="AS697" t="s">
        <v>30636</v>
      </c>
      <c r="AT697" t="s">
        <v>937</v>
      </c>
      <c r="AU697">
        <v>21</v>
      </c>
      <c r="AV697">
        <v>8077</v>
      </c>
      <c r="AW697" t="s">
        <v>23738</v>
      </c>
      <c r="AX697" t="s">
        <v>937</v>
      </c>
      <c r="AY697">
        <v>21</v>
      </c>
      <c r="AZ697">
        <v>8077</v>
      </c>
      <c r="BA697" t="s">
        <v>16890</v>
      </c>
      <c r="BB697" t="s">
        <v>937</v>
      </c>
      <c r="BC697">
        <v>21</v>
      </c>
      <c r="BD697">
        <v>8077</v>
      </c>
      <c r="BE697" t="s">
        <v>10042</v>
      </c>
      <c r="BF697" t="s">
        <v>937</v>
      </c>
      <c r="BH697">
        <v>21</v>
      </c>
      <c r="BI697">
        <v>8077</v>
      </c>
      <c r="BJ697" t="s">
        <v>3394</v>
      </c>
      <c r="BK697" t="s">
        <v>937</v>
      </c>
      <c r="BP697">
        <v>31</v>
      </c>
      <c r="BQ697">
        <v>6140</v>
      </c>
      <c r="BS697">
        <v>2</v>
      </c>
    </row>
    <row r="698" spans="43:71" x14ac:dyDescent="0.2">
      <c r="AQ698">
        <v>21</v>
      </c>
      <c r="AR698">
        <v>8078</v>
      </c>
      <c r="AS698" t="s">
        <v>30637</v>
      </c>
      <c r="AT698" t="s">
        <v>937</v>
      </c>
      <c r="AU698">
        <v>21</v>
      </c>
      <c r="AV698">
        <v>8078</v>
      </c>
      <c r="AW698" t="s">
        <v>23739</v>
      </c>
      <c r="AX698" t="s">
        <v>937</v>
      </c>
      <c r="AY698">
        <v>21</v>
      </c>
      <c r="AZ698">
        <v>8078</v>
      </c>
      <c r="BA698" t="s">
        <v>16891</v>
      </c>
      <c r="BB698" t="s">
        <v>937</v>
      </c>
      <c r="BC698">
        <v>21</v>
      </c>
      <c r="BD698">
        <v>8078</v>
      </c>
      <c r="BE698" t="s">
        <v>10043</v>
      </c>
      <c r="BF698" t="s">
        <v>937</v>
      </c>
      <c r="BH698">
        <v>21</v>
      </c>
      <c r="BI698">
        <v>8078</v>
      </c>
      <c r="BJ698" t="s">
        <v>3395</v>
      </c>
      <c r="BK698" t="s">
        <v>937</v>
      </c>
      <c r="BP698">
        <v>31</v>
      </c>
      <c r="BQ698">
        <v>6150</v>
      </c>
      <c r="BS698">
        <v>2</v>
      </c>
    </row>
    <row r="699" spans="43:71" x14ac:dyDescent="0.2">
      <c r="AQ699">
        <v>21</v>
      </c>
      <c r="AR699">
        <v>8079</v>
      </c>
      <c r="AS699" t="s">
        <v>30638</v>
      </c>
      <c r="AT699" t="s">
        <v>937</v>
      </c>
      <c r="AU699">
        <v>21</v>
      </c>
      <c r="AV699">
        <v>8079</v>
      </c>
      <c r="AW699" t="s">
        <v>23740</v>
      </c>
      <c r="AX699" t="s">
        <v>937</v>
      </c>
      <c r="AY699">
        <v>21</v>
      </c>
      <c r="AZ699">
        <v>8079</v>
      </c>
      <c r="BA699" t="s">
        <v>16892</v>
      </c>
      <c r="BB699" t="s">
        <v>937</v>
      </c>
      <c r="BC699">
        <v>21</v>
      </c>
      <c r="BD699">
        <v>8079</v>
      </c>
      <c r="BE699" t="s">
        <v>10044</v>
      </c>
      <c r="BF699" t="s">
        <v>937</v>
      </c>
      <c r="BH699">
        <v>21</v>
      </c>
      <c r="BI699">
        <v>8079</v>
      </c>
      <c r="BJ699" t="s">
        <v>3396</v>
      </c>
      <c r="BK699" t="s">
        <v>937</v>
      </c>
      <c r="BP699">
        <v>31</v>
      </c>
      <c r="BQ699">
        <v>6160</v>
      </c>
      <c r="BS699">
        <v>2</v>
      </c>
    </row>
    <row r="700" spans="43:71" x14ac:dyDescent="0.2">
      <c r="AQ700">
        <v>21</v>
      </c>
      <c r="AR700">
        <v>8080</v>
      </c>
      <c r="AS700" t="s">
        <v>30639</v>
      </c>
      <c r="AT700" t="s">
        <v>938</v>
      </c>
      <c r="AU700">
        <v>21</v>
      </c>
      <c r="AV700">
        <v>8080</v>
      </c>
      <c r="AW700" t="s">
        <v>23741</v>
      </c>
      <c r="AX700" t="s">
        <v>938</v>
      </c>
      <c r="AY700">
        <v>21</v>
      </c>
      <c r="AZ700">
        <v>8080</v>
      </c>
      <c r="BA700" t="s">
        <v>16893</v>
      </c>
      <c r="BB700" t="s">
        <v>938</v>
      </c>
      <c r="BC700">
        <v>21</v>
      </c>
      <c r="BD700">
        <v>8080</v>
      </c>
      <c r="BE700" t="s">
        <v>10045</v>
      </c>
      <c r="BF700" t="s">
        <v>938</v>
      </c>
      <c r="BH700">
        <v>21</v>
      </c>
      <c r="BI700">
        <v>8080</v>
      </c>
      <c r="BJ700" t="s">
        <v>3397</v>
      </c>
      <c r="BK700" t="s">
        <v>938</v>
      </c>
      <c r="BP700">
        <v>31</v>
      </c>
      <c r="BQ700">
        <v>6170</v>
      </c>
      <c r="BS700">
        <v>2</v>
      </c>
    </row>
    <row r="701" spans="43:71" x14ac:dyDescent="0.2">
      <c r="AQ701">
        <v>21</v>
      </c>
      <c r="AR701">
        <v>8081</v>
      </c>
      <c r="AS701" t="s">
        <v>30640</v>
      </c>
      <c r="AT701" t="s">
        <v>937</v>
      </c>
      <c r="AU701">
        <v>21</v>
      </c>
      <c r="AV701">
        <v>8081</v>
      </c>
      <c r="AW701" t="s">
        <v>23742</v>
      </c>
      <c r="AX701" t="s">
        <v>937</v>
      </c>
      <c r="AY701">
        <v>21</v>
      </c>
      <c r="AZ701">
        <v>8081</v>
      </c>
      <c r="BA701" t="s">
        <v>16894</v>
      </c>
      <c r="BB701" t="s">
        <v>937</v>
      </c>
      <c r="BC701">
        <v>21</v>
      </c>
      <c r="BD701">
        <v>8081</v>
      </c>
      <c r="BE701" t="s">
        <v>10046</v>
      </c>
      <c r="BF701" t="s">
        <v>937</v>
      </c>
      <c r="BH701">
        <v>21</v>
      </c>
      <c r="BI701">
        <v>8081</v>
      </c>
      <c r="BJ701" t="s">
        <v>3398</v>
      </c>
      <c r="BK701" t="s">
        <v>937</v>
      </c>
      <c r="BP701">
        <v>31</v>
      </c>
      <c r="BQ701">
        <v>6180</v>
      </c>
      <c r="BS701">
        <v>2</v>
      </c>
    </row>
    <row r="702" spans="43:71" x14ac:dyDescent="0.2">
      <c r="AQ702">
        <v>21</v>
      </c>
      <c r="AR702">
        <v>8082</v>
      </c>
      <c r="AS702" t="s">
        <v>30641</v>
      </c>
      <c r="AT702" t="s">
        <v>938</v>
      </c>
      <c r="AU702">
        <v>21</v>
      </c>
      <c r="AV702">
        <v>8082</v>
      </c>
      <c r="AW702" t="s">
        <v>23743</v>
      </c>
      <c r="AX702" t="s">
        <v>938</v>
      </c>
      <c r="AY702">
        <v>21</v>
      </c>
      <c r="AZ702">
        <v>8082</v>
      </c>
      <c r="BA702" t="s">
        <v>16895</v>
      </c>
      <c r="BB702" t="s">
        <v>938</v>
      </c>
      <c r="BC702">
        <v>21</v>
      </c>
      <c r="BD702">
        <v>8082</v>
      </c>
      <c r="BE702" t="s">
        <v>10047</v>
      </c>
      <c r="BF702" t="s">
        <v>938</v>
      </c>
      <c r="BH702">
        <v>21</v>
      </c>
      <c r="BI702">
        <v>8082</v>
      </c>
      <c r="BJ702" t="s">
        <v>3399</v>
      </c>
      <c r="BK702" t="s">
        <v>938</v>
      </c>
      <c r="BP702">
        <v>31</v>
      </c>
      <c r="BQ702">
        <v>6190</v>
      </c>
      <c r="BS702">
        <v>2</v>
      </c>
    </row>
    <row r="703" spans="43:71" x14ac:dyDescent="0.2">
      <c r="AQ703">
        <v>21</v>
      </c>
      <c r="AR703">
        <v>8083</v>
      </c>
      <c r="AS703" t="s">
        <v>30642</v>
      </c>
      <c r="AT703" t="s">
        <v>937</v>
      </c>
      <c r="AU703">
        <v>21</v>
      </c>
      <c r="AV703">
        <v>8083</v>
      </c>
      <c r="AW703" t="s">
        <v>23744</v>
      </c>
      <c r="AX703" t="s">
        <v>937</v>
      </c>
      <c r="AY703">
        <v>21</v>
      </c>
      <c r="AZ703">
        <v>8083</v>
      </c>
      <c r="BA703" t="s">
        <v>16896</v>
      </c>
      <c r="BB703" t="s">
        <v>937</v>
      </c>
      <c r="BC703">
        <v>21</v>
      </c>
      <c r="BD703">
        <v>8083</v>
      </c>
      <c r="BE703" t="s">
        <v>10048</v>
      </c>
      <c r="BF703" t="s">
        <v>937</v>
      </c>
      <c r="BH703">
        <v>21</v>
      </c>
      <c r="BI703">
        <v>8083</v>
      </c>
      <c r="BJ703" t="s">
        <v>3400</v>
      </c>
      <c r="BK703" t="s">
        <v>937</v>
      </c>
      <c r="BP703">
        <v>31</v>
      </c>
      <c r="BQ703">
        <v>6200</v>
      </c>
      <c r="BS703">
        <v>2</v>
      </c>
    </row>
    <row r="704" spans="43:71" x14ac:dyDescent="0.2">
      <c r="AQ704">
        <v>21</v>
      </c>
      <c r="AR704">
        <v>8084</v>
      </c>
      <c r="AS704" t="s">
        <v>30643</v>
      </c>
      <c r="AT704" t="s">
        <v>937</v>
      </c>
      <c r="AU704">
        <v>21</v>
      </c>
      <c r="AV704">
        <v>8084</v>
      </c>
      <c r="AW704" t="s">
        <v>23745</v>
      </c>
      <c r="AX704" t="s">
        <v>937</v>
      </c>
      <c r="AY704">
        <v>21</v>
      </c>
      <c r="AZ704">
        <v>8084</v>
      </c>
      <c r="BA704" t="s">
        <v>16897</v>
      </c>
      <c r="BB704" t="s">
        <v>937</v>
      </c>
      <c r="BC704">
        <v>21</v>
      </c>
      <c r="BD704">
        <v>8084</v>
      </c>
      <c r="BE704" t="s">
        <v>10049</v>
      </c>
      <c r="BF704" t="s">
        <v>937</v>
      </c>
      <c r="BH704">
        <v>21</v>
      </c>
      <c r="BI704">
        <v>8084</v>
      </c>
      <c r="BJ704" t="s">
        <v>3401</v>
      </c>
      <c r="BK704" t="s">
        <v>937</v>
      </c>
      <c r="BP704">
        <v>31</v>
      </c>
      <c r="BQ704">
        <v>6210</v>
      </c>
      <c r="BS704">
        <v>1</v>
      </c>
    </row>
    <row r="705" spans="43:71" x14ac:dyDescent="0.2">
      <c r="AQ705">
        <v>22</v>
      </c>
      <c r="AR705">
        <v>6010</v>
      </c>
      <c r="AS705" t="s">
        <v>30644</v>
      </c>
      <c r="AT705" t="s">
        <v>937</v>
      </c>
      <c r="AU705">
        <v>22</v>
      </c>
      <c r="AV705">
        <v>6010</v>
      </c>
      <c r="AW705" t="s">
        <v>23746</v>
      </c>
      <c r="AX705" t="s">
        <v>937</v>
      </c>
      <c r="AY705">
        <v>22</v>
      </c>
      <c r="AZ705">
        <v>6010</v>
      </c>
      <c r="BA705" t="s">
        <v>16898</v>
      </c>
      <c r="BB705" t="s">
        <v>937</v>
      </c>
      <c r="BC705">
        <v>22</v>
      </c>
      <c r="BD705">
        <v>6010</v>
      </c>
      <c r="BE705" t="s">
        <v>10050</v>
      </c>
      <c r="BF705" t="s">
        <v>937</v>
      </c>
      <c r="BH705">
        <v>22</v>
      </c>
      <c r="BI705">
        <v>6010</v>
      </c>
      <c r="BJ705" t="s">
        <v>3402</v>
      </c>
      <c r="BK705" t="s">
        <v>937</v>
      </c>
      <c r="BP705">
        <v>31</v>
      </c>
      <c r="BQ705">
        <v>6240</v>
      </c>
      <c r="BS705">
        <v>3</v>
      </c>
    </row>
    <row r="706" spans="43:71" x14ac:dyDescent="0.2">
      <c r="AQ706">
        <v>22</v>
      </c>
      <c r="AR706">
        <v>6020</v>
      </c>
      <c r="AS706" t="s">
        <v>30645</v>
      </c>
      <c r="AT706" t="s">
        <v>937</v>
      </c>
      <c r="AU706">
        <v>22</v>
      </c>
      <c r="AV706">
        <v>6020</v>
      </c>
      <c r="AW706" t="s">
        <v>23747</v>
      </c>
      <c r="AX706" t="s">
        <v>937</v>
      </c>
      <c r="AY706">
        <v>22</v>
      </c>
      <c r="AZ706">
        <v>6020</v>
      </c>
      <c r="BA706" t="s">
        <v>16899</v>
      </c>
      <c r="BB706" t="s">
        <v>937</v>
      </c>
      <c r="BC706">
        <v>22</v>
      </c>
      <c r="BD706">
        <v>6020</v>
      </c>
      <c r="BE706" t="s">
        <v>10051</v>
      </c>
      <c r="BF706" t="s">
        <v>937</v>
      </c>
      <c r="BH706">
        <v>22</v>
      </c>
      <c r="BI706">
        <v>6020</v>
      </c>
      <c r="BJ706" t="s">
        <v>3403</v>
      </c>
      <c r="BK706" t="s">
        <v>937</v>
      </c>
      <c r="BP706">
        <v>31</v>
      </c>
      <c r="BQ706">
        <v>6250</v>
      </c>
      <c r="BS706">
        <v>1</v>
      </c>
    </row>
    <row r="707" spans="43:71" x14ac:dyDescent="0.2">
      <c r="AQ707">
        <v>22</v>
      </c>
      <c r="AR707">
        <v>6030</v>
      </c>
      <c r="AS707" t="s">
        <v>30646</v>
      </c>
      <c r="AT707" t="s">
        <v>937</v>
      </c>
      <c r="AU707">
        <v>22</v>
      </c>
      <c r="AV707">
        <v>6030</v>
      </c>
      <c r="AW707" t="s">
        <v>23748</v>
      </c>
      <c r="AX707" t="s">
        <v>937</v>
      </c>
      <c r="AY707">
        <v>22</v>
      </c>
      <c r="AZ707">
        <v>6030</v>
      </c>
      <c r="BA707" t="s">
        <v>16900</v>
      </c>
      <c r="BB707" t="s">
        <v>937</v>
      </c>
      <c r="BC707">
        <v>22</v>
      </c>
      <c r="BD707">
        <v>6030</v>
      </c>
      <c r="BE707" t="s">
        <v>10052</v>
      </c>
      <c r="BF707" t="s">
        <v>937</v>
      </c>
      <c r="BH707">
        <v>22</v>
      </c>
      <c r="BI707">
        <v>6030</v>
      </c>
      <c r="BJ707" t="s">
        <v>3404</v>
      </c>
      <c r="BK707" t="s">
        <v>937</v>
      </c>
      <c r="BP707">
        <v>31</v>
      </c>
      <c r="BQ707">
        <v>6256</v>
      </c>
      <c r="BS707">
        <v>1</v>
      </c>
    </row>
    <row r="708" spans="43:71" x14ac:dyDescent="0.2">
      <c r="AQ708">
        <v>22</v>
      </c>
      <c r="AR708">
        <v>6040</v>
      </c>
      <c r="AS708" t="s">
        <v>30647</v>
      </c>
      <c r="AT708" t="s">
        <v>937</v>
      </c>
      <c r="AU708">
        <v>22</v>
      </c>
      <c r="AV708">
        <v>6040</v>
      </c>
      <c r="AW708" t="s">
        <v>23749</v>
      </c>
      <c r="AX708" t="s">
        <v>937</v>
      </c>
      <c r="AY708">
        <v>22</v>
      </c>
      <c r="AZ708">
        <v>6040</v>
      </c>
      <c r="BA708" t="s">
        <v>16901</v>
      </c>
      <c r="BB708" t="s">
        <v>937</v>
      </c>
      <c r="BC708">
        <v>22</v>
      </c>
      <c r="BD708">
        <v>6040</v>
      </c>
      <c r="BE708" t="s">
        <v>10053</v>
      </c>
      <c r="BF708" t="s">
        <v>937</v>
      </c>
      <c r="BH708">
        <v>22</v>
      </c>
      <c r="BI708">
        <v>6040</v>
      </c>
      <c r="BJ708" t="s">
        <v>3405</v>
      </c>
      <c r="BK708" t="s">
        <v>937</v>
      </c>
      <c r="BP708">
        <v>31</v>
      </c>
      <c r="BQ708">
        <v>6260</v>
      </c>
      <c r="BS708">
        <v>2</v>
      </c>
    </row>
    <row r="709" spans="43:71" x14ac:dyDescent="0.2">
      <c r="AQ709">
        <v>22</v>
      </c>
      <c r="AR709">
        <v>6070</v>
      </c>
      <c r="AS709" t="s">
        <v>30648</v>
      </c>
      <c r="AT709" t="s">
        <v>937</v>
      </c>
      <c r="AU709">
        <v>22</v>
      </c>
      <c r="AV709">
        <v>6070</v>
      </c>
      <c r="AW709" t="s">
        <v>23750</v>
      </c>
      <c r="AX709" t="s">
        <v>937</v>
      </c>
      <c r="AY709">
        <v>22</v>
      </c>
      <c r="AZ709">
        <v>6070</v>
      </c>
      <c r="BA709" t="s">
        <v>16902</v>
      </c>
      <c r="BB709" t="s">
        <v>937</v>
      </c>
      <c r="BC709">
        <v>22</v>
      </c>
      <c r="BD709">
        <v>6070</v>
      </c>
      <c r="BE709" t="s">
        <v>10054</v>
      </c>
      <c r="BF709" t="s">
        <v>937</v>
      </c>
      <c r="BH709">
        <v>22</v>
      </c>
      <c r="BI709">
        <v>6070</v>
      </c>
      <c r="BJ709" t="s">
        <v>3406</v>
      </c>
      <c r="BK709" t="s">
        <v>937</v>
      </c>
      <c r="BP709">
        <v>31</v>
      </c>
      <c r="BQ709">
        <v>6270</v>
      </c>
      <c r="BS709">
        <v>2</v>
      </c>
    </row>
    <row r="710" spans="43:71" x14ac:dyDescent="0.2">
      <c r="AQ710">
        <v>22</v>
      </c>
      <c r="AR710">
        <v>6080</v>
      </c>
      <c r="AS710" t="s">
        <v>30649</v>
      </c>
      <c r="AT710" t="s">
        <v>937</v>
      </c>
      <c r="AU710">
        <v>22</v>
      </c>
      <c r="AV710">
        <v>6080</v>
      </c>
      <c r="AW710" t="s">
        <v>23751</v>
      </c>
      <c r="AX710" t="s">
        <v>937</v>
      </c>
      <c r="AY710">
        <v>22</v>
      </c>
      <c r="AZ710">
        <v>6080</v>
      </c>
      <c r="BA710" t="s">
        <v>16903</v>
      </c>
      <c r="BB710" t="s">
        <v>937</v>
      </c>
      <c r="BC710">
        <v>22</v>
      </c>
      <c r="BD710">
        <v>6080</v>
      </c>
      <c r="BE710" t="s">
        <v>10055</v>
      </c>
      <c r="BF710" t="s">
        <v>937</v>
      </c>
      <c r="BH710">
        <v>22</v>
      </c>
      <c r="BI710">
        <v>6080</v>
      </c>
      <c r="BJ710" t="s">
        <v>3407</v>
      </c>
      <c r="BK710" t="s">
        <v>937</v>
      </c>
      <c r="BP710">
        <v>31</v>
      </c>
      <c r="BQ710">
        <v>6280</v>
      </c>
      <c r="BS710">
        <v>1</v>
      </c>
    </row>
    <row r="711" spans="43:71" x14ac:dyDescent="0.2">
      <c r="AQ711">
        <v>22</v>
      </c>
      <c r="AR711">
        <v>6090</v>
      </c>
      <c r="AS711" t="s">
        <v>30650</v>
      </c>
      <c r="AT711" t="s">
        <v>937</v>
      </c>
      <c r="AU711">
        <v>22</v>
      </c>
      <c r="AV711">
        <v>6090</v>
      </c>
      <c r="AW711" t="s">
        <v>23752</v>
      </c>
      <c r="AX711" t="s">
        <v>937</v>
      </c>
      <c r="AY711">
        <v>22</v>
      </c>
      <c r="AZ711">
        <v>6090</v>
      </c>
      <c r="BA711" t="s">
        <v>16904</v>
      </c>
      <c r="BB711" t="s">
        <v>937</v>
      </c>
      <c r="BC711">
        <v>22</v>
      </c>
      <c r="BD711">
        <v>6090</v>
      </c>
      <c r="BE711" t="s">
        <v>10056</v>
      </c>
      <c r="BF711" t="s">
        <v>937</v>
      </c>
      <c r="BH711">
        <v>22</v>
      </c>
      <c r="BI711">
        <v>6090</v>
      </c>
      <c r="BJ711" t="s">
        <v>3408</v>
      </c>
      <c r="BK711" t="s">
        <v>937</v>
      </c>
      <c r="BP711">
        <v>31</v>
      </c>
      <c r="BQ711">
        <v>6290</v>
      </c>
      <c r="BS711">
        <v>1</v>
      </c>
    </row>
    <row r="712" spans="43:71" x14ac:dyDescent="0.2">
      <c r="AQ712">
        <v>22</v>
      </c>
      <c r="AR712">
        <v>6100</v>
      </c>
      <c r="AS712" t="s">
        <v>30651</v>
      </c>
      <c r="AT712" t="s">
        <v>937</v>
      </c>
      <c r="AU712">
        <v>22</v>
      </c>
      <c r="AV712">
        <v>6100</v>
      </c>
      <c r="AW712" t="s">
        <v>23753</v>
      </c>
      <c r="AX712" t="s">
        <v>937</v>
      </c>
      <c r="AY712">
        <v>22</v>
      </c>
      <c r="AZ712">
        <v>6100</v>
      </c>
      <c r="BA712" t="s">
        <v>16905</v>
      </c>
      <c r="BB712" t="s">
        <v>937</v>
      </c>
      <c r="BC712">
        <v>22</v>
      </c>
      <c r="BD712">
        <v>6100</v>
      </c>
      <c r="BE712" t="s">
        <v>10057</v>
      </c>
      <c r="BF712" t="s">
        <v>937</v>
      </c>
      <c r="BH712">
        <v>22</v>
      </c>
      <c r="BI712">
        <v>6100</v>
      </c>
      <c r="BJ712" t="s">
        <v>3409</v>
      </c>
      <c r="BK712" t="s">
        <v>937</v>
      </c>
      <c r="BP712">
        <v>31</v>
      </c>
      <c r="BQ712">
        <v>6300</v>
      </c>
      <c r="BS712">
        <v>1</v>
      </c>
    </row>
    <row r="713" spans="43:71" x14ac:dyDescent="0.2">
      <c r="AQ713">
        <v>22</v>
      </c>
      <c r="AR713">
        <v>6101</v>
      </c>
      <c r="AS713" t="s">
        <v>30652</v>
      </c>
      <c r="AT713" t="s">
        <v>937</v>
      </c>
      <c r="AU713">
        <v>22</v>
      </c>
      <c r="AV713">
        <v>6101</v>
      </c>
      <c r="AW713" t="s">
        <v>23754</v>
      </c>
      <c r="AX713" t="s">
        <v>937</v>
      </c>
      <c r="AY713">
        <v>22</v>
      </c>
      <c r="AZ713">
        <v>6101</v>
      </c>
      <c r="BA713" t="s">
        <v>16906</v>
      </c>
      <c r="BB713" t="s">
        <v>937</v>
      </c>
      <c r="BC713">
        <v>22</v>
      </c>
      <c r="BD713">
        <v>6101</v>
      </c>
      <c r="BE713" t="s">
        <v>10058</v>
      </c>
      <c r="BF713" t="s">
        <v>937</v>
      </c>
      <c r="BH713">
        <v>22</v>
      </c>
      <c r="BI713">
        <v>6101</v>
      </c>
      <c r="BJ713" t="s">
        <v>3410</v>
      </c>
      <c r="BK713" t="s">
        <v>937</v>
      </c>
      <c r="BP713">
        <v>31</v>
      </c>
      <c r="BQ713">
        <v>6310</v>
      </c>
      <c r="BS713">
        <v>1</v>
      </c>
    </row>
    <row r="714" spans="43:71" x14ac:dyDescent="0.2">
      <c r="AQ714">
        <v>22</v>
      </c>
      <c r="AR714">
        <v>6110</v>
      </c>
      <c r="AS714" t="s">
        <v>30653</v>
      </c>
      <c r="AT714" t="s">
        <v>936</v>
      </c>
      <c r="AU714">
        <v>22</v>
      </c>
      <c r="AV714">
        <v>6110</v>
      </c>
      <c r="AW714" t="s">
        <v>23755</v>
      </c>
      <c r="AX714" t="s">
        <v>936</v>
      </c>
      <c r="AY714">
        <v>22</v>
      </c>
      <c r="AZ714">
        <v>6110</v>
      </c>
      <c r="BA714" t="s">
        <v>16907</v>
      </c>
      <c r="BB714" t="s">
        <v>936</v>
      </c>
      <c r="BC714">
        <v>22</v>
      </c>
      <c r="BD714">
        <v>6110</v>
      </c>
      <c r="BE714" t="s">
        <v>10059</v>
      </c>
      <c r="BF714" t="s">
        <v>936</v>
      </c>
      <c r="BH714">
        <v>22</v>
      </c>
      <c r="BI714">
        <v>6110</v>
      </c>
      <c r="BJ714" t="s">
        <v>3411</v>
      </c>
      <c r="BK714" t="s">
        <v>936</v>
      </c>
      <c r="BP714">
        <v>31</v>
      </c>
      <c r="BQ714">
        <v>6320</v>
      </c>
      <c r="BS714">
        <v>1</v>
      </c>
    </row>
    <row r="715" spans="43:71" x14ac:dyDescent="0.2">
      <c r="AQ715">
        <v>22</v>
      </c>
      <c r="AR715">
        <v>6130</v>
      </c>
      <c r="AS715" t="s">
        <v>30654</v>
      </c>
      <c r="AT715" t="s">
        <v>937</v>
      </c>
      <c r="AU715">
        <v>22</v>
      </c>
      <c r="AV715">
        <v>6130</v>
      </c>
      <c r="AW715" t="s">
        <v>23756</v>
      </c>
      <c r="AX715" t="s">
        <v>937</v>
      </c>
      <c r="AY715">
        <v>22</v>
      </c>
      <c r="AZ715">
        <v>6130</v>
      </c>
      <c r="BA715" t="s">
        <v>16908</v>
      </c>
      <c r="BB715" t="s">
        <v>937</v>
      </c>
      <c r="BC715">
        <v>22</v>
      </c>
      <c r="BD715">
        <v>6130</v>
      </c>
      <c r="BE715" t="s">
        <v>10060</v>
      </c>
      <c r="BF715" t="s">
        <v>937</v>
      </c>
      <c r="BH715">
        <v>22</v>
      </c>
      <c r="BI715">
        <v>6130</v>
      </c>
      <c r="BJ715" t="s">
        <v>3412</v>
      </c>
      <c r="BK715" t="s">
        <v>937</v>
      </c>
      <c r="BP715">
        <v>31</v>
      </c>
      <c r="BQ715">
        <v>6330</v>
      </c>
      <c r="BS715">
        <v>1</v>
      </c>
    </row>
    <row r="716" spans="43:71" x14ac:dyDescent="0.2">
      <c r="AQ716">
        <v>22</v>
      </c>
      <c r="AR716">
        <v>6131</v>
      </c>
      <c r="AS716" t="s">
        <v>30655</v>
      </c>
      <c r="AT716" t="s">
        <v>937</v>
      </c>
      <c r="AU716">
        <v>22</v>
      </c>
      <c r="AV716">
        <v>6131</v>
      </c>
      <c r="AW716" t="s">
        <v>23757</v>
      </c>
      <c r="AX716" t="s">
        <v>937</v>
      </c>
      <c r="AY716">
        <v>22</v>
      </c>
      <c r="AZ716">
        <v>6131</v>
      </c>
      <c r="BA716" t="s">
        <v>16909</v>
      </c>
      <c r="BB716" t="s">
        <v>937</v>
      </c>
      <c r="BC716">
        <v>22</v>
      </c>
      <c r="BD716">
        <v>6131</v>
      </c>
      <c r="BE716" t="s">
        <v>10061</v>
      </c>
      <c r="BF716" t="s">
        <v>937</v>
      </c>
      <c r="BH716">
        <v>22</v>
      </c>
      <c r="BI716">
        <v>6131</v>
      </c>
      <c r="BJ716" t="s">
        <v>3413</v>
      </c>
      <c r="BK716" t="s">
        <v>937</v>
      </c>
      <c r="BP716">
        <v>31</v>
      </c>
      <c r="BQ716">
        <v>6340</v>
      </c>
      <c r="BS716">
        <v>1</v>
      </c>
    </row>
    <row r="717" spans="43:71" x14ac:dyDescent="0.2">
      <c r="AQ717">
        <v>22</v>
      </c>
      <c r="AR717">
        <v>6140</v>
      </c>
      <c r="AS717" t="s">
        <v>30656</v>
      </c>
      <c r="AT717" t="s">
        <v>937</v>
      </c>
      <c r="AU717">
        <v>22</v>
      </c>
      <c r="AV717">
        <v>6140</v>
      </c>
      <c r="AW717" t="s">
        <v>23758</v>
      </c>
      <c r="AX717" t="s">
        <v>937</v>
      </c>
      <c r="AY717">
        <v>22</v>
      </c>
      <c r="AZ717">
        <v>6140</v>
      </c>
      <c r="BA717" t="s">
        <v>16910</v>
      </c>
      <c r="BB717" t="s">
        <v>937</v>
      </c>
      <c r="BC717">
        <v>22</v>
      </c>
      <c r="BD717">
        <v>6140</v>
      </c>
      <c r="BE717" t="s">
        <v>10062</v>
      </c>
      <c r="BF717" t="s">
        <v>937</v>
      </c>
      <c r="BH717">
        <v>22</v>
      </c>
      <c r="BI717">
        <v>6140</v>
      </c>
      <c r="BJ717" t="s">
        <v>3414</v>
      </c>
      <c r="BK717" t="s">
        <v>937</v>
      </c>
      <c r="BP717">
        <v>34</v>
      </c>
      <c r="BQ717">
        <v>6010</v>
      </c>
      <c r="BS717">
        <v>2</v>
      </c>
    </row>
    <row r="718" spans="43:71" x14ac:dyDescent="0.2">
      <c r="AQ718">
        <v>22</v>
      </c>
      <c r="AR718">
        <v>6150</v>
      </c>
      <c r="AS718" t="s">
        <v>30657</v>
      </c>
      <c r="AT718" t="s">
        <v>937</v>
      </c>
      <c r="AU718">
        <v>22</v>
      </c>
      <c r="AV718">
        <v>6150</v>
      </c>
      <c r="AW718" t="s">
        <v>23759</v>
      </c>
      <c r="AX718" t="s">
        <v>937</v>
      </c>
      <c r="AY718">
        <v>22</v>
      </c>
      <c r="AZ718">
        <v>6150</v>
      </c>
      <c r="BA718" t="s">
        <v>16911</v>
      </c>
      <c r="BB718" t="s">
        <v>937</v>
      </c>
      <c r="BC718">
        <v>22</v>
      </c>
      <c r="BD718">
        <v>6150</v>
      </c>
      <c r="BE718" t="s">
        <v>10063</v>
      </c>
      <c r="BF718" t="s">
        <v>937</v>
      </c>
      <c r="BH718">
        <v>22</v>
      </c>
      <c r="BI718">
        <v>6150</v>
      </c>
      <c r="BJ718" t="s">
        <v>3415</v>
      </c>
      <c r="BK718" t="s">
        <v>937</v>
      </c>
      <c r="BP718">
        <v>34</v>
      </c>
      <c r="BQ718">
        <v>6020</v>
      </c>
      <c r="BS718">
        <v>2</v>
      </c>
    </row>
    <row r="719" spans="43:71" x14ac:dyDescent="0.2">
      <c r="AQ719">
        <v>22</v>
      </c>
      <c r="AR719">
        <v>6160</v>
      </c>
      <c r="AS719" t="s">
        <v>30658</v>
      </c>
      <c r="AT719" t="s">
        <v>937</v>
      </c>
      <c r="AU719">
        <v>22</v>
      </c>
      <c r="AV719">
        <v>6160</v>
      </c>
      <c r="AW719" t="s">
        <v>23760</v>
      </c>
      <c r="AX719" t="s">
        <v>937</v>
      </c>
      <c r="AY719">
        <v>22</v>
      </c>
      <c r="AZ719">
        <v>6160</v>
      </c>
      <c r="BA719" t="s">
        <v>16912</v>
      </c>
      <c r="BB719" t="s">
        <v>937</v>
      </c>
      <c r="BC719">
        <v>22</v>
      </c>
      <c r="BD719">
        <v>6160</v>
      </c>
      <c r="BE719" t="s">
        <v>10064</v>
      </c>
      <c r="BF719" t="s">
        <v>937</v>
      </c>
      <c r="BH719">
        <v>22</v>
      </c>
      <c r="BI719">
        <v>6160</v>
      </c>
      <c r="BJ719" t="s">
        <v>3416</v>
      </c>
      <c r="BK719" t="s">
        <v>937</v>
      </c>
      <c r="BP719">
        <v>34</v>
      </c>
      <c r="BQ719">
        <v>6030</v>
      </c>
      <c r="BS719">
        <v>2</v>
      </c>
    </row>
    <row r="720" spans="43:71" x14ac:dyDescent="0.2">
      <c r="AQ720">
        <v>22</v>
      </c>
      <c r="AR720">
        <v>6170</v>
      </c>
      <c r="AS720" t="s">
        <v>30659</v>
      </c>
      <c r="AT720" t="s">
        <v>936</v>
      </c>
      <c r="AU720">
        <v>22</v>
      </c>
      <c r="AV720">
        <v>6170</v>
      </c>
      <c r="AW720" t="s">
        <v>23761</v>
      </c>
      <c r="AX720" t="s">
        <v>936</v>
      </c>
      <c r="AY720">
        <v>22</v>
      </c>
      <c r="AZ720">
        <v>6170</v>
      </c>
      <c r="BA720" t="s">
        <v>16913</v>
      </c>
      <c r="BB720" t="s">
        <v>936</v>
      </c>
      <c r="BC720">
        <v>22</v>
      </c>
      <c r="BD720">
        <v>6170</v>
      </c>
      <c r="BE720" t="s">
        <v>10065</v>
      </c>
      <c r="BF720" t="s">
        <v>936</v>
      </c>
      <c r="BH720">
        <v>22</v>
      </c>
      <c r="BI720">
        <v>6170</v>
      </c>
      <c r="BJ720" t="s">
        <v>3417</v>
      </c>
      <c r="BK720" t="s">
        <v>936</v>
      </c>
      <c r="BP720">
        <v>34</v>
      </c>
      <c r="BQ720">
        <v>6040</v>
      </c>
      <c r="BS720">
        <v>2</v>
      </c>
    </row>
    <row r="721" spans="43:71" x14ac:dyDescent="0.2">
      <c r="AQ721">
        <v>22</v>
      </c>
      <c r="AR721">
        <v>6180</v>
      </c>
      <c r="AS721" t="s">
        <v>30660</v>
      </c>
      <c r="AT721" t="s">
        <v>937</v>
      </c>
      <c r="AU721">
        <v>22</v>
      </c>
      <c r="AV721">
        <v>6180</v>
      </c>
      <c r="AW721" t="s">
        <v>23762</v>
      </c>
      <c r="AX721" t="s">
        <v>937</v>
      </c>
      <c r="AY721">
        <v>22</v>
      </c>
      <c r="AZ721">
        <v>6180</v>
      </c>
      <c r="BA721" t="s">
        <v>16914</v>
      </c>
      <c r="BB721" t="s">
        <v>937</v>
      </c>
      <c r="BC721">
        <v>22</v>
      </c>
      <c r="BD721">
        <v>6180</v>
      </c>
      <c r="BE721" t="s">
        <v>10066</v>
      </c>
      <c r="BF721" t="s">
        <v>937</v>
      </c>
      <c r="BH721">
        <v>22</v>
      </c>
      <c r="BI721">
        <v>6180</v>
      </c>
      <c r="BJ721" t="s">
        <v>3418</v>
      </c>
      <c r="BK721" t="s">
        <v>937</v>
      </c>
      <c r="BP721">
        <v>34</v>
      </c>
      <c r="BQ721">
        <v>6070</v>
      </c>
      <c r="BS721">
        <v>2</v>
      </c>
    </row>
    <row r="722" spans="43:71" x14ac:dyDescent="0.2">
      <c r="AQ722">
        <v>22</v>
      </c>
      <c r="AR722">
        <v>6190</v>
      </c>
      <c r="AS722" t="s">
        <v>30661</v>
      </c>
      <c r="AT722" t="s">
        <v>937</v>
      </c>
      <c r="AU722">
        <v>22</v>
      </c>
      <c r="AV722">
        <v>6190</v>
      </c>
      <c r="AW722" t="s">
        <v>23763</v>
      </c>
      <c r="AX722" t="s">
        <v>937</v>
      </c>
      <c r="AY722">
        <v>22</v>
      </c>
      <c r="AZ722">
        <v>6190</v>
      </c>
      <c r="BA722" t="s">
        <v>16915</v>
      </c>
      <c r="BB722" t="s">
        <v>937</v>
      </c>
      <c r="BC722">
        <v>22</v>
      </c>
      <c r="BD722">
        <v>6190</v>
      </c>
      <c r="BE722" t="s">
        <v>10067</v>
      </c>
      <c r="BF722" t="s">
        <v>937</v>
      </c>
      <c r="BH722">
        <v>22</v>
      </c>
      <c r="BI722">
        <v>6190</v>
      </c>
      <c r="BJ722" t="s">
        <v>3419</v>
      </c>
      <c r="BK722" t="s">
        <v>937</v>
      </c>
      <c r="BP722">
        <v>34</v>
      </c>
      <c r="BQ722">
        <v>6080</v>
      </c>
      <c r="BS722">
        <v>1</v>
      </c>
    </row>
    <row r="723" spans="43:71" x14ac:dyDescent="0.2">
      <c r="AQ723">
        <v>22</v>
      </c>
      <c r="AR723">
        <v>6200</v>
      </c>
      <c r="AS723" t="s">
        <v>30662</v>
      </c>
      <c r="AT723" t="s">
        <v>937</v>
      </c>
      <c r="AU723">
        <v>22</v>
      </c>
      <c r="AV723">
        <v>6200</v>
      </c>
      <c r="AW723" t="s">
        <v>23764</v>
      </c>
      <c r="AX723" t="s">
        <v>937</v>
      </c>
      <c r="AY723">
        <v>22</v>
      </c>
      <c r="AZ723">
        <v>6200</v>
      </c>
      <c r="BA723" t="s">
        <v>16916</v>
      </c>
      <c r="BB723" t="s">
        <v>937</v>
      </c>
      <c r="BC723">
        <v>22</v>
      </c>
      <c r="BD723">
        <v>6200</v>
      </c>
      <c r="BE723" t="s">
        <v>10068</v>
      </c>
      <c r="BF723" t="s">
        <v>937</v>
      </c>
      <c r="BH723">
        <v>22</v>
      </c>
      <c r="BI723">
        <v>6200</v>
      </c>
      <c r="BJ723" t="s">
        <v>3420</v>
      </c>
      <c r="BK723" t="s">
        <v>937</v>
      </c>
      <c r="BP723">
        <v>34</v>
      </c>
      <c r="BQ723">
        <v>6090</v>
      </c>
      <c r="BS723">
        <v>3</v>
      </c>
    </row>
    <row r="724" spans="43:71" x14ac:dyDescent="0.2">
      <c r="AQ724">
        <v>22</v>
      </c>
      <c r="AR724">
        <v>6210</v>
      </c>
      <c r="AS724" t="s">
        <v>30663</v>
      </c>
      <c r="AT724" t="s">
        <v>936</v>
      </c>
      <c r="AU724">
        <v>22</v>
      </c>
      <c r="AV724">
        <v>6210</v>
      </c>
      <c r="AW724" t="s">
        <v>23765</v>
      </c>
      <c r="AX724" t="s">
        <v>936</v>
      </c>
      <c r="AY724">
        <v>22</v>
      </c>
      <c r="AZ724">
        <v>6210</v>
      </c>
      <c r="BA724" t="s">
        <v>16917</v>
      </c>
      <c r="BB724" t="s">
        <v>936</v>
      </c>
      <c r="BC724">
        <v>22</v>
      </c>
      <c r="BD724">
        <v>6210</v>
      </c>
      <c r="BE724" t="s">
        <v>10069</v>
      </c>
      <c r="BF724" t="s">
        <v>936</v>
      </c>
      <c r="BH724">
        <v>22</v>
      </c>
      <c r="BI724">
        <v>6210</v>
      </c>
      <c r="BJ724" t="s">
        <v>3421</v>
      </c>
      <c r="BK724" t="s">
        <v>936</v>
      </c>
      <c r="BP724">
        <v>34</v>
      </c>
      <c r="BQ724">
        <v>6100</v>
      </c>
      <c r="BS724">
        <v>2</v>
      </c>
    </row>
    <row r="725" spans="43:71" x14ac:dyDescent="0.2">
      <c r="AQ725">
        <v>22</v>
      </c>
      <c r="AR725">
        <v>6240</v>
      </c>
      <c r="AS725" t="s">
        <v>30664</v>
      </c>
      <c r="AT725" t="s">
        <v>937</v>
      </c>
      <c r="AU725">
        <v>22</v>
      </c>
      <c r="AV725">
        <v>6240</v>
      </c>
      <c r="AW725" t="s">
        <v>23766</v>
      </c>
      <c r="AX725" t="s">
        <v>937</v>
      </c>
      <c r="AY725">
        <v>22</v>
      </c>
      <c r="AZ725">
        <v>6240</v>
      </c>
      <c r="BA725" t="s">
        <v>16918</v>
      </c>
      <c r="BB725" t="s">
        <v>937</v>
      </c>
      <c r="BC725">
        <v>22</v>
      </c>
      <c r="BD725">
        <v>6240</v>
      </c>
      <c r="BE725" t="s">
        <v>10070</v>
      </c>
      <c r="BF725" t="s">
        <v>937</v>
      </c>
      <c r="BH725">
        <v>22</v>
      </c>
      <c r="BI725">
        <v>6240</v>
      </c>
      <c r="BJ725" t="s">
        <v>3422</v>
      </c>
      <c r="BK725" t="s">
        <v>937</v>
      </c>
      <c r="BP725">
        <v>34</v>
      </c>
      <c r="BQ725">
        <v>6101</v>
      </c>
      <c r="BS725">
        <v>2</v>
      </c>
    </row>
    <row r="726" spans="43:71" x14ac:dyDescent="0.2">
      <c r="AQ726">
        <v>22</v>
      </c>
      <c r="AR726">
        <v>6250</v>
      </c>
      <c r="AS726" t="s">
        <v>30665</v>
      </c>
      <c r="AT726" t="s">
        <v>938</v>
      </c>
      <c r="AU726">
        <v>22</v>
      </c>
      <c r="AV726">
        <v>6250</v>
      </c>
      <c r="AW726" t="s">
        <v>23767</v>
      </c>
      <c r="AX726" t="s">
        <v>938</v>
      </c>
      <c r="AY726">
        <v>22</v>
      </c>
      <c r="AZ726">
        <v>6250</v>
      </c>
      <c r="BA726" t="s">
        <v>16919</v>
      </c>
      <c r="BB726" t="s">
        <v>938</v>
      </c>
      <c r="BC726">
        <v>22</v>
      </c>
      <c r="BD726">
        <v>6250</v>
      </c>
      <c r="BE726" t="s">
        <v>10071</v>
      </c>
      <c r="BF726" t="s">
        <v>938</v>
      </c>
      <c r="BH726">
        <v>22</v>
      </c>
      <c r="BI726">
        <v>6250</v>
      </c>
      <c r="BJ726" t="s">
        <v>3423</v>
      </c>
      <c r="BK726" t="s">
        <v>938</v>
      </c>
      <c r="BP726">
        <v>34</v>
      </c>
      <c r="BQ726">
        <v>6110</v>
      </c>
      <c r="BS726">
        <v>1</v>
      </c>
    </row>
    <row r="727" spans="43:71" x14ac:dyDescent="0.2">
      <c r="AQ727">
        <v>22</v>
      </c>
      <c r="AR727">
        <v>6256</v>
      </c>
      <c r="AS727" t="s">
        <v>30666</v>
      </c>
      <c r="AT727" t="s">
        <v>938</v>
      </c>
      <c r="AU727">
        <v>22</v>
      </c>
      <c r="AV727">
        <v>6256</v>
      </c>
      <c r="AW727" t="s">
        <v>23768</v>
      </c>
      <c r="AX727" t="s">
        <v>936</v>
      </c>
      <c r="AY727">
        <v>22</v>
      </c>
      <c r="AZ727">
        <v>6256</v>
      </c>
      <c r="BA727" t="s">
        <v>16920</v>
      </c>
      <c r="BB727" t="s">
        <v>936</v>
      </c>
      <c r="BC727">
        <v>22</v>
      </c>
      <c r="BD727">
        <v>6256</v>
      </c>
      <c r="BE727" t="s">
        <v>10072</v>
      </c>
      <c r="BF727" t="s">
        <v>936</v>
      </c>
      <c r="BH727">
        <v>22</v>
      </c>
      <c r="BI727">
        <v>6256</v>
      </c>
      <c r="BJ727" t="s">
        <v>3424</v>
      </c>
      <c r="BK727" t="s">
        <v>936</v>
      </c>
      <c r="BP727">
        <v>34</v>
      </c>
      <c r="BQ727">
        <v>6130</v>
      </c>
      <c r="BS727">
        <v>2</v>
      </c>
    </row>
    <row r="728" spans="43:71" x14ac:dyDescent="0.2">
      <c r="AQ728">
        <v>22</v>
      </c>
      <c r="AR728">
        <v>6260</v>
      </c>
      <c r="AS728" t="s">
        <v>30667</v>
      </c>
      <c r="AT728" t="s">
        <v>937</v>
      </c>
      <c r="AU728">
        <v>22</v>
      </c>
      <c r="AV728">
        <v>6260</v>
      </c>
      <c r="AW728" t="s">
        <v>23769</v>
      </c>
      <c r="AX728" t="s">
        <v>937</v>
      </c>
      <c r="AY728">
        <v>22</v>
      </c>
      <c r="AZ728">
        <v>6260</v>
      </c>
      <c r="BA728" t="s">
        <v>16921</v>
      </c>
      <c r="BB728" t="s">
        <v>937</v>
      </c>
      <c r="BC728">
        <v>22</v>
      </c>
      <c r="BD728">
        <v>6260</v>
      </c>
      <c r="BE728" t="s">
        <v>10073</v>
      </c>
      <c r="BF728" t="s">
        <v>937</v>
      </c>
      <c r="BH728">
        <v>22</v>
      </c>
      <c r="BI728">
        <v>6260</v>
      </c>
      <c r="BJ728" t="s">
        <v>3425</v>
      </c>
      <c r="BK728" t="s">
        <v>937</v>
      </c>
      <c r="BP728">
        <v>34</v>
      </c>
      <c r="BQ728">
        <v>6131</v>
      </c>
      <c r="BS728">
        <v>4</v>
      </c>
    </row>
    <row r="729" spans="43:71" x14ac:dyDescent="0.2">
      <c r="AQ729">
        <v>22</v>
      </c>
      <c r="AR729">
        <v>6270</v>
      </c>
      <c r="AS729" t="s">
        <v>30668</v>
      </c>
      <c r="AT729" t="s">
        <v>937</v>
      </c>
      <c r="AU729">
        <v>22</v>
      </c>
      <c r="AV729">
        <v>6270</v>
      </c>
      <c r="AW729" t="s">
        <v>23770</v>
      </c>
      <c r="AX729" t="s">
        <v>937</v>
      </c>
      <c r="AY729">
        <v>22</v>
      </c>
      <c r="AZ729">
        <v>6270</v>
      </c>
      <c r="BA729" t="s">
        <v>16922</v>
      </c>
      <c r="BB729" t="s">
        <v>937</v>
      </c>
      <c r="BC729">
        <v>22</v>
      </c>
      <c r="BD729">
        <v>6270</v>
      </c>
      <c r="BE729" t="s">
        <v>10074</v>
      </c>
      <c r="BF729" t="s">
        <v>937</v>
      </c>
      <c r="BH729">
        <v>22</v>
      </c>
      <c r="BI729">
        <v>6270</v>
      </c>
      <c r="BJ729" t="s">
        <v>3426</v>
      </c>
      <c r="BK729" t="s">
        <v>937</v>
      </c>
      <c r="BP729">
        <v>34</v>
      </c>
      <c r="BQ729">
        <v>6140</v>
      </c>
      <c r="BS729">
        <v>2</v>
      </c>
    </row>
    <row r="730" spans="43:71" x14ac:dyDescent="0.2">
      <c r="AQ730">
        <v>22</v>
      </c>
      <c r="AR730">
        <v>6280</v>
      </c>
      <c r="AS730" t="s">
        <v>30669</v>
      </c>
      <c r="AT730" t="s">
        <v>936</v>
      </c>
      <c r="AU730">
        <v>22</v>
      </c>
      <c r="AV730">
        <v>6280</v>
      </c>
      <c r="AW730" t="s">
        <v>23771</v>
      </c>
      <c r="AX730" t="s">
        <v>936</v>
      </c>
      <c r="AY730">
        <v>22</v>
      </c>
      <c r="AZ730">
        <v>6280</v>
      </c>
      <c r="BA730" t="s">
        <v>16923</v>
      </c>
      <c r="BB730" t="s">
        <v>936</v>
      </c>
      <c r="BC730">
        <v>22</v>
      </c>
      <c r="BD730">
        <v>6280</v>
      </c>
      <c r="BE730" t="s">
        <v>10075</v>
      </c>
      <c r="BF730" t="s">
        <v>936</v>
      </c>
      <c r="BH730">
        <v>22</v>
      </c>
      <c r="BI730">
        <v>6280</v>
      </c>
      <c r="BJ730" t="s">
        <v>3427</v>
      </c>
      <c r="BK730" t="s">
        <v>936</v>
      </c>
      <c r="BP730">
        <v>34</v>
      </c>
      <c r="BQ730">
        <v>6150</v>
      </c>
      <c r="BS730">
        <v>2</v>
      </c>
    </row>
    <row r="731" spans="43:71" x14ac:dyDescent="0.2">
      <c r="AQ731">
        <v>22</v>
      </c>
      <c r="AR731">
        <v>6290</v>
      </c>
      <c r="AS731" t="s">
        <v>30670</v>
      </c>
      <c r="AT731" t="s">
        <v>936</v>
      </c>
      <c r="AU731">
        <v>22</v>
      </c>
      <c r="AV731">
        <v>6290</v>
      </c>
      <c r="AW731" t="s">
        <v>23772</v>
      </c>
      <c r="AX731" t="s">
        <v>936</v>
      </c>
      <c r="AY731">
        <v>22</v>
      </c>
      <c r="AZ731">
        <v>6290</v>
      </c>
      <c r="BA731" t="s">
        <v>16924</v>
      </c>
      <c r="BB731" t="s">
        <v>936</v>
      </c>
      <c r="BC731">
        <v>22</v>
      </c>
      <c r="BD731">
        <v>6290</v>
      </c>
      <c r="BE731" t="s">
        <v>10076</v>
      </c>
      <c r="BF731" t="s">
        <v>936</v>
      </c>
      <c r="BH731">
        <v>22</v>
      </c>
      <c r="BI731">
        <v>6290</v>
      </c>
      <c r="BJ731" t="s">
        <v>3428</v>
      </c>
      <c r="BK731" t="s">
        <v>936</v>
      </c>
      <c r="BP731">
        <v>34</v>
      </c>
      <c r="BQ731">
        <v>6160</v>
      </c>
      <c r="BS731">
        <v>2</v>
      </c>
    </row>
    <row r="732" spans="43:71" x14ac:dyDescent="0.2">
      <c r="AQ732">
        <v>22</v>
      </c>
      <c r="AR732">
        <v>6300</v>
      </c>
      <c r="AS732" t="s">
        <v>30671</v>
      </c>
      <c r="AT732" t="s">
        <v>936</v>
      </c>
      <c r="AU732">
        <v>22</v>
      </c>
      <c r="AV732">
        <v>6300</v>
      </c>
      <c r="AW732" t="s">
        <v>23773</v>
      </c>
      <c r="AX732" t="s">
        <v>936</v>
      </c>
      <c r="AY732">
        <v>22</v>
      </c>
      <c r="AZ732">
        <v>6300</v>
      </c>
      <c r="BA732" t="s">
        <v>16925</v>
      </c>
      <c r="BB732" t="s">
        <v>936</v>
      </c>
      <c r="BC732">
        <v>22</v>
      </c>
      <c r="BD732">
        <v>6300</v>
      </c>
      <c r="BE732" t="s">
        <v>10077</v>
      </c>
      <c r="BF732" t="s">
        <v>936</v>
      </c>
      <c r="BH732">
        <v>22</v>
      </c>
      <c r="BI732">
        <v>6300</v>
      </c>
      <c r="BJ732" t="s">
        <v>3429</v>
      </c>
      <c r="BK732" t="s">
        <v>936</v>
      </c>
      <c r="BP732">
        <v>34</v>
      </c>
      <c r="BQ732">
        <v>6170</v>
      </c>
      <c r="BS732">
        <v>3</v>
      </c>
    </row>
    <row r="733" spans="43:71" x14ac:dyDescent="0.2">
      <c r="AQ733">
        <v>22</v>
      </c>
      <c r="AR733">
        <v>6310</v>
      </c>
      <c r="AS733" t="s">
        <v>30672</v>
      </c>
      <c r="AT733" t="s">
        <v>936</v>
      </c>
      <c r="AU733">
        <v>22</v>
      </c>
      <c r="AV733">
        <v>6310</v>
      </c>
      <c r="AW733" t="s">
        <v>23774</v>
      </c>
      <c r="AX733" t="s">
        <v>936</v>
      </c>
      <c r="AY733">
        <v>22</v>
      </c>
      <c r="AZ733">
        <v>6310</v>
      </c>
      <c r="BA733" t="s">
        <v>16926</v>
      </c>
      <c r="BB733" t="s">
        <v>936</v>
      </c>
      <c r="BC733">
        <v>22</v>
      </c>
      <c r="BD733">
        <v>6310</v>
      </c>
      <c r="BE733" t="s">
        <v>10078</v>
      </c>
      <c r="BF733" t="s">
        <v>936</v>
      </c>
      <c r="BH733">
        <v>22</v>
      </c>
      <c r="BI733">
        <v>6310</v>
      </c>
      <c r="BJ733" t="s">
        <v>3430</v>
      </c>
      <c r="BK733" t="s">
        <v>936</v>
      </c>
      <c r="BP733">
        <v>34</v>
      </c>
      <c r="BQ733">
        <v>6180</v>
      </c>
      <c r="BS733">
        <v>3</v>
      </c>
    </row>
    <row r="734" spans="43:71" x14ac:dyDescent="0.2">
      <c r="AQ734">
        <v>22</v>
      </c>
      <c r="AR734">
        <v>6320</v>
      </c>
      <c r="AS734" t="s">
        <v>30673</v>
      </c>
      <c r="AT734" t="s">
        <v>938</v>
      </c>
      <c r="AU734">
        <v>22</v>
      </c>
      <c r="AV734">
        <v>6320</v>
      </c>
      <c r="AW734" t="s">
        <v>23775</v>
      </c>
      <c r="AX734" t="s">
        <v>938</v>
      </c>
      <c r="AY734">
        <v>22</v>
      </c>
      <c r="AZ734">
        <v>6320</v>
      </c>
      <c r="BA734" t="s">
        <v>16927</v>
      </c>
      <c r="BB734" t="s">
        <v>938</v>
      </c>
      <c r="BC734">
        <v>22</v>
      </c>
      <c r="BD734">
        <v>6320</v>
      </c>
      <c r="BE734" t="s">
        <v>10079</v>
      </c>
      <c r="BF734" t="s">
        <v>938</v>
      </c>
      <c r="BH734">
        <v>22</v>
      </c>
      <c r="BI734">
        <v>6320</v>
      </c>
      <c r="BJ734" t="s">
        <v>3431</v>
      </c>
      <c r="BK734" t="s">
        <v>938</v>
      </c>
      <c r="BP734">
        <v>34</v>
      </c>
      <c r="BQ734">
        <v>6190</v>
      </c>
      <c r="BS734">
        <v>2</v>
      </c>
    </row>
    <row r="735" spans="43:71" x14ac:dyDescent="0.2">
      <c r="AQ735">
        <v>22</v>
      </c>
      <c r="AR735">
        <v>6330</v>
      </c>
      <c r="AS735" t="s">
        <v>30674</v>
      </c>
      <c r="AT735" t="s">
        <v>937</v>
      </c>
      <c r="AU735">
        <v>22</v>
      </c>
      <c r="AV735">
        <v>6330</v>
      </c>
      <c r="AW735" t="s">
        <v>23776</v>
      </c>
      <c r="AX735" t="s">
        <v>936</v>
      </c>
      <c r="AY735">
        <v>22</v>
      </c>
      <c r="AZ735">
        <v>6330</v>
      </c>
      <c r="BA735" t="s">
        <v>16928</v>
      </c>
      <c r="BB735" t="s">
        <v>937</v>
      </c>
      <c r="BC735">
        <v>22</v>
      </c>
      <c r="BD735">
        <v>6330</v>
      </c>
      <c r="BE735" t="s">
        <v>10080</v>
      </c>
      <c r="BF735" t="s">
        <v>937</v>
      </c>
      <c r="BH735">
        <v>22</v>
      </c>
      <c r="BI735">
        <v>6330</v>
      </c>
      <c r="BJ735" t="s">
        <v>3432</v>
      </c>
      <c r="BK735" t="s">
        <v>937</v>
      </c>
      <c r="BP735">
        <v>34</v>
      </c>
      <c r="BQ735">
        <v>6200</v>
      </c>
      <c r="BS735">
        <v>3</v>
      </c>
    </row>
    <row r="736" spans="43:71" x14ac:dyDescent="0.2">
      <c r="AQ736">
        <v>22</v>
      </c>
      <c r="AR736">
        <v>6340</v>
      </c>
      <c r="AS736" t="s">
        <v>30675</v>
      </c>
      <c r="AT736" t="s">
        <v>936</v>
      </c>
      <c r="AU736">
        <v>22</v>
      </c>
      <c r="AV736">
        <v>6340</v>
      </c>
      <c r="AW736" t="s">
        <v>23777</v>
      </c>
      <c r="AX736" t="s">
        <v>936</v>
      </c>
      <c r="AY736">
        <v>22</v>
      </c>
      <c r="AZ736">
        <v>6340</v>
      </c>
      <c r="BA736" t="s">
        <v>16929</v>
      </c>
      <c r="BB736" t="s">
        <v>936</v>
      </c>
      <c r="BC736">
        <v>22</v>
      </c>
      <c r="BD736">
        <v>6340</v>
      </c>
      <c r="BE736" t="s">
        <v>10081</v>
      </c>
      <c r="BF736" t="s">
        <v>936</v>
      </c>
      <c r="BH736">
        <v>22</v>
      </c>
      <c r="BI736">
        <v>6340</v>
      </c>
      <c r="BJ736" t="s">
        <v>3433</v>
      </c>
      <c r="BK736" t="s">
        <v>936</v>
      </c>
      <c r="BP736">
        <v>34</v>
      </c>
      <c r="BQ736">
        <v>6210</v>
      </c>
      <c r="BS736">
        <v>1</v>
      </c>
    </row>
    <row r="737" spans="43:71" x14ac:dyDescent="0.2">
      <c r="AQ737">
        <v>22</v>
      </c>
      <c r="AR737">
        <v>6350</v>
      </c>
      <c r="AS737" t="s">
        <v>30676</v>
      </c>
      <c r="AT737" t="s">
        <v>936</v>
      </c>
      <c r="AU737">
        <v>22</v>
      </c>
      <c r="AV737">
        <v>6350</v>
      </c>
      <c r="AW737" t="s">
        <v>23778</v>
      </c>
      <c r="AX737" t="s">
        <v>936</v>
      </c>
      <c r="AY737">
        <v>22</v>
      </c>
      <c r="AZ737">
        <v>6350</v>
      </c>
      <c r="BA737" t="s">
        <v>16930</v>
      </c>
      <c r="BB737" t="s">
        <v>936</v>
      </c>
      <c r="BC737">
        <v>22</v>
      </c>
      <c r="BD737">
        <v>6350</v>
      </c>
      <c r="BE737" t="s">
        <v>10082</v>
      </c>
      <c r="BF737" t="s">
        <v>936</v>
      </c>
      <c r="BH737">
        <v>22</v>
      </c>
      <c r="BI737">
        <v>6350</v>
      </c>
      <c r="BJ737" t="s">
        <v>3434</v>
      </c>
      <c r="BK737" t="s">
        <v>936</v>
      </c>
      <c r="BP737">
        <v>34</v>
      </c>
      <c r="BQ737">
        <v>6240</v>
      </c>
      <c r="BS737">
        <v>2</v>
      </c>
    </row>
    <row r="738" spans="43:71" x14ac:dyDescent="0.2">
      <c r="AQ738">
        <v>22</v>
      </c>
      <c r="AR738">
        <v>6360</v>
      </c>
      <c r="AS738" t="s">
        <v>30677</v>
      </c>
      <c r="AT738" t="s">
        <v>936</v>
      </c>
      <c r="AU738">
        <v>22</v>
      </c>
      <c r="AV738">
        <v>6360</v>
      </c>
      <c r="AW738" t="s">
        <v>23779</v>
      </c>
      <c r="AX738" t="s">
        <v>936</v>
      </c>
      <c r="AY738">
        <v>22</v>
      </c>
      <c r="AZ738">
        <v>6360</v>
      </c>
      <c r="BA738" t="s">
        <v>16931</v>
      </c>
      <c r="BB738" t="s">
        <v>936</v>
      </c>
      <c r="BC738">
        <v>22</v>
      </c>
      <c r="BD738">
        <v>6360</v>
      </c>
      <c r="BE738" t="s">
        <v>10083</v>
      </c>
      <c r="BF738" t="s">
        <v>936</v>
      </c>
      <c r="BH738">
        <v>22</v>
      </c>
      <c r="BI738">
        <v>6360</v>
      </c>
      <c r="BJ738" t="s">
        <v>3435</v>
      </c>
      <c r="BK738" t="s">
        <v>936</v>
      </c>
      <c r="BP738">
        <v>34</v>
      </c>
      <c r="BQ738">
        <v>6250</v>
      </c>
      <c r="BS738">
        <v>3</v>
      </c>
    </row>
    <row r="739" spans="43:71" x14ac:dyDescent="0.2">
      <c r="AQ739">
        <v>22</v>
      </c>
      <c r="AR739">
        <v>7205</v>
      </c>
      <c r="AS739" t="s">
        <v>30678</v>
      </c>
      <c r="AT739" t="s">
        <v>938</v>
      </c>
      <c r="AU739">
        <v>22</v>
      </c>
      <c r="AV739">
        <v>7205</v>
      </c>
      <c r="AW739" t="s">
        <v>23780</v>
      </c>
      <c r="AX739" t="s">
        <v>938</v>
      </c>
      <c r="AY739">
        <v>22</v>
      </c>
      <c r="AZ739">
        <v>7205</v>
      </c>
      <c r="BA739" t="s">
        <v>16932</v>
      </c>
      <c r="BB739" t="s">
        <v>938</v>
      </c>
      <c r="BC739">
        <v>22</v>
      </c>
      <c r="BD739">
        <v>7205</v>
      </c>
      <c r="BE739" t="s">
        <v>10084</v>
      </c>
      <c r="BF739" t="s">
        <v>938</v>
      </c>
      <c r="BH739">
        <v>22</v>
      </c>
      <c r="BI739">
        <v>7205</v>
      </c>
      <c r="BJ739" t="s">
        <v>3436</v>
      </c>
      <c r="BK739" t="s">
        <v>938</v>
      </c>
      <c r="BP739">
        <v>34</v>
      </c>
      <c r="BQ739">
        <v>6256</v>
      </c>
      <c r="BS739">
        <v>3</v>
      </c>
    </row>
    <row r="740" spans="43:71" x14ac:dyDescent="0.2">
      <c r="AQ740">
        <v>22</v>
      </c>
      <c r="AR740">
        <v>7206</v>
      </c>
      <c r="AS740" t="s">
        <v>30679</v>
      </c>
      <c r="AT740" t="s">
        <v>937</v>
      </c>
      <c r="AU740">
        <v>22</v>
      </c>
      <c r="AV740">
        <v>7206</v>
      </c>
      <c r="AW740" t="s">
        <v>23781</v>
      </c>
      <c r="AX740" t="s">
        <v>937</v>
      </c>
      <c r="AY740">
        <v>22</v>
      </c>
      <c r="AZ740">
        <v>7206</v>
      </c>
      <c r="BA740" t="s">
        <v>16933</v>
      </c>
      <c r="BB740" t="s">
        <v>937</v>
      </c>
      <c r="BC740">
        <v>22</v>
      </c>
      <c r="BD740">
        <v>7206</v>
      </c>
      <c r="BE740" t="s">
        <v>10085</v>
      </c>
      <c r="BF740" t="s">
        <v>937</v>
      </c>
      <c r="BH740">
        <v>22</v>
      </c>
      <c r="BI740">
        <v>7206</v>
      </c>
      <c r="BJ740" t="s">
        <v>3437</v>
      </c>
      <c r="BK740" t="s">
        <v>937</v>
      </c>
      <c r="BP740">
        <v>34</v>
      </c>
      <c r="BQ740">
        <v>6260</v>
      </c>
      <c r="BS740">
        <v>2</v>
      </c>
    </row>
    <row r="741" spans="43:71" x14ac:dyDescent="0.2">
      <c r="AQ741">
        <v>22</v>
      </c>
      <c r="AR741">
        <v>7207</v>
      </c>
      <c r="AS741" t="s">
        <v>30680</v>
      </c>
      <c r="AT741" t="s">
        <v>937</v>
      </c>
      <c r="AU741">
        <v>22</v>
      </c>
      <c r="AV741">
        <v>7207</v>
      </c>
      <c r="AW741" t="s">
        <v>23782</v>
      </c>
      <c r="AX741" t="s">
        <v>937</v>
      </c>
      <c r="AY741">
        <v>22</v>
      </c>
      <c r="AZ741">
        <v>7207</v>
      </c>
      <c r="BA741" t="s">
        <v>16934</v>
      </c>
      <c r="BB741" t="s">
        <v>937</v>
      </c>
      <c r="BC741">
        <v>22</v>
      </c>
      <c r="BD741">
        <v>7207</v>
      </c>
      <c r="BE741" t="s">
        <v>10086</v>
      </c>
      <c r="BF741" t="s">
        <v>937</v>
      </c>
      <c r="BH741">
        <v>22</v>
      </c>
      <c r="BI741">
        <v>7207</v>
      </c>
      <c r="BJ741" t="s">
        <v>3438</v>
      </c>
      <c r="BK741" t="s">
        <v>937</v>
      </c>
      <c r="BP741">
        <v>34</v>
      </c>
      <c r="BQ741">
        <v>6270</v>
      </c>
      <c r="BS741">
        <v>2</v>
      </c>
    </row>
    <row r="742" spans="43:71" x14ac:dyDescent="0.2">
      <c r="AQ742">
        <v>22</v>
      </c>
      <c r="AR742">
        <v>7210</v>
      </c>
      <c r="AS742" t="s">
        <v>30681</v>
      </c>
      <c r="AT742" t="s">
        <v>937</v>
      </c>
      <c r="AU742">
        <v>22</v>
      </c>
      <c r="AV742">
        <v>7210</v>
      </c>
      <c r="AW742" t="s">
        <v>23783</v>
      </c>
      <c r="AX742" t="s">
        <v>937</v>
      </c>
      <c r="AY742">
        <v>22</v>
      </c>
      <c r="AZ742">
        <v>7210</v>
      </c>
      <c r="BA742" t="s">
        <v>16935</v>
      </c>
      <c r="BB742" t="s">
        <v>937</v>
      </c>
      <c r="BC742">
        <v>22</v>
      </c>
      <c r="BD742">
        <v>7210</v>
      </c>
      <c r="BE742" t="s">
        <v>10087</v>
      </c>
      <c r="BF742" t="s">
        <v>937</v>
      </c>
      <c r="BH742">
        <v>22</v>
      </c>
      <c r="BI742">
        <v>7210</v>
      </c>
      <c r="BJ742" t="s">
        <v>3439</v>
      </c>
      <c r="BK742" t="s">
        <v>937</v>
      </c>
      <c r="BP742">
        <v>34</v>
      </c>
      <c r="BQ742">
        <v>6280</v>
      </c>
      <c r="BS742">
        <v>1</v>
      </c>
    </row>
    <row r="743" spans="43:71" x14ac:dyDescent="0.2">
      <c r="AQ743">
        <v>22</v>
      </c>
      <c r="AR743">
        <v>8073</v>
      </c>
      <c r="AS743" t="s">
        <v>30682</v>
      </c>
      <c r="AT743" t="s">
        <v>936</v>
      </c>
      <c r="AU743">
        <v>22</v>
      </c>
      <c r="AV743">
        <v>8073</v>
      </c>
      <c r="AW743" t="s">
        <v>23784</v>
      </c>
      <c r="AX743" t="s">
        <v>936</v>
      </c>
      <c r="AY743">
        <v>22</v>
      </c>
      <c r="AZ743">
        <v>8073</v>
      </c>
      <c r="BA743" t="s">
        <v>16936</v>
      </c>
      <c r="BB743" t="s">
        <v>936</v>
      </c>
      <c r="BC743">
        <v>22</v>
      </c>
      <c r="BD743">
        <v>8073</v>
      </c>
      <c r="BE743" t="s">
        <v>10088</v>
      </c>
      <c r="BF743" t="s">
        <v>936</v>
      </c>
      <c r="BH743">
        <v>22</v>
      </c>
      <c r="BI743">
        <v>8073</v>
      </c>
      <c r="BJ743" t="s">
        <v>3440</v>
      </c>
      <c r="BK743" t="s">
        <v>936</v>
      </c>
      <c r="BP743">
        <v>34</v>
      </c>
      <c r="BQ743">
        <v>6290</v>
      </c>
      <c r="BS743">
        <v>1</v>
      </c>
    </row>
    <row r="744" spans="43:71" x14ac:dyDescent="0.2">
      <c r="AQ744">
        <v>22</v>
      </c>
      <c r="AR744">
        <v>8074</v>
      </c>
      <c r="AS744" t="s">
        <v>30683</v>
      </c>
      <c r="AT744" t="s">
        <v>937</v>
      </c>
      <c r="AU744">
        <v>22</v>
      </c>
      <c r="AV744">
        <v>8074</v>
      </c>
      <c r="AW744" t="s">
        <v>23785</v>
      </c>
      <c r="AX744" t="s">
        <v>937</v>
      </c>
      <c r="AY744">
        <v>22</v>
      </c>
      <c r="AZ744">
        <v>8074</v>
      </c>
      <c r="BA744" t="s">
        <v>16937</v>
      </c>
      <c r="BB744" t="s">
        <v>937</v>
      </c>
      <c r="BC744">
        <v>22</v>
      </c>
      <c r="BD744">
        <v>8074</v>
      </c>
      <c r="BE744" t="s">
        <v>10089</v>
      </c>
      <c r="BF744" t="s">
        <v>937</v>
      </c>
      <c r="BH744">
        <v>22</v>
      </c>
      <c r="BI744">
        <v>8074</v>
      </c>
      <c r="BJ744" t="s">
        <v>3441</v>
      </c>
      <c r="BK744" t="s">
        <v>937</v>
      </c>
      <c r="BP744">
        <v>34</v>
      </c>
      <c r="BQ744">
        <v>6300</v>
      </c>
      <c r="BS744">
        <v>1</v>
      </c>
    </row>
    <row r="745" spans="43:71" x14ac:dyDescent="0.2">
      <c r="AQ745">
        <v>22</v>
      </c>
      <c r="AR745">
        <v>8075</v>
      </c>
      <c r="AS745" t="s">
        <v>30684</v>
      </c>
      <c r="AT745" t="s">
        <v>937</v>
      </c>
      <c r="AU745">
        <v>22</v>
      </c>
      <c r="AV745">
        <v>8075</v>
      </c>
      <c r="AW745" t="s">
        <v>23786</v>
      </c>
      <c r="AX745" t="s">
        <v>937</v>
      </c>
      <c r="AY745">
        <v>22</v>
      </c>
      <c r="AZ745">
        <v>8075</v>
      </c>
      <c r="BA745" t="s">
        <v>16938</v>
      </c>
      <c r="BB745" t="s">
        <v>937</v>
      </c>
      <c r="BC745">
        <v>22</v>
      </c>
      <c r="BD745">
        <v>8075</v>
      </c>
      <c r="BE745" t="s">
        <v>10090</v>
      </c>
      <c r="BF745" t="s">
        <v>937</v>
      </c>
      <c r="BH745">
        <v>22</v>
      </c>
      <c r="BI745">
        <v>8075</v>
      </c>
      <c r="BJ745" t="s">
        <v>3442</v>
      </c>
      <c r="BK745" t="s">
        <v>937</v>
      </c>
      <c r="BP745">
        <v>34</v>
      </c>
      <c r="BQ745">
        <v>6310</v>
      </c>
      <c r="BS745">
        <v>1</v>
      </c>
    </row>
    <row r="746" spans="43:71" x14ac:dyDescent="0.2">
      <c r="AQ746">
        <v>22</v>
      </c>
      <c r="AR746">
        <v>8076</v>
      </c>
      <c r="AS746" t="s">
        <v>30685</v>
      </c>
      <c r="AT746" t="s">
        <v>938</v>
      </c>
      <c r="AU746">
        <v>22</v>
      </c>
      <c r="AV746">
        <v>8076</v>
      </c>
      <c r="AW746" t="s">
        <v>23787</v>
      </c>
      <c r="AX746" t="s">
        <v>938</v>
      </c>
      <c r="AY746">
        <v>22</v>
      </c>
      <c r="AZ746">
        <v>8076</v>
      </c>
      <c r="BA746" t="s">
        <v>16939</v>
      </c>
      <c r="BB746" t="s">
        <v>938</v>
      </c>
      <c r="BC746">
        <v>22</v>
      </c>
      <c r="BD746">
        <v>8076</v>
      </c>
      <c r="BE746" t="s">
        <v>10091</v>
      </c>
      <c r="BF746" t="s">
        <v>937</v>
      </c>
      <c r="BH746">
        <v>22</v>
      </c>
      <c r="BI746">
        <v>8076</v>
      </c>
      <c r="BJ746" t="s">
        <v>3443</v>
      </c>
      <c r="BK746" t="s">
        <v>937</v>
      </c>
      <c r="BP746">
        <v>34</v>
      </c>
      <c r="BQ746">
        <v>6320</v>
      </c>
      <c r="BS746">
        <v>1</v>
      </c>
    </row>
    <row r="747" spans="43:71" x14ac:dyDescent="0.2">
      <c r="AQ747">
        <v>22</v>
      </c>
      <c r="AR747">
        <v>8077</v>
      </c>
      <c r="AS747" t="s">
        <v>30686</v>
      </c>
      <c r="AT747" t="s">
        <v>937</v>
      </c>
      <c r="AU747">
        <v>22</v>
      </c>
      <c r="AV747">
        <v>8077</v>
      </c>
      <c r="AW747" t="s">
        <v>23788</v>
      </c>
      <c r="AX747" t="s">
        <v>937</v>
      </c>
      <c r="AY747">
        <v>22</v>
      </c>
      <c r="AZ747">
        <v>8077</v>
      </c>
      <c r="BA747" t="s">
        <v>16940</v>
      </c>
      <c r="BB747" t="s">
        <v>937</v>
      </c>
      <c r="BC747">
        <v>22</v>
      </c>
      <c r="BD747">
        <v>8077</v>
      </c>
      <c r="BE747" t="s">
        <v>10092</v>
      </c>
      <c r="BF747" t="s">
        <v>937</v>
      </c>
      <c r="BH747">
        <v>22</v>
      </c>
      <c r="BI747">
        <v>8077</v>
      </c>
      <c r="BJ747" t="s">
        <v>3444</v>
      </c>
      <c r="BK747" t="s">
        <v>937</v>
      </c>
      <c r="BP747">
        <v>34</v>
      </c>
      <c r="BQ747">
        <v>6330</v>
      </c>
      <c r="BS747">
        <v>1</v>
      </c>
    </row>
    <row r="748" spans="43:71" x14ac:dyDescent="0.2">
      <c r="AQ748">
        <v>22</v>
      </c>
      <c r="AR748">
        <v>8078</v>
      </c>
      <c r="AS748" t="s">
        <v>30687</v>
      </c>
      <c r="AT748" t="s">
        <v>937</v>
      </c>
      <c r="AU748">
        <v>22</v>
      </c>
      <c r="AV748">
        <v>8078</v>
      </c>
      <c r="AW748" t="s">
        <v>23789</v>
      </c>
      <c r="AX748" t="s">
        <v>937</v>
      </c>
      <c r="AY748">
        <v>22</v>
      </c>
      <c r="AZ748">
        <v>8078</v>
      </c>
      <c r="BA748" t="s">
        <v>16941</v>
      </c>
      <c r="BB748" t="s">
        <v>937</v>
      </c>
      <c r="BC748">
        <v>22</v>
      </c>
      <c r="BD748">
        <v>8078</v>
      </c>
      <c r="BE748" t="s">
        <v>10093</v>
      </c>
      <c r="BF748" t="s">
        <v>937</v>
      </c>
      <c r="BH748">
        <v>22</v>
      </c>
      <c r="BI748">
        <v>8078</v>
      </c>
      <c r="BJ748" t="s">
        <v>3445</v>
      </c>
      <c r="BK748" t="s">
        <v>937</v>
      </c>
      <c r="BP748">
        <v>34</v>
      </c>
      <c r="BQ748">
        <v>6340</v>
      </c>
      <c r="BS748">
        <v>1</v>
      </c>
    </row>
    <row r="749" spans="43:71" x14ac:dyDescent="0.2">
      <c r="AQ749">
        <v>22</v>
      </c>
      <c r="AR749">
        <v>8079</v>
      </c>
      <c r="AS749" t="s">
        <v>30688</v>
      </c>
      <c r="AT749" t="s">
        <v>937</v>
      </c>
      <c r="AU749">
        <v>22</v>
      </c>
      <c r="AV749">
        <v>8079</v>
      </c>
      <c r="AW749" t="s">
        <v>23790</v>
      </c>
      <c r="AX749" t="s">
        <v>937</v>
      </c>
      <c r="AY749">
        <v>22</v>
      </c>
      <c r="AZ749">
        <v>8079</v>
      </c>
      <c r="BA749" t="s">
        <v>16942</v>
      </c>
      <c r="BB749" t="s">
        <v>937</v>
      </c>
      <c r="BC749">
        <v>22</v>
      </c>
      <c r="BD749">
        <v>8079</v>
      </c>
      <c r="BE749" t="s">
        <v>10094</v>
      </c>
      <c r="BF749" t="s">
        <v>937</v>
      </c>
      <c r="BH749">
        <v>22</v>
      </c>
      <c r="BI749">
        <v>8079</v>
      </c>
      <c r="BJ749" t="s">
        <v>3446</v>
      </c>
      <c r="BK749" t="s">
        <v>937</v>
      </c>
      <c r="BP749">
        <v>35</v>
      </c>
      <c r="BQ749">
        <v>6010</v>
      </c>
      <c r="BS749">
        <v>2</v>
      </c>
    </row>
    <row r="750" spans="43:71" x14ac:dyDescent="0.2">
      <c r="AQ750">
        <v>22</v>
      </c>
      <c r="AR750">
        <v>8080</v>
      </c>
      <c r="AS750" t="s">
        <v>30689</v>
      </c>
      <c r="AT750" t="s">
        <v>937</v>
      </c>
      <c r="AU750">
        <v>22</v>
      </c>
      <c r="AV750">
        <v>8080</v>
      </c>
      <c r="AW750" t="s">
        <v>23791</v>
      </c>
      <c r="AX750" t="s">
        <v>937</v>
      </c>
      <c r="AY750">
        <v>22</v>
      </c>
      <c r="AZ750">
        <v>8080</v>
      </c>
      <c r="BA750" t="s">
        <v>16943</v>
      </c>
      <c r="BB750" t="s">
        <v>937</v>
      </c>
      <c r="BC750">
        <v>22</v>
      </c>
      <c r="BD750">
        <v>8080</v>
      </c>
      <c r="BE750" t="s">
        <v>10095</v>
      </c>
      <c r="BF750" t="s">
        <v>937</v>
      </c>
      <c r="BH750">
        <v>22</v>
      </c>
      <c r="BI750">
        <v>8080</v>
      </c>
      <c r="BJ750" t="s">
        <v>3447</v>
      </c>
      <c r="BK750" t="s">
        <v>937</v>
      </c>
      <c r="BP750">
        <v>35</v>
      </c>
      <c r="BQ750">
        <v>6020</v>
      </c>
      <c r="BS750">
        <v>2</v>
      </c>
    </row>
    <row r="751" spans="43:71" x14ac:dyDescent="0.2">
      <c r="AQ751">
        <v>22</v>
      </c>
      <c r="AR751">
        <v>8081</v>
      </c>
      <c r="AS751" t="s">
        <v>30690</v>
      </c>
      <c r="AT751" t="s">
        <v>937</v>
      </c>
      <c r="AU751">
        <v>22</v>
      </c>
      <c r="AV751">
        <v>8081</v>
      </c>
      <c r="AW751" t="s">
        <v>23792</v>
      </c>
      <c r="AX751" t="s">
        <v>937</v>
      </c>
      <c r="AY751">
        <v>22</v>
      </c>
      <c r="AZ751">
        <v>8081</v>
      </c>
      <c r="BA751" t="s">
        <v>16944</v>
      </c>
      <c r="BB751" t="s">
        <v>937</v>
      </c>
      <c r="BC751">
        <v>22</v>
      </c>
      <c r="BD751">
        <v>8081</v>
      </c>
      <c r="BE751" t="s">
        <v>10096</v>
      </c>
      <c r="BF751" t="s">
        <v>937</v>
      </c>
      <c r="BH751">
        <v>22</v>
      </c>
      <c r="BI751">
        <v>8081</v>
      </c>
      <c r="BJ751" t="s">
        <v>3448</v>
      </c>
      <c r="BK751" t="s">
        <v>937</v>
      </c>
      <c r="BP751">
        <v>35</v>
      </c>
      <c r="BQ751">
        <v>6030</v>
      </c>
      <c r="BS751">
        <v>2</v>
      </c>
    </row>
    <row r="752" spans="43:71" x14ac:dyDescent="0.2">
      <c r="AQ752">
        <v>22</v>
      </c>
      <c r="AR752">
        <v>8082</v>
      </c>
      <c r="AS752" t="s">
        <v>30691</v>
      </c>
      <c r="AT752" t="s">
        <v>936</v>
      </c>
      <c r="AU752">
        <v>22</v>
      </c>
      <c r="AV752">
        <v>8082</v>
      </c>
      <c r="AW752" t="s">
        <v>23793</v>
      </c>
      <c r="AX752" t="s">
        <v>936</v>
      </c>
      <c r="AY752">
        <v>22</v>
      </c>
      <c r="AZ752">
        <v>8082</v>
      </c>
      <c r="BA752" t="s">
        <v>16945</v>
      </c>
      <c r="BB752" t="s">
        <v>937</v>
      </c>
      <c r="BC752">
        <v>22</v>
      </c>
      <c r="BD752">
        <v>8082</v>
      </c>
      <c r="BE752" t="s">
        <v>10097</v>
      </c>
      <c r="BF752" t="s">
        <v>937</v>
      </c>
      <c r="BH752">
        <v>22</v>
      </c>
      <c r="BI752">
        <v>8082</v>
      </c>
      <c r="BJ752" t="s">
        <v>3449</v>
      </c>
      <c r="BK752" t="s">
        <v>937</v>
      </c>
      <c r="BP752">
        <v>35</v>
      </c>
      <c r="BQ752">
        <v>6040</v>
      </c>
      <c r="BS752">
        <v>2</v>
      </c>
    </row>
    <row r="753" spans="43:71" x14ac:dyDescent="0.2">
      <c r="AQ753">
        <v>22</v>
      </c>
      <c r="AR753">
        <v>8083</v>
      </c>
      <c r="AS753" t="s">
        <v>30692</v>
      </c>
      <c r="AT753" t="s">
        <v>937</v>
      </c>
      <c r="AU753">
        <v>22</v>
      </c>
      <c r="AV753">
        <v>8083</v>
      </c>
      <c r="AW753" t="s">
        <v>23794</v>
      </c>
      <c r="AX753" t="s">
        <v>937</v>
      </c>
      <c r="AY753">
        <v>22</v>
      </c>
      <c r="AZ753">
        <v>8083</v>
      </c>
      <c r="BA753" t="s">
        <v>16946</v>
      </c>
      <c r="BB753" t="s">
        <v>937</v>
      </c>
      <c r="BC753">
        <v>22</v>
      </c>
      <c r="BD753">
        <v>8083</v>
      </c>
      <c r="BE753" t="s">
        <v>10098</v>
      </c>
      <c r="BF753" t="s">
        <v>937</v>
      </c>
      <c r="BH753">
        <v>22</v>
      </c>
      <c r="BI753">
        <v>8083</v>
      </c>
      <c r="BJ753" t="s">
        <v>3450</v>
      </c>
      <c r="BK753" t="s">
        <v>937</v>
      </c>
      <c r="BP753">
        <v>35</v>
      </c>
      <c r="BQ753">
        <v>6070</v>
      </c>
      <c r="BS753">
        <v>2</v>
      </c>
    </row>
    <row r="754" spans="43:71" x14ac:dyDescent="0.2">
      <c r="AQ754">
        <v>22</v>
      </c>
      <c r="AR754">
        <v>8084</v>
      </c>
      <c r="AS754" t="s">
        <v>30693</v>
      </c>
      <c r="AT754" t="s">
        <v>937</v>
      </c>
      <c r="AU754">
        <v>22</v>
      </c>
      <c r="AV754">
        <v>8084</v>
      </c>
      <c r="AW754" t="s">
        <v>23795</v>
      </c>
      <c r="AX754" t="s">
        <v>937</v>
      </c>
      <c r="AY754">
        <v>22</v>
      </c>
      <c r="AZ754">
        <v>8084</v>
      </c>
      <c r="BA754" t="s">
        <v>16947</v>
      </c>
      <c r="BB754" t="s">
        <v>937</v>
      </c>
      <c r="BC754">
        <v>22</v>
      </c>
      <c r="BD754">
        <v>8084</v>
      </c>
      <c r="BE754" t="s">
        <v>10099</v>
      </c>
      <c r="BF754" t="s">
        <v>937</v>
      </c>
      <c r="BH754">
        <v>22</v>
      </c>
      <c r="BI754">
        <v>8084</v>
      </c>
      <c r="BJ754" t="s">
        <v>3451</v>
      </c>
      <c r="BK754" t="s">
        <v>937</v>
      </c>
      <c r="BP754">
        <v>35</v>
      </c>
      <c r="BQ754">
        <v>6080</v>
      </c>
      <c r="BS754">
        <v>1</v>
      </c>
    </row>
    <row r="755" spans="43:71" x14ac:dyDescent="0.2">
      <c r="AQ755">
        <v>24</v>
      </c>
      <c r="AR755">
        <v>6010</v>
      </c>
      <c r="AS755" t="s">
        <v>30694</v>
      </c>
      <c r="AT755" t="s">
        <v>937</v>
      </c>
      <c r="AU755">
        <v>24</v>
      </c>
      <c r="AV755">
        <v>6010</v>
      </c>
      <c r="AW755" t="s">
        <v>23796</v>
      </c>
      <c r="AX755" t="s">
        <v>937</v>
      </c>
      <c r="AY755">
        <v>24</v>
      </c>
      <c r="AZ755">
        <v>6010</v>
      </c>
      <c r="BA755" t="s">
        <v>16948</v>
      </c>
      <c r="BB755" t="s">
        <v>937</v>
      </c>
      <c r="BC755">
        <v>24</v>
      </c>
      <c r="BD755">
        <v>6010</v>
      </c>
      <c r="BE755" t="s">
        <v>10100</v>
      </c>
      <c r="BF755" t="s">
        <v>937</v>
      </c>
      <c r="BH755">
        <v>24</v>
      </c>
      <c r="BI755">
        <v>6010</v>
      </c>
      <c r="BJ755" t="s">
        <v>3452</v>
      </c>
      <c r="BK755" t="s">
        <v>937</v>
      </c>
      <c r="BP755">
        <v>35</v>
      </c>
      <c r="BQ755">
        <v>6090</v>
      </c>
      <c r="BS755">
        <v>2</v>
      </c>
    </row>
    <row r="756" spans="43:71" x14ac:dyDescent="0.2">
      <c r="AQ756">
        <v>24</v>
      </c>
      <c r="AR756">
        <v>6020</v>
      </c>
      <c r="AS756" t="s">
        <v>30695</v>
      </c>
      <c r="AT756" t="s">
        <v>937</v>
      </c>
      <c r="AU756">
        <v>24</v>
      </c>
      <c r="AV756">
        <v>6020</v>
      </c>
      <c r="AW756" t="s">
        <v>23797</v>
      </c>
      <c r="AX756" t="s">
        <v>937</v>
      </c>
      <c r="AY756">
        <v>24</v>
      </c>
      <c r="AZ756">
        <v>6020</v>
      </c>
      <c r="BA756" t="s">
        <v>16949</v>
      </c>
      <c r="BB756" t="s">
        <v>937</v>
      </c>
      <c r="BC756">
        <v>24</v>
      </c>
      <c r="BD756">
        <v>6020</v>
      </c>
      <c r="BE756" t="s">
        <v>10101</v>
      </c>
      <c r="BF756" t="s">
        <v>937</v>
      </c>
      <c r="BH756">
        <v>24</v>
      </c>
      <c r="BI756">
        <v>6020</v>
      </c>
      <c r="BJ756" t="s">
        <v>3453</v>
      </c>
      <c r="BK756" t="s">
        <v>937</v>
      </c>
      <c r="BP756">
        <v>35</v>
      </c>
      <c r="BQ756">
        <v>6100</v>
      </c>
      <c r="BS756">
        <v>2</v>
      </c>
    </row>
    <row r="757" spans="43:71" x14ac:dyDescent="0.2">
      <c r="AQ757">
        <v>24</v>
      </c>
      <c r="AR757">
        <v>6030</v>
      </c>
      <c r="AS757" t="s">
        <v>30696</v>
      </c>
      <c r="AT757" t="s">
        <v>937</v>
      </c>
      <c r="AU757">
        <v>24</v>
      </c>
      <c r="AV757">
        <v>6030</v>
      </c>
      <c r="AW757" t="s">
        <v>23798</v>
      </c>
      <c r="AX757" t="s">
        <v>937</v>
      </c>
      <c r="AY757">
        <v>24</v>
      </c>
      <c r="AZ757">
        <v>6030</v>
      </c>
      <c r="BA757" t="s">
        <v>16950</v>
      </c>
      <c r="BB757" t="s">
        <v>937</v>
      </c>
      <c r="BC757">
        <v>24</v>
      </c>
      <c r="BD757">
        <v>6030</v>
      </c>
      <c r="BE757" t="s">
        <v>10102</v>
      </c>
      <c r="BF757" t="s">
        <v>937</v>
      </c>
      <c r="BH757">
        <v>24</v>
      </c>
      <c r="BI757">
        <v>6030</v>
      </c>
      <c r="BJ757" t="s">
        <v>3454</v>
      </c>
      <c r="BK757" t="s">
        <v>937</v>
      </c>
      <c r="BP757">
        <v>35</v>
      </c>
      <c r="BQ757">
        <v>6101</v>
      </c>
      <c r="BS757">
        <v>4</v>
      </c>
    </row>
    <row r="758" spans="43:71" x14ac:dyDescent="0.2">
      <c r="AQ758">
        <v>24</v>
      </c>
      <c r="AR758">
        <v>6040</v>
      </c>
      <c r="AS758" t="s">
        <v>30697</v>
      </c>
      <c r="AT758" t="s">
        <v>937</v>
      </c>
      <c r="AU758">
        <v>24</v>
      </c>
      <c r="AV758">
        <v>6040</v>
      </c>
      <c r="AW758" t="s">
        <v>23799</v>
      </c>
      <c r="AX758" t="s">
        <v>937</v>
      </c>
      <c r="AY758">
        <v>24</v>
      </c>
      <c r="AZ758">
        <v>6040</v>
      </c>
      <c r="BA758" t="s">
        <v>16951</v>
      </c>
      <c r="BB758" t="s">
        <v>937</v>
      </c>
      <c r="BC758">
        <v>24</v>
      </c>
      <c r="BD758">
        <v>6040</v>
      </c>
      <c r="BE758" t="s">
        <v>10103</v>
      </c>
      <c r="BF758" t="s">
        <v>937</v>
      </c>
      <c r="BH758">
        <v>24</v>
      </c>
      <c r="BI758">
        <v>6040</v>
      </c>
      <c r="BJ758" t="s">
        <v>3455</v>
      </c>
      <c r="BK758" t="s">
        <v>937</v>
      </c>
      <c r="BP758">
        <v>35</v>
      </c>
      <c r="BQ758">
        <v>6110</v>
      </c>
      <c r="BS758">
        <v>3</v>
      </c>
    </row>
    <row r="759" spans="43:71" x14ac:dyDescent="0.2">
      <c r="AQ759">
        <v>24</v>
      </c>
      <c r="AR759">
        <v>6070</v>
      </c>
      <c r="AS759" t="s">
        <v>30698</v>
      </c>
      <c r="AT759" t="s">
        <v>937</v>
      </c>
      <c r="AU759">
        <v>24</v>
      </c>
      <c r="AV759">
        <v>6070</v>
      </c>
      <c r="AW759" t="s">
        <v>23800</v>
      </c>
      <c r="AX759" t="s">
        <v>937</v>
      </c>
      <c r="AY759">
        <v>24</v>
      </c>
      <c r="AZ759">
        <v>6070</v>
      </c>
      <c r="BA759" t="s">
        <v>16952</v>
      </c>
      <c r="BB759" t="s">
        <v>937</v>
      </c>
      <c r="BC759">
        <v>24</v>
      </c>
      <c r="BD759">
        <v>6070</v>
      </c>
      <c r="BE759" t="s">
        <v>10104</v>
      </c>
      <c r="BF759" t="s">
        <v>937</v>
      </c>
      <c r="BH759">
        <v>24</v>
      </c>
      <c r="BI759">
        <v>6070</v>
      </c>
      <c r="BJ759" t="s">
        <v>3456</v>
      </c>
      <c r="BK759" t="s">
        <v>937</v>
      </c>
      <c r="BP759">
        <v>35</v>
      </c>
      <c r="BQ759">
        <v>6130</v>
      </c>
      <c r="BS759">
        <v>3</v>
      </c>
    </row>
    <row r="760" spans="43:71" x14ac:dyDescent="0.2">
      <c r="AQ760">
        <v>24</v>
      </c>
      <c r="AR760">
        <v>6080</v>
      </c>
      <c r="AS760" t="s">
        <v>30699</v>
      </c>
      <c r="AT760" t="s">
        <v>936</v>
      </c>
      <c r="AU760">
        <v>24</v>
      </c>
      <c r="AV760">
        <v>6080</v>
      </c>
      <c r="AW760" t="s">
        <v>23801</v>
      </c>
      <c r="AX760" t="s">
        <v>936</v>
      </c>
      <c r="AY760">
        <v>24</v>
      </c>
      <c r="AZ760">
        <v>6080</v>
      </c>
      <c r="BA760" t="s">
        <v>16953</v>
      </c>
      <c r="BB760" t="s">
        <v>936</v>
      </c>
      <c r="BC760">
        <v>24</v>
      </c>
      <c r="BD760">
        <v>6080</v>
      </c>
      <c r="BE760" t="s">
        <v>10105</v>
      </c>
      <c r="BF760" t="s">
        <v>936</v>
      </c>
      <c r="BH760">
        <v>24</v>
      </c>
      <c r="BI760">
        <v>6080</v>
      </c>
      <c r="BJ760" t="s">
        <v>3457</v>
      </c>
      <c r="BK760" t="s">
        <v>936</v>
      </c>
      <c r="BP760">
        <v>35</v>
      </c>
      <c r="BQ760">
        <v>6131</v>
      </c>
      <c r="BS760">
        <v>4</v>
      </c>
    </row>
    <row r="761" spans="43:71" x14ac:dyDescent="0.2">
      <c r="AQ761">
        <v>24</v>
      </c>
      <c r="AR761">
        <v>6090</v>
      </c>
      <c r="AS761" t="s">
        <v>30700</v>
      </c>
      <c r="AT761" t="s">
        <v>937</v>
      </c>
      <c r="AU761">
        <v>24</v>
      </c>
      <c r="AV761">
        <v>6090</v>
      </c>
      <c r="AW761" t="s">
        <v>23802</v>
      </c>
      <c r="AX761" t="s">
        <v>937</v>
      </c>
      <c r="AY761">
        <v>24</v>
      </c>
      <c r="AZ761">
        <v>6090</v>
      </c>
      <c r="BA761" t="s">
        <v>16954</v>
      </c>
      <c r="BB761" t="s">
        <v>937</v>
      </c>
      <c r="BC761">
        <v>24</v>
      </c>
      <c r="BD761">
        <v>6090</v>
      </c>
      <c r="BE761" t="s">
        <v>10106</v>
      </c>
      <c r="BF761" t="s">
        <v>937</v>
      </c>
      <c r="BH761">
        <v>24</v>
      </c>
      <c r="BI761">
        <v>6090</v>
      </c>
      <c r="BJ761" t="s">
        <v>3458</v>
      </c>
      <c r="BK761" t="s">
        <v>937</v>
      </c>
      <c r="BP761">
        <v>35</v>
      </c>
      <c r="BQ761">
        <v>6140</v>
      </c>
      <c r="BS761">
        <v>2</v>
      </c>
    </row>
    <row r="762" spans="43:71" x14ac:dyDescent="0.2">
      <c r="AQ762">
        <v>24</v>
      </c>
      <c r="AR762">
        <v>6100</v>
      </c>
      <c r="AS762" t="s">
        <v>30701</v>
      </c>
      <c r="AT762" t="s">
        <v>937</v>
      </c>
      <c r="AU762">
        <v>24</v>
      </c>
      <c r="AV762">
        <v>6100</v>
      </c>
      <c r="AW762" t="s">
        <v>23803</v>
      </c>
      <c r="AX762" t="s">
        <v>937</v>
      </c>
      <c r="AY762">
        <v>24</v>
      </c>
      <c r="AZ762">
        <v>6100</v>
      </c>
      <c r="BA762" t="s">
        <v>16955</v>
      </c>
      <c r="BB762" t="s">
        <v>937</v>
      </c>
      <c r="BC762">
        <v>24</v>
      </c>
      <c r="BD762">
        <v>6100</v>
      </c>
      <c r="BE762" t="s">
        <v>10107</v>
      </c>
      <c r="BF762" t="s">
        <v>937</v>
      </c>
      <c r="BH762">
        <v>24</v>
      </c>
      <c r="BI762">
        <v>6100</v>
      </c>
      <c r="BJ762" t="s">
        <v>3459</v>
      </c>
      <c r="BK762" t="s">
        <v>937</v>
      </c>
      <c r="BP762">
        <v>35</v>
      </c>
      <c r="BQ762">
        <v>6150</v>
      </c>
      <c r="BS762">
        <v>2</v>
      </c>
    </row>
    <row r="763" spans="43:71" x14ac:dyDescent="0.2">
      <c r="AQ763">
        <v>24</v>
      </c>
      <c r="AR763">
        <v>6101</v>
      </c>
      <c r="AS763" t="s">
        <v>30702</v>
      </c>
      <c r="AT763" t="s">
        <v>937</v>
      </c>
      <c r="AU763">
        <v>24</v>
      </c>
      <c r="AV763">
        <v>6101</v>
      </c>
      <c r="AW763" t="s">
        <v>23804</v>
      </c>
      <c r="AX763" t="s">
        <v>937</v>
      </c>
      <c r="AY763">
        <v>24</v>
      </c>
      <c r="AZ763">
        <v>6101</v>
      </c>
      <c r="BA763" t="s">
        <v>16956</v>
      </c>
      <c r="BB763" t="s">
        <v>937</v>
      </c>
      <c r="BC763">
        <v>24</v>
      </c>
      <c r="BD763">
        <v>6101</v>
      </c>
      <c r="BE763" t="s">
        <v>10108</v>
      </c>
      <c r="BF763" t="s">
        <v>937</v>
      </c>
      <c r="BH763">
        <v>24</v>
      </c>
      <c r="BI763">
        <v>6101</v>
      </c>
      <c r="BJ763" t="s">
        <v>3460</v>
      </c>
      <c r="BK763" t="s">
        <v>937</v>
      </c>
      <c r="BP763">
        <v>35</v>
      </c>
      <c r="BQ763">
        <v>6160</v>
      </c>
      <c r="BS763">
        <v>2</v>
      </c>
    </row>
    <row r="764" spans="43:71" x14ac:dyDescent="0.2">
      <c r="AQ764">
        <v>24</v>
      </c>
      <c r="AR764">
        <v>6110</v>
      </c>
      <c r="AS764" t="s">
        <v>30703</v>
      </c>
      <c r="AT764" t="s">
        <v>936</v>
      </c>
      <c r="AU764">
        <v>24</v>
      </c>
      <c r="AV764">
        <v>6110</v>
      </c>
      <c r="AW764" t="s">
        <v>23805</v>
      </c>
      <c r="AX764" t="s">
        <v>936</v>
      </c>
      <c r="AY764">
        <v>24</v>
      </c>
      <c r="AZ764">
        <v>6110</v>
      </c>
      <c r="BA764" t="s">
        <v>16957</v>
      </c>
      <c r="BB764" t="s">
        <v>936</v>
      </c>
      <c r="BC764">
        <v>24</v>
      </c>
      <c r="BD764">
        <v>6110</v>
      </c>
      <c r="BE764" t="s">
        <v>10109</v>
      </c>
      <c r="BF764" t="s">
        <v>936</v>
      </c>
      <c r="BH764">
        <v>24</v>
      </c>
      <c r="BI764">
        <v>6110</v>
      </c>
      <c r="BJ764" t="s">
        <v>3461</v>
      </c>
      <c r="BK764" t="s">
        <v>936</v>
      </c>
      <c r="BP764">
        <v>35</v>
      </c>
      <c r="BQ764">
        <v>6170</v>
      </c>
      <c r="BS764">
        <v>2</v>
      </c>
    </row>
    <row r="765" spans="43:71" x14ac:dyDescent="0.2">
      <c r="AQ765">
        <v>24</v>
      </c>
      <c r="AR765">
        <v>6130</v>
      </c>
      <c r="AS765" t="s">
        <v>30704</v>
      </c>
      <c r="AT765" t="s">
        <v>937</v>
      </c>
      <c r="AU765">
        <v>24</v>
      </c>
      <c r="AV765">
        <v>6130</v>
      </c>
      <c r="AW765" t="s">
        <v>23806</v>
      </c>
      <c r="AX765" t="s">
        <v>937</v>
      </c>
      <c r="AY765">
        <v>24</v>
      </c>
      <c r="AZ765">
        <v>6130</v>
      </c>
      <c r="BA765" t="s">
        <v>16958</v>
      </c>
      <c r="BB765" t="s">
        <v>937</v>
      </c>
      <c r="BC765">
        <v>24</v>
      </c>
      <c r="BD765">
        <v>6130</v>
      </c>
      <c r="BE765" t="s">
        <v>10110</v>
      </c>
      <c r="BF765" t="s">
        <v>937</v>
      </c>
      <c r="BH765">
        <v>24</v>
      </c>
      <c r="BI765">
        <v>6130</v>
      </c>
      <c r="BJ765" t="s">
        <v>3462</v>
      </c>
      <c r="BK765" t="s">
        <v>937</v>
      </c>
      <c r="BP765">
        <v>35</v>
      </c>
      <c r="BQ765">
        <v>6180</v>
      </c>
      <c r="BS765">
        <v>2</v>
      </c>
    </row>
    <row r="766" spans="43:71" x14ac:dyDescent="0.2">
      <c r="AQ766">
        <v>24</v>
      </c>
      <c r="AR766">
        <v>6131</v>
      </c>
      <c r="AS766" t="s">
        <v>30705</v>
      </c>
      <c r="AT766" t="s">
        <v>937</v>
      </c>
      <c r="AU766">
        <v>24</v>
      </c>
      <c r="AV766">
        <v>6131</v>
      </c>
      <c r="AW766" t="s">
        <v>23807</v>
      </c>
      <c r="AX766" t="s">
        <v>937</v>
      </c>
      <c r="AY766">
        <v>24</v>
      </c>
      <c r="AZ766">
        <v>6131</v>
      </c>
      <c r="BA766" t="s">
        <v>16959</v>
      </c>
      <c r="BB766" t="s">
        <v>937</v>
      </c>
      <c r="BC766">
        <v>24</v>
      </c>
      <c r="BD766">
        <v>6131</v>
      </c>
      <c r="BE766" t="s">
        <v>10111</v>
      </c>
      <c r="BF766" t="s">
        <v>937</v>
      </c>
      <c r="BH766">
        <v>24</v>
      </c>
      <c r="BI766">
        <v>6131</v>
      </c>
      <c r="BJ766" t="s">
        <v>3463</v>
      </c>
      <c r="BK766" t="s">
        <v>937</v>
      </c>
      <c r="BP766">
        <v>35</v>
      </c>
      <c r="BQ766">
        <v>6190</v>
      </c>
      <c r="BS766">
        <v>2</v>
      </c>
    </row>
    <row r="767" spans="43:71" x14ac:dyDescent="0.2">
      <c r="AQ767">
        <v>24</v>
      </c>
      <c r="AR767">
        <v>6140</v>
      </c>
      <c r="AS767" t="s">
        <v>30706</v>
      </c>
      <c r="AT767" t="s">
        <v>937</v>
      </c>
      <c r="AU767">
        <v>24</v>
      </c>
      <c r="AV767">
        <v>6140</v>
      </c>
      <c r="AW767" t="s">
        <v>23808</v>
      </c>
      <c r="AX767" t="s">
        <v>937</v>
      </c>
      <c r="AY767">
        <v>24</v>
      </c>
      <c r="AZ767">
        <v>6140</v>
      </c>
      <c r="BA767" t="s">
        <v>16960</v>
      </c>
      <c r="BB767" t="s">
        <v>937</v>
      </c>
      <c r="BC767">
        <v>24</v>
      </c>
      <c r="BD767">
        <v>6140</v>
      </c>
      <c r="BE767" t="s">
        <v>10112</v>
      </c>
      <c r="BF767" t="s">
        <v>937</v>
      </c>
      <c r="BH767">
        <v>24</v>
      </c>
      <c r="BI767">
        <v>6140</v>
      </c>
      <c r="BJ767" t="s">
        <v>3464</v>
      </c>
      <c r="BK767" t="s">
        <v>937</v>
      </c>
      <c r="BP767">
        <v>35</v>
      </c>
      <c r="BQ767">
        <v>6200</v>
      </c>
      <c r="BS767">
        <v>2</v>
      </c>
    </row>
    <row r="768" spans="43:71" x14ac:dyDescent="0.2">
      <c r="AQ768">
        <v>24</v>
      </c>
      <c r="AR768">
        <v>6150</v>
      </c>
      <c r="AS768" t="s">
        <v>30707</v>
      </c>
      <c r="AT768" t="s">
        <v>937</v>
      </c>
      <c r="AU768">
        <v>24</v>
      </c>
      <c r="AV768">
        <v>6150</v>
      </c>
      <c r="AW768" t="s">
        <v>23809</v>
      </c>
      <c r="AX768" t="s">
        <v>937</v>
      </c>
      <c r="AY768">
        <v>24</v>
      </c>
      <c r="AZ768">
        <v>6150</v>
      </c>
      <c r="BA768" t="s">
        <v>16961</v>
      </c>
      <c r="BB768" t="s">
        <v>937</v>
      </c>
      <c r="BC768">
        <v>24</v>
      </c>
      <c r="BD768">
        <v>6150</v>
      </c>
      <c r="BE768" t="s">
        <v>10113</v>
      </c>
      <c r="BF768" t="s">
        <v>937</v>
      </c>
      <c r="BH768">
        <v>24</v>
      </c>
      <c r="BI768">
        <v>6150</v>
      </c>
      <c r="BJ768" t="s">
        <v>3465</v>
      </c>
      <c r="BK768" t="s">
        <v>937</v>
      </c>
      <c r="BP768">
        <v>35</v>
      </c>
      <c r="BQ768">
        <v>6210</v>
      </c>
      <c r="BS768">
        <v>1</v>
      </c>
    </row>
    <row r="769" spans="43:71" x14ac:dyDescent="0.2">
      <c r="AQ769">
        <v>24</v>
      </c>
      <c r="AR769">
        <v>6160</v>
      </c>
      <c r="AS769" t="s">
        <v>30708</v>
      </c>
      <c r="AT769" t="s">
        <v>937</v>
      </c>
      <c r="AU769">
        <v>24</v>
      </c>
      <c r="AV769">
        <v>6160</v>
      </c>
      <c r="AW769" t="s">
        <v>23810</v>
      </c>
      <c r="AX769" t="s">
        <v>937</v>
      </c>
      <c r="AY769">
        <v>24</v>
      </c>
      <c r="AZ769">
        <v>6160</v>
      </c>
      <c r="BA769" t="s">
        <v>16962</v>
      </c>
      <c r="BB769" t="s">
        <v>937</v>
      </c>
      <c r="BC769">
        <v>24</v>
      </c>
      <c r="BD769">
        <v>6160</v>
      </c>
      <c r="BE769" t="s">
        <v>10114</v>
      </c>
      <c r="BF769" t="s">
        <v>937</v>
      </c>
      <c r="BH769">
        <v>24</v>
      </c>
      <c r="BI769">
        <v>6160</v>
      </c>
      <c r="BJ769" t="s">
        <v>3466</v>
      </c>
      <c r="BK769" t="s">
        <v>937</v>
      </c>
      <c r="BP769">
        <v>35</v>
      </c>
      <c r="BQ769">
        <v>6240</v>
      </c>
      <c r="BS769">
        <v>2</v>
      </c>
    </row>
    <row r="770" spans="43:71" x14ac:dyDescent="0.2">
      <c r="AQ770">
        <v>24</v>
      </c>
      <c r="AR770">
        <v>6170</v>
      </c>
      <c r="AS770" t="s">
        <v>30709</v>
      </c>
      <c r="AT770" t="s">
        <v>937</v>
      </c>
      <c r="AU770">
        <v>24</v>
      </c>
      <c r="AV770">
        <v>6170</v>
      </c>
      <c r="AW770" t="s">
        <v>23811</v>
      </c>
      <c r="AX770" t="s">
        <v>937</v>
      </c>
      <c r="AY770">
        <v>24</v>
      </c>
      <c r="AZ770">
        <v>6170</v>
      </c>
      <c r="BA770" t="s">
        <v>16963</v>
      </c>
      <c r="BB770" t="s">
        <v>937</v>
      </c>
      <c r="BC770">
        <v>24</v>
      </c>
      <c r="BD770">
        <v>6170</v>
      </c>
      <c r="BE770" t="s">
        <v>10115</v>
      </c>
      <c r="BF770" t="s">
        <v>937</v>
      </c>
      <c r="BH770">
        <v>24</v>
      </c>
      <c r="BI770">
        <v>6170</v>
      </c>
      <c r="BJ770" t="s">
        <v>3467</v>
      </c>
      <c r="BK770" t="s">
        <v>937</v>
      </c>
      <c r="BP770">
        <v>35</v>
      </c>
      <c r="BQ770">
        <v>6250</v>
      </c>
      <c r="BS770">
        <v>1</v>
      </c>
    </row>
    <row r="771" spans="43:71" x14ac:dyDescent="0.2">
      <c r="AQ771">
        <v>24</v>
      </c>
      <c r="AR771">
        <v>6180</v>
      </c>
      <c r="AS771" t="s">
        <v>30710</v>
      </c>
      <c r="AT771" t="s">
        <v>937</v>
      </c>
      <c r="AU771">
        <v>24</v>
      </c>
      <c r="AV771">
        <v>6180</v>
      </c>
      <c r="AW771" t="s">
        <v>23812</v>
      </c>
      <c r="AX771" t="s">
        <v>937</v>
      </c>
      <c r="AY771">
        <v>24</v>
      </c>
      <c r="AZ771">
        <v>6180</v>
      </c>
      <c r="BA771" t="s">
        <v>16964</v>
      </c>
      <c r="BB771" t="s">
        <v>937</v>
      </c>
      <c r="BC771">
        <v>24</v>
      </c>
      <c r="BD771">
        <v>6180</v>
      </c>
      <c r="BE771" t="s">
        <v>10116</v>
      </c>
      <c r="BF771" t="s">
        <v>937</v>
      </c>
      <c r="BH771">
        <v>24</v>
      </c>
      <c r="BI771">
        <v>6180</v>
      </c>
      <c r="BJ771" t="s">
        <v>3468</v>
      </c>
      <c r="BK771" t="s">
        <v>937</v>
      </c>
      <c r="BP771">
        <v>35</v>
      </c>
      <c r="BQ771">
        <v>6256</v>
      </c>
      <c r="BS771">
        <v>1</v>
      </c>
    </row>
    <row r="772" spans="43:71" x14ac:dyDescent="0.2">
      <c r="AQ772">
        <v>24</v>
      </c>
      <c r="AR772">
        <v>6190</v>
      </c>
      <c r="AS772" t="s">
        <v>30711</v>
      </c>
      <c r="AT772" t="s">
        <v>937</v>
      </c>
      <c r="AU772">
        <v>24</v>
      </c>
      <c r="AV772">
        <v>6190</v>
      </c>
      <c r="AW772" t="s">
        <v>23813</v>
      </c>
      <c r="AX772" t="s">
        <v>937</v>
      </c>
      <c r="AY772">
        <v>24</v>
      </c>
      <c r="AZ772">
        <v>6190</v>
      </c>
      <c r="BA772" t="s">
        <v>16965</v>
      </c>
      <c r="BB772" t="s">
        <v>937</v>
      </c>
      <c r="BC772">
        <v>24</v>
      </c>
      <c r="BD772">
        <v>6190</v>
      </c>
      <c r="BE772" t="s">
        <v>10117</v>
      </c>
      <c r="BF772" t="s">
        <v>937</v>
      </c>
      <c r="BH772">
        <v>24</v>
      </c>
      <c r="BI772">
        <v>6190</v>
      </c>
      <c r="BJ772" t="s">
        <v>3469</v>
      </c>
      <c r="BK772" t="s">
        <v>937</v>
      </c>
      <c r="BP772">
        <v>35</v>
      </c>
      <c r="BQ772">
        <v>6260</v>
      </c>
      <c r="BS772">
        <v>2</v>
      </c>
    </row>
    <row r="773" spans="43:71" x14ac:dyDescent="0.2">
      <c r="AQ773">
        <v>24</v>
      </c>
      <c r="AR773">
        <v>6200</v>
      </c>
      <c r="AS773" t="s">
        <v>30712</v>
      </c>
      <c r="AT773" t="s">
        <v>937</v>
      </c>
      <c r="AU773">
        <v>24</v>
      </c>
      <c r="AV773">
        <v>6200</v>
      </c>
      <c r="AW773" t="s">
        <v>23814</v>
      </c>
      <c r="AX773" t="s">
        <v>937</v>
      </c>
      <c r="AY773">
        <v>24</v>
      </c>
      <c r="AZ773">
        <v>6200</v>
      </c>
      <c r="BA773" t="s">
        <v>16966</v>
      </c>
      <c r="BB773" t="s">
        <v>937</v>
      </c>
      <c r="BC773">
        <v>24</v>
      </c>
      <c r="BD773">
        <v>6200</v>
      </c>
      <c r="BE773" t="s">
        <v>10118</v>
      </c>
      <c r="BF773" t="s">
        <v>937</v>
      </c>
      <c r="BH773">
        <v>24</v>
      </c>
      <c r="BI773">
        <v>6200</v>
      </c>
      <c r="BJ773" t="s">
        <v>3470</v>
      </c>
      <c r="BK773" t="s">
        <v>937</v>
      </c>
      <c r="BP773">
        <v>35</v>
      </c>
      <c r="BQ773">
        <v>6270</v>
      </c>
      <c r="BS773">
        <v>2</v>
      </c>
    </row>
    <row r="774" spans="43:71" x14ac:dyDescent="0.2">
      <c r="AQ774">
        <v>24</v>
      </c>
      <c r="AR774">
        <v>6210</v>
      </c>
      <c r="AS774" t="s">
        <v>30713</v>
      </c>
      <c r="AT774" t="s">
        <v>936</v>
      </c>
      <c r="AU774">
        <v>24</v>
      </c>
      <c r="AV774">
        <v>6210</v>
      </c>
      <c r="AW774" t="s">
        <v>23815</v>
      </c>
      <c r="AX774" t="s">
        <v>936</v>
      </c>
      <c r="AY774">
        <v>24</v>
      </c>
      <c r="AZ774">
        <v>6210</v>
      </c>
      <c r="BA774" t="s">
        <v>16967</v>
      </c>
      <c r="BB774" t="s">
        <v>936</v>
      </c>
      <c r="BC774">
        <v>24</v>
      </c>
      <c r="BD774">
        <v>6210</v>
      </c>
      <c r="BE774" t="s">
        <v>10119</v>
      </c>
      <c r="BF774" t="s">
        <v>936</v>
      </c>
      <c r="BH774">
        <v>24</v>
      </c>
      <c r="BI774">
        <v>6210</v>
      </c>
      <c r="BJ774" t="s">
        <v>3471</v>
      </c>
      <c r="BK774" t="s">
        <v>936</v>
      </c>
      <c r="BP774">
        <v>35</v>
      </c>
      <c r="BQ774">
        <v>6280</v>
      </c>
      <c r="BS774">
        <v>1</v>
      </c>
    </row>
    <row r="775" spans="43:71" x14ac:dyDescent="0.2">
      <c r="AQ775">
        <v>24</v>
      </c>
      <c r="AR775">
        <v>6240</v>
      </c>
      <c r="AS775" t="s">
        <v>30714</v>
      </c>
      <c r="AT775" t="s">
        <v>937</v>
      </c>
      <c r="AU775">
        <v>24</v>
      </c>
      <c r="AV775">
        <v>6240</v>
      </c>
      <c r="AW775" t="s">
        <v>23816</v>
      </c>
      <c r="AX775" t="s">
        <v>937</v>
      </c>
      <c r="AY775">
        <v>24</v>
      </c>
      <c r="AZ775">
        <v>6240</v>
      </c>
      <c r="BA775" t="s">
        <v>16968</v>
      </c>
      <c r="BB775" t="s">
        <v>937</v>
      </c>
      <c r="BC775">
        <v>24</v>
      </c>
      <c r="BD775">
        <v>6240</v>
      </c>
      <c r="BE775" t="s">
        <v>10120</v>
      </c>
      <c r="BF775" t="s">
        <v>937</v>
      </c>
      <c r="BH775">
        <v>24</v>
      </c>
      <c r="BI775">
        <v>6240</v>
      </c>
      <c r="BJ775" t="s">
        <v>3472</v>
      </c>
      <c r="BK775" t="s">
        <v>937</v>
      </c>
      <c r="BP775">
        <v>35</v>
      </c>
      <c r="BQ775">
        <v>6290</v>
      </c>
      <c r="BS775">
        <v>2</v>
      </c>
    </row>
    <row r="776" spans="43:71" x14ac:dyDescent="0.2">
      <c r="AQ776">
        <v>24</v>
      </c>
      <c r="AR776">
        <v>6250</v>
      </c>
      <c r="AS776" t="s">
        <v>30715</v>
      </c>
      <c r="AT776" t="s">
        <v>936</v>
      </c>
      <c r="AU776">
        <v>24</v>
      </c>
      <c r="AV776">
        <v>6250</v>
      </c>
      <c r="AW776" t="s">
        <v>23817</v>
      </c>
      <c r="AX776" t="s">
        <v>936</v>
      </c>
      <c r="AY776">
        <v>24</v>
      </c>
      <c r="AZ776">
        <v>6250</v>
      </c>
      <c r="BA776" t="s">
        <v>16969</v>
      </c>
      <c r="BB776" t="s">
        <v>936</v>
      </c>
      <c r="BC776">
        <v>24</v>
      </c>
      <c r="BD776">
        <v>6250</v>
      </c>
      <c r="BE776" t="s">
        <v>10121</v>
      </c>
      <c r="BF776" t="s">
        <v>936</v>
      </c>
      <c r="BH776">
        <v>24</v>
      </c>
      <c r="BI776">
        <v>6250</v>
      </c>
      <c r="BJ776" t="s">
        <v>3473</v>
      </c>
      <c r="BK776" t="s">
        <v>936</v>
      </c>
      <c r="BP776">
        <v>35</v>
      </c>
      <c r="BQ776">
        <v>6300</v>
      </c>
      <c r="BS776">
        <v>3</v>
      </c>
    </row>
    <row r="777" spans="43:71" x14ac:dyDescent="0.2">
      <c r="AQ777">
        <v>24</v>
      </c>
      <c r="AR777">
        <v>6256</v>
      </c>
      <c r="AS777" t="s">
        <v>30716</v>
      </c>
      <c r="AT777" t="s">
        <v>936</v>
      </c>
      <c r="AU777">
        <v>24</v>
      </c>
      <c r="AV777">
        <v>6256</v>
      </c>
      <c r="AW777" t="s">
        <v>23818</v>
      </c>
      <c r="AX777" t="s">
        <v>936</v>
      </c>
      <c r="AY777">
        <v>24</v>
      </c>
      <c r="AZ777">
        <v>6256</v>
      </c>
      <c r="BA777" t="s">
        <v>16970</v>
      </c>
      <c r="BB777" t="s">
        <v>936</v>
      </c>
      <c r="BC777">
        <v>24</v>
      </c>
      <c r="BD777">
        <v>6256</v>
      </c>
      <c r="BE777" t="s">
        <v>10122</v>
      </c>
      <c r="BF777" t="s">
        <v>936</v>
      </c>
      <c r="BH777">
        <v>24</v>
      </c>
      <c r="BI777">
        <v>6256</v>
      </c>
      <c r="BJ777" t="s">
        <v>3474</v>
      </c>
      <c r="BK777" t="s">
        <v>936</v>
      </c>
      <c r="BP777">
        <v>35</v>
      </c>
      <c r="BQ777">
        <v>6310</v>
      </c>
      <c r="BS777">
        <v>3</v>
      </c>
    </row>
    <row r="778" spans="43:71" x14ac:dyDescent="0.2">
      <c r="AQ778">
        <v>24</v>
      </c>
      <c r="AR778">
        <v>6260</v>
      </c>
      <c r="AS778" t="s">
        <v>30717</v>
      </c>
      <c r="AT778" t="s">
        <v>937</v>
      </c>
      <c r="AU778">
        <v>24</v>
      </c>
      <c r="AV778">
        <v>6260</v>
      </c>
      <c r="AW778" t="s">
        <v>23819</v>
      </c>
      <c r="AX778" t="s">
        <v>937</v>
      </c>
      <c r="AY778">
        <v>24</v>
      </c>
      <c r="AZ778">
        <v>6260</v>
      </c>
      <c r="BA778" t="s">
        <v>16971</v>
      </c>
      <c r="BB778" t="s">
        <v>937</v>
      </c>
      <c r="BC778">
        <v>24</v>
      </c>
      <c r="BD778">
        <v>6260</v>
      </c>
      <c r="BE778" t="s">
        <v>10123</v>
      </c>
      <c r="BF778" t="s">
        <v>937</v>
      </c>
      <c r="BH778">
        <v>24</v>
      </c>
      <c r="BI778">
        <v>6260</v>
      </c>
      <c r="BJ778" t="s">
        <v>3475</v>
      </c>
      <c r="BK778" t="s">
        <v>937</v>
      </c>
      <c r="BP778">
        <v>35</v>
      </c>
      <c r="BQ778">
        <v>6320</v>
      </c>
      <c r="BS778">
        <v>3</v>
      </c>
    </row>
    <row r="779" spans="43:71" x14ac:dyDescent="0.2">
      <c r="AQ779">
        <v>24</v>
      </c>
      <c r="AR779">
        <v>6270</v>
      </c>
      <c r="AS779" t="s">
        <v>30718</v>
      </c>
      <c r="AT779" t="s">
        <v>937</v>
      </c>
      <c r="AU779">
        <v>24</v>
      </c>
      <c r="AV779">
        <v>6270</v>
      </c>
      <c r="AW779" t="s">
        <v>23820</v>
      </c>
      <c r="AX779" t="s">
        <v>937</v>
      </c>
      <c r="AY779">
        <v>24</v>
      </c>
      <c r="AZ779">
        <v>6270</v>
      </c>
      <c r="BA779" t="s">
        <v>16972</v>
      </c>
      <c r="BB779" t="s">
        <v>937</v>
      </c>
      <c r="BC779">
        <v>24</v>
      </c>
      <c r="BD779">
        <v>6270</v>
      </c>
      <c r="BE779" t="s">
        <v>10124</v>
      </c>
      <c r="BF779" t="s">
        <v>937</v>
      </c>
      <c r="BH779">
        <v>24</v>
      </c>
      <c r="BI779">
        <v>6270</v>
      </c>
      <c r="BJ779" t="s">
        <v>3476</v>
      </c>
      <c r="BK779" t="s">
        <v>937</v>
      </c>
      <c r="BP779">
        <v>35</v>
      </c>
      <c r="BQ779">
        <v>6330</v>
      </c>
      <c r="BS779">
        <v>2</v>
      </c>
    </row>
    <row r="780" spans="43:71" x14ac:dyDescent="0.2">
      <c r="AQ780">
        <v>24</v>
      </c>
      <c r="AR780">
        <v>6280</v>
      </c>
      <c r="AS780" t="s">
        <v>30719</v>
      </c>
      <c r="AT780" t="s">
        <v>936</v>
      </c>
      <c r="AU780">
        <v>24</v>
      </c>
      <c r="AV780">
        <v>6280</v>
      </c>
      <c r="AW780" t="s">
        <v>23821</v>
      </c>
      <c r="AX780" t="s">
        <v>936</v>
      </c>
      <c r="AY780">
        <v>24</v>
      </c>
      <c r="AZ780">
        <v>6280</v>
      </c>
      <c r="BA780" t="s">
        <v>16973</v>
      </c>
      <c r="BB780" t="s">
        <v>936</v>
      </c>
      <c r="BC780">
        <v>24</v>
      </c>
      <c r="BD780">
        <v>6280</v>
      </c>
      <c r="BE780" t="s">
        <v>10125</v>
      </c>
      <c r="BF780" t="s">
        <v>936</v>
      </c>
      <c r="BH780">
        <v>24</v>
      </c>
      <c r="BI780">
        <v>6280</v>
      </c>
      <c r="BJ780" t="s">
        <v>3477</v>
      </c>
      <c r="BK780" t="s">
        <v>936</v>
      </c>
      <c r="BP780">
        <v>35</v>
      </c>
      <c r="BQ780">
        <v>6340</v>
      </c>
      <c r="BS780">
        <v>1</v>
      </c>
    </row>
    <row r="781" spans="43:71" x14ac:dyDescent="0.2">
      <c r="AQ781">
        <v>24</v>
      </c>
      <c r="AR781">
        <v>6290</v>
      </c>
      <c r="AS781" t="s">
        <v>30720</v>
      </c>
      <c r="AT781" t="s">
        <v>936</v>
      </c>
      <c r="AU781">
        <v>24</v>
      </c>
      <c r="AV781">
        <v>6290</v>
      </c>
      <c r="AW781" t="s">
        <v>23822</v>
      </c>
      <c r="AX781" t="s">
        <v>936</v>
      </c>
      <c r="AY781">
        <v>24</v>
      </c>
      <c r="AZ781">
        <v>6290</v>
      </c>
      <c r="BA781" t="s">
        <v>16974</v>
      </c>
      <c r="BB781" t="s">
        <v>936</v>
      </c>
      <c r="BC781">
        <v>24</v>
      </c>
      <c r="BD781">
        <v>6290</v>
      </c>
      <c r="BE781" t="s">
        <v>10126</v>
      </c>
      <c r="BF781" t="s">
        <v>936</v>
      </c>
      <c r="BH781">
        <v>24</v>
      </c>
      <c r="BI781">
        <v>6290</v>
      </c>
      <c r="BJ781" t="s">
        <v>3478</v>
      </c>
      <c r="BK781" t="s">
        <v>936</v>
      </c>
      <c r="BP781">
        <v>37</v>
      </c>
      <c r="BQ781">
        <v>6010</v>
      </c>
      <c r="BS781">
        <v>2</v>
      </c>
    </row>
    <row r="782" spans="43:71" x14ac:dyDescent="0.2">
      <c r="AQ782">
        <v>24</v>
      </c>
      <c r="AR782">
        <v>6300</v>
      </c>
      <c r="AS782" t="s">
        <v>30721</v>
      </c>
      <c r="AT782" t="s">
        <v>936</v>
      </c>
      <c r="AU782">
        <v>24</v>
      </c>
      <c r="AV782">
        <v>6300</v>
      </c>
      <c r="AW782" t="s">
        <v>23823</v>
      </c>
      <c r="AX782" t="s">
        <v>936</v>
      </c>
      <c r="AY782">
        <v>24</v>
      </c>
      <c r="AZ782">
        <v>6300</v>
      </c>
      <c r="BA782" t="s">
        <v>16975</v>
      </c>
      <c r="BB782" t="s">
        <v>936</v>
      </c>
      <c r="BC782">
        <v>24</v>
      </c>
      <c r="BD782">
        <v>6300</v>
      </c>
      <c r="BE782" t="s">
        <v>10127</v>
      </c>
      <c r="BF782" t="s">
        <v>936</v>
      </c>
      <c r="BH782">
        <v>24</v>
      </c>
      <c r="BI782">
        <v>6300</v>
      </c>
      <c r="BJ782" t="s">
        <v>3479</v>
      </c>
      <c r="BK782" t="s">
        <v>936</v>
      </c>
      <c r="BP782">
        <v>37</v>
      </c>
      <c r="BQ782">
        <v>6020</v>
      </c>
      <c r="BS782">
        <v>2</v>
      </c>
    </row>
    <row r="783" spans="43:71" x14ac:dyDescent="0.2">
      <c r="AQ783">
        <v>24</v>
      </c>
      <c r="AR783">
        <v>6310</v>
      </c>
      <c r="AS783" t="s">
        <v>30722</v>
      </c>
      <c r="AT783" t="s">
        <v>936</v>
      </c>
      <c r="AU783">
        <v>24</v>
      </c>
      <c r="AV783">
        <v>6310</v>
      </c>
      <c r="AW783" t="s">
        <v>23824</v>
      </c>
      <c r="AX783" t="s">
        <v>936</v>
      </c>
      <c r="AY783">
        <v>24</v>
      </c>
      <c r="AZ783">
        <v>6310</v>
      </c>
      <c r="BA783" t="s">
        <v>16976</v>
      </c>
      <c r="BB783" t="s">
        <v>936</v>
      </c>
      <c r="BC783">
        <v>24</v>
      </c>
      <c r="BD783">
        <v>6310</v>
      </c>
      <c r="BE783" t="s">
        <v>10128</v>
      </c>
      <c r="BF783" t="s">
        <v>936</v>
      </c>
      <c r="BH783">
        <v>24</v>
      </c>
      <c r="BI783">
        <v>6310</v>
      </c>
      <c r="BJ783" t="s">
        <v>3480</v>
      </c>
      <c r="BK783" t="s">
        <v>936</v>
      </c>
      <c r="BP783">
        <v>37</v>
      </c>
      <c r="BQ783">
        <v>6030</v>
      </c>
      <c r="BS783">
        <v>2</v>
      </c>
    </row>
    <row r="784" spans="43:71" x14ac:dyDescent="0.2">
      <c r="AQ784">
        <v>24</v>
      </c>
      <c r="AR784">
        <v>6320</v>
      </c>
      <c r="AS784" t="s">
        <v>30723</v>
      </c>
      <c r="AT784" t="s">
        <v>936</v>
      </c>
      <c r="AU784">
        <v>24</v>
      </c>
      <c r="AV784">
        <v>6320</v>
      </c>
      <c r="AW784" t="s">
        <v>23825</v>
      </c>
      <c r="AX784" t="s">
        <v>936</v>
      </c>
      <c r="AY784">
        <v>24</v>
      </c>
      <c r="AZ784">
        <v>6320</v>
      </c>
      <c r="BA784" t="s">
        <v>16977</v>
      </c>
      <c r="BB784" t="s">
        <v>936</v>
      </c>
      <c r="BC784">
        <v>24</v>
      </c>
      <c r="BD784">
        <v>6320</v>
      </c>
      <c r="BE784" t="s">
        <v>10129</v>
      </c>
      <c r="BF784" t="s">
        <v>936</v>
      </c>
      <c r="BH784">
        <v>24</v>
      </c>
      <c r="BI784">
        <v>6320</v>
      </c>
      <c r="BJ784" t="s">
        <v>3481</v>
      </c>
      <c r="BK784" t="s">
        <v>936</v>
      </c>
      <c r="BP784">
        <v>37</v>
      </c>
      <c r="BQ784">
        <v>6040</v>
      </c>
      <c r="BS784">
        <v>2</v>
      </c>
    </row>
    <row r="785" spans="43:71" x14ac:dyDescent="0.2">
      <c r="AQ785">
        <v>24</v>
      </c>
      <c r="AR785">
        <v>6330</v>
      </c>
      <c r="AS785" t="s">
        <v>30724</v>
      </c>
      <c r="AT785" t="s">
        <v>936</v>
      </c>
      <c r="AU785">
        <v>24</v>
      </c>
      <c r="AV785">
        <v>6330</v>
      </c>
      <c r="AW785" t="s">
        <v>23826</v>
      </c>
      <c r="AX785" t="s">
        <v>936</v>
      </c>
      <c r="AY785">
        <v>24</v>
      </c>
      <c r="AZ785">
        <v>6330</v>
      </c>
      <c r="BA785" t="s">
        <v>16978</v>
      </c>
      <c r="BB785" t="s">
        <v>936</v>
      </c>
      <c r="BC785">
        <v>24</v>
      </c>
      <c r="BD785">
        <v>6330</v>
      </c>
      <c r="BE785" t="s">
        <v>10130</v>
      </c>
      <c r="BF785" t="s">
        <v>936</v>
      </c>
      <c r="BH785">
        <v>24</v>
      </c>
      <c r="BI785">
        <v>6330</v>
      </c>
      <c r="BJ785" t="s">
        <v>3482</v>
      </c>
      <c r="BK785" t="s">
        <v>936</v>
      </c>
      <c r="BP785">
        <v>37</v>
      </c>
      <c r="BQ785">
        <v>6070</v>
      </c>
      <c r="BS785">
        <v>2</v>
      </c>
    </row>
    <row r="786" spans="43:71" x14ac:dyDescent="0.2">
      <c r="AQ786">
        <v>24</v>
      </c>
      <c r="AR786">
        <v>6340</v>
      </c>
      <c r="AS786" t="s">
        <v>30725</v>
      </c>
      <c r="AT786" t="s">
        <v>936</v>
      </c>
      <c r="AU786">
        <v>24</v>
      </c>
      <c r="AV786">
        <v>6340</v>
      </c>
      <c r="AW786" t="s">
        <v>23827</v>
      </c>
      <c r="AX786" t="s">
        <v>936</v>
      </c>
      <c r="AY786">
        <v>24</v>
      </c>
      <c r="AZ786">
        <v>6340</v>
      </c>
      <c r="BA786" t="s">
        <v>16979</v>
      </c>
      <c r="BB786" t="s">
        <v>936</v>
      </c>
      <c r="BC786">
        <v>24</v>
      </c>
      <c r="BD786">
        <v>6340</v>
      </c>
      <c r="BE786" t="s">
        <v>10131</v>
      </c>
      <c r="BF786" t="s">
        <v>936</v>
      </c>
      <c r="BH786">
        <v>24</v>
      </c>
      <c r="BI786">
        <v>6340</v>
      </c>
      <c r="BJ786" t="s">
        <v>3483</v>
      </c>
      <c r="BK786" t="s">
        <v>936</v>
      </c>
      <c r="BP786">
        <v>37</v>
      </c>
      <c r="BQ786">
        <v>6080</v>
      </c>
      <c r="BS786">
        <v>2</v>
      </c>
    </row>
    <row r="787" spans="43:71" x14ac:dyDescent="0.2">
      <c r="AQ787">
        <v>24</v>
      </c>
      <c r="AR787">
        <v>6350</v>
      </c>
      <c r="AS787" t="s">
        <v>30726</v>
      </c>
      <c r="AT787" t="s">
        <v>936</v>
      </c>
      <c r="AU787">
        <v>24</v>
      </c>
      <c r="AV787">
        <v>6350</v>
      </c>
      <c r="AW787" t="s">
        <v>23828</v>
      </c>
      <c r="AX787" t="s">
        <v>936</v>
      </c>
      <c r="AY787">
        <v>24</v>
      </c>
      <c r="AZ787">
        <v>6350</v>
      </c>
      <c r="BA787" t="s">
        <v>16980</v>
      </c>
      <c r="BB787" t="s">
        <v>936</v>
      </c>
      <c r="BC787">
        <v>24</v>
      </c>
      <c r="BD787">
        <v>6350</v>
      </c>
      <c r="BE787" t="s">
        <v>10132</v>
      </c>
      <c r="BF787" t="s">
        <v>936</v>
      </c>
      <c r="BH787">
        <v>24</v>
      </c>
      <c r="BI787">
        <v>6350</v>
      </c>
      <c r="BJ787" t="s">
        <v>3484</v>
      </c>
      <c r="BK787" t="s">
        <v>936</v>
      </c>
      <c r="BP787">
        <v>37</v>
      </c>
      <c r="BQ787">
        <v>6090</v>
      </c>
      <c r="BS787">
        <v>2</v>
      </c>
    </row>
    <row r="788" spans="43:71" x14ac:dyDescent="0.2">
      <c r="AQ788">
        <v>24</v>
      </c>
      <c r="AR788">
        <v>6360</v>
      </c>
      <c r="AS788" t="s">
        <v>30727</v>
      </c>
      <c r="AT788" t="s">
        <v>936</v>
      </c>
      <c r="AU788">
        <v>24</v>
      </c>
      <c r="AV788">
        <v>6360</v>
      </c>
      <c r="AW788" t="s">
        <v>23829</v>
      </c>
      <c r="AX788" t="s">
        <v>936</v>
      </c>
      <c r="AY788">
        <v>24</v>
      </c>
      <c r="AZ788">
        <v>6360</v>
      </c>
      <c r="BA788" t="s">
        <v>16981</v>
      </c>
      <c r="BB788" t="s">
        <v>936</v>
      </c>
      <c r="BC788">
        <v>24</v>
      </c>
      <c r="BD788">
        <v>6360</v>
      </c>
      <c r="BE788" t="s">
        <v>10133</v>
      </c>
      <c r="BF788" t="s">
        <v>936</v>
      </c>
      <c r="BH788">
        <v>24</v>
      </c>
      <c r="BI788">
        <v>6360</v>
      </c>
      <c r="BJ788" t="s">
        <v>3485</v>
      </c>
      <c r="BK788" t="s">
        <v>936</v>
      </c>
      <c r="BP788">
        <v>37</v>
      </c>
      <c r="BQ788">
        <v>6100</v>
      </c>
      <c r="BS788">
        <v>2</v>
      </c>
    </row>
    <row r="789" spans="43:71" x14ac:dyDescent="0.2">
      <c r="AQ789">
        <v>24</v>
      </c>
      <c r="AR789">
        <v>7205</v>
      </c>
      <c r="AS789" t="s">
        <v>30728</v>
      </c>
      <c r="AT789" t="s">
        <v>936</v>
      </c>
      <c r="AU789">
        <v>24</v>
      </c>
      <c r="AV789">
        <v>7205</v>
      </c>
      <c r="AW789" t="s">
        <v>23830</v>
      </c>
      <c r="AX789" t="s">
        <v>936</v>
      </c>
      <c r="AY789">
        <v>24</v>
      </c>
      <c r="AZ789">
        <v>7205</v>
      </c>
      <c r="BA789" t="s">
        <v>16982</v>
      </c>
      <c r="BB789" t="s">
        <v>936</v>
      </c>
      <c r="BC789">
        <v>24</v>
      </c>
      <c r="BD789">
        <v>7205</v>
      </c>
      <c r="BE789" t="s">
        <v>10134</v>
      </c>
      <c r="BF789" t="s">
        <v>936</v>
      </c>
      <c r="BH789">
        <v>24</v>
      </c>
      <c r="BI789">
        <v>7205</v>
      </c>
      <c r="BJ789" t="s">
        <v>3486</v>
      </c>
      <c r="BK789" t="s">
        <v>936</v>
      </c>
      <c r="BP789">
        <v>37</v>
      </c>
      <c r="BQ789">
        <v>6101</v>
      </c>
      <c r="BS789">
        <v>2</v>
      </c>
    </row>
    <row r="790" spans="43:71" x14ac:dyDescent="0.2">
      <c r="AQ790">
        <v>24</v>
      </c>
      <c r="AR790">
        <v>7206</v>
      </c>
      <c r="AS790" t="s">
        <v>30729</v>
      </c>
      <c r="AT790" t="s">
        <v>936</v>
      </c>
      <c r="AU790">
        <v>24</v>
      </c>
      <c r="AV790">
        <v>7206</v>
      </c>
      <c r="AW790" t="s">
        <v>23831</v>
      </c>
      <c r="AX790" t="s">
        <v>936</v>
      </c>
      <c r="AY790">
        <v>24</v>
      </c>
      <c r="AZ790">
        <v>7206</v>
      </c>
      <c r="BA790" t="s">
        <v>16983</v>
      </c>
      <c r="BB790" t="s">
        <v>936</v>
      </c>
      <c r="BC790">
        <v>24</v>
      </c>
      <c r="BD790">
        <v>7206</v>
      </c>
      <c r="BE790" t="s">
        <v>10135</v>
      </c>
      <c r="BF790" t="s">
        <v>936</v>
      </c>
      <c r="BH790">
        <v>24</v>
      </c>
      <c r="BI790">
        <v>7206</v>
      </c>
      <c r="BJ790" t="s">
        <v>3487</v>
      </c>
      <c r="BK790" t="s">
        <v>936</v>
      </c>
      <c r="BP790">
        <v>37</v>
      </c>
      <c r="BQ790">
        <v>6110</v>
      </c>
      <c r="BS790">
        <v>1</v>
      </c>
    </row>
    <row r="791" spans="43:71" x14ac:dyDescent="0.2">
      <c r="AQ791">
        <v>24</v>
      </c>
      <c r="AR791">
        <v>7207</v>
      </c>
      <c r="AS791" t="s">
        <v>30730</v>
      </c>
      <c r="AT791" t="s">
        <v>936</v>
      </c>
      <c r="AU791">
        <v>24</v>
      </c>
      <c r="AV791">
        <v>7207</v>
      </c>
      <c r="AW791" t="s">
        <v>23832</v>
      </c>
      <c r="AX791" t="s">
        <v>936</v>
      </c>
      <c r="AY791">
        <v>24</v>
      </c>
      <c r="AZ791">
        <v>7207</v>
      </c>
      <c r="BA791" t="s">
        <v>16984</v>
      </c>
      <c r="BB791" t="s">
        <v>936</v>
      </c>
      <c r="BC791">
        <v>24</v>
      </c>
      <c r="BD791">
        <v>7207</v>
      </c>
      <c r="BE791" t="s">
        <v>10136</v>
      </c>
      <c r="BF791" t="s">
        <v>936</v>
      </c>
      <c r="BH791">
        <v>24</v>
      </c>
      <c r="BI791">
        <v>7207</v>
      </c>
      <c r="BJ791" t="s">
        <v>3488</v>
      </c>
      <c r="BK791" t="s">
        <v>936</v>
      </c>
      <c r="BP791">
        <v>37</v>
      </c>
      <c r="BQ791">
        <v>6130</v>
      </c>
      <c r="BS791">
        <v>2</v>
      </c>
    </row>
    <row r="792" spans="43:71" x14ac:dyDescent="0.2">
      <c r="AQ792">
        <v>24</v>
      </c>
      <c r="AR792">
        <v>7210</v>
      </c>
      <c r="AS792" t="s">
        <v>30731</v>
      </c>
      <c r="AT792" t="s">
        <v>937</v>
      </c>
      <c r="AU792">
        <v>24</v>
      </c>
      <c r="AV792">
        <v>7210</v>
      </c>
      <c r="AW792" t="s">
        <v>23833</v>
      </c>
      <c r="AX792" t="s">
        <v>937</v>
      </c>
      <c r="AY792">
        <v>24</v>
      </c>
      <c r="AZ792">
        <v>7210</v>
      </c>
      <c r="BA792" t="s">
        <v>16985</v>
      </c>
      <c r="BB792" t="s">
        <v>937</v>
      </c>
      <c r="BC792">
        <v>24</v>
      </c>
      <c r="BD792">
        <v>7210</v>
      </c>
      <c r="BE792" t="s">
        <v>10137</v>
      </c>
      <c r="BF792" t="s">
        <v>937</v>
      </c>
      <c r="BH792">
        <v>24</v>
      </c>
      <c r="BI792">
        <v>7210</v>
      </c>
      <c r="BJ792" t="s">
        <v>3489</v>
      </c>
      <c r="BK792" t="s">
        <v>937</v>
      </c>
      <c r="BP792">
        <v>37</v>
      </c>
      <c r="BQ792">
        <v>6131</v>
      </c>
      <c r="BS792">
        <v>2</v>
      </c>
    </row>
    <row r="793" spans="43:71" x14ac:dyDescent="0.2">
      <c r="AQ793">
        <v>24</v>
      </c>
      <c r="AR793">
        <v>8073</v>
      </c>
      <c r="AS793" t="s">
        <v>30732</v>
      </c>
      <c r="AT793" t="s">
        <v>936</v>
      </c>
      <c r="AU793">
        <v>24</v>
      </c>
      <c r="AV793">
        <v>8073</v>
      </c>
      <c r="AW793" t="s">
        <v>23834</v>
      </c>
      <c r="AX793" t="s">
        <v>936</v>
      </c>
      <c r="AY793">
        <v>24</v>
      </c>
      <c r="AZ793">
        <v>8073</v>
      </c>
      <c r="BA793" t="s">
        <v>16986</v>
      </c>
      <c r="BB793" t="s">
        <v>936</v>
      </c>
      <c r="BC793">
        <v>24</v>
      </c>
      <c r="BD793">
        <v>8073</v>
      </c>
      <c r="BE793" t="s">
        <v>10138</v>
      </c>
      <c r="BF793" t="s">
        <v>936</v>
      </c>
      <c r="BH793">
        <v>24</v>
      </c>
      <c r="BI793">
        <v>8073</v>
      </c>
      <c r="BJ793" t="s">
        <v>3490</v>
      </c>
      <c r="BK793" t="s">
        <v>936</v>
      </c>
      <c r="BP793">
        <v>37</v>
      </c>
      <c r="BQ793">
        <v>6140</v>
      </c>
      <c r="BS793">
        <v>2</v>
      </c>
    </row>
    <row r="794" spans="43:71" x14ac:dyDescent="0.2">
      <c r="AQ794">
        <v>24</v>
      </c>
      <c r="AR794">
        <v>8074</v>
      </c>
      <c r="AS794" t="s">
        <v>30733</v>
      </c>
      <c r="AT794" t="s">
        <v>937</v>
      </c>
      <c r="AU794">
        <v>24</v>
      </c>
      <c r="AV794">
        <v>8074</v>
      </c>
      <c r="AW794" t="s">
        <v>23835</v>
      </c>
      <c r="AX794" t="s">
        <v>937</v>
      </c>
      <c r="AY794">
        <v>24</v>
      </c>
      <c r="AZ794">
        <v>8074</v>
      </c>
      <c r="BA794" t="s">
        <v>16987</v>
      </c>
      <c r="BB794" t="s">
        <v>937</v>
      </c>
      <c r="BC794">
        <v>24</v>
      </c>
      <c r="BD794">
        <v>8074</v>
      </c>
      <c r="BE794" t="s">
        <v>10139</v>
      </c>
      <c r="BF794" t="s">
        <v>937</v>
      </c>
      <c r="BH794">
        <v>24</v>
      </c>
      <c r="BI794">
        <v>8074</v>
      </c>
      <c r="BJ794" t="s">
        <v>3491</v>
      </c>
      <c r="BK794" t="s">
        <v>937</v>
      </c>
      <c r="BP794">
        <v>37</v>
      </c>
      <c r="BQ794">
        <v>6150</v>
      </c>
      <c r="BS794">
        <v>2</v>
      </c>
    </row>
    <row r="795" spans="43:71" x14ac:dyDescent="0.2">
      <c r="AQ795">
        <v>24</v>
      </c>
      <c r="AR795">
        <v>8075</v>
      </c>
      <c r="AS795" t="s">
        <v>30734</v>
      </c>
      <c r="AT795" t="s">
        <v>938</v>
      </c>
      <c r="AU795">
        <v>24</v>
      </c>
      <c r="AV795">
        <v>8075</v>
      </c>
      <c r="AW795" t="s">
        <v>23836</v>
      </c>
      <c r="AX795" t="s">
        <v>938</v>
      </c>
      <c r="AY795">
        <v>24</v>
      </c>
      <c r="AZ795">
        <v>8075</v>
      </c>
      <c r="BA795" t="s">
        <v>16988</v>
      </c>
      <c r="BB795" t="s">
        <v>938</v>
      </c>
      <c r="BC795">
        <v>24</v>
      </c>
      <c r="BD795">
        <v>8075</v>
      </c>
      <c r="BE795" t="s">
        <v>10140</v>
      </c>
      <c r="BF795" t="s">
        <v>938</v>
      </c>
      <c r="BH795">
        <v>24</v>
      </c>
      <c r="BI795">
        <v>8075</v>
      </c>
      <c r="BJ795" t="s">
        <v>3492</v>
      </c>
      <c r="BK795" t="s">
        <v>938</v>
      </c>
      <c r="BP795">
        <v>37</v>
      </c>
      <c r="BQ795">
        <v>6160</v>
      </c>
      <c r="BS795">
        <v>2</v>
      </c>
    </row>
    <row r="796" spans="43:71" x14ac:dyDescent="0.2">
      <c r="AQ796">
        <v>24</v>
      </c>
      <c r="AR796">
        <v>8076</v>
      </c>
      <c r="AS796" t="s">
        <v>30735</v>
      </c>
      <c r="AT796" t="s">
        <v>937</v>
      </c>
      <c r="AU796">
        <v>24</v>
      </c>
      <c r="AV796">
        <v>8076</v>
      </c>
      <c r="AW796" t="s">
        <v>23837</v>
      </c>
      <c r="AX796" t="s">
        <v>937</v>
      </c>
      <c r="AY796">
        <v>24</v>
      </c>
      <c r="AZ796">
        <v>8076</v>
      </c>
      <c r="BA796" t="s">
        <v>16989</v>
      </c>
      <c r="BB796" t="s">
        <v>937</v>
      </c>
      <c r="BC796">
        <v>24</v>
      </c>
      <c r="BD796">
        <v>8076</v>
      </c>
      <c r="BE796" t="s">
        <v>10141</v>
      </c>
      <c r="BF796" t="s">
        <v>937</v>
      </c>
      <c r="BH796">
        <v>24</v>
      </c>
      <c r="BI796">
        <v>8076</v>
      </c>
      <c r="BJ796" t="s">
        <v>3493</v>
      </c>
      <c r="BK796" t="s">
        <v>937</v>
      </c>
      <c r="BP796">
        <v>37</v>
      </c>
      <c r="BQ796">
        <v>6170</v>
      </c>
      <c r="BS796">
        <v>2</v>
      </c>
    </row>
    <row r="797" spans="43:71" x14ac:dyDescent="0.2">
      <c r="AQ797">
        <v>24</v>
      </c>
      <c r="AR797">
        <v>8077</v>
      </c>
      <c r="AS797" t="s">
        <v>30736</v>
      </c>
      <c r="AT797" t="s">
        <v>937</v>
      </c>
      <c r="AU797">
        <v>24</v>
      </c>
      <c r="AV797">
        <v>8077</v>
      </c>
      <c r="AW797" t="s">
        <v>23838</v>
      </c>
      <c r="AX797" t="s">
        <v>937</v>
      </c>
      <c r="AY797">
        <v>24</v>
      </c>
      <c r="AZ797">
        <v>8077</v>
      </c>
      <c r="BA797" t="s">
        <v>16990</v>
      </c>
      <c r="BB797" t="s">
        <v>937</v>
      </c>
      <c r="BC797">
        <v>24</v>
      </c>
      <c r="BD797">
        <v>8077</v>
      </c>
      <c r="BE797" t="s">
        <v>10142</v>
      </c>
      <c r="BF797" t="s">
        <v>937</v>
      </c>
      <c r="BH797">
        <v>24</v>
      </c>
      <c r="BI797">
        <v>8077</v>
      </c>
      <c r="BJ797" t="s">
        <v>3494</v>
      </c>
      <c r="BK797" t="s">
        <v>937</v>
      </c>
      <c r="BP797">
        <v>37</v>
      </c>
      <c r="BQ797">
        <v>6180</v>
      </c>
      <c r="BS797">
        <v>2</v>
      </c>
    </row>
    <row r="798" spans="43:71" x14ac:dyDescent="0.2">
      <c r="AQ798">
        <v>24</v>
      </c>
      <c r="AR798">
        <v>8078</v>
      </c>
      <c r="AS798" t="s">
        <v>30737</v>
      </c>
      <c r="AT798" t="s">
        <v>937</v>
      </c>
      <c r="AU798">
        <v>24</v>
      </c>
      <c r="AV798">
        <v>8078</v>
      </c>
      <c r="AW798" t="s">
        <v>23839</v>
      </c>
      <c r="AX798" t="s">
        <v>937</v>
      </c>
      <c r="AY798">
        <v>24</v>
      </c>
      <c r="AZ798">
        <v>8078</v>
      </c>
      <c r="BA798" t="s">
        <v>16991</v>
      </c>
      <c r="BB798" t="s">
        <v>937</v>
      </c>
      <c r="BC798">
        <v>24</v>
      </c>
      <c r="BD798">
        <v>8078</v>
      </c>
      <c r="BE798" t="s">
        <v>10143</v>
      </c>
      <c r="BF798" t="s">
        <v>937</v>
      </c>
      <c r="BH798">
        <v>24</v>
      </c>
      <c r="BI798">
        <v>8078</v>
      </c>
      <c r="BJ798" t="s">
        <v>3495</v>
      </c>
      <c r="BK798" t="s">
        <v>937</v>
      </c>
      <c r="BP798">
        <v>37</v>
      </c>
      <c r="BQ798">
        <v>6190</v>
      </c>
      <c r="BS798">
        <v>2</v>
      </c>
    </row>
    <row r="799" spans="43:71" x14ac:dyDescent="0.2">
      <c r="AQ799">
        <v>24</v>
      </c>
      <c r="AR799">
        <v>8079</v>
      </c>
      <c r="AS799" t="s">
        <v>30738</v>
      </c>
      <c r="AT799" t="s">
        <v>937</v>
      </c>
      <c r="AU799">
        <v>24</v>
      </c>
      <c r="AV799">
        <v>8079</v>
      </c>
      <c r="AW799" t="s">
        <v>23840</v>
      </c>
      <c r="AX799" t="s">
        <v>937</v>
      </c>
      <c r="AY799">
        <v>24</v>
      </c>
      <c r="AZ799">
        <v>8079</v>
      </c>
      <c r="BA799" t="s">
        <v>16992</v>
      </c>
      <c r="BB799" t="s">
        <v>937</v>
      </c>
      <c r="BC799">
        <v>24</v>
      </c>
      <c r="BD799">
        <v>8079</v>
      </c>
      <c r="BE799" t="s">
        <v>10144</v>
      </c>
      <c r="BF799" t="s">
        <v>937</v>
      </c>
      <c r="BH799">
        <v>24</v>
      </c>
      <c r="BI799">
        <v>8079</v>
      </c>
      <c r="BJ799" t="s">
        <v>3496</v>
      </c>
      <c r="BK799" t="s">
        <v>937</v>
      </c>
      <c r="BP799">
        <v>37</v>
      </c>
      <c r="BQ799">
        <v>6200</v>
      </c>
      <c r="BS799">
        <v>2</v>
      </c>
    </row>
    <row r="800" spans="43:71" x14ac:dyDescent="0.2">
      <c r="AQ800">
        <v>24</v>
      </c>
      <c r="AR800">
        <v>8080</v>
      </c>
      <c r="AS800" t="s">
        <v>30739</v>
      </c>
      <c r="AT800" t="s">
        <v>937</v>
      </c>
      <c r="AU800">
        <v>24</v>
      </c>
      <c r="AV800">
        <v>8080</v>
      </c>
      <c r="AW800" t="s">
        <v>23841</v>
      </c>
      <c r="AX800" t="s">
        <v>937</v>
      </c>
      <c r="AY800">
        <v>24</v>
      </c>
      <c r="AZ800">
        <v>8080</v>
      </c>
      <c r="BA800" t="s">
        <v>16993</v>
      </c>
      <c r="BB800" t="s">
        <v>937</v>
      </c>
      <c r="BC800">
        <v>24</v>
      </c>
      <c r="BD800">
        <v>8080</v>
      </c>
      <c r="BE800" t="s">
        <v>10145</v>
      </c>
      <c r="BF800" t="s">
        <v>938</v>
      </c>
      <c r="BH800">
        <v>24</v>
      </c>
      <c r="BI800">
        <v>8080</v>
      </c>
      <c r="BJ800" t="s">
        <v>3497</v>
      </c>
      <c r="BK800" t="s">
        <v>938</v>
      </c>
      <c r="BP800">
        <v>37</v>
      </c>
      <c r="BQ800">
        <v>6210</v>
      </c>
      <c r="BS800">
        <v>1</v>
      </c>
    </row>
    <row r="801" spans="43:71" x14ac:dyDescent="0.2">
      <c r="AQ801">
        <v>24</v>
      </c>
      <c r="AR801">
        <v>8081</v>
      </c>
      <c r="AS801" t="s">
        <v>30740</v>
      </c>
      <c r="AT801" t="s">
        <v>937</v>
      </c>
      <c r="AU801">
        <v>24</v>
      </c>
      <c r="AV801">
        <v>8081</v>
      </c>
      <c r="AW801" t="s">
        <v>23842</v>
      </c>
      <c r="AX801" t="s">
        <v>937</v>
      </c>
      <c r="AY801">
        <v>24</v>
      </c>
      <c r="AZ801">
        <v>8081</v>
      </c>
      <c r="BA801" t="s">
        <v>16994</v>
      </c>
      <c r="BB801" t="s">
        <v>937</v>
      </c>
      <c r="BC801">
        <v>24</v>
      </c>
      <c r="BD801">
        <v>8081</v>
      </c>
      <c r="BE801" t="s">
        <v>10146</v>
      </c>
      <c r="BF801" t="s">
        <v>937</v>
      </c>
      <c r="BH801">
        <v>24</v>
      </c>
      <c r="BI801">
        <v>8081</v>
      </c>
      <c r="BJ801" t="s">
        <v>3498</v>
      </c>
      <c r="BK801" t="s">
        <v>937</v>
      </c>
      <c r="BP801">
        <v>37</v>
      </c>
      <c r="BQ801">
        <v>6240</v>
      </c>
      <c r="BS801">
        <v>2</v>
      </c>
    </row>
    <row r="802" spans="43:71" x14ac:dyDescent="0.2">
      <c r="AQ802">
        <v>24</v>
      </c>
      <c r="AR802">
        <v>8082</v>
      </c>
      <c r="AS802" t="s">
        <v>30741</v>
      </c>
      <c r="AT802" t="s">
        <v>938</v>
      </c>
      <c r="AU802">
        <v>24</v>
      </c>
      <c r="AV802">
        <v>8082</v>
      </c>
      <c r="AW802" t="s">
        <v>23843</v>
      </c>
      <c r="AX802" t="s">
        <v>938</v>
      </c>
      <c r="AY802">
        <v>24</v>
      </c>
      <c r="AZ802">
        <v>8082</v>
      </c>
      <c r="BA802" t="s">
        <v>16995</v>
      </c>
      <c r="BB802" t="s">
        <v>938</v>
      </c>
      <c r="BC802">
        <v>24</v>
      </c>
      <c r="BD802">
        <v>8082</v>
      </c>
      <c r="BE802" t="s">
        <v>10147</v>
      </c>
      <c r="BF802" t="s">
        <v>938</v>
      </c>
      <c r="BH802">
        <v>24</v>
      </c>
      <c r="BI802">
        <v>8082</v>
      </c>
      <c r="BJ802" t="s">
        <v>3499</v>
      </c>
      <c r="BK802" t="s">
        <v>938</v>
      </c>
      <c r="BP802">
        <v>37</v>
      </c>
      <c r="BQ802">
        <v>6250</v>
      </c>
      <c r="BS802">
        <v>1</v>
      </c>
    </row>
    <row r="803" spans="43:71" x14ac:dyDescent="0.2">
      <c r="AQ803">
        <v>24</v>
      </c>
      <c r="AR803">
        <v>8083</v>
      </c>
      <c r="AS803" t="s">
        <v>30742</v>
      </c>
      <c r="AT803" t="s">
        <v>937</v>
      </c>
      <c r="AU803">
        <v>24</v>
      </c>
      <c r="AV803">
        <v>8083</v>
      </c>
      <c r="AW803" t="s">
        <v>23844</v>
      </c>
      <c r="AX803" t="s">
        <v>937</v>
      </c>
      <c r="AY803">
        <v>24</v>
      </c>
      <c r="AZ803">
        <v>8083</v>
      </c>
      <c r="BA803" t="s">
        <v>16996</v>
      </c>
      <c r="BB803" t="s">
        <v>937</v>
      </c>
      <c r="BC803">
        <v>24</v>
      </c>
      <c r="BD803">
        <v>8083</v>
      </c>
      <c r="BE803" t="s">
        <v>10148</v>
      </c>
      <c r="BF803" t="s">
        <v>937</v>
      </c>
      <c r="BH803">
        <v>24</v>
      </c>
      <c r="BI803">
        <v>8083</v>
      </c>
      <c r="BJ803" t="s">
        <v>3500</v>
      </c>
      <c r="BK803" t="s">
        <v>937</v>
      </c>
      <c r="BP803">
        <v>37</v>
      </c>
      <c r="BQ803">
        <v>6256</v>
      </c>
      <c r="BS803">
        <v>1</v>
      </c>
    </row>
    <row r="804" spans="43:71" x14ac:dyDescent="0.2">
      <c r="AQ804">
        <v>24</v>
      </c>
      <c r="AR804">
        <v>8084</v>
      </c>
      <c r="AS804" t="s">
        <v>30743</v>
      </c>
      <c r="AT804" t="s">
        <v>937</v>
      </c>
      <c r="AU804">
        <v>24</v>
      </c>
      <c r="AV804">
        <v>8084</v>
      </c>
      <c r="AW804" t="s">
        <v>23845</v>
      </c>
      <c r="AX804" t="s">
        <v>937</v>
      </c>
      <c r="AY804">
        <v>24</v>
      </c>
      <c r="AZ804">
        <v>8084</v>
      </c>
      <c r="BA804" t="s">
        <v>16997</v>
      </c>
      <c r="BB804" t="s">
        <v>937</v>
      </c>
      <c r="BC804">
        <v>24</v>
      </c>
      <c r="BD804">
        <v>8084</v>
      </c>
      <c r="BE804" t="s">
        <v>10149</v>
      </c>
      <c r="BF804" t="s">
        <v>937</v>
      </c>
      <c r="BH804">
        <v>24</v>
      </c>
      <c r="BI804">
        <v>8084</v>
      </c>
      <c r="BJ804" t="s">
        <v>3501</v>
      </c>
      <c r="BK804" t="s">
        <v>937</v>
      </c>
      <c r="BP804">
        <v>37</v>
      </c>
      <c r="BQ804">
        <v>6260</v>
      </c>
      <c r="BS804">
        <v>2</v>
      </c>
    </row>
    <row r="805" spans="43:71" x14ac:dyDescent="0.2">
      <c r="AQ805">
        <v>25</v>
      </c>
      <c r="AR805">
        <v>6010</v>
      </c>
      <c r="AS805" t="s">
        <v>30744</v>
      </c>
      <c r="AT805" t="s">
        <v>937</v>
      </c>
      <c r="AU805">
        <v>25</v>
      </c>
      <c r="AV805">
        <v>6010</v>
      </c>
      <c r="AW805" t="s">
        <v>23846</v>
      </c>
      <c r="AX805" t="s">
        <v>937</v>
      </c>
      <c r="AY805">
        <v>25</v>
      </c>
      <c r="AZ805">
        <v>6010</v>
      </c>
      <c r="BA805" t="s">
        <v>16998</v>
      </c>
      <c r="BB805" t="s">
        <v>937</v>
      </c>
      <c r="BC805">
        <v>25</v>
      </c>
      <c r="BD805">
        <v>6010</v>
      </c>
      <c r="BE805" t="s">
        <v>10150</v>
      </c>
      <c r="BF805" t="s">
        <v>937</v>
      </c>
      <c r="BH805">
        <v>25</v>
      </c>
      <c r="BI805">
        <v>6010</v>
      </c>
      <c r="BJ805" t="s">
        <v>3502</v>
      </c>
      <c r="BK805" t="s">
        <v>937</v>
      </c>
      <c r="BP805">
        <v>37</v>
      </c>
      <c r="BQ805">
        <v>6270</v>
      </c>
      <c r="BS805">
        <v>2</v>
      </c>
    </row>
    <row r="806" spans="43:71" x14ac:dyDescent="0.2">
      <c r="AQ806">
        <v>25</v>
      </c>
      <c r="AR806">
        <v>6020</v>
      </c>
      <c r="AS806" t="s">
        <v>30745</v>
      </c>
      <c r="AT806" t="s">
        <v>937</v>
      </c>
      <c r="AU806">
        <v>25</v>
      </c>
      <c r="AV806">
        <v>6020</v>
      </c>
      <c r="AW806" t="s">
        <v>23847</v>
      </c>
      <c r="AX806" t="s">
        <v>937</v>
      </c>
      <c r="AY806">
        <v>25</v>
      </c>
      <c r="AZ806">
        <v>6020</v>
      </c>
      <c r="BA806" t="s">
        <v>16999</v>
      </c>
      <c r="BB806" t="s">
        <v>937</v>
      </c>
      <c r="BC806">
        <v>25</v>
      </c>
      <c r="BD806">
        <v>6020</v>
      </c>
      <c r="BE806" t="s">
        <v>10151</v>
      </c>
      <c r="BF806" t="s">
        <v>937</v>
      </c>
      <c r="BH806">
        <v>25</v>
      </c>
      <c r="BI806">
        <v>6020</v>
      </c>
      <c r="BJ806" t="s">
        <v>3503</v>
      </c>
      <c r="BK806" t="s">
        <v>937</v>
      </c>
      <c r="BP806">
        <v>37</v>
      </c>
      <c r="BQ806">
        <v>6280</v>
      </c>
      <c r="BS806">
        <v>1</v>
      </c>
    </row>
    <row r="807" spans="43:71" x14ac:dyDescent="0.2">
      <c r="AQ807">
        <v>25</v>
      </c>
      <c r="AR807">
        <v>6030</v>
      </c>
      <c r="AS807" t="s">
        <v>30746</v>
      </c>
      <c r="AT807" t="s">
        <v>937</v>
      </c>
      <c r="AU807">
        <v>25</v>
      </c>
      <c r="AV807">
        <v>6030</v>
      </c>
      <c r="AW807" t="s">
        <v>23848</v>
      </c>
      <c r="AX807" t="s">
        <v>937</v>
      </c>
      <c r="AY807">
        <v>25</v>
      </c>
      <c r="AZ807">
        <v>6030</v>
      </c>
      <c r="BA807" t="s">
        <v>17000</v>
      </c>
      <c r="BB807" t="s">
        <v>937</v>
      </c>
      <c r="BC807">
        <v>25</v>
      </c>
      <c r="BD807">
        <v>6030</v>
      </c>
      <c r="BE807" t="s">
        <v>10152</v>
      </c>
      <c r="BF807" t="s">
        <v>937</v>
      </c>
      <c r="BH807">
        <v>25</v>
      </c>
      <c r="BI807">
        <v>6030</v>
      </c>
      <c r="BJ807" t="s">
        <v>3504</v>
      </c>
      <c r="BK807" t="s">
        <v>937</v>
      </c>
      <c r="BP807">
        <v>37</v>
      </c>
      <c r="BQ807">
        <v>6290</v>
      </c>
      <c r="BS807">
        <v>1</v>
      </c>
    </row>
    <row r="808" spans="43:71" x14ac:dyDescent="0.2">
      <c r="AQ808">
        <v>25</v>
      </c>
      <c r="AR808">
        <v>6040</v>
      </c>
      <c r="AS808" t="s">
        <v>30747</v>
      </c>
      <c r="AT808" t="s">
        <v>937</v>
      </c>
      <c r="AU808">
        <v>25</v>
      </c>
      <c r="AV808">
        <v>6040</v>
      </c>
      <c r="AW808" t="s">
        <v>23849</v>
      </c>
      <c r="AX808" t="s">
        <v>937</v>
      </c>
      <c r="AY808">
        <v>25</v>
      </c>
      <c r="AZ808">
        <v>6040</v>
      </c>
      <c r="BA808" t="s">
        <v>17001</v>
      </c>
      <c r="BB808" t="s">
        <v>937</v>
      </c>
      <c r="BC808">
        <v>25</v>
      </c>
      <c r="BD808">
        <v>6040</v>
      </c>
      <c r="BE808" t="s">
        <v>10153</v>
      </c>
      <c r="BF808" t="s">
        <v>937</v>
      </c>
      <c r="BH808">
        <v>25</v>
      </c>
      <c r="BI808">
        <v>6040</v>
      </c>
      <c r="BJ808" t="s">
        <v>3505</v>
      </c>
      <c r="BK808" t="s">
        <v>937</v>
      </c>
      <c r="BP808">
        <v>37</v>
      </c>
      <c r="BQ808">
        <v>6300</v>
      </c>
      <c r="BS808">
        <v>1</v>
      </c>
    </row>
    <row r="809" spans="43:71" x14ac:dyDescent="0.2">
      <c r="AQ809">
        <v>25</v>
      </c>
      <c r="AR809">
        <v>6070</v>
      </c>
      <c r="AS809" t="s">
        <v>30748</v>
      </c>
      <c r="AT809" t="s">
        <v>937</v>
      </c>
      <c r="AU809">
        <v>25</v>
      </c>
      <c r="AV809">
        <v>6070</v>
      </c>
      <c r="AW809" t="s">
        <v>23850</v>
      </c>
      <c r="AX809" t="s">
        <v>937</v>
      </c>
      <c r="AY809">
        <v>25</v>
      </c>
      <c r="AZ809">
        <v>6070</v>
      </c>
      <c r="BA809" t="s">
        <v>17002</v>
      </c>
      <c r="BB809" t="s">
        <v>937</v>
      </c>
      <c r="BC809">
        <v>25</v>
      </c>
      <c r="BD809">
        <v>6070</v>
      </c>
      <c r="BE809" t="s">
        <v>10154</v>
      </c>
      <c r="BF809" t="s">
        <v>937</v>
      </c>
      <c r="BH809">
        <v>25</v>
      </c>
      <c r="BI809">
        <v>6070</v>
      </c>
      <c r="BJ809" t="s">
        <v>3506</v>
      </c>
      <c r="BK809" t="s">
        <v>937</v>
      </c>
      <c r="BP809">
        <v>37</v>
      </c>
      <c r="BQ809">
        <v>6310</v>
      </c>
      <c r="BS809">
        <v>1</v>
      </c>
    </row>
    <row r="810" spans="43:71" x14ac:dyDescent="0.2">
      <c r="AQ810">
        <v>25</v>
      </c>
      <c r="AR810">
        <v>6080</v>
      </c>
      <c r="AS810" t="s">
        <v>30749</v>
      </c>
      <c r="AT810" t="s">
        <v>937</v>
      </c>
      <c r="AU810">
        <v>25</v>
      </c>
      <c r="AV810">
        <v>6080</v>
      </c>
      <c r="AW810" t="s">
        <v>23851</v>
      </c>
      <c r="AX810" t="s">
        <v>937</v>
      </c>
      <c r="AY810">
        <v>25</v>
      </c>
      <c r="AZ810">
        <v>6080</v>
      </c>
      <c r="BA810" t="s">
        <v>17003</v>
      </c>
      <c r="BB810" t="s">
        <v>937</v>
      </c>
      <c r="BC810">
        <v>25</v>
      </c>
      <c r="BD810">
        <v>6080</v>
      </c>
      <c r="BE810" t="s">
        <v>10155</v>
      </c>
      <c r="BF810" t="s">
        <v>937</v>
      </c>
      <c r="BH810">
        <v>25</v>
      </c>
      <c r="BI810">
        <v>6080</v>
      </c>
      <c r="BJ810" t="s">
        <v>3507</v>
      </c>
      <c r="BK810" t="s">
        <v>937</v>
      </c>
      <c r="BP810">
        <v>37</v>
      </c>
      <c r="BQ810">
        <v>6320</v>
      </c>
      <c r="BS810">
        <v>2</v>
      </c>
    </row>
    <row r="811" spans="43:71" x14ac:dyDescent="0.2">
      <c r="AQ811">
        <v>25</v>
      </c>
      <c r="AR811">
        <v>6090</v>
      </c>
      <c r="AS811" t="s">
        <v>30750</v>
      </c>
      <c r="AT811" t="s">
        <v>937</v>
      </c>
      <c r="AU811">
        <v>25</v>
      </c>
      <c r="AV811">
        <v>6090</v>
      </c>
      <c r="AW811" t="s">
        <v>23852</v>
      </c>
      <c r="AX811" t="s">
        <v>937</v>
      </c>
      <c r="AY811">
        <v>25</v>
      </c>
      <c r="AZ811">
        <v>6090</v>
      </c>
      <c r="BA811" t="s">
        <v>17004</v>
      </c>
      <c r="BB811" t="s">
        <v>937</v>
      </c>
      <c r="BC811">
        <v>25</v>
      </c>
      <c r="BD811">
        <v>6090</v>
      </c>
      <c r="BE811" t="s">
        <v>10156</v>
      </c>
      <c r="BF811" t="s">
        <v>937</v>
      </c>
      <c r="BH811">
        <v>25</v>
      </c>
      <c r="BI811">
        <v>6090</v>
      </c>
      <c r="BJ811" t="s">
        <v>3508</v>
      </c>
      <c r="BK811" t="s">
        <v>937</v>
      </c>
      <c r="BP811">
        <v>37</v>
      </c>
      <c r="BQ811">
        <v>6330</v>
      </c>
      <c r="BS811">
        <v>2</v>
      </c>
    </row>
    <row r="812" spans="43:71" x14ac:dyDescent="0.2">
      <c r="AQ812">
        <v>25</v>
      </c>
      <c r="AR812">
        <v>6100</v>
      </c>
      <c r="AS812" t="s">
        <v>30751</v>
      </c>
      <c r="AT812" t="s">
        <v>937</v>
      </c>
      <c r="AU812">
        <v>25</v>
      </c>
      <c r="AV812">
        <v>6100</v>
      </c>
      <c r="AW812" t="s">
        <v>23853</v>
      </c>
      <c r="AX812" t="s">
        <v>937</v>
      </c>
      <c r="AY812">
        <v>25</v>
      </c>
      <c r="AZ812">
        <v>6100</v>
      </c>
      <c r="BA812" t="s">
        <v>17005</v>
      </c>
      <c r="BB812" t="s">
        <v>937</v>
      </c>
      <c r="BC812">
        <v>25</v>
      </c>
      <c r="BD812">
        <v>6100</v>
      </c>
      <c r="BE812" t="s">
        <v>10157</v>
      </c>
      <c r="BF812" t="s">
        <v>937</v>
      </c>
      <c r="BH812">
        <v>25</v>
      </c>
      <c r="BI812">
        <v>6100</v>
      </c>
      <c r="BJ812" t="s">
        <v>3509</v>
      </c>
      <c r="BK812" t="s">
        <v>937</v>
      </c>
      <c r="BP812">
        <v>37</v>
      </c>
      <c r="BQ812">
        <v>6340</v>
      </c>
      <c r="BS812">
        <v>1</v>
      </c>
    </row>
    <row r="813" spans="43:71" x14ac:dyDescent="0.2">
      <c r="AQ813">
        <v>25</v>
      </c>
      <c r="AR813">
        <v>6101</v>
      </c>
      <c r="AS813" t="s">
        <v>30752</v>
      </c>
      <c r="AT813" t="s">
        <v>936</v>
      </c>
      <c r="AU813">
        <v>25</v>
      </c>
      <c r="AV813">
        <v>6101</v>
      </c>
      <c r="AW813" t="s">
        <v>23854</v>
      </c>
      <c r="AX813" t="s">
        <v>936</v>
      </c>
      <c r="AY813">
        <v>25</v>
      </c>
      <c r="AZ813">
        <v>6101</v>
      </c>
      <c r="BA813" t="s">
        <v>17006</v>
      </c>
      <c r="BB813" t="s">
        <v>936</v>
      </c>
      <c r="BC813">
        <v>25</v>
      </c>
      <c r="BD813">
        <v>6101</v>
      </c>
      <c r="BE813" t="s">
        <v>10158</v>
      </c>
      <c r="BF813" t="s">
        <v>936</v>
      </c>
      <c r="BH813">
        <v>25</v>
      </c>
      <c r="BI813">
        <v>6101</v>
      </c>
      <c r="BJ813" t="s">
        <v>3510</v>
      </c>
      <c r="BK813" t="s">
        <v>936</v>
      </c>
      <c r="BP813">
        <v>39</v>
      </c>
      <c r="BQ813">
        <v>6010</v>
      </c>
      <c r="BS813">
        <v>2</v>
      </c>
    </row>
    <row r="814" spans="43:71" x14ac:dyDescent="0.2">
      <c r="AQ814">
        <v>25</v>
      </c>
      <c r="AR814">
        <v>6110</v>
      </c>
      <c r="AS814" t="s">
        <v>30753</v>
      </c>
      <c r="AT814" t="s">
        <v>936</v>
      </c>
      <c r="AU814">
        <v>25</v>
      </c>
      <c r="AV814">
        <v>6110</v>
      </c>
      <c r="AW814" t="s">
        <v>23855</v>
      </c>
      <c r="AX814" t="s">
        <v>936</v>
      </c>
      <c r="AY814">
        <v>25</v>
      </c>
      <c r="AZ814">
        <v>6110</v>
      </c>
      <c r="BA814" t="s">
        <v>17007</v>
      </c>
      <c r="BB814" t="s">
        <v>936</v>
      </c>
      <c r="BC814">
        <v>25</v>
      </c>
      <c r="BD814">
        <v>6110</v>
      </c>
      <c r="BE814" t="s">
        <v>10159</v>
      </c>
      <c r="BF814" t="s">
        <v>936</v>
      </c>
      <c r="BH814">
        <v>25</v>
      </c>
      <c r="BI814">
        <v>6110</v>
      </c>
      <c r="BJ814" t="s">
        <v>3511</v>
      </c>
      <c r="BK814" t="s">
        <v>936</v>
      </c>
      <c r="BP814">
        <v>39</v>
      </c>
      <c r="BQ814">
        <v>6020</v>
      </c>
      <c r="BS814">
        <v>2</v>
      </c>
    </row>
    <row r="815" spans="43:71" x14ac:dyDescent="0.2">
      <c r="AQ815">
        <v>25</v>
      </c>
      <c r="AR815">
        <v>6130</v>
      </c>
      <c r="AS815" t="s">
        <v>30754</v>
      </c>
      <c r="AT815" t="s">
        <v>937</v>
      </c>
      <c r="AU815">
        <v>25</v>
      </c>
      <c r="AV815">
        <v>6130</v>
      </c>
      <c r="AW815" t="s">
        <v>23856</v>
      </c>
      <c r="AX815" t="s">
        <v>939</v>
      </c>
      <c r="AY815">
        <v>25</v>
      </c>
      <c r="AZ815">
        <v>6130</v>
      </c>
      <c r="BA815" t="s">
        <v>17008</v>
      </c>
      <c r="BB815" t="s">
        <v>937</v>
      </c>
      <c r="BC815">
        <v>25</v>
      </c>
      <c r="BD815">
        <v>6130</v>
      </c>
      <c r="BE815" t="s">
        <v>10160</v>
      </c>
      <c r="BF815" t="s">
        <v>937</v>
      </c>
      <c r="BH815">
        <v>25</v>
      </c>
      <c r="BI815">
        <v>6130</v>
      </c>
      <c r="BJ815" t="s">
        <v>3512</v>
      </c>
      <c r="BK815" t="s">
        <v>937</v>
      </c>
      <c r="BP815">
        <v>39</v>
      </c>
      <c r="BQ815">
        <v>6030</v>
      </c>
      <c r="BS815">
        <v>2</v>
      </c>
    </row>
    <row r="816" spans="43:71" x14ac:dyDescent="0.2">
      <c r="AQ816">
        <v>25</v>
      </c>
      <c r="AR816">
        <v>6131</v>
      </c>
      <c r="AS816" t="s">
        <v>30755</v>
      </c>
      <c r="AT816" t="s">
        <v>937</v>
      </c>
      <c r="AU816">
        <v>25</v>
      </c>
      <c r="AV816">
        <v>6131</v>
      </c>
      <c r="AW816" t="s">
        <v>23857</v>
      </c>
      <c r="AX816" t="s">
        <v>939</v>
      </c>
      <c r="AY816">
        <v>25</v>
      </c>
      <c r="AZ816">
        <v>6131</v>
      </c>
      <c r="BA816" t="s">
        <v>17009</v>
      </c>
      <c r="BB816" t="s">
        <v>939</v>
      </c>
      <c r="BC816">
        <v>25</v>
      </c>
      <c r="BD816">
        <v>6131</v>
      </c>
      <c r="BE816" t="s">
        <v>10161</v>
      </c>
      <c r="BF816" t="s">
        <v>939</v>
      </c>
      <c r="BH816">
        <v>25</v>
      </c>
      <c r="BI816">
        <v>6131</v>
      </c>
      <c r="BJ816" t="s">
        <v>3513</v>
      </c>
      <c r="BK816" t="s">
        <v>939</v>
      </c>
      <c r="BP816">
        <v>39</v>
      </c>
      <c r="BQ816">
        <v>6040</v>
      </c>
      <c r="BS816">
        <v>2</v>
      </c>
    </row>
    <row r="817" spans="43:71" x14ac:dyDescent="0.2">
      <c r="AQ817">
        <v>25</v>
      </c>
      <c r="AR817">
        <v>6140</v>
      </c>
      <c r="AS817" t="s">
        <v>30756</v>
      </c>
      <c r="AT817" t="s">
        <v>937</v>
      </c>
      <c r="AU817">
        <v>25</v>
      </c>
      <c r="AV817">
        <v>6140</v>
      </c>
      <c r="AW817" t="s">
        <v>23858</v>
      </c>
      <c r="AX817" t="s">
        <v>937</v>
      </c>
      <c r="AY817">
        <v>25</v>
      </c>
      <c r="AZ817">
        <v>6140</v>
      </c>
      <c r="BA817" t="s">
        <v>17010</v>
      </c>
      <c r="BB817" t="s">
        <v>937</v>
      </c>
      <c r="BC817">
        <v>25</v>
      </c>
      <c r="BD817">
        <v>6140</v>
      </c>
      <c r="BE817" t="s">
        <v>10162</v>
      </c>
      <c r="BF817" t="s">
        <v>937</v>
      </c>
      <c r="BH817">
        <v>25</v>
      </c>
      <c r="BI817">
        <v>6140</v>
      </c>
      <c r="BJ817" t="s">
        <v>3514</v>
      </c>
      <c r="BK817" t="s">
        <v>937</v>
      </c>
      <c r="BP817">
        <v>39</v>
      </c>
      <c r="BQ817">
        <v>6070</v>
      </c>
      <c r="BS817">
        <v>2</v>
      </c>
    </row>
    <row r="818" spans="43:71" x14ac:dyDescent="0.2">
      <c r="AQ818">
        <v>25</v>
      </c>
      <c r="AR818">
        <v>6150</v>
      </c>
      <c r="AS818" t="s">
        <v>30757</v>
      </c>
      <c r="AT818" t="s">
        <v>937</v>
      </c>
      <c r="AU818">
        <v>25</v>
      </c>
      <c r="AV818">
        <v>6150</v>
      </c>
      <c r="AW818" t="s">
        <v>23859</v>
      </c>
      <c r="AX818" t="s">
        <v>937</v>
      </c>
      <c r="AY818">
        <v>25</v>
      </c>
      <c r="AZ818">
        <v>6150</v>
      </c>
      <c r="BA818" t="s">
        <v>17011</v>
      </c>
      <c r="BB818" t="s">
        <v>937</v>
      </c>
      <c r="BC818">
        <v>25</v>
      </c>
      <c r="BD818">
        <v>6150</v>
      </c>
      <c r="BE818" t="s">
        <v>10163</v>
      </c>
      <c r="BF818" t="s">
        <v>937</v>
      </c>
      <c r="BH818">
        <v>25</v>
      </c>
      <c r="BI818">
        <v>6150</v>
      </c>
      <c r="BJ818" t="s">
        <v>3515</v>
      </c>
      <c r="BK818" t="s">
        <v>937</v>
      </c>
      <c r="BP818">
        <v>39</v>
      </c>
      <c r="BQ818">
        <v>6080</v>
      </c>
      <c r="BS818">
        <v>2</v>
      </c>
    </row>
    <row r="819" spans="43:71" x14ac:dyDescent="0.2">
      <c r="AQ819">
        <v>25</v>
      </c>
      <c r="AR819">
        <v>6160</v>
      </c>
      <c r="AS819" t="s">
        <v>30758</v>
      </c>
      <c r="AT819" t="s">
        <v>937</v>
      </c>
      <c r="AU819">
        <v>25</v>
      </c>
      <c r="AV819">
        <v>6160</v>
      </c>
      <c r="AW819" t="s">
        <v>23860</v>
      </c>
      <c r="AX819" t="s">
        <v>937</v>
      </c>
      <c r="AY819">
        <v>25</v>
      </c>
      <c r="AZ819">
        <v>6160</v>
      </c>
      <c r="BA819" t="s">
        <v>17012</v>
      </c>
      <c r="BB819" t="s">
        <v>937</v>
      </c>
      <c r="BC819">
        <v>25</v>
      </c>
      <c r="BD819">
        <v>6160</v>
      </c>
      <c r="BE819" t="s">
        <v>10164</v>
      </c>
      <c r="BF819" t="s">
        <v>937</v>
      </c>
      <c r="BH819">
        <v>25</v>
      </c>
      <c r="BI819">
        <v>6160</v>
      </c>
      <c r="BJ819" t="s">
        <v>3516</v>
      </c>
      <c r="BK819" t="s">
        <v>937</v>
      </c>
      <c r="BP819">
        <v>39</v>
      </c>
      <c r="BQ819">
        <v>6090</v>
      </c>
      <c r="BS819">
        <v>2</v>
      </c>
    </row>
    <row r="820" spans="43:71" x14ac:dyDescent="0.2">
      <c r="AQ820">
        <v>25</v>
      </c>
      <c r="AR820">
        <v>6170</v>
      </c>
      <c r="AS820" t="s">
        <v>30759</v>
      </c>
      <c r="AT820" t="s">
        <v>937</v>
      </c>
      <c r="AU820">
        <v>25</v>
      </c>
      <c r="AV820">
        <v>6170</v>
      </c>
      <c r="AW820" t="s">
        <v>23861</v>
      </c>
      <c r="AX820" t="s">
        <v>937</v>
      </c>
      <c r="AY820">
        <v>25</v>
      </c>
      <c r="AZ820">
        <v>6170</v>
      </c>
      <c r="BA820" t="s">
        <v>17013</v>
      </c>
      <c r="BB820" t="s">
        <v>937</v>
      </c>
      <c r="BC820">
        <v>25</v>
      </c>
      <c r="BD820">
        <v>6170</v>
      </c>
      <c r="BE820" t="s">
        <v>10165</v>
      </c>
      <c r="BF820" t="s">
        <v>937</v>
      </c>
      <c r="BH820">
        <v>25</v>
      </c>
      <c r="BI820">
        <v>6170</v>
      </c>
      <c r="BJ820" t="s">
        <v>3517</v>
      </c>
      <c r="BK820" t="s">
        <v>937</v>
      </c>
      <c r="BP820">
        <v>39</v>
      </c>
      <c r="BQ820">
        <v>6100</v>
      </c>
      <c r="BS820">
        <v>2</v>
      </c>
    </row>
    <row r="821" spans="43:71" x14ac:dyDescent="0.2">
      <c r="AQ821">
        <v>25</v>
      </c>
      <c r="AR821">
        <v>6180</v>
      </c>
      <c r="AS821" t="s">
        <v>30760</v>
      </c>
      <c r="AT821" t="s">
        <v>937</v>
      </c>
      <c r="AU821">
        <v>25</v>
      </c>
      <c r="AV821">
        <v>6180</v>
      </c>
      <c r="AW821" t="s">
        <v>23862</v>
      </c>
      <c r="AX821" t="s">
        <v>937</v>
      </c>
      <c r="AY821">
        <v>25</v>
      </c>
      <c r="AZ821">
        <v>6180</v>
      </c>
      <c r="BA821" t="s">
        <v>17014</v>
      </c>
      <c r="BB821" t="s">
        <v>937</v>
      </c>
      <c r="BC821">
        <v>25</v>
      </c>
      <c r="BD821">
        <v>6180</v>
      </c>
      <c r="BE821" t="s">
        <v>10166</v>
      </c>
      <c r="BF821" t="s">
        <v>937</v>
      </c>
      <c r="BH821">
        <v>25</v>
      </c>
      <c r="BI821">
        <v>6180</v>
      </c>
      <c r="BJ821" t="s">
        <v>3518</v>
      </c>
      <c r="BK821" t="s">
        <v>937</v>
      </c>
      <c r="BP821">
        <v>39</v>
      </c>
      <c r="BQ821">
        <v>6101</v>
      </c>
      <c r="BS821">
        <v>2</v>
      </c>
    </row>
    <row r="822" spans="43:71" x14ac:dyDescent="0.2">
      <c r="AQ822">
        <v>25</v>
      </c>
      <c r="AR822">
        <v>6190</v>
      </c>
      <c r="AS822" t="s">
        <v>30761</v>
      </c>
      <c r="AT822" t="s">
        <v>937</v>
      </c>
      <c r="AU822">
        <v>25</v>
      </c>
      <c r="AV822">
        <v>6190</v>
      </c>
      <c r="AW822" t="s">
        <v>23863</v>
      </c>
      <c r="AX822" t="s">
        <v>937</v>
      </c>
      <c r="AY822">
        <v>25</v>
      </c>
      <c r="AZ822">
        <v>6190</v>
      </c>
      <c r="BA822" t="s">
        <v>17015</v>
      </c>
      <c r="BB822" t="s">
        <v>937</v>
      </c>
      <c r="BC822">
        <v>25</v>
      </c>
      <c r="BD822">
        <v>6190</v>
      </c>
      <c r="BE822" t="s">
        <v>10167</v>
      </c>
      <c r="BF822" t="s">
        <v>937</v>
      </c>
      <c r="BH822">
        <v>25</v>
      </c>
      <c r="BI822">
        <v>6190</v>
      </c>
      <c r="BJ822" t="s">
        <v>3519</v>
      </c>
      <c r="BK822" t="s">
        <v>937</v>
      </c>
      <c r="BP822">
        <v>39</v>
      </c>
      <c r="BQ822">
        <v>6110</v>
      </c>
      <c r="BS822">
        <v>1</v>
      </c>
    </row>
    <row r="823" spans="43:71" x14ac:dyDescent="0.2">
      <c r="AQ823">
        <v>25</v>
      </c>
      <c r="AR823">
        <v>6200</v>
      </c>
      <c r="AS823" t="s">
        <v>30762</v>
      </c>
      <c r="AT823" t="s">
        <v>937</v>
      </c>
      <c r="AU823">
        <v>25</v>
      </c>
      <c r="AV823">
        <v>6200</v>
      </c>
      <c r="AW823" t="s">
        <v>23864</v>
      </c>
      <c r="AX823" t="s">
        <v>937</v>
      </c>
      <c r="AY823">
        <v>25</v>
      </c>
      <c r="AZ823">
        <v>6200</v>
      </c>
      <c r="BA823" t="s">
        <v>17016</v>
      </c>
      <c r="BB823" t="s">
        <v>937</v>
      </c>
      <c r="BC823">
        <v>25</v>
      </c>
      <c r="BD823">
        <v>6200</v>
      </c>
      <c r="BE823" t="s">
        <v>10168</v>
      </c>
      <c r="BF823" t="s">
        <v>937</v>
      </c>
      <c r="BH823">
        <v>25</v>
      </c>
      <c r="BI823">
        <v>6200</v>
      </c>
      <c r="BJ823" t="s">
        <v>3520</v>
      </c>
      <c r="BK823" t="s">
        <v>937</v>
      </c>
      <c r="BP823">
        <v>39</v>
      </c>
      <c r="BQ823">
        <v>6130</v>
      </c>
      <c r="BS823">
        <v>1</v>
      </c>
    </row>
    <row r="824" spans="43:71" x14ac:dyDescent="0.2">
      <c r="AQ824">
        <v>25</v>
      </c>
      <c r="AR824">
        <v>6210</v>
      </c>
      <c r="AS824" t="s">
        <v>30763</v>
      </c>
      <c r="AT824" t="s">
        <v>936</v>
      </c>
      <c r="AU824">
        <v>25</v>
      </c>
      <c r="AV824">
        <v>6210</v>
      </c>
      <c r="AW824" t="s">
        <v>23865</v>
      </c>
      <c r="AX824" t="s">
        <v>936</v>
      </c>
      <c r="AY824">
        <v>25</v>
      </c>
      <c r="AZ824">
        <v>6210</v>
      </c>
      <c r="BA824" t="s">
        <v>17017</v>
      </c>
      <c r="BB824" t="s">
        <v>936</v>
      </c>
      <c r="BC824">
        <v>25</v>
      </c>
      <c r="BD824">
        <v>6210</v>
      </c>
      <c r="BE824" t="s">
        <v>10169</v>
      </c>
      <c r="BF824" t="s">
        <v>936</v>
      </c>
      <c r="BH824">
        <v>25</v>
      </c>
      <c r="BI824">
        <v>6210</v>
      </c>
      <c r="BJ824" t="s">
        <v>3521</v>
      </c>
      <c r="BK824" t="s">
        <v>936</v>
      </c>
      <c r="BP824">
        <v>39</v>
      </c>
      <c r="BQ824">
        <v>6131</v>
      </c>
      <c r="BS824">
        <v>4</v>
      </c>
    </row>
    <row r="825" spans="43:71" x14ac:dyDescent="0.2">
      <c r="AQ825">
        <v>25</v>
      </c>
      <c r="AR825">
        <v>6240</v>
      </c>
      <c r="AS825" t="s">
        <v>30764</v>
      </c>
      <c r="AT825" t="s">
        <v>937</v>
      </c>
      <c r="AU825">
        <v>25</v>
      </c>
      <c r="AV825">
        <v>6240</v>
      </c>
      <c r="AW825" t="s">
        <v>23866</v>
      </c>
      <c r="AX825" t="s">
        <v>937</v>
      </c>
      <c r="AY825">
        <v>25</v>
      </c>
      <c r="AZ825">
        <v>6240</v>
      </c>
      <c r="BA825" t="s">
        <v>17018</v>
      </c>
      <c r="BB825" t="s">
        <v>937</v>
      </c>
      <c r="BC825">
        <v>25</v>
      </c>
      <c r="BD825">
        <v>6240</v>
      </c>
      <c r="BE825" t="s">
        <v>10170</v>
      </c>
      <c r="BF825" t="s">
        <v>937</v>
      </c>
      <c r="BH825">
        <v>25</v>
      </c>
      <c r="BI825">
        <v>6240</v>
      </c>
      <c r="BJ825" t="s">
        <v>3522</v>
      </c>
      <c r="BK825" t="s">
        <v>937</v>
      </c>
      <c r="BP825">
        <v>39</v>
      </c>
      <c r="BQ825">
        <v>6140</v>
      </c>
      <c r="BS825">
        <v>2</v>
      </c>
    </row>
    <row r="826" spans="43:71" x14ac:dyDescent="0.2">
      <c r="AQ826">
        <v>25</v>
      </c>
      <c r="AR826">
        <v>6250</v>
      </c>
      <c r="AS826" t="s">
        <v>30765</v>
      </c>
      <c r="AT826" t="s">
        <v>936</v>
      </c>
      <c r="AU826">
        <v>25</v>
      </c>
      <c r="AV826">
        <v>6250</v>
      </c>
      <c r="AW826" t="s">
        <v>23867</v>
      </c>
      <c r="AX826" t="s">
        <v>936</v>
      </c>
      <c r="AY826">
        <v>25</v>
      </c>
      <c r="AZ826">
        <v>6250</v>
      </c>
      <c r="BA826" t="s">
        <v>17019</v>
      </c>
      <c r="BB826" t="s">
        <v>936</v>
      </c>
      <c r="BC826">
        <v>25</v>
      </c>
      <c r="BD826">
        <v>6250</v>
      </c>
      <c r="BE826" t="s">
        <v>10171</v>
      </c>
      <c r="BF826" t="s">
        <v>936</v>
      </c>
      <c r="BH826">
        <v>25</v>
      </c>
      <c r="BI826">
        <v>6250</v>
      </c>
      <c r="BJ826" t="s">
        <v>3523</v>
      </c>
      <c r="BK826" t="s">
        <v>936</v>
      </c>
      <c r="BP826">
        <v>39</v>
      </c>
      <c r="BQ826">
        <v>6150</v>
      </c>
      <c r="BS826">
        <v>2</v>
      </c>
    </row>
    <row r="827" spans="43:71" x14ac:dyDescent="0.2">
      <c r="AQ827">
        <v>25</v>
      </c>
      <c r="AR827">
        <v>6256</v>
      </c>
      <c r="AS827" t="s">
        <v>30766</v>
      </c>
      <c r="AT827" t="s">
        <v>936</v>
      </c>
      <c r="AU827">
        <v>25</v>
      </c>
      <c r="AV827">
        <v>6256</v>
      </c>
      <c r="AW827" t="s">
        <v>23868</v>
      </c>
      <c r="AX827" t="s">
        <v>936</v>
      </c>
      <c r="AY827">
        <v>25</v>
      </c>
      <c r="AZ827">
        <v>6256</v>
      </c>
      <c r="BA827" t="s">
        <v>17020</v>
      </c>
      <c r="BB827" t="s">
        <v>936</v>
      </c>
      <c r="BC827">
        <v>25</v>
      </c>
      <c r="BD827">
        <v>6256</v>
      </c>
      <c r="BE827" t="s">
        <v>10172</v>
      </c>
      <c r="BF827" t="s">
        <v>936</v>
      </c>
      <c r="BH827">
        <v>25</v>
      </c>
      <c r="BI827">
        <v>6256</v>
      </c>
      <c r="BJ827" t="s">
        <v>3524</v>
      </c>
      <c r="BK827" t="s">
        <v>936</v>
      </c>
      <c r="BP827">
        <v>39</v>
      </c>
      <c r="BQ827">
        <v>6160</v>
      </c>
      <c r="BS827">
        <v>2</v>
      </c>
    </row>
    <row r="828" spans="43:71" x14ac:dyDescent="0.2">
      <c r="AQ828">
        <v>25</v>
      </c>
      <c r="AR828">
        <v>6260</v>
      </c>
      <c r="AS828" t="s">
        <v>30767</v>
      </c>
      <c r="AT828" t="s">
        <v>937</v>
      </c>
      <c r="AU828">
        <v>25</v>
      </c>
      <c r="AV828">
        <v>6260</v>
      </c>
      <c r="AW828" t="s">
        <v>23869</v>
      </c>
      <c r="AX828" t="s">
        <v>937</v>
      </c>
      <c r="AY828">
        <v>25</v>
      </c>
      <c r="AZ828">
        <v>6260</v>
      </c>
      <c r="BA828" t="s">
        <v>17021</v>
      </c>
      <c r="BB828" t="s">
        <v>937</v>
      </c>
      <c r="BC828">
        <v>25</v>
      </c>
      <c r="BD828">
        <v>6260</v>
      </c>
      <c r="BE828" t="s">
        <v>10173</v>
      </c>
      <c r="BF828" t="s">
        <v>937</v>
      </c>
      <c r="BH828">
        <v>25</v>
      </c>
      <c r="BI828">
        <v>6260</v>
      </c>
      <c r="BJ828" t="s">
        <v>3525</v>
      </c>
      <c r="BK828" t="s">
        <v>937</v>
      </c>
      <c r="BP828">
        <v>39</v>
      </c>
      <c r="BQ828">
        <v>6170</v>
      </c>
      <c r="BS828">
        <v>2</v>
      </c>
    </row>
    <row r="829" spans="43:71" x14ac:dyDescent="0.2">
      <c r="AQ829">
        <v>25</v>
      </c>
      <c r="AR829">
        <v>6270</v>
      </c>
      <c r="AS829" t="s">
        <v>30768</v>
      </c>
      <c r="AT829" t="s">
        <v>937</v>
      </c>
      <c r="AU829">
        <v>25</v>
      </c>
      <c r="AV829">
        <v>6270</v>
      </c>
      <c r="AW829" t="s">
        <v>23870</v>
      </c>
      <c r="AX829" t="s">
        <v>937</v>
      </c>
      <c r="AY829">
        <v>25</v>
      </c>
      <c r="AZ829">
        <v>6270</v>
      </c>
      <c r="BA829" t="s">
        <v>17022</v>
      </c>
      <c r="BB829" t="s">
        <v>937</v>
      </c>
      <c r="BC829">
        <v>25</v>
      </c>
      <c r="BD829">
        <v>6270</v>
      </c>
      <c r="BE829" t="s">
        <v>10174</v>
      </c>
      <c r="BF829" t="s">
        <v>937</v>
      </c>
      <c r="BH829">
        <v>25</v>
      </c>
      <c r="BI829">
        <v>6270</v>
      </c>
      <c r="BJ829" t="s">
        <v>3526</v>
      </c>
      <c r="BK829" t="s">
        <v>937</v>
      </c>
      <c r="BP829">
        <v>39</v>
      </c>
      <c r="BQ829">
        <v>6180</v>
      </c>
      <c r="BS829">
        <v>2</v>
      </c>
    </row>
    <row r="830" spans="43:71" x14ac:dyDescent="0.2">
      <c r="AQ830">
        <v>25</v>
      </c>
      <c r="AR830">
        <v>6280</v>
      </c>
      <c r="AS830" t="s">
        <v>30769</v>
      </c>
      <c r="AT830" t="s">
        <v>936</v>
      </c>
      <c r="AU830">
        <v>25</v>
      </c>
      <c r="AV830">
        <v>6280</v>
      </c>
      <c r="AW830" t="s">
        <v>23871</v>
      </c>
      <c r="AX830" t="s">
        <v>936</v>
      </c>
      <c r="AY830">
        <v>25</v>
      </c>
      <c r="AZ830">
        <v>6280</v>
      </c>
      <c r="BA830" t="s">
        <v>17023</v>
      </c>
      <c r="BB830" t="s">
        <v>936</v>
      </c>
      <c r="BC830">
        <v>25</v>
      </c>
      <c r="BD830">
        <v>6280</v>
      </c>
      <c r="BE830" t="s">
        <v>10175</v>
      </c>
      <c r="BF830" t="s">
        <v>936</v>
      </c>
      <c r="BH830">
        <v>25</v>
      </c>
      <c r="BI830">
        <v>6280</v>
      </c>
      <c r="BJ830" t="s">
        <v>3527</v>
      </c>
      <c r="BK830" t="s">
        <v>936</v>
      </c>
      <c r="BP830">
        <v>39</v>
      </c>
      <c r="BQ830">
        <v>6190</v>
      </c>
      <c r="BS830">
        <v>2</v>
      </c>
    </row>
    <row r="831" spans="43:71" x14ac:dyDescent="0.2">
      <c r="AQ831">
        <v>25</v>
      </c>
      <c r="AR831">
        <v>6290</v>
      </c>
      <c r="AS831" t="s">
        <v>30770</v>
      </c>
      <c r="AT831" t="s">
        <v>936</v>
      </c>
      <c r="AU831">
        <v>25</v>
      </c>
      <c r="AV831">
        <v>6290</v>
      </c>
      <c r="AW831" t="s">
        <v>23872</v>
      </c>
      <c r="AX831" t="s">
        <v>936</v>
      </c>
      <c r="AY831">
        <v>25</v>
      </c>
      <c r="AZ831">
        <v>6290</v>
      </c>
      <c r="BA831" t="s">
        <v>17024</v>
      </c>
      <c r="BB831" t="s">
        <v>936</v>
      </c>
      <c r="BC831">
        <v>25</v>
      </c>
      <c r="BD831">
        <v>6290</v>
      </c>
      <c r="BE831" t="s">
        <v>10176</v>
      </c>
      <c r="BF831" t="s">
        <v>936</v>
      </c>
      <c r="BH831">
        <v>25</v>
      </c>
      <c r="BI831">
        <v>6290</v>
      </c>
      <c r="BJ831" t="s">
        <v>3528</v>
      </c>
      <c r="BK831" t="s">
        <v>936</v>
      </c>
      <c r="BP831">
        <v>39</v>
      </c>
      <c r="BQ831">
        <v>6200</v>
      </c>
      <c r="BS831">
        <v>4</v>
      </c>
    </row>
    <row r="832" spans="43:71" x14ac:dyDescent="0.2">
      <c r="AQ832">
        <v>25</v>
      </c>
      <c r="AR832">
        <v>6300</v>
      </c>
      <c r="AS832" t="s">
        <v>30771</v>
      </c>
      <c r="AT832" t="s">
        <v>936</v>
      </c>
      <c r="AU832">
        <v>25</v>
      </c>
      <c r="AV832">
        <v>6300</v>
      </c>
      <c r="AW832" t="s">
        <v>23873</v>
      </c>
      <c r="AX832" t="s">
        <v>936</v>
      </c>
      <c r="AY832">
        <v>25</v>
      </c>
      <c r="AZ832">
        <v>6300</v>
      </c>
      <c r="BA832" t="s">
        <v>17025</v>
      </c>
      <c r="BB832" t="s">
        <v>936</v>
      </c>
      <c r="BC832">
        <v>25</v>
      </c>
      <c r="BD832">
        <v>6300</v>
      </c>
      <c r="BE832" t="s">
        <v>10177</v>
      </c>
      <c r="BF832" t="s">
        <v>936</v>
      </c>
      <c r="BH832">
        <v>25</v>
      </c>
      <c r="BI832">
        <v>6300</v>
      </c>
      <c r="BJ832" t="s">
        <v>3529</v>
      </c>
      <c r="BK832" t="s">
        <v>936</v>
      </c>
      <c r="BP832">
        <v>39</v>
      </c>
      <c r="BQ832">
        <v>6210</v>
      </c>
      <c r="BS832">
        <v>1</v>
      </c>
    </row>
    <row r="833" spans="43:71" x14ac:dyDescent="0.2">
      <c r="AQ833">
        <v>25</v>
      </c>
      <c r="AR833">
        <v>6310</v>
      </c>
      <c r="AS833" t="s">
        <v>30772</v>
      </c>
      <c r="AT833" t="s">
        <v>936</v>
      </c>
      <c r="AU833">
        <v>25</v>
      </c>
      <c r="AV833">
        <v>6310</v>
      </c>
      <c r="AW833" t="s">
        <v>23874</v>
      </c>
      <c r="AX833" t="s">
        <v>936</v>
      </c>
      <c r="AY833">
        <v>25</v>
      </c>
      <c r="AZ833">
        <v>6310</v>
      </c>
      <c r="BA833" t="s">
        <v>17026</v>
      </c>
      <c r="BB833" t="s">
        <v>936</v>
      </c>
      <c r="BC833">
        <v>25</v>
      </c>
      <c r="BD833">
        <v>6310</v>
      </c>
      <c r="BE833" t="s">
        <v>10178</v>
      </c>
      <c r="BF833" t="s">
        <v>936</v>
      </c>
      <c r="BH833">
        <v>25</v>
      </c>
      <c r="BI833">
        <v>6310</v>
      </c>
      <c r="BJ833" t="s">
        <v>3530</v>
      </c>
      <c r="BK833" t="s">
        <v>936</v>
      </c>
      <c r="BP833">
        <v>39</v>
      </c>
      <c r="BQ833">
        <v>6240</v>
      </c>
      <c r="BS833">
        <v>2</v>
      </c>
    </row>
    <row r="834" spans="43:71" x14ac:dyDescent="0.2">
      <c r="AQ834">
        <v>25</v>
      </c>
      <c r="AR834">
        <v>6320</v>
      </c>
      <c r="AS834" t="s">
        <v>30773</v>
      </c>
      <c r="AT834" t="s">
        <v>936</v>
      </c>
      <c r="AU834">
        <v>25</v>
      </c>
      <c r="AV834">
        <v>6320</v>
      </c>
      <c r="AW834" t="s">
        <v>23875</v>
      </c>
      <c r="AX834" t="s">
        <v>936</v>
      </c>
      <c r="AY834">
        <v>25</v>
      </c>
      <c r="AZ834">
        <v>6320</v>
      </c>
      <c r="BA834" t="s">
        <v>17027</v>
      </c>
      <c r="BB834" t="s">
        <v>936</v>
      </c>
      <c r="BC834">
        <v>25</v>
      </c>
      <c r="BD834">
        <v>6320</v>
      </c>
      <c r="BE834" t="s">
        <v>10179</v>
      </c>
      <c r="BF834" t="s">
        <v>936</v>
      </c>
      <c r="BH834">
        <v>25</v>
      </c>
      <c r="BI834">
        <v>6320</v>
      </c>
      <c r="BJ834" t="s">
        <v>3531</v>
      </c>
      <c r="BK834" t="s">
        <v>936</v>
      </c>
      <c r="BP834">
        <v>39</v>
      </c>
      <c r="BQ834">
        <v>6250</v>
      </c>
      <c r="BS834">
        <v>1</v>
      </c>
    </row>
    <row r="835" spans="43:71" x14ac:dyDescent="0.2">
      <c r="AQ835">
        <v>25</v>
      </c>
      <c r="AR835">
        <v>6330</v>
      </c>
      <c r="AS835" t="s">
        <v>30774</v>
      </c>
      <c r="AT835" t="s">
        <v>936</v>
      </c>
      <c r="AU835">
        <v>25</v>
      </c>
      <c r="AV835">
        <v>6330</v>
      </c>
      <c r="AW835" t="s">
        <v>23876</v>
      </c>
      <c r="AX835" t="s">
        <v>936</v>
      </c>
      <c r="AY835">
        <v>25</v>
      </c>
      <c r="AZ835">
        <v>6330</v>
      </c>
      <c r="BA835" t="s">
        <v>17028</v>
      </c>
      <c r="BB835" t="s">
        <v>936</v>
      </c>
      <c r="BC835">
        <v>25</v>
      </c>
      <c r="BD835">
        <v>6330</v>
      </c>
      <c r="BE835" t="s">
        <v>10180</v>
      </c>
      <c r="BF835" t="s">
        <v>936</v>
      </c>
      <c r="BH835">
        <v>25</v>
      </c>
      <c r="BI835">
        <v>6330</v>
      </c>
      <c r="BJ835" t="s">
        <v>3532</v>
      </c>
      <c r="BK835" t="s">
        <v>936</v>
      </c>
      <c r="BP835">
        <v>39</v>
      </c>
      <c r="BQ835">
        <v>6256</v>
      </c>
      <c r="BS835">
        <v>1</v>
      </c>
    </row>
    <row r="836" spans="43:71" x14ac:dyDescent="0.2">
      <c r="AQ836">
        <v>25</v>
      </c>
      <c r="AR836">
        <v>6340</v>
      </c>
      <c r="AS836" t="s">
        <v>30775</v>
      </c>
      <c r="AT836" t="s">
        <v>936</v>
      </c>
      <c r="AU836">
        <v>25</v>
      </c>
      <c r="AV836">
        <v>6340</v>
      </c>
      <c r="AW836" t="s">
        <v>23877</v>
      </c>
      <c r="AX836" t="s">
        <v>936</v>
      </c>
      <c r="AY836">
        <v>25</v>
      </c>
      <c r="AZ836">
        <v>6340</v>
      </c>
      <c r="BA836" t="s">
        <v>17029</v>
      </c>
      <c r="BB836" t="s">
        <v>936</v>
      </c>
      <c r="BC836">
        <v>25</v>
      </c>
      <c r="BD836">
        <v>6340</v>
      </c>
      <c r="BE836" t="s">
        <v>10181</v>
      </c>
      <c r="BF836" t="s">
        <v>936</v>
      </c>
      <c r="BH836">
        <v>25</v>
      </c>
      <c r="BI836">
        <v>6340</v>
      </c>
      <c r="BJ836" t="s">
        <v>3533</v>
      </c>
      <c r="BK836" t="s">
        <v>936</v>
      </c>
      <c r="BP836">
        <v>39</v>
      </c>
      <c r="BQ836">
        <v>6260</v>
      </c>
      <c r="BS836">
        <v>2</v>
      </c>
    </row>
    <row r="837" spans="43:71" x14ac:dyDescent="0.2">
      <c r="AQ837">
        <v>25</v>
      </c>
      <c r="AR837">
        <v>6350</v>
      </c>
      <c r="AS837" t="s">
        <v>30776</v>
      </c>
      <c r="AT837" t="s">
        <v>936</v>
      </c>
      <c r="AU837">
        <v>25</v>
      </c>
      <c r="AV837">
        <v>6350</v>
      </c>
      <c r="AW837" t="s">
        <v>23878</v>
      </c>
      <c r="AX837" t="s">
        <v>936</v>
      </c>
      <c r="AY837">
        <v>25</v>
      </c>
      <c r="AZ837">
        <v>6350</v>
      </c>
      <c r="BA837" t="s">
        <v>17030</v>
      </c>
      <c r="BB837" t="s">
        <v>936</v>
      </c>
      <c r="BC837">
        <v>25</v>
      </c>
      <c r="BD837">
        <v>6350</v>
      </c>
      <c r="BE837" t="s">
        <v>10182</v>
      </c>
      <c r="BF837" t="s">
        <v>936</v>
      </c>
      <c r="BH837">
        <v>25</v>
      </c>
      <c r="BI837">
        <v>6350</v>
      </c>
      <c r="BJ837" t="s">
        <v>3534</v>
      </c>
      <c r="BK837" t="s">
        <v>936</v>
      </c>
      <c r="BP837">
        <v>39</v>
      </c>
      <c r="BQ837">
        <v>6270</v>
      </c>
      <c r="BS837">
        <v>2</v>
      </c>
    </row>
    <row r="838" spans="43:71" x14ac:dyDescent="0.2">
      <c r="AQ838">
        <v>25</v>
      </c>
      <c r="AR838">
        <v>6360</v>
      </c>
      <c r="AS838" t="s">
        <v>30777</v>
      </c>
      <c r="AT838" t="s">
        <v>936</v>
      </c>
      <c r="AU838">
        <v>25</v>
      </c>
      <c r="AV838">
        <v>6360</v>
      </c>
      <c r="AW838" t="s">
        <v>23879</v>
      </c>
      <c r="AX838" t="s">
        <v>936</v>
      </c>
      <c r="AY838">
        <v>25</v>
      </c>
      <c r="AZ838">
        <v>6360</v>
      </c>
      <c r="BA838" t="s">
        <v>17031</v>
      </c>
      <c r="BB838" t="s">
        <v>936</v>
      </c>
      <c r="BC838">
        <v>25</v>
      </c>
      <c r="BD838">
        <v>6360</v>
      </c>
      <c r="BE838" t="s">
        <v>10183</v>
      </c>
      <c r="BF838" t="s">
        <v>936</v>
      </c>
      <c r="BH838">
        <v>25</v>
      </c>
      <c r="BI838">
        <v>6360</v>
      </c>
      <c r="BJ838" t="s">
        <v>3535</v>
      </c>
      <c r="BK838" t="s">
        <v>936</v>
      </c>
      <c r="BP838">
        <v>39</v>
      </c>
      <c r="BQ838">
        <v>6280</v>
      </c>
      <c r="BS838">
        <v>1</v>
      </c>
    </row>
    <row r="839" spans="43:71" x14ac:dyDescent="0.2">
      <c r="AQ839">
        <v>25</v>
      </c>
      <c r="AR839">
        <v>7205</v>
      </c>
      <c r="AS839" t="s">
        <v>30778</v>
      </c>
      <c r="AT839" t="s">
        <v>937</v>
      </c>
      <c r="AU839">
        <v>25</v>
      </c>
      <c r="AV839">
        <v>7205</v>
      </c>
      <c r="AW839" t="s">
        <v>23880</v>
      </c>
      <c r="AX839" t="s">
        <v>937</v>
      </c>
      <c r="AY839">
        <v>25</v>
      </c>
      <c r="AZ839">
        <v>7205</v>
      </c>
      <c r="BA839" t="s">
        <v>17032</v>
      </c>
      <c r="BB839" t="s">
        <v>937</v>
      </c>
      <c r="BC839">
        <v>25</v>
      </c>
      <c r="BD839">
        <v>7205</v>
      </c>
      <c r="BE839" t="s">
        <v>10184</v>
      </c>
      <c r="BF839" t="s">
        <v>937</v>
      </c>
      <c r="BH839">
        <v>25</v>
      </c>
      <c r="BI839">
        <v>7205</v>
      </c>
      <c r="BJ839" t="s">
        <v>3536</v>
      </c>
      <c r="BK839" t="s">
        <v>937</v>
      </c>
      <c r="BP839">
        <v>39</v>
      </c>
      <c r="BQ839">
        <v>6290</v>
      </c>
      <c r="BS839">
        <v>1</v>
      </c>
    </row>
    <row r="840" spans="43:71" x14ac:dyDescent="0.2">
      <c r="AQ840">
        <v>25</v>
      </c>
      <c r="AR840">
        <v>7206</v>
      </c>
      <c r="AS840" t="s">
        <v>30779</v>
      </c>
      <c r="AT840" t="s">
        <v>936</v>
      </c>
      <c r="AU840">
        <v>25</v>
      </c>
      <c r="AV840">
        <v>7206</v>
      </c>
      <c r="AW840" t="s">
        <v>23881</v>
      </c>
      <c r="AX840" t="s">
        <v>936</v>
      </c>
      <c r="AY840">
        <v>25</v>
      </c>
      <c r="AZ840">
        <v>7206</v>
      </c>
      <c r="BA840" t="s">
        <v>17033</v>
      </c>
      <c r="BB840" t="s">
        <v>936</v>
      </c>
      <c r="BC840">
        <v>25</v>
      </c>
      <c r="BD840">
        <v>7206</v>
      </c>
      <c r="BE840" t="s">
        <v>10185</v>
      </c>
      <c r="BF840" t="s">
        <v>936</v>
      </c>
      <c r="BH840">
        <v>25</v>
      </c>
      <c r="BI840">
        <v>7206</v>
      </c>
      <c r="BJ840" t="s">
        <v>3537</v>
      </c>
      <c r="BK840" t="s">
        <v>936</v>
      </c>
      <c r="BP840">
        <v>39</v>
      </c>
      <c r="BQ840">
        <v>6300</v>
      </c>
      <c r="BS840">
        <v>1</v>
      </c>
    </row>
    <row r="841" spans="43:71" x14ac:dyDescent="0.2">
      <c r="AQ841">
        <v>25</v>
      </c>
      <c r="AR841">
        <v>7207</v>
      </c>
      <c r="AS841" t="s">
        <v>30780</v>
      </c>
      <c r="AT841" t="s">
        <v>936</v>
      </c>
      <c r="AU841">
        <v>25</v>
      </c>
      <c r="AV841">
        <v>7207</v>
      </c>
      <c r="AW841" t="s">
        <v>23882</v>
      </c>
      <c r="AX841" t="s">
        <v>936</v>
      </c>
      <c r="AY841">
        <v>25</v>
      </c>
      <c r="AZ841">
        <v>7207</v>
      </c>
      <c r="BA841" t="s">
        <v>17034</v>
      </c>
      <c r="BB841" t="s">
        <v>936</v>
      </c>
      <c r="BC841">
        <v>25</v>
      </c>
      <c r="BD841">
        <v>7207</v>
      </c>
      <c r="BE841" t="s">
        <v>10186</v>
      </c>
      <c r="BF841" t="s">
        <v>936</v>
      </c>
      <c r="BH841">
        <v>25</v>
      </c>
      <c r="BI841">
        <v>7207</v>
      </c>
      <c r="BJ841" t="s">
        <v>3538</v>
      </c>
      <c r="BK841" t="s">
        <v>936</v>
      </c>
      <c r="BP841">
        <v>39</v>
      </c>
      <c r="BQ841">
        <v>6310</v>
      </c>
      <c r="BS841">
        <v>1</v>
      </c>
    </row>
    <row r="842" spans="43:71" x14ac:dyDescent="0.2">
      <c r="AQ842">
        <v>25</v>
      </c>
      <c r="AR842">
        <v>7210</v>
      </c>
      <c r="AS842" t="s">
        <v>30781</v>
      </c>
      <c r="AT842" t="s">
        <v>936</v>
      </c>
      <c r="AU842">
        <v>25</v>
      </c>
      <c r="AV842">
        <v>7210</v>
      </c>
      <c r="AW842" t="s">
        <v>23883</v>
      </c>
      <c r="AX842" t="s">
        <v>936</v>
      </c>
      <c r="AY842">
        <v>25</v>
      </c>
      <c r="AZ842">
        <v>7210</v>
      </c>
      <c r="BA842" t="s">
        <v>17035</v>
      </c>
      <c r="BB842" t="s">
        <v>936</v>
      </c>
      <c r="BC842">
        <v>25</v>
      </c>
      <c r="BD842">
        <v>7210</v>
      </c>
      <c r="BE842" t="s">
        <v>10187</v>
      </c>
      <c r="BF842" t="s">
        <v>937</v>
      </c>
      <c r="BH842">
        <v>25</v>
      </c>
      <c r="BI842">
        <v>7210</v>
      </c>
      <c r="BJ842" t="s">
        <v>3539</v>
      </c>
      <c r="BK842" t="s">
        <v>937</v>
      </c>
      <c r="BP842">
        <v>39</v>
      </c>
      <c r="BQ842">
        <v>6320</v>
      </c>
      <c r="BS842">
        <v>1</v>
      </c>
    </row>
    <row r="843" spans="43:71" x14ac:dyDescent="0.2">
      <c r="AQ843">
        <v>25</v>
      </c>
      <c r="AR843">
        <v>8073</v>
      </c>
      <c r="AS843" t="s">
        <v>30782</v>
      </c>
      <c r="AT843" t="s">
        <v>936</v>
      </c>
      <c r="AU843">
        <v>25</v>
      </c>
      <c r="AV843">
        <v>8073</v>
      </c>
      <c r="AW843" t="s">
        <v>23884</v>
      </c>
      <c r="AX843" t="s">
        <v>936</v>
      </c>
      <c r="AY843">
        <v>25</v>
      </c>
      <c r="AZ843">
        <v>8073</v>
      </c>
      <c r="BA843" t="s">
        <v>17036</v>
      </c>
      <c r="BB843" t="s">
        <v>936</v>
      </c>
      <c r="BC843">
        <v>25</v>
      </c>
      <c r="BD843">
        <v>8073</v>
      </c>
      <c r="BE843" t="s">
        <v>10188</v>
      </c>
      <c r="BF843" t="s">
        <v>936</v>
      </c>
      <c r="BH843">
        <v>25</v>
      </c>
      <c r="BI843">
        <v>8073</v>
      </c>
      <c r="BJ843" t="s">
        <v>3540</v>
      </c>
      <c r="BK843" t="s">
        <v>936</v>
      </c>
      <c r="BP843">
        <v>39</v>
      </c>
      <c r="BQ843">
        <v>6330</v>
      </c>
      <c r="BS843">
        <v>1</v>
      </c>
    </row>
    <row r="844" spans="43:71" x14ac:dyDescent="0.2">
      <c r="AQ844">
        <v>25</v>
      </c>
      <c r="AR844">
        <v>8074</v>
      </c>
      <c r="AS844" t="s">
        <v>30783</v>
      </c>
      <c r="AT844" t="s">
        <v>937</v>
      </c>
      <c r="AU844">
        <v>25</v>
      </c>
      <c r="AV844">
        <v>8074</v>
      </c>
      <c r="AW844" t="s">
        <v>23885</v>
      </c>
      <c r="AX844" t="s">
        <v>937</v>
      </c>
      <c r="AY844">
        <v>25</v>
      </c>
      <c r="AZ844">
        <v>8074</v>
      </c>
      <c r="BA844" t="s">
        <v>17037</v>
      </c>
      <c r="BB844" t="s">
        <v>937</v>
      </c>
      <c r="BC844">
        <v>25</v>
      </c>
      <c r="BD844">
        <v>8074</v>
      </c>
      <c r="BE844" t="s">
        <v>10189</v>
      </c>
      <c r="BF844" t="s">
        <v>937</v>
      </c>
      <c r="BH844">
        <v>25</v>
      </c>
      <c r="BI844">
        <v>8074</v>
      </c>
      <c r="BJ844" t="s">
        <v>3541</v>
      </c>
      <c r="BK844" t="s">
        <v>937</v>
      </c>
      <c r="BP844">
        <v>39</v>
      </c>
      <c r="BQ844">
        <v>6340</v>
      </c>
      <c r="BS844">
        <v>1</v>
      </c>
    </row>
    <row r="845" spans="43:71" x14ac:dyDescent="0.2">
      <c r="AQ845">
        <v>25</v>
      </c>
      <c r="AR845">
        <v>8075</v>
      </c>
      <c r="AS845" t="s">
        <v>30784</v>
      </c>
      <c r="AT845" t="s">
        <v>938</v>
      </c>
      <c r="AU845">
        <v>25</v>
      </c>
      <c r="AV845">
        <v>8075</v>
      </c>
      <c r="AW845" t="s">
        <v>23886</v>
      </c>
      <c r="AX845" t="s">
        <v>938</v>
      </c>
      <c r="AY845">
        <v>25</v>
      </c>
      <c r="AZ845">
        <v>8075</v>
      </c>
      <c r="BA845" t="s">
        <v>17038</v>
      </c>
      <c r="BB845" t="s">
        <v>938</v>
      </c>
      <c r="BC845">
        <v>25</v>
      </c>
      <c r="BD845">
        <v>8075</v>
      </c>
      <c r="BE845" t="s">
        <v>10190</v>
      </c>
      <c r="BF845" t="s">
        <v>938</v>
      </c>
      <c r="BH845">
        <v>25</v>
      </c>
      <c r="BI845">
        <v>8075</v>
      </c>
      <c r="BJ845" t="s">
        <v>3542</v>
      </c>
      <c r="BK845" t="s">
        <v>938</v>
      </c>
      <c r="BP845">
        <v>41</v>
      </c>
      <c r="BQ845">
        <v>6010</v>
      </c>
      <c r="BS845">
        <v>2</v>
      </c>
    </row>
    <row r="846" spans="43:71" x14ac:dyDescent="0.2">
      <c r="AQ846">
        <v>25</v>
      </c>
      <c r="AR846">
        <v>8076</v>
      </c>
      <c r="AS846" t="s">
        <v>30785</v>
      </c>
      <c r="AT846" t="s">
        <v>937</v>
      </c>
      <c r="AU846">
        <v>25</v>
      </c>
      <c r="AV846">
        <v>8076</v>
      </c>
      <c r="AW846" t="s">
        <v>23887</v>
      </c>
      <c r="AX846" t="s">
        <v>937</v>
      </c>
      <c r="AY846">
        <v>25</v>
      </c>
      <c r="AZ846">
        <v>8076</v>
      </c>
      <c r="BA846" t="s">
        <v>17039</v>
      </c>
      <c r="BB846" t="s">
        <v>937</v>
      </c>
      <c r="BC846">
        <v>25</v>
      </c>
      <c r="BD846">
        <v>8076</v>
      </c>
      <c r="BE846" t="s">
        <v>10191</v>
      </c>
      <c r="BF846" t="s">
        <v>937</v>
      </c>
      <c r="BH846">
        <v>25</v>
      </c>
      <c r="BI846">
        <v>8076</v>
      </c>
      <c r="BJ846" t="s">
        <v>3543</v>
      </c>
      <c r="BK846" t="s">
        <v>937</v>
      </c>
      <c r="BP846">
        <v>41</v>
      </c>
      <c r="BQ846">
        <v>6020</v>
      </c>
      <c r="BS846">
        <v>2</v>
      </c>
    </row>
    <row r="847" spans="43:71" x14ac:dyDescent="0.2">
      <c r="AQ847">
        <v>25</v>
      </c>
      <c r="AR847">
        <v>8077</v>
      </c>
      <c r="AS847" t="s">
        <v>30786</v>
      </c>
      <c r="AT847" t="s">
        <v>937</v>
      </c>
      <c r="AU847">
        <v>25</v>
      </c>
      <c r="AV847">
        <v>8077</v>
      </c>
      <c r="AW847" t="s">
        <v>23888</v>
      </c>
      <c r="AX847" t="s">
        <v>937</v>
      </c>
      <c r="AY847">
        <v>25</v>
      </c>
      <c r="AZ847">
        <v>8077</v>
      </c>
      <c r="BA847" t="s">
        <v>17040</v>
      </c>
      <c r="BB847" t="s">
        <v>937</v>
      </c>
      <c r="BC847">
        <v>25</v>
      </c>
      <c r="BD847">
        <v>8077</v>
      </c>
      <c r="BE847" t="s">
        <v>10192</v>
      </c>
      <c r="BF847" t="s">
        <v>937</v>
      </c>
      <c r="BH847">
        <v>25</v>
      </c>
      <c r="BI847">
        <v>8077</v>
      </c>
      <c r="BJ847" t="s">
        <v>3544</v>
      </c>
      <c r="BK847" t="s">
        <v>937</v>
      </c>
      <c r="BP847">
        <v>41</v>
      </c>
      <c r="BQ847">
        <v>6030</v>
      </c>
      <c r="BS847">
        <v>2</v>
      </c>
    </row>
    <row r="848" spans="43:71" x14ac:dyDescent="0.2">
      <c r="AQ848">
        <v>25</v>
      </c>
      <c r="AR848">
        <v>8078</v>
      </c>
      <c r="AS848" t="s">
        <v>30787</v>
      </c>
      <c r="AT848" t="s">
        <v>937</v>
      </c>
      <c r="AU848">
        <v>25</v>
      </c>
      <c r="AV848">
        <v>8078</v>
      </c>
      <c r="AW848" t="s">
        <v>23889</v>
      </c>
      <c r="AX848" t="s">
        <v>937</v>
      </c>
      <c r="AY848">
        <v>25</v>
      </c>
      <c r="AZ848">
        <v>8078</v>
      </c>
      <c r="BA848" t="s">
        <v>17041</v>
      </c>
      <c r="BB848" t="s">
        <v>937</v>
      </c>
      <c r="BC848">
        <v>25</v>
      </c>
      <c r="BD848">
        <v>8078</v>
      </c>
      <c r="BE848" t="s">
        <v>10193</v>
      </c>
      <c r="BF848" t="s">
        <v>937</v>
      </c>
      <c r="BH848">
        <v>25</v>
      </c>
      <c r="BI848">
        <v>8078</v>
      </c>
      <c r="BJ848" t="s">
        <v>3545</v>
      </c>
      <c r="BK848" t="s">
        <v>937</v>
      </c>
      <c r="BP848">
        <v>41</v>
      </c>
      <c r="BQ848">
        <v>6040</v>
      </c>
      <c r="BS848">
        <v>2</v>
      </c>
    </row>
    <row r="849" spans="43:71" x14ac:dyDescent="0.2">
      <c r="AQ849">
        <v>25</v>
      </c>
      <c r="AR849">
        <v>8079</v>
      </c>
      <c r="AS849" t="s">
        <v>30788</v>
      </c>
      <c r="AT849" t="s">
        <v>937</v>
      </c>
      <c r="AU849">
        <v>25</v>
      </c>
      <c r="AV849">
        <v>8079</v>
      </c>
      <c r="AW849" t="s">
        <v>23890</v>
      </c>
      <c r="AX849" t="s">
        <v>937</v>
      </c>
      <c r="AY849">
        <v>25</v>
      </c>
      <c r="AZ849">
        <v>8079</v>
      </c>
      <c r="BA849" t="s">
        <v>17042</v>
      </c>
      <c r="BB849" t="s">
        <v>937</v>
      </c>
      <c r="BC849">
        <v>25</v>
      </c>
      <c r="BD849">
        <v>8079</v>
      </c>
      <c r="BE849" t="s">
        <v>10194</v>
      </c>
      <c r="BF849" t="s">
        <v>937</v>
      </c>
      <c r="BH849">
        <v>25</v>
      </c>
      <c r="BI849">
        <v>8079</v>
      </c>
      <c r="BJ849" t="s">
        <v>3546</v>
      </c>
      <c r="BK849" t="s">
        <v>937</v>
      </c>
      <c r="BP849">
        <v>41</v>
      </c>
      <c r="BQ849">
        <v>6070</v>
      </c>
      <c r="BS849">
        <v>1</v>
      </c>
    </row>
    <row r="850" spans="43:71" x14ac:dyDescent="0.2">
      <c r="AQ850">
        <v>25</v>
      </c>
      <c r="AR850">
        <v>8080</v>
      </c>
      <c r="AS850" t="s">
        <v>30789</v>
      </c>
      <c r="AT850" t="s">
        <v>937</v>
      </c>
      <c r="AU850">
        <v>25</v>
      </c>
      <c r="AV850">
        <v>8080</v>
      </c>
      <c r="AW850" t="s">
        <v>23891</v>
      </c>
      <c r="AX850" t="s">
        <v>937</v>
      </c>
      <c r="AY850">
        <v>25</v>
      </c>
      <c r="AZ850">
        <v>8080</v>
      </c>
      <c r="BA850" t="s">
        <v>17043</v>
      </c>
      <c r="BB850" t="s">
        <v>937</v>
      </c>
      <c r="BC850">
        <v>25</v>
      </c>
      <c r="BD850">
        <v>8080</v>
      </c>
      <c r="BE850" t="s">
        <v>10195</v>
      </c>
      <c r="BF850" t="s">
        <v>937</v>
      </c>
      <c r="BH850">
        <v>25</v>
      </c>
      <c r="BI850">
        <v>8080</v>
      </c>
      <c r="BJ850" t="s">
        <v>3547</v>
      </c>
      <c r="BK850" t="s">
        <v>937</v>
      </c>
      <c r="BP850">
        <v>41</v>
      </c>
      <c r="BQ850">
        <v>6080</v>
      </c>
      <c r="BS850">
        <v>2</v>
      </c>
    </row>
    <row r="851" spans="43:71" x14ac:dyDescent="0.2">
      <c r="AQ851">
        <v>25</v>
      </c>
      <c r="AR851">
        <v>8081</v>
      </c>
      <c r="AS851" t="s">
        <v>30790</v>
      </c>
      <c r="AT851" t="s">
        <v>937</v>
      </c>
      <c r="AU851">
        <v>25</v>
      </c>
      <c r="AV851">
        <v>8081</v>
      </c>
      <c r="AW851" t="s">
        <v>23892</v>
      </c>
      <c r="AX851" t="s">
        <v>937</v>
      </c>
      <c r="AY851">
        <v>25</v>
      </c>
      <c r="AZ851">
        <v>8081</v>
      </c>
      <c r="BA851" t="s">
        <v>17044</v>
      </c>
      <c r="BB851" t="s">
        <v>937</v>
      </c>
      <c r="BC851">
        <v>25</v>
      </c>
      <c r="BD851">
        <v>8081</v>
      </c>
      <c r="BE851" t="s">
        <v>10196</v>
      </c>
      <c r="BF851" t="s">
        <v>937</v>
      </c>
      <c r="BH851">
        <v>25</v>
      </c>
      <c r="BI851">
        <v>8081</v>
      </c>
      <c r="BJ851" t="s">
        <v>3548</v>
      </c>
      <c r="BK851" t="s">
        <v>937</v>
      </c>
      <c r="BP851">
        <v>41</v>
      </c>
      <c r="BQ851">
        <v>6090</v>
      </c>
      <c r="BS851">
        <v>2</v>
      </c>
    </row>
    <row r="852" spans="43:71" x14ac:dyDescent="0.2">
      <c r="AQ852">
        <v>25</v>
      </c>
      <c r="AR852">
        <v>8082</v>
      </c>
      <c r="AS852" t="s">
        <v>30791</v>
      </c>
      <c r="AT852" t="s">
        <v>938</v>
      </c>
      <c r="AU852">
        <v>25</v>
      </c>
      <c r="AV852">
        <v>8082</v>
      </c>
      <c r="AW852" t="s">
        <v>23893</v>
      </c>
      <c r="AX852" t="s">
        <v>938</v>
      </c>
      <c r="AY852">
        <v>25</v>
      </c>
      <c r="AZ852">
        <v>8082</v>
      </c>
      <c r="BA852" t="s">
        <v>17045</v>
      </c>
      <c r="BB852" t="s">
        <v>938</v>
      </c>
      <c r="BC852">
        <v>25</v>
      </c>
      <c r="BD852">
        <v>8082</v>
      </c>
      <c r="BE852" t="s">
        <v>10197</v>
      </c>
      <c r="BF852" t="s">
        <v>938</v>
      </c>
      <c r="BH852">
        <v>25</v>
      </c>
      <c r="BI852">
        <v>8082</v>
      </c>
      <c r="BJ852" t="s">
        <v>3549</v>
      </c>
      <c r="BK852" t="s">
        <v>937</v>
      </c>
      <c r="BP852">
        <v>41</v>
      </c>
      <c r="BQ852">
        <v>6100</v>
      </c>
      <c r="BS852">
        <v>2</v>
      </c>
    </row>
    <row r="853" spans="43:71" x14ac:dyDescent="0.2">
      <c r="AQ853">
        <v>25</v>
      </c>
      <c r="AR853">
        <v>8083</v>
      </c>
      <c r="AS853" t="s">
        <v>30792</v>
      </c>
      <c r="AT853" t="s">
        <v>937</v>
      </c>
      <c r="AU853">
        <v>25</v>
      </c>
      <c r="AV853">
        <v>8083</v>
      </c>
      <c r="AW853" t="s">
        <v>23894</v>
      </c>
      <c r="AX853" t="s">
        <v>937</v>
      </c>
      <c r="AY853">
        <v>25</v>
      </c>
      <c r="AZ853">
        <v>8083</v>
      </c>
      <c r="BA853" t="s">
        <v>17046</v>
      </c>
      <c r="BB853" t="s">
        <v>937</v>
      </c>
      <c r="BC853">
        <v>25</v>
      </c>
      <c r="BD853">
        <v>8083</v>
      </c>
      <c r="BE853" t="s">
        <v>10198</v>
      </c>
      <c r="BF853" t="s">
        <v>937</v>
      </c>
      <c r="BH853">
        <v>25</v>
      </c>
      <c r="BI853">
        <v>8083</v>
      </c>
      <c r="BJ853" t="s">
        <v>3550</v>
      </c>
      <c r="BK853" t="s">
        <v>937</v>
      </c>
      <c r="BP853">
        <v>41</v>
      </c>
      <c r="BQ853">
        <v>6101</v>
      </c>
      <c r="BS853">
        <v>2</v>
      </c>
    </row>
    <row r="854" spans="43:71" x14ac:dyDescent="0.2">
      <c r="AQ854">
        <v>25</v>
      </c>
      <c r="AR854">
        <v>8084</v>
      </c>
      <c r="AS854" t="s">
        <v>30793</v>
      </c>
      <c r="AT854" t="s">
        <v>937</v>
      </c>
      <c r="AU854">
        <v>25</v>
      </c>
      <c r="AV854">
        <v>8084</v>
      </c>
      <c r="AW854" t="s">
        <v>23895</v>
      </c>
      <c r="AX854" t="s">
        <v>937</v>
      </c>
      <c r="AY854">
        <v>25</v>
      </c>
      <c r="AZ854">
        <v>8084</v>
      </c>
      <c r="BA854" t="s">
        <v>17047</v>
      </c>
      <c r="BB854" t="s">
        <v>937</v>
      </c>
      <c r="BC854">
        <v>25</v>
      </c>
      <c r="BD854">
        <v>8084</v>
      </c>
      <c r="BE854" t="s">
        <v>10199</v>
      </c>
      <c r="BF854" t="s">
        <v>937</v>
      </c>
      <c r="BH854">
        <v>25</v>
      </c>
      <c r="BI854">
        <v>8084</v>
      </c>
      <c r="BJ854" t="s">
        <v>3551</v>
      </c>
      <c r="BK854" t="s">
        <v>937</v>
      </c>
      <c r="BP854">
        <v>41</v>
      </c>
      <c r="BQ854">
        <v>6110</v>
      </c>
      <c r="BS854">
        <v>3</v>
      </c>
    </row>
    <row r="855" spans="43:71" x14ac:dyDescent="0.2">
      <c r="AQ855">
        <v>27</v>
      </c>
      <c r="AR855">
        <v>6010</v>
      </c>
      <c r="AS855" t="s">
        <v>30794</v>
      </c>
      <c r="AT855" t="s">
        <v>937</v>
      </c>
      <c r="AU855">
        <v>27</v>
      </c>
      <c r="AV855">
        <v>6010</v>
      </c>
      <c r="AW855" t="s">
        <v>23896</v>
      </c>
      <c r="AX855" t="s">
        <v>937</v>
      </c>
      <c r="AY855">
        <v>27</v>
      </c>
      <c r="AZ855">
        <v>6010</v>
      </c>
      <c r="BA855" t="s">
        <v>17048</v>
      </c>
      <c r="BB855" t="s">
        <v>937</v>
      </c>
      <c r="BC855">
        <v>27</v>
      </c>
      <c r="BD855">
        <v>6010</v>
      </c>
      <c r="BE855" t="s">
        <v>10200</v>
      </c>
      <c r="BF855" t="s">
        <v>937</v>
      </c>
      <c r="BH855">
        <v>27</v>
      </c>
      <c r="BI855">
        <v>6010</v>
      </c>
      <c r="BJ855" t="s">
        <v>3552</v>
      </c>
      <c r="BK855" t="s">
        <v>937</v>
      </c>
      <c r="BP855">
        <v>41</v>
      </c>
      <c r="BQ855">
        <v>6130</v>
      </c>
      <c r="BS855">
        <v>2</v>
      </c>
    </row>
    <row r="856" spans="43:71" x14ac:dyDescent="0.2">
      <c r="AQ856">
        <v>27</v>
      </c>
      <c r="AR856">
        <v>6020</v>
      </c>
      <c r="AS856" t="s">
        <v>30795</v>
      </c>
      <c r="AT856" t="s">
        <v>937</v>
      </c>
      <c r="AU856">
        <v>27</v>
      </c>
      <c r="AV856">
        <v>6020</v>
      </c>
      <c r="AW856" t="s">
        <v>23897</v>
      </c>
      <c r="AX856" t="s">
        <v>937</v>
      </c>
      <c r="AY856">
        <v>27</v>
      </c>
      <c r="AZ856">
        <v>6020</v>
      </c>
      <c r="BA856" t="s">
        <v>17049</v>
      </c>
      <c r="BB856" t="s">
        <v>937</v>
      </c>
      <c r="BC856">
        <v>27</v>
      </c>
      <c r="BD856">
        <v>6020</v>
      </c>
      <c r="BE856" t="s">
        <v>10201</v>
      </c>
      <c r="BF856" t="s">
        <v>937</v>
      </c>
      <c r="BH856">
        <v>27</v>
      </c>
      <c r="BI856">
        <v>6020</v>
      </c>
      <c r="BJ856" t="s">
        <v>3553</v>
      </c>
      <c r="BK856" t="s">
        <v>937</v>
      </c>
      <c r="BP856">
        <v>41</v>
      </c>
      <c r="BQ856">
        <v>6131</v>
      </c>
      <c r="BS856">
        <v>2</v>
      </c>
    </row>
    <row r="857" spans="43:71" x14ac:dyDescent="0.2">
      <c r="AQ857">
        <v>27</v>
      </c>
      <c r="AR857">
        <v>6030</v>
      </c>
      <c r="AS857" t="s">
        <v>30796</v>
      </c>
      <c r="AT857" t="s">
        <v>937</v>
      </c>
      <c r="AU857">
        <v>27</v>
      </c>
      <c r="AV857">
        <v>6030</v>
      </c>
      <c r="AW857" t="s">
        <v>23898</v>
      </c>
      <c r="AX857" t="s">
        <v>937</v>
      </c>
      <c r="AY857">
        <v>27</v>
      </c>
      <c r="AZ857">
        <v>6030</v>
      </c>
      <c r="BA857" t="s">
        <v>17050</v>
      </c>
      <c r="BB857" t="s">
        <v>937</v>
      </c>
      <c r="BC857">
        <v>27</v>
      </c>
      <c r="BD857">
        <v>6030</v>
      </c>
      <c r="BE857" t="s">
        <v>10202</v>
      </c>
      <c r="BF857" t="s">
        <v>937</v>
      </c>
      <c r="BH857">
        <v>27</v>
      </c>
      <c r="BI857">
        <v>6030</v>
      </c>
      <c r="BJ857" t="s">
        <v>3554</v>
      </c>
      <c r="BK857" t="s">
        <v>937</v>
      </c>
      <c r="BP857">
        <v>41</v>
      </c>
      <c r="BQ857">
        <v>6140</v>
      </c>
      <c r="BS857">
        <v>2</v>
      </c>
    </row>
    <row r="858" spans="43:71" x14ac:dyDescent="0.2">
      <c r="AQ858">
        <v>27</v>
      </c>
      <c r="AR858">
        <v>6040</v>
      </c>
      <c r="AS858" t="s">
        <v>30797</v>
      </c>
      <c r="AT858" t="s">
        <v>937</v>
      </c>
      <c r="AU858">
        <v>27</v>
      </c>
      <c r="AV858">
        <v>6040</v>
      </c>
      <c r="AW858" t="s">
        <v>23899</v>
      </c>
      <c r="AX858" t="s">
        <v>937</v>
      </c>
      <c r="AY858">
        <v>27</v>
      </c>
      <c r="AZ858">
        <v>6040</v>
      </c>
      <c r="BA858" t="s">
        <v>17051</v>
      </c>
      <c r="BB858" t="s">
        <v>937</v>
      </c>
      <c r="BC858">
        <v>27</v>
      </c>
      <c r="BD858">
        <v>6040</v>
      </c>
      <c r="BE858" t="s">
        <v>10203</v>
      </c>
      <c r="BF858" t="s">
        <v>937</v>
      </c>
      <c r="BH858">
        <v>27</v>
      </c>
      <c r="BI858">
        <v>6040</v>
      </c>
      <c r="BJ858" t="s">
        <v>3555</v>
      </c>
      <c r="BK858" t="s">
        <v>937</v>
      </c>
      <c r="BP858">
        <v>41</v>
      </c>
      <c r="BQ858">
        <v>6150</v>
      </c>
      <c r="BS858">
        <v>2</v>
      </c>
    </row>
    <row r="859" spans="43:71" x14ac:dyDescent="0.2">
      <c r="AQ859">
        <v>27</v>
      </c>
      <c r="AR859">
        <v>6070</v>
      </c>
      <c r="AS859" t="s">
        <v>30798</v>
      </c>
      <c r="AT859" t="s">
        <v>937</v>
      </c>
      <c r="AU859">
        <v>27</v>
      </c>
      <c r="AV859">
        <v>6070</v>
      </c>
      <c r="AW859" t="s">
        <v>23900</v>
      </c>
      <c r="AX859" t="s">
        <v>937</v>
      </c>
      <c r="AY859">
        <v>27</v>
      </c>
      <c r="AZ859">
        <v>6070</v>
      </c>
      <c r="BA859" t="s">
        <v>17052</v>
      </c>
      <c r="BB859" t="s">
        <v>937</v>
      </c>
      <c r="BC859">
        <v>27</v>
      </c>
      <c r="BD859">
        <v>6070</v>
      </c>
      <c r="BE859" t="s">
        <v>10204</v>
      </c>
      <c r="BF859" t="s">
        <v>937</v>
      </c>
      <c r="BH859">
        <v>27</v>
      </c>
      <c r="BI859">
        <v>6070</v>
      </c>
      <c r="BJ859" t="s">
        <v>3556</v>
      </c>
      <c r="BK859" t="s">
        <v>937</v>
      </c>
      <c r="BP859">
        <v>41</v>
      </c>
      <c r="BQ859">
        <v>6160</v>
      </c>
      <c r="BS859">
        <v>2</v>
      </c>
    </row>
    <row r="860" spans="43:71" x14ac:dyDescent="0.2">
      <c r="AQ860">
        <v>27</v>
      </c>
      <c r="AR860">
        <v>6080</v>
      </c>
      <c r="AS860" t="s">
        <v>30799</v>
      </c>
      <c r="AT860" t="s">
        <v>937</v>
      </c>
      <c r="AU860">
        <v>27</v>
      </c>
      <c r="AV860">
        <v>6080</v>
      </c>
      <c r="AW860" t="s">
        <v>23901</v>
      </c>
      <c r="AX860" t="s">
        <v>937</v>
      </c>
      <c r="AY860">
        <v>27</v>
      </c>
      <c r="AZ860">
        <v>6080</v>
      </c>
      <c r="BA860" t="s">
        <v>17053</v>
      </c>
      <c r="BB860" t="s">
        <v>937</v>
      </c>
      <c r="BC860">
        <v>27</v>
      </c>
      <c r="BD860">
        <v>6080</v>
      </c>
      <c r="BE860" t="s">
        <v>10205</v>
      </c>
      <c r="BF860" t="s">
        <v>937</v>
      </c>
      <c r="BH860">
        <v>27</v>
      </c>
      <c r="BI860">
        <v>6080</v>
      </c>
      <c r="BJ860" t="s">
        <v>3557</v>
      </c>
      <c r="BK860" t="s">
        <v>937</v>
      </c>
      <c r="BP860">
        <v>41</v>
      </c>
      <c r="BQ860">
        <v>6170</v>
      </c>
      <c r="BS860">
        <v>2</v>
      </c>
    </row>
    <row r="861" spans="43:71" x14ac:dyDescent="0.2">
      <c r="AQ861">
        <v>27</v>
      </c>
      <c r="AR861">
        <v>6090</v>
      </c>
      <c r="AS861" t="s">
        <v>30800</v>
      </c>
      <c r="AT861" t="s">
        <v>937</v>
      </c>
      <c r="AU861">
        <v>27</v>
      </c>
      <c r="AV861">
        <v>6090</v>
      </c>
      <c r="AW861" t="s">
        <v>23902</v>
      </c>
      <c r="AX861" t="s">
        <v>937</v>
      </c>
      <c r="AY861">
        <v>27</v>
      </c>
      <c r="AZ861">
        <v>6090</v>
      </c>
      <c r="BA861" t="s">
        <v>17054</v>
      </c>
      <c r="BB861" t="s">
        <v>937</v>
      </c>
      <c r="BC861">
        <v>27</v>
      </c>
      <c r="BD861">
        <v>6090</v>
      </c>
      <c r="BE861" t="s">
        <v>10206</v>
      </c>
      <c r="BF861" t="s">
        <v>937</v>
      </c>
      <c r="BH861">
        <v>27</v>
      </c>
      <c r="BI861">
        <v>6090</v>
      </c>
      <c r="BJ861" t="s">
        <v>3558</v>
      </c>
      <c r="BK861" t="s">
        <v>937</v>
      </c>
      <c r="BP861">
        <v>41</v>
      </c>
      <c r="BQ861">
        <v>6180</v>
      </c>
      <c r="BS861">
        <v>2</v>
      </c>
    </row>
    <row r="862" spans="43:71" x14ac:dyDescent="0.2">
      <c r="AQ862">
        <v>27</v>
      </c>
      <c r="AR862">
        <v>6100</v>
      </c>
      <c r="AS862" t="s">
        <v>30801</v>
      </c>
      <c r="AT862" t="s">
        <v>937</v>
      </c>
      <c r="AU862">
        <v>27</v>
      </c>
      <c r="AV862">
        <v>6100</v>
      </c>
      <c r="AW862" t="s">
        <v>23903</v>
      </c>
      <c r="AX862" t="s">
        <v>937</v>
      </c>
      <c r="AY862">
        <v>27</v>
      </c>
      <c r="AZ862">
        <v>6100</v>
      </c>
      <c r="BA862" t="s">
        <v>17055</v>
      </c>
      <c r="BB862" t="s">
        <v>937</v>
      </c>
      <c r="BC862">
        <v>27</v>
      </c>
      <c r="BD862">
        <v>6100</v>
      </c>
      <c r="BE862" t="s">
        <v>10207</v>
      </c>
      <c r="BF862" t="s">
        <v>937</v>
      </c>
      <c r="BH862">
        <v>27</v>
      </c>
      <c r="BI862">
        <v>6100</v>
      </c>
      <c r="BJ862" t="s">
        <v>3559</v>
      </c>
      <c r="BK862" t="s">
        <v>937</v>
      </c>
      <c r="BP862">
        <v>41</v>
      </c>
      <c r="BQ862">
        <v>6190</v>
      </c>
      <c r="BS862">
        <v>2</v>
      </c>
    </row>
    <row r="863" spans="43:71" x14ac:dyDescent="0.2">
      <c r="AQ863">
        <v>27</v>
      </c>
      <c r="AR863">
        <v>6101</v>
      </c>
      <c r="AS863" t="s">
        <v>30802</v>
      </c>
      <c r="AT863" t="s">
        <v>937</v>
      </c>
      <c r="AU863">
        <v>27</v>
      </c>
      <c r="AV863">
        <v>6101</v>
      </c>
      <c r="AW863" t="s">
        <v>23904</v>
      </c>
      <c r="AX863" t="s">
        <v>937</v>
      </c>
      <c r="AY863">
        <v>27</v>
      </c>
      <c r="AZ863">
        <v>6101</v>
      </c>
      <c r="BA863" t="s">
        <v>17056</v>
      </c>
      <c r="BB863" t="s">
        <v>937</v>
      </c>
      <c r="BC863">
        <v>27</v>
      </c>
      <c r="BD863">
        <v>6101</v>
      </c>
      <c r="BE863" t="s">
        <v>10208</v>
      </c>
      <c r="BF863" t="s">
        <v>937</v>
      </c>
      <c r="BH863">
        <v>27</v>
      </c>
      <c r="BI863">
        <v>6101</v>
      </c>
      <c r="BJ863" t="s">
        <v>3560</v>
      </c>
      <c r="BK863" t="s">
        <v>937</v>
      </c>
      <c r="BP863">
        <v>41</v>
      </c>
      <c r="BQ863">
        <v>6200</v>
      </c>
      <c r="BS863">
        <v>2</v>
      </c>
    </row>
    <row r="864" spans="43:71" x14ac:dyDescent="0.2">
      <c r="AQ864">
        <v>27</v>
      </c>
      <c r="AR864">
        <v>6110</v>
      </c>
      <c r="AS864" t="s">
        <v>30803</v>
      </c>
      <c r="AT864" t="s">
        <v>936</v>
      </c>
      <c r="AU864">
        <v>27</v>
      </c>
      <c r="AV864">
        <v>6110</v>
      </c>
      <c r="AW864" t="s">
        <v>23905</v>
      </c>
      <c r="AX864" t="s">
        <v>936</v>
      </c>
      <c r="AY864">
        <v>27</v>
      </c>
      <c r="AZ864">
        <v>6110</v>
      </c>
      <c r="BA864" t="s">
        <v>17057</v>
      </c>
      <c r="BB864" t="s">
        <v>936</v>
      </c>
      <c r="BC864">
        <v>27</v>
      </c>
      <c r="BD864">
        <v>6110</v>
      </c>
      <c r="BE864" t="s">
        <v>10209</v>
      </c>
      <c r="BF864" t="s">
        <v>936</v>
      </c>
      <c r="BH864">
        <v>27</v>
      </c>
      <c r="BI864">
        <v>6110</v>
      </c>
      <c r="BJ864" t="s">
        <v>3561</v>
      </c>
      <c r="BK864" t="s">
        <v>936</v>
      </c>
      <c r="BP864">
        <v>41</v>
      </c>
      <c r="BQ864">
        <v>6210</v>
      </c>
      <c r="BS864">
        <v>1</v>
      </c>
    </row>
    <row r="865" spans="43:71" x14ac:dyDescent="0.2">
      <c r="AQ865">
        <v>27</v>
      </c>
      <c r="AR865">
        <v>6130</v>
      </c>
      <c r="AS865" t="s">
        <v>30804</v>
      </c>
      <c r="AT865" t="s">
        <v>936</v>
      </c>
      <c r="AU865">
        <v>27</v>
      </c>
      <c r="AV865">
        <v>6130</v>
      </c>
      <c r="AW865" t="s">
        <v>23906</v>
      </c>
      <c r="AX865" t="s">
        <v>936</v>
      </c>
      <c r="AY865">
        <v>27</v>
      </c>
      <c r="AZ865">
        <v>6130</v>
      </c>
      <c r="BA865" t="s">
        <v>17058</v>
      </c>
      <c r="BB865" t="s">
        <v>936</v>
      </c>
      <c r="BC865">
        <v>27</v>
      </c>
      <c r="BD865">
        <v>6130</v>
      </c>
      <c r="BE865" t="s">
        <v>10210</v>
      </c>
      <c r="BF865" t="s">
        <v>936</v>
      </c>
      <c r="BH865">
        <v>27</v>
      </c>
      <c r="BI865">
        <v>6130</v>
      </c>
      <c r="BJ865" t="s">
        <v>3562</v>
      </c>
      <c r="BK865" t="s">
        <v>936</v>
      </c>
      <c r="BP865">
        <v>41</v>
      </c>
      <c r="BQ865">
        <v>6240</v>
      </c>
      <c r="BS865">
        <v>2</v>
      </c>
    </row>
    <row r="866" spans="43:71" x14ac:dyDescent="0.2">
      <c r="AQ866">
        <v>27</v>
      </c>
      <c r="AR866">
        <v>6131</v>
      </c>
      <c r="AS866" t="s">
        <v>30805</v>
      </c>
      <c r="AT866" t="s">
        <v>936</v>
      </c>
      <c r="AU866">
        <v>27</v>
      </c>
      <c r="AV866">
        <v>6131</v>
      </c>
      <c r="AW866" t="s">
        <v>23907</v>
      </c>
      <c r="AX866" t="s">
        <v>936</v>
      </c>
      <c r="AY866">
        <v>27</v>
      </c>
      <c r="AZ866">
        <v>6131</v>
      </c>
      <c r="BA866" t="s">
        <v>17059</v>
      </c>
      <c r="BB866" t="s">
        <v>936</v>
      </c>
      <c r="BC866">
        <v>27</v>
      </c>
      <c r="BD866">
        <v>6131</v>
      </c>
      <c r="BE866" t="s">
        <v>10211</v>
      </c>
      <c r="BF866" t="s">
        <v>936</v>
      </c>
      <c r="BH866">
        <v>27</v>
      </c>
      <c r="BI866">
        <v>6131</v>
      </c>
      <c r="BJ866" t="s">
        <v>3563</v>
      </c>
      <c r="BK866" t="s">
        <v>936</v>
      </c>
      <c r="BP866">
        <v>41</v>
      </c>
      <c r="BQ866">
        <v>6250</v>
      </c>
      <c r="BS866">
        <v>1</v>
      </c>
    </row>
    <row r="867" spans="43:71" x14ac:dyDescent="0.2">
      <c r="AQ867">
        <v>27</v>
      </c>
      <c r="AR867">
        <v>6140</v>
      </c>
      <c r="AS867" t="s">
        <v>30806</v>
      </c>
      <c r="AT867" t="s">
        <v>937</v>
      </c>
      <c r="AU867">
        <v>27</v>
      </c>
      <c r="AV867">
        <v>6140</v>
      </c>
      <c r="AW867" t="s">
        <v>23908</v>
      </c>
      <c r="AX867" t="s">
        <v>937</v>
      </c>
      <c r="AY867">
        <v>27</v>
      </c>
      <c r="AZ867">
        <v>6140</v>
      </c>
      <c r="BA867" t="s">
        <v>17060</v>
      </c>
      <c r="BB867" t="s">
        <v>937</v>
      </c>
      <c r="BC867">
        <v>27</v>
      </c>
      <c r="BD867">
        <v>6140</v>
      </c>
      <c r="BE867" t="s">
        <v>10212</v>
      </c>
      <c r="BF867" t="s">
        <v>937</v>
      </c>
      <c r="BH867">
        <v>27</v>
      </c>
      <c r="BI867">
        <v>6140</v>
      </c>
      <c r="BJ867" t="s">
        <v>3564</v>
      </c>
      <c r="BK867" t="s">
        <v>937</v>
      </c>
      <c r="BP867">
        <v>41</v>
      </c>
      <c r="BQ867">
        <v>6256</v>
      </c>
      <c r="BS867">
        <v>1</v>
      </c>
    </row>
    <row r="868" spans="43:71" x14ac:dyDescent="0.2">
      <c r="AQ868">
        <v>27</v>
      </c>
      <c r="AR868">
        <v>6150</v>
      </c>
      <c r="AS868" t="s">
        <v>30807</v>
      </c>
      <c r="AT868" t="s">
        <v>937</v>
      </c>
      <c r="AU868">
        <v>27</v>
      </c>
      <c r="AV868">
        <v>6150</v>
      </c>
      <c r="AW868" t="s">
        <v>23909</v>
      </c>
      <c r="AX868" t="s">
        <v>937</v>
      </c>
      <c r="AY868">
        <v>27</v>
      </c>
      <c r="AZ868">
        <v>6150</v>
      </c>
      <c r="BA868" t="s">
        <v>17061</v>
      </c>
      <c r="BB868" t="s">
        <v>937</v>
      </c>
      <c r="BC868">
        <v>27</v>
      </c>
      <c r="BD868">
        <v>6150</v>
      </c>
      <c r="BE868" t="s">
        <v>10213</v>
      </c>
      <c r="BF868" t="s">
        <v>937</v>
      </c>
      <c r="BH868">
        <v>27</v>
      </c>
      <c r="BI868">
        <v>6150</v>
      </c>
      <c r="BJ868" t="s">
        <v>3565</v>
      </c>
      <c r="BK868" t="s">
        <v>937</v>
      </c>
      <c r="BP868">
        <v>41</v>
      </c>
      <c r="BQ868">
        <v>6260</v>
      </c>
      <c r="BS868">
        <v>2</v>
      </c>
    </row>
    <row r="869" spans="43:71" x14ac:dyDescent="0.2">
      <c r="AQ869">
        <v>27</v>
      </c>
      <c r="AR869">
        <v>6160</v>
      </c>
      <c r="AS869" t="s">
        <v>30808</v>
      </c>
      <c r="AT869" t="s">
        <v>937</v>
      </c>
      <c r="AU869">
        <v>27</v>
      </c>
      <c r="AV869">
        <v>6160</v>
      </c>
      <c r="AW869" t="s">
        <v>23910</v>
      </c>
      <c r="AX869" t="s">
        <v>937</v>
      </c>
      <c r="AY869">
        <v>27</v>
      </c>
      <c r="AZ869">
        <v>6160</v>
      </c>
      <c r="BA869" t="s">
        <v>17062</v>
      </c>
      <c r="BB869" t="s">
        <v>937</v>
      </c>
      <c r="BC869">
        <v>27</v>
      </c>
      <c r="BD869">
        <v>6160</v>
      </c>
      <c r="BE869" t="s">
        <v>10214</v>
      </c>
      <c r="BF869" t="s">
        <v>937</v>
      </c>
      <c r="BH869">
        <v>27</v>
      </c>
      <c r="BI869">
        <v>6160</v>
      </c>
      <c r="BJ869" t="s">
        <v>3566</v>
      </c>
      <c r="BK869" t="s">
        <v>937</v>
      </c>
      <c r="BP869">
        <v>41</v>
      </c>
      <c r="BQ869">
        <v>6270</v>
      </c>
      <c r="BS869">
        <v>2</v>
      </c>
    </row>
    <row r="870" spans="43:71" x14ac:dyDescent="0.2">
      <c r="AQ870">
        <v>27</v>
      </c>
      <c r="AR870">
        <v>6170</v>
      </c>
      <c r="AS870" t="s">
        <v>30809</v>
      </c>
      <c r="AT870" t="s">
        <v>936</v>
      </c>
      <c r="AU870">
        <v>27</v>
      </c>
      <c r="AV870">
        <v>6170</v>
      </c>
      <c r="AW870" t="s">
        <v>23911</v>
      </c>
      <c r="AX870" t="s">
        <v>936</v>
      </c>
      <c r="AY870">
        <v>27</v>
      </c>
      <c r="AZ870">
        <v>6170</v>
      </c>
      <c r="BA870" t="s">
        <v>17063</v>
      </c>
      <c r="BB870" t="s">
        <v>937</v>
      </c>
      <c r="BC870">
        <v>27</v>
      </c>
      <c r="BD870">
        <v>6170</v>
      </c>
      <c r="BE870" t="s">
        <v>10215</v>
      </c>
      <c r="BF870" t="s">
        <v>937</v>
      </c>
      <c r="BH870">
        <v>27</v>
      </c>
      <c r="BI870">
        <v>6170</v>
      </c>
      <c r="BJ870" t="s">
        <v>3567</v>
      </c>
      <c r="BK870" t="s">
        <v>937</v>
      </c>
      <c r="BP870">
        <v>41</v>
      </c>
      <c r="BQ870">
        <v>6280</v>
      </c>
      <c r="BS870">
        <v>1</v>
      </c>
    </row>
    <row r="871" spans="43:71" x14ac:dyDescent="0.2">
      <c r="AQ871">
        <v>27</v>
      </c>
      <c r="AR871">
        <v>6180</v>
      </c>
      <c r="AS871" t="s">
        <v>30810</v>
      </c>
      <c r="AT871" t="s">
        <v>937</v>
      </c>
      <c r="AU871">
        <v>27</v>
      </c>
      <c r="AV871">
        <v>6180</v>
      </c>
      <c r="AW871" t="s">
        <v>23912</v>
      </c>
      <c r="AX871" t="s">
        <v>937</v>
      </c>
      <c r="AY871">
        <v>27</v>
      </c>
      <c r="AZ871">
        <v>6180</v>
      </c>
      <c r="BA871" t="s">
        <v>17064</v>
      </c>
      <c r="BB871" t="s">
        <v>937</v>
      </c>
      <c r="BC871">
        <v>27</v>
      </c>
      <c r="BD871">
        <v>6180</v>
      </c>
      <c r="BE871" t="s">
        <v>10216</v>
      </c>
      <c r="BF871" t="s">
        <v>937</v>
      </c>
      <c r="BH871">
        <v>27</v>
      </c>
      <c r="BI871">
        <v>6180</v>
      </c>
      <c r="BJ871" t="s">
        <v>3568</v>
      </c>
      <c r="BK871" t="s">
        <v>937</v>
      </c>
      <c r="BP871">
        <v>41</v>
      </c>
      <c r="BQ871">
        <v>6290</v>
      </c>
      <c r="BS871">
        <v>2</v>
      </c>
    </row>
    <row r="872" spans="43:71" x14ac:dyDescent="0.2">
      <c r="AQ872">
        <v>27</v>
      </c>
      <c r="AR872">
        <v>6190</v>
      </c>
      <c r="AS872" t="s">
        <v>30811</v>
      </c>
      <c r="AT872" t="s">
        <v>937</v>
      </c>
      <c r="AU872">
        <v>27</v>
      </c>
      <c r="AV872">
        <v>6190</v>
      </c>
      <c r="AW872" t="s">
        <v>23913</v>
      </c>
      <c r="AX872" t="s">
        <v>937</v>
      </c>
      <c r="AY872">
        <v>27</v>
      </c>
      <c r="AZ872">
        <v>6190</v>
      </c>
      <c r="BA872" t="s">
        <v>17065</v>
      </c>
      <c r="BB872" t="s">
        <v>937</v>
      </c>
      <c r="BC872">
        <v>27</v>
      </c>
      <c r="BD872">
        <v>6190</v>
      </c>
      <c r="BE872" t="s">
        <v>10217</v>
      </c>
      <c r="BF872" t="s">
        <v>937</v>
      </c>
      <c r="BH872">
        <v>27</v>
      </c>
      <c r="BI872">
        <v>6190</v>
      </c>
      <c r="BJ872" t="s">
        <v>3569</v>
      </c>
      <c r="BK872" t="s">
        <v>937</v>
      </c>
      <c r="BP872">
        <v>41</v>
      </c>
      <c r="BQ872">
        <v>6300</v>
      </c>
      <c r="BS872">
        <v>1</v>
      </c>
    </row>
    <row r="873" spans="43:71" x14ac:dyDescent="0.2">
      <c r="AQ873">
        <v>27</v>
      </c>
      <c r="AR873">
        <v>6200</v>
      </c>
      <c r="AS873" t="s">
        <v>30812</v>
      </c>
      <c r="AT873" t="s">
        <v>936</v>
      </c>
      <c r="AU873">
        <v>27</v>
      </c>
      <c r="AV873">
        <v>6200</v>
      </c>
      <c r="AW873" t="s">
        <v>23914</v>
      </c>
      <c r="AX873" t="s">
        <v>936</v>
      </c>
      <c r="AY873">
        <v>27</v>
      </c>
      <c r="AZ873">
        <v>6200</v>
      </c>
      <c r="BA873" t="s">
        <v>17066</v>
      </c>
      <c r="BB873" t="s">
        <v>936</v>
      </c>
      <c r="BC873">
        <v>27</v>
      </c>
      <c r="BD873">
        <v>6200</v>
      </c>
      <c r="BE873" t="s">
        <v>10218</v>
      </c>
      <c r="BF873" t="s">
        <v>936</v>
      </c>
      <c r="BH873">
        <v>27</v>
      </c>
      <c r="BI873">
        <v>6200</v>
      </c>
      <c r="BJ873" t="s">
        <v>3570</v>
      </c>
      <c r="BK873" t="s">
        <v>936</v>
      </c>
      <c r="BP873">
        <v>41</v>
      </c>
      <c r="BQ873">
        <v>6310</v>
      </c>
      <c r="BS873">
        <v>1</v>
      </c>
    </row>
    <row r="874" spans="43:71" x14ac:dyDescent="0.2">
      <c r="AQ874">
        <v>27</v>
      </c>
      <c r="AR874">
        <v>6210</v>
      </c>
      <c r="AS874" t="s">
        <v>30813</v>
      </c>
      <c r="AT874" t="s">
        <v>936</v>
      </c>
      <c r="AU874">
        <v>27</v>
      </c>
      <c r="AV874">
        <v>6210</v>
      </c>
      <c r="AW874" t="s">
        <v>23915</v>
      </c>
      <c r="AX874" t="s">
        <v>936</v>
      </c>
      <c r="AY874">
        <v>27</v>
      </c>
      <c r="AZ874">
        <v>6210</v>
      </c>
      <c r="BA874" t="s">
        <v>17067</v>
      </c>
      <c r="BB874" t="s">
        <v>936</v>
      </c>
      <c r="BC874">
        <v>27</v>
      </c>
      <c r="BD874">
        <v>6210</v>
      </c>
      <c r="BE874" t="s">
        <v>10219</v>
      </c>
      <c r="BF874" t="s">
        <v>936</v>
      </c>
      <c r="BH874">
        <v>27</v>
      </c>
      <c r="BI874">
        <v>6210</v>
      </c>
      <c r="BJ874" t="s">
        <v>3571</v>
      </c>
      <c r="BK874" t="s">
        <v>936</v>
      </c>
      <c r="BP874">
        <v>41</v>
      </c>
      <c r="BQ874">
        <v>6320</v>
      </c>
      <c r="BS874">
        <v>1</v>
      </c>
    </row>
    <row r="875" spans="43:71" x14ac:dyDescent="0.2">
      <c r="AQ875">
        <v>27</v>
      </c>
      <c r="AR875">
        <v>6240</v>
      </c>
      <c r="AS875" t="s">
        <v>30814</v>
      </c>
      <c r="AT875" t="s">
        <v>937</v>
      </c>
      <c r="AU875">
        <v>27</v>
      </c>
      <c r="AV875">
        <v>6240</v>
      </c>
      <c r="AW875" t="s">
        <v>23916</v>
      </c>
      <c r="AX875" t="s">
        <v>937</v>
      </c>
      <c r="AY875">
        <v>27</v>
      </c>
      <c r="AZ875">
        <v>6240</v>
      </c>
      <c r="BA875" t="s">
        <v>17068</v>
      </c>
      <c r="BB875" t="s">
        <v>937</v>
      </c>
      <c r="BC875">
        <v>27</v>
      </c>
      <c r="BD875">
        <v>6240</v>
      </c>
      <c r="BE875" t="s">
        <v>10220</v>
      </c>
      <c r="BF875" t="s">
        <v>937</v>
      </c>
      <c r="BH875">
        <v>27</v>
      </c>
      <c r="BI875">
        <v>6240</v>
      </c>
      <c r="BJ875" t="s">
        <v>3572</v>
      </c>
      <c r="BK875" t="s">
        <v>937</v>
      </c>
      <c r="BP875">
        <v>41</v>
      </c>
      <c r="BQ875">
        <v>6330</v>
      </c>
      <c r="BS875">
        <v>1</v>
      </c>
    </row>
    <row r="876" spans="43:71" x14ac:dyDescent="0.2">
      <c r="AQ876">
        <v>27</v>
      </c>
      <c r="AR876">
        <v>6250</v>
      </c>
      <c r="AS876" t="s">
        <v>30815</v>
      </c>
      <c r="AT876" t="s">
        <v>936</v>
      </c>
      <c r="AU876">
        <v>27</v>
      </c>
      <c r="AV876">
        <v>6250</v>
      </c>
      <c r="AW876" t="s">
        <v>23917</v>
      </c>
      <c r="AX876" t="s">
        <v>936</v>
      </c>
      <c r="AY876">
        <v>27</v>
      </c>
      <c r="AZ876">
        <v>6250</v>
      </c>
      <c r="BA876" t="s">
        <v>17069</v>
      </c>
      <c r="BB876" t="s">
        <v>936</v>
      </c>
      <c r="BC876">
        <v>27</v>
      </c>
      <c r="BD876">
        <v>6250</v>
      </c>
      <c r="BE876" t="s">
        <v>10221</v>
      </c>
      <c r="BF876" t="s">
        <v>936</v>
      </c>
      <c r="BH876">
        <v>27</v>
      </c>
      <c r="BI876">
        <v>6250</v>
      </c>
      <c r="BJ876" t="s">
        <v>3573</v>
      </c>
      <c r="BK876" t="s">
        <v>936</v>
      </c>
      <c r="BP876">
        <v>41</v>
      </c>
      <c r="BQ876">
        <v>6340</v>
      </c>
      <c r="BS876">
        <v>1</v>
      </c>
    </row>
    <row r="877" spans="43:71" x14ac:dyDescent="0.2">
      <c r="AQ877">
        <v>27</v>
      </c>
      <c r="AR877">
        <v>6256</v>
      </c>
      <c r="AS877" t="s">
        <v>30816</v>
      </c>
      <c r="AT877" t="s">
        <v>936</v>
      </c>
      <c r="AU877">
        <v>27</v>
      </c>
      <c r="AV877">
        <v>6256</v>
      </c>
      <c r="AW877" t="s">
        <v>23918</v>
      </c>
      <c r="AX877" t="s">
        <v>936</v>
      </c>
      <c r="AY877">
        <v>27</v>
      </c>
      <c r="AZ877">
        <v>6256</v>
      </c>
      <c r="BA877" t="s">
        <v>17070</v>
      </c>
      <c r="BB877" t="s">
        <v>936</v>
      </c>
      <c r="BC877">
        <v>27</v>
      </c>
      <c r="BD877">
        <v>6256</v>
      </c>
      <c r="BE877" t="s">
        <v>10222</v>
      </c>
      <c r="BF877" t="s">
        <v>936</v>
      </c>
      <c r="BH877">
        <v>27</v>
      </c>
      <c r="BI877">
        <v>6256</v>
      </c>
      <c r="BJ877" t="s">
        <v>3574</v>
      </c>
      <c r="BK877" t="s">
        <v>936</v>
      </c>
      <c r="BP877">
        <v>42</v>
      </c>
      <c r="BQ877">
        <v>6010</v>
      </c>
      <c r="BS877">
        <v>2</v>
      </c>
    </row>
    <row r="878" spans="43:71" x14ac:dyDescent="0.2">
      <c r="AQ878">
        <v>27</v>
      </c>
      <c r="AR878">
        <v>6260</v>
      </c>
      <c r="AS878" t="s">
        <v>30817</v>
      </c>
      <c r="AT878" t="s">
        <v>937</v>
      </c>
      <c r="AU878">
        <v>27</v>
      </c>
      <c r="AV878">
        <v>6260</v>
      </c>
      <c r="AW878" t="s">
        <v>23919</v>
      </c>
      <c r="AX878" t="s">
        <v>937</v>
      </c>
      <c r="AY878">
        <v>27</v>
      </c>
      <c r="AZ878">
        <v>6260</v>
      </c>
      <c r="BA878" t="s">
        <v>17071</v>
      </c>
      <c r="BB878" t="s">
        <v>937</v>
      </c>
      <c r="BC878">
        <v>27</v>
      </c>
      <c r="BD878">
        <v>6260</v>
      </c>
      <c r="BE878" t="s">
        <v>10223</v>
      </c>
      <c r="BF878" t="s">
        <v>937</v>
      </c>
      <c r="BH878">
        <v>27</v>
      </c>
      <c r="BI878">
        <v>6260</v>
      </c>
      <c r="BJ878" t="s">
        <v>3575</v>
      </c>
      <c r="BK878" t="s">
        <v>937</v>
      </c>
      <c r="BP878">
        <v>42</v>
      </c>
      <c r="BQ878">
        <v>6020</v>
      </c>
      <c r="BS878">
        <v>2</v>
      </c>
    </row>
    <row r="879" spans="43:71" x14ac:dyDescent="0.2">
      <c r="AQ879">
        <v>27</v>
      </c>
      <c r="AR879">
        <v>6270</v>
      </c>
      <c r="AS879" t="s">
        <v>30818</v>
      </c>
      <c r="AT879" t="s">
        <v>937</v>
      </c>
      <c r="AU879">
        <v>27</v>
      </c>
      <c r="AV879">
        <v>6270</v>
      </c>
      <c r="AW879" t="s">
        <v>23920</v>
      </c>
      <c r="AX879" t="s">
        <v>937</v>
      </c>
      <c r="AY879">
        <v>27</v>
      </c>
      <c r="AZ879">
        <v>6270</v>
      </c>
      <c r="BA879" t="s">
        <v>17072</v>
      </c>
      <c r="BB879" t="s">
        <v>937</v>
      </c>
      <c r="BC879">
        <v>27</v>
      </c>
      <c r="BD879">
        <v>6270</v>
      </c>
      <c r="BE879" t="s">
        <v>10224</v>
      </c>
      <c r="BF879" t="s">
        <v>937</v>
      </c>
      <c r="BH879">
        <v>27</v>
      </c>
      <c r="BI879">
        <v>6270</v>
      </c>
      <c r="BJ879" t="s">
        <v>3576</v>
      </c>
      <c r="BK879" t="s">
        <v>937</v>
      </c>
      <c r="BP879">
        <v>42</v>
      </c>
      <c r="BQ879">
        <v>6030</v>
      </c>
      <c r="BS879">
        <v>1</v>
      </c>
    </row>
    <row r="880" spans="43:71" x14ac:dyDescent="0.2">
      <c r="AQ880">
        <v>27</v>
      </c>
      <c r="AR880">
        <v>6280</v>
      </c>
      <c r="AS880" t="s">
        <v>30819</v>
      </c>
      <c r="AT880" t="s">
        <v>936</v>
      </c>
      <c r="AU880">
        <v>27</v>
      </c>
      <c r="AV880">
        <v>6280</v>
      </c>
      <c r="AW880" t="s">
        <v>23921</v>
      </c>
      <c r="AX880" t="s">
        <v>936</v>
      </c>
      <c r="AY880">
        <v>27</v>
      </c>
      <c r="AZ880">
        <v>6280</v>
      </c>
      <c r="BA880" t="s">
        <v>17073</v>
      </c>
      <c r="BB880" t="s">
        <v>936</v>
      </c>
      <c r="BC880">
        <v>27</v>
      </c>
      <c r="BD880">
        <v>6280</v>
      </c>
      <c r="BE880" t="s">
        <v>10225</v>
      </c>
      <c r="BF880" t="s">
        <v>936</v>
      </c>
      <c r="BH880">
        <v>27</v>
      </c>
      <c r="BI880">
        <v>6280</v>
      </c>
      <c r="BJ880" t="s">
        <v>3577</v>
      </c>
      <c r="BK880" t="s">
        <v>936</v>
      </c>
      <c r="BP880">
        <v>42</v>
      </c>
      <c r="BQ880">
        <v>6040</v>
      </c>
      <c r="BS880">
        <v>2</v>
      </c>
    </row>
    <row r="881" spans="43:71" x14ac:dyDescent="0.2">
      <c r="AQ881">
        <v>27</v>
      </c>
      <c r="AR881">
        <v>6290</v>
      </c>
      <c r="AS881" t="s">
        <v>30820</v>
      </c>
      <c r="AT881" t="s">
        <v>936</v>
      </c>
      <c r="AU881">
        <v>27</v>
      </c>
      <c r="AV881">
        <v>6290</v>
      </c>
      <c r="AW881" t="s">
        <v>23922</v>
      </c>
      <c r="AX881" t="s">
        <v>936</v>
      </c>
      <c r="AY881">
        <v>27</v>
      </c>
      <c r="AZ881">
        <v>6290</v>
      </c>
      <c r="BA881" t="s">
        <v>17074</v>
      </c>
      <c r="BB881" t="s">
        <v>936</v>
      </c>
      <c r="BC881">
        <v>27</v>
      </c>
      <c r="BD881">
        <v>6290</v>
      </c>
      <c r="BE881" t="s">
        <v>10226</v>
      </c>
      <c r="BF881" t="s">
        <v>936</v>
      </c>
      <c r="BH881">
        <v>27</v>
      </c>
      <c r="BI881">
        <v>6290</v>
      </c>
      <c r="BJ881" t="s">
        <v>3578</v>
      </c>
      <c r="BK881" t="s">
        <v>936</v>
      </c>
      <c r="BP881">
        <v>42</v>
      </c>
      <c r="BQ881">
        <v>6070</v>
      </c>
      <c r="BS881">
        <v>2</v>
      </c>
    </row>
    <row r="882" spans="43:71" x14ac:dyDescent="0.2">
      <c r="AQ882">
        <v>27</v>
      </c>
      <c r="AR882">
        <v>6300</v>
      </c>
      <c r="AS882" t="s">
        <v>30821</v>
      </c>
      <c r="AT882" t="s">
        <v>936</v>
      </c>
      <c r="AU882">
        <v>27</v>
      </c>
      <c r="AV882">
        <v>6300</v>
      </c>
      <c r="AW882" t="s">
        <v>23923</v>
      </c>
      <c r="AX882" t="s">
        <v>936</v>
      </c>
      <c r="AY882">
        <v>27</v>
      </c>
      <c r="AZ882">
        <v>6300</v>
      </c>
      <c r="BA882" t="s">
        <v>17075</v>
      </c>
      <c r="BB882" t="s">
        <v>936</v>
      </c>
      <c r="BC882">
        <v>27</v>
      </c>
      <c r="BD882">
        <v>6300</v>
      </c>
      <c r="BE882" t="s">
        <v>10227</v>
      </c>
      <c r="BF882" t="s">
        <v>936</v>
      </c>
      <c r="BH882">
        <v>27</v>
      </c>
      <c r="BI882">
        <v>6300</v>
      </c>
      <c r="BJ882" t="s">
        <v>3579</v>
      </c>
      <c r="BK882" t="s">
        <v>936</v>
      </c>
      <c r="BP882">
        <v>42</v>
      </c>
      <c r="BQ882">
        <v>6080</v>
      </c>
      <c r="BS882">
        <v>1</v>
      </c>
    </row>
    <row r="883" spans="43:71" x14ac:dyDescent="0.2">
      <c r="AQ883">
        <v>27</v>
      </c>
      <c r="AR883">
        <v>6310</v>
      </c>
      <c r="AS883" t="s">
        <v>30822</v>
      </c>
      <c r="AT883" t="s">
        <v>936</v>
      </c>
      <c r="AU883">
        <v>27</v>
      </c>
      <c r="AV883">
        <v>6310</v>
      </c>
      <c r="AW883" t="s">
        <v>23924</v>
      </c>
      <c r="AX883" t="s">
        <v>936</v>
      </c>
      <c r="AY883">
        <v>27</v>
      </c>
      <c r="AZ883">
        <v>6310</v>
      </c>
      <c r="BA883" t="s">
        <v>17076</v>
      </c>
      <c r="BB883" t="s">
        <v>936</v>
      </c>
      <c r="BC883">
        <v>27</v>
      </c>
      <c r="BD883">
        <v>6310</v>
      </c>
      <c r="BE883" t="s">
        <v>10228</v>
      </c>
      <c r="BF883" t="s">
        <v>936</v>
      </c>
      <c r="BH883">
        <v>27</v>
      </c>
      <c r="BI883">
        <v>6310</v>
      </c>
      <c r="BJ883" t="s">
        <v>3580</v>
      </c>
      <c r="BK883" t="s">
        <v>936</v>
      </c>
      <c r="BP883">
        <v>42</v>
      </c>
      <c r="BQ883">
        <v>6090</v>
      </c>
      <c r="BS883">
        <v>3</v>
      </c>
    </row>
    <row r="884" spans="43:71" x14ac:dyDescent="0.2">
      <c r="AQ884">
        <v>27</v>
      </c>
      <c r="AR884">
        <v>6320</v>
      </c>
      <c r="AS884" t="s">
        <v>30823</v>
      </c>
      <c r="AT884" t="s">
        <v>936</v>
      </c>
      <c r="AU884">
        <v>27</v>
      </c>
      <c r="AV884">
        <v>6320</v>
      </c>
      <c r="AW884" t="s">
        <v>23925</v>
      </c>
      <c r="AX884" t="s">
        <v>936</v>
      </c>
      <c r="AY884">
        <v>27</v>
      </c>
      <c r="AZ884">
        <v>6320</v>
      </c>
      <c r="BA884" t="s">
        <v>17077</v>
      </c>
      <c r="BB884" t="s">
        <v>936</v>
      </c>
      <c r="BC884">
        <v>27</v>
      </c>
      <c r="BD884">
        <v>6320</v>
      </c>
      <c r="BE884" t="s">
        <v>10229</v>
      </c>
      <c r="BF884" t="s">
        <v>936</v>
      </c>
      <c r="BH884">
        <v>27</v>
      </c>
      <c r="BI884">
        <v>6320</v>
      </c>
      <c r="BJ884" t="s">
        <v>3581</v>
      </c>
      <c r="BK884" t="s">
        <v>936</v>
      </c>
      <c r="BP884">
        <v>42</v>
      </c>
      <c r="BQ884">
        <v>6100</v>
      </c>
      <c r="BS884">
        <v>2</v>
      </c>
    </row>
    <row r="885" spans="43:71" x14ac:dyDescent="0.2">
      <c r="AQ885">
        <v>27</v>
      </c>
      <c r="AR885">
        <v>6330</v>
      </c>
      <c r="AS885" t="s">
        <v>30824</v>
      </c>
      <c r="AT885" t="s">
        <v>936</v>
      </c>
      <c r="AU885">
        <v>27</v>
      </c>
      <c r="AV885">
        <v>6330</v>
      </c>
      <c r="AW885" t="s">
        <v>23926</v>
      </c>
      <c r="AX885" t="s">
        <v>936</v>
      </c>
      <c r="AY885">
        <v>27</v>
      </c>
      <c r="AZ885">
        <v>6330</v>
      </c>
      <c r="BA885" t="s">
        <v>17078</v>
      </c>
      <c r="BB885" t="s">
        <v>936</v>
      </c>
      <c r="BC885">
        <v>27</v>
      </c>
      <c r="BD885">
        <v>6330</v>
      </c>
      <c r="BE885" t="s">
        <v>10230</v>
      </c>
      <c r="BF885" t="s">
        <v>936</v>
      </c>
      <c r="BH885">
        <v>27</v>
      </c>
      <c r="BI885">
        <v>6330</v>
      </c>
      <c r="BJ885" t="s">
        <v>3582</v>
      </c>
      <c r="BK885" t="s">
        <v>936</v>
      </c>
      <c r="BP885">
        <v>42</v>
      </c>
      <c r="BQ885">
        <v>6101</v>
      </c>
      <c r="BS885">
        <v>2</v>
      </c>
    </row>
    <row r="886" spans="43:71" x14ac:dyDescent="0.2">
      <c r="AQ886">
        <v>27</v>
      </c>
      <c r="AR886">
        <v>6340</v>
      </c>
      <c r="AS886" t="s">
        <v>30825</v>
      </c>
      <c r="AT886" t="s">
        <v>936</v>
      </c>
      <c r="AU886">
        <v>27</v>
      </c>
      <c r="AV886">
        <v>6340</v>
      </c>
      <c r="AW886" t="s">
        <v>23927</v>
      </c>
      <c r="AX886" t="s">
        <v>936</v>
      </c>
      <c r="AY886">
        <v>27</v>
      </c>
      <c r="AZ886">
        <v>6340</v>
      </c>
      <c r="BA886" t="s">
        <v>17079</v>
      </c>
      <c r="BB886" t="s">
        <v>936</v>
      </c>
      <c r="BC886">
        <v>27</v>
      </c>
      <c r="BD886">
        <v>6340</v>
      </c>
      <c r="BE886" t="s">
        <v>10231</v>
      </c>
      <c r="BF886" t="s">
        <v>936</v>
      </c>
      <c r="BH886">
        <v>27</v>
      </c>
      <c r="BI886">
        <v>6340</v>
      </c>
      <c r="BJ886" t="s">
        <v>3583</v>
      </c>
      <c r="BK886" t="s">
        <v>936</v>
      </c>
      <c r="BP886">
        <v>42</v>
      </c>
      <c r="BQ886">
        <v>6110</v>
      </c>
      <c r="BS886">
        <v>1</v>
      </c>
    </row>
    <row r="887" spans="43:71" x14ac:dyDescent="0.2">
      <c r="AQ887">
        <v>27</v>
      </c>
      <c r="AR887">
        <v>6350</v>
      </c>
      <c r="AS887" t="s">
        <v>30826</v>
      </c>
      <c r="AT887" t="s">
        <v>936</v>
      </c>
      <c r="AU887">
        <v>27</v>
      </c>
      <c r="AV887">
        <v>6350</v>
      </c>
      <c r="AW887" t="s">
        <v>23928</v>
      </c>
      <c r="AX887" t="s">
        <v>936</v>
      </c>
      <c r="AY887">
        <v>27</v>
      </c>
      <c r="AZ887">
        <v>6350</v>
      </c>
      <c r="BA887" t="s">
        <v>17080</v>
      </c>
      <c r="BB887" t="s">
        <v>936</v>
      </c>
      <c r="BC887">
        <v>27</v>
      </c>
      <c r="BD887">
        <v>6350</v>
      </c>
      <c r="BE887" t="s">
        <v>10232</v>
      </c>
      <c r="BF887" t="s">
        <v>936</v>
      </c>
      <c r="BH887">
        <v>27</v>
      </c>
      <c r="BI887">
        <v>6350</v>
      </c>
      <c r="BJ887" t="s">
        <v>3584</v>
      </c>
      <c r="BK887" t="s">
        <v>936</v>
      </c>
      <c r="BP887">
        <v>42</v>
      </c>
      <c r="BQ887">
        <v>6130</v>
      </c>
      <c r="BS887">
        <v>2</v>
      </c>
    </row>
    <row r="888" spans="43:71" x14ac:dyDescent="0.2">
      <c r="AQ888">
        <v>27</v>
      </c>
      <c r="AR888">
        <v>6360</v>
      </c>
      <c r="AS888" t="s">
        <v>30827</v>
      </c>
      <c r="AT888" t="s">
        <v>936</v>
      </c>
      <c r="AU888">
        <v>27</v>
      </c>
      <c r="AV888">
        <v>6360</v>
      </c>
      <c r="AW888" t="s">
        <v>23929</v>
      </c>
      <c r="AX888" t="s">
        <v>936</v>
      </c>
      <c r="AY888">
        <v>27</v>
      </c>
      <c r="AZ888">
        <v>6360</v>
      </c>
      <c r="BA888" t="s">
        <v>17081</v>
      </c>
      <c r="BB888" t="s">
        <v>936</v>
      </c>
      <c r="BC888">
        <v>27</v>
      </c>
      <c r="BD888">
        <v>6360</v>
      </c>
      <c r="BE888" t="s">
        <v>10233</v>
      </c>
      <c r="BF888" t="s">
        <v>936</v>
      </c>
      <c r="BH888">
        <v>27</v>
      </c>
      <c r="BI888">
        <v>6360</v>
      </c>
      <c r="BJ888" t="s">
        <v>3585</v>
      </c>
      <c r="BK888" t="s">
        <v>936</v>
      </c>
      <c r="BP888">
        <v>42</v>
      </c>
      <c r="BQ888">
        <v>6131</v>
      </c>
      <c r="BS888">
        <v>2</v>
      </c>
    </row>
    <row r="889" spans="43:71" x14ac:dyDescent="0.2">
      <c r="AQ889">
        <v>27</v>
      </c>
      <c r="AR889">
        <v>7205</v>
      </c>
      <c r="AS889" t="s">
        <v>30828</v>
      </c>
      <c r="AT889" t="s">
        <v>936</v>
      </c>
      <c r="AU889">
        <v>27</v>
      </c>
      <c r="AV889">
        <v>7205</v>
      </c>
      <c r="AW889" t="s">
        <v>23930</v>
      </c>
      <c r="AX889" t="s">
        <v>936</v>
      </c>
      <c r="AY889">
        <v>27</v>
      </c>
      <c r="AZ889">
        <v>7205</v>
      </c>
      <c r="BA889" t="s">
        <v>17082</v>
      </c>
      <c r="BB889" t="s">
        <v>936</v>
      </c>
      <c r="BC889">
        <v>27</v>
      </c>
      <c r="BD889">
        <v>7205</v>
      </c>
      <c r="BE889" t="s">
        <v>10234</v>
      </c>
      <c r="BF889" t="s">
        <v>936</v>
      </c>
      <c r="BH889">
        <v>27</v>
      </c>
      <c r="BI889">
        <v>7205</v>
      </c>
      <c r="BJ889" t="s">
        <v>3586</v>
      </c>
      <c r="BK889" t="s">
        <v>936</v>
      </c>
      <c r="BP889">
        <v>42</v>
      </c>
      <c r="BQ889">
        <v>6140</v>
      </c>
      <c r="BS889">
        <v>2</v>
      </c>
    </row>
    <row r="890" spans="43:71" x14ac:dyDescent="0.2">
      <c r="AQ890">
        <v>27</v>
      </c>
      <c r="AR890">
        <v>7206</v>
      </c>
      <c r="AS890" t="s">
        <v>30829</v>
      </c>
      <c r="AT890" t="s">
        <v>936</v>
      </c>
      <c r="AU890">
        <v>27</v>
      </c>
      <c r="AV890">
        <v>7206</v>
      </c>
      <c r="AW890" t="s">
        <v>23931</v>
      </c>
      <c r="AX890" t="s">
        <v>936</v>
      </c>
      <c r="AY890">
        <v>27</v>
      </c>
      <c r="AZ890">
        <v>7206</v>
      </c>
      <c r="BA890" t="s">
        <v>17083</v>
      </c>
      <c r="BB890" t="s">
        <v>936</v>
      </c>
      <c r="BC890">
        <v>27</v>
      </c>
      <c r="BD890">
        <v>7206</v>
      </c>
      <c r="BE890" t="s">
        <v>10235</v>
      </c>
      <c r="BF890" t="s">
        <v>936</v>
      </c>
      <c r="BH890">
        <v>27</v>
      </c>
      <c r="BI890">
        <v>7206</v>
      </c>
      <c r="BJ890" t="s">
        <v>3587</v>
      </c>
      <c r="BK890" t="s">
        <v>936</v>
      </c>
      <c r="BP890">
        <v>42</v>
      </c>
      <c r="BQ890">
        <v>6150</v>
      </c>
      <c r="BS890">
        <v>3</v>
      </c>
    </row>
    <row r="891" spans="43:71" x14ac:dyDescent="0.2">
      <c r="AQ891">
        <v>27</v>
      </c>
      <c r="AR891">
        <v>7207</v>
      </c>
      <c r="AS891" t="s">
        <v>30830</v>
      </c>
      <c r="AT891" t="s">
        <v>936</v>
      </c>
      <c r="AU891">
        <v>27</v>
      </c>
      <c r="AV891">
        <v>7207</v>
      </c>
      <c r="AW891" t="s">
        <v>23932</v>
      </c>
      <c r="AX891" t="s">
        <v>936</v>
      </c>
      <c r="AY891">
        <v>27</v>
      </c>
      <c r="AZ891">
        <v>7207</v>
      </c>
      <c r="BA891" t="s">
        <v>17084</v>
      </c>
      <c r="BB891" t="s">
        <v>936</v>
      </c>
      <c r="BC891">
        <v>27</v>
      </c>
      <c r="BD891">
        <v>7207</v>
      </c>
      <c r="BE891" t="s">
        <v>10236</v>
      </c>
      <c r="BF891" t="s">
        <v>936</v>
      </c>
      <c r="BH891">
        <v>27</v>
      </c>
      <c r="BI891">
        <v>7207</v>
      </c>
      <c r="BJ891" t="s">
        <v>3588</v>
      </c>
      <c r="BK891" t="s">
        <v>936</v>
      </c>
      <c r="BP891">
        <v>42</v>
      </c>
      <c r="BQ891">
        <v>6160</v>
      </c>
      <c r="BS891">
        <v>2</v>
      </c>
    </row>
    <row r="892" spans="43:71" x14ac:dyDescent="0.2">
      <c r="AQ892">
        <v>27</v>
      </c>
      <c r="AR892">
        <v>7210</v>
      </c>
      <c r="AS892" t="s">
        <v>30831</v>
      </c>
      <c r="AT892" t="s">
        <v>937</v>
      </c>
      <c r="AU892">
        <v>27</v>
      </c>
      <c r="AV892">
        <v>7210</v>
      </c>
      <c r="AW892" t="s">
        <v>23933</v>
      </c>
      <c r="AX892" t="s">
        <v>937</v>
      </c>
      <c r="AY892">
        <v>27</v>
      </c>
      <c r="AZ892">
        <v>7210</v>
      </c>
      <c r="BA892" t="s">
        <v>17085</v>
      </c>
      <c r="BB892" t="s">
        <v>937</v>
      </c>
      <c r="BC892">
        <v>27</v>
      </c>
      <c r="BD892">
        <v>7210</v>
      </c>
      <c r="BE892" t="s">
        <v>10237</v>
      </c>
      <c r="BF892" t="s">
        <v>937</v>
      </c>
      <c r="BH892">
        <v>27</v>
      </c>
      <c r="BI892">
        <v>7210</v>
      </c>
      <c r="BJ892" t="s">
        <v>3589</v>
      </c>
      <c r="BK892" t="s">
        <v>937</v>
      </c>
      <c r="BP892">
        <v>42</v>
      </c>
      <c r="BQ892">
        <v>6170</v>
      </c>
      <c r="BS892">
        <v>1</v>
      </c>
    </row>
    <row r="893" spans="43:71" x14ac:dyDescent="0.2">
      <c r="AQ893">
        <v>27</v>
      </c>
      <c r="AR893">
        <v>8073</v>
      </c>
      <c r="AS893" t="s">
        <v>30832</v>
      </c>
      <c r="AT893" t="s">
        <v>936</v>
      </c>
      <c r="AU893">
        <v>27</v>
      </c>
      <c r="AV893">
        <v>8073</v>
      </c>
      <c r="AW893" t="s">
        <v>23934</v>
      </c>
      <c r="AX893" t="s">
        <v>936</v>
      </c>
      <c r="AY893">
        <v>27</v>
      </c>
      <c r="AZ893">
        <v>8073</v>
      </c>
      <c r="BA893" t="s">
        <v>17086</v>
      </c>
      <c r="BB893" t="s">
        <v>936</v>
      </c>
      <c r="BC893">
        <v>27</v>
      </c>
      <c r="BD893">
        <v>8073</v>
      </c>
      <c r="BE893" t="s">
        <v>10238</v>
      </c>
      <c r="BF893" t="s">
        <v>936</v>
      </c>
      <c r="BH893">
        <v>27</v>
      </c>
      <c r="BI893">
        <v>8073</v>
      </c>
      <c r="BJ893" t="s">
        <v>3590</v>
      </c>
      <c r="BK893" t="s">
        <v>936</v>
      </c>
      <c r="BP893">
        <v>42</v>
      </c>
      <c r="BQ893">
        <v>6180</v>
      </c>
      <c r="BS893">
        <v>2</v>
      </c>
    </row>
    <row r="894" spans="43:71" x14ac:dyDescent="0.2">
      <c r="AQ894">
        <v>27</v>
      </c>
      <c r="AR894">
        <v>8074</v>
      </c>
      <c r="AS894" t="s">
        <v>30833</v>
      </c>
      <c r="AT894" t="s">
        <v>937</v>
      </c>
      <c r="AU894">
        <v>27</v>
      </c>
      <c r="AV894">
        <v>8074</v>
      </c>
      <c r="AW894" t="s">
        <v>23935</v>
      </c>
      <c r="AX894" t="s">
        <v>937</v>
      </c>
      <c r="AY894">
        <v>27</v>
      </c>
      <c r="AZ894">
        <v>8074</v>
      </c>
      <c r="BA894" t="s">
        <v>17087</v>
      </c>
      <c r="BB894" t="s">
        <v>937</v>
      </c>
      <c r="BC894">
        <v>27</v>
      </c>
      <c r="BD894">
        <v>8074</v>
      </c>
      <c r="BE894" t="s">
        <v>10239</v>
      </c>
      <c r="BF894" t="s">
        <v>937</v>
      </c>
      <c r="BH894">
        <v>27</v>
      </c>
      <c r="BI894">
        <v>8074</v>
      </c>
      <c r="BJ894" t="s">
        <v>3591</v>
      </c>
      <c r="BK894" t="s">
        <v>937</v>
      </c>
      <c r="BP894">
        <v>42</v>
      </c>
      <c r="BQ894">
        <v>6190</v>
      </c>
      <c r="BS894">
        <v>2</v>
      </c>
    </row>
    <row r="895" spans="43:71" x14ac:dyDescent="0.2">
      <c r="AQ895">
        <v>27</v>
      </c>
      <c r="AR895">
        <v>8075</v>
      </c>
      <c r="AS895" t="s">
        <v>30834</v>
      </c>
      <c r="AT895" t="s">
        <v>936</v>
      </c>
      <c r="AU895">
        <v>27</v>
      </c>
      <c r="AV895">
        <v>8075</v>
      </c>
      <c r="AW895" t="s">
        <v>23936</v>
      </c>
      <c r="AX895" t="s">
        <v>936</v>
      </c>
      <c r="AY895">
        <v>27</v>
      </c>
      <c r="AZ895">
        <v>8075</v>
      </c>
      <c r="BA895" t="s">
        <v>17088</v>
      </c>
      <c r="BB895" t="s">
        <v>936</v>
      </c>
      <c r="BC895">
        <v>27</v>
      </c>
      <c r="BD895">
        <v>8075</v>
      </c>
      <c r="BE895" t="s">
        <v>10240</v>
      </c>
      <c r="BF895" t="s">
        <v>936</v>
      </c>
      <c r="BH895">
        <v>27</v>
      </c>
      <c r="BI895">
        <v>8075</v>
      </c>
      <c r="BJ895" t="s">
        <v>3592</v>
      </c>
      <c r="BK895" t="s">
        <v>936</v>
      </c>
      <c r="BP895">
        <v>42</v>
      </c>
      <c r="BQ895">
        <v>6200</v>
      </c>
      <c r="BS895">
        <v>3</v>
      </c>
    </row>
    <row r="896" spans="43:71" x14ac:dyDescent="0.2">
      <c r="AQ896">
        <v>27</v>
      </c>
      <c r="AR896">
        <v>8076</v>
      </c>
      <c r="AS896" t="s">
        <v>30835</v>
      </c>
      <c r="AT896" t="s">
        <v>937</v>
      </c>
      <c r="AU896">
        <v>27</v>
      </c>
      <c r="AV896">
        <v>8076</v>
      </c>
      <c r="AW896" t="s">
        <v>23937</v>
      </c>
      <c r="AX896" t="s">
        <v>937</v>
      </c>
      <c r="AY896">
        <v>27</v>
      </c>
      <c r="AZ896">
        <v>8076</v>
      </c>
      <c r="BA896" t="s">
        <v>17089</v>
      </c>
      <c r="BB896" t="s">
        <v>937</v>
      </c>
      <c r="BC896">
        <v>27</v>
      </c>
      <c r="BD896">
        <v>8076</v>
      </c>
      <c r="BE896" t="s">
        <v>10241</v>
      </c>
      <c r="BF896" t="s">
        <v>937</v>
      </c>
      <c r="BH896">
        <v>27</v>
      </c>
      <c r="BI896">
        <v>8076</v>
      </c>
      <c r="BJ896" t="s">
        <v>3593</v>
      </c>
      <c r="BK896" t="s">
        <v>937</v>
      </c>
      <c r="BP896">
        <v>42</v>
      </c>
      <c r="BQ896">
        <v>6210</v>
      </c>
      <c r="BS896">
        <v>1</v>
      </c>
    </row>
    <row r="897" spans="43:71" x14ac:dyDescent="0.2">
      <c r="AQ897">
        <v>27</v>
      </c>
      <c r="AR897">
        <v>8077</v>
      </c>
      <c r="AS897" t="s">
        <v>30836</v>
      </c>
      <c r="AT897" t="s">
        <v>937</v>
      </c>
      <c r="AU897">
        <v>27</v>
      </c>
      <c r="AV897">
        <v>8077</v>
      </c>
      <c r="AW897" t="s">
        <v>23938</v>
      </c>
      <c r="AX897" t="s">
        <v>937</v>
      </c>
      <c r="AY897">
        <v>27</v>
      </c>
      <c r="AZ897">
        <v>8077</v>
      </c>
      <c r="BA897" t="s">
        <v>17090</v>
      </c>
      <c r="BB897" t="s">
        <v>937</v>
      </c>
      <c r="BC897">
        <v>27</v>
      </c>
      <c r="BD897">
        <v>8077</v>
      </c>
      <c r="BE897" t="s">
        <v>10242</v>
      </c>
      <c r="BF897" t="s">
        <v>937</v>
      </c>
      <c r="BH897">
        <v>27</v>
      </c>
      <c r="BI897">
        <v>8077</v>
      </c>
      <c r="BJ897" t="s">
        <v>3594</v>
      </c>
      <c r="BK897" t="s">
        <v>937</v>
      </c>
      <c r="BP897">
        <v>42</v>
      </c>
      <c r="BQ897">
        <v>6240</v>
      </c>
      <c r="BS897">
        <v>1</v>
      </c>
    </row>
    <row r="898" spans="43:71" x14ac:dyDescent="0.2">
      <c r="AQ898">
        <v>27</v>
      </c>
      <c r="AR898">
        <v>8078</v>
      </c>
      <c r="AS898" t="s">
        <v>30837</v>
      </c>
      <c r="AT898" t="s">
        <v>937</v>
      </c>
      <c r="AU898">
        <v>27</v>
      </c>
      <c r="AV898">
        <v>8078</v>
      </c>
      <c r="AW898" t="s">
        <v>23939</v>
      </c>
      <c r="AX898" t="s">
        <v>937</v>
      </c>
      <c r="AY898">
        <v>27</v>
      </c>
      <c r="AZ898">
        <v>8078</v>
      </c>
      <c r="BA898" t="s">
        <v>17091</v>
      </c>
      <c r="BB898" t="s">
        <v>937</v>
      </c>
      <c r="BC898">
        <v>27</v>
      </c>
      <c r="BD898">
        <v>8078</v>
      </c>
      <c r="BE898" t="s">
        <v>10243</v>
      </c>
      <c r="BF898" t="s">
        <v>937</v>
      </c>
      <c r="BH898">
        <v>27</v>
      </c>
      <c r="BI898">
        <v>8078</v>
      </c>
      <c r="BJ898" t="s">
        <v>3595</v>
      </c>
      <c r="BK898" t="s">
        <v>937</v>
      </c>
      <c r="BP898">
        <v>42</v>
      </c>
      <c r="BQ898">
        <v>6250</v>
      </c>
      <c r="BS898">
        <v>1</v>
      </c>
    </row>
    <row r="899" spans="43:71" x14ac:dyDescent="0.2">
      <c r="AQ899">
        <v>27</v>
      </c>
      <c r="AR899">
        <v>8079</v>
      </c>
      <c r="AS899" t="s">
        <v>30838</v>
      </c>
      <c r="AT899" t="s">
        <v>937</v>
      </c>
      <c r="AU899">
        <v>27</v>
      </c>
      <c r="AV899">
        <v>8079</v>
      </c>
      <c r="AW899" t="s">
        <v>23940</v>
      </c>
      <c r="AX899" t="s">
        <v>937</v>
      </c>
      <c r="AY899">
        <v>27</v>
      </c>
      <c r="AZ899">
        <v>8079</v>
      </c>
      <c r="BA899" t="s">
        <v>17092</v>
      </c>
      <c r="BB899" t="s">
        <v>937</v>
      </c>
      <c r="BC899">
        <v>27</v>
      </c>
      <c r="BD899">
        <v>8079</v>
      </c>
      <c r="BE899" t="s">
        <v>10244</v>
      </c>
      <c r="BF899" t="s">
        <v>937</v>
      </c>
      <c r="BH899">
        <v>27</v>
      </c>
      <c r="BI899">
        <v>8079</v>
      </c>
      <c r="BJ899" t="s">
        <v>3596</v>
      </c>
      <c r="BK899" t="s">
        <v>937</v>
      </c>
      <c r="BP899">
        <v>42</v>
      </c>
      <c r="BQ899">
        <v>6256</v>
      </c>
      <c r="BS899">
        <v>1</v>
      </c>
    </row>
    <row r="900" spans="43:71" x14ac:dyDescent="0.2">
      <c r="AQ900">
        <v>27</v>
      </c>
      <c r="AR900">
        <v>8080</v>
      </c>
      <c r="AS900" t="s">
        <v>30839</v>
      </c>
      <c r="AT900" t="s">
        <v>938</v>
      </c>
      <c r="AU900">
        <v>27</v>
      </c>
      <c r="AV900">
        <v>8080</v>
      </c>
      <c r="AW900" t="s">
        <v>23941</v>
      </c>
      <c r="AX900" t="s">
        <v>938</v>
      </c>
      <c r="AY900">
        <v>27</v>
      </c>
      <c r="AZ900">
        <v>8080</v>
      </c>
      <c r="BA900" t="s">
        <v>17093</v>
      </c>
      <c r="BB900" t="s">
        <v>938</v>
      </c>
      <c r="BC900">
        <v>27</v>
      </c>
      <c r="BD900">
        <v>8080</v>
      </c>
      <c r="BE900" t="s">
        <v>10245</v>
      </c>
      <c r="BF900" t="s">
        <v>938</v>
      </c>
      <c r="BH900">
        <v>27</v>
      </c>
      <c r="BI900">
        <v>8080</v>
      </c>
      <c r="BJ900" t="s">
        <v>3597</v>
      </c>
      <c r="BK900" t="s">
        <v>938</v>
      </c>
      <c r="BP900">
        <v>42</v>
      </c>
      <c r="BQ900">
        <v>6260</v>
      </c>
      <c r="BS900">
        <v>2</v>
      </c>
    </row>
    <row r="901" spans="43:71" x14ac:dyDescent="0.2">
      <c r="AQ901">
        <v>27</v>
      </c>
      <c r="AR901">
        <v>8081</v>
      </c>
      <c r="AS901" t="s">
        <v>30840</v>
      </c>
      <c r="AT901" t="s">
        <v>937</v>
      </c>
      <c r="AU901">
        <v>27</v>
      </c>
      <c r="AV901">
        <v>8081</v>
      </c>
      <c r="AW901" t="s">
        <v>23942</v>
      </c>
      <c r="AX901" t="s">
        <v>937</v>
      </c>
      <c r="AY901">
        <v>27</v>
      </c>
      <c r="AZ901">
        <v>8081</v>
      </c>
      <c r="BA901" t="s">
        <v>17094</v>
      </c>
      <c r="BB901" t="s">
        <v>937</v>
      </c>
      <c r="BC901">
        <v>27</v>
      </c>
      <c r="BD901">
        <v>8081</v>
      </c>
      <c r="BE901" t="s">
        <v>10246</v>
      </c>
      <c r="BF901" t="s">
        <v>937</v>
      </c>
      <c r="BH901">
        <v>27</v>
      </c>
      <c r="BI901">
        <v>8081</v>
      </c>
      <c r="BJ901" t="s">
        <v>3598</v>
      </c>
      <c r="BK901" t="s">
        <v>937</v>
      </c>
      <c r="BP901">
        <v>42</v>
      </c>
      <c r="BQ901">
        <v>6270</v>
      </c>
      <c r="BS901">
        <v>2</v>
      </c>
    </row>
    <row r="902" spans="43:71" x14ac:dyDescent="0.2">
      <c r="AQ902">
        <v>27</v>
      </c>
      <c r="AR902">
        <v>8082</v>
      </c>
      <c r="AS902" t="s">
        <v>30841</v>
      </c>
      <c r="AT902" t="s">
        <v>937</v>
      </c>
      <c r="AU902">
        <v>27</v>
      </c>
      <c r="AV902">
        <v>8082</v>
      </c>
      <c r="AW902" t="s">
        <v>23943</v>
      </c>
      <c r="AX902" t="s">
        <v>937</v>
      </c>
      <c r="AY902">
        <v>27</v>
      </c>
      <c r="AZ902">
        <v>8082</v>
      </c>
      <c r="BA902" t="s">
        <v>17095</v>
      </c>
      <c r="BB902" t="s">
        <v>937</v>
      </c>
      <c r="BC902">
        <v>27</v>
      </c>
      <c r="BD902">
        <v>8082</v>
      </c>
      <c r="BE902" t="s">
        <v>10247</v>
      </c>
      <c r="BF902" t="s">
        <v>937</v>
      </c>
      <c r="BH902">
        <v>27</v>
      </c>
      <c r="BI902">
        <v>8082</v>
      </c>
      <c r="BJ902" t="s">
        <v>3599</v>
      </c>
      <c r="BK902" t="s">
        <v>937</v>
      </c>
      <c r="BP902">
        <v>42</v>
      </c>
      <c r="BQ902">
        <v>6280</v>
      </c>
      <c r="BS902">
        <v>1</v>
      </c>
    </row>
    <row r="903" spans="43:71" x14ac:dyDescent="0.2">
      <c r="AQ903">
        <v>27</v>
      </c>
      <c r="AR903">
        <v>8083</v>
      </c>
      <c r="AS903" t="s">
        <v>30842</v>
      </c>
      <c r="AT903" t="s">
        <v>936</v>
      </c>
      <c r="AU903">
        <v>27</v>
      </c>
      <c r="AV903">
        <v>8083</v>
      </c>
      <c r="AW903" t="s">
        <v>23944</v>
      </c>
      <c r="AX903" t="s">
        <v>936</v>
      </c>
      <c r="AY903">
        <v>27</v>
      </c>
      <c r="AZ903">
        <v>8083</v>
      </c>
      <c r="BA903" t="s">
        <v>17096</v>
      </c>
      <c r="BB903" t="s">
        <v>936</v>
      </c>
      <c r="BC903">
        <v>27</v>
      </c>
      <c r="BD903">
        <v>8083</v>
      </c>
      <c r="BE903" t="s">
        <v>10248</v>
      </c>
      <c r="BF903" t="s">
        <v>936</v>
      </c>
      <c r="BH903">
        <v>27</v>
      </c>
      <c r="BI903">
        <v>8083</v>
      </c>
      <c r="BJ903" t="s">
        <v>3600</v>
      </c>
      <c r="BK903" t="s">
        <v>936</v>
      </c>
      <c r="BP903">
        <v>42</v>
      </c>
      <c r="BQ903">
        <v>6290</v>
      </c>
      <c r="BS903">
        <v>1</v>
      </c>
    </row>
    <row r="904" spans="43:71" x14ac:dyDescent="0.2">
      <c r="AQ904">
        <v>27</v>
      </c>
      <c r="AR904">
        <v>8084</v>
      </c>
      <c r="AS904" t="s">
        <v>30843</v>
      </c>
      <c r="AT904" t="s">
        <v>937</v>
      </c>
      <c r="AU904">
        <v>27</v>
      </c>
      <c r="AV904">
        <v>8084</v>
      </c>
      <c r="AW904" t="s">
        <v>23945</v>
      </c>
      <c r="AX904" t="s">
        <v>937</v>
      </c>
      <c r="AY904">
        <v>27</v>
      </c>
      <c r="AZ904">
        <v>8084</v>
      </c>
      <c r="BA904" t="s">
        <v>17097</v>
      </c>
      <c r="BB904" t="s">
        <v>937</v>
      </c>
      <c r="BC904">
        <v>27</v>
      </c>
      <c r="BD904">
        <v>8084</v>
      </c>
      <c r="BE904" t="s">
        <v>10249</v>
      </c>
      <c r="BF904" t="s">
        <v>937</v>
      </c>
      <c r="BH904">
        <v>27</v>
      </c>
      <c r="BI904">
        <v>8084</v>
      </c>
      <c r="BJ904" t="s">
        <v>3601</v>
      </c>
      <c r="BK904" t="s">
        <v>937</v>
      </c>
      <c r="BP904">
        <v>42</v>
      </c>
      <c r="BQ904">
        <v>6300</v>
      </c>
      <c r="BS904">
        <v>1</v>
      </c>
    </row>
    <row r="905" spans="43:71" x14ac:dyDescent="0.2">
      <c r="AQ905">
        <v>28</v>
      </c>
      <c r="AR905">
        <v>6010</v>
      </c>
      <c r="AS905" t="s">
        <v>30844</v>
      </c>
      <c r="AT905" t="s">
        <v>937</v>
      </c>
      <c r="AU905">
        <v>28</v>
      </c>
      <c r="AV905">
        <v>6010</v>
      </c>
      <c r="AW905" t="s">
        <v>23946</v>
      </c>
      <c r="AX905" t="s">
        <v>937</v>
      </c>
      <c r="AY905">
        <v>28</v>
      </c>
      <c r="AZ905">
        <v>6010</v>
      </c>
      <c r="BA905" t="s">
        <v>17098</v>
      </c>
      <c r="BB905" t="s">
        <v>937</v>
      </c>
      <c r="BC905">
        <v>28</v>
      </c>
      <c r="BD905">
        <v>6010</v>
      </c>
      <c r="BE905" t="s">
        <v>10250</v>
      </c>
      <c r="BF905" t="s">
        <v>937</v>
      </c>
      <c r="BH905">
        <v>28</v>
      </c>
      <c r="BI905">
        <v>6010</v>
      </c>
      <c r="BJ905" t="s">
        <v>3602</v>
      </c>
      <c r="BK905" t="s">
        <v>937</v>
      </c>
      <c r="BP905">
        <v>42</v>
      </c>
      <c r="BQ905">
        <v>6310</v>
      </c>
      <c r="BS905">
        <v>1</v>
      </c>
    </row>
    <row r="906" spans="43:71" x14ac:dyDescent="0.2">
      <c r="AQ906">
        <v>28</v>
      </c>
      <c r="AR906">
        <v>6020</v>
      </c>
      <c r="AS906" t="s">
        <v>30845</v>
      </c>
      <c r="AT906" t="s">
        <v>937</v>
      </c>
      <c r="AU906">
        <v>28</v>
      </c>
      <c r="AV906">
        <v>6020</v>
      </c>
      <c r="AW906" t="s">
        <v>23947</v>
      </c>
      <c r="AX906" t="s">
        <v>937</v>
      </c>
      <c r="AY906">
        <v>28</v>
      </c>
      <c r="AZ906">
        <v>6020</v>
      </c>
      <c r="BA906" t="s">
        <v>17099</v>
      </c>
      <c r="BB906" t="s">
        <v>937</v>
      </c>
      <c r="BC906">
        <v>28</v>
      </c>
      <c r="BD906">
        <v>6020</v>
      </c>
      <c r="BE906" t="s">
        <v>10251</v>
      </c>
      <c r="BF906" t="s">
        <v>937</v>
      </c>
      <c r="BH906">
        <v>28</v>
      </c>
      <c r="BI906">
        <v>6020</v>
      </c>
      <c r="BJ906" t="s">
        <v>3603</v>
      </c>
      <c r="BK906" t="s">
        <v>937</v>
      </c>
      <c r="BP906">
        <v>42</v>
      </c>
      <c r="BQ906">
        <v>6320</v>
      </c>
      <c r="BS906">
        <v>1</v>
      </c>
    </row>
    <row r="907" spans="43:71" x14ac:dyDescent="0.2">
      <c r="AQ907">
        <v>28</v>
      </c>
      <c r="AR907">
        <v>6030</v>
      </c>
      <c r="AS907" t="s">
        <v>30846</v>
      </c>
      <c r="AT907" t="s">
        <v>937</v>
      </c>
      <c r="AU907">
        <v>28</v>
      </c>
      <c r="AV907">
        <v>6030</v>
      </c>
      <c r="AW907" t="s">
        <v>23948</v>
      </c>
      <c r="AX907" t="s">
        <v>937</v>
      </c>
      <c r="AY907">
        <v>28</v>
      </c>
      <c r="AZ907">
        <v>6030</v>
      </c>
      <c r="BA907" t="s">
        <v>17100</v>
      </c>
      <c r="BB907" t="s">
        <v>937</v>
      </c>
      <c r="BC907">
        <v>28</v>
      </c>
      <c r="BD907">
        <v>6030</v>
      </c>
      <c r="BE907" t="s">
        <v>10252</v>
      </c>
      <c r="BF907" t="s">
        <v>937</v>
      </c>
      <c r="BH907">
        <v>28</v>
      </c>
      <c r="BI907">
        <v>6030</v>
      </c>
      <c r="BJ907" t="s">
        <v>3604</v>
      </c>
      <c r="BK907" t="s">
        <v>937</v>
      </c>
      <c r="BP907">
        <v>42</v>
      </c>
      <c r="BQ907">
        <v>6330</v>
      </c>
      <c r="BS907">
        <v>1</v>
      </c>
    </row>
    <row r="908" spans="43:71" x14ac:dyDescent="0.2">
      <c r="AQ908">
        <v>28</v>
      </c>
      <c r="AR908">
        <v>6040</v>
      </c>
      <c r="AS908" t="s">
        <v>30847</v>
      </c>
      <c r="AT908" t="s">
        <v>937</v>
      </c>
      <c r="AU908">
        <v>28</v>
      </c>
      <c r="AV908">
        <v>6040</v>
      </c>
      <c r="AW908" t="s">
        <v>23949</v>
      </c>
      <c r="AX908" t="s">
        <v>937</v>
      </c>
      <c r="AY908">
        <v>28</v>
      </c>
      <c r="AZ908">
        <v>6040</v>
      </c>
      <c r="BA908" t="s">
        <v>17101</v>
      </c>
      <c r="BB908" t="s">
        <v>937</v>
      </c>
      <c r="BC908">
        <v>28</v>
      </c>
      <c r="BD908">
        <v>6040</v>
      </c>
      <c r="BE908" t="s">
        <v>10253</v>
      </c>
      <c r="BF908" t="s">
        <v>937</v>
      </c>
      <c r="BH908">
        <v>28</v>
      </c>
      <c r="BI908">
        <v>6040</v>
      </c>
      <c r="BJ908" t="s">
        <v>3605</v>
      </c>
      <c r="BK908" t="s">
        <v>937</v>
      </c>
      <c r="BP908">
        <v>42</v>
      </c>
      <c r="BQ908">
        <v>6340</v>
      </c>
      <c r="BS908">
        <v>1</v>
      </c>
    </row>
    <row r="909" spans="43:71" x14ac:dyDescent="0.2">
      <c r="AQ909">
        <v>28</v>
      </c>
      <c r="AR909">
        <v>6070</v>
      </c>
      <c r="AS909" t="s">
        <v>30848</v>
      </c>
      <c r="AT909" t="s">
        <v>937</v>
      </c>
      <c r="AU909">
        <v>28</v>
      </c>
      <c r="AV909">
        <v>6070</v>
      </c>
      <c r="AW909" t="s">
        <v>23950</v>
      </c>
      <c r="AX909" t="s">
        <v>937</v>
      </c>
      <c r="AY909">
        <v>28</v>
      </c>
      <c r="AZ909">
        <v>6070</v>
      </c>
      <c r="BA909" t="s">
        <v>17102</v>
      </c>
      <c r="BB909" t="s">
        <v>937</v>
      </c>
      <c r="BC909">
        <v>28</v>
      </c>
      <c r="BD909">
        <v>6070</v>
      </c>
      <c r="BE909" t="s">
        <v>10254</v>
      </c>
      <c r="BF909" t="s">
        <v>937</v>
      </c>
      <c r="BH909">
        <v>28</v>
      </c>
      <c r="BI909">
        <v>6070</v>
      </c>
      <c r="BJ909" t="s">
        <v>3606</v>
      </c>
      <c r="BK909" t="s">
        <v>937</v>
      </c>
      <c r="BP909">
        <v>44</v>
      </c>
      <c r="BQ909">
        <v>6010</v>
      </c>
      <c r="BS909">
        <v>2</v>
      </c>
    </row>
    <row r="910" spans="43:71" x14ac:dyDescent="0.2">
      <c r="AQ910">
        <v>28</v>
      </c>
      <c r="AR910">
        <v>6080</v>
      </c>
      <c r="AS910" t="s">
        <v>30849</v>
      </c>
      <c r="AT910" t="s">
        <v>938</v>
      </c>
      <c r="AU910">
        <v>28</v>
      </c>
      <c r="AV910">
        <v>6080</v>
      </c>
      <c r="AW910" t="s">
        <v>23951</v>
      </c>
      <c r="AX910" t="s">
        <v>938</v>
      </c>
      <c r="AY910">
        <v>28</v>
      </c>
      <c r="AZ910">
        <v>6080</v>
      </c>
      <c r="BA910" t="s">
        <v>17103</v>
      </c>
      <c r="BB910" t="s">
        <v>938</v>
      </c>
      <c r="BC910">
        <v>28</v>
      </c>
      <c r="BD910">
        <v>6080</v>
      </c>
      <c r="BE910" t="s">
        <v>10255</v>
      </c>
      <c r="BF910" t="s">
        <v>938</v>
      </c>
      <c r="BH910">
        <v>28</v>
      </c>
      <c r="BI910">
        <v>6080</v>
      </c>
      <c r="BJ910" t="s">
        <v>3607</v>
      </c>
      <c r="BK910" t="s">
        <v>938</v>
      </c>
      <c r="BP910">
        <v>44</v>
      </c>
      <c r="BQ910">
        <v>6020</v>
      </c>
      <c r="BS910">
        <v>2</v>
      </c>
    </row>
    <row r="911" spans="43:71" x14ac:dyDescent="0.2">
      <c r="AQ911">
        <v>28</v>
      </c>
      <c r="AR911">
        <v>6090</v>
      </c>
      <c r="AS911" t="s">
        <v>30850</v>
      </c>
      <c r="AT911" t="s">
        <v>937</v>
      </c>
      <c r="AU911">
        <v>28</v>
      </c>
      <c r="AV911">
        <v>6090</v>
      </c>
      <c r="AW911" t="s">
        <v>23952</v>
      </c>
      <c r="AX911" t="s">
        <v>937</v>
      </c>
      <c r="AY911">
        <v>28</v>
      </c>
      <c r="AZ911">
        <v>6090</v>
      </c>
      <c r="BA911" t="s">
        <v>17104</v>
      </c>
      <c r="BB911" t="s">
        <v>937</v>
      </c>
      <c r="BC911">
        <v>28</v>
      </c>
      <c r="BD911">
        <v>6090</v>
      </c>
      <c r="BE911" t="s">
        <v>10256</v>
      </c>
      <c r="BF911" t="s">
        <v>937</v>
      </c>
      <c r="BH911">
        <v>28</v>
      </c>
      <c r="BI911">
        <v>6090</v>
      </c>
      <c r="BJ911" t="s">
        <v>3608</v>
      </c>
      <c r="BK911" t="s">
        <v>937</v>
      </c>
      <c r="BP911">
        <v>44</v>
      </c>
      <c r="BQ911">
        <v>6030</v>
      </c>
      <c r="BS911">
        <v>1</v>
      </c>
    </row>
    <row r="912" spans="43:71" x14ac:dyDescent="0.2">
      <c r="AQ912">
        <v>28</v>
      </c>
      <c r="AR912">
        <v>6100</v>
      </c>
      <c r="AS912" t="s">
        <v>30851</v>
      </c>
      <c r="AT912" t="s">
        <v>937</v>
      </c>
      <c r="AU912">
        <v>28</v>
      </c>
      <c r="AV912">
        <v>6100</v>
      </c>
      <c r="AW912" t="s">
        <v>23953</v>
      </c>
      <c r="AX912" t="s">
        <v>937</v>
      </c>
      <c r="AY912">
        <v>28</v>
      </c>
      <c r="AZ912">
        <v>6100</v>
      </c>
      <c r="BA912" t="s">
        <v>17105</v>
      </c>
      <c r="BB912" t="s">
        <v>937</v>
      </c>
      <c r="BC912">
        <v>28</v>
      </c>
      <c r="BD912">
        <v>6100</v>
      </c>
      <c r="BE912" t="s">
        <v>10257</v>
      </c>
      <c r="BF912" t="s">
        <v>937</v>
      </c>
      <c r="BH912">
        <v>28</v>
      </c>
      <c r="BI912">
        <v>6100</v>
      </c>
      <c r="BJ912" t="s">
        <v>3609</v>
      </c>
      <c r="BK912" t="s">
        <v>937</v>
      </c>
      <c r="BP912">
        <v>44</v>
      </c>
      <c r="BQ912">
        <v>6040</v>
      </c>
      <c r="BS912">
        <v>2</v>
      </c>
    </row>
    <row r="913" spans="43:71" x14ac:dyDescent="0.2">
      <c r="AQ913">
        <v>28</v>
      </c>
      <c r="AR913">
        <v>6101</v>
      </c>
      <c r="AS913" t="s">
        <v>30852</v>
      </c>
      <c r="AT913" t="s">
        <v>936</v>
      </c>
      <c r="AU913">
        <v>28</v>
      </c>
      <c r="AV913">
        <v>6101</v>
      </c>
      <c r="AW913" t="s">
        <v>23954</v>
      </c>
      <c r="AX913" t="s">
        <v>936</v>
      </c>
      <c r="AY913">
        <v>28</v>
      </c>
      <c r="AZ913">
        <v>6101</v>
      </c>
      <c r="BA913" t="s">
        <v>17106</v>
      </c>
      <c r="BB913" t="s">
        <v>936</v>
      </c>
      <c r="BC913">
        <v>28</v>
      </c>
      <c r="BD913">
        <v>6101</v>
      </c>
      <c r="BE913" t="s">
        <v>10258</v>
      </c>
      <c r="BF913" t="s">
        <v>936</v>
      </c>
      <c r="BH913">
        <v>28</v>
      </c>
      <c r="BI913">
        <v>6101</v>
      </c>
      <c r="BJ913" t="s">
        <v>3610</v>
      </c>
      <c r="BK913" t="s">
        <v>936</v>
      </c>
      <c r="BP913">
        <v>44</v>
      </c>
      <c r="BQ913">
        <v>6070</v>
      </c>
      <c r="BS913">
        <v>2</v>
      </c>
    </row>
    <row r="914" spans="43:71" x14ac:dyDescent="0.2">
      <c r="AQ914">
        <v>28</v>
      </c>
      <c r="AR914">
        <v>6110</v>
      </c>
      <c r="AS914" t="s">
        <v>30853</v>
      </c>
      <c r="AT914" t="s">
        <v>938</v>
      </c>
      <c r="AU914">
        <v>28</v>
      </c>
      <c r="AV914">
        <v>6110</v>
      </c>
      <c r="AW914" t="s">
        <v>23955</v>
      </c>
      <c r="AX914" t="s">
        <v>938</v>
      </c>
      <c r="AY914">
        <v>28</v>
      </c>
      <c r="AZ914">
        <v>6110</v>
      </c>
      <c r="BA914" t="s">
        <v>17107</v>
      </c>
      <c r="BB914" t="s">
        <v>938</v>
      </c>
      <c r="BC914">
        <v>28</v>
      </c>
      <c r="BD914">
        <v>6110</v>
      </c>
      <c r="BE914" t="s">
        <v>10259</v>
      </c>
      <c r="BF914" t="s">
        <v>938</v>
      </c>
      <c r="BH914">
        <v>28</v>
      </c>
      <c r="BI914">
        <v>6110</v>
      </c>
      <c r="BJ914" t="s">
        <v>3611</v>
      </c>
      <c r="BK914" t="s">
        <v>938</v>
      </c>
      <c r="BP914">
        <v>44</v>
      </c>
      <c r="BQ914">
        <v>6080</v>
      </c>
      <c r="BS914">
        <v>1</v>
      </c>
    </row>
    <row r="915" spans="43:71" x14ac:dyDescent="0.2">
      <c r="AQ915">
        <v>28</v>
      </c>
      <c r="AR915">
        <v>6130</v>
      </c>
      <c r="AS915" t="s">
        <v>30854</v>
      </c>
      <c r="AT915" t="s">
        <v>938</v>
      </c>
      <c r="AU915">
        <v>28</v>
      </c>
      <c r="AV915">
        <v>6130</v>
      </c>
      <c r="AW915" t="s">
        <v>23956</v>
      </c>
      <c r="AX915" t="s">
        <v>938</v>
      </c>
      <c r="AY915">
        <v>28</v>
      </c>
      <c r="AZ915">
        <v>6130</v>
      </c>
      <c r="BA915" t="s">
        <v>17108</v>
      </c>
      <c r="BB915" t="s">
        <v>938</v>
      </c>
      <c r="BC915">
        <v>28</v>
      </c>
      <c r="BD915">
        <v>6130</v>
      </c>
      <c r="BE915" t="s">
        <v>10260</v>
      </c>
      <c r="BF915" t="s">
        <v>938</v>
      </c>
      <c r="BH915">
        <v>28</v>
      </c>
      <c r="BI915">
        <v>6130</v>
      </c>
      <c r="BJ915" t="s">
        <v>3612</v>
      </c>
      <c r="BK915" t="s">
        <v>938</v>
      </c>
      <c r="BP915">
        <v>44</v>
      </c>
      <c r="BQ915">
        <v>6090</v>
      </c>
      <c r="BS915">
        <v>3</v>
      </c>
    </row>
    <row r="916" spans="43:71" x14ac:dyDescent="0.2">
      <c r="AQ916">
        <v>28</v>
      </c>
      <c r="AR916">
        <v>6131</v>
      </c>
      <c r="AS916" t="s">
        <v>30855</v>
      </c>
      <c r="AT916" t="s">
        <v>936</v>
      </c>
      <c r="AU916">
        <v>28</v>
      </c>
      <c r="AV916">
        <v>6131</v>
      </c>
      <c r="AW916" t="s">
        <v>23957</v>
      </c>
      <c r="AX916" t="s">
        <v>936</v>
      </c>
      <c r="AY916">
        <v>28</v>
      </c>
      <c r="AZ916">
        <v>6131</v>
      </c>
      <c r="BA916" t="s">
        <v>17109</v>
      </c>
      <c r="BB916" t="s">
        <v>936</v>
      </c>
      <c r="BC916">
        <v>28</v>
      </c>
      <c r="BD916">
        <v>6131</v>
      </c>
      <c r="BE916" t="s">
        <v>10261</v>
      </c>
      <c r="BF916" t="s">
        <v>936</v>
      </c>
      <c r="BH916">
        <v>28</v>
      </c>
      <c r="BI916">
        <v>6131</v>
      </c>
      <c r="BJ916" t="s">
        <v>3613</v>
      </c>
      <c r="BK916" t="s">
        <v>936</v>
      </c>
      <c r="BP916">
        <v>44</v>
      </c>
      <c r="BQ916">
        <v>6100</v>
      </c>
      <c r="BS916">
        <v>2</v>
      </c>
    </row>
    <row r="917" spans="43:71" x14ac:dyDescent="0.2">
      <c r="AQ917">
        <v>28</v>
      </c>
      <c r="AR917">
        <v>6140</v>
      </c>
      <c r="AS917" t="s">
        <v>30856</v>
      </c>
      <c r="AT917" t="s">
        <v>937</v>
      </c>
      <c r="AU917">
        <v>28</v>
      </c>
      <c r="AV917">
        <v>6140</v>
      </c>
      <c r="AW917" t="s">
        <v>23958</v>
      </c>
      <c r="AX917" t="s">
        <v>937</v>
      </c>
      <c r="AY917">
        <v>28</v>
      </c>
      <c r="AZ917">
        <v>6140</v>
      </c>
      <c r="BA917" t="s">
        <v>17110</v>
      </c>
      <c r="BB917" t="s">
        <v>937</v>
      </c>
      <c r="BC917">
        <v>28</v>
      </c>
      <c r="BD917">
        <v>6140</v>
      </c>
      <c r="BE917" t="s">
        <v>10262</v>
      </c>
      <c r="BF917" t="s">
        <v>937</v>
      </c>
      <c r="BH917">
        <v>28</v>
      </c>
      <c r="BI917">
        <v>6140</v>
      </c>
      <c r="BJ917" t="s">
        <v>3614</v>
      </c>
      <c r="BK917" t="s">
        <v>937</v>
      </c>
      <c r="BP917">
        <v>44</v>
      </c>
      <c r="BQ917">
        <v>6101</v>
      </c>
      <c r="BS917">
        <v>4</v>
      </c>
    </row>
    <row r="918" spans="43:71" x14ac:dyDescent="0.2">
      <c r="AQ918">
        <v>28</v>
      </c>
      <c r="AR918">
        <v>6150</v>
      </c>
      <c r="AS918" t="s">
        <v>30857</v>
      </c>
      <c r="AT918" t="s">
        <v>937</v>
      </c>
      <c r="AU918">
        <v>28</v>
      </c>
      <c r="AV918">
        <v>6150</v>
      </c>
      <c r="AW918" t="s">
        <v>23959</v>
      </c>
      <c r="AX918" t="s">
        <v>937</v>
      </c>
      <c r="AY918">
        <v>28</v>
      </c>
      <c r="AZ918">
        <v>6150</v>
      </c>
      <c r="BA918" t="s">
        <v>17111</v>
      </c>
      <c r="BB918" t="s">
        <v>937</v>
      </c>
      <c r="BC918">
        <v>28</v>
      </c>
      <c r="BD918">
        <v>6150</v>
      </c>
      <c r="BE918" t="s">
        <v>10263</v>
      </c>
      <c r="BF918" t="s">
        <v>937</v>
      </c>
      <c r="BH918">
        <v>28</v>
      </c>
      <c r="BI918">
        <v>6150</v>
      </c>
      <c r="BJ918" t="s">
        <v>3615</v>
      </c>
      <c r="BK918" t="s">
        <v>937</v>
      </c>
      <c r="BP918">
        <v>44</v>
      </c>
      <c r="BQ918">
        <v>6110</v>
      </c>
      <c r="BS918">
        <v>1</v>
      </c>
    </row>
    <row r="919" spans="43:71" x14ac:dyDescent="0.2">
      <c r="AQ919">
        <v>28</v>
      </c>
      <c r="AR919">
        <v>6160</v>
      </c>
      <c r="AS919" t="s">
        <v>30858</v>
      </c>
      <c r="AT919" t="s">
        <v>937</v>
      </c>
      <c r="AU919">
        <v>28</v>
      </c>
      <c r="AV919">
        <v>6160</v>
      </c>
      <c r="AW919" t="s">
        <v>23960</v>
      </c>
      <c r="AX919" t="s">
        <v>937</v>
      </c>
      <c r="AY919">
        <v>28</v>
      </c>
      <c r="AZ919">
        <v>6160</v>
      </c>
      <c r="BA919" t="s">
        <v>17112</v>
      </c>
      <c r="BB919" t="s">
        <v>937</v>
      </c>
      <c r="BC919">
        <v>28</v>
      </c>
      <c r="BD919">
        <v>6160</v>
      </c>
      <c r="BE919" t="s">
        <v>10264</v>
      </c>
      <c r="BF919" t="s">
        <v>937</v>
      </c>
      <c r="BH919">
        <v>28</v>
      </c>
      <c r="BI919">
        <v>6160</v>
      </c>
      <c r="BJ919" t="s">
        <v>3616</v>
      </c>
      <c r="BK919" t="s">
        <v>937</v>
      </c>
      <c r="BP919">
        <v>44</v>
      </c>
      <c r="BQ919">
        <v>6130</v>
      </c>
      <c r="BS919">
        <v>4</v>
      </c>
    </row>
    <row r="920" spans="43:71" x14ac:dyDescent="0.2">
      <c r="AQ920">
        <v>28</v>
      </c>
      <c r="AR920">
        <v>6170</v>
      </c>
      <c r="AS920" t="s">
        <v>30859</v>
      </c>
      <c r="AT920" t="s">
        <v>937</v>
      </c>
      <c r="AU920">
        <v>28</v>
      </c>
      <c r="AV920">
        <v>6170</v>
      </c>
      <c r="AW920" t="s">
        <v>23961</v>
      </c>
      <c r="AX920" t="s">
        <v>937</v>
      </c>
      <c r="AY920">
        <v>28</v>
      </c>
      <c r="AZ920">
        <v>6170</v>
      </c>
      <c r="BA920" t="s">
        <v>17113</v>
      </c>
      <c r="BB920" t="s">
        <v>937</v>
      </c>
      <c r="BC920">
        <v>28</v>
      </c>
      <c r="BD920">
        <v>6170</v>
      </c>
      <c r="BE920" t="s">
        <v>10265</v>
      </c>
      <c r="BF920" t="s">
        <v>937</v>
      </c>
      <c r="BH920">
        <v>28</v>
      </c>
      <c r="BI920">
        <v>6170</v>
      </c>
      <c r="BJ920" t="s">
        <v>3617</v>
      </c>
      <c r="BK920" t="s">
        <v>937</v>
      </c>
      <c r="BP920">
        <v>44</v>
      </c>
      <c r="BQ920">
        <v>6131</v>
      </c>
      <c r="BS920">
        <v>4</v>
      </c>
    </row>
    <row r="921" spans="43:71" x14ac:dyDescent="0.2">
      <c r="AQ921">
        <v>28</v>
      </c>
      <c r="AR921">
        <v>6180</v>
      </c>
      <c r="AS921" t="s">
        <v>30860</v>
      </c>
      <c r="AT921" t="s">
        <v>937</v>
      </c>
      <c r="AU921">
        <v>28</v>
      </c>
      <c r="AV921">
        <v>6180</v>
      </c>
      <c r="AW921" t="s">
        <v>23962</v>
      </c>
      <c r="AX921" t="s">
        <v>937</v>
      </c>
      <c r="AY921">
        <v>28</v>
      </c>
      <c r="AZ921">
        <v>6180</v>
      </c>
      <c r="BA921" t="s">
        <v>17114</v>
      </c>
      <c r="BB921" t="s">
        <v>937</v>
      </c>
      <c r="BC921">
        <v>28</v>
      </c>
      <c r="BD921">
        <v>6180</v>
      </c>
      <c r="BE921" t="s">
        <v>10266</v>
      </c>
      <c r="BF921" t="s">
        <v>937</v>
      </c>
      <c r="BH921">
        <v>28</v>
      </c>
      <c r="BI921">
        <v>6180</v>
      </c>
      <c r="BJ921" t="s">
        <v>3618</v>
      </c>
      <c r="BK921" t="s">
        <v>937</v>
      </c>
      <c r="BP921">
        <v>44</v>
      </c>
      <c r="BQ921">
        <v>6140</v>
      </c>
      <c r="BS921">
        <v>2</v>
      </c>
    </row>
    <row r="922" spans="43:71" x14ac:dyDescent="0.2">
      <c r="AQ922">
        <v>28</v>
      </c>
      <c r="AR922">
        <v>6190</v>
      </c>
      <c r="AS922" t="s">
        <v>30861</v>
      </c>
      <c r="AT922" t="s">
        <v>937</v>
      </c>
      <c r="AU922">
        <v>28</v>
      </c>
      <c r="AV922">
        <v>6190</v>
      </c>
      <c r="AW922" t="s">
        <v>23963</v>
      </c>
      <c r="AX922" t="s">
        <v>937</v>
      </c>
      <c r="AY922">
        <v>28</v>
      </c>
      <c r="AZ922">
        <v>6190</v>
      </c>
      <c r="BA922" t="s">
        <v>17115</v>
      </c>
      <c r="BB922" t="s">
        <v>937</v>
      </c>
      <c r="BC922">
        <v>28</v>
      </c>
      <c r="BD922">
        <v>6190</v>
      </c>
      <c r="BE922" t="s">
        <v>10267</v>
      </c>
      <c r="BF922" t="s">
        <v>937</v>
      </c>
      <c r="BH922">
        <v>28</v>
      </c>
      <c r="BI922">
        <v>6190</v>
      </c>
      <c r="BJ922" t="s">
        <v>3619</v>
      </c>
      <c r="BK922" t="s">
        <v>937</v>
      </c>
      <c r="BP922">
        <v>44</v>
      </c>
      <c r="BQ922">
        <v>6150</v>
      </c>
      <c r="BS922">
        <v>3</v>
      </c>
    </row>
    <row r="923" spans="43:71" x14ac:dyDescent="0.2">
      <c r="AQ923">
        <v>28</v>
      </c>
      <c r="AR923">
        <v>6200</v>
      </c>
      <c r="AS923" t="s">
        <v>30862</v>
      </c>
      <c r="AT923" t="s">
        <v>937</v>
      </c>
      <c r="AU923">
        <v>28</v>
      </c>
      <c r="AV923">
        <v>6200</v>
      </c>
      <c r="AW923" t="s">
        <v>23964</v>
      </c>
      <c r="AX923" t="s">
        <v>937</v>
      </c>
      <c r="AY923">
        <v>28</v>
      </c>
      <c r="AZ923">
        <v>6200</v>
      </c>
      <c r="BA923" t="s">
        <v>17116</v>
      </c>
      <c r="BB923" t="s">
        <v>937</v>
      </c>
      <c r="BC923">
        <v>28</v>
      </c>
      <c r="BD923">
        <v>6200</v>
      </c>
      <c r="BE923" t="s">
        <v>10268</v>
      </c>
      <c r="BF923" t="s">
        <v>937</v>
      </c>
      <c r="BH923">
        <v>28</v>
      </c>
      <c r="BI923">
        <v>6200</v>
      </c>
      <c r="BJ923" t="s">
        <v>3620</v>
      </c>
      <c r="BK923" t="s">
        <v>937</v>
      </c>
      <c r="BP923">
        <v>44</v>
      </c>
      <c r="BQ923">
        <v>6160</v>
      </c>
      <c r="BS923">
        <v>2</v>
      </c>
    </row>
    <row r="924" spans="43:71" x14ac:dyDescent="0.2">
      <c r="AQ924">
        <v>28</v>
      </c>
      <c r="AR924">
        <v>6210</v>
      </c>
      <c r="AS924" t="s">
        <v>30863</v>
      </c>
      <c r="AT924" t="s">
        <v>936</v>
      </c>
      <c r="AU924">
        <v>28</v>
      </c>
      <c r="AV924">
        <v>6210</v>
      </c>
      <c r="AW924" t="s">
        <v>23965</v>
      </c>
      <c r="AX924" t="s">
        <v>936</v>
      </c>
      <c r="AY924">
        <v>28</v>
      </c>
      <c r="AZ924">
        <v>6210</v>
      </c>
      <c r="BA924" t="s">
        <v>17117</v>
      </c>
      <c r="BB924" t="s">
        <v>936</v>
      </c>
      <c r="BC924">
        <v>28</v>
      </c>
      <c r="BD924">
        <v>6210</v>
      </c>
      <c r="BE924" t="s">
        <v>10269</v>
      </c>
      <c r="BF924" t="s">
        <v>936</v>
      </c>
      <c r="BH924">
        <v>28</v>
      </c>
      <c r="BI924">
        <v>6210</v>
      </c>
      <c r="BJ924" t="s">
        <v>3621</v>
      </c>
      <c r="BK924" t="s">
        <v>936</v>
      </c>
      <c r="BP924">
        <v>44</v>
      </c>
      <c r="BQ924">
        <v>6170</v>
      </c>
      <c r="BS924">
        <v>1</v>
      </c>
    </row>
    <row r="925" spans="43:71" x14ac:dyDescent="0.2">
      <c r="AQ925">
        <v>28</v>
      </c>
      <c r="AR925">
        <v>6240</v>
      </c>
      <c r="AS925" t="s">
        <v>30864</v>
      </c>
      <c r="AT925" t="s">
        <v>937</v>
      </c>
      <c r="AU925">
        <v>28</v>
      </c>
      <c r="AV925">
        <v>6240</v>
      </c>
      <c r="AW925" t="s">
        <v>23966</v>
      </c>
      <c r="AX925" t="s">
        <v>937</v>
      </c>
      <c r="AY925">
        <v>28</v>
      </c>
      <c r="AZ925">
        <v>6240</v>
      </c>
      <c r="BA925" t="s">
        <v>17118</v>
      </c>
      <c r="BB925" t="s">
        <v>937</v>
      </c>
      <c r="BC925">
        <v>28</v>
      </c>
      <c r="BD925">
        <v>6240</v>
      </c>
      <c r="BE925" t="s">
        <v>10270</v>
      </c>
      <c r="BF925" t="s">
        <v>937</v>
      </c>
      <c r="BH925">
        <v>28</v>
      </c>
      <c r="BI925">
        <v>6240</v>
      </c>
      <c r="BJ925" t="s">
        <v>3622</v>
      </c>
      <c r="BK925" t="s">
        <v>937</v>
      </c>
      <c r="BP925">
        <v>44</v>
      </c>
      <c r="BQ925">
        <v>6180</v>
      </c>
      <c r="BS925">
        <v>1</v>
      </c>
    </row>
    <row r="926" spans="43:71" x14ac:dyDescent="0.2">
      <c r="AQ926">
        <v>28</v>
      </c>
      <c r="AR926">
        <v>6250</v>
      </c>
      <c r="AS926" t="s">
        <v>30865</v>
      </c>
      <c r="AT926" t="s">
        <v>936</v>
      </c>
      <c r="AU926">
        <v>28</v>
      </c>
      <c r="AV926">
        <v>6250</v>
      </c>
      <c r="AW926" t="s">
        <v>23967</v>
      </c>
      <c r="AX926" t="s">
        <v>936</v>
      </c>
      <c r="AY926">
        <v>28</v>
      </c>
      <c r="AZ926">
        <v>6250</v>
      </c>
      <c r="BA926" t="s">
        <v>17119</v>
      </c>
      <c r="BB926" t="s">
        <v>936</v>
      </c>
      <c r="BC926">
        <v>28</v>
      </c>
      <c r="BD926">
        <v>6250</v>
      </c>
      <c r="BE926" t="s">
        <v>10271</v>
      </c>
      <c r="BF926" t="s">
        <v>936</v>
      </c>
      <c r="BH926">
        <v>28</v>
      </c>
      <c r="BI926">
        <v>6250</v>
      </c>
      <c r="BJ926" t="s">
        <v>3623</v>
      </c>
      <c r="BK926" t="s">
        <v>936</v>
      </c>
      <c r="BP926">
        <v>44</v>
      </c>
      <c r="BQ926">
        <v>6190</v>
      </c>
      <c r="BS926">
        <v>1</v>
      </c>
    </row>
    <row r="927" spans="43:71" x14ac:dyDescent="0.2">
      <c r="AQ927">
        <v>28</v>
      </c>
      <c r="AR927">
        <v>6256</v>
      </c>
      <c r="AS927" t="s">
        <v>30866</v>
      </c>
      <c r="AT927" t="s">
        <v>936</v>
      </c>
      <c r="AU927">
        <v>28</v>
      </c>
      <c r="AV927">
        <v>6256</v>
      </c>
      <c r="AW927" t="s">
        <v>23968</v>
      </c>
      <c r="AX927" t="s">
        <v>936</v>
      </c>
      <c r="AY927">
        <v>28</v>
      </c>
      <c r="AZ927">
        <v>6256</v>
      </c>
      <c r="BA927" t="s">
        <v>17120</v>
      </c>
      <c r="BB927" t="s">
        <v>936</v>
      </c>
      <c r="BC927">
        <v>28</v>
      </c>
      <c r="BD927">
        <v>6256</v>
      </c>
      <c r="BE927" t="s">
        <v>10272</v>
      </c>
      <c r="BF927" t="s">
        <v>936</v>
      </c>
      <c r="BH927">
        <v>28</v>
      </c>
      <c r="BI927">
        <v>6256</v>
      </c>
      <c r="BJ927" t="s">
        <v>3624</v>
      </c>
      <c r="BK927" t="s">
        <v>936</v>
      </c>
      <c r="BP927">
        <v>44</v>
      </c>
      <c r="BQ927">
        <v>6200</v>
      </c>
      <c r="BS927">
        <v>3</v>
      </c>
    </row>
    <row r="928" spans="43:71" x14ac:dyDescent="0.2">
      <c r="AQ928">
        <v>28</v>
      </c>
      <c r="AR928">
        <v>6260</v>
      </c>
      <c r="AS928" t="s">
        <v>30867</v>
      </c>
      <c r="AT928" t="s">
        <v>937</v>
      </c>
      <c r="AU928">
        <v>28</v>
      </c>
      <c r="AV928">
        <v>6260</v>
      </c>
      <c r="AW928" t="s">
        <v>23969</v>
      </c>
      <c r="AX928" t="s">
        <v>937</v>
      </c>
      <c r="AY928">
        <v>28</v>
      </c>
      <c r="AZ928">
        <v>6260</v>
      </c>
      <c r="BA928" t="s">
        <v>17121</v>
      </c>
      <c r="BB928" t="s">
        <v>937</v>
      </c>
      <c r="BC928">
        <v>28</v>
      </c>
      <c r="BD928">
        <v>6260</v>
      </c>
      <c r="BE928" t="s">
        <v>10273</v>
      </c>
      <c r="BF928" t="s">
        <v>937</v>
      </c>
      <c r="BH928">
        <v>28</v>
      </c>
      <c r="BI928">
        <v>6260</v>
      </c>
      <c r="BJ928" t="s">
        <v>3625</v>
      </c>
      <c r="BK928" t="s">
        <v>937</v>
      </c>
      <c r="BP928">
        <v>44</v>
      </c>
      <c r="BQ928">
        <v>6210</v>
      </c>
      <c r="BS928">
        <v>1</v>
      </c>
    </row>
    <row r="929" spans="43:71" x14ac:dyDescent="0.2">
      <c r="AQ929">
        <v>28</v>
      </c>
      <c r="AR929">
        <v>6270</v>
      </c>
      <c r="AS929" t="s">
        <v>30868</v>
      </c>
      <c r="AT929" t="s">
        <v>937</v>
      </c>
      <c r="AU929">
        <v>28</v>
      </c>
      <c r="AV929">
        <v>6270</v>
      </c>
      <c r="AW929" t="s">
        <v>23970</v>
      </c>
      <c r="AX929" t="s">
        <v>937</v>
      </c>
      <c r="AY929">
        <v>28</v>
      </c>
      <c r="AZ929">
        <v>6270</v>
      </c>
      <c r="BA929" t="s">
        <v>17122</v>
      </c>
      <c r="BB929" t="s">
        <v>937</v>
      </c>
      <c r="BC929">
        <v>28</v>
      </c>
      <c r="BD929">
        <v>6270</v>
      </c>
      <c r="BE929" t="s">
        <v>10274</v>
      </c>
      <c r="BF929" t="s">
        <v>937</v>
      </c>
      <c r="BH929">
        <v>28</v>
      </c>
      <c r="BI929">
        <v>6270</v>
      </c>
      <c r="BJ929" t="s">
        <v>3626</v>
      </c>
      <c r="BK929" t="s">
        <v>937</v>
      </c>
      <c r="BP929">
        <v>44</v>
      </c>
      <c r="BQ929">
        <v>6240</v>
      </c>
      <c r="BS929">
        <v>1</v>
      </c>
    </row>
    <row r="930" spans="43:71" x14ac:dyDescent="0.2">
      <c r="AQ930">
        <v>28</v>
      </c>
      <c r="AR930">
        <v>6280</v>
      </c>
      <c r="AS930" t="s">
        <v>30869</v>
      </c>
      <c r="AT930" t="s">
        <v>936</v>
      </c>
      <c r="AU930">
        <v>28</v>
      </c>
      <c r="AV930">
        <v>6280</v>
      </c>
      <c r="AW930" t="s">
        <v>23971</v>
      </c>
      <c r="AX930" t="s">
        <v>936</v>
      </c>
      <c r="AY930">
        <v>28</v>
      </c>
      <c r="AZ930">
        <v>6280</v>
      </c>
      <c r="BA930" t="s">
        <v>17123</v>
      </c>
      <c r="BB930" t="s">
        <v>936</v>
      </c>
      <c r="BC930">
        <v>28</v>
      </c>
      <c r="BD930">
        <v>6280</v>
      </c>
      <c r="BE930" t="s">
        <v>10275</v>
      </c>
      <c r="BF930" t="s">
        <v>936</v>
      </c>
      <c r="BH930">
        <v>28</v>
      </c>
      <c r="BI930">
        <v>6280</v>
      </c>
      <c r="BJ930" t="s">
        <v>3627</v>
      </c>
      <c r="BK930" t="s">
        <v>936</v>
      </c>
      <c r="BP930">
        <v>44</v>
      </c>
      <c r="BQ930">
        <v>6250</v>
      </c>
      <c r="BS930">
        <v>1</v>
      </c>
    </row>
    <row r="931" spans="43:71" x14ac:dyDescent="0.2">
      <c r="AQ931">
        <v>28</v>
      </c>
      <c r="AR931">
        <v>6290</v>
      </c>
      <c r="AS931" t="s">
        <v>30870</v>
      </c>
      <c r="AT931" t="s">
        <v>936</v>
      </c>
      <c r="AU931">
        <v>28</v>
      </c>
      <c r="AV931">
        <v>6290</v>
      </c>
      <c r="AW931" t="s">
        <v>23972</v>
      </c>
      <c r="AX931" t="s">
        <v>936</v>
      </c>
      <c r="AY931">
        <v>28</v>
      </c>
      <c r="AZ931">
        <v>6290</v>
      </c>
      <c r="BA931" t="s">
        <v>17124</v>
      </c>
      <c r="BB931" t="s">
        <v>936</v>
      </c>
      <c r="BC931">
        <v>28</v>
      </c>
      <c r="BD931">
        <v>6290</v>
      </c>
      <c r="BE931" t="s">
        <v>10276</v>
      </c>
      <c r="BF931" t="s">
        <v>936</v>
      </c>
      <c r="BH931">
        <v>28</v>
      </c>
      <c r="BI931">
        <v>6290</v>
      </c>
      <c r="BJ931" t="s">
        <v>3628</v>
      </c>
      <c r="BK931" t="s">
        <v>936</v>
      </c>
      <c r="BP931">
        <v>44</v>
      </c>
      <c r="BQ931">
        <v>6256</v>
      </c>
      <c r="BS931">
        <v>1</v>
      </c>
    </row>
    <row r="932" spans="43:71" x14ac:dyDescent="0.2">
      <c r="AQ932">
        <v>28</v>
      </c>
      <c r="AR932">
        <v>6300</v>
      </c>
      <c r="AS932" t="s">
        <v>30871</v>
      </c>
      <c r="AT932" t="s">
        <v>936</v>
      </c>
      <c r="AU932">
        <v>28</v>
      </c>
      <c r="AV932">
        <v>6300</v>
      </c>
      <c r="AW932" t="s">
        <v>23973</v>
      </c>
      <c r="AX932" t="s">
        <v>936</v>
      </c>
      <c r="AY932">
        <v>28</v>
      </c>
      <c r="AZ932">
        <v>6300</v>
      </c>
      <c r="BA932" t="s">
        <v>17125</v>
      </c>
      <c r="BB932" t="s">
        <v>936</v>
      </c>
      <c r="BC932">
        <v>28</v>
      </c>
      <c r="BD932">
        <v>6300</v>
      </c>
      <c r="BE932" t="s">
        <v>10277</v>
      </c>
      <c r="BF932" t="s">
        <v>936</v>
      </c>
      <c r="BH932">
        <v>28</v>
      </c>
      <c r="BI932">
        <v>6300</v>
      </c>
      <c r="BJ932" t="s">
        <v>3629</v>
      </c>
      <c r="BK932" t="s">
        <v>936</v>
      </c>
      <c r="BP932">
        <v>44</v>
      </c>
      <c r="BQ932">
        <v>6260</v>
      </c>
      <c r="BS932">
        <v>1</v>
      </c>
    </row>
    <row r="933" spans="43:71" x14ac:dyDescent="0.2">
      <c r="AQ933">
        <v>28</v>
      </c>
      <c r="AR933">
        <v>6310</v>
      </c>
      <c r="AS933" t="s">
        <v>30872</v>
      </c>
      <c r="AT933" t="s">
        <v>936</v>
      </c>
      <c r="AU933">
        <v>28</v>
      </c>
      <c r="AV933">
        <v>6310</v>
      </c>
      <c r="AW933" t="s">
        <v>23974</v>
      </c>
      <c r="AX933" t="s">
        <v>936</v>
      </c>
      <c r="AY933">
        <v>28</v>
      </c>
      <c r="AZ933">
        <v>6310</v>
      </c>
      <c r="BA933" t="s">
        <v>17126</v>
      </c>
      <c r="BB933" t="s">
        <v>936</v>
      </c>
      <c r="BC933">
        <v>28</v>
      </c>
      <c r="BD933">
        <v>6310</v>
      </c>
      <c r="BE933" t="s">
        <v>10278</v>
      </c>
      <c r="BF933" t="s">
        <v>936</v>
      </c>
      <c r="BH933">
        <v>28</v>
      </c>
      <c r="BI933">
        <v>6310</v>
      </c>
      <c r="BJ933" t="s">
        <v>3630</v>
      </c>
      <c r="BK933" t="s">
        <v>936</v>
      </c>
      <c r="BP933">
        <v>44</v>
      </c>
      <c r="BQ933">
        <v>6270</v>
      </c>
      <c r="BS933">
        <v>2</v>
      </c>
    </row>
    <row r="934" spans="43:71" x14ac:dyDescent="0.2">
      <c r="AQ934">
        <v>28</v>
      </c>
      <c r="AR934">
        <v>6320</v>
      </c>
      <c r="AS934" t="s">
        <v>30873</v>
      </c>
      <c r="AT934" t="s">
        <v>936</v>
      </c>
      <c r="AU934">
        <v>28</v>
      </c>
      <c r="AV934">
        <v>6320</v>
      </c>
      <c r="AW934" t="s">
        <v>23975</v>
      </c>
      <c r="AX934" t="s">
        <v>936</v>
      </c>
      <c r="AY934">
        <v>28</v>
      </c>
      <c r="AZ934">
        <v>6320</v>
      </c>
      <c r="BA934" t="s">
        <v>17127</v>
      </c>
      <c r="BB934" t="s">
        <v>936</v>
      </c>
      <c r="BC934">
        <v>28</v>
      </c>
      <c r="BD934">
        <v>6320</v>
      </c>
      <c r="BE934" t="s">
        <v>10279</v>
      </c>
      <c r="BF934" t="s">
        <v>936</v>
      </c>
      <c r="BH934">
        <v>28</v>
      </c>
      <c r="BI934">
        <v>6320</v>
      </c>
      <c r="BJ934" t="s">
        <v>3631</v>
      </c>
      <c r="BK934" t="s">
        <v>936</v>
      </c>
      <c r="BP934">
        <v>44</v>
      </c>
      <c r="BQ934">
        <v>6280</v>
      </c>
      <c r="BS934">
        <v>1</v>
      </c>
    </row>
    <row r="935" spans="43:71" x14ac:dyDescent="0.2">
      <c r="AQ935">
        <v>28</v>
      </c>
      <c r="AR935">
        <v>6330</v>
      </c>
      <c r="AS935" t="s">
        <v>30874</v>
      </c>
      <c r="AT935" t="s">
        <v>937</v>
      </c>
      <c r="AU935">
        <v>28</v>
      </c>
      <c r="AV935">
        <v>6330</v>
      </c>
      <c r="AW935" t="s">
        <v>23976</v>
      </c>
      <c r="AX935" t="s">
        <v>937</v>
      </c>
      <c r="AY935">
        <v>28</v>
      </c>
      <c r="AZ935">
        <v>6330</v>
      </c>
      <c r="BA935" t="s">
        <v>17128</v>
      </c>
      <c r="BB935" t="s">
        <v>937</v>
      </c>
      <c r="BC935">
        <v>28</v>
      </c>
      <c r="BD935">
        <v>6330</v>
      </c>
      <c r="BE935" t="s">
        <v>10280</v>
      </c>
      <c r="BF935" t="s">
        <v>937</v>
      </c>
      <c r="BH935">
        <v>28</v>
      </c>
      <c r="BI935">
        <v>6330</v>
      </c>
      <c r="BJ935" t="s">
        <v>3632</v>
      </c>
      <c r="BK935" t="s">
        <v>937</v>
      </c>
      <c r="BP935">
        <v>44</v>
      </c>
      <c r="BQ935">
        <v>6290</v>
      </c>
      <c r="BS935">
        <v>1</v>
      </c>
    </row>
    <row r="936" spans="43:71" x14ac:dyDescent="0.2">
      <c r="AQ936">
        <v>28</v>
      </c>
      <c r="AR936">
        <v>6340</v>
      </c>
      <c r="AS936" t="s">
        <v>30875</v>
      </c>
      <c r="AT936" t="s">
        <v>936</v>
      </c>
      <c r="AU936">
        <v>28</v>
      </c>
      <c r="AV936">
        <v>6340</v>
      </c>
      <c r="AW936" t="s">
        <v>23977</v>
      </c>
      <c r="AX936" t="s">
        <v>936</v>
      </c>
      <c r="AY936">
        <v>28</v>
      </c>
      <c r="AZ936">
        <v>6340</v>
      </c>
      <c r="BA936" t="s">
        <v>17129</v>
      </c>
      <c r="BB936" t="s">
        <v>936</v>
      </c>
      <c r="BC936">
        <v>28</v>
      </c>
      <c r="BD936">
        <v>6340</v>
      </c>
      <c r="BE936" t="s">
        <v>10281</v>
      </c>
      <c r="BF936" t="s">
        <v>936</v>
      </c>
      <c r="BH936">
        <v>28</v>
      </c>
      <c r="BI936">
        <v>6340</v>
      </c>
      <c r="BJ936" t="s">
        <v>3633</v>
      </c>
      <c r="BK936" t="s">
        <v>936</v>
      </c>
      <c r="BP936">
        <v>44</v>
      </c>
      <c r="BQ936">
        <v>6300</v>
      </c>
      <c r="BS936">
        <v>1</v>
      </c>
    </row>
    <row r="937" spans="43:71" x14ac:dyDescent="0.2">
      <c r="AQ937">
        <v>28</v>
      </c>
      <c r="AR937">
        <v>6350</v>
      </c>
      <c r="AS937" t="s">
        <v>30876</v>
      </c>
      <c r="AT937" t="s">
        <v>938</v>
      </c>
      <c r="AU937">
        <v>28</v>
      </c>
      <c r="AV937">
        <v>6350</v>
      </c>
      <c r="AW937" t="s">
        <v>23978</v>
      </c>
      <c r="AX937" t="s">
        <v>938</v>
      </c>
      <c r="AY937">
        <v>28</v>
      </c>
      <c r="AZ937">
        <v>6350</v>
      </c>
      <c r="BA937" t="s">
        <v>17130</v>
      </c>
      <c r="BB937" t="s">
        <v>938</v>
      </c>
      <c r="BC937">
        <v>28</v>
      </c>
      <c r="BD937">
        <v>6350</v>
      </c>
      <c r="BE937" t="s">
        <v>10282</v>
      </c>
      <c r="BF937" t="s">
        <v>938</v>
      </c>
      <c r="BH937">
        <v>28</v>
      </c>
      <c r="BI937">
        <v>6350</v>
      </c>
      <c r="BJ937" t="s">
        <v>3634</v>
      </c>
      <c r="BK937" t="s">
        <v>938</v>
      </c>
      <c r="BP937">
        <v>44</v>
      </c>
      <c r="BQ937">
        <v>6310</v>
      </c>
      <c r="BS937">
        <v>1</v>
      </c>
    </row>
    <row r="938" spans="43:71" x14ac:dyDescent="0.2">
      <c r="AQ938">
        <v>28</v>
      </c>
      <c r="AR938">
        <v>6360</v>
      </c>
      <c r="AS938" t="s">
        <v>30877</v>
      </c>
      <c r="AT938" t="s">
        <v>936</v>
      </c>
      <c r="AU938">
        <v>28</v>
      </c>
      <c r="AV938">
        <v>6360</v>
      </c>
      <c r="AW938" t="s">
        <v>23979</v>
      </c>
      <c r="AX938" t="s">
        <v>936</v>
      </c>
      <c r="AY938">
        <v>28</v>
      </c>
      <c r="AZ938">
        <v>6360</v>
      </c>
      <c r="BA938" t="s">
        <v>17131</v>
      </c>
      <c r="BB938" t="s">
        <v>936</v>
      </c>
      <c r="BC938">
        <v>28</v>
      </c>
      <c r="BD938">
        <v>6360</v>
      </c>
      <c r="BE938" t="s">
        <v>10283</v>
      </c>
      <c r="BF938" t="s">
        <v>936</v>
      </c>
      <c r="BH938">
        <v>28</v>
      </c>
      <c r="BI938">
        <v>6360</v>
      </c>
      <c r="BJ938" t="s">
        <v>3635</v>
      </c>
      <c r="BK938" t="s">
        <v>936</v>
      </c>
      <c r="BP938">
        <v>44</v>
      </c>
      <c r="BQ938">
        <v>6320</v>
      </c>
      <c r="BS938">
        <v>1</v>
      </c>
    </row>
    <row r="939" spans="43:71" x14ac:dyDescent="0.2">
      <c r="AQ939">
        <v>28</v>
      </c>
      <c r="AR939">
        <v>7205</v>
      </c>
      <c r="AS939" t="s">
        <v>30878</v>
      </c>
      <c r="AT939" t="s">
        <v>936</v>
      </c>
      <c r="AU939">
        <v>28</v>
      </c>
      <c r="AV939">
        <v>7205</v>
      </c>
      <c r="AW939" t="s">
        <v>23980</v>
      </c>
      <c r="AX939" t="s">
        <v>936</v>
      </c>
      <c r="AY939">
        <v>28</v>
      </c>
      <c r="AZ939">
        <v>7205</v>
      </c>
      <c r="BA939" t="s">
        <v>17132</v>
      </c>
      <c r="BB939" t="s">
        <v>936</v>
      </c>
      <c r="BC939">
        <v>28</v>
      </c>
      <c r="BD939">
        <v>7205</v>
      </c>
      <c r="BE939" t="s">
        <v>10284</v>
      </c>
      <c r="BF939" t="s">
        <v>936</v>
      </c>
      <c r="BH939">
        <v>28</v>
      </c>
      <c r="BI939">
        <v>7205</v>
      </c>
      <c r="BJ939" t="s">
        <v>3636</v>
      </c>
      <c r="BK939" t="s">
        <v>936</v>
      </c>
      <c r="BP939">
        <v>44</v>
      </c>
      <c r="BQ939">
        <v>6330</v>
      </c>
      <c r="BS939">
        <v>1</v>
      </c>
    </row>
    <row r="940" spans="43:71" x14ac:dyDescent="0.2">
      <c r="AQ940">
        <v>28</v>
      </c>
      <c r="AR940">
        <v>7206</v>
      </c>
      <c r="AS940" t="s">
        <v>30879</v>
      </c>
      <c r="AT940" t="s">
        <v>937</v>
      </c>
      <c r="AU940">
        <v>28</v>
      </c>
      <c r="AV940">
        <v>7206</v>
      </c>
      <c r="AW940" t="s">
        <v>23981</v>
      </c>
      <c r="AX940" t="s">
        <v>937</v>
      </c>
      <c r="AY940">
        <v>28</v>
      </c>
      <c r="AZ940">
        <v>7206</v>
      </c>
      <c r="BA940" t="s">
        <v>17133</v>
      </c>
      <c r="BB940" t="s">
        <v>937</v>
      </c>
      <c r="BC940">
        <v>28</v>
      </c>
      <c r="BD940">
        <v>7206</v>
      </c>
      <c r="BE940" t="s">
        <v>10285</v>
      </c>
      <c r="BF940" t="s">
        <v>937</v>
      </c>
      <c r="BH940">
        <v>28</v>
      </c>
      <c r="BI940">
        <v>7206</v>
      </c>
      <c r="BJ940" t="s">
        <v>3637</v>
      </c>
      <c r="BK940" t="s">
        <v>937</v>
      </c>
      <c r="BP940">
        <v>44</v>
      </c>
      <c r="BQ940">
        <v>6340</v>
      </c>
      <c r="BS940">
        <v>1</v>
      </c>
    </row>
    <row r="941" spans="43:71" x14ac:dyDescent="0.2">
      <c r="AQ941">
        <v>28</v>
      </c>
      <c r="AR941">
        <v>7207</v>
      </c>
      <c r="AS941" t="s">
        <v>30880</v>
      </c>
      <c r="AT941" t="s">
        <v>936</v>
      </c>
      <c r="AU941">
        <v>28</v>
      </c>
      <c r="AV941">
        <v>7207</v>
      </c>
      <c r="AW941" t="s">
        <v>23982</v>
      </c>
      <c r="AX941" t="s">
        <v>936</v>
      </c>
      <c r="AY941">
        <v>28</v>
      </c>
      <c r="AZ941">
        <v>7207</v>
      </c>
      <c r="BA941" t="s">
        <v>17134</v>
      </c>
      <c r="BB941" t="s">
        <v>936</v>
      </c>
      <c r="BC941">
        <v>28</v>
      </c>
      <c r="BD941">
        <v>7207</v>
      </c>
      <c r="BE941" t="s">
        <v>10286</v>
      </c>
      <c r="BF941" t="s">
        <v>936</v>
      </c>
      <c r="BH941">
        <v>28</v>
      </c>
      <c r="BI941">
        <v>7207</v>
      </c>
      <c r="BJ941" t="s">
        <v>3638</v>
      </c>
      <c r="BK941" t="s">
        <v>936</v>
      </c>
      <c r="BP941">
        <v>45</v>
      </c>
      <c r="BQ941">
        <v>6010</v>
      </c>
      <c r="BS941">
        <v>2</v>
      </c>
    </row>
    <row r="942" spans="43:71" x14ac:dyDescent="0.2">
      <c r="AQ942">
        <v>28</v>
      </c>
      <c r="AR942">
        <v>7210</v>
      </c>
      <c r="AS942" t="s">
        <v>30881</v>
      </c>
      <c r="AT942" t="s">
        <v>937</v>
      </c>
      <c r="AU942">
        <v>28</v>
      </c>
      <c r="AV942">
        <v>7210</v>
      </c>
      <c r="AW942" t="s">
        <v>23983</v>
      </c>
      <c r="AX942" t="s">
        <v>937</v>
      </c>
      <c r="AY942">
        <v>28</v>
      </c>
      <c r="AZ942">
        <v>7210</v>
      </c>
      <c r="BA942" t="s">
        <v>17135</v>
      </c>
      <c r="BB942" t="s">
        <v>937</v>
      </c>
      <c r="BC942">
        <v>28</v>
      </c>
      <c r="BD942">
        <v>7210</v>
      </c>
      <c r="BE942" t="s">
        <v>10287</v>
      </c>
      <c r="BF942" t="s">
        <v>937</v>
      </c>
      <c r="BH942">
        <v>28</v>
      </c>
      <c r="BI942">
        <v>7210</v>
      </c>
      <c r="BJ942" t="s">
        <v>3639</v>
      </c>
      <c r="BK942" t="s">
        <v>937</v>
      </c>
      <c r="BP942">
        <v>45</v>
      </c>
      <c r="BQ942">
        <v>6020</v>
      </c>
      <c r="BS942">
        <v>2</v>
      </c>
    </row>
    <row r="943" spans="43:71" x14ac:dyDescent="0.2">
      <c r="AQ943">
        <v>28</v>
      </c>
      <c r="AR943">
        <v>8073</v>
      </c>
      <c r="AS943" t="s">
        <v>30882</v>
      </c>
      <c r="AT943" t="s">
        <v>936</v>
      </c>
      <c r="AU943">
        <v>28</v>
      </c>
      <c r="AV943">
        <v>8073</v>
      </c>
      <c r="AW943" t="s">
        <v>23984</v>
      </c>
      <c r="AX943" t="s">
        <v>936</v>
      </c>
      <c r="AY943">
        <v>28</v>
      </c>
      <c r="AZ943">
        <v>8073</v>
      </c>
      <c r="BA943" t="s">
        <v>17136</v>
      </c>
      <c r="BB943" t="s">
        <v>936</v>
      </c>
      <c r="BC943">
        <v>28</v>
      </c>
      <c r="BD943">
        <v>8073</v>
      </c>
      <c r="BE943" t="s">
        <v>10288</v>
      </c>
      <c r="BF943" t="s">
        <v>936</v>
      </c>
      <c r="BH943">
        <v>28</v>
      </c>
      <c r="BI943">
        <v>8073</v>
      </c>
      <c r="BJ943" t="s">
        <v>3640</v>
      </c>
      <c r="BK943" t="s">
        <v>936</v>
      </c>
      <c r="BP943">
        <v>45</v>
      </c>
      <c r="BQ943">
        <v>6030</v>
      </c>
      <c r="BS943">
        <v>2</v>
      </c>
    </row>
    <row r="944" spans="43:71" x14ac:dyDescent="0.2">
      <c r="AQ944">
        <v>28</v>
      </c>
      <c r="AR944">
        <v>8074</v>
      </c>
      <c r="AS944" t="s">
        <v>30883</v>
      </c>
      <c r="AT944" t="s">
        <v>937</v>
      </c>
      <c r="AU944">
        <v>28</v>
      </c>
      <c r="AV944">
        <v>8074</v>
      </c>
      <c r="AW944" t="s">
        <v>23985</v>
      </c>
      <c r="AX944" t="s">
        <v>937</v>
      </c>
      <c r="AY944">
        <v>28</v>
      </c>
      <c r="AZ944">
        <v>8074</v>
      </c>
      <c r="BA944" t="s">
        <v>17137</v>
      </c>
      <c r="BB944" t="s">
        <v>937</v>
      </c>
      <c r="BC944">
        <v>28</v>
      </c>
      <c r="BD944">
        <v>8074</v>
      </c>
      <c r="BE944" t="s">
        <v>10289</v>
      </c>
      <c r="BF944" t="s">
        <v>937</v>
      </c>
      <c r="BH944">
        <v>28</v>
      </c>
      <c r="BI944">
        <v>8074</v>
      </c>
      <c r="BJ944" t="s">
        <v>3641</v>
      </c>
      <c r="BK944" t="s">
        <v>937</v>
      </c>
      <c r="BP944">
        <v>45</v>
      </c>
      <c r="BQ944">
        <v>6040</v>
      </c>
      <c r="BS944">
        <v>2</v>
      </c>
    </row>
    <row r="945" spans="43:71" x14ac:dyDescent="0.2">
      <c r="AQ945">
        <v>28</v>
      </c>
      <c r="AR945">
        <v>8075</v>
      </c>
      <c r="AS945" t="s">
        <v>30884</v>
      </c>
      <c r="AT945" t="s">
        <v>937</v>
      </c>
      <c r="AU945">
        <v>28</v>
      </c>
      <c r="AV945">
        <v>8075</v>
      </c>
      <c r="AW945" t="s">
        <v>23986</v>
      </c>
      <c r="AX945" t="s">
        <v>937</v>
      </c>
      <c r="AY945">
        <v>28</v>
      </c>
      <c r="AZ945">
        <v>8075</v>
      </c>
      <c r="BA945" t="s">
        <v>17138</v>
      </c>
      <c r="BB945" t="s">
        <v>937</v>
      </c>
      <c r="BC945">
        <v>28</v>
      </c>
      <c r="BD945">
        <v>8075</v>
      </c>
      <c r="BE945" t="s">
        <v>10290</v>
      </c>
      <c r="BF945" t="s">
        <v>937</v>
      </c>
      <c r="BH945">
        <v>28</v>
      </c>
      <c r="BI945">
        <v>8075</v>
      </c>
      <c r="BJ945" t="s">
        <v>3642</v>
      </c>
      <c r="BK945" t="s">
        <v>937</v>
      </c>
      <c r="BP945">
        <v>45</v>
      </c>
      <c r="BQ945">
        <v>6070</v>
      </c>
      <c r="BS945">
        <v>2</v>
      </c>
    </row>
    <row r="946" spans="43:71" x14ac:dyDescent="0.2">
      <c r="AQ946">
        <v>28</v>
      </c>
      <c r="AR946">
        <v>8076</v>
      </c>
      <c r="AS946" t="s">
        <v>30885</v>
      </c>
      <c r="AT946" t="s">
        <v>938</v>
      </c>
      <c r="AU946">
        <v>28</v>
      </c>
      <c r="AV946">
        <v>8076</v>
      </c>
      <c r="AW946" t="s">
        <v>23987</v>
      </c>
      <c r="AX946" t="s">
        <v>938</v>
      </c>
      <c r="AY946">
        <v>28</v>
      </c>
      <c r="AZ946">
        <v>8076</v>
      </c>
      <c r="BA946" t="s">
        <v>17139</v>
      </c>
      <c r="BB946" t="s">
        <v>938</v>
      </c>
      <c r="BC946">
        <v>28</v>
      </c>
      <c r="BD946">
        <v>8076</v>
      </c>
      <c r="BE946" t="s">
        <v>10291</v>
      </c>
      <c r="BF946" t="s">
        <v>938</v>
      </c>
      <c r="BH946">
        <v>28</v>
      </c>
      <c r="BI946">
        <v>8076</v>
      </c>
      <c r="BJ946" t="s">
        <v>3643</v>
      </c>
      <c r="BK946" t="s">
        <v>938</v>
      </c>
      <c r="BP946">
        <v>45</v>
      </c>
      <c r="BQ946">
        <v>6080</v>
      </c>
      <c r="BS946">
        <v>2</v>
      </c>
    </row>
    <row r="947" spans="43:71" x14ac:dyDescent="0.2">
      <c r="AQ947">
        <v>28</v>
      </c>
      <c r="AR947">
        <v>8077</v>
      </c>
      <c r="AS947" t="s">
        <v>30886</v>
      </c>
      <c r="AT947" t="s">
        <v>937</v>
      </c>
      <c r="AU947">
        <v>28</v>
      </c>
      <c r="AV947">
        <v>8077</v>
      </c>
      <c r="AW947" t="s">
        <v>23988</v>
      </c>
      <c r="AX947" t="s">
        <v>937</v>
      </c>
      <c r="AY947">
        <v>28</v>
      </c>
      <c r="AZ947">
        <v>8077</v>
      </c>
      <c r="BA947" t="s">
        <v>17140</v>
      </c>
      <c r="BB947" t="s">
        <v>937</v>
      </c>
      <c r="BC947">
        <v>28</v>
      </c>
      <c r="BD947">
        <v>8077</v>
      </c>
      <c r="BE947" t="s">
        <v>10292</v>
      </c>
      <c r="BF947" t="s">
        <v>937</v>
      </c>
      <c r="BH947">
        <v>28</v>
      </c>
      <c r="BI947">
        <v>8077</v>
      </c>
      <c r="BJ947" t="s">
        <v>3644</v>
      </c>
      <c r="BK947" t="s">
        <v>937</v>
      </c>
      <c r="BP947">
        <v>45</v>
      </c>
      <c r="BQ947">
        <v>6090</v>
      </c>
      <c r="BS947">
        <v>2</v>
      </c>
    </row>
    <row r="948" spans="43:71" x14ac:dyDescent="0.2">
      <c r="AQ948">
        <v>28</v>
      </c>
      <c r="AR948">
        <v>8078</v>
      </c>
      <c r="AS948" t="s">
        <v>30887</v>
      </c>
      <c r="AT948" t="s">
        <v>937</v>
      </c>
      <c r="AU948">
        <v>28</v>
      </c>
      <c r="AV948">
        <v>8078</v>
      </c>
      <c r="AW948" t="s">
        <v>23989</v>
      </c>
      <c r="AX948" t="s">
        <v>937</v>
      </c>
      <c r="AY948">
        <v>28</v>
      </c>
      <c r="AZ948">
        <v>8078</v>
      </c>
      <c r="BA948" t="s">
        <v>17141</v>
      </c>
      <c r="BB948" t="s">
        <v>937</v>
      </c>
      <c r="BC948">
        <v>28</v>
      </c>
      <c r="BD948">
        <v>8078</v>
      </c>
      <c r="BE948" t="s">
        <v>10293</v>
      </c>
      <c r="BF948" t="s">
        <v>937</v>
      </c>
      <c r="BH948">
        <v>28</v>
      </c>
      <c r="BI948">
        <v>8078</v>
      </c>
      <c r="BJ948" t="s">
        <v>3645</v>
      </c>
      <c r="BK948" t="s">
        <v>937</v>
      </c>
      <c r="BP948">
        <v>45</v>
      </c>
      <c r="BQ948">
        <v>6100</v>
      </c>
      <c r="BS948">
        <v>2</v>
      </c>
    </row>
    <row r="949" spans="43:71" x14ac:dyDescent="0.2">
      <c r="AQ949">
        <v>28</v>
      </c>
      <c r="AR949">
        <v>8079</v>
      </c>
      <c r="AS949" t="s">
        <v>30888</v>
      </c>
      <c r="AT949" t="s">
        <v>937</v>
      </c>
      <c r="AU949">
        <v>28</v>
      </c>
      <c r="AV949">
        <v>8079</v>
      </c>
      <c r="AW949" t="s">
        <v>23990</v>
      </c>
      <c r="AX949" t="s">
        <v>937</v>
      </c>
      <c r="AY949">
        <v>28</v>
      </c>
      <c r="AZ949">
        <v>8079</v>
      </c>
      <c r="BA949" t="s">
        <v>17142</v>
      </c>
      <c r="BB949" t="s">
        <v>937</v>
      </c>
      <c r="BC949">
        <v>28</v>
      </c>
      <c r="BD949">
        <v>8079</v>
      </c>
      <c r="BE949" t="s">
        <v>10294</v>
      </c>
      <c r="BF949" t="s">
        <v>937</v>
      </c>
      <c r="BH949">
        <v>28</v>
      </c>
      <c r="BI949">
        <v>8079</v>
      </c>
      <c r="BJ949" t="s">
        <v>3646</v>
      </c>
      <c r="BK949" t="s">
        <v>937</v>
      </c>
      <c r="BP949">
        <v>45</v>
      </c>
      <c r="BQ949">
        <v>6101</v>
      </c>
      <c r="BS949">
        <v>2</v>
      </c>
    </row>
    <row r="950" spans="43:71" x14ac:dyDescent="0.2">
      <c r="AQ950">
        <v>28</v>
      </c>
      <c r="AR950">
        <v>8080</v>
      </c>
      <c r="AS950" t="s">
        <v>30889</v>
      </c>
      <c r="AT950" t="s">
        <v>937</v>
      </c>
      <c r="AU950">
        <v>28</v>
      </c>
      <c r="AV950">
        <v>8080</v>
      </c>
      <c r="AW950" t="s">
        <v>23991</v>
      </c>
      <c r="AX950" t="s">
        <v>937</v>
      </c>
      <c r="AY950">
        <v>28</v>
      </c>
      <c r="AZ950">
        <v>8080</v>
      </c>
      <c r="BA950" t="s">
        <v>17143</v>
      </c>
      <c r="BB950" t="s">
        <v>937</v>
      </c>
      <c r="BC950">
        <v>28</v>
      </c>
      <c r="BD950">
        <v>8080</v>
      </c>
      <c r="BE950" t="s">
        <v>10295</v>
      </c>
      <c r="BF950" t="s">
        <v>937</v>
      </c>
      <c r="BH950">
        <v>28</v>
      </c>
      <c r="BI950">
        <v>8080</v>
      </c>
      <c r="BJ950" t="s">
        <v>3647</v>
      </c>
      <c r="BK950" t="s">
        <v>937</v>
      </c>
      <c r="BP950">
        <v>45</v>
      </c>
      <c r="BQ950">
        <v>6110</v>
      </c>
      <c r="BS950">
        <v>1</v>
      </c>
    </row>
    <row r="951" spans="43:71" x14ac:dyDescent="0.2">
      <c r="AQ951">
        <v>28</v>
      </c>
      <c r="AR951">
        <v>8081</v>
      </c>
      <c r="AS951" t="s">
        <v>30890</v>
      </c>
      <c r="AT951" t="s">
        <v>937</v>
      </c>
      <c r="AU951">
        <v>28</v>
      </c>
      <c r="AV951">
        <v>8081</v>
      </c>
      <c r="AW951" t="s">
        <v>23992</v>
      </c>
      <c r="AX951" t="s">
        <v>937</v>
      </c>
      <c r="AY951">
        <v>28</v>
      </c>
      <c r="AZ951">
        <v>8081</v>
      </c>
      <c r="BA951" t="s">
        <v>17144</v>
      </c>
      <c r="BB951" t="s">
        <v>937</v>
      </c>
      <c r="BC951">
        <v>28</v>
      </c>
      <c r="BD951">
        <v>8081</v>
      </c>
      <c r="BE951" t="s">
        <v>10296</v>
      </c>
      <c r="BF951" t="s">
        <v>937</v>
      </c>
      <c r="BH951">
        <v>28</v>
      </c>
      <c r="BI951">
        <v>8081</v>
      </c>
      <c r="BJ951" t="s">
        <v>3648</v>
      </c>
      <c r="BK951" t="s">
        <v>937</v>
      </c>
      <c r="BP951">
        <v>45</v>
      </c>
      <c r="BQ951">
        <v>6130</v>
      </c>
      <c r="BS951">
        <v>2</v>
      </c>
    </row>
    <row r="952" spans="43:71" x14ac:dyDescent="0.2">
      <c r="AQ952">
        <v>28</v>
      </c>
      <c r="AR952">
        <v>8082</v>
      </c>
      <c r="AS952" t="s">
        <v>30891</v>
      </c>
      <c r="AT952" t="s">
        <v>938</v>
      </c>
      <c r="AU952">
        <v>28</v>
      </c>
      <c r="AV952">
        <v>8082</v>
      </c>
      <c r="AW952" t="s">
        <v>23993</v>
      </c>
      <c r="AX952" t="s">
        <v>938</v>
      </c>
      <c r="AY952">
        <v>28</v>
      </c>
      <c r="AZ952">
        <v>8082</v>
      </c>
      <c r="BA952" t="s">
        <v>17145</v>
      </c>
      <c r="BB952" t="s">
        <v>938</v>
      </c>
      <c r="BC952">
        <v>28</v>
      </c>
      <c r="BD952">
        <v>8082</v>
      </c>
      <c r="BE952" t="s">
        <v>10297</v>
      </c>
      <c r="BF952" t="s">
        <v>938</v>
      </c>
      <c r="BH952">
        <v>28</v>
      </c>
      <c r="BI952">
        <v>8082</v>
      </c>
      <c r="BJ952" t="s">
        <v>3649</v>
      </c>
      <c r="BK952" t="s">
        <v>937</v>
      </c>
      <c r="BP952">
        <v>45</v>
      </c>
      <c r="BQ952">
        <v>6131</v>
      </c>
      <c r="BS952">
        <v>2</v>
      </c>
    </row>
    <row r="953" spans="43:71" x14ac:dyDescent="0.2">
      <c r="AQ953">
        <v>28</v>
      </c>
      <c r="AR953">
        <v>8083</v>
      </c>
      <c r="AS953" t="s">
        <v>30892</v>
      </c>
      <c r="AT953" t="s">
        <v>937</v>
      </c>
      <c r="AU953">
        <v>28</v>
      </c>
      <c r="AV953">
        <v>8083</v>
      </c>
      <c r="AW953" t="s">
        <v>23994</v>
      </c>
      <c r="AX953" t="s">
        <v>937</v>
      </c>
      <c r="AY953">
        <v>28</v>
      </c>
      <c r="AZ953">
        <v>8083</v>
      </c>
      <c r="BA953" t="s">
        <v>17146</v>
      </c>
      <c r="BB953" t="s">
        <v>937</v>
      </c>
      <c r="BC953">
        <v>28</v>
      </c>
      <c r="BD953">
        <v>8083</v>
      </c>
      <c r="BE953" t="s">
        <v>10298</v>
      </c>
      <c r="BF953" t="s">
        <v>937</v>
      </c>
      <c r="BH953">
        <v>28</v>
      </c>
      <c r="BI953">
        <v>8083</v>
      </c>
      <c r="BJ953" t="s">
        <v>3650</v>
      </c>
      <c r="BK953" t="s">
        <v>937</v>
      </c>
      <c r="BP953">
        <v>45</v>
      </c>
      <c r="BQ953">
        <v>6140</v>
      </c>
      <c r="BS953">
        <v>2</v>
      </c>
    </row>
    <row r="954" spans="43:71" x14ac:dyDescent="0.2">
      <c r="AQ954">
        <v>28</v>
      </c>
      <c r="AR954">
        <v>8084</v>
      </c>
      <c r="AS954" t="s">
        <v>30893</v>
      </c>
      <c r="AT954" t="s">
        <v>937</v>
      </c>
      <c r="AU954">
        <v>28</v>
      </c>
      <c r="AV954">
        <v>8084</v>
      </c>
      <c r="AW954" t="s">
        <v>23995</v>
      </c>
      <c r="AX954" t="s">
        <v>937</v>
      </c>
      <c r="AY954">
        <v>28</v>
      </c>
      <c r="AZ954">
        <v>8084</v>
      </c>
      <c r="BA954" t="s">
        <v>17147</v>
      </c>
      <c r="BB954" t="s">
        <v>937</v>
      </c>
      <c r="BC954">
        <v>28</v>
      </c>
      <c r="BD954">
        <v>8084</v>
      </c>
      <c r="BE954" t="s">
        <v>10299</v>
      </c>
      <c r="BF954" t="s">
        <v>937</v>
      </c>
      <c r="BH954">
        <v>28</v>
      </c>
      <c r="BI954">
        <v>8084</v>
      </c>
      <c r="BJ954" t="s">
        <v>3651</v>
      </c>
      <c r="BK954" t="s">
        <v>937</v>
      </c>
      <c r="BP954">
        <v>45</v>
      </c>
      <c r="BQ954">
        <v>6150</v>
      </c>
      <c r="BS954">
        <v>2</v>
      </c>
    </row>
    <row r="955" spans="43:71" x14ac:dyDescent="0.2">
      <c r="AQ955">
        <v>29</v>
      </c>
      <c r="AR955">
        <v>6010</v>
      </c>
      <c r="AS955" t="s">
        <v>30894</v>
      </c>
      <c r="AT955" t="s">
        <v>937</v>
      </c>
      <c r="AU955">
        <v>29</v>
      </c>
      <c r="AV955">
        <v>6010</v>
      </c>
      <c r="AW955" t="s">
        <v>23996</v>
      </c>
      <c r="AX955" t="s">
        <v>937</v>
      </c>
      <c r="AY955">
        <v>29</v>
      </c>
      <c r="AZ955">
        <v>6010</v>
      </c>
      <c r="BA955" t="s">
        <v>17148</v>
      </c>
      <c r="BB955" t="s">
        <v>937</v>
      </c>
      <c r="BC955">
        <v>29</v>
      </c>
      <c r="BD955">
        <v>6010</v>
      </c>
      <c r="BE955" t="s">
        <v>10300</v>
      </c>
      <c r="BF955" t="s">
        <v>937</v>
      </c>
      <c r="BH955">
        <v>29</v>
      </c>
      <c r="BI955">
        <v>6010</v>
      </c>
      <c r="BJ955" t="s">
        <v>3652</v>
      </c>
      <c r="BK955" t="s">
        <v>937</v>
      </c>
      <c r="BP955">
        <v>45</v>
      </c>
      <c r="BQ955">
        <v>6160</v>
      </c>
      <c r="BS955">
        <v>2</v>
      </c>
    </row>
    <row r="956" spans="43:71" x14ac:dyDescent="0.2">
      <c r="AQ956">
        <v>29</v>
      </c>
      <c r="AR956">
        <v>6020</v>
      </c>
      <c r="AS956" t="s">
        <v>30895</v>
      </c>
      <c r="AT956" t="s">
        <v>937</v>
      </c>
      <c r="AU956">
        <v>29</v>
      </c>
      <c r="AV956">
        <v>6020</v>
      </c>
      <c r="AW956" t="s">
        <v>23997</v>
      </c>
      <c r="AX956" t="s">
        <v>937</v>
      </c>
      <c r="AY956">
        <v>29</v>
      </c>
      <c r="AZ956">
        <v>6020</v>
      </c>
      <c r="BA956" t="s">
        <v>17149</v>
      </c>
      <c r="BB956" t="s">
        <v>937</v>
      </c>
      <c r="BC956">
        <v>29</v>
      </c>
      <c r="BD956">
        <v>6020</v>
      </c>
      <c r="BE956" t="s">
        <v>10301</v>
      </c>
      <c r="BF956" t="s">
        <v>937</v>
      </c>
      <c r="BH956">
        <v>29</v>
      </c>
      <c r="BI956">
        <v>6020</v>
      </c>
      <c r="BJ956" t="s">
        <v>3653</v>
      </c>
      <c r="BK956" t="s">
        <v>937</v>
      </c>
      <c r="BP956">
        <v>45</v>
      </c>
      <c r="BQ956">
        <v>6170</v>
      </c>
      <c r="BS956">
        <v>2</v>
      </c>
    </row>
    <row r="957" spans="43:71" x14ac:dyDescent="0.2">
      <c r="AQ957">
        <v>29</v>
      </c>
      <c r="AR957">
        <v>6030</v>
      </c>
      <c r="AS957" t="s">
        <v>30896</v>
      </c>
      <c r="AT957" t="s">
        <v>937</v>
      </c>
      <c r="AU957">
        <v>29</v>
      </c>
      <c r="AV957">
        <v>6030</v>
      </c>
      <c r="AW957" t="s">
        <v>23998</v>
      </c>
      <c r="AX957" t="s">
        <v>937</v>
      </c>
      <c r="AY957">
        <v>29</v>
      </c>
      <c r="AZ957">
        <v>6030</v>
      </c>
      <c r="BA957" t="s">
        <v>17150</v>
      </c>
      <c r="BB957" t="s">
        <v>937</v>
      </c>
      <c r="BC957">
        <v>29</v>
      </c>
      <c r="BD957">
        <v>6030</v>
      </c>
      <c r="BE957" t="s">
        <v>10302</v>
      </c>
      <c r="BF957" t="s">
        <v>937</v>
      </c>
      <c r="BH957">
        <v>29</v>
      </c>
      <c r="BI957">
        <v>6030</v>
      </c>
      <c r="BJ957" t="s">
        <v>3654</v>
      </c>
      <c r="BK957" t="s">
        <v>937</v>
      </c>
      <c r="BP957">
        <v>45</v>
      </c>
      <c r="BQ957">
        <v>6180</v>
      </c>
      <c r="BS957">
        <v>2</v>
      </c>
    </row>
    <row r="958" spans="43:71" x14ac:dyDescent="0.2">
      <c r="AQ958">
        <v>29</v>
      </c>
      <c r="AR958">
        <v>6040</v>
      </c>
      <c r="AS958" t="s">
        <v>30897</v>
      </c>
      <c r="AT958" t="s">
        <v>937</v>
      </c>
      <c r="AU958">
        <v>29</v>
      </c>
      <c r="AV958">
        <v>6040</v>
      </c>
      <c r="AW958" t="s">
        <v>23999</v>
      </c>
      <c r="AX958" t="s">
        <v>937</v>
      </c>
      <c r="AY958">
        <v>29</v>
      </c>
      <c r="AZ958">
        <v>6040</v>
      </c>
      <c r="BA958" t="s">
        <v>17151</v>
      </c>
      <c r="BB958" t="s">
        <v>937</v>
      </c>
      <c r="BC958">
        <v>29</v>
      </c>
      <c r="BD958">
        <v>6040</v>
      </c>
      <c r="BE958" t="s">
        <v>10303</v>
      </c>
      <c r="BF958" t="s">
        <v>937</v>
      </c>
      <c r="BH958">
        <v>29</v>
      </c>
      <c r="BI958">
        <v>6040</v>
      </c>
      <c r="BJ958" t="s">
        <v>3655</v>
      </c>
      <c r="BK958" t="s">
        <v>937</v>
      </c>
      <c r="BP958">
        <v>45</v>
      </c>
      <c r="BQ958">
        <v>6190</v>
      </c>
      <c r="BS958">
        <v>2</v>
      </c>
    </row>
    <row r="959" spans="43:71" x14ac:dyDescent="0.2">
      <c r="AQ959">
        <v>29</v>
      </c>
      <c r="AR959">
        <v>6070</v>
      </c>
      <c r="AS959" t="s">
        <v>30898</v>
      </c>
      <c r="AT959" t="s">
        <v>937</v>
      </c>
      <c r="AU959">
        <v>29</v>
      </c>
      <c r="AV959">
        <v>6070</v>
      </c>
      <c r="AW959" t="s">
        <v>24000</v>
      </c>
      <c r="AX959" t="s">
        <v>937</v>
      </c>
      <c r="AY959">
        <v>29</v>
      </c>
      <c r="AZ959">
        <v>6070</v>
      </c>
      <c r="BA959" t="s">
        <v>17152</v>
      </c>
      <c r="BB959" t="s">
        <v>937</v>
      </c>
      <c r="BC959">
        <v>29</v>
      </c>
      <c r="BD959">
        <v>6070</v>
      </c>
      <c r="BE959" t="s">
        <v>10304</v>
      </c>
      <c r="BF959" t="s">
        <v>937</v>
      </c>
      <c r="BH959">
        <v>29</v>
      </c>
      <c r="BI959">
        <v>6070</v>
      </c>
      <c r="BJ959" t="s">
        <v>3656</v>
      </c>
      <c r="BK959" t="s">
        <v>937</v>
      </c>
      <c r="BP959">
        <v>45</v>
      </c>
      <c r="BQ959">
        <v>6200</v>
      </c>
      <c r="BS959">
        <v>2</v>
      </c>
    </row>
    <row r="960" spans="43:71" x14ac:dyDescent="0.2">
      <c r="AQ960">
        <v>29</v>
      </c>
      <c r="AR960">
        <v>6080</v>
      </c>
      <c r="AS960" t="s">
        <v>30899</v>
      </c>
      <c r="AT960" t="s">
        <v>937</v>
      </c>
      <c r="AU960">
        <v>29</v>
      </c>
      <c r="AV960">
        <v>6080</v>
      </c>
      <c r="AW960" t="s">
        <v>24001</v>
      </c>
      <c r="AX960" t="s">
        <v>937</v>
      </c>
      <c r="AY960">
        <v>29</v>
      </c>
      <c r="AZ960">
        <v>6080</v>
      </c>
      <c r="BA960" t="s">
        <v>17153</v>
      </c>
      <c r="BB960" t="s">
        <v>937</v>
      </c>
      <c r="BC960">
        <v>29</v>
      </c>
      <c r="BD960">
        <v>6080</v>
      </c>
      <c r="BE960" t="s">
        <v>10305</v>
      </c>
      <c r="BF960" t="s">
        <v>937</v>
      </c>
      <c r="BH960">
        <v>29</v>
      </c>
      <c r="BI960">
        <v>6080</v>
      </c>
      <c r="BJ960" t="s">
        <v>3657</v>
      </c>
      <c r="BK960" t="s">
        <v>937</v>
      </c>
      <c r="BP960">
        <v>45</v>
      </c>
      <c r="BQ960">
        <v>6210</v>
      </c>
      <c r="BS960">
        <v>2</v>
      </c>
    </row>
    <row r="961" spans="43:71" x14ac:dyDescent="0.2">
      <c r="AQ961">
        <v>29</v>
      </c>
      <c r="AR961">
        <v>6090</v>
      </c>
      <c r="AS961" t="s">
        <v>30900</v>
      </c>
      <c r="AT961" t="s">
        <v>937</v>
      </c>
      <c r="AU961">
        <v>29</v>
      </c>
      <c r="AV961">
        <v>6090</v>
      </c>
      <c r="AW961" t="s">
        <v>24002</v>
      </c>
      <c r="AX961" t="s">
        <v>937</v>
      </c>
      <c r="AY961">
        <v>29</v>
      </c>
      <c r="AZ961">
        <v>6090</v>
      </c>
      <c r="BA961" t="s">
        <v>17154</v>
      </c>
      <c r="BB961" t="s">
        <v>937</v>
      </c>
      <c r="BC961">
        <v>29</v>
      </c>
      <c r="BD961">
        <v>6090</v>
      </c>
      <c r="BE961" t="s">
        <v>10306</v>
      </c>
      <c r="BF961" t="s">
        <v>937</v>
      </c>
      <c r="BH961">
        <v>29</v>
      </c>
      <c r="BI961">
        <v>6090</v>
      </c>
      <c r="BJ961" t="s">
        <v>3658</v>
      </c>
      <c r="BK961" t="s">
        <v>937</v>
      </c>
      <c r="BP961">
        <v>45</v>
      </c>
      <c r="BQ961">
        <v>6240</v>
      </c>
      <c r="BS961">
        <v>2</v>
      </c>
    </row>
    <row r="962" spans="43:71" x14ac:dyDescent="0.2">
      <c r="AQ962">
        <v>29</v>
      </c>
      <c r="AR962">
        <v>6100</v>
      </c>
      <c r="AS962" t="s">
        <v>30901</v>
      </c>
      <c r="AT962" t="s">
        <v>936</v>
      </c>
      <c r="AU962">
        <v>29</v>
      </c>
      <c r="AV962">
        <v>6100</v>
      </c>
      <c r="AW962" t="s">
        <v>24003</v>
      </c>
      <c r="AX962" t="s">
        <v>936</v>
      </c>
      <c r="AY962">
        <v>29</v>
      </c>
      <c r="AZ962">
        <v>6100</v>
      </c>
      <c r="BA962" t="s">
        <v>17155</v>
      </c>
      <c r="BB962" t="s">
        <v>936</v>
      </c>
      <c r="BC962">
        <v>29</v>
      </c>
      <c r="BD962">
        <v>6100</v>
      </c>
      <c r="BE962" t="s">
        <v>10307</v>
      </c>
      <c r="BF962" t="s">
        <v>936</v>
      </c>
      <c r="BH962">
        <v>29</v>
      </c>
      <c r="BI962">
        <v>6100</v>
      </c>
      <c r="BJ962" t="s">
        <v>3659</v>
      </c>
      <c r="BK962" t="s">
        <v>937</v>
      </c>
      <c r="BP962">
        <v>45</v>
      </c>
      <c r="BQ962">
        <v>6250</v>
      </c>
      <c r="BS962">
        <v>1</v>
      </c>
    </row>
    <row r="963" spans="43:71" x14ac:dyDescent="0.2">
      <c r="AQ963">
        <v>29</v>
      </c>
      <c r="AR963">
        <v>6101</v>
      </c>
      <c r="AS963" t="s">
        <v>30902</v>
      </c>
      <c r="AT963" t="s">
        <v>937</v>
      </c>
      <c r="AU963">
        <v>29</v>
      </c>
      <c r="AV963">
        <v>6101</v>
      </c>
      <c r="AW963" t="s">
        <v>24004</v>
      </c>
      <c r="AX963" t="s">
        <v>937</v>
      </c>
      <c r="AY963">
        <v>29</v>
      </c>
      <c r="AZ963">
        <v>6101</v>
      </c>
      <c r="BA963" t="s">
        <v>17156</v>
      </c>
      <c r="BB963" t="s">
        <v>937</v>
      </c>
      <c r="BC963">
        <v>29</v>
      </c>
      <c r="BD963">
        <v>6101</v>
      </c>
      <c r="BE963" t="s">
        <v>10308</v>
      </c>
      <c r="BF963" t="s">
        <v>937</v>
      </c>
      <c r="BH963">
        <v>29</v>
      </c>
      <c r="BI963">
        <v>6101</v>
      </c>
      <c r="BJ963" t="s">
        <v>3660</v>
      </c>
      <c r="BK963" t="s">
        <v>938</v>
      </c>
      <c r="BP963">
        <v>45</v>
      </c>
      <c r="BQ963">
        <v>6256</v>
      </c>
      <c r="BS963">
        <v>1</v>
      </c>
    </row>
    <row r="964" spans="43:71" x14ac:dyDescent="0.2">
      <c r="AQ964">
        <v>29</v>
      </c>
      <c r="AR964">
        <v>6110</v>
      </c>
      <c r="AS964" t="s">
        <v>30903</v>
      </c>
      <c r="AT964" t="s">
        <v>936</v>
      </c>
      <c r="AU964">
        <v>29</v>
      </c>
      <c r="AV964">
        <v>6110</v>
      </c>
      <c r="AW964" t="s">
        <v>24005</v>
      </c>
      <c r="AX964" t="s">
        <v>936</v>
      </c>
      <c r="AY964">
        <v>29</v>
      </c>
      <c r="AZ964">
        <v>6110</v>
      </c>
      <c r="BA964" t="s">
        <v>17157</v>
      </c>
      <c r="BB964" t="s">
        <v>936</v>
      </c>
      <c r="BC964">
        <v>29</v>
      </c>
      <c r="BD964">
        <v>6110</v>
      </c>
      <c r="BE964" t="s">
        <v>10309</v>
      </c>
      <c r="BF964" t="s">
        <v>936</v>
      </c>
      <c r="BH964">
        <v>29</v>
      </c>
      <c r="BI964">
        <v>6110</v>
      </c>
      <c r="BJ964" t="s">
        <v>3661</v>
      </c>
      <c r="BK964" t="s">
        <v>936</v>
      </c>
      <c r="BP964">
        <v>45</v>
      </c>
      <c r="BQ964">
        <v>6260</v>
      </c>
      <c r="BS964">
        <v>2</v>
      </c>
    </row>
    <row r="965" spans="43:71" x14ac:dyDescent="0.2">
      <c r="AQ965">
        <v>29</v>
      </c>
      <c r="AR965">
        <v>6130</v>
      </c>
      <c r="AS965" t="s">
        <v>30904</v>
      </c>
      <c r="AT965" t="s">
        <v>938</v>
      </c>
      <c r="AU965">
        <v>29</v>
      </c>
      <c r="AV965">
        <v>6130</v>
      </c>
      <c r="AW965" t="s">
        <v>24006</v>
      </c>
      <c r="AX965" t="s">
        <v>938</v>
      </c>
      <c r="AY965">
        <v>29</v>
      </c>
      <c r="AZ965">
        <v>6130</v>
      </c>
      <c r="BA965" t="s">
        <v>17158</v>
      </c>
      <c r="BB965" t="s">
        <v>938</v>
      </c>
      <c r="BC965">
        <v>29</v>
      </c>
      <c r="BD965">
        <v>6130</v>
      </c>
      <c r="BE965" t="s">
        <v>10310</v>
      </c>
      <c r="BF965" t="s">
        <v>937</v>
      </c>
      <c r="BH965">
        <v>29</v>
      </c>
      <c r="BI965">
        <v>6130</v>
      </c>
      <c r="BJ965" t="s">
        <v>3662</v>
      </c>
      <c r="BK965" t="s">
        <v>937</v>
      </c>
      <c r="BP965">
        <v>45</v>
      </c>
      <c r="BQ965">
        <v>6270</v>
      </c>
      <c r="BS965">
        <v>2</v>
      </c>
    </row>
    <row r="966" spans="43:71" x14ac:dyDescent="0.2">
      <c r="AQ966">
        <v>29</v>
      </c>
      <c r="AR966">
        <v>6131</v>
      </c>
      <c r="AS966" t="s">
        <v>30905</v>
      </c>
      <c r="AT966" t="s">
        <v>938</v>
      </c>
      <c r="AU966">
        <v>29</v>
      </c>
      <c r="AV966">
        <v>6131</v>
      </c>
      <c r="AW966" t="s">
        <v>24007</v>
      </c>
      <c r="AX966" t="s">
        <v>938</v>
      </c>
      <c r="AY966">
        <v>29</v>
      </c>
      <c r="AZ966">
        <v>6131</v>
      </c>
      <c r="BA966" t="s">
        <v>17159</v>
      </c>
      <c r="BB966" t="s">
        <v>938</v>
      </c>
      <c r="BC966">
        <v>29</v>
      </c>
      <c r="BD966">
        <v>6131</v>
      </c>
      <c r="BE966" t="s">
        <v>10311</v>
      </c>
      <c r="BF966" t="s">
        <v>938</v>
      </c>
      <c r="BH966">
        <v>29</v>
      </c>
      <c r="BI966">
        <v>6131</v>
      </c>
      <c r="BJ966" t="s">
        <v>3663</v>
      </c>
      <c r="BK966" t="s">
        <v>937</v>
      </c>
      <c r="BP966">
        <v>45</v>
      </c>
      <c r="BQ966">
        <v>6280</v>
      </c>
      <c r="BS966">
        <v>1</v>
      </c>
    </row>
    <row r="967" spans="43:71" x14ac:dyDescent="0.2">
      <c r="AQ967">
        <v>29</v>
      </c>
      <c r="AR967">
        <v>6140</v>
      </c>
      <c r="AS967" t="s">
        <v>30906</v>
      </c>
      <c r="AT967" t="s">
        <v>937</v>
      </c>
      <c r="AU967">
        <v>29</v>
      </c>
      <c r="AV967">
        <v>6140</v>
      </c>
      <c r="AW967" t="s">
        <v>24008</v>
      </c>
      <c r="AX967" t="s">
        <v>937</v>
      </c>
      <c r="AY967">
        <v>29</v>
      </c>
      <c r="AZ967">
        <v>6140</v>
      </c>
      <c r="BA967" t="s">
        <v>17160</v>
      </c>
      <c r="BB967" t="s">
        <v>937</v>
      </c>
      <c r="BC967">
        <v>29</v>
      </c>
      <c r="BD967">
        <v>6140</v>
      </c>
      <c r="BE967" t="s">
        <v>10312</v>
      </c>
      <c r="BF967" t="s">
        <v>937</v>
      </c>
      <c r="BH967">
        <v>29</v>
      </c>
      <c r="BI967">
        <v>6140</v>
      </c>
      <c r="BJ967" t="s">
        <v>3664</v>
      </c>
      <c r="BK967" t="s">
        <v>937</v>
      </c>
      <c r="BP967">
        <v>45</v>
      </c>
      <c r="BQ967">
        <v>6290</v>
      </c>
      <c r="BS967">
        <v>2</v>
      </c>
    </row>
    <row r="968" spans="43:71" x14ac:dyDescent="0.2">
      <c r="AQ968">
        <v>29</v>
      </c>
      <c r="AR968">
        <v>6150</v>
      </c>
      <c r="AS968" t="s">
        <v>30907</v>
      </c>
      <c r="AT968" t="s">
        <v>937</v>
      </c>
      <c r="AU968">
        <v>29</v>
      </c>
      <c r="AV968">
        <v>6150</v>
      </c>
      <c r="AW968" t="s">
        <v>24009</v>
      </c>
      <c r="AX968" t="s">
        <v>937</v>
      </c>
      <c r="AY968">
        <v>29</v>
      </c>
      <c r="AZ968">
        <v>6150</v>
      </c>
      <c r="BA968" t="s">
        <v>17161</v>
      </c>
      <c r="BB968" t="s">
        <v>937</v>
      </c>
      <c r="BC968">
        <v>29</v>
      </c>
      <c r="BD968">
        <v>6150</v>
      </c>
      <c r="BE968" t="s">
        <v>10313</v>
      </c>
      <c r="BF968" t="s">
        <v>937</v>
      </c>
      <c r="BH968">
        <v>29</v>
      </c>
      <c r="BI968">
        <v>6150</v>
      </c>
      <c r="BJ968" t="s">
        <v>3665</v>
      </c>
      <c r="BK968" t="s">
        <v>937</v>
      </c>
      <c r="BP968">
        <v>45</v>
      </c>
      <c r="BQ968">
        <v>6300</v>
      </c>
      <c r="BS968">
        <v>1</v>
      </c>
    </row>
    <row r="969" spans="43:71" x14ac:dyDescent="0.2">
      <c r="AQ969">
        <v>29</v>
      </c>
      <c r="AR969">
        <v>6160</v>
      </c>
      <c r="AS969" t="s">
        <v>30908</v>
      </c>
      <c r="AT969" t="s">
        <v>937</v>
      </c>
      <c r="AU969">
        <v>29</v>
      </c>
      <c r="AV969">
        <v>6160</v>
      </c>
      <c r="AW969" t="s">
        <v>24010</v>
      </c>
      <c r="AX969" t="s">
        <v>937</v>
      </c>
      <c r="AY969">
        <v>29</v>
      </c>
      <c r="AZ969">
        <v>6160</v>
      </c>
      <c r="BA969" t="s">
        <v>17162</v>
      </c>
      <c r="BB969" t="s">
        <v>937</v>
      </c>
      <c r="BC969">
        <v>29</v>
      </c>
      <c r="BD969">
        <v>6160</v>
      </c>
      <c r="BE969" t="s">
        <v>10314</v>
      </c>
      <c r="BF969" t="s">
        <v>937</v>
      </c>
      <c r="BH969">
        <v>29</v>
      </c>
      <c r="BI969">
        <v>6160</v>
      </c>
      <c r="BJ969" t="s">
        <v>3666</v>
      </c>
      <c r="BK969" t="s">
        <v>937</v>
      </c>
      <c r="BP969">
        <v>45</v>
      </c>
      <c r="BQ969">
        <v>6310</v>
      </c>
      <c r="BS969">
        <v>1</v>
      </c>
    </row>
    <row r="970" spans="43:71" x14ac:dyDescent="0.2">
      <c r="AQ970">
        <v>29</v>
      </c>
      <c r="AR970">
        <v>6170</v>
      </c>
      <c r="AS970" t="s">
        <v>30909</v>
      </c>
      <c r="AT970" t="s">
        <v>937</v>
      </c>
      <c r="AU970">
        <v>29</v>
      </c>
      <c r="AV970">
        <v>6170</v>
      </c>
      <c r="AW970" t="s">
        <v>24011</v>
      </c>
      <c r="AX970" t="s">
        <v>937</v>
      </c>
      <c r="AY970">
        <v>29</v>
      </c>
      <c r="AZ970">
        <v>6170</v>
      </c>
      <c r="BA970" t="s">
        <v>17163</v>
      </c>
      <c r="BB970" t="s">
        <v>937</v>
      </c>
      <c r="BC970">
        <v>29</v>
      </c>
      <c r="BD970">
        <v>6170</v>
      </c>
      <c r="BE970" t="s">
        <v>10315</v>
      </c>
      <c r="BF970" t="s">
        <v>937</v>
      </c>
      <c r="BH970">
        <v>29</v>
      </c>
      <c r="BI970">
        <v>6170</v>
      </c>
      <c r="BJ970" t="s">
        <v>3667</v>
      </c>
      <c r="BK970" t="s">
        <v>937</v>
      </c>
      <c r="BP970">
        <v>45</v>
      </c>
      <c r="BQ970">
        <v>6320</v>
      </c>
      <c r="BS970">
        <v>1</v>
      </c>
    </row>
    <row r="971" spans="43:71" x14ac:dyDescent="0.2">
      <c r="AQ971">
        <v>29</v>
      </c>
      <c r="AR971">
        <v>6180</v>
      </c>
      <c r="AS971" t="s">
        <v>30910</v>
      </c>
      <c r="AT971" t="s">
        <v>937</v>
      </c>
      <c r="AU971">
        <v>29</v>
      </c>
      <c r="AV971">
        <v>6180</v>
      </c>
      <c r="AW971" t="s">
        <v>24012</v>
      </c>
      <c r="AX971" t="s">
        <v>937</v>
      </c>
      <c r="AY971">
        <v>29</v>
      </c>
      <c r="AZ971">
        <v>6180</v>
      </c>
      <c r="BA971" t="s">
        <v>17164</v>
      </c>
      <c r="BB971" t="s">
        <v>937</v>
      </c>
      <c r="BC971">
        <v>29</v>
      </c>
      <c r="BD971">
        <v>6180</v>
      </c>
      <c r="BE971" t="s">
        <v>10316</v>
      </c>
      <c r="BF971" t="s">
        <v>937</v>
      </c>
      <c r="BH971">
        <v>29</v>
      </c>
      <c r="BI971">
        <v>6180</v>
      </c>
      <c r="BJ971" t="s">
        <v>3668</v>
      </c>
      <c r="BK971" t="s">
        <v>937</v>
      </c>
      <c r="BP971">
        <v>45</v>
      </c>
      <c r="BQ971">
        <v>6330</v>
      </c>
      <c r="BS971">
        <v>3</v>
      </c>
    </row>
    <row r="972" spans="43:71" x14ac:dyDescent="0.2">
      <c r="AQ972">
        <v>29</v>
      </c>
      <c r="AR972">
        <v>6190</v>
      </c>
      <c r="AS972" t="s">
        <v>30911</v>
      </c>
      <c r="AT972" t="s">
        <v>937</v>
      </c>
      <c r="AU972">
        <v>29</v>
      </c>
      <c r="AV972">
        <v>6190</v>
      </c>
      <c r="AW972" t="s">
        <v>24013</v>
      </c>
      <c r="AX972" t="s">
        <v>937</v>
      </c>
      <c r="AY972">
        <v>29</v>
      </c>
      <c r="AZ972">
        <v>6190</v>
      </c>
      <c r="BA972" t="s">
        <v>17165</v>
      </c>
      <c r="BB972" t="s">
        <v>937</v>
      </c>
      <c r="BC972">
        <v>29</v>
      </c>
      <c r="BD972">
        <v>6190</v>
      </c>
      <c r="BE972" t="s">
        <v>10317</v>
      </c>
      <c r="BF972" t="s">
        <v>937</v>
      </c>
      <c r="BH972">
        <v>29</v>
      </c>
      <c r="BI972">
        <v>6190</v>
      </c>
      <c r="BJ972" t="s">
        <v>3669</v>
      </c>
      <c r="BK972" t="s">
        <v>937</v>
      </c>
      <c r="BP972">
        <v>45</v>
      </c>
      <c r="BQ972">
        <v>6340</v>
      </c>
      <c r="BS972">
        <v>1</v>
      </c>
    </row>
    <row r="973" spans="43:71" x14ac:dyDescent="0.2">
      <c r="AQ973">
        <v>29</v>
      </c>
      <c r="AR973">
        <v>6200</v>
      </c>
      <c r="AS973" t="s">
        <v>30912</v>
      </c>
      <c r="AT973" t="s">
        <v>937</v>
      </c>
      <c r="AU973">
        <v>29</v>
      </c>
      <c r="AV973">
        <v>6200</v>
      </c>
      <c r="AW973" t="s">
        <v>24014</v>
      </c>
      <c r="AX973" t="s">
        <v>937</v>
      </c>
      <c r="AY973">
        <v>29</v>
      </c>
      <c r="AZ973">
        <v>6200</v>
      </c>
      <c r="BA973" t="s">
        <v>17166</v>
      </c>
      <c r="BB973" t="s">
        <v>937</v>
      </c>
      <c r="BC973">
        <v>29</v>
      </c>
      <c r="BD973">
        <v>6200</v>
      </c>
      <c r="BE973" t="s">
        <v>10318</v>
      </c>
      <c r="BF973" t="s">
        <v>937</v>
      </c>
      <c r="BH973">
        <v>29</v>
      </c>
      <c r="BI973">
        <v>6200</v>
      </c>
      <c r="BJ973" t="s">
        <v>3670</v>
      </c>
      <c r="BK973" t="s">
        <v>937</v>
      </c>
      <c r="BP973">
        <v>46</v>
      </c>
      <c r="BQ973">
        <v>6010</v>
      </c>
      <c r="BS973">
        <v>2</v>
      </c>
    </row>
    <row r="974" spans="43:71" x14ac:dyDescent="0.2">
      <c r="AQ974">
        <v>29</v>
      </c>
      <c r="AR974">
        <v>6210</v>
      </c>
      <c r="AS974" t="s">
        <v>30913</v>
      </c>
      <c r="AT974" t="s">
        <v>936</v>
      </c>
      <c r="AU974">
        <v>29</v>
      </c>
      <c r="AV974">
        <v>6210</v>
      </c>
      <c r="AW974" t="s">
        <v>24015</v>
      </c>
      <c r="AX974" t="s">
        <v>936</v>
      </c>
      <c r="AY974">
        <v>29</v>
      </c>
      <c r="AZ974">
        <v>6210</v>
      </c>
      <c r="BA974" t="s">
        <v>17167</v>
      </c>
      <c r="BB974" t="s">
        <v>936</v>
      </c>
      <c r="BC974">
        <v>29</v>
      </c>
      <c r="BD974">
        <v>6210</v>
      </c>
      <c r="BE974" t="s">
        <v>10319</v>
      </c>
      <c r="BF974" t="s">
        <v>936</v>
      </c>
      <c r="BH974">
        <v>29</v>
      </c>
      <c r="BI974">
        <v>6210</v>
      </c>
      <c r="BJ974" t="s">
        <v>3671</v>
      </c>
      <c r="BK974" t="s">
        <v>936</v>
      </c>
      <c r="BP974">
        <v>46</v>
      </c>
      <c r="BQ974">
        <v>6020</v>
      </c>
      <c r="BS974">
        <v>2</v>
      </c>
    </row>
    <row r="975" spans="43:71" x14ac:dyDescent="0.2">
      <c r="AQ975">
        <v>29</v>
      </c>
      <c r="AR975">
        <v>6240</v>
      </c>
      <c r="AS975" t="s">
        <v>30914</v>
      </c>
      <c r="AT975" t="s">
        <v>937</v>
      </c>
      <c r="AU975">
        <v>29</v>
      </c>
      <c r="AV975">
        <v>6240</v>
      </c>
      <c r="AW975" t="s">
        <v>24016</v>
      </c>
      <c r="AX975" t="s">
        <v>937</v>
      </c>
      <c r="AY975">
        <v>29</v>
      </c>
      <c r="AZ975">
        <v>6240</v>
      </c>
      <c r="BA975" t="s">
        <v>17168</v>
      </c>
      <c r="BB975" t="s">
        <v>937</v>
      </c>
      <c r="BC975">
        <v>29</v>
      </c>
      <c r="BD975">
        <v>6240</v>
      </c>
      <c r="BE975" t="s">
        <v>10320</v>
      </c>
      <c r="BF975" t="s">
        <v>937</v>
      </c>
      <c r="BH975">
        <v>29</v>
      </c>
      <c r="BI975">
        <v>6240</v>
      </c>
      <c r="BJ975" t="s">
        <v>3672</v>
      </c>
      <c r="BK975" t="s">
        <v>937</v>
      </c>
      <c r="BP975">
        <v>46</v>
      </c>
      <c r="BQ975">
        <v>6030</v>
      </c>
      <c r="BS975">
        <v>2</v>
      </c>
    </row>
    <row r="976" spans="43:71" x14ac:dyDescent="0.2">
      <c r="AQ976">
        <v>29</v>
      </c>
      <c r="AR976">
        <v>6250</v>
      </c>
      <c r="AS976" t="s">
        <v>30915</v>
      </c>
      <c r="AT976" t="s">
        <v>937</v>
      </c>
      <c r="AU976">
        <v>29</v>
      </c>
      <c r="AV976">
        <v>6250</v>
      </c>
      <c r="AW976" t="s">
        <v>24017</v>
      </c>
      <c r="AX976" t="s">
        <v>937</v>
      </c>
      <c r="AY976">
        <v>29</v>
      </c>
      <c r="AZ976">
        <v>6250</v>
      </c>
      <c r="BA976" t="s">
        <v>17169</v>
      </c>
      <c r="BB976" t="s">
        <v>937</v>
      </c>
      <c r="BC976">
        <v>29</v>
      </c>
      <c r="BD976">
        <v>6250</v>
      </c>
      <c r="BE976" t="s">
        <v>10321</v>
      </c>
      <c r="BF976" t="s">
        <v>937</v>
      </c>
      <c r="BH976">
        <v>29</v>
      </c>
      <c r="BI976">
        <v>6250</v>
      </c>
      <c r="BJ976" t="s">
        <v>3673</v>
      </c>
      <c r="BK976" t="s">
        <v>937</v>
      </c>
      <c r="BP976">
        <v>46</v>
      </c>
      <c r="BQ976">
        <v>6040</v>
      </c>
      <c r="BS976">
        <v>2</v>
      </c>
    </row>
    <row r="977" spans="43:71" x14ac:dyDescent="0.2">
      <c r="AQ977">
        <v>29</v>
      </c>
      <c r="AR977">
        <v>6256</v>
      </c>
      <c r="AS977" t="s">
        <v>30916</v>
      </c>
      <c r="AT977" t="s">
        <v>938</v>
      </c>
      <c r="AU977">
        <v>29</v>
      </c>
      <c r="AV977">
        <v>6256</v>
      </c>
      <c r="AW977" t="s">
        <v>24018</v>
      </c>
      <c r="AX977" t="s">
        <v>938</v>
      </c>
      <c r="AY977">
        <v>29</v>
      </c>
      <c r="AZ977">
        <v>6256</v>
      </c>
      <c r="BA977" t="s">
        <v>17170</v>
      </c>
      <c r="BB977" t="s">
        <v>938</v>
      </c>
      <c r="BC977">
        <v>29</v>
      </c>
      <c r="BD977">
        <v>6256</v>
      </c>
      <c r="BE977" t="s">
        <v>10322</v>
      </c>
      <c r="BF977" t="s">
        <v>938</v>
      </c>
      <c r="BH977">
        <v>29</v>
      </c>
      <c r="BI977">
        <v>6256</v>
      </c>
      <c r="BJ977" t="s">
        <v>3674</v>
      </c>
      <c r="BK977" t="s">
        <v>938</v>
      </c>
      <c r="BP977">
        <v>46</v>
      </c>
      <c r="BQ977">
        <v>6070</v>
      </c>
      <c r="BS977">
        <v>2</v>
      </c>
    </row>
    <row r="978" spans="43:71" x14ac:dyDescent="0.2">
      <c r="AQ978">
        <v>29</v>
      </c>
      <c r="AR978">
        <v>6260</v>
      </c>
      <c r="AS978" t="s">
        <v>30917</v>
      </c>
      <c r="AT978" t="s">
        <v>937</v>
      </c>
      <c r="AU978">
        <v>29</v>
      </c>
      <c r="AV978">
        <v>6260</v>
      </c>
      <c r="AW978" t="s">
        <v>24019</v>
      </c>
      <c r="AX978" t="s">
        <v>937</v>
      </c>
      <c r="AY978">
        <v>29</v>
      </c>
      <c r="AZ978">
        <v>6260</v>
      </c>
      <c r="BA978" t="s">
        <v>17171</v>
      </c>
      <c r="BB978" t="s">
        <v>937</v>
      </c>
      <c r="BC978">
        <v>29</v>
      </c>
      <c r="BD978">
        <v>6260</v>
      </c>
      <c r="BE978" t="s">
        <v>10323</v>
      </c>
      <c r="BF978" t="s">
        <v>937</v>
      </c>
      <c r="BH978">
        <v>29</v>
      </c>
      <c r="BI978">
        <v>6260</v>
      </c>
      <c r="BJ978" t="s">
        <v>3675</v>
      </c>
      <c r="BK978" t="s">
        <v>937</v>
      </c>
      <c r="BP978">
        <v>46</v>
      </c>
      <c r="BQ978">
        <v>6080</v>
      </c>
      <c r="BS978">
        <v>2</v>
      </c>
    </row>
    <row r="979" spans="43:71" x14ac:dyDescent="0.2">
      <c r="AQ979">
        <v>29</v>
      </c>
      <c r="AR979">
        <v>6270</v>
      </c>
      <c r="AS979" t="s">
        <v>30918</v>
      </c>
      <c r="AT979" t="s">
        <v>937</v>
      </c>
      <c r="AU979">
        <v>29</v>
      </c>
      <c r="AV979">
        <v>6270</v>
      </c>
      <c r="AW979" t="s">
        <v>24020</v>
      </c>
      <c r="AX979" t="s">
        <v>937</v>
      </c>
      <c r="AY979">
        <v>29</v>
      </c>
      <c r="AZ979">
        <v>6270</v>
      </c>
      <c r="BA979" t="s">
        <v>17172</v>
      </c>
      <c r="BB979" t="s">
        <v>937</v>
      </c>
      <c r="BC979">
        <v>29</v>
      </c>
      <c r="BD979">
        <v>6270</v>
      </c>
      <c r="BE979" t="s">
        <v>10324</v>
      </c>
      <c r="BF979" t="s">
        <v>937</v>
      </c>
      <c r="BH979">
        <v>29</v>
      </c>
      <c r="BI979">
        <v>6270</v>
      </c>
      <c r="BJ979" t="s">
        <v>3676</v>
      </c>
      <c r="BK979" t="s">
        <v>937</v>
      </c>
      <c r="BP979">
        <v>46</v>
      </c>
      <c r="BQ979">
        <v>6090</v>
      </c>
      <c r="BS979">
        <v>2</v>
      </c>
    </row>
    <row r="980" spans="43:71" x14ac:dyDescent="0.2">
      <c r="AQ980">
        <v>29</v>
      </c>
      <c r="AR980">
        <v>6280</v>
      </c>
      <c r="AS980" t="s">
        <v>30919</v>
      </c>
      <c r="AT980" t="s">
        <v>937</v>
      </c>
      <c r="AU980">
        <v>29</v>
      </c>
      <c r="AV980">
        <v>6280</v>
      </c>
      <c r="AW980" t="s">
        <v>24021</v>
      </c>
      <c r="AX980" t="s">
        <v>937</v>
      </c>
      <c r="AY980">
        <v>29</v>
      </c>
      <c r="AZ980">
        <v>6280</v>
      </c>
      <c r="BA980" t="s">
        <v>17173</v>
      </c>
      <c r="BB980" t="s">
        <v>937</v>
      </c>
      <c r="BC980">
        <v>29</v>
      </c>
      <c r="BD980">
        <v>6280</v>
      </c>
      <c r="BE980" t="s">
        <v>10325</v>
      </c>
      <c r="BF980" t="s">
        <v>937</v>
      </c>
      <c r="BH980">
        <v>29</v>
      </c>
      <c r="BI980">
        <v>6280</v>
      </c>
      <c r="BJ980" t="s">
        <v>3677</v>
      </c>
      <c r="BK980" t="s">
        <v>937</v>
      </c>
      <c r="BP980">
        <v>46</v>
      </c>
      <c r="BQ980">
        <v>6100</v>
      </c>
      <c r="BS980">
        <v>2</v>
      </c>
    </row>
    <row r="981" spans="43:71" x14ac:dyDescent="0.2">
      <c r="AQ981">
        <v>29</v>
      </c>
      <c r="AR981">
        <v>6290</v>
      </c>
      <c r="AS981" t="s">
        <v>30920</v>
      </c>
      <c r="AT981" t="s">
        <v>936</v>
      </c>
      <c r="AU981">
        <v>29</v>
      </c>
      <c r="AV981">
        <v>6290</v>
      </c>
      <c r="AW981" t="s">
        <v>24022</v>
      </c>
      <c r="AX981" t="s">
        <v>936</v>
      </c>
      <c r="AY981">
        <v>29</v>
      </c>
      <c r="AZ981">
        <v>6290</v>
      </c>
      <c r="BA981" t="s">
        <v>17174</v>
      </c>
      <c r="BB981" t="s">
        <v>936</v>
      </c>
      <c r="BC981">
        <v>29</v>
      </c>
      <c r="BD981">
        <v>6290</v>
      </c>
      <c r="BE981" t="s">
        <v>10326</v>
      </c>
      <c r="BF981" t="s">
        <v>936</v>
      </c>
      <c r="BH981">
        <v>29</v>
      </c>
      <c r="BI981">
        <v>6290</v>
      </c>
      <c r="BJ981" t="s">
        <v>3678</v>
      </c>
      <c r="BK981" t="s">
        <v>936</v>
      </c>
      <c r="BP981">
        <v>46</v>
      </c>
      <c r="BQ981">
        <v>6101</v>
      </c>
      <c r="BS981">
        <v>4</v>
      </c>
    </row>
    <row r="982" spans="43:71" x14ac:dyDescent="0.2">
      <c r="AQ982">
        <v>29</v>
      </c>
      <c r="AR982">
        <v>6300</v>
      </c>
      <c r="AS982" t="s">
        <v>30921</v>
      </c>
      <c r="AT982" t="s">
        <v>936</v>
      </c>
      <c r="AU982">
        <v>29</v>
      </c>
      <c r="AV982">
        <v>6300</v>
      </c>
      <c r="AW982" t="s">
        <v>24023</v>
      </c>
      <c r="AX982" t="s">
        <v>936</v>
      </c>
      <c r="AY982">
        <v>29</v>
      </c>
      <c r="AZ982">
        <v>6300</v>
      </c>
      <c r="BA982" t="s">
        <v>17175</v>
      </c>
      <c r="BB982" t="s">
        <v>936</v>
      </c>
      <c r="BC982">
        <v>29</v>
      </c>
      <c r="BD982">
        <v>6300</v>
      </c>
      <c r="BE982" t="s">
        <v>10327</v>
      </c>
      <c r="BF982" t="s">
        <v>936</v>
      </c>
      <c r="BH982">
        <v>29</v>
      </c>
      <c r="BI982">
        <v>6300</v>
      </c>
      <c r="BJ982" t="s">
        <v>3679</v>
      </c>
      <c r="BK982" t="s">
        <v>936</v>
      </c>
      <c r="BP982">
        <v>46</v>
      </c>
      <c r="BQ982">
        <v>6110</v>
      </c>
      <c r="BS982">
        <v>1</v>
      </c>
    </row>
    <row r="983" spans="43:71" x14ac:dyDescent="0.2">
      <c r="AQ983">
        <v>29</v>
      </c>
      <c r="AR983">
        <v>6310</v>
      </c>
      <c r="AS983" t="s">
        <v>30922</v>
      </c>
      <c r="AT983" t="s">
        <v>936</v>
      </c>
      <c r="AU983">
        <v>29</v>
      </c>
      <c r="AV983">
        <v>6310</v>
      </c>
      <c r="AW983" t="s">
        <v>24024</v>
      </c>
      <c r="AX983" t="s">
        <v>936</v>
      </c>
      <c r="AY983">
        <v>29</v>
      </c>
      <c r="AZ983">
        <v>6310</v>
      </c>
      <c r="BA983" t="s">
        <v>17176</v>
      </c>
      <c r="BB983" t="s">
        <v>936</v>
      </c>
      <c r="BC983">
        <v>29</v>
      </c>
      <c r="BD983">
        <v>6310</v>
      </c>
      <c r="BE983" t="s">
        <v>10328</v>
      </c>
      <c r="BF983" t="s">
        <v>936</v>
      </c>
      <c r="BH983">
        <v>29</v>
      </c>
      <c r="BI983">
        <v>6310</v>
      </c>
      <c r="BJ983" t="s">
        <v>3680</v>
      </c>
      <c r="BK983" t="s">
        <v>936</v>
      </c>
      <c r="BP983">
        <v>46</v>
      </c>
      <c r="BQ983">
        <v>6130</v>
      </c>
      <c r="BS983">
        <v>1</v>
      </c>
    </row>
    <row r="984" spans="43:71" x14ac:dyDescent="0.2">
      <c r="AQ984">
        <v>29</v>
      </c>
      <c r="AR984">
        <v>6320</v>
      </c>
      <c r="AS984" t="s">
        <v>30923</v>
      </c>
      <c r="AT984" t="s">
        <v>938</v>
      </c>
      <c r="AU984">
        <v>29</v>
      </c>
      <c r="AV984">
        <v>6320</v>
      </c>
      <c r="AW984" t="s">
        <v>24025</v>
      </c>
      <c r="AX984" t="s">
        <v>938</v>
      </c>
      <c r="AY984">
        <v>29</v>
      </c>
      <c r="AZ984">
        <v>6320</v>
      </c>
      <c r="BA984" t="s">
        <v>17177</v>
      </c>
      <c r="BB984" t="s">
        <v>938</v>
      </c>
      <c r="BC984">
        <v>29</v>
      </c>
      <c r="BD984">
        <v>6320</v>
      </c>
      <c r="BE984" t="s">
        <v>10329</v>
      </c>
      <c r="BF984" t="s">
        <v>938</v>
      </c>
      <c r="BH984">
        <v>29</v>
      </c>
      <c r="BI984">
        <v>6320</v>
      </c>
      <c r="BJ984" t="s">
        <v>3681</v>
      </c>
      <c r="BK984" t="s">
        <v>937</v>
      </c>
      <c r="BP984">
        <v>46</v>
      </c>
      <c r="BQ984">
        <v>6131</v>
      </c>
      <c r="BS984">
        <v>4</v>
      </c>
    </row>
    <row r="985" spans="43:71" x14ac:dyDescent="0.2">
      <c r="AQ985">
        <v>29</v>
      </c>
      <c r="AR985">
        <v>6330</v>
      </c>
      <c r="AS985" t="s">
        <v>30924</v>
      </c>
      <c r="AT985" t="s">
        <v>936</v>
      </c>
      <c r="AU985">
        <v>29</v>
      </c>
      <c r="AV985">
        <v>6330</v>
      </c>
      <c r="AW985" t="s">
        <v>24026</v>
      </c>
      <c r="AX985" t="s">
        <v>936</v>
      </c>
      <c r="AY985">
        <v>29</v>
      </c>
      <c r="AZ985">
        <v>6330</v>
      </c>
      <c r="BA985" t="s">
        <v>17178</v>
      </c>
      <c r="BB985" t="s">
        <v>936</v>
      </c>
      <c r="BC985">
        <v>29</v>
      </c>
      <c r="BD985">
        <v>6330</v>
      </c>
      <c r="BE985" t="s">
        <v>10330</v>
      </c>
      <c r="BF985" t="s">
        <v>936</v>
      </c>
      <c r="BH985">
        <v>29</v>
      </c>
      <c r="BI985">
        <v>6330</v>
      </c>
      <c r="BJ985" t="s">
        <v>3682</v>
      </c>
      <c r="BK985" t="s">
        <v>936</v>
      </c>
      <c r="BP985">
        <v>46</v>
      </c>
      <c r="BQ985">
        <v>6140</v>
      </c>
      <c r="BS985">
        <v>2</v>
      </c>
    </row>
    <row r="986" spans="43:71" x14ac:dyDescent="0.2">
      <c r="AQ986">
        <v>29</v>
      </c>
      <c r="AR986">
        <v>6340</v>
      </c>
      <c r="AS986" t="s">
        <v>30925</v>
      </c>
      <c r="AT986" t="s">
        <v>936</v>
      </c>
      <c r="AU986">
        <v>29</v>
      </c>
      <c r="AV986">
        <v>6340</v>
      </c>
      <c r="AW986" t="s">
        <v>24027</v>
      </c>
      <c r="AX986" t="s">
        <v>936</v>
      </c>
      <c r="AY986">
        <v>29</v>
      </c>
      <c r="AZ986">
        <v>6340</v>
      </c>
      <c r="BA986" t="s">
        <v>17179</v>
      </c>
      <c r="BB986" t="s">
        <v>936</v>
      </c>
      <c r="BC986">
        <v>29</v>
      </c>
      <c r="BD986">
        <v>6340</v>
      </c>
      <c r="BE986" t="s">
        <v>10331</v>
      </c>
      <c r="BF986" t="s">
        <v>936</v>
      </c>
      <c r="BH986">
        <v>29</v>
      </c>
      <c r="BI986">
        <v>6340</v>
      </c>
      <c r="BJ986" t="s">
        <v>3683</v>
      </c>
      <c r="BK986" t="s">
        <v>936</v>
      </c>
      <c r="BP986">
        <v>46</v>
      </c>
      <c r="BQ986">
        <v>6150</v>
      </c>
      <c r="BS986">
        <v>2</v>
      </c>
    </row>
    <row r="987" spans="43:71" x14ac:dyDescent="0.2">
      <c r="AQ987">
        <v>29</v>
      </c>
      <c r="AR987">
        <v>6350</v>
      </c>
      <c r="AS987" t="s">
        <v>30926</v>
      </c>
      <c r="AT987" t="s">
        <v>936</v>
      </c>
      <c r="AU987">
        <v>29</v>
      </c>
      <c r="AV987">
        <v>6350</v>
      </c>
      <c r="AW987" t="s">
        <v>24028</v>
      </c>
      <c r="AX987" t="s">
        <v>936</v>
      </c>
      <c r="AY987">
        <v>29</v>
      </c>
      <c r="AZ987">
        <v>6350</v>
      </c>
      <c r="BA987" t="s">
        <v>17180</v>
      </c>
      <c r="BB987" t="s">
        <v>938</v>
      </c>
      <c r="BC987">
        <v>29</v>
      </c>
      <c r="BD987">
        <v>6350</v>
      </c>
      <c r="BE987" t="s">
        <v>10332</v>
      </c>
      <c r="BF987" t="s">
        <v>938</v>
      </c>
      <c r="BH987">
        <v>29</v>
      </c>
      <c r="BI987">
        <v>6350</v>
      </c>
      <c r="BJ987" t="s">
        <v>3684</v>
      </c>
      <c r="BK987" t="s">
        <v>938</v>
      </c>
      <c r="BP987">
        <v>46</v>
      </c>
      <c r="BQ987">
        <v>6160</v>
      </c>
      <c r="BS987">
        <v>2</v>
      </c>
    </row>
    <row r="988" spans="43:71" x14ac:dyDescent="0.2">
      <c r="AQ988">
        <v>29</v>
      </c>
      <c r="AR988">
        <v>6360</v>
      </c>
      <c r="AS988" t="s">
        <v>30927</v>
      </c>
      <c r="AT988" t="s">
        <v>936</v>
      </c>
      <c r="AU988">
        <v>29</v>
      </c>
      <c r="AV988">
        <v>6360</v>
      </c>
      <c r="AW988" t="s">
        <v>24029</v>
      </c>
      <c r="AX988" t="s">
        <v>936</v>
      </c>
      <c r="AY988">
        <v>29</v>
      </c>
      <c r="AZ988">
        <v>6360</v>
      </c>
      <c r="BA988" t="s">
        <v>17181</v>
      </c>
      <c r="BB988" t="s">
        <v>936</v>
      </c>
      <c r="BC988">
        <v>29</v>
      </c>
      <c r="BD988">
        <v>6360</v>
      </c>
      <c r="BE988" t="s">
        <v>10333</v>
      </c>
      <c r="BF988" t="s">
        <v>936</v>
      </c>
      <c r="BH988">
        <v>29</v>
      </c>
      <c r="BI988">
        <v>6360</v>
      </c>
      <c r="BJ988" t="s">
        <v>3685</v>
      </c>
      <c r="BK988" t="s">
        <v>936</v>
      </c>
      <c r="BP988">
        <v>46</v>
      </c>
      <c r="BQ988">
        <v>6170</v>
      </c>
      <c r="BS988">
        <v>2</v>
      </c>
    </row>
    <row r="989" spans="43:71" x14ac:dyDescent="0.2">
      <c r="AQ989">
        <v>29</v>
      </c>
      <c r="AR989">
        <v>7205</v>
      </c>
      <c r="AS989" t="s">
        <v>30928</v>
      </c>
      <c r="AT989" t="s">
        <v>937</v>
      </c>
      <c r="AU989">
        <v>29</v>
      </c>
      <c r="AV989">
        <v>7205</v>
      </c>
      <c r="AW989" t="s">
        <v>24030</v>
      </c>
      <c r="AX989" t="s">
        <v>937</v>
      </c>
      <c r="AY989">
        <v>29</v>
      </c>
      <c r="AZ989">
        <v>7205</v>
      </c>
      <c r="BA989" t="s">
        <v>17182</v>
      </c>
      <c r="BB989" t="s">
        <v>937</v>
      </c>
      <c r="BC989">
        <v>29</v>
      </c>
      <c r="BD989">
        <v>7205</v>
      </c>
      <c r="BE989" t="s">
        <v>10334</v>
      </c>
      <c r="BF989" t="s">
        <v>937</v>
      </c>
      <c r="BH989">
        <v>29</v>
      </c>
      <c r="BI989">
        <v>7205</v>
      </c>
      <c r="BJ989" t="s">
        <v>3686</v>
      </c>
      <c r="BK989" t="s">
        <v>937</v>
      </c>
      <c r="BP989">
        <v>46</v>
      </c>
      <c r="BQ989">
        <v>6180</v>
      </c>
      <c r="BS989">
        <v>2</v>
      </c>
    </row>
    <row r="990" spans="43:71" x14ac:dyDescent="0.2">
      <c r="AQ990">
        <v>29</v>
      </c>
      <c r="AR990">
        <v>7206</v>
      </c>
      <c r="AS990" t="s">
        <v>30929</v>
      </c>
      <c r="AT990" t="s">
        <v>937</v>
      </c>
      <c r="AU990">
        <v>29</v>
      </c>
      <c r="AV990">
        <v>7206</v>
      </c>
      <c r="AW990" t="s">
        <v>24031</v>
      </c>
      <c r="AX990" t="s">
        <v>937</v>
      </c>
      <c r="AY990">
        <v>29</v>
      </c>
      <c r="AZ990">
        <v>7206</v>
      </c>
      <c r="BA990" t="s">
        <v>17183</v>
      </c>
      <c r="BB990" t="s">
        <v>937</v>
      </c>
      <c r="BC990">
        <v>29</v>
      </c>
      <c r="BD990">
        <v>7206</v>
      </c>
      <c r="BE990" t="s">
        <v>10335</v>
      </c>
      <c r="BF990" t="s">
        <v>937</v>
      </c>
      <c r="BH990">
        <v>29</v>
      </c>
      <c r="BI990">
        <v>7206</v>
      </c>
      <c r="BJ990" t="s">
        <v>3687</v>
      </c>
      <c r="BK990" t="s">
        <v>937</v>
      </c>
      <c r="BP990">
        <v>46</v>
      </c>
      <c r="BQ990">
        <v>6190</v>
      </c>
      <c r="BS990">
        <v>2</v>
      </c>
    </row>
    <row r="991" spans="43:71" x14ac:dyDescent="0.2">
      <c r="AQ991">
        <v>29</v>
      </c>
      <c r="AR991">
        <v>7207</v>
      </c>
      <c r="AS991" t="s">
        <v>30930</v>
      </c>
      <c r="AT991" t="s">
        <v>938</v>
      </c>
      <c r="AU991">
        <v>29</v>
      </c>
      <c r="AV991">
        <v>7207</v>
      </c>
      <c r="AW991" t="s">
        <v>24032</v>
      </c>
      <c r="AX991" t="s">
        <v>938</v>
      </c>
      <c r="AY991">
        <v>29</v>
      </c>
      <c r="AZ991">
        <v>7207</v>
      </c>
      <c r="BA991" t="s">
        <v>17184</v>
      </c>
      <c r="BB991" t="s">
        <v>938</v>
      </c>
      <c r="BC991">
        <v>29</v>
      </c>
      <c r="BD991">
        <v>7207</v>
      </c>
      <c r="BE991" t="s">
        <v>10336</v>
      </c>
      <c r="BF991" t="s">
        <v>937</v>
      </c>
      <c r="BH991">
        <v>29</v>
      </c>
      <c r="BI991">
        <v>7207</v>
      </c>
      <c r="BJ991" t="s">
        <v>3688</v>
      </c>
      <c r="BK991" t="s">
        <v>937</v>
      </c>
      <c r="BP991">
        <v>46</v>
      </c>
      <c r="BQ991">
        <v>6200</v>
      </c>
      <c r="BS991">
        <v>2</v>
      </c>
    </row>
    <row r="992" spans="43:71" x14ac:dyDescent="0.2">
      <c r="AQ992">
        <v>29</v>
      </c>
      <c r="AR992">
        <v>7210</v>
      </c>
      <c r="AS992" t="s">
        <v>30931</v>
      </c>
      <c r="AT992" t="s">
        <v>937</v>
      </c>
      <c r="AU992">
        <v>29</v>
      </c>
      <c r="AV992">
        <v>7210</v>
      </c>
      <c r="AW992" t="s">
        <v>24033</v>
      </c>
      <c r="AX992" t="s">
        <v>937</v>
      </c>
      <c r="AY992">
        <v>29</v>
      </c>
      <c r="AZ992">
        <v>7210</v>
      </c>
      <c r="BA992" t="s">
        <v>17185</v>
      </c>
      <c r="BB992" t="s">
        <v>937</v>
      </c>
      <c r="BC992">
        <v>29</v>
      </c>
      <c r="BD992">
        <v>7210</v>
      </c>
      <c r="BE992" t="s">
        <v>10337</v>
      </c>
      <c r="BF992" t="s">
        <v>937</v>
      </c>
      <c r="BH992">
        <v>29</v>
      </c>
      <c r="BI992">
        <v>7210</v>
      </c>
      <c r="BJ992" t="s">
        <v>3689</v>
      </c>
      <c r="BK992" t="s">
        <v>937</v>
      </c>
      <c r="BP992">
        <v>46</v>
      </c>
      <c r="BQ992">
        <v>6210</v>
      </c>
      <c r="BS992">
        <v>1</v>
      </c>
    </row>
    <row r="993" spans="43:71" x14ac:dyDescent="0.2">
      <c r="AQ993">
        <v>29</v>
      </c>
      <c r="AR993">
        <v>8073</v>
      </c>
      <c r="AS993" t="s">
        <v>30932</v>
      </c>
      <c r="AT993" t="s">
        <v>938</v>
      </c>
      <c r="AU993">
        <v>29</v>
      </c>
      <c r="AV993">
        <v>8073</v>
      </c>
      <c r="AW993" t="s">
        <v>24034</v>
      </c>
      <c r="AX993" t="s">
        <v>938</v>
      </c>
      <c r="AY993">
        <v>29</v>
      </c>
      <c r="AZ993">
        <v>8073</v>
      </c>
      <c r="BA993" t="s">
        <v>17186</v>
      </c>
      <c r="BB993" t="s">
        <v>938</v>
      </c>
      <c r="BC993">
        <v>29</v>
      </c>
      <c r="BD993">
        <v>8073</v>
      </c>
      <c r="BE993" t="s">
        <v>10338</v>
      </c>
      <c r="BF993" t="s">
        <v>938</v>
      </c>
      <c r="BH993">
        <v>29</v>
      </c>
      <c r="BI993">
        <v>8073</v>
      </c>
      <c r="BJ993" t="s">
        <v>3690</v>
      </c>
      <c r="BK993" t="s">
        <v>938</v>
      </c>
      <c r="BP993">
        <v>46</v>
      </c>
      <c r="BQ993">
        <v>6240</v>
      </c>
      <c r="BS993">
        <v>2</v>
      </c>
    </row>
    <row r="994" spans="43:71" x14ac:dyDescent="0.2">
      <c r="AQ994">
        <v>29</v>
      </c>
      <c r="AR994">
        <v>8074</v>
      </c>
      <c r="AS994" t="s">
        <v>30933</v>
      </c>
      <c r="AT994" t="s">
        <v>937</v>
      </c>
      <c r="AU994">
        <v>29</v>
      </c>
      <c r="AV994">
        <v>8074</v>
      </c>
      <c r="AW994" t="s">
        <v>24035</v>
      </c>
      <c r="AX994" t="s">
        <v>937</v>
      </c>
      <c r="AY994">
        <v>29</v>
      </c>
      <c r="AZ994">
        <v>8074</v>
      </c>
      <c r="BA994" t="s">
        <v>17187</v>
      </c>
      <c r="BB994" t="s">
        <v>937</v>
      </c>
      <c r="BC994">
        <v>29</v>
      </c>
      <c r="BD994">
        <v>8074</v>
      </c>
      <c r="BE994" t="s">
        <v>10339</v>
      </c>
      <c r="BF994" t="s">
        <v>937</v>
      </c>
      <c r="BH994">
        <v>29</v>
      </c>
      <c r="BI994">
        <v>8074</v>
      </c>
      <c r="BJ994" t="s">
        <v>3691</v>
      </c>
      <c r="BK994" t="s">
        <v>937</v>
      </c>
      <c r="BP994">
        <v>46</v>
      </c>
      <c r="BQ994">
        <v>6250</v>
      </c>
      <c r="BS994">
        <v>1</v>
      </c>
    </row>
    <row r="995" spans="43:71" x14ac:dyDescent="0.2">
      <c r="AQ995">
        <v>29</v>
      </c>
      <c r="AR995">
        <v>8075</v>
      </c>
      <c r="AS995" t="s">
        <v>30934</v>
      </c>
      <c r="AT995" t="s">
        <v>937</v>
      </c>
      <c r="AU995">
        <v>29</v>
      </c>
      <c r="AV995">
        <v>8075</v>
      </c>
      <c r="AW995" t="s">
        <v>24036</v>
      </c>
      <c r="AX995" t="s">
        <v>937</v>
      </c>
      <c r="AY995">
        <v>29</v>
      </c>
      <c r="AZ995">
        <v>8075</v>
      </c>
      <c r="BA995" t="s">
        <v>17188</v>
      </c>
      <c r="BB995" t="s">
        <v>937</v>
      </c>
      <c r="BC995">
        <v>29</v>
      </c>
      <c r="BD995">
        <v>8075</v>
      </c>
      <c r="BE995" t="s">
        <v>10340</v>
      </c>
      <c r="BF995" t="s">
        <v>937</v>
      </c>
      <c r="BH995">
        <v>29</v>
      </c>
      <c r="BI995">
        <v>8075</v>
      </c>
      <c r="BJ995" t="s">
        <v>3692</v>
      </c>
      <c r="BK995" t="s">
        <v>937</v>
      </c>
      <c r="BP995">
        <v>46</v>
      </c>
      <c r="BQ995">
        <v>6256</v>
      </c>
      <c r="BS995">
        <v>1</v>
      </c>
    </row>
    <row r="996" spans="43:71" x14ac:dyDescent="0.2">
      <c r="AQ996">
        <v>29</v>
      </c>
      <c r="AR996">
        <v>8076</v>
      </c>
      <c r="AS996" t="s">
        <v>30935</v>
      </c>
      <c r="AT996" t="s">
        <v>938</v>
      </c>
      <c r="AU996">
        <v>29</v>
      </c>
      <c r="AV996">
        <v>8076</v>
      </c>
      <c r="AW996" t="s">
        <v>24037</v>
      </c>
      <c r="AX996" t="s">
        <v>938</v>
      </c>
      <c r="AY996">
        <v>29</v>
      </c>
      <c r="AZ996">
        <v>8076</v>
      </c>
      <c r="BA996" t="s">
        <v>17189</v>
      </c>
      <c r="BB996" t="s">
        <v>938</v>
      </c>
      <c r="BC996">
        <v>29</v>
      </c>
      <c r="BD996">
        <v>8076</v>
      </c>
      <c r="BE996" t="s">
        <v>10341</v>
      </c>
      <c r="BF996" t="s">
        <v>938</v>
      </c>
      <c r="BH996">
        <v>29</v>
      </c>
      <c r="BI996">
        <v>8076</v>
      </c>
      <c r="BJ996" t="s">
        <v>3693</v>
      </c>
      <c r="BK996" t="s">
        <v>938</v>
      </c>
      <c r="BP996">
        <v>46</v>
      </c>
      <c r="BQ996">
        <v>6260</v>
      </c>
      <c r="BS996">
        <v>2</v>
      </c>
    </row>
    <row r="997" spans="43:71" x14ac:dyDescent="0.2">
      <c r="AQ997">
        <v>29</v>
      </c>
      <c r="AR997">
        <v>8077</v>
      </c>
      <c r="AS997" t="s">
        <v>30936</v>
      </c>
      <c r="AT997" t="s">
        <v>937</v>
      </c>
      <c r="AU997">
        <v>29</v>
      </c>
      <c r="AV997">
        <v>8077</v>
      </c>
      <c r="AW997" t="s">
        <v>24038</v>
      </c>
      <c r="AX997" t="s">
        <v>937</v>
      </c>
      <c r="AY997">
        <v>29</v>
      </c>
      <c r="AZ997">
        <v>8077</v>
      </c>
      <c r="BA997" t="s">
        <v>17190</v>
      </c>
      <c r="BB997" t="s">
        <v>937</v>
      </c>
      <c r="BC997">
        <v>29</v>
      </c>
      <c r="BD997">
        <v>8077</v>
      </c>
      <c r="BE997" t="s">
        <v>10342</v>
      </c>
      <c r="BF997" t="s">
        <v>937</v>
      </c>
      <c r="BH997">
        <v>29</v>
      </c>
      <c r="BI997">
        <v>8077</v>
      </c>
      <c r="BJ997" t="s">
        <v>3694</v>
      </c>
      <c r="BK997" t="s">
        <v>937</v>
      </c>
      <c r="BP997">
        <v>46</v>
      </c>
      <c r="BQ997">
        <v>6270</v>
      </c>
      <c r="BS997">
        <v>2</v>
      </c>
    </row>
    <row r="998" spans="43:71" x14ac:dyDescent="0.2">
      <c r="AQ998">
        <v>29</v>
      </c>
      <c r="AR998">
        <v>8078</v>
      </c>
      <c r="AS998" t="s">
        <v>30937</v>
      </c>
      <c r="AT998" t="s">
        <v>937</v>
      </c>
      <c r="AU998">
        <v>29</v>
      </c>
      <c r="AV998">
        <v>8078</v>
      </c>
      <c r="AW998" t="s">
        <v>24039</v>
      </c>
      <c r="AX998" t="s">
        <v>937</v>
      </c>
      <c r="AY998">
        <v>29</v>
      </c>
      <c r="AZ998">
        <v>8078</v>
      </c>
      <c r="BA998" t="s">
        <v>17191</v>
      </c>
      <c r="BB998" t="s">
        <v>937</v>
      </c>
      <c r="BC998">
        <v>29</v>
      </c>
      <c r="BD998">
        <v>8078</v>
      </c>
      <c r="BE998" t="s">
        <v>10343</v>
      </c>
      <c r="BF998" t="s">
        <v>937</v>
      </c>
      <c r="BH998">
        <v>29</v>
      </c>
      <c r="BI998">
        <v>8078</v>
      </c>
      <c r="BJ998" t="s">
        <v>3695</v>
      </c>
      <c r="BK998" t="s">
        <v>937</v>
      </c>
      <c r="BP998">
        <v>46</v>
      </c>
      <c r="BQ998">
        <v>6280</v>
      </c>
      <c r="BS998">
        <v>1</v>
      </c>
    </row>
    <row r="999" spans="43:71" x14ac:dyDescent="0.2">
      <c r="AQ999">
        <v>29</v>
      </c>
      <c r="AR999">
        <v>8079</v>
      </c>
      <c r="AS999" t="s">
        <v>30938</v>
      </c>
      <c r="AT999" t="s">
        <v>937</v>
      </c>
      <c r="AU999">
        <v>29</v>
      </c>
      <c r="AV999">
        <v>8079</v>
      </c>
      <c r="AW999" t="s">
        <v>24040</v>
      </c>
      <c r="AX999" t="s">
        <v>937</v>
      </c>
      <c r="AY999">
        <v>29</v>
      </c>
      <c r="AZ999">
        <v>8079</v>
      </c>
      <c r="BA999" t="s">
        <v>17192</v>
      </c>
      <c r="BB999" t="s">
        <v>937</v>
      </c>
      <c r="BC999">
        <v>29</v>
      </c>
      <c r="BD999">
        <v>8079</v>
      </c>
      <c r="BE999" t="s">
        <v>10344</v>
      </c>
      <c r="BF999" t="s">
        <v>937</v>
      </c>
      <c r="BH999">
        <v>29</v>
      </c>
      <c r="BI999">
        <v>8079</v>
      </c>
      <c r="BJ999" t="s">
        <v>3696</v>
      </c>
      <c r="BK999" t="s">
        <v>937</v>
      </c>
      <c r="BP999">
        <v>46</v>
      </c>
      <c r="BQ999">
        <v>6290</v>
      </c>
      <c r="BS999">
        <v>1</v>
      </c>
    </row>
    <row r="1000" spans="43:71" x14ac:dyDescent="0.2">
      <c r="AQ1000">
        <v>29</v>
      </c>
      <c r="AR1000">
        <v>8080</v>
      </c>
      <c r="AS1000" t="s">
        <v>30939</v>
      </c>
      <c r="AT1000" t="s">
        <v>937</v>
      </c>
      <c r="AU1000">
        <v>29</v>
      </c>
      <c r="AV1000">
        <v>8080</v>
      </c>
      <c r="AW1000" t="s">
        <v>24041</v>
      </c>
      <c r="AX1000" t="s">
        <v>937</v>
      </c>
      <c r="AY1000">
        <v>29</v>
      </c>
      <c r="AZ1000">
        <v>8080</v>
      </c>
      <c r="BA1000" t="s">
        <v>17193</v>
      </c>
      <c r="BB1000" t="s">
        <v>937</v>
      </c>
      <c r="BC1000">
        <v>29</v>
      </c>
      <c r="BD1000">
        <v>8080</v>
      </c>
      <c r="BE1000" t="s">
        <v>10345</v>
      </c>
      <c r="BF1000" t="s">
        <v>937</v>
      </c>
      <c r="BH1000">
        <v>29</v>
      </c>
      <c r="BI1000">
        <v>8080</v>
      </c>
      <c r="BJ1000" t="s">
        <v>3697</v>
      </c>
      <c r="BK1000" t="s">
        <v>937</v>
      </c>
      <c r="BP1000">
        <v>46</v>
      </c>
      <c r="BQ1000">
        <v>6300</v>
      </c>
      <c r="BS1000">
        <v>1</v>
      </c>
    </row>
    <row r="1001" spans="43:71" x14ac:dyDescent="0.2">
      <c r="AQ1001">
        <v>29</v>
      </c>
      <c r="AR1001">
        <v>8081</v>
      </c>
      <c r="AS1001" t="s">
        <v>30940</v>
      </c>
      <c r="AT1001" t="s">
        <v>937</v>
      </c>
      <c r="AU1001">
        <v>29</v>
      </c>
      <c r="AV1001">
        <v>8081</v>
      </c>
      <c r="AW1001" t="s">
        <v>24042</v>
      </c>
      <c r="AX1001" t="s">
        <v>937</v>
      </c>
      <c r="AY1001">
        <v>29</v>
      </c>
      <c r="AZ1001">
        <v>8081</v>
      </c>
      <c r="BA1001" t="s">
        <v>17194</v>
      </c>
      <c r="BB1001" t="s">
        <v>937</v>
      </c>
      <c r="BC1001">
        <v>29</v>
      </c>
      <c r="BD1001">
        <v>8081</v>
      </c>
      <c r="BE1001" t="s">
        <v>10346</v>
      </c>
      <c r="BF1001" t="s">
        <v>937</v>
      </c>
      <c r="BH1001">
        <v>29</v>
      </c>
      <c r="BI1001">
        <v>8081</v>
      </c>
      <c r="BJ1001" t="s">
        <v>3698</v>
      </c>
      <c r="BK1001" t="s">
        <v>937</v>
      </c>
      <c r="BP1001">
        <v>46</v>
      </c>
      <c r="BQ1001">
        <v>6310</v>
      </c>
      <c r="BS1001">
        <v>1</v>
      </c>
    </row>
    <row r="1002" spans="43:71" x14ac:dyDescent="0.2">
      <c r="AQ1002">
        <v>29</v>
      </c>
      <c r="AR1002">
        <v>8082</v>
      </c>
      <c r="AS1002" t="s">
        <v>30941</v>
      </c>
      <c r="AT1002" t="s">
        <v>938</v>
      </c>
      <c r="AU1002">
        <v>29</v>
      </c>
      <c r="AV1002">
        <v>8082</v>
      </c>
      <c r="AW1002" t="s">
        <v>24043</v>
      </c>
      <c r="AX1002" t="s">
        <v>938</v>
      </c>
      <c r="AY1002">
        <v>29</v>
      </c>
      <c r="AZ1002">
        <v>8082</v>
      </c>
      <c r="BA1002" t="s">
        <v>17195</v>
      </c>
      <c r="BB1002" t="s">
        <v>937</v>
      </c>
      <c r="BC1002">
        <v>29</v>
      </c>
      <c r="BD1002">
        <v>8082</v>
      </c>
      <c r="BE1002" t="s">
        <v>10347</v>
      </c>
      <c r="BF1002" t="s">
        <v>937</v>
      </c>
      <c r="BH1002">
        <v>29</v>
      </c>
      <c r="BI1002">
        <v>8082</v>
      </c>
      <c r="BJ1002" t="s">
        <v>3699</v>
      </c>
      <c r="BK1002" t="s">
        <v>937</v>
      </c>
      <c r="BP1002">
        <v>46</v>
      </c>
      <c r="BQ1002">
        <v>6320</v>
      </c>
      <c r="BS1002">
        <v>1</v>
      </c>
    </row>
    <row r="1003" spans="43:71" x14ac:dyDescent="0.2">
      <c r="AQ1003">
        <v>29</v>
      </c>
      <c r="AR1003">
        <v>8083</v>
      </c>
      <c r="AS1003" t="s">
        <v>30942</v>
      </c>
      <c r="AT1003" t="s">
        <v>937</v>
      </c>
      <c r="AU1003">
        <v>29</v>
      </c>
      <c r="AV1003">
        <v>8083</v>
      </c>
      <c r="AW1003" t="s">
        <v>24044</v>
      </c>
      <c r="AX1003" t="s">
        <v>937</v>
      </c>
      <c r="AY1003">
        <v>29</v>
      </c>
      <c r="AZ1003">
        <v>8083</v>
      </c>
      <c r="BA1003" t="s">
        <v>17196</v>
      </c>
      <c r="BB1003" t="s">
        <v>937</v>
      </c>
      <c r="BC1003">
        <v>29</v>
      </c>
      <c r="BD1003">
        <v>8083</v>
      </c>
      <c r="BE1003" t="s">
        <v>10348</v>
      </c>
      <c r="BF1003" t="s">
        <v>937</v>
      </c>
      <c r="BH1003">
        <v>29</v>
      </c>
      <c r="BI1003">
        <v>8083</v>
      </c>
      <c r="BJ1003" t="s">
        <v>3700</v>
      </c>
      <c r="BK1003" t="s">
        <v>937</v>
      </c>
      <c r="BP1003">
        <v>46</v>
      </c>
      <c r="BQ1003">
        <v>6330</v>
      </c>
      <c r="BS1003">
        <v>2</v>
      </c>
    </row>
    <row r="1004" spans="43:71" x14ac:dyDescent="0.2">
      <c r="AQ1004">
        <v>29</v>
      </c>
      <c r="AR1004">
        <v>8084</v>
      </c>
      <c r="AS1004" t="s">
        <v>30943</v>
      </c>
      <c r="AT1004" t="s">
        <v>937</v>
      </c>
      <c r="AU1004">
        <v>29</v>
      </c>
      <c r="AV1004">
        <v>8084</v>
      </c>
      <c r="AW1004" t="s">
        <v>24045</v>
      </c>
      <c r="AX1004" t="s">
        <v>937</v>
      </c>
      <c r="AY1004">
        <v>29</v>
      </c>
      <c r="AZ1004">
        <v>8084</v>
      </c>
      <c r="BA1004" t="s">
        <v>17197</v>
      </c>
      <c r="BB1004" t="s">
        <v>937</v>
      </c>
      <c r="BC1004">
        <v>29</v>
      </c>
      <c r="BD1004">
        <v>8084</v>
      </c>
      <c r="BE1004" t="s">
        <v>10349</v>
      </c>
      <c r="BF1004" t="s">
        <v>937</v>
      </c>
      <c r="BH1004">
        <v>29</v>
      </c>
      <c r="BI1004">
        <v>8084</v>
      </c>
      <c r="BJ1004" t="s">
        <v>3701</v>
      </c>
      <c r="BK1004" t="s">
        <v>937</v>
      </c>
      <c r="BP1004">
        <v>46</v>
      </c>
      <c r="BQ1004">
        <v>6340</v>
      </c>
      <c r="BS1004">
        <v>1</v>
      </c>
    </row>
    <row r="1005" spans="43:71" x14ac:dyDescent="0.2">
      <c r="AQ1005">
        <v>30</v>
      </c>
      <c r="AR1005">
        <v>6010</v>
      </c>
      <c r="AS1005" t="s">
        <v>30944</v>
      </c>
      <c r="AT1005" t="s">
        <v>937</v>
      </c>
      <c r="AU1005">
        <v>30</v>
      </c>
      <c r="AV1005">
        <v>6010</v>
      </c>
      <c r="AW1005" t="s">
        <v>24046</v>
      </c>
      <c r="AX1005" t="s">
        <v>937</v>
      </c>
      <c r="AY1005">
        <v>30</v>
      </c>
      <c r="AZ1005">
        <v>6010</v>
      </c>
      <c r="BA1005" t="s">
        <v>17198</v>
      </c>
      <c r="BB1005" t="s">
        <v>937</v>
      </c>
      <c r="BC1005">
        <v>30</v>
      </c>
      <c r="BD1005">
        <v>6010</v>
      </c>
      <c r="BE1005" t="s">
        <v>10350</v>
      </c>
      <c r="BF1005" t="s">
        <v>937</v>
      </c>
      <c r="BH1005">
        <v>30</v>
      </c>
      <c r="BI1005">
        <v>6010</v>
      </c>
      <c r="BJ1005" t="s">
        <v>3702</v>
      </c>
      <c r="BK1005" t="s">
        <v>937</v>
      </c>
      <c r="BP1005">
        <v>49</v>
      </c>
      <c r="BQ1005">
        <v>6010</v>
      </c>
      <c r="BS1005">
        <v>2</v>
      </c>
    </row>
    <row r="1006" spans="43:71" x14ac:dyDescent="0.2">
      <c r="AQ1006">
        <v>30</v>
      </c>
      <c r="AR1006">
        <v>6020</v>
      </c>
      <c r="AS1006" t="s">
        <v>30945</v>
      </c>
      <c r="AT1006" t="s">
        <v>937</v>
      </c>
      <c r="AU1006">
        <v>30</v>
      </c>
      <c r="AV1006">
        <v>6020</v>
      </c>
      <c r="AW1006" t="s">
        <v>24047</v>
      </c>
      <c r="AX1006" t="s">
        <v>937</v>
      </c>
      <c r="AY1006">
        <v>30</v>
      </c>
      <c r="AZ1006">
        <v>6020</v>
      </c>
      <c r="BA1006" t="s">
        <v>17199</v>
      </c>
      <c r="BB1006" t="s">
        <v>937</v>
      </c>
      <c r="BC1006">
        <v>30</v>
      </c>
      <c r="BD1006">
        <v>6020</v>
      </c>
      <c r="BE1006" t="s">
        <v>10351</v>
      </c>
      <c r="BF1006" t="s">
        <v>937</v>
      </c>
      <c r="BH1006">
        <v>30</v>
      </c>
      <c r="BI1006">
        <v>6020</v>
      </c>
      <c r="BJ1006" t="s">
        <v>3703</v>
      </c>
      <c r="BK1006" t="s">
        <v>937</v>
      </c>
      <c r="BP1006">
        <v>49</v>
      </c>
      <c r="BQ1006">
        <v>6020</v>
      </c>
      <c r="BS1006">
        <v>2</v>
      </c>
    </row>
    <row r="1007" spans="43:71" x14ac:dyDescent="0.2">
      <c r="AQ1007">
        <v>30</v>
      </c>
      <c r="AR1007">
        <v>6030</v>
      </c>
      <c r="AS1007" t="s">
        <v>30946</v>
      </c>
      <c r="AT1007" t="s">
        <v>937</v>
      </c>
      <c r="AU1007">
        <v>30</v>
      </c>
      <c r="AV1007">
        <v>6030</v>
      </c>
      <c r="AW1007" t="s">
        <v>24048</v>
      </c>
      <c r="AX1007" t="s">
        <v>937</v>
      </c>
      <c r="AY1007">
        <v>30</v>
      </c>
      <c r="AZ1007">
        <v>6030</v>
      </c>
      <c r="BA1007" t="s">
        <v>17200</v>
      </c>
      <c r="BB1007" t="s">
        <v>937</v>
      </c>
      <c r="BC1007">
        <v>30</v>
      </c>
      <c r="BD1007">
        <v>6030</v>
      </c>
      <c r="BE1007" t="s">
        <v>10352</v>
      </c>
      <c r="BF1007" t="s">
        <v>937</v>
      </c>
      <c r="BH1007">
        <v>30</v>
      </c>
      <c r="BI1007">
        <v>6030</v>
      </c>
      <c r="BJ1007" t="s">
        <v>3704</v>
      </c>
      <c r="BK1007" t="s">
        <v>937</v>
      </c>
      <c r="BP1007">
        <v>49</v>
      </c>
      <c r="BQ1007">
        <v>6030</v>
      </c>
      <c r="BS1007">
        <v>2</v>
      </c>
    </row>
    <row r="1008" spans="43:71" x14ac:dyDescent="0.2">
      <c r="AQ1008">
        <v>30</v>
      </c>
      <c r="AR1008">
        <v>6040</v>
      </c>
      <c r="AS1008" t="s">
        <v>30947</v>
      </c>
      <c r="AT1008" t="s">
        <v>937</v>
      </c>
      <c r="AU1008">
        <v>30</v>
      </c>
      <c r="AV1008">
        <v>6040</v>
      </c>
      <c r="AW1008" t="s">
        <v>24049</v>
      </c>
      <c r="AX1008" t="s">
        <v>937</v>
      </c>
      <c r="AY1008">
        <v>30</v>
      </c>
      <c r="AZ1008">
        <v>6040</v>
      </c>
      <c r="BA1008" t="s">
        <v>17201</v>
      </c>
      <c r="BB1008" t="s">
        <v>937</v>
      </c>
      <c r="BC1008">
        <v>30</v>
      </c>
      <c r="BD1008">
        <v>6040</v>
      </c>
      <c r="BE1008" t="s">
        <v>10353</v>
      </c>
      <c r="BF1008" t="s">
        <v>937</v>
      </c>
      <c r="BH1008">
        <v>30</v>
      </c>
      <c r="BI1008">
        <v>6040</v>
      </c>
      <c r="BJ1008" t="s">
        <v>3705</v>
      </c>
      <c r="BK1008" t="s">
        <v>937</v>
      </c>
      <c r="BP1008">
        <v>49</v>
      </c>
      <c r="BQ1008">
        <v>6040</v>
      </c>
      <c r="BS1008">
        <v>2</v>
      </c>
    </row>
    <row r="1009" spans="43:71" x14ac:dyDescent="0.2">
      <c r="AQ1009">
        <v>30</v>
      </c>
      <c r="AR1009">
        <v>6070</v>
      </c>
      <c r="AS1009" t="s">
        <v>30948</v>
      </c>
      <c r="AT1009" t="s">
        <v>937</v>
      </c>
      <c r="AU1009">
        <v>30</v>
      </c>
      <c r="AV1009">
        <v>6070</v>
      </c>
      <c r="AW1009" t="s">
        <v>24050</v>
      </c>
      <c r="AX1009" t="s">
        <v>937</v>
      </c>
      <c r="AY1009">
        <v>30</v>
      </c>
      <c r="AZ1009">
        <v>6070</v>
      </c>
      <c r="BA1009" t="s">
        <v>17202</v>
      </c>
      <c r="BB1009" t="s">
        <v>937</v>
      </c>
      <c r="BC1009">
        <v>30</v>
      </c>
      <c r="BD1009">
        <v>6070</v>
      </c>
      <c r="BE1009" t="s">
        <v>10354</v>
      </c>
      <c r="BF1009" t="s">
        <v>937</v>
      </c>
      <c r="BH1009">
        <v>30</v>
      </c>
      <c r="BI1009">
        <v>6070</v>
      </c>
      <c r="BJ1009" t="s">
        <v>3706</v>
      </c>
      <c r="BK1009" t="s">
        <v>937</v>
      </c>
      <c r="BP1009">
        <v>49</v>
      </c>
      <c r="BQ1009">
        <v>6070</v>
      </c>
      <c r="BS1009">
        <v>2</v>
      </c>
    </row>
    <row r="1010" spans="43:71" x14ac:dyDescent="0.2">
      <c r="AQ1010">
        <v>30</v>
      </c>
      <c r="AR1010">
        <v>6080</v>
      </c>
      <c r="AS1010" t="s">
        <v>30949</v>
      </c>
      <c r="AT1010" t="s">
        <v>937</v>
      </c>
      <c r="AU1010">
        <v>30</v>
      </c>
      <c r="AV1010">
        <v>6080</v>
      </c>
      <c r="AW1010" t="s">
        <v>24051</v>
      </c>
      <c r="AX1010" t="s">
        <v>937</v>
      </c>
      <c r="AY1010">
        <v>30</v>
      </c>
      <c r="AZ1010">
        <v>6080</v>
      </c>
      <c r="BA1010" t="s">
        <v>17203</v>
      </c>
      <c r="BB1010" t="s">
        <v>937</v>
      </c>
      <c r="BC1010">
        <v>30</v>
      </c>
      <c r="BD1010">
        <v>6080</v>
      </c>
      <c r="BE1010" t="s">
        <v>10355</v>
      </c>
      <c r="BF1010" t="s">
        <v>937</v>
      </c>
      <c r="BH1010">
        <v>30</v>
      </c>
      <c r="BI1010">
        <v>6080</v>
      </c>
      <c r="BJ1010" t="s">
        <v>3707</v>
      </c>
      <c r="BK1010" t="s">
        <v>937</v>
      </c>
      <c r="BP1010">
        <v>49</v>
      </c>
      <c r="BQ1010">
        <v>6080</v>
      </c>
      <c r="BS1010">
        <v>1</v>
      </c>
    </row>
    <row r="1011" spans="43:71" x14ac:dyDescent="0.2">
      <c r="AQ1011">
        <v>30</v>
      </c>
      <c r="AR1011">
        <v>6090</v>
      </c>
      <c r="AS1011" t="s">
        <v>30950</v>
      </c>
      <c r="AT1011" t="s">
        <v>937</v>
      </c>
      <c r="AU1011">
        <v>30</v>
      </c>
      <c r="AV1011">
        <v>6090</v>
      </c>
      <c r="AW1011" t="s">
        <v>24052</v>
      </c>
      <c r="AX1011" t="s">
        <v>937</v>
      </c>
      <c r="AY1011">
        <v>30</v>
      </c>
      <c r="AZ1011">
        <v>6090</v>
      </c>
      <c r="BA1011" t="s">
        <v>17204</v>
      </c>
      <c r="BB1011" t="s">
        <v>937</v>
      </c>
      <c r="BC1011">
        <v>30</v>
      </c>
      <c r="BD1011">
        <v>6090</v>
      </c>
      <c r="BE1011" t="s">
        <v>10356</v>
      </c>
      <c r="BF1011" t="s">
        <v>937</v>
      </c>
      <c r="BH1011">
        <v>30</v>
      </c>
      <c r="BI1011">
        <v>6090</v>
      </c>
      <c r="BJ1011" t="s">
        <v>3708</v>
      </c>
      <c r="BK1011" t="s">
        <v>937</v>
      </c>
      <c r="BP1011">
        <v>49</v>
      </c>
      <c r="BQ1011">
        <v>6090</v>
      </c>
      <c r="BS1011">
        <v>2</v>
      </c>
    </row>
    <row r="1012" spans="43:71" x14ac:dyDescent="0.2">
      <c r="AQ1012">
        <v>30</v>
      </c>
      <c r="AR1012">
        <v>6100</v>
      </c>
      <c r="AS1012" t="s">
        <v>30951</v>
      </c>
      <c r="AT1012" t="s">
        <v>937</v>
      </c>
      <c r="AU1012">
        <v>30</v>
      </c>
      <c r="AV1012">
        <v>6100</v>
      </c>
      <c r="AW1012" t="s">
        <v>24053</v>
      </c>
      <c r="AX1012" t="s">
        <v>937</v>
      </c>
      <c r="AY1012">
        <v>30</v>
      </c>
      <c r="AZ1012">
        <v>6100</v>
      </c>
      <c r="BA1012" t="s">
        <v>17205</v>
      </c>
      <c r="BB1012" t="s">
        <v>937</v>
      </c>
      <c r="BC1012">
        <v>30</v>
      </c>
      <c r="BD1012">
        <v>6100</v>
      </c>
      <c r="BE1012" t="s">
        <v>10357</v>
      </c>
      <c r="BF1012" t="s">
        <v>937</v>
      </c>
      <c r="BH1012">
        <v>30</v>
      </c>
      <c r="BI1012">
        <v>6100</v>
      </c>
      <c r="BJ1012" t="s">
        <v>3709</v>
      </c>
      <c r="BK1012" t="s">
        <v>937</v>
      </c>
      <c r="BP1012">
        <v>49</v>
      </c>
      <c r="BQ1012">
        <v>6100</v>
      </c>
      <c r="BS1012">
        <v>2</v>
      </c>
    </row>
    <row r="1013" spans="43:71" x14ac:dyDescent="0.2">
      <c r="AQ1013">
        <v>30</v>
      </c>
      <c r="AR1013">
        <v>6101</v>
      </c>
      <c r="AS1013" t="s">
        <v>30952</v>
      </c>
      <c r="AT1013" t="s">
        <v>936</v>
      </c>
      <c r="AU1013">
        <v>30</v>
      </c>
      <c r="AV1013">
        <v>6101</v>
      </c>
      <c r="AW1013" t="s">
        <v>24054</v>
      </c>
      <c r="AX1013" t="s">
        <v>936</v>
      </c>
      <c r="AY1013">
        <v>30</v>
      </c>
      <c r="AZ1013">
        <v>6101</v>
      </c>
      <c r="BA1013" t="s">
        <v>17206</v>
      </c>
      <c r="BB1013" t="s">
        <v>936</v>
      </c>
      <c r="BC1013">
        <v>30</v>
      </c>
      <c r="BD1013">
        <v>6101</v>
      </c>
      <c r="BE1013" t="s">
        <v>10358</v>
      </c>
      <c r="BF1013" t="s">
        <v>936</v>
      </c>
      <c r="BH1013">
        <v>30</v>
      </c>
      <c r="BI1013">
        <v>6101</v>
      </c>
      <c r="BJ1013" t="s">
        <v>3710</v>
      </c>
      <c r="BK1013" t="s">
        <v>936</v>
      </c>
      <c r="BP1013">
        <v>49</v>
      </c>
      <c r="BQ1013">
        <v>6101</v>
      </c>
      <c r="BS1013">
        <v>2</v>
      </c>
    </row>
    <row r="1014" spans="43:71" x14ac:dyDescent="0.2">
      <c r="AQ1014">
        <v>30</v>
      </c>
      <c r="AR1014">
        <v>6110</v>
      </c>
      <c r="AS1014" t="s">
        <v>30953</v>
      </c>
      <c r="AT1014" t="s">
        <v>936</v>
      </c>
      <c r="AU1014">
        <v>30</v>
      </c>
      <c r="AV1014">
        <v>6110</v>
      </c>
      <c r="AW1014" t="s">
        <v>24055</v>
      </c>
      <c r="AX1014" t="s">
        <v>936</v>
      </c>
      <c r="AY1014">
        <v>30</v>
      </c>
      <c r="AZ1014">
        <v>6110</v>
      </c>
      <c r="BA1014" t="s">
        <v>17207</v>
      </c>
      <c r="BB1014" t="s">
        <v>936</v>
      </c>
      <c r="BC1014">
        <v>30</v>
      </c>
      <c r="BD1014">
        <v>6110</v>
      </c>
      <c r="BE1014" t="s">
        <v>10359</v>
      </c>
      <c r="BF1014" t="s">
        <v>936</v>
      </c>
      <c r="BH1014">
        <v>30</v>
      </c>
      <c r="BI1014">
        <v>6110</v>
      </c>
      <c r="BJ1014" t="s">
        <v>3711</v>
      </c>
      <c r="BK1014" t="s">
        <v>936</v>
      </c>
      <c r="BP1014">
        <v>49</v>
      </c>
      <c r="BQ1014">
        <v>6110</v>
      </c>
      <c r="BS1014">
        <v>2</v>
      </c>
    </row>
    <row r="1015" spans="43:71" x14ac:dyDescent="0.2">
      <c r="AQ1015">
        <v>30</v>
      </c>
      <c r="AR1015">
        <v>6130</v>
      </c>
      <c r="AS1015" t="s">
        <v>30954</v>
      </c>
      <c r="AT1015" t="s">
        <v>937</v>
      </c>
      <c r="AU1015">
        <v>30</v>
      </c>
      <c r="AV1015">
        <v>6130</v>
      </c>
      <c r="AW1015" t="s">
        <v>24056</v>
      </c>
      <c r="AX1015" t="s">
        <v>937</v>
      </c>
      <c r="AY1015">
        <v>30</v>
      </c>
      <c r="AZ1015">
        <v>6130</v>
      </c>
      <c r="BA1015" t="s">
        <v>17208</v>
      </c>
      <c r="BB1015" t="s">
        <v>937</v>
      </c>
      <c r="BC1015">
        <v>30</v>
      </c>
      <c r="BD1015">
        <v>6130</v>
      </c>
      <c r="BE1015" t="s">
        <v>10360</v>
      </c>
      <c r="BF1015" t="s">
        <v>937</v>
      </c>
      <c r="BH1015">
        <v>30</v>
      </c>
      <c r="BI1015">
        <v>6130</v>
      </c>
      <c r="BJ1015" t="s">
        <v>3712</v>
      </c>
      <c r="BK1015" t="s">
        <v>937</v>
      </c>
      <c r="BP1015">
        <v>49</v>
      </c>
      <c r="BQ1015">
        <v>6130</v>
      </c>
      <c r="BS1015">
        <v>1</v>
      </c>
    </row>
    <row r="1016" spans="43:71" x14ac:dyDescent="0.2">
      <c r="AQ1016">
        <v>30</v>
      </c>
      <c r="AR1016">
        <v>6131</v>
      </c>
      <c r="AS1016" t="s">
        <v>30955</v>
      </c>
      <c r="AT1016" t="s">
        <v>937</v>
      </c>
      <c r="AU1016">
        <v>30</v>
      </c>
      <c r="AV1016">
        <v>6131</v>
      </c>
      <c r="AW1016" t="s">
        <v>24057</v>
      </c>
      <c r="AX1016" t="s">
        <v>937</v>
      </c>
      <c r="AY1016">
        <v>30</v>
      </c>
      <c r="AZ1016">
        <v>6131</v>
      </c>
      <c r="BA1016" t="s">
        <v>17209</v>
      </c>
      <c r="BB1016" t="s">
        <v>937</v>
      </c>
      <c r="BC1016">
        <v>30</v>
      </c>
      <c r="BD1016">
        <v>6131</v>
      </c>
      <c r="BE1016" t="s">
        <v>10361</v>
      </c>
      <c r="BF1016" t="s">
        <v>937</v>
      </c>
      <c r="BH1016">
        <v>30</v>
      </c>
      <c r="BI1016">
        <v>6131</v>
      </c>
      <c r="BJ1016" t="s">
        <v>3713</v>
      </c>
      <c r="BK1016" t="s">
        <v>937</v>
      </c>
      <c r="BP1016">
        <v>49</v>
      </c>
      <c r="BQ1016">
        <v>6131</v>
      </c>
      <c r="BS1016">
        <v>2</v>
      </c>
    </row>
    <row r="1017" spans="43:71" x14ac:dyDescent="0.2">
      <c r="AQ1017">
        <v>30</v>
      </c>
      <c r="AR1017">
        <v>6140</v>
      </c>
      <c r="AS1017" t="s">
        <v>30956</v>
      </c>
      <c r="AT1017" t="s">
        <v>937</v>
      </c>
      <c r="AU1017">
        <v>30</v>
      </c>
      <c r="AV1017">
        <v>6140</v>
      </c>
      <c r="AW1017" t="s">
        <v>24058</v>
      </c>
      <c r="AX1017" t="s">
        <v>937</v>
      </c>
      <c r="AY1017">
        <v>30</v>
      </c>
      <c r="AZ1017">
        <v>6140</v>
      </c>
      <c r="BA1017" t="s">
        <v>17210</v>
      </c>
      <c r="BB1017" t="s">
        <v>937</v>
      </c>
      <c r="BC1017">
        <v>30</v>
      </c>
      <c r="BD1017">
        <v>6140</v>
      </c>
      <c r="BE1017" t="s">
        <v>10362</v>
      </c>
      <c r="BF1017" t="s">
        <v>937</v>
      </c>
      <c r="BH1017">
        <v>30</v>
      </c>
      <c r="BI1017">
        <v>6140</v>
      </c>
      <c r="BJ1017" t="s">
        <v>3714</v>
      </c>
      <c r="BK1017" t="s">
        <v>937</v>
      </c>
      <c r="BP1017">
        <v>49</v>
      </c>
      <c r="BQ1017">
        <v>6140</v>
      </c>
      <c r="BS1017">
        <v>2</v>
      </c>
    </row>
    <row r="1018" spans="43:71" x14ac:dyDescent="0.2">
      <c r="AQ1018">
        <v>30</v>
      </c>
      <c r="AR1018">
        <v>6150</v>
      </c>
      <c r="AS1018" t="s">
        <v>30957</v>
      </c>
      <c r="AT1018" t="s">
        <v>937</v>
      </c>
      <c r="AU1018">
        <v>30</v>
      </c>
      <c r="AV1018">
        <v>6150</v>
      </c>
      <c r="AW1018" t="s">
        <v>24059</v>
      </c>
      <c r="AX1018" t="s">
        <v>937</v>
      </c>
      <c r="AY1018">
        <v>30</v>
      </c>
      <c r="AZ1018">
        <v>6150</v>
      </c>
      <c r="BA1018" t="s">
        <v>17211</v>
      </c>
      <c r="BB1018" t="s">
        <v>937</v>
      </c>
      <c r="BC1018">
        <v>30</v>
      </c>
      <c r="BD1018">
        <v>6150</v>
      </c>
      <c r="BE1018" t="s">
        <v>10363</v>
      </c>
      <c r="BF1018" t="s">
        <v>937</v>
      </c>
      <c r="BH1018">
        <v>30</v>
      </c>
      <c r="BI1018">
        <v>6150</v>
      </c>
      <c r="BJ1018" t="s">
        <v>3715</v>
      </c>
      <c r="BK1018" t="s">
        <v>937</v>
      </c>
      <c r="BP1018">
        <v>49</v>
      </c>
      <c r="BQ1018">
        <v>6150</v>
      </c>
      <c r="BS1018">
        <v>2</v>
      </c>
    </row>
    <row r="1019" spans="43:71" x14ac:dyDescent="0.2">
      <c r="AQ1019">
        <v>30</v>
      </c>
      <c r="AR1019">
        <v>6160</v>
      </c>
      <c r="AS1019" t="s">
        <v>30958</v>
      </c>
      <c r="AT1019" t="s">
        <v>937</v>
      </c>
      <c r="AU1019">
        <v>30</v>
      </c>
      <c r="AV1019">
        <v>6160</v>
      </c>
      <c r="AW1019" t="s">
        <v>24060</v>
      </c>
      <c r="AX1019" t="s">
        <v>937</v>
      </c>
      <c r="AY1019">
        <v>30</v>
      </c>
      <c r="AZ1019">
        <v>6160</v>
      </c>
      <c r="BA1019" t="s">
        <v>17212</v>
      </c>
      <c r="BB1019" t="s">
        <v>937</v>
      </c>
      <c r="BC1019">
        <v>30</v>
      </c>
      <c r="BD1019">
        <v>6160</v>
      </c>
      <c r="BE1019" t="s">
        <v>10364</v>
      </c>
      <c r="BF1019" t="s">
        <v>937</v>
      </c>
      <c r="BH1019">
        <v>30</v>
      </c>
      <c r="BI1019">
        <v>6160</v>
      </c>
      <c r="BJ1019" t="s">
        <v>3716</v>
      </c>
      <c r="BK1019" t="s">
        <v>937</v>
      </c>
      <c r="BP1019">
        <v>49</v>
      </c>
      <c r="BQ1019">
        <v>6160</v>
      </c>
      <c r="BS1019">
        <v>2</v>
      </c>
    </row>
    <row r="1020" spans="43:71" x14ac:dyDescent="0.2">
      <c r="AQ1020">
        <v>30</v>
      </c>
      <c r="AR1020">
        <v>6170</v>
      </c>
      <c r="AS1020" t="s">
        <v>30959</v>
      </c>
      <c r="AT1020" t="s">
        <v>937</v>
      </c>
      <c r="AU1020">
        <v>30</v>
      </c>
      <c r="AV1020">
        <v>6170</v>
      </c>
      <c r="AW1020" t="s">
        <v>24061</v>
      </c>
      <c r="AX1020" t="s">
        <v>937</v>
      </c>
      <c r="AY1020">
        <v>30</v>
      </c>
      <c r="AZ1020">
        <v>6170</v>
      </c>
      <c r="BA1020" t="s">
        <v>17213</v>
      </c>
      <c r="BB1020" t="s">
        <v>937</v>
      </c>
      <c r="BC1020">
        <v>30</v>
      </c>
      <c r="BD1020">
        <v>6170</v>
      </c>
      <c r="BE1020" t="s">
        <v>10365</v>
      </c>
      <c r="BF1020" t="s">
        <v>937</v>
      </c>
      <c r="BH1020">
        <v>30</v>
      </c>
      <c r="BI1020">
        <v>6170</v>
      </c>
      <c r="BJ1020" t="s">
        <v>3717</v>
      </c>
      <c r="BK1020" t="s">
        <v>937</v>
      </c>
      <c r="BP1020">
        <v>49</v>
      </c>
      <c r="BQ1020">
        <v>6170</v>
      </c>
      <c r="BS1020">
        <v>2</v>
      </c>
    </row>
    <row r="1021" spans="43:71" x14ac:dyDescent="0.2">
      <c r="AQ1021">
        <v>30</v>
      </c>
      <c r="AR1021">
        <v>6180</v>
      </c>
      <c r="AS1021" t="s">
        <v>30960</v>
      </c>
      <c r="AT1021" t="s">
        <v>937</v>
      </c>
      <c r="AU1021">
        <v>30</v>
      </c>
      <c r="AV1021">
        <v>6180</v>
      </c>
      <c r="AW1021" t="s">
        <v>24062</v>
      </c>
      <c r="AX1021" t="s">
        <v>937</v>
      </c>
      <c r="AY1021">
        <v>30</v>
      </c>
      <c r="AZ1021">
        <v>6180</v>
      </c>
      <c r="BA1021" t="s">
        <v>17214</v>
      </c>
      <c r="BB1021" t="s">
        <v>937</v>
      </c>
      <c r="BC1021">
        <v>30</v>
      </c>
      <c r="BD1021">
        <v>6180</v>
      </c>
      <c r="BE1021" t="s">
        <v>10366</v>
      </c>
      <c r="BF1021" t="s">
        <v>937</v>
      </c>
      <c r="BH1021">
        <v>30</v>
      </c>
      <c r="BI1021">
        <v>6180</v>
      </c>
      <c r="BJ1021" t="s">
        <v>3718</v>
      </c>
      <c r="BK1021" t="s">
        <v>937</v>
      </c>
      <c r="BP1021">
        <v>49</v>
      </c>
      <c r="BQ1021">
        <v>6180</v>
      </c>
      <c r="BS1021">
        <v>2</v>
      </c>
    </row>
    <row r="1022" spans="43:71" x14ac:dyDescent="0.2">
      <c r="AQ1022">
        <v>30</v>
      </c>
      <c r="AR1022">
        <v>6190</v>
      </c>
      <c r="AS1022" t="s">
        <v>30961</v>
      </c>
      <c r="AT1022" t="s">
        <v>937</v>
      </c>
      <c r="AU1022">
        <v>30</v>
      </c>
      <c r="AV1022">
        <v>6190</v>
      </c>
      <c r="AW1022" t="s">
        <v>24063</v>
      </c>
      <c r="AX1022" t="s">
        <v>937</v>
      </c>
      <c r="AY1022">
        <v>30</v>
      </c>
      <c r="AZ1022">
        <v>6190</v>
      </c>
      <c r="BA1022" t="s">
        <v>17215</v>
      </c>
      <c r="BB1022" t="s">
        <v>937</v>
      </c>
      <c r="BC1022">
        <v>30</v>
      </c>
      <c r="BD1022">
        <v>6190</v>
      </c>
      <c r="BE1022" t="s">
        <v>10367</v>
      </c>
      <c r="BF1022" t="s">
        <v>937</v>
      </c>
      <c r="BH1022">
        <v>30</v>
      </c>
      <c r="BI1022">
        <v>6190</v>
      </c>
      <c r="BJ1022" t="s">
        <v>3719</v>
      </c>
      <c r="BK1022" t="s">
        <v>937</v>
      </c>
      <c r="BP1022">
        <v>49</v>
      </c>
      <c r="BQ1022">
        <v>6190</v>
      </c>
      <c r="BS1022">
        <v>2</v>
      </c>
    </row>
    <row r="1023" spans="43:71" x14ac:dyDescent="0.2">
      <c r="AQ1023">
        <v>30</v>
      </c>
      <c r="AR1023">
        <v>6200</v>
      </c>
      <c r="AS1023" t="s">
        <v>30962</v>
      </c>
      <c r="AT1023" t="s">
        <v>937</v>
      </c>
      <c r="AU1023">
        <v>30</v>
      </c>
      <c r="AV1023">
        <v>6200</v>
      </c>
      <c r="AW1023" t="s">
        <v>24064</v>
      </c>
      <c r="AX1023" t="s">
        <v>937</v>
      </c>
      <c r="AY1023">
        <v>30</v>
      </c>
      <c r="AZ1023">
        <v>6200</v>
      </c>
      <c r="BA1023" t="s">
        <v>17216</v>
      </c>
      <c r="BB1023" t="s">
        <v>937</v>
      </c>
      <c r="BC1023">
        <v>30</v>
      </c>
      <c r="BD1023">
        <v>6200</v>
      </c>
      <c r="BE1023" t="s">
        <v>10368</v>
      </c>
      <c r="BF1023" t="s">
        <v>937</v>
      </c>
      <c r="BH1023">
        <v>30</v>
      </c>
      <c r="BI1023">
        <v>6200</v>
      </c>
      <c r="BJ1023" t="s">
        <v>3720</v>
      </c>
      <c r="BK1023" t="s">
        <v>937</v>
      </c>
      <c r="BP1023">
        <v>49</v>
      </c>
      <c r="BQ1023">
        <v>6200</v>
      </c>
      <c r="BS1023">
        <v>2</v>
      </c>
    </row>
    <row r="1024" spans="43:71" x14ac:dyDescent="0.2">
      <c r="AQ1024">
        <v>30</v>
      </c>
      <c r="AR1024">
        <v>6210</v>
      </c>
      <c r="AS1024" t="s">
        <v>30963</v>
      </c>
      <c r="AT1024" t="s">
        <v>936</v>
      </c>
      <c r="AU1024">
        <v>30</v>
      </c>
      <c r="AV1024">
        <v>6210</v>
      </c>
      <c r="AW1024" t="s">
        <v>24065</v>
      </c>
      <c r="AX1024" t="s">
        <v>936</v>
      </c>
      <c r="AY1024">
        <v>30</v>
      </c>
      <c r="AZ1024">
        <v>6210</v>
      </c>
      <c r="BA1024" t="s">
        <v>17217</v>
      </c>
      <c r="BB1024" t="s">
        <v>936</v>
      </c>
      <c r="BC1024">
        <v>30</v>
      </c>
      <c r="BD1024">
        <v>6210</v>
      </c>
      <c r="BE1024" t="s">
        <v>10369</v>
      </c>
      <c r="BF1024" t="s">
        <v>936</v>
      </c>
      <c r="BH1024">
        <v>30</v>
      </c>
      <c r="BI1024">
        <v>6210</v>
      </c>
      <c r="BJ1024" t="s">
        <v>3721</v>
      </c>
      <c r="BK1024" t="s">
        <v>936</v>
      </c>
      <c r="BP1024">
        <v>49</v>
      </c>
      <c r="BQ1024">
        <v>6210</v>
      </c>
      <c r="BS1024">
        <v>1</v>
      </c>
    </row>
    <row r="1025" spans="43:71" x14ac:dyDescent="0.2">
      <c r="AQ1025">
        <v>30</v>
      </c>
      <c r="AR1025">
        <v>6240</v>
      </c>
      <c r="AS1025" t="s">
        <v>30964</v>
      </c>
      <c r="AT1025" t="s">
        <v>937</v>
      </c>
      <c r="AU1025">
        <v>30</v>
      </c>
      <c r="AV1025">
        <v>6240</v>
      </c>
      <c r="AW1025" t="s">
        <v>24066</v>
      </c>
      <c r="AX1025" t="s">
        <v>937</v>
      </c>
      <c r="AY1025">
        <v>30</v>
      </c>
      <c r="AZ1025">
        <v>6240</v>
      </c>
      <c r="BA1025" t="s">
        <v>17218</v>
      </c>
      <c r="BB1025" t="s">
        <v>937</v>
      </c>
      <c r="BC1025">
        <v>30</v>
      </c>
      <c r="BD1025">
        <v>6240</v>
      </c>
      <c r="BE1025" t="s">
        <v>10370</v>
      </c>
      <c r="BF1025" t="s">
        <v>937</v>
      </c>
      <c r="BH1025">
        <v>30</v>
      </c>
      <c r="BI1025">
        <v>6240</v>
      </c>
      <c r="BJ1025" t="s">
        <v>3722</v>
      </c>
      <c r="BK1025" t="s">
        <v>937</v>
      </c>
      <c r="BP1025">
        <v>49</v>
      </c>
      <c r="BQ1025">
        <v>6240</v>
      </c>
      <c r="BS1025">
        <v>3</v>
      </c>
    </row>
    <row r="1026" spans="43:71" x14ac:dyDescent="0.2">
      <c r="AQ1026">
        <v>30</v>
      </c>
      <c r="AR1026">
        <v>6250</v>
      </c>
      <c r="AS1026" t="s">
        <v>30965</v>
      </c>
      <c r="AT1026" t="s">
        <v>937</v>
      </c>
      <c r="AU1026">
        <v>30</v>
      </c>
      <c r="AV1026">
        <v>6250</v>
      </c>
      <c r="AW1026" t="s">
        <v>24067</v>
      </c>
      <c r="AX1026" t="s">
        <v>937</v>
      </c>
      <c r="AY1026">
        <v>30</v>
      </c>
      <c r="AZ1026">
        <v>6250</v>
      </c>
      <c r="BA1026" t="s">
        <v>17219</v>
      </c>
      <c r="BB1026" t="s">
        <v>937</v>
      </c>
      <c r="BC1026">
        <v>30</v>
      </c>
      <c r="BD1026">
        <v>6250</v>
      </c>
      <c r="BE1026" t="s">
        <v>10371</v>
      </c>
      <c r="BF1026" t="s">
        <v>937</v>
      </c>
      <c r="BH1026">
        <v>30</v>
      </c>
      <c r="BI1026">
        <v>6250</v>
      </c>
      <c r="BJ1026" t="s">
        <v>3723</v>
      </c>
      <c r="BK1026" t="s">
        <v>937</v>
      </c>
      <c r="BP1026">
        <v>49</v>
      </c>
      <c r="BQ1026">
        <v>6250</v>
      </c>
      <c r="BS1026">
        <v>1</v>
      </c>
    </row>
    <row r="1027" spans="43:71" x14ac:dyDescent="0.2">
      <c r="AQ1027">
        <v>30</v>
      </c>
      <c r="AR1027">
        <v>6256</v>
      </c>
      <c r="AS1027" t="s">
        <v>30966</v>
      </c>
      <c r="AT1027" t="s">
        <v>936</v>
      </c>
      <c r="AU1027">
        <v>30</v>
      </c>
      <c r="AV1027">
        <v>6256</v>
      </c>
      <c r="AW1027" t="s">
        <v>24068</v>
      </c>
      <c r="AX1027" t="s">
        <v>936</v>
      </c>
      <c r="AY1027">
        <v>30</v>
      </c>
      <c r="AZ1027">
        <v>6256</v>
      </c>
      <c r="BA1027" t="s">
        <v>17220</v>
      </c>
      <c r="BB1027" t="s">
        <v>936</v>
      </c>
      <c r="BC1027">
        <v>30</v>
      </c>
      <c r="BD1027">
        <v>6256</v>
      </c>
      <c r="BE1027" t="s">
        <v>10372</v>
      </c>
      <c r="BF1027" t="s">
        <v>936</v>
      </c>
      <c r="BH1027">
        <v>30</v>
      </c>
      <c r="BI1027">
        <v>6256</v>
      </c>
      <c r="BJ1027" t="s">
        <v>3724</v>
      </c>
      <c r="BK1027" t="s">
        <v>936</v>
      </c>
      <c r="BP1027">
        <v>49</v>
      </c>
      <c r="BQ1027">
        <v>6256</v>
      </c>
      <c r="BS1027">
        <v>1</v>
      </c>
    </row>
    <row r="1028" spans="43:71" x14ac:dyDescent="0.2">
      <c r="AQ1028">
        <v>30</v>
      </c>
      <c r="AR1028">
        <v>6260</v>
      </c>
      <c r="AS1028" t="s">
        <v>30967</v>
      </c>
      <c r="AT1028" t="s">
        <v>937</v>
      </c>
      <c r="AU1028">
        <v>30</v>
      </c>
      <c r="AV1028">
        <v>6260</v>
      </c>
      <c r="AW1028" t="s">
        <v>24069</v>
      </c>
      <c r="AX1028" t="s">
        <v>937</v>
      </c>
      <c r="AY1028">
        <v>30</v>
      </c>
      <c r="AZ1028">
        <v>6260</v>
      </c>
      <c r="BA1028" t="s">
        <v>17221</v>
      </c>
      <c r="BB1028" t="s">
        <v>937</v>
      </c>
      <c r="BC1028">
        <v>30</v>
      </c>
      <c r="BD1028">
        <v>6260</v>
      </c>
      <c r="BE1028" t="s">
        <v>10373</v>
      </c>
      <c r="BF1028" t="s">
        <v>937</v>
      </c>
      <c r="BH1028">
        <v>30</v>
      </c>
      <c r="BI1028">
        <v>6260</v>
      </c>
      <c r="BJ1028" t="s">
        <v>3725</v>
      </c>
      <c r="BK1028" t="s">
        <v>937</v>
      </c>
      <c r="BP1028">
        <v>49</v>
      </c>
      <c r="BQ1028">
        <v>6260</v>
      </c>
      <c r="BS1028">
        <v>2</v>
      </c>
    </row>
    <row r="1029" spans="43:71" x14ac:dyDescent="0.2">
      <c r="AQ1029">
        <v>30</v>
      </c>
      <c r="AR1029">
        <v>6270</v>
      </c>
      <c r="AS1029" t="s">
        <v>30968</v>
      </c>
      <c r="AT1029" t="s">
        <v>937</v>
      </c>
      <c r="AU1029">
        <v>30</v>
      </c>
      <c r="AV1029">
        <v>6270</v>
      </c>
      <c r="AW1029" t="s">
        <v>24070</v>
      </c>
      <c r="AX1029" t="s">
        <v>937</v>
      </c>
      <c r="AY1029">
        <v>30</v>
      </c>
      <c r="AZ1029">
        <v>6270</v>
      </c>
      <c r="BA1029" t="s">
        <v>17222</v>
      </c>
      <c r="BB1029" t="s">
        <v>937</v>
      </c>
      <c r="BC1029">
        <v>30</v>
      </c>
      <c r="BD1029">
        <v>6270</v>
      </c>
      <c r="BE1029" t="s">
        <v>10374</v>
      </c>
      <c r="BF1029" t="s">
        <v>937</v>
      </c>
      <c r="BH1029">
        <v>30</v>
      </c>
      <c r="BI1029">
        <v>6270</v>
      </c>
      <c r="BJ1029" t="s">
        <v>3726</v>
      </c>
      <c r="BK1029" t="s">
        <v>937</v>
      </c>
      <c r="BP1029">
        <v>49</v>
      </c>
      <c r="BQ1029">
        <v>6270</v>
      </c>
      <c r="BS1029">
        <v>2</v>
      </c>
    </row>
    <row r="1030" spans="43:71" x14ac:dyDescent="0.2">
      <c r="AQ1030">
        <v>30</v>
      </c>
      <c r="AR1030">
        <v>6280</v>
      </c>
      <c r="AS1030" t="s">
        <v>30969</v>
      </c>
      <c r="AT1030" t="s">
        <v>937</v>
      </c>
      <c r="AU1030">
        <v>30</v>
      </c>
      <c r="AV1030">
        <v>6280</v>
      </c>
      <c r="AW1030" t="s">
        <v>24071</v>
      </c>
      <c r="AX1030" t="s">
        <v>937</v>
      </c>
      <c r="AY1030">
        <v>30</v>
      </c>
      <c r="AZ1030">
        <v>6280</v>
      </c>
      <c r="BA1030" t="s">
        <v>17223</v>
      </c>
      <c r="BB1030" t="s">
        <v>937</v>
      </c>
      <c r="BC1030">
        <v>30</v>
      </c>
      <c r="BD1030">
        <v>6280</v>
      </c>
      <c r="BE1030" t="s">
        <v>10375</v>
      </c>
      <c r="BF1030" t="s">
        <v>937</v>
      </c>
      <c r="BH1030">
        <v>30</v>
      </c>
      <c r="BI1030">
        <v>6280</v>
      </c>
      <c r="BJ1030" t="s">
        <v>3727</v>
      </c>
      <c r="BK1030" t="s">
        <v>937</v>
      </c>
      <c r="BP1030">
        <v>49</v>
      </c>
      <c r="BQ1030">
        <v>6280</v>
      </c>
      <c r="BS1030">
        <v>1</v>
      </c>
    </row>
    <row r="1031" spans="43:71" x14ac:dyDescent="0.2">
      <c r="AQ1031">
        <v>30</v>
      </c>
      <c r="AR1031">
        <v>6290</v>
      </c>
      <c r="AS1031" t="s">
        <v>30970</v>
      </c>
      <c r="AT1031" t="s">
        <v>937</v>
      </c>
      <c r="AU1031">
        <v>30</v>
      </c>
      <c r="AV1031">
        <v>6290</v>
      </c>
      <c r="AW1031" t="s">
        <v>24072</v>
      </c>
      <c r="AX1031" t="s">
        <v>937</v>
      </c>
      <c r="AY1031">
        <v>30</v>
      </c>
      <c r="AZ1031">
        <v>6290</v>
      </c>
      <c r="BA1031" t="s">
        <v>17224</v>
      </c>
      <c r="BB1031" t="s">
        <v>937</v>
      </c>
      <c r="BC1031">
        <v>30</v>
      </c>
      <c r="BD1031">
        <v>6290</v>
      </c>
      <c r="BE1031" t="s">
        <v>10376</v>
      </c>
      <c r="BF1031" t="s">
        <v>937</v>
      </c>
      <c r="BH1031">
        <v>30</v>
      </c>
      <c r="BI1031">
        <v>6290</v>
      </c>
      <c r="BJ1031" t="s">
        <v>3728</v>
      </c>
      <c r="BK1031" t="s">
        <v>937</v>
      </c>
      <c r="BP1031">
        <v>49</v>
      </c>
      <c r="BQ1031">
        <v>6290</v>
      </c>
      <c r="BS1031">
        <v>1</v>
      </c>
    </row>
    <row r="1032" spans="43:71" x14ac:dyDescent="0.2">
      <c r="AQ1032">
        <v>30</v>
      </c>
      <c r="AR1032">
        <v>6300</v>
      </c>
      <c r="AS1032" t="s">
        <v>30971</v>
      </c>
      <c r="AT1032" t="s">
        <v>938</v>
      </c>
      <c r="AU1032">
        <v>30</v>
      </c>
      <c r="AV1032">
        <v>6300</v>
      </c>
      <c r="AW1032" t="s">
        <v>24073</v>
      </c>
      <c r="AX1032" t="s">
        <v>938</v>
      </c>
      <c r="AY1032">
        <v>30</v>
      </c>
      <c r="AZ1032">
        <v>6300</v>
      </c>
      <c r="BA1032" t="s">
        <v>17225</v>
      </c>
      <c r="BB1032" t="s">
        <v>938</v>
      </c>
      <c r="BC1032">
        <v>30</v>
      </c>
      <c r="BD1032">
        <v>6300</v>
      </c>
      <c r="BE1032" t="s">
        <v>10377</v>
      </c>
      <c r="BF1032" t="s">
        <v>938</v>
      </c>
      <c r="BH1032">
        <v>30</v>
      </c>
      <c r="BI1032">
        <v>6300</v>
      </c>
      <c r="BJ1032" t="s">
        <v>3729</v>
      </c>
      <c r="BK1032" t="s">
        <v>938</v>
      </c>
      <c r="BP1032">
        <v>49</v>
      </c>
      <c r="BQ1032">
        <v>6300</v>
      </c>
      <c r="BS1032">
        <v>1</v>
      </c>
    </row>
    <row r="1033" spans="43:71" x14ac:dyDescent="0.2">
      <c r="AQ1033">
        <v>30</v>
      </c>
      <c r="AR1033">
        <v>6310</v>
      </c>
      <c r="AS1033" t="s">
        <v>30972</v>
      </c>
      <c r="AT1033" t="s">
        <v>936</v>
      </c>
      <c r="AU1033">
        <v>30</v>
      </c>
      <c r="AV1033">
        <v>6310</v>
      </c>
      <c r="AW1033" t="s">
        <v>24074</v>
      </c>
      <c r="AX1033" t="s">
        <v>936</v>
      </c>
      <c r="AY1033">
        <v>30</v>
      </c>
      <c r="AZ1033">
        <v>6310</v>
      </c>
      <c r="BA1033" t="s">
        <v>17226</v>
      </c>
      <c r="BB1033" t="s">
        <v>936</v>
      </c>
      <c r="BC1033">
        <v>30</v>
      </c>
      <c r="BD1033">
        <v>6310</v>
      </c>
      <c r="BE1033" t="s">
        <v>10378</v>
      </c>
      <c r="BF1033" t="s">
        <v>936</v>
      </c>
      <c r="BH1033">
        <v>30</v>
      </c>
      <c r="BI1033">
        <v>6310</v>
      </c>
      <c r="BJ1033" t="s">
        <v>3730</v>
      </c>
      <c r="BK1033" t="s">
        <v>936</v>
      </c>
      <c r="BP1033">
        <v>49</v>
      </c>
      <c r="BQ1033">
        <v>6310</v>
      </c>
      <c r="BS1033">
        <v>1</v>
      </c>
    </row>
    <row r="1034" spans="43:71" x14ac:dyDescent="0.2">
      <c r="AQ1034">
        <v>30</v>
      </c>
      <c r="AR1034">
        <v>6320</v>
      </c>
      <c r="AS1034" t="s">
        <v>30973</v>
      </c>
      <c r="AT1034" t="s">
        <v>937</v>
      </c>
      <c r="AU1034">
        <v>30</v>
      </c>
      <c r="AV1034">
        <v>6320</v>
      </c>
      <c r="AW1034" t="s">
        <v>24075</v>
      </c>
      <c r="AX1034" t="s">
        <v>937</v>
      </c>
      <c r="AY1034">
        <v>30</v>
      </c>
      <c r="AZ1034">
        <v>6320</v>
      </c>
      <c r="BA1034" t="s">
        <v>17227</v>
      </c>
      <c r="BB1034" t="s">
        <v>937</v>
      </c>
      <c r="BC1034">
        <v>30</v>
      </c>
      <c r="BD1034">
        <v>6320</v>
      </c>
      <c r="BE1034" t="s">
        <v>10379</v>
      </c>
      <c r="BF1034" t="s">
        <v>937</v>
      </c>
      <c r="BH1034">
        <v>30</v>
      </c>
      <c r="BI1034">
        <v>6320</v>
      </c>
      <c r="BJ1034" t="s">
        <v>3731</v>
      </c>
      <c r="BK1034" t="s">
        <v>937</v>
      </c>
      <c r="BP1034">
        <v>49</v>
      </c>
      <c r="BQ1034">
        <v>6320</v>
      </c>
      <c r="BS1034">
        <v>1</v>
      </c>
    </row>
    <row r="1035" spans="43:71" x14ac:dyDescent="0.2">
      <c r="AQ1035">
        <v>30</v>
      </c>
      <c r="AR1035">
        <v>6330</v>
      </c>
      <c r="AS1035" t="s">
        <v>30974</v>
      </c>
      <c r="AT1035" t="s">
        <v>936</v>
      </c>
      <c r="AU1035">
        <v>30</v>
      </c>
      <c r="AV1035">
        <v>6330</v>
      </c>
      <c r="AW1035" t="s">
        <v>24076</v>
      </c>
      <c r="AX1035" t="s">
        <v>936</v>
      </c>
      <c r="AY1035">
        <v>30</v>
      </c>
      <c r="AZ1035">
        <v>6330</v>
      </c>
      <c r="BA1035" t="s">
        <v>17228</v>
      </c>
      <c r="BB1035" t="s">
        <v>936</v>
      </c>
      <c r="BC1035">
        <v>30</v>
      </c>
      <c r="BD1035">
        <v>6330</v>
      </c>
      <c r="BE1035" t="s">
        <v>10380</v>
      </c>
      <c r="BF1035" t="s">
        <v>936</v>
      </c>
      <c r="BH1035">
        <v>30</v>
      </c>
      <c r="BI1035">
        <v>6330</v>
      </c>
      <c r="BJ1035" t="s">
        <v>3732</v>
      </c>
      <c r="BK1035" t="s">
        <v>936</v>
      </c>
      <c r="BP1035">
        <v>49</v>
      </c>
      <c r="BQ1035">
        <v>6330</v>
      </c>
      <c r="BS1035">
        <v>1</v>
      </c>
    </row>
    <row r="1036" spans="43:71" x14ac:dyDescent="0.2">
      <c r="AQ1036">
        <v>30</v>
      </c>
      <c r="AR1036">
        <v>6340</v>
      </c>
      <c r="AS1036" t="s">
        <v>30975</v>
      </c>
      <c r="AT1036" t="s">
        <v>936</v>
      </c>
      <c r="AU1036">
        <v>30</v>
      </c>
      <c r="AV1036">
        <v>6340</v>
      </c>
      <c r="AW1036" t="s">
        <v>24077</v>
      </c>
      <c r="AX1036" t="s">
        <v>936</v>
      </c>
      <c r="AY1036">
        <v>30</v>
      </c>
      <c r="AZ1036">
        <v>6340</v>
      </c>
      <c r="BA1036" t="s">
        <v>17229</v>
      </c>
      <c r="BB1036" t="s">
        <v>936</v>
      </c>
      <c r="BC1036">
        <v>30</v>
      </c>
      <c r="BD1036">
        <v>6340</v>
      </c>
      <c r="BE1036" t="s">
        <v>10381</v>
      </c>
      <c r="BF1036" t="s">
        <v>936</v>
      </c>
      <c r="BH1036">
        <v>30</v>
      </c>
      <c r="BI1036">
        <v>6340</v>
      </c>
      <c r="BJ1036" t="s">
        <v>3733</v>
      </c>
      <c r="BK1036" t="s">
        <v>936</v>
      </c>
      <c r="BP1036">
        <v>49</v>
      </c>
      <c r="BQ1036">
        <v>6340</v>
      </c>
      <c r="BS1036">
        <v>1</v>
      </c>
    </row>
    <row r="1037" spans="43:71" x14ac:dyDescent="0.2">
      <c r="AQ1037">
        <v>30</v>
      </c>
      <c r="AR1037">
        <v>6350</v>
      </c>
      <c r="AS1037" t="s">
        <v>30976</v>
      </c>
      <c r="AT1037" t="s">
        <v>938</v>
      </c>
      <c r="AU1037">
        <v>30</v>
      </c>
      <c r="AV1037">
        <v>6350</v>
      </c>
      <c r="AW1037" t="s">
        <v>24078</v>
      </c>
      <c r="AX1037" t="s">
        <v>938</v>
      </c>
      <c r="AY1037">
        <v>30</v>
      </c>
      <c r="AZ1037">
        <v>6350</v>
      </c>
      <c r="BA1037" t="s">
        <v>17230</v>
      </c>
      <c r="BB1037" t="s">
        <v>938</v>
      </c>
      <c r="BC1037">
        <v>30</v>
      </c>
      <c r="BD1037">
        <v>6350</v>
      </c>
      <c r="BE1037" t="s">
        <v>10382</v>
      </c>
      <c r="BF1037" t="s">
        <v>938</v>
      </c>
      <c r="BH1037">
        <v>30</v>
      </c>
      <c r="BI1037">
        <v>6350</v>
      </c>
      <c r="BJ1037" t="s">
        <v>3734</v>
      </c>
      <c r="BK1037" t="s">
        <v>938</v>
      </c>
      <c r="BP1037">
        <v>50</v>
      </c>
      <c r="BQ1037">
        <v>6010</v>
      </c>
      <c r="BS1037">
        <v>2</v>
      </c>
    </row>
    <row r="1038" spans="43:71" x14ac:dyDescent="0.2">
      <c r="AQ1038">
        <v>30</v>
      </c>
      <c r="AR1038">
        <v>6360</v>
      </c>
      <c r="AS1038" t="s">
        <v>30977</v>
      </c>
      <c r="AT1038" t="s">
        <v>936</v>
      </c>
      <c r="AU1038">
        <v>30</v>
      </c>
      <c r="AV1038">
        <v>6360</v>
      </c>
      <c r="AW1038" t="s">
        <v>24079</v>
      </c>
      <c r="AX1038" t="s">
        <v>936</v>
      </c>
      <c r="AY1038">
        <v>30</v>
      </c>
      <c r="AZ1038">
        <v>6360</v>
      </c>
      <c r="BA1038" t="s">
        <v>17231</v>
      </c>
      <c r="BB1038" t="s">
        <v>936</v>
      </c>
      <c r="BC1038">
        <v>30</v>
      </c>
      <c r="BD1038">
        <v>6360</v>
      </c>
      <c r="BE1038" t="s">
        <v>10383</v>
      </c>
      <c r="BF1038" t="s">
        <v>936</v>
      </c>
      <c r="BH1038">
        <v>30</v>
      </c>
      <c r="BI1038">
        <v>6360</v>
      </c>
      <c r="BJ1038" t="s">
        <v>3735</v>
      </c>
      <c r="BK1038" t="s">
        <v>936</v>
      </c>
      <c r="BP1038">
        <v>50</v>
      </c>
      <c r="BQ1038">
        <v>6020</v>
      </c>
      <c r="BS1038">
        <v>2</v>
      </c>
    </row>
    <row r="1039" spans="43:71" x14ac:dyDescent="0.2">
      <c r="AQ1039">
        <v>30</v>
      </c>
      <c r="AR1039">
        <v>7205</v>
      </c>
      <c r="AS1039" t="s">
        <v>30978</v>
      </c>
      <c r="AT1039" t="s">
        <v>937</v>
      </c>
      <c r="AU1039">
        <v>30</v>
      </c>
      <c r="AV1039">
        <v>7205</v>
      </c>
      <c r="AW1039" t="s">
        <v>24080</v>
      </c>
      <c r="AX1039" t="s">
        <v>937</v>
      </c>
      <c r="AY1039">
        <v>30</v>
      </c>
      <c r="AZ1039">
        <v>7205</v>
      </c>
      <c r="BA1039" t="s">
        <v>17232</v>
      </c>
      <c r="BB1039" t="s">
        <v>937</v>
      </c>
      <c r="BC1039">
        <v>30</v>
      </c>
      <c r="BD1039">
        <v>7205</v>
      </c>
      <c r="BE1039" t="s">
        <v>10384</v>
      </c>
      <c r="BF1039" t="s">
        <v>937</v>
      </c>
      <c r="BH1039">
        <v>30</v>
      </c>
      <c r="BI1039">
        <v>7205</v>
      </c>
      <c r="BJ1039" t="s">
        <v>3736</v>
      </c>
      <c r="BK1039" t="s">
        <v>937</v>
      </c>
      <c r="BP1039">
        <v>50</v>
      </c>
      <c r="BQ1039">
        <v>6030</v>
      </c>
      <c r="BS1039">
        <v>2</v>
      </c>
    </row>
    <row r="1040" spans="43:71" x14ac:dyDescent="0.2">
      <c r="AQ1040">
        <v>30</v>
      </c>
      <c r="AR1040">
        <v>7206</v>
      </c>
      <c r="AS1040" t="s">
        <v>30979</v>
      </c>
      <c r="AT1040" t="s">
        <v>937</v>
      </c>
      <c r="AU1040">
        <v>30</v>
      </c>
      <c r="AV1040">
        <v>7206</v>
      </c>
      <c r="AW1040" t="s">
        <v>24081</v>
      </c>
      <c r="AX1040" t="s">
        <v>937</v>
      </c>
      <c r="AY1040">
        <v>30</v>
      </c>
      <c r="AZ1040">
        <v>7206</v>
      </c>
      <c r="BA1040" t="s">
        <v>17233</v>
      </c>
      <c r="BB1040" t="s">
        <v>937</v>
      </c>
      <c r="BC1040">
        <v>30</v>
      </c>
      <c r="BD1040">
        <v>7206</v>
      </c>
      <c r="BE1040" t="s">
        <v>10385</v>
      </c>
      <c r="BF1040" t="s">
        <v>937</v>
      </c>
      <c r="BH1040">
        <v>30</v>
      </c>
      <c r="BI1040">
        <v>7206</v>
      </c>
      <c r="BJ1040" t="s">
        <v>3737</v>
      </c>
      <c r="BK1040" t="s">
        <v>937</v>
      </c>
      <c r="BP1040">
        <v>50</v>
      </c>
      <c r="BQ1040">
        <v>6040</v>
      </c>
      <c r="BS1040">
        <v>2</v>
      </c>
    </row>
    <row r="1041" spans="43:71" x14ac:dyDescent="0.2">
      <c r="AQ1041">
        <v>30</v>
      </c>
      <c r="AR1041">
        <v>7207</v>
      </c>
      <c r="AS1041" t="s">
        <v>30980</v>
      </c>
      <c r="AT1041" t="s">
        <v>937</v>
      </c>
      <c r="AU1041">
        <v>30</v>
      </c>
      <c r="AV1041">
        <v>7207</v>
      </c>
      <c r="AW1041" t="s">
        <v>24082</v>
      </c>
      <c r="AX1041" t="s">
        <v>937</v>
      </c>
      <c r="AY1041">
        <v>30</v>
      </c>
      <c r="AZ1041">
        <v>7207</v>
      </c>
      <c r="BA1041" t="s">
        <v>17234</v>
      </c>
      <c r="BB1041" t="s">
        <v>937</v>
      </c>
      <c r="BC1041">
        <v>30</v>
      </c>
      <c r="BD1041">
        <v>7207</v>
      </c>
      <c r="BE1041" t="s">
        <v>10386</v>
      </c>
      <c r="BF1041" t="s">
        <v>937</v>
      </c>
      <c r="BH1041">
        <v>30</v>
      </c>
      <c r="BI1041">
        <v>7207</v>
      </c>
      <c r="BJ1041" t="s">
        <v>3738</v>
      </c>
      <c r="BK1041" t="s">
        <v>937</v>
      </c>
      <c r="BP1041">
        <v>50</v>
      </c>
      <c r="BQ1041">
        <v>6070</v>
      </c>
      <c r="BS1041">
        <v>2</v>
      </c>
    </row>
    <row r="1042" spans="43:71" x14ac:dyDescent="0.2">
      <c r="AQ1042">
        <v>30</v>
      </c>
      <c r="AR1042">
        <v>7210</v>
      </c>
      <c r="AS1042" t="s">
        <v>30981</v>
      </c>
      <c r="AT1042" t="s">
        <v>937</v>
      </c>
      <c r="AU1042">
        <v>30</v>
      </c>
      <c r="AV1042">
        <v>7210</v>
      </c>
      <c r="AW1042" t="s">
        <v>24083</v>
      </c>
      <c r="AX1042" t="s">
        <v>937</v>
      </c>
      <c r="AY1042">
        <v>30</v>
      </c>
      <c r="AZ1042">
        <v>7210</v>
      </c>
      <c r="BA1042" t="s">
        <v>17235</v>
      </c>
      <c r="BB1042" t="s">
        <v>937</v>
      </c>
      <c r="BC1042">
        <v>30</v>
      </c>
      <c r="BD1042">
        <v>7210</v>
      </c>
      <c r="BE1042" t="s">
        <v>10387</v>
      </c>
      <c r="BF1042" t="s">
        <v>937</v>
      </c>
      <c r="BH1042">
        <v>30</v>
      </c>
      <c r="BI1042">
        <v>7210</v>
      </c>
      <c r="BJ1042" t="s">
        <v>3739</v>
      </c>
      <c r="BK1042" t="s">
        <v>937</v>
      </c>
      <c r="BP1042">
        <v>50</v>
      </c>
      <c r="BQ1042">
        <v>6080</v>
      </c>
      <c r="BS1042">
        <v>3</v>
      </c>
    </row>
    <row r="1043" spans="43:71" x14ac:dyDescent="0.2">
      <c r="AQ1043">
        <v>30</v>
      </c>
      <c r="AR1043">
        <v>8073</v>
      </c>
      <c r="AS1043" t="s">
        <v>30982</v>
      </c>
      <c r="AT1043" t="s">
        <v>936</v>
      </c>
      <c r="AU1043">
        <v>30</v>
      </c>
      <c r="AV1043">
        <v>8073</v>
      </c>
      <c r="AW1043" t="s">
        <v>24084</v>
      </c>
      <c r="AX1043" t="s">
        <v>936</v>
      </c>
      <c r="AY1043">
        <v>30</v>
      </c>
      <c r="AZ1043">
        <v>8073</v>
      </c>
      <c r="BA1043" t="s">
        <v>17236</v>
      </c>
      <c r="BB1043" t="s">
        <v>936</v>
      </c>
      <c r="BC1043">
        <v>30</v>
      </c>
      <c r="BD1043">
        <v>8073</v>
      </c>
      <c r="BE1043" t="s">
        <v>10388</v>
      </c>
      <c r="BF1043" t="s">
        <v>936</v>
      </c>
      <c r="BH1043">
        <v>30</v>
      </c>
      <c r="BI1043">
        <v>8073</v>
      </c>
      <c r="BJ1043" t="s">
        <v>3740</v>
      </c>
      <c r="BK1043" t="s">
        <v>936</v>
      </c>
      <c r="BP1043">
        <v>50</v>
      </c>
      <c r="BQ1043">
        <v>6090</v>
      </c>
      <c r="BS1043">
        <v>2</v>
      </c>
    </row>
    <row r="1044" spans="43:71" x14ac:dyDescent="0.2">
      <c r="AQ1044">
        <v>30</v>
      </c>
      <c r="AR1044">
        <v>8074</v>
      </c>
      <c r="AS1044" t="s">
        <v>30983</v>
      </c>
      <c r="AT1044" t="s">
        <v>937</v>
      </c>
      <c r="AU1044">
        <v>30</v>
      </c>
      <c r="AV1044">
        <v>8074</v>
      </c>
      <c r="AW1044" t="s">
        <v>24085</v>
      </c>
      <c r="AX1044" t="s">
        <v>937</v>
      </c>
      <c r="AY1044">
        <v>30</v>
      </c>
      <c r="AZ1044">
        <v>8074</v>
      </c>
      <c r="BA1044" t="s">
        <v>17237</v>
      </c>
      <c r="BB1044" t="s">
        <v>937</v>
      </c>
      <c r="BC1044">
        <v>30</v>
      </c>
      <c r="BD1044">
        <v>8074</v>
      </c>
      <c r="BE1044" t="s">
        <v>10389</v>
      </c>
      <c r="BF1044" t="s">
        <v>937</v>
      </c>
      <c r="BH1044">
        <v>30</v>
      </c>
      <c r="BI1044">
        <v>8074</v>
      </c>
      <c r="BJ1044" t="s">
        <v>3741</v>
      </c>
      <c r="BK1044" t="s">
        <v>937</v>
      </c>
      <c r="BP1044">
        <v>50</v>
      </c>
      <c r="BQ1044">
        <v>6100</v>
      </c>
      <c r="BS1044">
        <v>2</v>
      </c>
    </row>
    <row r="1045" spans="43:71" x14ac:dyDescent="0.2">
      <c r="AQ1045">
        <v>30</v>
      </c>
      <c r="AR1045">
        <v>8075</v>
      </c>
      <c r="AS1045" t="s">
        <v>30984</v>
      </c>
      <c r="AT1045" t="s">
        <v>937</v>
      </c>
      <c r="AU1045">
        <v>30</v>
      </c>
      <c r="AV1045">
        <v>8075</v>
      </c>
      <c r="AW1045" t="s">
        <v>24086</v>
      </c>
      <c r="AX1045" t="s">
        <v>937</v>
      </c>
      <c r="AY1045">
        <v>30</v>
      </c>
      <c r="AZ1045">
        <v>8075</v>
      </c>
      <c r="BA1045" t="s">
        <v>17238</v>
      </c>
      <c r="BB1045" t="s">
        <v>937</v>
      </c>
      <c r="BC1045">
        <v>30</v>
      </c>
      <c r="BD1045">
        <v>8075</v>
      </c>
      <c r="BE1045" t="s">
        <v>10390</v>
      </c>
      <c r="BF1045" t="s">
        <v>937</v>
      </c>
      <c r="BH1045">
        <v>30</v>
      </c>
      <c r="BI1045">
        <v>8075</v>
      </c>
      <c r="BJ1045" t="s">
        <v>3742</v>
      </c>
      <c r="BK1045" t="s">
        <v>937</v>
      </c>
      <c r="BP1045">
        <v>50</v>
      </c>
      <c r="BQ1045">
        <v>6101</v>
      </c>
      <c r="BS1045">
        <v>1</v>
      </c>
    </row>
    <row r="1046" spans="43:71" x14ac:dyDescent="0.2">
      <c r="AQ1046">
        <v>30</v>
      </c>
      <c r="AR1046">
        <v>8076</v>
      </c>
      <c r="AS1046" t="s">
        <v>30985</v>
      </c>
      <c r="AT1046" t="s">
        <v>938</v>
      </c>
      <c r="AU1046">
        <v>30</v>
      </c>
      <c r="AV1046">
        <v>8076</v>
      </c>
      <c r="AW1046" t="s">
        <v>24087</v>
      </c>
      <c r="AX1046" t="s">
        <v>938</v>
      </c>
      <c r="AY1046">
        <v>30</v>
      </c>
      <c r="AZ1046">
        <v>8076</v>
      </c>
      <c r="BA1046" t="s">
        <v>17239</v>
      </c>
      <c r="BB1046" t="s">
        <v>938</v>
      </c>
      <c r="BC1046">
        <v>30</v>
      </c>
      <c r="BD1046">
        <v>8076</v>
      </c>
      <c r="BE1046" t="s">
        <v>10391</v>
      </c>
      <c r="BF1046" t="s">
        <v>938</v>
      </c>
      <c r="BH1046">
        <v>30</v>
      </c>
      <c r="BI1046">
        <v>8076</v>
      </c>
      <c r="BJ1046" t="s">
        <v>3743</v>
      </c>
      <c r="BK1046" t="s">
        <v>938</v>
      </c>
      <c r="BP1046">
        <v>50</v>
      </c>
      <c r="BQ1046">
        <v>6110</v>
      </c>
      <c r="BS1046">
        <v>1</v>
      </c>
    </row>
    <row r="1047" spans="43:71" x14ac:dyDescent="0.2">
      <c r="AQ1047">
        <v>30</v>
      </c>
      <c r="AR1047">
        <v>8077</v>
      </c>
      <c r="AS1047" t="s">
        <v>30986</v>
      </c>
      <c r="AT1047" t="s">
        <v>937</v>
      </c>
      <c r="AU1047">
        <v>30</v>
      </c>
      <c r="AV1047">
        <v>8077</v>
      </c>
      <c r="AW1047" t="s">
        <v>24088</v>
      </c>
      <c r="AX1047" t="s">
        <v>937</v>
      </c>
      <c r="AY1047">
        <v>30</v>
      </c>
      <c r="AZ1047">
        <v>8077</v>
      </c>
      <c r="BA1047" t="s">
        <v>17240</v>
      </c>
      <c r="BB1047" t="s">
        <v>937</v>
      </c>
      <c r="BC1047">
        <v>30</v>
      </c>
      <c r="BD1047">
        <v>8077</v>
      </c>
      <c r="BE1047" t="s">
        <v>10392</v>
      </c>
      <c r="BF1047" t="s">
        <v>937</v>
      </c>
      <c r="BH1047">
        <v>30</v>
      </c>
      <c r="BI1047">
        <v>8077</v>
      </c>
      <c r="BJ1047" t="s">
        <v>3744</v>
      </c>
      <c r="BK1047" t="s">
        <v>937</v>
      </c>
      <c r="BP1047">
        <v>50</v>
      </c>
      <c r="BQ1047">
        <v>6130</v>
      </c>
      <c r="BS1047">
        <v>2</v>
      </c>
    </row>
    <row r="1048" spans="43:71" x14ac:dyDescent="0.2">
      <c r="AQ1048">
        <v>30</v>
      </c>
      <c r="AR1048">
        <v>8078</v>
      </c>
      <c r="AS1048" t="s">
        <v>30987</v>
      </c>
      <c r="AT1048" t="s">
        <v>937</v>
      </c>
      <c r="AU1048">
        <v>30</v>
      </c>
      <c r="AV1048">
        <v>8078</v>
      </c>
      <c r="AW1048" t="s">
        <v>24089</v>
      </c>
      <c r="AX1048" t="s">
        <v>937</v>
      </c>
      <c r="AY1048">
        <v>30</v>
      </c>
      <c r="AZ1048">
        <v>8078</v>
      </c>
      <c r="BA1048" t="s">
        <v>17241</v>
      </c>
      <c r="BB1048" t="s">
        <v>937</v>
      </c>
      <c r="BC1048">
        <v>30</v>
      </c>
      <c r="BD1048">
        <v>8078</v>
      </c>
      <c r="BE1048" t="s">
        <v>10393</v>
      </c>
      <c r="BF1048" t="s">
        <v>937</v>
      </c>
      <c r="BH1048">
        <v>30</v>
      </c>
      <c r="BI1048">
        <v>8078</v>
      </c>
      <c r="BJ1048" t="s">
        <v>3745</v>
      </c>
      <c r="BK1048" t="s">
        <v>937</v>
      </c>
      <c r="BP1048">
        <v>50</v>
      </c>
      <c r="BQ1048">
        <v>6131</v>
      </c>
      <c r="BS1048">
        <v>1</v>
      </c>
    </row>
    <row r="1049" spans="43:71" x14ac:dyDescent="0.2">
      <c r="AQ1049">
        <v>30</v>
      </c>
      <c r="AR1049">
        <v>8079</v>
      </c>
      <c r="AS1049" t="s">
        <v>30988</v>
      </c>
      <c r="AT1049" t="s">
        <v>937</v>
      </c>
      <c r="AU1049">
        <v>30</v>
      </c>
      <c r="AV1049">
        <v>8079</v>
      </c>
      <c r="AW1049" t="s">
        <v>24090</v>
      </c>
      <c r="AX1049" t="s">
        <v>937</v>
      </c>
      <c r="AY1049">
        <v>30</v>
      </c>
      <c r="AZ1049">
        <v>8079</v>
      </c>
      <c r="BA1049" t="s">
        <v>17242</v>
      </c>
      <c r="BB1049" t="s">
        <v>937</v>
      </c>
      <c r="BC1049">
        <v>30</v>
      </c>
      <c r="BD1049">
        <v>8079</v>
      </c>
      <c r="BE1049" t="s">
        <v>10394</v>
      </c>
      <c r="BF1049" t="s">
        <v>937</v>
      </c>
      <c r="BH1049">
        <v>30</v>
      </c>
      <c r="BI1049">
        <v>8079</v>
      </c>
      <c r="BJ1049" t="s">
        <v>3746</v>
      </c>
      <c r="BK1049" t="s">
        <v>937</v>
      </c>
      <c r="BP1049">
        <v>50</v>
      </c>
      <c r="BQ1049">
        <v>6140</v>
      </c>
      <c r="BS1049">
        <v>2</v>
      </c>
    </row>
    <row r="1050" spans="43:71" x14ac:dyDescent="0.2">
      <c r="AQ1050">
        <v>30</v>
      </c>
      <c r="AR1050">
        <v>8080</v>
      </c>
      <c r="AS1050" t="s">
        <v>30989</v>
      </c>
      <c r="AT1050" t="s">
        <v>937</v>
      </c>
      <c r="AU1050">
        <v>30</v>
      </c>
      <c r="AV1050">
        <v>8080</v>
      </c>
      <c r="AW1050" t="s">
        <v>24091</v>
      </c>
      <c r="AX1050" t="s">
        <v>937</v>
      </c>
      <c r="AY1050">
        <v>30</v>
      </c>
      <c r="AZ1050">
        <v>8080</v>
      </c>
      <c r="BA1050" t="s">
        <v>17243</v>
      </c>
      <c r="BB1050" t="s">
        <v>937</v>
      </c>
      <c r="BC1050">
        <v>30</v>
      </c>
      <c r="BD1050">
        <v>8080</v>
      </c>
      <c r="BE1050" t="s">
        <v>10395</v>
      </c>
      <c r="BF1050" t="s">
        <v>937</v>
      </c>
      <c r="BH1050">
        <v>30</v>
      </c>
      <c r="BI1050">
        <v>8080</v>
      </c>
      <c r="BJ1050" t="s">
        <v>3747</v>
      </c>
      <c r="BK1050" t="s">
        <v>937</v>
      </c>
      <c r="BP1050">
        <v>50</v>
      </c>
      <c r="BQ1050">
        <v>6150</v>
      </c>
      <c r="BS1050">
        <v>2</v>
      </c>
    </row>
    <row r="1051" spans="43:71" x14ac:dyDescent="0.2">
      <c r="AQ1051">
        <v>30</v>
      </c>
      <c r="AR1051">
        <v>8081</v>
      </c>
      <c r="AS1051" t="s">
        <v>30990</v>
      </c>
      <c r="AT1051" t="s">
        <v>937</v>
      </c>
      <c r="AU1051">
        <v>30</v>
      </c>
      <c r="AV1051">
        <v>8081</v>
      </c>
      <c r="AW1051" t="s">
        <v>24092</v>
      </c>
      <c r="AX1051" t="s">
        <v>937</v>
      </c>
      <c r="AY1051">
        <v>30</v>
      </c>
      <c r="AZ1051">
        <v>8081</v>
      </c>
      <c r="BA1051" t="s">
        <v>17244</v>
      </c>
      <c r="BB1051" t="s">
        <v>937</v>
      </c>
      <c r="BC1051">
        <v>30</v>
      </c>
      <c r="BD1051">
        <v>8081</v>
      </c>
      <c r="BE1051" t="s">
        <v>10396</v>
      </c>
      <c r="BF1051" t="s">
        <v>937</v>
      </c>
      <c r="BH1051">
        <v>30</v>
      </c>
      <c r="BI1051">
        <v>8081</v>
      </c>
      <c r="BJ1051" t="s">
        <v>3748</v>
      </c>
      <c r="BK1051" t="s">
        <v>937</v>
      </c>
      <c r="BP1051">
        <v>50</v>
      </c>
      <c r="BQ1051">
        <v>6160</v>
      </c>
      <c r="BS1051">
        <v>2</v>
      </c>
    </row>
    <row r="1052" spans="43:71" x14ac:dyDescent="0.2">
      <c r="AQ1052">
        <v>30</v>
      </c>
      <c r="AR1052">
        <v>8082</v>
      </c>
      <c r="AS1052" t="s">
        <v>30991</v>
      </c>
      <c r="AT1052" t="s">
        <v>937</v>
      </c>
      <c r="AU1052">
        <v>30</v>
      </c>
      <c r="AV1052">
        <v>8082</v>
      </c>
      <c r="AW1052" t="s">
        <v>24093</v>
      </c>
      <c r="AX1052" t="s">
        <v>937</v>
      </c>
      <c r="AY1052">
        <v>30</v>
      </c>
      <c r="AZ1052">
        <v>8082</v>
      </c>
      <c r="BA1052" t="s">
        <v>17245</v>
      </c>
      <c r="BB1052" t="s">
        <v>937</v>
      </c>
      <c r="BC1052">
        <v>30</v>
      </c>
      <c r="BD1052">
        <v>8082</v>
      </c>
      <c r="BE1052" t="s">
        <v>10397</v>
      </c>
      <c r="BF1052" t="s">
        <v>937</v>
      </c>
      <c r="BH1052">
        <v>30</v>
      </c>
      <c r="BI1052">
        <v>8082</v>
      </c>
      <c r="BJ1052" t="s">
        <v>3749</v>
      </c>
      <c r="BK1052" t="s">
        <v>937</v>
      </c>
      <c r="BP1052">
        <v>50</v>
      </c>
      <c r="BQ1052">
        <v>6170</v>
      </c>
      <c r="BS1052">
        <v>3</v>
      </c>
    </row>
    <row r="1053" spans="43:71" x14ac:dyDescent="0.2">
      <c r="AQ1053">
        <v>30</v>
      </c>
      <c r="AR1053">
        <v>8083</v>
      </c>
      <c r="AS1053" t="s">
        <v>30992</v>
      </c>
      <c r="AT1053" t="s">
        <v>937</v>
      </c>
      <c r="AU1053">
        <v>30</v>
      </c>
      <c r="AV1053">
        <v>8083</v>
      </c>
      <c r="AW1053" t="s">
        <v>24094</v>
      </c>
      <c r="AX1053" t="s">
        <v>937</v>
      </c>
      <c r="AY1053">
        <v>30</v>
      </c>
      <c r="AZ1053">
        <v>8083</v>
      </c>
      <c r="BA1053" t="s">
        <v>17246</v>
      </c>
      <c r="BB1053" t="s">
        <v>937</v>
      </c>
      <c r="BC1053">
        <v>30</v>
      </c>
      <c r="BD1053">
        <v>8083</v>
      </c>
      <c r="BE1053" t="s">
        <v>10398</v>
      </c>
      <c r="BF1053" t="s">
        <v>937</v>
      </c>
      <c r="BH1053">
        <v>30</v>
      </c>
      <c r="BI1053">
        <v>8083</v>
      </c>
      <c r="BJ1053" t="s">
        <v>3750</v>
      </c>
      <c r="BK1053" t="s">
        <v>937</v>
      </c>
      <c r="BP1053">
        <v>50</v>
      </c>
      <c r="BQ1053">
        <v>6180</v>
      </c>
      <c r="BS1053">
        <v>2</v>
      </c>
    </row>
    <row r="1054" spans="43:71" x14ac:dyDescent="0.2">
      <c r="AQ1054">
        <v>30</v>
      </c>
      <c r="AR1054">
        <v>8084</v>
      </c>
      <c r="AS1054" t="s">
        <v>30993</v>
      </c>
      <c r="AT1054" t="s">
        <v>937</v>
      </c>
      <c r="AU1054">
        <v>30</v>
      </c>
      <c r="AV1054">
        <v>8084</v>
      </c>
      <c r="AW1054" t="s">
        <v>24095</v>
      </c>
      <c r="AX1054" t="s">
        <v>937</v>
      </c>
      <c r="AY1054">
        <v>30</v>
      </c>
      <c r="AZ1054">
        <v>8084</v>
      </c>
      <c r="BA1054" t="s">
        <v>17247</v>
      </c>
      <c r="BB1054" t="s">
        <v>937</v>
      </c>
      <c r="BC1054">
        <v>30</v>
      </c>
      <c r="BD1054">
        <v>8084</v>
      </c>
      <c r="BE1054" t="s">
        <v>10399</v>
      </c>
      <c r="BF1054" t="s">
        <v>937</v>
      </c>
      <c r="BH1054">
        <v>30</v>
      </c>
      <c r="BI1054">
        <v>8084</v>
      </c>
      <c r="BJ1054" t="s">
        <v>3751</v>
      </c>
      <c r="BK1054" t="s">
        <v>937</v>
      </c>
      <c r="BP1054">
        <v>50</v>
      </c>
      <c r="BQ1054">
        <v>6190</v>
      </c>
      <c r="BS1054">
        <v>2</v>
      </c>
    </row>
    <row r="1055" spans="43:71" x14ac:dyDescent="0.2">
      <c r="AQ1055">
        <v>31</v>
      </c>
      <c r="AR1055">
        <v>6010</v>
      </c>
      <c r="AS1055" t="s">
        <v>30994</v>
      </c>
      <c r="AT1055" t="s">
        <v>937</v>
      </c>
      <c r="AU1055">
        <v>31</v>
      </c>
      <c r="AV1055">
        <v>6010</v>
      </c>
      <c r="AW1055" t="s">
        <v>24096</v>
      </c>
      <c r="AX1055" t="s">
        <v>937</v>
      </c>
      <c r="AY1055">
        <v>31</v>
      </c>
      <c r="AZ1055">
        <v>6010</v>
      </c>
      <c r="BA1055" t="s">
        <v>17248</v>
      </c>
      <c r="BB1055" t="s">
        <v>937</v>
      </c>
      <c r="BC1055">
        <v>31</v>
      </c>
      <c r="BD1055">
        <v>6010</v>
      </c>
      <c r="BE1055" t="s">
        <v>10400</v>
      </c>
      <c r="BF1055" t="s">
        <v>937</v>
      </c>
      <c r="BH1055">
        <v>31</v>
      </c>
      <c r="BI1055">
        <v>6010</v>
      </c>
      <c r="BJ1055" t="s">
        <v>3752</v>
      </c>
      <c r="BK1055" t="s">
        <v>937</v>
      </c>
      <c r="BP1055">
        <v>50</v>
      </c>
      <c r="BQ1055">
        <v>6200</v>
      </c>
      <c r="BS1055">
        <v>2</v>
      </c>
    </row>
    <row r="1056" spans="43:71" x14ac:dyDescent="0.2">
      <c r="AQ1056">
        <v>31</v>
      </c>
      <c r="AR1056">
        <v>6020</v>
      </c>
      <c r="AS1056" t="s">
        <v>30995</v>
      </c>
      <c r="AT1056" t="s">
        <v>937</v>
      </c>
      <c r="AU1056">
        <v>31</v>
      </c>
      <c r="AV1056">
        <v>6020</v>
      </c>
      <c r="AW1056" t="s">
        <v>24097</v>
      </c>
      <c r="AX1056" t="s">
        <v>937</v>
      </c>
      <c r="AY1056">
        <v>31</v>
      </c>
      <c r="AZ1056">
        <v>6020</v>
      </c>
      <c r="BA1056" t="s">
        <v>17249</v>
      </c>
      <c r="BB1056" t="s">
        <v>937</v>
      </c>
      <c r="BC1056">
        <v>31</v>
      </c>
      <c r="BD1056">
        <v>6020</v>
      </c>
      <c r="BE1056" t="s">
        <v>10401</v>
      </c>
      <c r="BF1056" t="s">
        <v>937</v>
      </c>
      <c r="BH1056">
        <v>31</v>
      </c>
      <c r="BI1056">
        <v>6020</v>
      </c>
      <c r="BJ1056" t="s">
        <v>3753</v>
      </c>
      <c r="BK1056" t="s">
        <v>937</v>
      </c>
      <c r="BP1056">
        <v>50</v>
      </c>
      <c r="BQ1056">
        <v>6210</v>
      </c>
      <c r="BS1056">
        <v>1</v>
      </c>
    </row>
    <row r="1057" spans="43:71" x14ac:dyDescent="0.2">
      <c r="AQ1057">
        <v>31</v>
      </c>
      <c r="AR1057">
        <v>6030</v>
      </c>
      <c r="AS1057" t="s">
        <v>30996</v>
      </c>
      <c r="AT1057" t="s">
        <v>937</v>
      </c>
      <c r="AU1057">
        <v>31</v>
      </c>
      <c r="AV1057">
        <v>6030</v>
      </c>
      <c r="AW1057" t="s">
        <v>24098</v>
      </c>
      <c r="AX1057" t="s">
        <v>937</v>
      </c>
      <c r="AY1057">
        <v>31</v>
      </c>
      <c r="AZ1057">
        <v>6030</v>
      </c>
      <c r="BA1057" t="s">
        <v>17250</v>
      </c>
      <c r="BB1057" t="s">
        <v>937</v>
      </c>
      <c r="BC1057">
        <v>31</v>
      </c>
      <c r="BD1057">
        <v>6030</v>
      </c>
      <c r="BE1057" t="s">
        <v>10402</v>
      </c>
      <c r="BF1057" t="s">
        <v>937</v>
      </c>
      <c r="BH1057">
        <v>31</v>
      </c>
      <c r="BI1057">
        <v>6030</v>
      </c>
      <c r="BJ1057" t="s">
        <v>3754</v>
      </c>
      <c r="BK1057" t="s">
        <v>937</v>
      </c>
      <c r="BP1057">
        <v>50</v>
      </c>
      <c r="BQ1057">
        <v>6240</v>
      </c>
      <c r="BS1057">
        <v>2</v>
      </c>
    </row>
    <row r="1058" spans="43:71" x14ac:dyDescent="0.2">
      <c r="AQ1058">
        <v>31</v>
      </c>
      <c r="AR1058">
        <v>6040</v>
      </c>
      <c r="AS1058" t="s">
        <v>30997</v>
      </c>
      <c r="AT1058" t="s">
        <v>937</v>
      </c>
      <c r="AU1058">
        <v>31</v>
      </c>
      <c r="AV1058">
        <v>6040</v>
      </c>
      <c r="AW1058" t="s">
        <v>24099</v>
      </c>
      <c r="AX1058" t="s">
        <v>937</v>
      </c>
      <c r="AY1058">
        <v>31</v>
      </c>
      <c r="AZ1058">
        <v>6040</v>
      </c>
      <c r="BA1058" t="s">
        <v>17251</v>
      </c>
      <c r="BB1058" t="s">
        <v>937</v>
      </c>
      <c r="BC1058">
        <v>31</v>
      </c>
      <c r="BD1058">
        <v>6040</v>
      </c>
      <c r="BE1058" t="s">
        <v>10403</v>
      </c>
      <c r="BF1058" t="s">
        <v>937</v>
      </c>
      <c r="BH1058">
        <v>31</v>
      </c>
      <c r="BI1058">
        <v>6040</v>
      </c>
      <c r="BJ1058" t="s">
        <v>3755</v>
      </c>
      <c r="BK1058" t="s">
        <v>937</v>
      </c>
      <c r="BP1058">
        <v>50</v>
      </c>
      <c r="BQ1058">
        <v>6250</v>
      </c>
      <c r="BS1058">
        <v>1</v>
      </c>
    </row>
    <row r="1059" spans="43:71" x14ac:dyDescent="0.2">
      <c r="AQ1059">
        <v>31</v>
      </c>
      <c r="AR1059">
        <v>6070</v>
      </c>
      <c r="AS1059" t="s">
        <v>30998</v>
      </c>
      <c r="AT1059" t="s">
        <v>937</v>
      </c>
      <c r="AU1059">
        <v>31</v>
      </c>
      <c r="AV1059">
        <v>6070</v>
      </c>
      <c r="AW1059" t="s">
        <v>24100</v>
      </c>
      <c r="AX1059" t="s">
        <v>937</v>
      </c>
      <c r="AY1059">
        <v>31</v>
      </c>
      <c r="AZ1059">
        <v>6070</v>
      </c>
      <c r="BA1059" t="s">
        <v>17252</v>
      </c>
      <c r="BB1059" t="s">
        <v>937</v>
      </c>
      <c r="BC1059">
        <v>31</v>
      </c>
      <c r="BD1059">
        <v>6070</v>
      </c>
      <c r="BE1059" t="s">
        <v>10404</v>
      </c>
      <c r="BF1059" t="s">
        <v>937</v>
      </c>
      <c r="BH1059">
        <v>31</v>
      </c>
      <c r="BI1059">
        <v>6070</v>
      </c>
      <c r="BJ1059" t="s">
        <v>3756</v>
      </c>
      <c r="BK1059" t="s">
        <v>937</v>
      </c>
      <c r="BP1059">
        <v>50</v>
      </c>
      <c r="BQ1059">
        <v>6256</v>
      </c>
      <c r="BS1059">
        <v>1</v>
      </c>
    </row>
    <row r="1060" spans="43:71" x14ac:dyDescent="0.2">
      <c r="AQ1060">
        <v>31</v>
      </c>
      <c r="AR1060">
        <v>6080</v>
      </c>
      <c r="AS1060" t="s">
        <v>30999</v>
      </c>
      <c r="AT1060" t="s">
        <v>936</v>
      </c>
      <c r="AU1060">
        <v>31</v>
      </c>
      <c r="AV1060">
        <v>6080</v>
      </c>
      <c r="AW1060" t="s">
        <v>24101</v>
      </c>
      <c r="AX1060" t="s">
        <v>936</v>
      </c>
      <c r="AY1060">
        <v>31</v>
      </c>
      <c r="AZ1060">
        <v>6080</v>
      </c>
      <c r="BA1060" t="s">
        <v>17253</v>
      </c>
      <c r="BB1060" t="s">
        <v>936</v>
      </c>
      <c r="BC1060">
        <v>31</v>
      </c>
      <c r="BD1060">
        <v>6080</v>
      </c>
      <c r="BE1060" t="s">
        <v>10405</v>
      </c>
      <c r="BF1060" t="s">
        <v>936</v>
      </c>
      <c r="BH1060">
        <v>31</v>
      </c>
      <c r="BI1060">
        <v>6080</v>
      </c>
      <c r="BJ1060" t="s">
        <v>3757</v>
      </c>
      <c r="BK1060" t="s">
        <v>936</v>
      </c>
      <c r="BP1060">
        <v>50</v>
      </c>
      <c r="BQ1060">
        <v>6260</v>
      </c>
      <c r="BS1060">
        <v>2</v>
      </c>
    </row>
    <row r="1061" spans="43:71" x14ac:dyDescent="0.2">
      <c r="AQ1061">
        <v>31</v>
      </c>
      <c r="AR1061">
        <v>6090</v>
      </c>
      <c r="AS1061" t="s">
        <v>31000</v>
      </c>
      <c r="AT1061" t="s">
        <v>938</v>
      </c>
      <c r="AU1061">
        <v>31</v>
      </c>
      <c r="AV1061">
        <v>6090</v>
      </c>
      <c r="AW1061" t="s">
        <v>24102</v>
      </c>
      <c r="AX1061" t="s">
        <v>938</v>
      </c>
      <c r="AY1061">
        <v>31</v>
      </c>
      <c r="AZ1061">
        <v>6090</v>
      </c>
      <c r="BA1061" t="s">
        <v>17254</v>
      </c>
      <c r="BB1061" t="s">
        <v>938</v>
      </c>
      <c r="BC1061">
        <v>31</v>
      </c>
      <c r="BD1061">
        <v>6090</v>
      </c>
      <c r="BE1061" t="s">
        <v>10406</v>
      </c>
      <c r="BF1061" t="s">
        <v>938</v>
      </c>
      <c r="BH1061">
        <v>31</v>
      </c>
      <c r="BI1061">
        <v>6090</v>
      </c>
      <c r="BJ1061" t="s">
        <v>3758</v>
      </c>
      <c r="BK1061" t="s">
        <v>938</v>
      </c>
      <c r="BP1061">
        <v>50</v>
      </c>
      <c r="BQ1061">
        <v>6270</v>
      </c>
      <c r="BS1061">
        <v>2</v>
      </c>
    </row>
    <row r="1062" spans="43:71" x14ac:dyDescent="0.2">
      <c r="AQ1062">
        <v>31</v>
      </c>
      <c r="AR1062">
        <v>6100</v>
      </c>
      <c r="AS1062" t="s">
        <v>31001</v>
      </c>
      <c r="AT1062" t="s">
        <v>937</v>
      </c>
      <c r="AU1062">
        <v>31</v>
      </c>
      <c r="AV1062">
        <v>6100</v>
      </c>
      <c r="AW1062" t="s">
        <v>24103</v>
      </c>
      <c r="AX1062" t="s">
        <v>937</v>
      </c>
      <c r="AY1062">
        <v>31</v>
      </c>
      <c r="AZ1062">
        <v>6100</v>
      </c>
      <c r="BA1062" t="s">
        <v>17255</v>
      </c>
      <c r="BB1062" t="s">
        <v>937</v>
      </c>
      <c r="BC1062">
        <v>31</v>
      </c>
      <c r="BD1062">
        <v>6100</v>
      </c>
      <c r="BE1062" t="s">
        <v>10407</v>
      </c>
      <c r="BF1062" t="s">
        <v>937</v>
      </c>
      <c r="BH1062">
        <v>31</v>
      </c>
      <c r="BI1062">
        <v>6100</v>
      </c>
      <c r="BJ1062" t="s">
        <v>3759</v>
      </c>
      <c r="BK1062" t="s">
        <v>937</v>
      </c>
      <c r="BP1062">
        <v>50</v>
      </c>
      <c r="BQ1062">
        <v>6280</v>
      </c>
      <c r="BS1062">
        <v>1</v>
      </c>
    </row>
    <row r="1063" spans="43:71" x14ac:dyDescent="0.2">
      <c r="AQ1063">
        <v>31</v>
      </c>
      <c r="AR1063">
        <v>6101</v>
      </c>
      <c r="AS1063" t="s">
        <v>31002</v>
      </c>
      <c r="AT1063" t="s">
        <v>936</v>
      </c>
      <c r="AU1063">
        <v>31</v>
      </c>
      <c r="AV1063">
        <v>6101</v>
      </c>
      <c r="AW1063" t="s">
        <v>24104</v>
      </c>
      <c r="AX1063" t="s">
        <v>936</v>
      </c>
      <c r="AY1063">
        <v>31</v>
      </c>
      <c r="AZ1063">
        <v>6101</v>
      </c>
      <c r="BA1063" t="s">
        <v>17256</v>
      </c>
      <c r="BB1063" t="s">
        <v>936</v>
      </c>
      <c r="BC1063">
        <v>31</v>
      </c>
      <c r="BD1063">
        <v>6101</v>
      </c>
      <c r="BE1063" t="s">
        <v>10408</v>
      </c>
      <c r="BF1063" t="s">
        <v>936</v>
      </c>
      <c r="BH1063">
        <v>31</v>
      </c>
      <c r="BI1063">
        <v>6101</v>
      </c>
      <c r="BJ1063" t="s">
        <v>3760</v>
      </c>
      <c r="BK1063" t="s">
        <v>936</v>
      </c>
      <c r="BP1063">
        <v>50</v>
      </c>
      <c r="BQ1063">
        <v>6290</v>
      </c>
      <c r="BS1063">
        <v>1</v>
      </c>
    </row>
    <row r="1064" spans="43:71" x14ac:dyDescent="0.2">
      <c r="AQ1064">
        <v>31</v>
      </c>
      <c r="AR1064">
        <v>6110</v>
      </c>
      <c r="AS1064" t="s">
        <v>31003</v>
      </c>
      <c r="AT1064" t="s">
        <v>938</v>
      </c>
      <c r="AU1064">
        <v>31</v>
      </c>
      <c r="AV1064">
        <v>6110</v>
      </c>
      <c r="AW1064" t="s">
        <v>24105</v>
      </c>
      <c r="AX1064" t="s">
        <v>938</v>
      </c>
      <c r="AY1064">
        <v>31</v>
      </c>
      <c r="AZ1064">
        <v>6110</v>
      </c>
      <c r="BA1064" t="s">
        <v>17257</v>
      </c>
      <c r="BB1064" t="s">
        <v>938</v>
      </c>
      <c r="BC1064">
        <v>31</v>
      </c>
      <c r="BD1064">
        <v>6110</v>
      </c>
      <c r="BE1064" t="s">
        <v>10409</v>
      </c>
      <c r="BF1064" t="s">
        <v>938</v>
      </c>
      <c r="BH1064">
        <v>31</v>
      </c>
      <c r="BI1064">
        <v>6110</v>
      </c>
      <c r="BJ1064" t="s">
        <v>3761</v>
      </c>
      <c r="BK1064" t="s">
        <v>938</v>
      </c>
      <c r="BP1064">
        <v>50</v>
      </c>
      <c r="BQ1064">
        <v>6300</v>
      </c>
      <c r="BS1064">
        <v>1</v>
      </c>
    </row>
    <row r="1065" spans="43:71" x14ac:dyDescent="0.2">
      <c r="AQ1065">
        <v>31</v>
      </c>
      <c r="AR1065">
        <v>6130</v>
      </c>
      <c r="AS1065" t="s">
        <v>31004</v>
      </c>
      <c r="AT1065" t="s">
        <v>936</v>
      </c>
      <c r="AU1065">
        <v>31</v>
      </c>
      <c r="AV1065">
        <v>6130</v>
      </c>
      <c r="AW1065" t="s">
        <v>24106</v>
      </c>
      <c r="AX1065" t="s">
        <v>936</v>
      </c>
      <c r="AY1065">
        <v>31</v>
      </c>
      <c r="AZ1065">
        <v>6130</v>
      </c>
      <c r="BA1065" t="s">
        <v>17258</v>
      </c>
      <c r="BB1065" t="s">
        <v>936</v>
      </c>
      <c r="BC1065">
        <v>31</v>
      </c>
      <c r="BD1065">
        <v>6130</v>
      </c>
      <c r="BE1065" t="s">
        <v>10410</v>
      </c>
      <c r="BF1065" t="s">
        <v>936</v>
      </c>
      <c r="BH1065">
        <v>31</v>
      </c>
      <c r="BI1065">
        <v>6130</v>
      </c>
      <c r="BJ1065" t="s">
        <v>3762</v>
      </c>
      <c r="BK1065" t="s">
        <v>936</v>
      </c>
      <c r="BP1065">
        <v>50</v>
      </c>
      <c r="BQ1065">
        <v>6310</v>
      </c>
      <c r="BS1065">
        <v>1</v>
      </c>
    </row>
    <row r="1066" spans="43:71" x14ac:dyDescent="0.2">
      <c r="AQ1066">
        <v>31</v>
      </c>
      <c r="AR1066">
        <v>6131</v>
      </c>
      <c r="AS1066" t="s">
        <v>31005</v>
      </c>
      <c r="AT1066" t="s">
        <v>936</v>
      </c>
      <c r="AU1066">
        <v>31</v>
      </c>
      <c r="AV1066">
        <v>6131</v>
      </c>
      <c r="AW1066" t="s">
        <v>24107</v>
      </c>
      <c r="AX1066" t="s">
        <v>936</v>
      </c>
      <c r="AY1066">
        <v>31</v>
      </c>
      <c r="AZ1066">
        <v>6131</v>
      </c>
      <c r="BA1066" t="s">
        <v>17259</v>
      </c>
      <c r="BB1066" t="s">
        <v>936</v>
      </c>
      <c r="BC1066">
        <v>31</v>
      </c>
      <c r="BD1066">
        <v>6131</v>
      </c>
      <c r="BE1066" t="s">
        <v>10411</v>
      </c>
      <c r="BF1066" t="s">
        <v>936</v>
      </c>
      <c r="BH1066">
        <v>31</v>
      </c>
      <c r="BI1066">
        <v>6131</v>
      </c>
      <c r="BJ1066" t="s">
        <v>3763</v>
      </c>
      <c r="BK1066" t="s">
        <v>936</v>
      </c>
      <c r="BP1066">
        <v>50</v>
      </c>
      <c r="BQ1066">
        <v>6320</v>
      </c>
      <c r="BS1066">
        <v>1</v>
      </c>
    </row>
    <row r="1067" spans="43:71" x14ac:dyDescent="0.2">
      <c r="AQ1067">
        <v>31</v>
      </c>
      <c r="AR1067">
        <v>6140</v>
      </c>
      <c r="AS1067" t="s">
        <v>31006</v>
      </c>
      <c r="AT1067" t="s">
        <v>937</v>
      </c>
      <c r="AU1067">
        <v>31</v>
      </c>
      <c r="AV1067">
        <v>6140</v>
      </c>
      <c r="AW1067" t="s">
        <v>24108</v>
      </c>
      <c r="AX1067" t="s">
        <v>937</v>
      </c>
      <c r="AY1067">
        <v>31</v>
      </c>
      <c r="AZ1067">
        <v>6140</v>
      </c>
      <c r="BA1067" t="s">
        <v>17260</v>
      </c>
      <c r="BB1067" t="s">
        <v>937</v>
      </c>
      <c r="BC1067">
        <v>31</v>
      </c>
      <c r="BD1067">
        <v>6140</v>
      </c>
      <c r="BE1067" t="s">
        <v>10412</v>
      </c>
      <c r="BF1067" t="s">
        <v>937</v>
      </c>
      <c r="BH1067">
        <v>31</v>
      </c>
      <c r="BI1067">
        <v>6140</v>
      </c>
      <c r="BJ1067" t="s">
        <v>3764</v>
      </c>
      <c r="BK1067" t="s">
        <v>937</v>
      </c>
      <c r="BP1067">
        <v>50</v>
      </c>
      <c r="BQ1067">
        <v>6330</v>
      </c>
      <c r="BS1067">
        <v>1</v>
      </c>
    </row>
    <row r="1068" spans="43:71" x14ac:dyDescent="0.2">
      <c r="AQ1068">
        <v>31</v>
      </c>
      <c r="AR1068">
        <v>6150</v>
      </c>
      <c r="AS1068" t="s">
        <v>31007</v>
      </c>
      <c r="AT1068" t="s">
        <v>937</v>
      </c>
      <c r="AU1068">
        <v>31</v>
      </c>
      <c r="AV1068">
        <v>6150</v>
      </c>
      <c r="AW1068" t="s">
        <v>24109</v>
      </c>
      <c r="AX1068" t="s">
        <v>937</v>
      </c>
      <c r="AY1068">
        <v>31</v>
      </c>
      <c r="AZ1068">
        <v>6150</v>
      </c>
      <c r="BA1068" t="s">
        <v>17261</v>
      </c>
      <c r="BB1068" t="s">
        <v>937</v>
      </c>
      <c r="BC1068">
        <v>31</v>
      </c>
      <c r="BD1068">
        <v>6150</v>
      </c>
      <c r="BE1068" t="s">
        <v>10413</v>
      </c>
      <c r="BF1068" t="s">
        <v>937</v>
      </c>
      <c r="BH1068">
        <v>31</v>
      </c>
      <c r="BI1068">
        <v>6150</v>
      </c>
      <c r="BJ1068" t="s">
        <v>3765</v>
      </c>
      <c r="BK1068" t="s">
        <v>937</v>
      </c>
      <c r="BP1068">
        <v>50</v>
      </c>
      <c r="BQ1068">
        <v>6340</v>
      </c>
      <c r="BS1068">
        <v>1</v>
      </c>
    </row>
    <row r="1069" spans="43:71" x14ac:dyDescent="0.2">
      <c r="AQ1069">
        <v>31</v>
      </c>
      <c r="AR1069">
        <v>6160</v>
      </c>
      <c r="AS1069" t="s">
        <v>31008</v>
      </c>
      <c r="AT1069" t="s">
        <v>937</v>
      </c>
      <c r="AU1069">
        <v>31</v>
      </c>
      <c r="AV1069">
        <v>6160</v>
      </c>
      <c r="AW1069" t="s">
        <v>24110</v>
      </c>
      <c r="AX1069" t="s">
        <v>937</v>
      </c>
      <c r="AY1069">
        <v>31</v>
      </c>
      <c r="AZ1069">
        <v>6160</v>
      </c>
      <c r="BA1069" t="s">
        <v>17262</v>
      </c>
      <c r="BB1069" t="s">
        <v>937</v>
      </c>
      <c r="BC1069">
        <v>31</v>
      </c>
      <c r="BD1069">
        <v>6160</v>
      </c>
      <c r="BE1069" t="s">
        <v>10414</v>
      </c>
      <c r="BF1069" t="s">
        <v>937</v>
      </c>
      <c r="BH1069">
        <v>31</v>
      </c>
      <c r="BI1069">
        <v>6160</v>
      </c>
      <c r="BJ1069" t="s">
        <v>3766</v>
      </c>
      <c r="BK1069" t="s">
        <v>937</v>
      </c>
      <c r="BP1069">
        <v>51</v>
      </c>
      <c r="BQ1069">
        <v>6010</v>
      </c>
      <c r="BS1069">
        <v>2</v>
      </c>
    </row>
    <row r="1070" spans="43:71" x14ac:dyDescent="0.2">
      <c r="AQ1070">
        <v>31</v>
      </c>
      <c r="AR1070">
        <v>6170</v>
      </c>
      <c r="AS1070" t="s">
        <v>31009</v>
      </c>
      <c r="AT1070" t="s">
        <v>937</v>
      </c>
      <c r="AU1070">
        <v>31</v>
      </c>
      <c r="AV1070">
        <v>6170</v>
      </c>
      <c r="AW1070" t="s">
        <v>24111</v>
      </c>
      <c r="AX1070" t="s">
        <v>937</v>
      </c>
      <c r="AY1070">
        <v>31</v>
      </c>
      <c r="AZ1070">
        <v>6170</v>
      </c>
      <c r="BA1070" t="s">
        <v>17263</v>
      </c>
      <c r="BB1070" t="s">
        <v>937</v>
      </c>
      <c r="BC1070">
        <v>31</v>
      </c>
      <c r="BD1070">
        <v>6170</v>
      </c>
      <c r="BE1070" t="s">
        <v>10415</v>
      </c>
      <c r="BF1070" t="s">
        <v>937</v>
      </c>
      <c r="BH1070">
        <v>31</v>
      </c>
      <c r="BI1070">
        <v>6170</v>
      </c>
      <c r="BJ1070" t="s">
        <v>3767</v>
      </c>
      <c r="BK1070" t="s">
        <v>937</v>
      </c>
      <c r="BP1070">
        <v>51</v>
      </c>
      <c r="BQ1070">
        <v>6020</v>
      </c>
      <c r="BS1070">
        <v>2</v>
      </c>
    </row>
    <row r="1071" spans="43:71" x14ac:dyDescent="0.2">
      <c r="AQ1071">
        <v>31</v>
      </c>
      <c r="AR1071">
        <v>6180</v>
      </c>
      <c r="AS1071" t="s">
        <v>31010</v>
      </c>
      <c r="AT1071" t="s">
        <v>937</v>
      </c>
      <c r="AU1071">
        <v>31</v>
      </c>
      <c r="AV1071">
        <v>6180</v>
      </c>
      <c r="AW1071" t="s">
        <v>24112</v>
      </c>
      <c r="AX1071" t="s">
        <v>937</v>
      </c>
      <c r="AY1071">
        <v>31</v>
      </c>
      <c r="AZ1071">
        <v>6180</v>
      </c>
      <c r="BA1071" t="s">
        <v>17264</v>
      </c>
      <c r="BB1071" t="s">
        <v>937</v>
      </c>
      <c r="BC1071">
        <v>31</v>
      </c>
      <c r="BD1071">
        <v>6180</v>
      </c>
      <c r="BE1071" t="s">
        <v>10416</v>
      </c>
      <c r="BF1071" t="s">
        <v>937</v>
      </c>
      <c r="BH1071">
        <v>31</v>
      </c>
      <c r="BI1071">
        <v>6180</v>
      </c>
      <c r="BJ1071" t="s">
        <v>3768</v>
      </c>
      <c r="BK1071" t="s">
        <v>937</v>
      </c>
      <c r="BP1071">
        <v>51</v>
      </c>
      <c r="BQ1071">
        <v>6030</v>
      </c>
      <c r="BS1071">
        <v>2</v>
      </c>
    </row>
    <row r="1072" spans="43:71" x14ac:dyDescent="0.2">
      <c r="AQ1072">
        <v>31</v>
      </c>
      <c r="AR1072">
        <v>6190</v>
      </c>
      <c r="AS1072" t="s">
        <v>31011</v>
      </c>
      <c r="AT1072" t="s">
        <v>937</v>
      </c>
      <c r="AU1072">
        <v>31</v>
      </c>
      <c r="AV1072">
        <v>6190</v>
      </c>
      <c r="AW1072" t="s">
        <v>24113</v>
      </c>
      <c r="AX1072" t="s">
        <v>937</v>
      </c>
      <c r="AY1072">
        <v>31</v>
      </c>
      <c r="AZ1072">
        <v>6190</v>
      </c>
      <c r="BA1072" t="s">
        <v>17265</v>
      </c>
      <c r="BB1072" t="s">
        <v>937</v>
      </c>
      <c r="BC1072">
        <v>31</v>
      </c>
      <c r="BD1072">
        <v>6190</v>
      </c>
      <c r="BE1072" t="s">
        <v>10417</v>
      </c>
      <c r="BF1072" t="s">
        <v>937</v>
      </c>
      <c r="BH1072">
        <v>31</v>
      </c>
      <c r="BI1072">
        <v>6190</v>
      </c>
      <c r="BJ1072" t="s">
        <v>3769</v>
      </c>
      <c r="BK1072" t="s">
        <v>937</v>
      </c>
      <c r="BP1072">
        <v>51</v>
      </c>
      <c r="BQ1072">
        <v>6040</v>
      </c>
      <c r="BS1072">
        <v>2</v>
      </c>
    </row>
    <row r="1073" spans="43:71" x14ac:dyDescent="0.2">
      <c r="AQ1073">
        <v>31</v>
      </c>
      <c r="AR1073">
        <v>6200</v>
      </c>
      <c r="AS1073" t="s">
        <v>31012</v>
      </c>
      <c r="AT1073" t="s">
        <v>937</v>
      </c>
      <c r="AU1073">
        <v>31</v>
      </c>
      <c r="AV1073">
        <v>6200</v>
      </c>
      <c r="AW1073" t="s">
        <v>24114</v>
      </c>
      <c r="AX1073" t="s">
        <v>937</v>
      </c>
      <c r="AY1073">
        <v>31</v>
      </c>
      <c r="AZ1073">
        <v>6200</v>
      </c>
      <c r="BA1073" t="s">
        <v>17266</v>
      </c>
      <c r="BB1073" t="s">
        <v>937</v>
      </c>
      <c r="BC1073">
        <v>31</v>
      </c>
      <c r="BD1073">
        <v>6200</v>
      </c>
      <c r="BE1073" t="s">
        <v>10418</v>
      </c>
      <c r="BF1073" t="s">
        <v>937</v>
      </c>
      <c r="BH1073">
        <v>31</v>
      </c>
      <c r="BI1073">
        <v>6200</v>
      </c>
      <c r="BJ1073" t="s">
        <v>3770</v>
      </c>
      <c r="BK1073" t="s">
        <v>937</v>
      </c>
      <c r="BP1073">
        <v>51</v>
      </c>
      <c r="BQ1073">
        <v>6070</v>
      </c>
      <c r="BS1073">
        <v>2</v>
      </c>
    </row>
    <row r="1074" spans="43:71" x14ac:dyDescent="0.2">
      <c r="AQ1074">
        <v>31</v>
      </c>
      <c r="AR1074">
        <v>6210</v>
      </c>
      <c r="AS1074" t="s">
        <v>31013</v>
      </c>
      <c r="AT1074" t="s">
        <v>936</v>
      </c>
      <c r="AU1074">
        <v>31</v>
      </c>
      <c r="AV1074">
        <v>6210</v>
      </c>
      <c r="AW1074" t="s">
        <v>24115</v>
      </c>
      <c r="AX1074" t="s">
        <v>936</v>
      </c>
      <c r="AY1074">
        <v>31</v>
      </c>
      <c r="AZ1074">
        <v>6210</v>
      </c>
      <c r="BA1074" t="s">
        <v>17267</v>
      </c>
      <c r="BB1074" t="s">
        <v>936</v>
      </c>
      <c r="BC1074">
        <v>31</v>
      </c>
      <c r="BD1074">
        <v>6210</v>
      </c>
      <c r="BE1074" t="s">
        <v>10419</v>
      </c>
      <c r="BF1074" t="s">
        <v>936</v>
      </c>
      <c r="BH1074">
        <v>31</v>
      </c>
      <c r="BI1074">
        <v>6210</v>
      </c>
      <c r="BJ1074" t="s">
        <v>3771</v>
      </c>
      <c r="BK1074" t="s">
        <v>936</v>
      </c>
      <c r="BP1074">
        <v>51</v>
      </c>
      <c r="BQ1074">
        <v>6080</v>
      </c>
      <c r="BS1074">
        <v>3</v>
      </c>
    </row>
    <row r="1075" spans="43:71" x14ac:dyDescent="0.2">
      <c r="AQ1075">
        <v>31</v>
      </c>
      <c r="AR1075">
        <v>6240</v>
      </c>
      <c r="AS1075" t="s">
        <v>31014</v>
      </c>
      <c r="AT1075" t="s">
        <v>938</v>
      </c>
      <c r="AU1075">
        <v>31</v>
      </c>
      <c r="AV1075">
        <v>6240</v>
      </c>
      <c r="AW1075" t="s">
        <v>24116</v>
      </c>
      <c r="AX1075" t="s">
        <v>938</v>
      </c>
      <c r="AY1075">
        <v>31</v>
      </c>
      <c r="AZ1075">
        <v>6240</v>
      </c>
      <c r="BA1075" t="s">
        <v>17268</v>
      </c>
      <c r="BB1075" t="s">
        <v>938</v>
      </c>
      <c r="BC1075">
        <v>31</v>
      </c>
      <c r="BD1075">
        <v>6240</v>
      </c>
      <c r="BE1075" t="s">
        <v>10420</v>
      </c>
      <c r="BF1075" t="s">
        <v>938</v>
      </c>
      <c r="BH1075">
        <v>31</v>
      </c>
      <c r="BI1075">
        <v>6240</v>
      </c>
      <c r="BJ1075" t="s">
        <v>3772</v>
      </c>
      <c r="BK1075" t="s">
        <v>938</v>
      </c>
      <c r="BP1075">
        <v>51</v>
      </c>
      <c r="BQ1075">
        <v>6090</v>
      </c>
      <c r="BS1075">
        <v>2</v>
      </c>
    </row>
    <row r="1076" spans="43:71" x14ac:dyDescent="0.2">
      <c r="AQ1076">
        <v>31</v>
      </c>
      <c r="AR1076">
        <v>6250</v>
      </c>
      <c r="AS1076" t="s">
        <v>31015</v>
      </c>
      <c r="AT1076" t="s">
        <v>936</v>
      </c>
      <c r="AU1076">
        <v>31</v>
      </c>
      <c r="AV1076">
        <v>6250</v>
      </c>
      <c r="AW1076" t="s">
        <v>24117</v>
      </c>
      <c r="AX1076" t="s">
        <v>936</v>
      </c>
      <c r="AY1076">
        <v>31</v>
      </c>
      <c r="AZ1076">
        <v>6250</v>
      </c>
      <c r="BA1076" t="s">
        <v>17269</v>
      </c>
      <c r="BB1076" t="s">
        <v>936</v>
      </c>
      <c r="BC1076">
        <v>31</v>
      </c>
      <c r="BD1076">
        <v>6250</v>
      </c>
      <c r="BE1076" t="s">
        <v>10421</v>
      </c>
      <c r="BF1076" t="s">
        <v>936</v>
      </c>
      <c r="BH1076">
        <v>31</v>
      </c>
      <c r="BI1076">
        <v>6250</v>
      </c>
      <c r="BJ1076" t="s">
        <v>3773</v>
      </c>
      <c r="BK1076" t="s">
        <v>936</v>
      </c>
      <c r="BP1076">
        <v>51</v>
      </c>
      <c r="BQ1076">
        <v>6100</v>
      </c>
      <c r="BS1076">
        <v>2</v>
      </c>
    </row>
    <row r="1077" spans="43:71" x14ac:dyDescent="0.2">
      <c r="AQ1077">
        <v>31</v>
      </c>
      <c r="AR1077">
        <v>6256</v>
      </c>
      <c r="AS1077" t="s">
        <v>31016</v>
      </c>
      <c r="AT1077" t="s">
        <v>936</v>
      </c>
      <c r="AU1077">
        <v>31</v>
      </c>
      <c r="AV1077">
        <v>6256</v>
      </c>
      <c r="AW1077" t="s">
        <v>24118</v>
      </c>
      <c r="AX1077" t="s">
        <v>936</v>
      </c>
      <c r="AY1077">
        <v>31</v>
      </c>
      <c r="AZ1077">
        <v>6256</v>
      </c>
      <c r="BA1077" t="s">
        <v>17270</v>
      </c>
      <c r="BB1077" t="s">
        <v>936</v>
      </c>
      <c r="BC1077">
        <v>31</v>
      </c>
      <c r="BD1077">
        <v>6256</v>
      </c>
      <c r="BE1077" t="s">
        <v>10422</v>
      </c>
      <c r="BF1077" t="s">
        <v>936</v>
      </c>
      <c r="BH1077">
        <v>31</v>
      </c>
      <c r="BI1077">
        <v>6256</v>
      </c>
      <c r="BJ1077" t="s">
        <v>3774</v>
      </c>
      <c r="BK1077" t="s">
        <v>936</v>
      </c>
      <c r="BP1077">
        <v>51</v>
      </c>
      <c r="BQ1077">
        <v>6101</v>
      </c>
      <c r="BS1077">
        <v>2</v>
      </c>
    </row>
    <row r="1078" spans="43:71" x14ac:dyDescent="0.2">
      <c r="AQ1078">
        <v>31</v>
      </c>
      <c r="AR1078">
        <v>6260</v>
      </c>
      <c r="AS1078" t="s">
        <v>31017</v>
      </c>
      <c r="AT1078" t="s">
        <v>937</v>
      </c>
      <c r="AU1078">
        <v>31</v>
      </c>
      <c r="AV1078">
        <v>6260</v>
      </c>
      <c r="AW1078" t="s">
        <v>24119</v>
      </c>
      <c r="AX1078" t="s">
        <v>937</v>
      </c>
      <c r="AY1078">
        <v>31</v>
      </c>
      <c r="AZ1078">
        <v>6260</v>
      </c>
      <c r="BA1078" t="s">
        <v>17271</v>
      </c>
      <c r="BB1078" t="s">
        <v>937</v>
      </c>
      <c r="BC1078">
        <v>31</v>
      </c>
      <c r="BD1078">
        <v>6260</v>
      </c>
      <c r="BE1078" t="s">
        <v>10423</v>
      </c>
      <c r="BF1078" t="s">
        <v>937</v>
      </c>
      <c r="BH1078">
        <v>31</v>
      </c>
      <c r="BI1078">
        <v>6260</v>
      </c>
      <c r="BJ1078" t="s">
        <v>3775</v>
      </c>
      <c r="BK1078" t="s">
        <v>937</v>
      </c>
      <c r="BP1078">
        <v>51</v>
      </c>
      <c r="BQ1078">
        <v>6110</v>
      </c>
      <c r="BS1078">
        <v>1</v>
      </c>
    </row>
    <row r="1079" spans="43:71" x14ac:dyDescent="0.2">
      <c r="AQ1079">
        <v>31</v>
      </c>
      <c r="AR1079">
        <v>6270</v>
      </c>
      <c r="AS1079" t="s">
        <v>31018</v>
      </c>
      <c r="AT1079" t="s">
        <v>937</v>
      </c>
      <c r="AU1079">
        <v>31</v>
      </c>
      <c r="AV1079">
        <v>6270</v>
      </c>
      <c r="AW1079" t="s">
        <v>24120</v>
      </c>
      <c r="AX1079" t="s">
        <v>937</v>
      </c>
      <c r="AY1079">
        <v>31</v>
      </c>
      <c r="AZ1079">
        <v>6270</v>
      </c>
      <c r="BA1079" t="s">
        <v>17272</v>
      </c>
      <c r="BB1079" t="s">
        <v>937</v>
      </c>
      <c r="BC1079">
        <v>31</v>
      </c>
      <c r="BD1079">
        <v>6270</v>
      </c>
      <c r="BE1079" t="s">
        <v>10424</v>
      </c>
      <c r="BF1079" t="s">
        <v>937</v>
      </c>
      <c r="BH1079">
        <v>31</v>
      </c>
      <c r="BI1079">
        <v>6270</v>
      </c>
      <c r="BJ1079" t="s">
        <v>3776</v>
      </c>
      <c r="BK1079" t="s">
        <v>937</v>
      </c>
      <c r="BP1079">
        <v>51</v>
      </c>
      <c r="BQ1079">
        <v>6130</v>
      </c>
      <c r="BS1079">
        <v>3</v>
      </c>
    </row>
    <row r="1080" spans="43:71" x14ac:dyDescent="0.2">
      <c r="AQ1080">
        <v>31</v>
      </c>
      <c r="AR1080">
        <v>6280</v>
      </c>
      <c r="AS1080" t="s">
        <v>31019</v>
      </c>
      <c r="AT1080" t="s">
        <v>936</v>
      </c>
      <c r="AU1080">
        <v>31</v>
      </c>
      <c r="AV1080">
        <v>6280</v>
      </c>
      <c r="AW1080" t="s">
        <v>24121</v>
      </c>
      <c r="AX1080" t="s">
        <v>936</v>
      </c>
      <c r="AY1080">
        <v>31</v>
      </c>
      <c r="AZ1080">
        <v>6280</v>
      </c>
      <c r="BA1080" t="s">
        <v>17273</v>
      </c>
      <c r="BB1080" t="s">
        <v>936</v>
      </c>
      <c r="BC1080">
        <v>31</v>
      </c>
      <c r="BD1080">
        <v>6280</v>
      </c>
      <c r="BE1080" t="s">
        <v>10425</v>
      </c>
      <c r="BF1080" t="s">
        <v>936</v>
      </c>
      <c r="BH1080">
        <v>31</v>
      </c>
      <c r="BI1080">
        <v>6280</v>
      </c>
      <c r="BJ1080" t="s">
        <v>3777</v>
      </c>
      <c r="BK1080" t="s">
        <v>936</v>
      </c>
      <c r="BP1080">
        <v>51</v>
      </c>
      <c r="BQ1080">
        <v>6131</v>
      </c>
      <c r="BS1080">
        <v>2</v>
      </c>
    </row>
    <row r="1081" spans="43:71" x14ac:dyDescent="0.2">
      <c r="AQ1081">
        <v>31</v>
      </c>
      <c r="AR1081">
        <v>6290</v>
      </c>
      <c r="AS1081" t="s">
        <v>31020</v>
      </c>
      <c r="AT1081" t="s">
        <v>936</v>
      </c>
      <c r="AU1081">
        <v>31</v>
      </c>
      <c r="AV1081">
        <v>6290</v>
      </c>
      <c r="AW1081" t="s">
        <v>24122</v>
      </c>
      <c r="AX1081" t="s">
        <v>936</v>
      </c>
      <c r="AY1081">
        <v>31</v>
      </c>
      <c r="AZ1081">
        <v>6290</v>
      </c>
      <c r="BA1081" t="s">
        <v>17274</v>
      </c>
      <c r="BB1081" t="s">
        <v>936</v>
      </c>
      <c r="BC1081">
        <v>31</v>
      </c>
      <c r="BD1081">
        <v>6290</v>
      </c>
      <c r="BE1081" t="s">
        <v>10426</v>
      </c>
      <c r="BF1081" t="s">
        <v>936</v>
      </c>
      <c r="BH1081">
        <v>31</v>
      </c>
      <c r="BI1081">
        <v>6290</v>
      </c>
      <c r="BJ1081" t="s">
        <v>3778</v>
      </c>
      <c r="BK1081" t="s">
        <v>936</v>
      </c>
      <c r="BP1081">
        <v>51</v>
      </c>
      <c r="BQ1081">
        <v>6140</v>
      </c>
      <c r="BS1081">
        <v>2</v>
      </c>
    </row>
    <row r="1082" spans="43:71" x14ac:dyDescent="0.2">
      <c r="AQ1082">
        <v>31</v>
      </c>
      <c r="AR1082">
        <v>6300</v>
      </c>
      <c r="AS1082" t="s">
        <v>31021</v>
      </c>
      <c r="AT1082" t="s">
        <v>936</v>
      </c>
      <c r="AU1082">
        <v>31</v>
      </c>
      <c r="AV1082">
        <v>6300</v>
      </c>
      <c r="AW1082" t="s">
        <v>24123</v>
      </c>
      <c r="AX1082" t="s">
        <v>936</v>
      </c>
      <c r="AY1082">
        <v>31</v>
      </c>
      <c r="AZ1082">
        <v>6300</v>
      </c>
      <c r="BA1082" t="s">
        <v>17275</v>
      </c>
      <c r="BB1082" t="s">
        <v>936</v>
      </c>
      <c r="BC1082">
        <v>31</v>
      </c>
      <c r="BD1082">
        <v>6300</v>
      </c>
      <c r="BE1082" t="s">
        <v>10427</v>
      </c>
      <c r="BF1082" t="s">
        <v>936</v>
      </c>
      <c r="BH1082">
        <v>31</v>
      </c>
      <c r="BI1082">
        <v>6300</v>
      </c>
      <c r="BJ1082" t="s">
        <v>3779</v>
      </c>
      <c r="BK1082" t="s">
        <v>936</v>
      </c>
      <c r="BP1082">
        <v>51</v>
      </c>
      <c r="BQ1082">
        <v>6150</v>
      </c>
      <c r="BS1082">
        <v>2</v>
      </c>
    </row>
    <row r="1083" spans="43:71" x14ac:dyDescent="0.2">
      <c r="AQ1083">
        <v>31</v>
      </c>
      <c r="AR1083">
        <v>6310</v>
      </c>
      <c r="AS1083" t="s">
        <v>31022</v>
      </c>
      <c r="AT1083" t="s">
        <v>936</v>
      </c>
      <c r="AU1083">
        <v>31</v>
      </c>
      <c r="AV1083">
        <v>6310</v>
      </c>
      <c r="AW1083" t="s">
        <v>24124</v>
      </c>
      <c r="AX1083" t="s">
        <v>936</v>
      </c>
      <c r="AY1083">
        <v>31</v>
      </c>
      <c r="AZ1083">
        <v>6310</v>
      </c>
      <c r="BA1083" t="s">
        <v>17276</v>
      </c>
      <c r="BB1083" t="s">
        <v>936</v>
      </c>
      <c r="BC1083">
        <v>31</v>
      </c>
      <c r="BD1083">
        <v>6310</v>
      </c>
      <c r="BE1083" t="s">
        <v>10428</v>
      </c>
      <c r="BF1083" t="s">
        <v>936</v>
      </c>
      <c r="BH1083">
        <v>31</v>
      </c>
      <c r="BI1083">
        <v>6310</v>
      </c>
      <c r="BJ1083" t="s">
        <v>3780</v>
      </c>
      <c r="BK1083" t="s">
        <v>936</v>
      </c>
      <c r="BP1083">
        <v>51</v>
      </c>
      <c r="BQ1083">
        <v>6160</v>
      </c>
      <c r="BS1083">
        <v>2</v>
      </c>
    </row>
    <row r="1084" spans="43:71" x14ac:dyDescent="0.2">
      <c r="AQ1084">
        <v>31</v>
      </c>
      <c r="AR1084">
        <v>6320</v>
      </c>
      <c r="AS1084" t="s">
        <v>31023</v>
      </c>
      <c r="AT1084" t="s">
        <v>936</v>
      </c>
      <c r="AU1084">
        <v>31</v>
      </c>
      <c r="AV1084">
        <v>6320</v>
      </c>
      <c r="AW1084" t="s">
        <v>24125</v>
      </c>
      <c r="AX1084" t="s">
        <v>936</v>
      </c>
      <c r="AY1084">
        <v>31</v>
      </c>
      <c r="AZ1084">
        <v>6320</v>
      </c>
      <c r="BA1084" t="s">
        <v>17277</v>
      </c>
      <c r="BB1084" t="s">
        <v>936</v>
      </c>
      <c r="BC1084">
        <v>31</v>
      </c>
      <c r="BD1084">
        <v>6320</v>
      </c>
      <c r="BE1084" t="s">
        <v>10429</v>
      </c>
      <c r="BF1084" t="s">
        <v>936</v>
      </c>
      <c r="BH1084">
        <v>31</v>
      </c>
      <c r="BI1084">
        <v>6320</v>
      </c>
      <c r="BJ1084" t="s">
        <v>3781</v>
      </c>
      <c r="BK1084" t="s">
        <v>936</v>
      </c>
      <c r="BP1084">
        <v>51</v>
      </c>
      <c r="BQ1084">
        <v>6170</v>
      </c>
      <c r="BS1084">
        <v>2</v>
      </c>
    </row>
    <row r="1085" spans="43:71" x14ac:dyDescent="0.2">
      <c r="AQ1085">
        <v>31</v>
      </c>
      <c r="AR1085">
        <v>6330</v>
      </c>
      <c r="AS1085" t="s">
        <v>31024</v>
      </c>
      <c r="AT1085" t="s">
        <v>936</v>
      </c>
      <c r="AU1085">
        <v>31</v>
      </c>
      <c r="AV1085">
        <v>6330</v>
      </c>
      <c r="AW1085" t="s">
        <v>24126</v>
      </c>
      <c r="AX1085" t="s">
        <v>936</v>
      </c>
      <c r="AY1085">
        <v>31</v>
      </c>
      <c r="AZ1085">
        <v>6330</v>
      </c>
      <c r="BA1085" t="s">
        <v>17278</v>
      </c>
      <c r="BB1085" t="s">
        <v>936</v>
      </c>
      <c r="BC1085">
        <v>31</v>
      </c>
      <c r="BD1085">
        <v>6330</v>
      </c>
      <c r="BE1085" t="s">
        <v>10430</v>
      </c>
      <c r="BF1085" t="s">
        <v>936</v>
      </c>
      <c r="BH1085">
        <v>31</v>
      </c>
      <c r="BI1085">
        <v>6330</v>
      </c>
      <c r="BJ1085" t="s">
        <v>3782</v>
      </c>
      <c r="BK1085" t="s">
        <v>936</v>
      </c>
      <c r="BP1085">
        <v>51</v>
      </c>
      <c r="BQ1085">
        <v>6180</v>
      </c>
      <c r="BS1085">
        <v>2</v>
      </c>
    </row>
    <row r="1086" spans="43:71" x14ac:dyDescent="0.2">
      <c r="AQ1086">
        <v>31</v>
      </c>
      <c r="AR1086">
        <v>6340</v>
      </c>
      <c r="AS1086" t="s">
        <v>31025</v>
      </c>
      <c r="AT1086" t="s">
        <v>936</v>
      </c>
      <c r="AU1086">
        <v>31</v>
      </c>
      <c r="AV1086">
        <v>6340</v>
      </c>
      <c r="AW1086" t="s">
        <v>24127</v>
      </c>
      <c r="AX1086" t="s">
        <v>936</v>
      </c>
      <c r="AY1086">
        <v>31</v>
      </c>
      <c r="AZ1086">
        <v>6340</v>
      </c>
      <c r="BA1086" t="s">
        <v>17279</v>
      </c>
      <c r="BB1086" t="s">
        <v>936</v>
      </c>
      <c r="BC1086">
        <v>31</v>
      </c>
      <c r="BD1086">
        <v>6340</v>
      </c>
      <c r="BE1086" t="s">
        <v>10431</v>
      </c>
      <c r="BF1086" t="s">
        <v>936</v>
      </c>
      <c r="BH1086">
        <v>31</v>
      </c>
      <c r="BI1086">
        <v>6340</v>
      </c>
      <c r="BJ1086" t="s">
        <v>3783</v>
      </c>
      <c r="BK1086" t="s">
        <v>936</v>
      </c>
      <c r="BP1086">
        <v>51</v>
      </c>
      <c r="BQ1086">
        <v>6190</v>
      </c>
      <c r="BS1086">
        <v>2</v>
      </c>
    </row>
    <row r="1087" spans="43:71" x14ac:dyDescent="0.2">
      <c r="AQ1087">
        <v>31</v>
      </c>
      <c r="AR1087">
        <v>6350</v>
      </c>
      <c r="AS1087" t="s">
        <v>31026</v>
      </c>
      <c r="AT1087" t="s">
        <v>938</v>
      </c>
      <c r="AU1087">
        <v>31</v>
      </c>
      <c r="AV1087">
        <v>6350</v>
      </c>
      <c r="AW1087" t="s">
        <v>24128</v>
      </c>
      <c r="AX1087" t="s">
        <v>938</v>
      </c>
      <c r="AY1087">
        <v>31</v>
      </c>
      <c r="AZ1087">
        <v>6350</v>
      </c>
      <c r="BA1087" t="s">
        <v>17280</v>
      </c>
      <c r="BB1087" t="s">
        <v>938</v>
      </c>
      <c r="BC1087">
        <v>31</v>
      </c>
      <c r="BD1087">
        <v>6350</v>
      </c>
      <c r="BE1087" t="s">
        <v>10432</v>
      </c>
      <c r="BF1087" t="s">
        <v>938</v>
      </c>
      <c r="BH1087">
        <v>31</v>
      </c>
      <c r="BI1087">
        <v>6350</v>
      </c>
      <c r="BJ1087" t="s">
        <v>3784</v>
      </c>
      <c r="BK1087" t="s">
        <v>938</v>
      </c>
      <c r="BP1087">
        <v>51</v>
      </c>
      <c r="BQ1087">
        <v>6200</v>
      </c>
      <c r="BS1087">
        <v>2</v>
      </c>
    </row>
    <row r="1088" spans="43:71" x14ac:dyDescent="0.2">
      <c r="AQ1088">
        <v>31</v>
      </c>
      <c r="AR1088">
        <v>6360</v>
      </c>
      <c r="AS1088" t="s">
        <v>31027</v>
      </c>
      <c r="AT1088" t="s">
        <v>936</v>
      </c>
      <c r="AU1088">
        <v>31</v>
      </c>
      <c r="AV1088">
        <v>6360</v>
      </c>
      <c r="AW1088" t="s">
        <v>24129</v>
      </c>
      <c r="AX1088" t="s">
        <v>936</v>
      </c>
      <c r="AY1088">
        <v>31</v>
      </c>
      <c r="AZ1088">
        <v>6360</v>
      </c>
      <c r="BA1088" t="s">
        <v>17281</v>
      </c>
      <c r="BB1088" t="s">
        <v>936</v>
      </c>
      <c r="BC1088">
        <v>31</v>
      </c>
      <c r="BD1088">
        <v>6360</v>
      </c>
      <c r="BE1088" t="s">
        <v>10433</v>
      </c>
      <c r="BF1088" t="s">
        <v>936</v>
      </c>
      <c r="BH1088">
        <v>31</v>
      </c>
      <c r="BI1088">
        <v>6360</v>
      </c>
      <c r="BJ1088" t="s">
        <v>3785</v>
      </c>
      <c r="BK1088" t="s">
        <v>936</v>
      </c>
      <c r="BP1088">
        <v>51</v>
      </c>
      <c r="BQ1088">
        <v>6210</v>
      </c>
      <c r="BS1088">
        <v>1</v>
      </c>
    </row>
    <row r="1089" spans="43:71" x14ac:dyDescent="0.2">
      <c r="AQ1089">
        <v>31</v>
      </c>
      <c r="AR1089">
        <v>7205</v>
      </c>
      <c r="AS1089" t="s">
        <v>31028</v>
      </c>
      <c r="AT1089" t="s">
        <v>937</v>
      </c>
      <c r="AU1089">
        <v>31</v>
      </c>
      <c r="AV1089">
        <v>7205</v>
      </c>
      <c r="AW1089" t="s">
        <v>24130</v>
      </c>
      <c r="AX1089" t="s">
        <v>937</v>
      </c>
      <c r="AY1089">
        <v>31</v>
      </c>
      <c r="AZ1089">
        <v>7205</v>
      </c>
      <c r="BA1089" t="s">
        <v>17282</v>
      </c>
      <c r="BB1089" t="s">
        <v>937</v>
      </c>
      <c r="BC1089">
        <v>31</v>
      </c>
      <c r="BD1089">
        <v>7205</v>
      </c>
      <c r="BE1089" t="s">
        <v>10434</v>
      </c>
      <c r="BF1089" t="s">
        <v>937</v>
      </c>
      <c r="BH1089">
        <v>31</v>
      </c>
      <c r="BI1089">
        <v>7205</v>
      </c>
      <c r="BJ1089" t="s">
        <v>3786</v>
      </c>
      <c r="BK1089" t="s">
        <v>937</v>
      </c>
      <c r="BP1089">
        <v>51</v>
      </c>
      <c r="BQ1089">
        <v>6240</v>
      </c>
      <c r="BS1089">
        <v>3</v>
      </c>
    </row>
    <row r="1090" spans="43:71" x14ac:dyDescent="0.2">
      <c r="AQ1090">
        <v>31</v>
      </c>
      <c r="AR1090">
        <v>7206</v>
      </c>
      <c r="AS1090" t="s">
        <v>31029</v>
      </c>
      <c r="AT1090" t="s">
        <v>936</v>
      </c>
      <c r="AU1090">
        <v>31</v>
      </c>
      <c r="AV1090">
        <v>7206</v>
      </c>
      <c r="AW1090" t="s">
        <v>24131</v>
      </c>
      <c r="AX1090" t="s">
        <v>936</v>
      </c>
      <c r="AY1090">
        <v>31</v>
      </c>
      <c r="AZ1090">
        <v>7206</v>
      </c>
      <c r="BA1090" t="s">
        <v>17283</v>
      </c>
      <c r="BB1090" t="s">
        <v>936</v>
      </c>
      <c r="BC1090">
        <v>31</v>
      </c>
      <c r="BD1090">
        <v>7206</v>
      </c>
      <c r="BE1090" t="s">
        <v>10435</v>
      </c>
      <c r="BF1090" t="s">
        <v>936</v>
      </c>
      <c r="BH1090">
        <v>31</v>
      </c>
      <c r="BI1090">
        <v>7206</v>
      </c>
      <c r="BJ1090" t="s">
        <v>3787</v>
      </c>
      <c r="BK1090" t="s">
        <v>936</v>
      </c>
      <c r="BP1090">
        <v>51</v>
      </c>
      <c r="BQ1090">
        <v>6250</v>
      </c>
      <c r="BS1090">
        <v>1</v>
      </c>
    </row>
    <row r="1091" spans="43:71" x14ac:dyDescent="0.2">
      <c r="AQ1091">
        <v>31</v>
      </c>
      <c r="AR1091">
        <v>7207</v>
      </c>
      <c r="AS1091" t="s">
        <v>31030</v>
      </c>
      <c r="AT1091" t="s">
        <v>936</v>
      </c>
      <c r="AU1091">
        <v>31</v>
      </c>
      <c r="AV1091">
        <v>7207</v>
      </c>
      <c r="AW1091" t="s">
        <v>24132</v>
      </c>
      <c r="AX1091" t="s">
        <v>936</v>
      </c>
      <c r="AY1091">
        <v>31</v>
      </c>
      <c r="AZ1091">
        <v>7207</v>
      </c>
      <c r="BA1091" t="s">
        <v>17284</v>
      </c>
      <c r="BB1091" t="s">
        <v>936</v>
      </c>
      <c r="BC1091">
        <v>31</v>
      </c>
      <c r="BD1091">
        <v>7207</v>
      </c>
      <c r="BE1091" t="s">
        <v>10436</v>
      </c>
      <c r="BF1091" t="s">
        <v>936</v>
      </c>
      <c r="BH1091">
        <v>31</v>
      </c>
      <c r="BI1091">
        <v>7207</v>
      </c>
      <c r="BJ1091" t="s">
        <v>3788</v>
      </c>
      <c r="BK1091" t="s">
        <v>936</v>
      </c>
      <c r="BP1091">
        <v>51</v>
      </c>
      <c r="BQ1091">
        <v>6256</v>
      </c>
      <c r="BS1091">
        <v>1</v>
      </c>
    </row>
    <row r="1092" spans="43:71" x14ac:dyDescent="0.2">
      <c r="AQ1092">
        <v>31</v>
      </c>
      <c r="AR1092">
        <v>7210</v>
      </c>
      <c r="AS1092" t="s">
        <v>31031</v>
      </c>
      <c r="AT1092" t="s">
        <v>937</v>
      </c>
      <c r="AU1092">
        <v>31</v>
      </c>
      <c r="AV1092">
        <v>7210</v>
      </c>
      <c r="AW1092" t="s">
        <v>24133</v>
      </c>
      <c r="AX1092" t="s">
        <v>937</v>
      </c>
      <c r="AY1092">
        <v>31</v>
      </c>
      <c r="AZ1092">
        <v>7210</v>
      </c>
      <c r="BA1092" t="s">
        <v>17285</v>
      </c>
      <c r="BB1092" t="s">
        <v>937</v>
      </c>
      <c r="BC1092">
        <v>31</v>
      </c>
      <c r="BD1092">
        <v>7210</v>
      </c>
      <c r="BE1092" t="s">
        <v>10437</v>
      </c>
      <c r="BF1092" t="s">
        <v>937</v>
      </c>
      <c r="BH1092">
        <v>31</v>
      </c>
      <c r="BI1092">
        <v>7210</v>
      </c>
      <c r="BJ1092" t="s">
        <v>3789</v>
      </c>
      <c r="BK1092" t="s">
        <v>937</v>
      </c>
      <c r="BP1092">
        <v>51</v>
      </c>
      <c r="BQ1092">
        <v>6260</v>
      </c>
      <c r="BS1092">
        <v>2</v>
      </c>
    </row>
    <row r="1093" spans="43:71" x14ac:dyDescent="0.2">
      <c r="AQ1093">
        <v>31</v>
      </c>
      <c r="AR1093">
        <v>8073</v>
      </c>
      <c r="AS1093" t="s">
        <v>31032</v>
      </c>
      <c r="AT1093" t="s">
        <v>938</v>
      </c>
      <c r="AU1093">
        <v>31</v>
      </c>
      <c r="AV1093">
        <v>8073</v>
      </c>
      <c r="AW1093" t="s">
        <v>24134</v>
      </c>
      <c r="AX1093" t="s">
        <v>938</v>
      </c>
      <c r="AY1093">
        <v>31</v>
      </c>
      <c r="AZ1093">
        <v>8073</v>
      </c>
      <c r="BA1093" t="s">
        <v>17286</v>
      </c>
      <c r="BB1093" t="s">
        <v>938</v>
      </c>
      <c r="BC1093">
        <v>31</v>
      </c>
      <c r="BD1093">
        <v>8073</v>
      </c>
      <c r="BE1093" t="s">
        <v>10438</v>
      </c>
      <c r="BF1093" t="s">
        <v>938</v>
      </c>
      <c r="BH1093">
        <v>31</v>
      </c>
      <c r="BI1093">
        <v>8073</v>
      </c>
      <c r="BJ1093" t="s">
        <v>3790</v>
      </c>
      <c r="BK1093" t="s">
        <v>938</v>
      </c>
      <c r="BP1093">
        <v>51</v>
      </c>
      <c r="BQ1093">
        <v>6270</v>
      </c>
      <c r="BS1093">
        <v>2</v>
      </c>
    </row>
    <row r="1094" spans="43:71" x14ac:dyDescent="0.2">
      <c r="AQ1094">
        <v>31</v>
      </c>
      <c r="AR1094">
        <v>8074</v>
      </c>
      <c r="AS1094" t="s">
        <v>31033</v>
      </c>
      <c r="AT1094" t="s">
        <v>937</v>
      </c>
      <c r="AU1094">
        <v>31</v>
      </c>
      <c r="AV1094">
        <v>8074</v>
      </c>
      <c r="AW1094" t="s">
        <v>24135</v>
      </c>
      <c r="AX1094" t="s">
        <v>937</v>
      </c>
      <c r="AY1094">
        <v>31</v>
      </c>
      <c r="AZ1094">
        <v>8074</v>
      </c>
      <c r="BA1094" t="s">
        <v>17287</v>
      </c>
      <c r="BB1094" t="s">
        <v>937</v>
      </c>
      <c r="BC1094">
        <v>31</v>
      </c>
      <c r="BD1094">
        <v>8074</v>
      </c>
      <c r="BE1094" t="s">
        <v>10439</v>
      </c>
      <c r="BF1094" t="s">
        <v>937</v>
      </c>
      <c r="BH1094">
        <v>31</v>
      </c>
      <c r="BI1094">
        <v>8074</v>
      </c>
      <c r="BJ1094" t="s">
        <v>3791</v>
      </c>
      <c r="BK1094" t="s">
        <v>937</v>
      </c>
      <c r="BP1094">
        <v>51</v>
      </c>
      <c r="BQ1094">
        <v>6280</v>
      </c>
      <c r="BS1094">
        <v>1</v>
      </c>
    </row>
    <row r="1095" spans="43:71" x14ac:dyDescent="0.2">
      <c r="AQ1095">
        <v>31</v>
      </c>
      <c r="AR1095">
        <v>8075</v>
      </c>
      <c r="AS1095" t="s">
        <v>31034</v>
      </c>
      <c r="AT1095" t="s">
        <v>938</v>
      </c>
      <c r="AU1095">
        <v>31</v>
      </c>
      <c r="AV1095">
        <v>8075</v>
      </c>
      <c r="AW1095" t="s">
        <v>24136</v>
      </c>
      <c r="AX1095" t="s">
        <v>938</v>
      </c>
      <c r="AY1095">
        <v>31</v>
      </c>
      <c r="AZ1095">
        <v>8075</v>
      </c>
      <c r="BA1095" t="s">
        <v>17288</v>
      </c>
      <c r="BB1095" t="s">
        <v>938</v>
      </c>
      <c r="BC1095">
        <v>31</v>
      </c>
      <c r="BD1095">
        <v>8075</v>
      </c>
      <c r="BE1095" t="s">
        <v>10440</v>
      </c>
      <c r="BF1095" t="s">
        <v>938</v>
      </c>
      <c r="BH1095">
        <v>31</v>
      </c>
      <c r="BI1095">
        <v>8075</v>
      </c>
      <c r="BJ1095" t="s">
        <v>3792</v>
      </c>
      <c r="BK1095" t="s">
        <v>938</v>
      </c>
      <c r="BP1095">
        <v>51</v>
      </c>
      <c r="BQ1095">
        <v>6290</v>
      </c>
      <c r="BS1095">
        <v>2</v>
      </c>
    </row>
    <row r="1096" spans="43:71" x14ac:dyDescent="0.2">
      <c r="AQ1096">
        <v>31</v>
      </c>
      <c r="AR1096">
        <v>8076</v>
      </c>
      <c r="AS1096" t="s">
        <v>31035</v>
      </c>
      <c r="AT1096" t="s">
        <v>938</v>
      </c>
      <c r="AU1096">
        <v>31</v>
      </c>
      <c r="AV1096">
        <v>8076</v>
      </c>
      <c r="AW1096" t="s">
        <v>24137</v>
      </c>
      <c r="AX1096" t="s">
        <v>938</v>
      </c>
      <c r="AY1096">
        <v>31</v>
      </c>
      <c r="AZ1096">
        <v>8076</v>
      </c>
      <c r="BA1096" t="s">
        <v>17289</v>
      </c>
      <c r="BB1096" t="s">
        <v>938</v>
      </c>
      <c r="BC1096">
        <v>31</v>
      </c>
      <c r="BD1096">
        <v>8076</v>
      </c>
      <c r="BE1096" t="s">
        <v>10441</v>
      </c>
      <c r="BF1096" t="s">
        <v>938</v>
      </c>
      <c r="BH1096">
        <v>31</v>
      </c>
      <c r="BI1096">
        <v>8076</v>
      </c>
      <c r="BJ1096" t="s">
        <v>3793</v>
      </c>
      <c r="BK1096" t="s">
        <v>938</v>
      </c>
      <c r="BP1096">
        <v>51</v>
      </c>
      <c r="BQ1096">
        <v>6300</v>
      </c>
      <c r="BS1096">
        <v>1</v>
      </c>
    </row>
    <row r="1097" spans="43:71" x14ac:dyDescent="0.2">
      <c r="AQ1097">
        <v>31</v>
      </c>
      <c r="AR1097">
        <v>8077</v>
      </c>
      <c r="AS1097" t="s">
        <v>31036</v>
      </c>
      <c r="AT1097" t="s">
        <v>937</v>
      </c>
      <c r="AU1097">
        <v>31</v>
      </c>
      <c r="AV1097">
        <v>8077</v>
      </c>
      <c r="AW1097" t="s">
        <v>24138</v>
      </c>
      <c r="AX1097" t="s">
        <v>937</v>
      </c>
      <c r="AY1097">
        <v>31</v>
      </c>
      <c r="AZ1097">
        <v>8077</v>
      </c>
      <c r="BA1097" t="s">
        <v>17290</v>
      </c>
      <c r="BB1097" t="s">
        <v>937</v>
      </c>
      <c r="BC1097">
        <v>31</v>
      </c>
      <c r="BD1097">
        <v>8077</v>
      </c>
      <c r="BE1097" t="s">
        <v>10442</v>
      </c>
      <c r="BF1097" t="s">
        <v>937</v>
      </c>
      <c r="BH1097">
        <v>31</v>
      </c>
      <c r="BI1097">
        <v>8077</v>
      </c>
      <c r="BJ1097" t="s">
        <v>3794</v>
      </c>
      <c r="BK1097" t="s">
        <v>937</v>
      </c>
      <c r="BP1097">
        <v>51</v>
      </c>
      <c r="BQ1097">
        <v>6310</v>
      </c>
      <c r="BS1097">
        <v>1</v>
      </c>
    </row>
    <row r="1098" spans="43:71" x14ac:dyDescent="0.2">
      <c r="AQ1098">
        <v>31</v>
      </c>
      <c r="AR1098">
        <v>8078</v>
      </c>
      <c r="AS1098" t="s">
        <v>31037</v>
      </c>
      <c r="AT1098" t="s">
        <v>937</v>
      </c>
      <c r="AU1098">
        <v>31</v>
      </c>
      <c r="AV1098">
        <v>8078</v>
      </c>
      <c r="AW1098" t="s">
        <v>24139</v>
      </c>
      <c r="AX1098" t="s">
        <v>937</v>
      </c>
      <c r="AY1098">
        <v>31</v>
      </c>
      <c r="AZ1098">
        <v>8078</v>
      </c>
      <c r="BA1098" t="s">
        <v>17291</v>
      </c>
      <c r="BB1098" t="s">
        <v>937</v>
      </c>
      <c r="BC1098">
        <v>31</v>
      </c>
      <c r="BD1098">
        <v>8078</v>
      </c>
      <c r="BE1098" t="s">
        <v>10443</v>
      </c>
      <c r="BF1098" t="s">
        <v>937</v>
      </c>
      <c r="BH1098">
        <v>31</v>
      </c>
      <c r="BI1098">
        <v>8078</v>
      </c>
      <c r="BJ1098" t="s">
        <v>3795</v>
      </c>
      <c r="BK1098" t="s">
        <v>937</v>
      </c>
      <c r="BP1098">
        <v>51</v>
      </c>
      <c r="BQ1098">
        <v>6320</v>
      </c>
      <c r="BS1098">
        <v>1</v>
      </c>
    </row>
    <row r="1099" spans="43:71" x14ac:dyDescent="0.2">
      <c r="AQ1099">
        <v>31</v>
      </c>
      <c r="AR1099">
        <v>8079</v>
      </c>
      <c r="AS1099" t="s">
        <v>31038</v>
      </c>
      <c r="AT1099" t="s">
        <v>937</v>
      </c>
      <c r="AU1099">
        <v>31</v>
      </c>
      <c r="AV1099">
        <v>8079</v>
      </c>
      <c r="AW1099" t="s">
        <v>24140</v>
      </c>
      <c r="AX1099" t="s">
        <v>937</v>
      </c>
      <c r="AY1099">
        <v>31</v>
      </c>
      <c r="AZ1099">
        <v>8079</v>
      </c>
      <c r="BA1099" t="s">
        <v>17292</v>
      </c>
      <c r="BB1099" t="s">
        <v>937</v>
      </c>
      <c r="BC1099">
        <v>31</v>
      </c>
      <c r="BD1099">
        <v>8079</v>
      </c>
      <c r="BE1099" t="s">
        <v>10444</v>
      </c>
      <c r="BF1099" t="s">
        <v>937</v>
      </c>
      <c r="BH1099">
        <v>31</v>
      </c>
      <c r="BI1099">
        <v>8079</v>
      </c>
      <c r="BJ1099" t="s">
        <v>3796</v>
      </c>
      <c r="BK1099" t="s">
        <v>937</v>
      </c>
      <c r="BP1099">
        <v>51</v>
      </c>
      <c r="BQ1099">
        <v>6330</v>
      </c>
      <c r="BS1099">
        <v>1</v>
      </c>
    </row>
    <row r="1100" spans="43:71" x14ac:dyDescent="0.2">
      <c r="AQ1100">
        <v>31</v>
      </c>
      <c r="AR1100">
        <v>8080</v>
      </c>
      <c r="AS1100" t="s">
        <v>31039</v>
      </c>
      <c r="AT1100" t="s">
        <v>938</v>
      </c>
      <c r="AU1100">
        <v>31</v>
      </c>
      <c r="AV1100">
        <v>8080</v>
      </c>
      <c r="AW1100" t="s">
        <v>24141</v>
      </c>
      <c r="AX1100" t="s">
        <v>938</v>
      </c>
      <c r="AY1100">
        <v>31</v>
      </c>
      <c r="AZ1100">
        <v>8080</v>
      </c>
      <c r="BA1100" t="s">
        <v>17293</v>
      </c>
      <c r="BB1100" t="s">
        <v>938</v>
      </c>
      <c r="BC1100">
        <v>31</v>
      </c>
      <c r="BD1100">
        <v>8080</v>
      </c>
      <c r="BE1100" t="s">
        <v>10445</v>
      </c>
      <c r="BF1100" t="s">
        <v>938</v>
      </c>
      <c r="BH1100">
        <v>31</v>
      </c>
      <c r="BI1100">
        <v>8080</v>
      </c>
      <c r="BJ1100" t="s">
        <v>3797</v>
      </c>
      <c r="BK1100" t="s">
        <v>938</v>
      </c>
      <c r="BP1100">
        <v>51</v>
      </c>
      <c r="BQ1100">
        <v>6340</v>
      </c>
      <c r="BS1100">
        <v>1</v>
      </c>
    </row>
    <row r="1101" spans="43:71" x14ac:dyDescent="0.2">
      <c r="AQ1101">
        <v>31</v>
      </c>
      <c r="AR1101">
        <v>8081</v>
      </c>
      <c r="AS1101" t="s">
        <v>31040</v>
      </c>
      <c r="AT1101" t="s">
        <v>938</v>
      </c>
      <c r="AU1101">
        <v>31</v>
      </c>
      <c r="AV1101">
        <v>8081</v>
      </c>
      <c r="AW1101" t="s">
        <v>24142</v>
      </c>
      <c r="AX1101" t="s">
        <v>938</v>
      </c>
      <c r="AY1101">
        <v>31</v>
      </c>
      <c r="AZ1101">
        <v>8081</v>
      </c>
      <c r="BA1101" t="s">
        <v>17294</v>
      </c>
      <c r="BB1101" t="s">
        <v>938</v>
      </c>
      <c r="BC1101">
        <v>31</v>
      </c>
      <c r="BD1101">
        <v>8081</v>
      </c>
      <c r="BE1101" t="s">
        <v>10446</v>
      </c>
      <c r="BF1101" t="s">
        <v>938</v>
      </c>
      <c r="BH1101">
        <v>31</v>
      </c>
      <c r="BI1101">
        <v>8081</v>
      </c>
      <c r="BJ1101" t="s">
        <v>3798</v>
      </c>
      <c r="BK1101" t="s">
        <v>938</v>
      </c>
      <c r="BP1101">
        <v>53</v>
      </c>
      <c r="BQ1101">
        <v>6010</v>
      </c>
      <c r="BS1101">
        <v>2</v>
      </c>
    </row>
    <row r="1102" spans="43:71" x14ac:dyDescent="0.2">
      <c r="AQ1102">
        <v>31</v>
      </c>
      <c r="AR1102">
        <v>8082</v>
      </c>
      <c r="AS1102" t="s">
        <v>31041</v>
      </c>
      <c r="AT1102" t="s">
        <v>937</v>
      </c>
      <c r="AU1102">
        <v>31</v>
      </c>
      <c r="AV1102">
        <v>8082</v>
      </c>
      <c r="AW1102" t="s">
        <v>24143</v>
      </c>
      <c r="AX1102" t="s">
        <v>937</v>
      </c>
      <c r="AY1102">
        <v>31</v>
      </c>
      <c r="AZ1102">
        <v>8082</v>
      </c>
      <c r="BA1102" t="s">
        <v>17295</v>
      </c>
      <c r="BB1102" t="s">
        <v>937</v>
      </c>
      <c r="BC1102">
        <v>31</v>
      </c>
      <c r="BD1102">
        <v>8082</v>
      </c>
      <c r="BE1102" t="s">
        <v>10447</v>
      </c>
      <c r="BF1102" t="s">
        <v>937</v>
      </c>
      <c r="BH1102">
        <v>31</v>
      </c>
      <c r="BI1102">
        <v>8082</v>
      </c>
      <c r="BJ1102" t="s">
        <v>3799</v>
      </c>
      <c r="BK1102" t="s">
        <v>937</v>
      </c>
      <c r="BP1102">
        <v>53</v>
      </c>
      <c r="BQ1102">
        <v>6020</v>
      </c>
      <c r="BS1102">
        <v>2</v>
      </c>
    </row>
    <row r="1103" spans="43:71" x14ac:dyDescent="0.2">
      <c r="AQ1103">
        <v>31</v>
      </c>
      <c r="AR1103">
        <v>8083</v>
      </c>
      <c r="AS1103" t="s">
        <v>31042</v>
      </c>
      <c r="AT1103" t="s">
        <v>937</v>
      </c>
      <c r="AU1103">
        <v>31</v>
      </c>
      <c r="AV1103">
        <v>8083</v>
      </c>
      <c r="AW1103" t="s">
        <v>24144</v>
      </c>
      <c r="AX1103" t="s">
        <v>937</v>
      </c>
      <c r="AY1103">
        <v>31</v>
      </c>
      <c r="AZ1103">
        <v>8083</v>
      </c>
      <c r="BA1103" t="s">
        <v>17296</v>
      </c>
      <c r="BB1103" t="s">
        <v>937</v>
      </c>
      <c r="BC1103">
        <v>31</v>
      </c>
      <c r="BD1103">
        <v>8083</v>
      </c>
      <c r="BE1103" t="s">
        <v>10448</v>
      </c>
      <c r="BF1103" t="s">
        <v>937</v>
      </c>
      <c r="BH1103">
        <v>31</v>
      </c>
      <c r="BI1103">
        <v>8083</v>
      </c>
      <c r="BJ1103" t="s">
        <v>3800</v>
      </c>
      <c r="BK1103" t="s">
        <v>937</v>
      </c>
      <c r="BP1103">
        <v>53</v>
      </c>
      <c r="BQ1103">
        <v>6030</v>
      </c>
      <c r="BS1103">
        <v>2</v>
      </c>
    </row>
    <row r="1104" spans="43:71" x14ac:dyDescent="0.2">
      <c r="AQ1104">
        <v>31</v>
      </c>
      <c r="AR1104">
        <v>8084</v>
      </c>
      <c r="AS1104" t="s">
        <v>31043</v>
      </c>
      <c r="AT1104" t="s">
        <v>937</v>
      </c>
      <c r="AU1104">
        <v>31</v>
      </c>
      <c r="AV1104">
        <v>8084</v>
      </c>
      <c r="AW1104" t="s">
        <v>24145</v>
      </c>
      <c r="AX1104" t="s">
        <v>937</v>
      </c>
      <c r="AY1104">
        <v>31</v>
      </c>
      <c r="AZ1104">
        <v>8084</v>
      </c>
      <c r="BA1104" t="s">
        <v>17297</v>
      </c>
      <c r="BB1104" t="s">
        <v>937</v>
      </c>
      <c r="BC1104">
        <v>31</v>
      </c>
      <c r="BD1104">
        <v>8084</v>
      </c>
      <c r="BE1104" t="s">
        <v>10449</v>
      </c>
      <c r="BF1104" t="s">
        <v>937</v>
      </c>
      <c r="BH1104">
        <v>31</v>
      </c>
      <c r="BI1104">
        <v>8084</v>
      </c>
      <c r="BJ1104" t="s">
        <v>3801</v>
      </c>
      <c r="BK1104" t="s">
        <v>937</v>
      </c>
      <c r="BP1104">
        <v>53</v>
      </c>
      <c r="BQ1104">
        <v>6040</v>
      </c>
      <c r="BS1104">
        <v>2</v>
      </c>
    </row>
    <row r="1105" spans="43:71" x14ac:dyDescent="0.2">
      <c r="AQ1105">
        <v>34</v>
      </c>
      <c r="AR1105">
        <v>6010</v>
      </c>
      <c r="AS1105" t="s">
        <v>31044</v>
      </c>
      <c r="AT1105" t="s">
        <v>937</v>
      </c>
      <c r="AU1105">
        <v>34</v>
      </c>
      <c r="AV1105">
        <v>6010</v>
      </c>
      <c r="AW1105" t="s">
        <v>24146</v>
      </c>
      <c r="AX1105" t="s">
        <v>937</v>
      </c>
      <c r="AY1105">
        <v>34</v>
      </c>
      <c r="AZ1105">
        <v>6010</v>
      </c>
      <c r="BA1105" t="s">
        <v>17298</v>
      </c>
      <c r="BB1105" t="s">
        <v>937</v>
      </c>
      <c r="BC1105">
        <v>34</v>
      </c>
      <c r="BD1105">
        <v>6010</v>
      </c>
      <c r="BE1105" t="s">
        <v>10450</v>
      </c>
      <c r="BF1105" t="s">
        <v>937</v>
      </c>
      <c r="BH1105">
        <v>34</v>
      </c>
      <c r="BI1105">
        <v>6010</v>
      </c>
      <c r="BJ1105" t="s">
        <v>3802</v>
      </c>
      <c r="BK1105" t="s">
        <v>937</v>
      </c>
      <c r="BP1105">
        <v>53</v>
      </c>
      <c r="BQ1105">
        <v>6070</v>
      </c>
      <c r="BS1105">
        <v>2</v>
      </c>
    </row>
    <row r="1106" spans="43:71" x14ac:dyDescent="0.2">
      <c r="AQ1106">
        <v>34</v>
      </c>
      <c r="AR1106">
        <v>6020</v>
      </c>
      <c r="AS1106" t="s">
        <v>31045</v>
      </c>
      <c r="AT1106" t="s">
        <v>937</v>
      </c>
      <c r="AU1106">
        <v>34</v>
      </c>
      <c r="AV1106">
        <v>6020</v>
      </c>
      <c r="AW1106" t="s">
        <v>24147</v>
      </c>
      <c r="AX1106" t="s">
        <v>937</v>
      </c>
      <c r="AY1106">
        <v>34</v>
      </c>
      <c r="AZ1106">
        <v>6020</v>
      </c>
      <c r="BA1106" t="s">
        <v>17299</v>
      </c>
      <c r="BB1106" t="s">
        <v>937</v>
      </c>
      <c r="BC1106">
        <v>34</v>
      </c>
      <c r="BD1106">
        <v>6020</v>
      </c>
      <c r="BE1106" t="s">
        <v>10451</v>
      </c>
      <c r="BF1106" t="s">
        <v>937</v>
      </c>
      <c r="BH1106">
        <v>34</v>
      </c>
      <c r="BI1106">
        <v>6020</v>
      </c>
      <c r="BJ1106" t="s">
        <v>3803</v>
      </c>
      <c r="BK1106" t="s">
        <v>937</v>
      </c>
      <c r="BP1106">
        <v>53</v>
      </c>
      <c r="BQ1106">
        <v>6080</v>
      </c>
      <c r="BS1106">
        <v>2</v>
      </c>
    </row>
    <row r="1107" spans="43:71" x14ac:dyDescent="0.2">
      <c r="AQ1107">
        <v>34</v>
      </c>
      <c r="AR1107">
        <v>6030</v>
      </c>
      <c r="AS1107" t="s">
        <v>31046</v>
      </c>
      <c r="AT1107" t="s">
        <v>937</v>
      </c>
      <c r="AU1107">
        <v>34</v>
      </c>
      <c r="AV1107">
        <v>6030</v>
      </c>
      <c r="AW1107" t="s">
        <v>24148</v>
      </c>
      <c r="AX1107" t="s">
        <v>937</v>
      </c>
      <c r="AY1107">
        <v>34</v>
      </c>
      <c r="AZ1107">
        <v>6030</v>
      </c>
      <c r="BA1107" t="s">
        <v>17300</v>
      </c>
      <c r="BB1107" t="s">
        <v>937</v>
      </c>
      <c r="BC1107">
        <v>34</v>
      </c>
      <c r="BD1107">
        <v>6030</v>
      </c>
      <c r="BE1107" t="s">
        <v>10452</v>
      </c>
      <c r="BF1107" t="s">
        <v>937</v>
      </c>
      <c r="BH1107">
        <v>34</v>
      </c>
      <c r="BI1107">
        <v>6030</v>
      </c>
      <c r="BJ1107" t="s">
        <v>3804</v>
      </c>
      <c r="BK1107" t="s">
        <v>937</v>
      </c>
      <c r="BP1107">
        <v>53</v>
      </c>
      <c r="BQ1107">
        <v>6090</v>
      </c>
      <c r="BS1107">
        <v>2</v>
      </c>
    </row>
    <row r="1108" spans="43:71" x14ac:dyDescent="0.2">
      <c r="AQ1108">
        <v>34</v>
      </c>
      <c r="AR1108">
        <v>6040</v>
      </c>
      <c r="AS1108" t="s">
        <v>31047</v>
      </c>
      <c r="AT1108" t="s">
        <v>937</v>
      </c>
      <c r="AU1108">
        <v>34</v>
      </c>
      <c r="AV1108">
        <v>6040</v>
      </c>
      <c r="AW1108" t="s">
        <v>24149</v>
      </c>
      <c r="AX1108" t="s">
        <v>937</v>
      </c>
      <c r="AY1108">
        <v>34</v>
      </c>
      <c r="AZ1108">
        <v>6040</v>
      </c>
      <c r="BA1108" t="s">
        <v>17301</v>
      </c>
      <c r="BB1108" t="s">
        <v>937</v>
      </c>
      <c r="BC1108">
        <v>34</v>
      </c>
      <c r="BD1108">
        <v>6040</v>
      </c>
      <c r="BE1108" t="s">
        <v>10453</v>
      </c>
      <c r="BF1108" t="s">
        <v>937</v>
      </c>
      <c r="BH1108">
        <v>34</v>
      </c>
      <c r="BI1108">
        <v>6040</v>
      </c>
      <c r="BJ1108" t="s">
        <v>3805</v>
      </c>
      <c r="BK1108" t="s">
        <v>937</v>
      </c>
      <c r="BP1108">
        <v>53</v>
      </c>
      <c r="BQ1108">
        <v>6100</v>
      </c>
      <c r="BS1108">
        <v>2</v>
      </c>
    </row>
    <row r="1109" spans="43:71" x14ac:dyDescent="0.2">
      <c r="AQ1109">
        <v>34</v>
      </c>
      <c r="AR1109">
        <v>6070</v>
      </c>
      <c r="AS1109" t="s">
        <v>31048</v>
      </c>
      <c r="AT1109" t="s">
        <v>937</v>
      </c>
      <c r="AU1109">
        <v>34</v>
      </c>
      <c r="AV1109">
        <v>6070</v>
      </c>
      <c r="AW1109" t="s">
        <v>24150</v>
      </c>
      <c r="AX1109" t="s">
        <v>937</v>
      </c>
      <c r="AY1109">
        <v>34</v>
      </c>
      <c r="AZ1109">
        <v>6070</v>
      </c>
      <c r="BA1109" t="s">
        <v>17302</v>
      </c>
      <c r="BB1109" t="s">
        <v>937</v>
      </c>
      <c r="BC1109">
        <v>34</v>
      </c>
      <c r="BD1109">
        <v>6070</v>
      </c>
      <c r="BE1109" t="s">
        <v>10454</v>
      </c>
      <c r="BF1109" t="s">
        <v>937</v>
      </c>
      <c r="BH1109">
        <v>34</v>
      </c>
      <c r="BI1109">
        <v>6070</v>
      </c>
      <c r="BJ1109" t="s">
        <v>3806</v>
      </c>
      <c r="BK1109" t="s">
        <v>937</v>
      </c>
      <c r="BP1109">
        <v>53</v>
      </c>
      <c r="BQ1109">
        <v>6101</v>
      </c>
      <c r="BS1109">
        <v>2</v>
      </c>
    </row>
    <row r="1110" spans="43:71" x14ac:dyDescent="0.2">
      <c r="AQ1110">
        <v>34</v>
      </c>
      <c r="AR1110">
        <v>6080</v>
      </c>
      <c r="AS1110" t="s">
        <v>31049</v>
      </c>
      <c r="AT1110" t="s">
        <v>936</v>
      </c>
      <c r="AU1110">
        <v>34</v>
      </c>
      <c r="AV1110">
        <v>6080</v>
      </c>
      <c r="AW1110" t="s">
        <v>24151</v>
      </c>
      <c r="AX1110" t="s">
        <v>936</v>
      </c>
      <c r="AY1110">
        <v>34</v>
      </c>
      <c r="AZ1110">
        <v>6080</v>
      </c>
      <c r="BA1110" t="s">
        <v>17303</v>
      </c>
      <c r="BB1110" t="s">
        <v>936</v>
      </c>
      <c r="BC1110">
        <v>34</v>
      </c>
      <c r="BD1110">
        <v>6080</v>
      </c>
      <c r="BE1110" t="s">
        <v>10455</v>
      </c>
      <c r="BF1110" t="s">
        <v>936</v>
      </c>
      <c r="BH1110">
        <v>34</v>
      </c>
      <c r="BI1110">
        <v>6080</v>
      </c>
      <c r="BJ1110" t="s">
        <v>3807</v>
      </c>
      <c r="BK1110" t="s">
        <v>936</v>
      </c>
      <c r="BP1110">
        <v>53</v>
      </c>
      <c r="BQ1110">
        <v>6110</v>
      </c>
      <c r="BS1110">
        <v>1</v>
      </c>
    </row>
    <row r="1111" spans="43:71" x14ac:dyDescent="0.2">
      <c r="AQ1111">
        <v>34</v>
      </c>
      <c r="AR1111">
        <v>6090</v>
      </c>
      <c r="AS1111" t="s">
        <v>31050</v>
      </c>
      <c r="AT1111" t="s">
        <v>938</v>
      </c>
      <c r="AU1111">
        <v>34</v>
      </c>
      <c r="AV1111">
        <v>6090</v>
      </c>
      <c r="AW1111" t="s">
        <v>24152</v>
      </c>
      <c r="AX1111" t="s">
        <v>938</v>
      </c>
      <c r="AY1111">
        <v>34</v>
      </c>
      <c r="AZ1111">
        <v>6090</v>
      </c>
      <c r="BA1111" t="s">
        <v>17304</v>
      </c>
      <c r="BB1111" t="s">
        <v>938</v>
      </c>
      <c r="BC1111">
        <v>34</v>
      </c>
      <c r="BD1111">
        <v>6090</v>
      </c>
      <c r="BE1111" t="s">
        <v>10456</v>
      </c>
      <c r="BF1111" t="s">
        <v>938</v>
      </c>
      <c r="BH1111">
        <v>34</v>
      </c>
      <c r="BI1111">
        <v>6090</v>
      </c>
      <c r="BJ1111" t="s">
        <v>3808</v>
      </c>
      <c r="BK1111" t="s">
        <v>938</v>
      </c>
      <c r="BP1111">
        <v>53</v>
      </c>
      <c r="BQ1111">
        <v>6130</v>
      </c>
      <c r="BS1111">
        <v>2</v>
      </c>
    </row>
    <row r="1112" spans="43:71" x14ac:dyDescent="0.2">
      <c r="AQ1112">
        <v>34</v>
      </c>
      <c r="AR1112">
        <v>6100</v>
      </c>
      <c r="AS1112" t="s">
        <v>31051</v>
      </c>
      <c r="AT1112" t="s">
        <v>937</v>
      </c>
      <c r="AU1112">
        <v>34</v>
      </c>
      <c r="AV1112">
        <v>6100</v>
      </c>
      <c r="AW1112" t="s">
        <v>24153</v>
      </c>
      <c r="AX1112" t="s">
        <v>937</v>
      </c>
      <c r="AY1112">
        <v>34</v>
      </c>
      <c r="AZ1112">
        <v>6100</v>
      </c>
      <c r="BA1112" t="s">
        <v>17305</v>
      </c>
      <c r="BB1112" t="s">
        <v>937</v>
      </c>
      <c r="BC1112">
        <v>34</v>
      </c>
      <c r="BD1112">
        <v>6100</v>
      </c>
      <c r="BE1112" t="s">
        <v>10457</v>
      </c>
      <c r="BF1112" t="s">
        <v>937</v>
      </c>
      <c r="BH1112">
        <v>34</v>
      </c>
      <c r="BI1112">
        <v>6100</v>
      </c>
      <c r="BJ1112" t="s">
        <v>3809</v>
      </c>
      <c r="BK1112" t="s">
        <v>937</v>
      </c>
      <c r="BP1112">
        <v>53</v>
      </c>
      <c r="BQ1112">
        <v>6131</v>
      </c>
      <c r="BS1112">
        <v>2</v>
      </c>
    </row>
    <row r="1113" spans="43:71" x14ac:dyDescent="0.2">
      <c r="AQ1113">
        <v>34</v>
      </c>
      <c r="AR1113">
        <v>6101</v>
      </c>
      <c r="AS1113" t="s">
        <v>31052</v>
      </c>
      <c r="AT1113" t="s">
        <v>937</v>
      </c>
      <c r="AU1113">
        <v>34</v>
      </c>
      <c r="AV1113">
        <v>6101</v>
      </c>
      <c r="AW1113" t="s">
        <v>24154</v>
      </c>
      <c r="AX1113" t="s">
        <v>937</v>
      </c>
      <c r="AY1113">
        <v>34</v>
      </c>
      <c r="AZ1113">
        <v>6101</v>
      </c>
      <c r="BA1113" t="s">
        <v>17306</v>
      </c>
      <c r="BB1113" t="s">
        <v>937</v>
      </c>
      <c r="BC1113">
        <v>34</v>
      </c>
      <c r="BD1113">
        <v>6101</v>
      </c>
      <c r="BE1113" t="s">
        <v>10458</v>
      </c>
      <c r="BF1113" t="s">
        <v>937</v>
      </c>
      <c r="BH1113">
        <v>34</v>
      </c>
      <c r="BI1113">
        <v>6101</v>
      </c>
      <c r="BJ1113" t="s">
        <v>3810</v>
      </c>
      <c r="BK1113" t="s">
        <v>937</v>
      </c>
      <c r="BP1113">
        <v>53</v>
      </c>
      <c r="BQ1113">
        <v>6140</v>
      </c>
      <c r="BS1113">
        <v>2</v>
      </c>
    </row>
    <row r="1114" spans="43:71" x14ac:dyDescent="0.2">
      <c r="AQ1114">
        <v>34</v>
      </c>
      <c r="AR1114">
        <v>6110</v>
      </c>
      <c r="AS1114" t="s">
        <v>31053</v>
      </c>
      <c r="AT1114" t="s">
        <v>936</v>
      </c>
      <c r="AU1114">
        <v>34</v>
      </c>
      <c r="AV1114">
        <v>6110</v>
      </c>
      <c r="AW1114" t="s">
        <v>24155</v>
      </c>
      <c r="AX1114" t="s">
        <v>936</v>
      </c>
      <c r="AY1114">
        <v>34</v>
      </c>
      <c r="AZ1114">
        <v>6110</v>
      </c>
      <c r="BA1114" t="s">
        <v>17307</v>
      </c>
      <c r="BB1114" t="s">
        <v>936</v>
      </c>
      <c r="BC1114">
        <v>34</v>
      </c>
      <c r="BD1114">
        <v>6110</v>
      </c>
      <c r="BE1114" t="s">
        <v>10459</v>
      </c>
      <c r="BF1114" t="s">
        <v>936</v>
      </c>
      <c r="BH1114">
        <v>34</v>
      </c>
      <c r="BI1114">
        <v>6110</v>
      </c>
      <c r="BJ1114" t="s">
        <v>3811</v>
      </c>
      <c r="BK1114" t="s">
        <v>936</v>
      </c>
      <c r="BP1114">
        <v>53</v>
      </c>
      <c r="BQ1114">
        <v>6150</v>
      </c>
      <c r="BS1114">
        <v>2</v>
      </c>
    </row>
    <row r="1115" spans="43:71" x14ac:dyDescent="0.2">
      <c r="AQ1115">
        <v>34</v>
      </c>
      <c r="AR1115">
        <v>6130</v>
      </c>
      <c r="AS1115" t="s">
        <v>31054</v>
      </c>
      <c r="AT1115" t="s">
        <v>937</v>
      </c>
      <c r="AU1115">
        <v>34</v>
      </c>
      <c r="AV1115">
        <v>6130</v>
      </c>
      <c r="AW1115" t="s">
        <v>24156</v>
      </c>
      <c r="AX1115" t="s">
        <v>937</v>
      </c>
      <c r="AY1115">
        <v>34</v>
      </c>
      <c r="AZ1115">
        <v>6130</v>
      </c>
      <c r="BA1115" t="s">
        <v>17308</v>
      </c>
      <c r="BB1115" t="s">
        <v>937</v>
      </c>
      <c r="BC1115">
        <v>34</v>
      </c>
      <c r="BD1115">
        <v>6130</v>
      </c>
      <c r="BE1115" t="s">
        <v>10460</v>
      </c>
      <c r="BF1115" t="s">
        <v>937</v>
      </c>
      <c r="BH1115">
        <v>34</v>
      </c>
      <c r="BI1115">
        <v>6130</v>
      </c>
      <c r="BJ1115" t="s">
        <v>3812</v>
      </c>
      <c r="BK1115" t="s">
        <v>937</v>
      </c>
      <c r="BP1115">
        <v>53</v>
      </c>
      <c r="BQ1115">
        <v>6160</v>
      </c>
      <c r="BS1115">
        <v>2</v>
      </c>
    </row>
    <row r="1116" spans="43:71" x14ac:dyDescent="0.2">
      <c r="AQ1116">
        <v>34</v>
      </c>
      <c r="AR1116">
        <v>6131</v>
      </c>
      <c r="AS1116" t="s">
        <v>31055</v>
      </c>
      <c r="AT1116" t="s">
        <v>939</v>
      </c>
      <c r="AU1116">
        <v>34</v>
      </c>
      <c r="AV1116">
        <v>6131</v>
      </c>
      <c r="AW1116" t="s">
        <v>24157</v>
      </c>
      <c r="AX1116" t="s">
        <v>939</v>
      </c>
      <c r="AY1116">
        <v>34</v>
      </c>
      <c r="AZ1116">
        <v>6131</v>
      </c>
      <c r="BA1116" t="s">
        <v>17309</v>
      </c>
      <c r="BB1116" t="s">
        <v>939</v>
      </c>
      <c r="BC1116">
        <v>34</v>
      </c>
      <c r="BD1116">
        <v>6131</v>
      </c>
      <c r="BE1116" t="s">
        <v>10461</v>
      </c>
      <c r="BF1116" t="s">
        <v>939</v>
      </c>
      <c r="BH1116">
        <v>34</v>
      </c>
      <c r="BI1116">
        <v>6131</v>
      </c>
      <c r="BJ1116" t="s">
        <v>3813</v>
      </c>
      <c r="BK1116" t="s">
        <v>939</v>
      </c>
      <c r="BP1116">
        <v>53</v>
      </c>
      <c r="BQ1116">
        <v>6170</v>
      </c>
      <c r="BS1116">
        <v>2</v>
      </c>
    </row>
    <row r="1117" spans="43:71" x14ac:dyDescent="0.2">
      <c r="AQ1117">
        <v>34</v>
      </c>
      <c r="AR1117">
        <v>6140</v>
      </c>
      <c r="AS1117" t="s">
        <v>31056</v>
      </c>
      <c r="AT1117" t="s">
        <v>937</v>
      </c>
      <c r="AU1117">
        <v>34</v>
      </c>
      <c r="AV1117">
        <v>6140</v>
      </c>
      <c r="AW1117" t="s">
        <v>24158</v>
      </c>
      <c r="AX1117" t="s">
        <v>937</v>
      </c>
      <c r="AY1117">
        <v>34</v>
      </c>
      <c r="AZ1117">
        <v>6140</v>
      </c>
      <c r="BA1117" t="s">
        <v>17310</v>
      </c>
      <c r="BB1117" t="s">
        <v>937</v>
      </c>
      <c r="BC1117">
        <v>34</v>
      </c>
      <c r="BD1117">
        <v>6140</v>
      </c>
      <c r="BE1117" t="s">
        <v>10462</v>
      </c>
      <c r="BF1117" t="s">
        <v>937</v>
      </c>
      <c r="BH1117">
        <v>34</v>
      </c>
      <c r="BI1117">
        <v>6140</v>
      </c>
      <c r="BJ1117" t="s">
        <v>3814</v>
      </c>
      <c r="BK1117" t="s">
        <v>937</v>
      </c>
      <c r="BP1117">
        <v>53</v>
      </c>
      <c r="BQ1117">
        <v>6180</v>
      </c>
      <c r="BS1117">
        <v>2</v>
      </c>
    </row>
    <row r="1118" spans="43:71" x14ac:dyDescent="0.2">
      <c r="AQ1118">
        <v>34</v>
      </c>
      <c r="AR1118">
        <v>6150</v>
      </c>
      <c r="AS1118" t="s">
        <v>31057</v>
      </c>
      <c r="AT1118" t="s">
        <v>938</v>
      </c>
      <c r="AU1118">
        <v>34</v>
      </c>
      <c r="AV1118">
        <v>6150</v>
      </c>
      <c r="AW1118" t="s">
        <v>24159</v>
      </c>
      <c r="AX1118" t="s">
        <v>938</v>
      </c>
      <c r="AY1118">
        <v>34</v>
      </c>
      <c r="AZ1118">
        <v>6150</v>
      </c>
      <c r="BA1118" t="s">
        <v>17311</v>
      </c>
      <c r="BB1118" t="s">
        <v>938</v>
      </c>
      <c r="BC1118">
        <v>34</v>
      </c>
      <c r="BD1118">
        <v>6150</v>
      </c>
      <c r="BE1118" t="s">
        <v>10463</v>
      </c>
      <c r="BF1118" t="s">
        <v>938</v>
      </c>
      <c r="BH1118">
        <v>34</v>
      </c>
      <c r="BI1118">
        <v>6150</v>
      </c>
      <c r="BJ1118" t="s">
        <v>3815</v>
      </c>
      <c r="BK1118" t="s">
        <v>937</v>
      </c>
      <c r="BP1118">
        <v>53</v>
      </c>
      <c r="BQ1118">
        <v>6190</v>
      </c>
      <c r="BS1118">
        <v>2</v>
      </c>
    </row>
    <row r="1119" spans="43:71" x14ac:dyDescent="0.2">
      <c r="AQ1119">
        <v>34</v>
      </c>
      <c r="AR1119">
        <v>6160</v>
      </c>
      <c r="AS1119" t="s">
        <v>31058</v>
      </c>
      <c r="AT1119" t="s">
        <v>937</v>
      </c>
      <c r="AU1119">
        <v>34</v>
      </c>
      <c r="AV1119">
        <v>6160</v>
      </c>
      <c r="AW1119" t="s">
        <v>24160</v>
      </c>
      <c r="AX1119" t="s">
        <v>937</v>
      </c>
      <c r="AY1119">
        <v>34</v>
      </c>
      <c r="AZ1119">
        <v>6160</v>
      </c>
      <c r="BA1119" t="s">
        <v>17312</v>
      </c>
      <c r="BB1119" t="s">
        <v>937</v>
      </c>
      <c r="BC1119">
        <v>34</v>
      </c>
      <c r="BD1119">
        <v>6160</v>
      </c>
      <c r="BE1119" t="s">
        <v>10464</v>
      </c>
      <c r="BF1119" t="s">
        <v>937</v>
      </c>
      <c r="BH1119">
        <v>34</v>
      </c>
      <c r="BI1119">
        <v>6160</v>
      </c>
      <c r="BJ1119" t="s">
        <v>3816</v>
      </c>
      <c r="BK1119" t="s">
        <v>937</v>
      </c>
      <c r="BP1119">
        <v>53</v>
      </c>
      <c r="BQ1119">
        <v>6200</v>
      </c>
      <c r="BS1119">
        <v>2</v>
      </c>
    </row>
    <row r="1120" spans="43:71" x14ac:dyDescent="0.2">
      <c r="AQ1120">
        <v>34</v>
      </c>
      <c r="AR1120">
        <v>6170</v>
      </c>
      <c r="AS1120" t="s">
        <v>31059</v>
      </c>
      <c r="AT1120" t="s">
        <v>938</v>
      </c>
      <c r="AU1120">
        <v>34</v>
      </c>
      <c r="AV1120">
        <v>6170</v>
      </c>
      <c r="AW1120" t="s">
        <v>24161</v>
      </c>
      <c r="AX1120" t="s">
        <v>938</v>
      </c>
      <c r="AY1120">
        <v>34</v>
      </c>
      <c r="AZ1120">
        <v>6170</v>
      </c>
      <c r="BA1120" t="s">
        <v>17313</v>
      </c>
      <c r="BB1120" t="s">
        <v>938</v>
      </c>
      <c r="BC1120">
        <v>34</v>
      </c>
      <c r="BD1120">
        <v>6170</v>
      </c>
      <c r="BE1120" t="s">
        <v>10465</v>
      </c>
      <c r="BF1120" t="s">
        <v>938</v>
      </c>
      <c r="BH1120">
        <v>34</v>
      </c>
      <c r="BI1120">
        <v>6170</v>
      </c>
      <c r="BJ1120" t="s">
        <v>3817</v>
      </c>
      <c r="BK1120" t="s">
        <v>938</v>
      </c>
      <c r="BP1120">
        <v>53</v>
      </c>
      <c r="BQ1120">
        <v>6210</v>
      </c>
      <c r="BS1120">
        <v>1</v>
      </c>
    </row>
    <row r="1121" spans="43:71" x14ac:dyDescent="0.2">
      <c r="AQ1121">
        <v>34</v>
      </c>
      <c r="AR1121">
        <v>6180</v>
      </c>
      <c r="AS1121" t="s">
        <v>31060</v>
      </c>
      <c r="AT1121" t="s">
        <v>938</v>
      </c>
      <c r="AU1121">
        <v>34</v>
      </c>
      <c r="AV1121">
        <v>6180</v>
      </c>
      <c r="AW1121" t="s">
        <v>24162</v>
      </c>
      <c r="AX1121" t="s">
        <v>938</v>
      </c>
      <c r="AY1121">
        <v>34</v>
      </c>
      <c r="AZ1121">
        <v>6180</v>
      </c>
      <c r="BA1121" t="s">
        <v>17314</v>
      </c>
      <c r="BB1121" t="s">
        <v>938</v>
      </c>
      <c r="BC1121">
        <v>34</v>
      </c>
      <c r="BD1121">
        <v>6180</v>
      </c>
      <c r="BE1121" t="s">
        <v>10466</v>
      </c>
      <c r="BF1121" t="s">
        <v>938</v>
      </c>
      <c r="BH1121">
        <v>34</v>
      </c>
      <c r="BI1121">
        <v>6180</v>
      </c>
      <c r="BJ1121" t="s">
        <v>3818</v>
      </c>
      <c r="BK1121" t="s">
        <v>938</v>
      </c>
      <c r="BP1121">
        <v>53</v>
      </c>
      <c r="BQ1121">
        <v>6240</v>
      </c>
      <c r="BS1121">
        <v>2</v>
      </c>
    </row>
    <row r="1122" spans="43:71" x14ac:dyDescent="0.2">
      <c r="AQ1122">
        <v>34</v>
      </c>
      <c r="AR1122">
        <v>6190</v>
      </c>
      <c r="AS1122" t="s">
        <v>31061</v>
      </c>
      <c r="AT1122" t="s">
        <v>937</v>
      </c>
      <c r="AU1122">
        <v>34</v>
      </c>
      <c r="AV1122">
        <v>6190</v>
      </c>
      <c r="AW1122" t="s">
        <v>24163</v>
      </c>
      <c r="AX1122" t="s">
        <v>937</v>
      </c>
      <c r="AY1122">
        <v>34</v>
      </c>
      <c r="AZ1122">
        <v>6190</v>
      </c>
      <c r="BA1122" t="s">
        <v>17315</v>
      </c>
      <c r="BB1122" t="s">
        <v>937</v>
      </c>
      <c r="BC1122">
        <v>34</v>
      </c>
      <c r="BD1122">
        <v>6190</v>
      </c>
      <c r="BE1122" t="s">
        <v>10467</v>
      </c>
      <c r="BF1122" t="s">
        <v>937</v>
      </c>
      <c r="BH1122">
        <v>34</v>
      </c>
      <c r="BI1122">
        <v>6190</v>
      </c>
      <c r="BJ1122" t="s">
        <v>3819</v>
      </c>
      <c r="BK1122" t="s">
        <v>937</v>
      </c>
      <c r="BP1122">
        <v>53</v>
      </c>
      <c r="BQ1122">
        <v>6250</v>
      </c>
      <c r="BS1122">
        <v>1</v>
      </c>
    </row>
    <row r="1123" spans="43:71" x14ac:dyDescent="0.2">
      <c r="AQ1123">
        <v>34</v>
      </c>
      <c r="AR1123">
        <v>6200</v>
      </c>
      <c r="AS1123" t="s">
        <v>31062</v>
      </c>
      <c r="AT1123" t="s">
        <v>938</v>
      </c>
      <c r="AU1123">
        <v>34</v>
      </c>
      <c r="AV1123">
        <v>6200</v>
      </c>
      <c r="AW1123" t="s">
        <v>24164</v>
      </c>
      <c r="AX1123" t="s">
        <v>938</v>
      </c>
      <c r="AY1123">
        <v>34</v>
      </c>
      <c r="AZ1123">
        <v>6200</v>
      </c>
      <c r="BA1123" t="s">
        <v>17316</v>
      </c>
      <c r="BB1123" t="s">
        <v>938</v>
      </c>
      <c r="BC1123">
        <v>34</v>
      </c>
      <c r="BD1123">
        <v>6200</v>
      </c>
      <c r="BE1123" t="s">
        <v>10468</v>
      </c>
      <c r="BF1123" t="s">
        <v>938</v>
      </c>
      <c r="BH1123">
        <v>34</v>
      </c>
      <c r="BI1123">
        <v>6200</v>
      </c>
      <c r="BJ1123" t="s">
        <v>3820</v>
      </c>
      <c r="BK1123" t="s">
        <v>938</v>
      </c>
      <c r="BP1123">
        <v>53</v>
      </c>
      <c r="BQ1123">
        <v>6256</v>
      </c>
      <c r="BS1123">
        <v>1</v>
      </c>
    </row>
    <row r="1124" spans="43:71" x14ac:dyDescent="0.2">
      <c r="AQ1124">
        <v>34</v>
      </c>
      <c r="AR1124">
        <v>6210</v>
      </c>
      <c r="AS1124" t="s">
        <v>31063</v>
      </c>
      <c r="AT1124" t="s">
        <v>936</v>
      </c>
      <c r="AU1124">
        <v>34</v>
      </c>
      <c r="AV1124">
        <v>6210</v>
      </c>
      <c r="AW1124" t="s">
        <v>24165</v>
      </c>
      <c r="AX1124" t="s">
        <v>936</v>
      </c>
      <c r="AY1124">
        <v>34</v>
      </c>
      <c r="AZ1124">
        <v>6210</v>
      </c>
      <c r="BA1124" t="s">
        <v>17317</v>
      </c>
      <c r="BB1124" t="s">
        <v>936</v>
      </c>
      <c r="BC1124">
        <v>34</v>
      </c>
      <c r="BD1124">
        <v>6210</v>
      </c>
      <c r="BE1124" t="s">
        <v>10469</v>
      </c>
      <c r="BF1124" t="s">
        <v>936</v>
      </c>
      <c r="BH1124">
        <v>34</v>
      </c>
      <c r="BI1124">
        <v>6210</v>
      </c>
      <c r="BJ1124" t="s">
        <v>3821</v>
      </c>
      <c r="BK1124" t="s">
        <v>936</v>
      </c>
      <c r="BP1124">
        <v>53</v>
      </c>
      <c r="BQ1124">
        <v>6260</v>
      </c>
      <c r="BS1124">
        <v>2</v>
      </c>
    </row>
    <row r="1125" spans="43:71" x14ac:dyDescent="0.2">
      <c r="AQ1125">
        <v>34</v>
      </c>
      <c r="AR1125">
        <v>6240</v>
      </c>
      <c r="AS1125" t="s">
        <v>31064</v>
      </c>
      <c r="AT1125" t="s">
        <v>937</v>
      </c>
      <c r="AU1125">
        <v>34</v>
      </c>
      <c r="AV1125">
        <v>6240</v>
      </c>
      <c r="AW1125" t="s">
        <v>24166</v>
      </c>
      <c r="AX1125" t="s">
        <v>937</v>
      </c>
      <c r="AY1125">
        <v>34</v>
      </c>
      <c r="AZ1125">
        <v>6240</v>
      </c>
      <c r="BA1125" t="s">
        <v>17318</v>
      </c>
      <c r="BB1125" t="s">
        <v>937</v>
      </c>
      <c r="BC1125">
        <v>34</v>
      </c>
      <c r="BD1125">
        <v>6240</v>
      </c>
      <c r="BE1125" t="s">
        <v>10470</v>
      </c>
      <c r="BF1125" t="s">
        <v>937</v>
      </c>
      <c r="BH1125">
        <v>34</v>
      </c>
      <c r="BI1125">
        <v>6240</v>
      </c>
      <c r="BJ1125" t="s">
        <v>3822</v>
      </c>
      <c r="BK1125" t="s">
        <v>937</v>
      </c>
      <c r="BP1125">
        <v>53</v>
      </c>
      <c r="BQ1125">
        <v>6270</v>
      </c>
      <c r="BS1125">
        <v>2</v>
      </c>
    </row>
    <row r="1126" spans="43:71" x14ac:dyDescent="0.2">
      <c r="AQ1126">
        <v>34</v>
      </c>
      <c r="AR1126">
        <v>6250</v>
      </c>
      <c r="AS1126" t="s">
        <v>31065</v>
      </c>
      <c r="AT1126" t="s">
        <v>936</v>
      </c>
      <c r="AU1126">
        <v>34</v>
      </c>
      <c r="AV1126">
        <v>6250</v>
      </c>
      <c r="AW1126" t="s">
        <v>24167</v>
      </c>
      <c r="AX1126" t="s">
        <v>936</v>
      </c>
      <c r="AY1126">
        <v>34</v>
      </c>
      <c r="AZ1126">
        <v>6250</v>
      </c>
      <c r="BA1126" t="s">
        <v>17319</v>
      </c>
      <c r="BB1126" t="s">
        <v>936</v>
      </c>
      <c r="BC1126">
        <v>34</v>
      </c>
      <c r="BD1126">
        <v>6250</v>
      </c>
      <c r="BE1126" t="s">
        <v>10471</v>
      </c>
      <c r="BF1126" t="s">
        <v>936</v>
      </c>
      <c r="BH1126">
        <v>34</v>
      </c>
      <c r="BI1126">
        <v>6250</v>
      </c>
      <c r="BJ1126" t="s">
        <v>3823</v>
      </c>
      <c r="BK1126" t="s">
        <v>938</v>
      </c>
      <c r="BP1126">
        <v>53</v>
      </c>
      <c r="BQ1126">
        <v>6280</v>
      </c>
      <c r="BS1126">
        <v>1</v>
      </c>
    </row>
    <row r="1127" spans="43:71" x14ac:dyDescent="0.2">
      <c r="AQ1127">
        <v>34</v>
      </c>
      <c r="AR1127">
        <v>6256</v>
      </c>
      <c r="AS1127" t="s">
        <v>31066</v>
      </c>
      <c r="AT1127" t="s">
        <v>936</v>
      </c>
      <c r="AU1127">
        <v>34</v>
      </c>
      <c r="AV1127">
        <v>6256</v>
      </c>
      <c r="AW1127" t="s">
        <v>24168</v>
      </c>
      <c r="AX1127" t="s">
        <v>938</v>
      </c>
      <c r="AY1127">
        <v>34</v>
      </c>
      <c r="AZ1127">
        <v>6256</v>
      </c>
      <c r="BA1127" t="s">
        <v>17320</v>
      </c>
      <c r="BB1127" t="s">
        <v>936</v>
      </c>
      <c r="BC1127">
        <v>34</v>
      </c>
      <c r="BD1127">
        <v>6256</v>
      </c>
      <c r="BE1127" t="s">
        <v>10472</v>
      </c>
      <c r="BF1127" t="s">
        <v>936</v>
      </c>
      <c r="BH1127">
        <v>34</v>
      </c>
      <c r="BI1127">
        <v>6256</v>
      </c>
      <c r="BJ1127" t="s">
        <v>3824</v>
      </c>
      <c r="BK1127" t="s">
        <v>938</v>
      </c>
      <c r="BP1127">
        <v>53</v>
      </c>
      <c r="BQ1127">
        <v>6290</v>
      </c>
      <c r="BS1127">
        <v>1</v>
      </c>
    </row>
    <row r="1128" spans="43:71" x14ac:dyDescent="0.2">
      <c r="AQ1128">
        <v>34</v>
      </c>
      <c r="AR1128">
        <v>6260</v>
      </c>
      <c r="AS1128" t="s">
        <v>31067</v>
      </c>
      <c r="AT1128" t="s">
        <v>937</v>
      </c>
      <c r="AU1128">
        <v>34</v>
      </c>
      <c r="AV1128">
        <v>6260</v>
      </c>
      <c r="AW1128" t="s">
        <v>24169</v>
      </c>
      <c r="AX1128" t="s">
        <v>937</v>
      </c>
      <c r="AY1128">
        <v>34</v>
      </c>
      <c r="AZ1128">
        <v>6260</v>
      </c>
      <c r="BA1128" t="s">
        <v>17321</v>
      </c>
      <c r="BB1128" t="s">
        <v>937</v>
      </c>
      <c r="BC1128">
        <v>34</v>
      </c>
      <c r="BD1128">
        <v>6260</v>
      </c>
      <c r="BE1128" t="s">
        <v>10473</v>
      </c>
      <c r="BF1128" t="s">
        <v>937</v>
      </c>
      <c r="BH1128">
        <v>34</v>
      </c>
      <c r="BI1128">
        <v>6260</v>
      </c>
      <c r="BJ1128" t="s">
        <v>3825</v>
      </c>
      <c r="BK1128" t="s">
        <v>937</v>
      </c>
      <c r="BP1128">
        <v>53</v>
      </c>
      <c r="BQ1128">
        <v>6300</v>
      </c>
      <c r="BS1128">
        <v>3</v>
      </c>
    </row>
    <row r="1129" spans="43:71" x14ac:dyDescent="0.2">
      <c r="AQ1129">
        <v>34</v>
      </c>
      <c r="AR1129">
        <v>6270</v>
      </c>
      <c r="AS1129" t="s">
        <v>31068</v>
      </c>
      <c r="AT1129" t="s">
        <v>937</v>
      </c>
      <c r="AU1129">
        <v>34</v>
      </c>
      <c r="AV1129">
        <v>6270</v>
      </c>
      <c r="AW1129" t="s">
        <v>24170</v>
      </c>
      <c r="AX1129" t="s">
        <v>937</v>
      </c>
      <c r="AY1129">
        <v>34</v>
      </c>
      <c r="AZ1129">
        <v>6270</v>
      </c>
      <c r="BA1129" t="s">
        <v>17322</v>
      </c>
      <c r="BB1129" t="s">
        <v>937</v>
      </c>
      <c r="BC1129">
        <v>34</v>
      </c>
      <c r="BD1129">
        <v>6270</v>
      </c>
      <c r="BE1129" t="s">
        <v>10474</v>
      </c>
      <c r="BF1129" t="s">
        <v>937</v>
      </c>
      <c r="BH1129">
        <v>34</v>
      </c>
      <c r="BI1129">
        <v>6270</v>
      </c>
      <c r="BJ1129" t="s">
        <v>3826</v>
      </c>
      <c r="BK1129" t="s">
        <v>937</v>
      </c>
      <c r="BP1129">
        <v>53</v>
      </c>
      <c r="BQ1129">
        <v>6310</v>
      </c>
      <c r="BS1129">
        <v>3</v>
      </c>
    </row>
    <row r="1130" spans="43:71" x14ac:dyDescent="0.2">
      <c r="AQ1130">
        <v>34</v>
      </c>
      <c r="AR1130">
        <v>6280</v>
      </c>
      <c r="AS1130" t="s">
        <v>31069</v>
      </c>
      <c r="AT1130" t="s">
        <v>936</v>
      </c>
      <c r="AU1130">
        <v>34</v>
      </c>
      <c r="AV1130">
        <v>6280</v>
      </c>
      <c r="AW1130" t="s">
        <v>24171</v>
      </c>
      <c r="AX1130" t="s">
        <v>936</v>
      </c>
      <c r="AY1130">
        <v>34</v>
      </c>
      <c r="AZ1130">
        <v>6280</v>
      </c>
      <c r="BA1130" t="s">
        <v>17323</v>
      </c>
      <c r="BB1130" t="s">
        <v>936</v>
      </c>
      <c r="BC1130">
        <v>34</v>
      </c>
      <c r="BD1130">
        <v>6280</v>
      </c>
      <c r="BE1130" t="s">
        <v>10475</v>
      </c>
      <c r="BF1130" t="s">
        <v>936</v>
      </c>
      <c r="BH1130">
        <v>34</v>
      </c>
      <c r="BI1130">
        <v>6280</v>
      </c>
      <c r="BJ1130" t="s">
        <v>3827</v>
      </c>
      <c r="BK1130" t="s">
        <v>936</v>
      </c>
      <c r="BP1130">
        <v>53</v>
      </c>
      <c r="BQ1130">
        <v>6320</v>
      </c>
      <c r="BS1130">
        <v>3</v>
      </c>
    </row>
    <row r="1131" spans="43:71" x14ac:dyDescent="0.2">
      <c r="AQ1131">
        <v>34</v>
      </c>
      <c r="AR1131">
        <v>6290</v>
      </c>
      <c r="AS1131" t="s">
        <v>31070</v>
      </c>
      <c r="AT1131" t="s">
        <v>936</v>
      </c>
      <c r="AU1131">
        <v>34</v>
      </c>
      <c r="AV1131">
        <v>6290</v>
      </c>
      <c r="AW1131" t="s">
        <v>24172</v>
      </c>
      <c r="AX1131" t="s">
        <v>936</v>
      </c>
      <c r="AY1131">
        <v>34</v>
      </c>
      <c r="AZ1131">
        <v>6290</v>
      </c>
      <c r="BA1131" t="s">
        <v>17324</v>
      </c>
      <c r="BB1131" t="s">
        <v>936</v>
      </c>
      <c r="BC1131">
        <v>34</v>
      </c>
      <c r="BD1131">
        <v>6290</v>
      </c>
      <c r="BE1131" t="s">
        <v>10476</v>
      </c>
      <c r="BF1131" t="s">
        <v>936</v>
      </c>
      <c r="BH1131">
        <v>34</v>
      </c>
      <c r="BI1131">
        <v>6290</v>
      </c>
      <c r="BJ1131" t="s">
        <v>3828</v>
      </c>
      <c r="BK1131" t="s">
        <v>936</v>
      </c>
      <c r="BP1131">
        <v>53</v>
      </c>
      <c r="BQ1131">
        <v>6330</v>
      </c>
      <c r="BS1131">
        <v>2</v>
      </c>
    </row>
    <row r="1132" spans="43:71" x14ac:dyDescent="0.2">
      <c r="AQ1132">
        <v>34</v>
      </c>
      <c r="AR1132">
        <v>6300</v>
      </c>
      <c r="AS1132" t="s">
        <v>31071</v>
      </c>
      <c r="AT1132" t="s">
        <v>936</v>
      </c>
      <c r="AU1132">
        <v>34</v>
      </c>
      <c r="AV1132">
        <v>6300</v>
      </c>
      <c r="AW1132" t="s">
        <v>24173</v>
      </c>
      <c r="AX1132" t="s">
        <v>936</v>
      </c>
      <c r="AY1132">
        <v>34</v>
      </c>
      <c r="AZ1132">
        <v>6300</v>
      </c>
      <c r="BA1132" t="s">
        <v>17325</v>
      </c>
      <c r="BB1132" t="s">
        <v>936</v>
      </c>
      <c r="BC1132">
        <v>34</v>
      </c>
      <c r="BD1132">
        <v>6300</v>
      </c>
      <c r="BE1132" t="s">
        <v>10477</v>
      </c>
      <c r="BF1132" t="s">
        <v>936</v>
      </c>
      <c r="BH1132">
        <v>34</v>
      </c>
      <c r="BI1132">
        <v>6300</v>
      </c>
      <c r="BJ1132" t="s">
        <v>3829</v>
      </c>
      <c r="BK1132" t="s">
        <v>936</v>
      </c>
      <c r="BP1132">
        <v>53</v>
      </c>
      <c r="BQ1132">
        <v>6340</v>
      </c>
      <c r="BS1132">
        <v>1</v>
      </c>
    </row>
    <row r="1133" spans="43:71" x14ac:dyDescent="0.2">
      <c r="AQ1133">
        <v>34</v>
      </c>
      <c r="AR1133">
        <v>6310</v>
      </c>
      <c r="AS1133" t="s">
        <v>31072</v>
      </c>
      <c r="AT1133" t="s">
        <v>936</v>
      </c>
      <c r="AU1133">
        <v>34</v>
      </c>
      <c r="AV1133">
        <v>6310</v>
      </c>
      <c r="AW1133" t="s">
        <v>24174</v>
      </c>
      <c r="AX1133" t="s">
        <v>936</v>
      </c>
      <c r="AY1133">
        <v>34</v>
      </c>
      <c r="AZ1133">
        <v>6310</v>
      </c>
      <c r="BA1133" t="s">
        <v>17326</v>
      </c>
      <c r="BB1133" t="s">
        <v>936</v>
      </c>
      <c r="BC1133">
        <v>34</v>
      </c>
      <c r="BD1133">
        <v>6310</v>
      </c>
      <c r="BE1133" t="s">
        <v>10478</v>
      </c>
      <c r="BF1133" t="s">
        <v>936</v>
      </c>
      <c r="BH1133">
        <v>34</v>
      </c>
      <c r="BI1133">
        <v>6310</v>
      </c>
      <c r="BJ1133" t="s">
        <v>3830</v>
      </c>
      <c r="BK1133" t="s">
        <v>936</v>
      </c>
      <c r="BP1133">
        <v>54</v>
      </c>
      <c r="BQ1133">
        <v>6010</v>
      </c>
      <c r="BS1133">
        <v>2</v>
      </c>
    </row>
    <row r="1134" spans="43:71" x14ac:dyDescent="0.2">
      <c r="AQ1134">
        <v>34</v>
      </c>
      <c r="AR1134">
        <v>6320</v>
      </c>
      <c r="AS1134" t="s">
        <v>31073</v>
      </c>
      <c r="AT1134" t="s">
        <v>936</v>
      </c>
      <c r="AU1134">
        <v>34</v>
      </c>
      <c r="AV1134">
        <v>6320</v>
      </c>
      <c r="AW1134" t="s">
        <v>24175</v>
      </c>
      <c r="AX1134" t="s">
        <v>936</v>
      </c>
      <c r="AY1134">
        <v>34</v>
      </c>
      <c r="AZ1134">
        <v>6320</v>
      </c>
      <c r="BA1134" t="s">
        <v>17327</v>
      </c>
      <c r="BB1134" t="s">
        <v>936</v>
      </c>
      <c r="BC1134">
        <v>34</v>
      </c>
      <c r="BD1134">
        <v>6320</v>
      </c>
      <c r="BE1134" t="s">
        <v>10479</v>
      </c>
      <c r="BF1134" t="s">
        <v>936</v>
      </c>
      <c r="BH1134">
        <v>34</v>
      </c>
      <c r="BI1134">
        <v>6320</v>
      </c>
      <c r="BJ1134" t="s">
        <v>3831</v>
      </c>
      <c r="BK1134" t="s">
        <v>936</v>
      </c>
      <c r="BP1134">
        <v>54</v>
      </c>
      <c r="BQ1134">
        <v>6020</v>
      </c>
      <c r="BS1134">
        <v>2</v>
      </c>
    </row>
    <row r="1135" spans="43:71" x14ac:dyDescent="0.2">
      <c r="AQ1135">
        <v>34</v>
      </c>
      <c r="AR1135">
        <v>6330</v>
      </c>
      <c r="AS1135" t="s">
        <v>31074</v>
      </c>
      <c r="AT1135" t="s">
        <v>936</v>
      </c>
      <c r="AU1135">
        <v>34</v>
      </c>
      <c r="AV1135">
        <v>6330</v>
      </c>
      <c r="AW1135" t="s">
        <v>24176</v>
      </c>
      <c r="AX1135" t="s">
        <v>936</v>
      </c>
      <c r="AY1135">
        <v>34</v>
      </c>
      <c r="AZ1135">
        <v>6330</v>
      </c>
      <c r="BA1135" t="s">
        <v>17328</v>
      </c>
      <c r="BB1135" t="s">
        <v>936</v>
      </c>
      <c r="BC1135">
        <v>34</v>
      </c>
      <c r="BD1135">
        <v>6330</v>
      </c>
      <c r="BE1135" t="s">
        <v>10480</v>
      </c>
      <c r="BF1135" t="s">
        <v>936</v>
      </c>
      <c r="BH1135">
        <v>34</v>
      </c>
      <c r="BI1135">
        <v>6330</v>
      </c>
      <c r="BJ1135" t="s">
        <v>3832</v>
      </c>
      <c r="BK1135" t="s">
        <v>936</v>
      </c>
      <c r="BP1135">
        <v>54</v>
      </c>
      <c r="BQ1135">
        <v>6030</v>
      </c>
      <c r="BS1135">
        <v>2</v>
      </c>
    </row>
    <row r="1136" spans="43:71" x14ac:dyDescent="0.2">
      <c r="AQ1136">
        <v>34</v>
      </c>
      <c r="AR1136">
        <v>6340</v>
      </c>
      <c r="AS1136" t="s">
        <v>31075</v>
      </c>
      <c r="AT1136" t="s">
        <v>936</v>
      </c>
      <c r="AU1136">
        <v>34</v>
      </c>
      <c r="AV1136">
        <v>6340</v>
      </c>
      <c r="AW1136" t="s">
        <v>24177</v>
      </c>
      <c r="AX1136" t="s">
        <v>936</v>
      </c>
      <c r="AY1136">
        <v>34</v>
      </c>
      <c r="AZ1136">
        <v>6340</v>
      </c>
      <c r="BA1136" t="s">
        <v>17329</v>
      </c>
      <c r="BB1136" t="s">
        <v>936</v>
      </c>
      <c r="BC1136">
        <v>34</v>
      </c>
      <c r="BD1136">
        <v>6340</v>
      </c>
      <c r="BE1136" t="s">
        <v>10481</v>
      </c>
      <c r="BF1136" t="s">
        <v>936</v>
      </c>
      <c r="BH1136">
        <v>34</v>
      </c>
      <c r="BI1136">
        <v>6340</v>
      </c>
      <c r="BJ1136" t="s">
        <v>3833</v>
      </c>
      <c r="BK1136" t="s">
        <v>936</v>
      </c>
      <c r="BP1136">
        <v>54</v>
      </c>
      <c r="BQ1136">
        <v>6040</v>
      </c>
      <c r="BS1136">
        <v>2</v>
      </c>
    </row>
    <row r="1137" spans="43:71" x14ac:dyDescent="0.2">
      <c r="AQ1137">
        <v>34</v>
      </c>
      <c r="AR1137">
        <v>6350</v>
      </c>
      <c r="AS1137" t="s">
        <v>31076</v>
      </c>
      <c r="AT1137" t="s">
        <v>936</v>
      </c>
      <c r="AU1137">
        <v>34</v>
      </c>
      <c r="AV1137">
        <v>6350</v>
      </c>
      <c r="AW1137" t="s">
        <v>24178</v>
      </c>
      <c r="AX1137" t="s">
        <v>936</v>
      </c>
      <c r="AY1137">
        <v>34</v>
      </c>
      <c r="AZ1137">
        <v>6350</v>
      </c>
      <c r="BA1137" t="s">
        <v>17330</v>
      </c>
      <c r="BB1137" t="s">
        <v>936</v>
      </c>
      <c r="BC1137">
        <v>34</v>
      </c>
      <c r="BD1137">
        <v>6350</v>
      </c>
      <c r="BE1137" t="s">
        <v>10482</v>
      </c>
      <c r="BF1137" t="s">
        <v>936</v>
      </c>
      <c r="BH1137">
        <v>34</v>
      </c>
      <c r="BI1137">
        <v>6350</v>
      </c>
      <c r="BJ1137" t="s">
        <v>3834</v>
      </c>
      <c r="BK1137" t="s">
        <v>936</v>
      </c>
      <c r="BP1137">
        <v>54</v>
      </c>
      <c r="BQ1137">
        <v>6070</v>
      </c>
      <c r="BS1137">
        <v>2</v>
      </c>
    </row>
    <row r="1138" spans="43:71" x14ac:dyDescent="0.2">
      <c r="AQ1138">
        <v>34</v>
      </c>
      <c r="AR1138">
        <v>6360</v>
      </c>
      <c r="AS1138" t="s">
        <v>31077</v>
      </c>
      <c r="AT1138" t="s">
        <v>936</v>
      </c>
      <c r="AU1138">
        <v>34</v>
      </c>
      <c r="AV1138">
        <v>6360</v>
      </c>
      <c r="AW1138" t="s">
        <v>24179</v>
      </c>
      <c r="AX1138" t="s">
        <v>936</v>
      </c>
      <c r="AY1138">
        <v>34</v>
      </c>
      <c r="AZ1138">
        <v>6360</v>
      </c>
      <c r="BA1138" t="s">
        <v>17331</v>
      </c>
      <c r="BB1138" t="s">
        <v>936</v>
      </c>
      <c r="BC1138">
        <v>34</v>
      </c>
      <c r="BD1138">
        <v>6360</v>
      </c>
      <c r="BE1138" t="s">
        <v>10483</v>
      </c>
      <c r="BF1138" t="s">
        <v>936</v>
      </c>
      <c r="BH1138">
        <v>34</v>
      </c>
      <c r="BI1138">
        <v>6360</v>
      </c>
      <c r="BJ1138" t="s">
        <v>3835</v>
      </c>
      <c r="BK1138" t="s">
        <v>936</v>
      </c>
      <c r="BP1138">
        <v>54</v>
      </c>
      <c r="BQ1138">
        <v>6080</v>
      </c>
      <c r="BS1138">
        <v>2</v>
      </c>
    </row>
    <row r="1139" spans="43:71" x14ac:dyDescent="0.2">
      <c r="AQ1139">
        <v>34</v>
      </c>
      <c r="AR1139">
        <v>7205</v>
      </c>
      <c r="AS1139" t="s">
        <v>31078</v>
      </c>
      <c r="AT1139" t="s">
        <v>937</v>
      </c>
      <c r="AU1139">
        <v>34</v>
      </c>
      <c r="AV1139">
        <v>7205</v>
      </c>
      <c r="AW1139" t="s">
        <v>24180</v>
      </c>
      <c r="AX1139" t="s">
        <v>937</v>
      </c>
      <c r="AY1139">
        <v>34</v>
      </c>
      <c r="AZ1139">
        <v>7205</v>
      </c>
      <c r="BA1139" t="s">
        <v>17332</v>
      </c>
      <c r="BB1139" t="s">
        <v>937</v>
      </c>
      <c r="BC1139">
        <v>34</v>
      </c>
      <c r="BD1139">
        <v>7205</v>
      </c>
      <c r="BE1139" t="s">
        <v>10484</v>
      </c>
      <c r="BF1139" t="s">
        <v>937</v>
      </c>
      <c r="BH1139">
        <v>34</v>
      </c>
      <c r="BI1139">
        <v>7205</v>
      </c>
      <c r="BJ1139" t="s">
        <v>3836</v>
      </c>
      <c r="BK1139" t="s">
        <v>937</v>
      </c>
      <c r="BP1139">
        <v>54</v>
      </c>
      <c r="BQ1139">
        <v>6090</v>
      </c>
      <c r="BS1139">
        <v>2</v>
      </c>
    </row>
    <row r="1140" spans="43:71" x14ac:dyDescent="0.2">
      <c r="AQ1140">
        <v>34</v>
      </c>
      <c r="AR1140">
        <v>7206</v>
      </c>
      <c r="AS1140" t="s">
        <v>31079</v>
      </c>
      <c r="AT1140" t="s">
        <v>936</v>
      </c>
      <c r="AU1140">
        <v>34</v>
      </c>
      <c r="AV1140">
        <v>7206</v>
      </c>
      <c r="AW1140" t="s">
        <v>24181</v>
      </c>
      <c r="AX1140" t="s">
        <v>936</v>
      </c>
      <c r="AY1140">
        <v>34</v>
      </c>
      <c r="AZ1140">
        <v>7206</v>
      </c>
      <c r="BA1140" t="s">
        <v>17333</v>
      </c>
      <c r="BB1140" t="s">
        <v>938</v>
      </c>
      <c r="BC1140">
        <v>34</v>
      </c>
      <c r="BD1140">
        <v>7206</v>
      </c>
      <c r="BE1140" t="s">
        <v>10485</v>
      </c>
      <c r="BF1140" t="s">
        <v>938</v>
      </c>
      <c r="BH1140">
        <v>34</v>
      </c>
      <c r="BI1140">
        <v>7206</v>
      </c>
      <c r="BJ1140" t="s">
        <v>3837</v>
      </c>
      <c r="BK1140" t="s">
        <v>938</v>
      </c>
      <c r="BP1140">
        <v>54</v>
      </c>
      <c r="BQ1140">
        <v>6100</v>
      </c>
      <c r="BS1140">
        <v>2</v>
      </c>
    </row>
    <row r="1141" spans="43:71" x14ac:dyDescent="0.2">
      <c r="AQ1141">
        <v>34</v>
      </c>
      <c r="AR1141">
        <v>7207</v>
      </c>
      <c r="AS1141" t="s">
        <v>31080</v>
      </c>
      <c r="AT1141" t="s">
        <v>938</v>
      </c>
      <c r="AU1141">
        <v>34</v>
      </c>
      <c r="AV1141">
        <v>7207</v>
      </c>
      <c r="AW1141" t="s">
        <v>24182</v>
      </c>
      <c r="AX1141" t="s">
        <v>938</v>
      </c>
      <c r="AY1141">
        <v>34</v>
      </c>
      <c r="AZ1141">
        <v>7207</v>
      </c>
      <c r="BA1141" t="s">
        <v>17334</v>
      </c>
      <c r="BB1141" t="s">
        <v>938</v>
      </c>
      <c r="BC1141">
        <v>34</v>
      </c>
      <c r="BD1141">
        <v>7207</v>
      </c>
      <c r="BE1141" t="s">
        <v>10486</v>
      </c>
      <c r="BF1141" t="s">
        <v>938</v>
      </c>
      <c r="BH1141">
        <v>34</v>
      </c>
      <c r="BI1141">
        <v>7207</v>
      </c>
      <c r="BJ1141" t="s">
        <v>3838</v>
      </c>
      <c r="BK1141" t="s">
        <v>937</v>
      </c>
      <c r="BP1141">
        <v>54</v>
      </c>
      <c r="BQ1141">
        <v>6101</v>
      </c>
      <c r="BS1141">
        <v>2</v>
      </c>
    </row>
    <row r="1142" spans="43:71" x14ac:dyDescent="0.2">
      <c r="AQ1142">
        <v>34</v>
      </c>
      <c r="AR1142">
        <v>7210</v>
      </c>
      <c r="AS1142" t="s">
        <v>31081</v>
      </c>
      <c r="AT1142" t="s">
        <v>937</v>
      </c>
      <c r="AU1142">
        <v>34</v>
      </c>
      <c r="AV1142">
        <v>7210</v>
      </c>
      <c r="AW1142" t="s">
        <v>24183</v>
      </c>
      <c r="AX1142" t="s">
        <v>937</v>
      </c>
      <c r="AY1142">
        <v>34</v>
      </c>
      <c r="AZ1142">
        <v>7210</v>
      </c>
      <c r="BA1142" t="s">
        <v>17335</v>
      </c>
      <c r="BB1142" t="s">
        <v>937</v>
      </c>
      <c r="BC1142">
        <v>34</v>
      </c>
      <c r="BD1142">
        <v>7210</v>
      </c>
      <c r="BE1142" t="s">
        <v>10487</v>
      </c>
      <c r="BF1142" t="s">
        <v>937</v>
      </c>
      <c r="BH1142">
        <v>34</v>
      </c>
      <c r="BI1142">
        <v>7210</v>
      </c>
      <c r="BJ1142" t="s">
        <v>3839</v>
      </c>
      <c r="BK1142" t="s">
        <v>937</v>
      </c>
      <c r="BP1142">
        <v>54</v>
      </c>
      <c r="BQ1142">
        <v>6110</v>
      </c>
      <c r="BS1142">
        <v>3</v>
      </c>
    </row>
    <row r="1143" spans="43:71" x14ac:dyDescent="0.2">
      <c r="AQ1143">
        <v>34</v>
      </c>
      <c r="AR1143">
        <v>8073</v>
      </c>
      <c r="AS1143" t="s">
        <v>31082</v>
      </c>
      <c r="AT1143" t="s">
        <v>938</v>
      </c>
      <c r="AU1143">
        <v>34</v>
      </c>
      <c r="AV1143">
        <v>8073</v>
      </c>
      <c r="AW1143" t="s">
        <v>24184</v>
      </c>
      <c r="AX1143" t="s">
        <v>938</v>
      </c>
      <c r="AY1143">
        <v>34</v>
      </c>
      <c r="AZ1143">
        <v>8073</v>
      </c>
      <c r="BA1143" t="s">
        <v>17336</v>
      </c>
      <c r="BB1143" t="s">
        <v>938</v>
      </c>
      <c r="BC1143">
        <v>34</v>
      </c>
      <c r="BD1143">
        <v>8073</v>
      </c>
      <c r="BE1143" t="s">
        <v>10488</v>
      </c>
      <c r="BF1143" t="s">
        <v>938</v>
      </c>
      <c r="BH1143">
        <v>34</v>
      </c>
      <c r="BI1143">
        <v>8073</v>
      </c>
      <c r="BJ1143" t="s">
        <v>3840</v>
      </c>
      <c r="BK1143" t="s">
        <v>938</v>
      </c>
      <c r="BP1143">
        <v>54</v>
      </c>
      <c r="BQ1143">
        <v>6130</v>
      </c>
      <c r="BS1143">
        <v>2</v>
      </c>
    </row>
    <row r="1144" spans="43:71" x14ac:dyDescent="0.2">
      <c r="AQ1144">
        <v>34</v>
      </c>
      <c r="AR1144">
        <v>8074</v>
      </c>
      <c r="AS1144" t="s">
        <v>31083</v>
      </c>
      <c r="AT1144" t="s">
        <v>937</v>
      </c>
      <c r="AU1144">
        <v>34</v>
      </c>
      <c r="AV1144">
        <v>8074</v>
      </c>
      <c r="AW1144" t="s">
        <v>24185</v>
      </c>
      <c r="AX1144" t="s">
        <v>937</v>
      </c>
      <c r="AY1144">
        <v>34</v>
      </c>
      <c r="AZ1144">
        <v>8074</v>
      </c>
      <c r="BA1144" t="s">
        <v>17337</v>
      </c>
      <c r="BB1144" t="s">
        <v>937</v>
      </c>
      <c r="BC1144">
        <v>34</v>
      </c>
      <c r="BD1144">
        <v>8074</v>
      </c>
      <c r="BE1144" t="s">
        <v>10489</v>
      </c>
      <c r="BF1144" t="s">
        <v>937</v>
      </c>
      <c r="BH1144">
        <v>34</v>
      </c>
      <c r="BI1144">
        <v>8074</v>
      </c>
      <c r="BJ1144" t="s">
        <v>3841</v>
      </c>
      <c r="BK1144" t="s">
        <v>937</v>
      </c>
      <c r="BP1144">
        <v>54</v>
      </c>
      <c r="BQ1144">
        <v>6131</v>
      </c>
      <c r="BS1144">
        <v>2</v>
      </c>
    </row>
    <row r="1145" spans="43:71" x14ac:dyDescent="0.2">
      <c r="AQ1145">
        <v>34</v>
      </c>
      <c r="AR1145">
        <v>8075</v>
      </c>
      <c r="AS1145" t="s">
        <v>31084</v>
      </c>
      <c r="AT1145" t="s">
        <v>938</v>
      </c>
      <c r="AU1145">
        <v>34</v>
      </c>
      <c r="AV1145">
        <v>8075</v>
      </c>
      <c r="AW1145" t="s">
        <v>24186</v>
      </c>
      <c r="AX1145" t="s">
        <v>938</v>
      </c>
      <c r="AY1145">
        <v>34</v>
      </c>
      <c r="AZ1145">
        <v>8075</v>
      </c>
      <c r="BA1145" t="s">
        <v>17338</v>
      </c>
      <c r="BB1145" t="s">
        <v>938</v>
      </c>
      <c r="BC1145">
        <v>34</v>
      </c>
      <c r="BD1145">
        <v>8075</v>
      </c>
      <c r="BE1145" t="s">
        <v>10490</v>
      </c>
      <c r="BF1145" t="s">
        <v>938</v>
      </c>
      <c r="BH1145">
        <v>34</v>
      </c>
      <c r="BI1145">
        <v>8075</v>
      </c>
      <c r="BJ1145" t="s">
        <v>3842</v>
      </c>
      <c r="BK1145" t="s">
        <v>938</v>
      </c>
      <c r="BP1145">
        <v>54</v>
      </c>
      <c r="BQ1145">
        <v>6140</v>
      </c>
      <c r="BS1145">
        <v>2</v>
      </c>
    </row>
    <row r="1146" spans="43:71" x14ac:dyDescent="0.2">
      <c r="AQ1146">
        <v>34</v>
      </c>
      <c r="AR1146">
        <v>8076</v>
      </c>
      <c r="AS1146" t="s">
        <v>31085</v>
      </c>
      <c r="AT1146" t="s">
        <v>937</v>
      </c>
      <c r="AU1146">
        <v>34</v>
      </c>
      <c r="AV1146">
        <v>8076</v>
      </c>
      <c r="AW1146" t="s">
        <v>24187</v>
      </c>
      <c r="AX1146" t="s">
        <v>937</v>
      </c>
      <c r="AY1146">
        <v>34</v>
      </c>
      <c r="AZ1146">
        <v>8076</v>
      </c>
      <c r="BA1146" t="s">
        <v>17339</v>
      </c>
      <c r="BB1146" t="s">
        <v>937</v>
      </c>
      <c r="BC1146">
        <v>34</v>
      </c>
      <c r="BD1146">
        <v>8076</v>
      </c>
      <c r="BE1146" t="s">
        <v>10491</v>
      </c>
      <c r="BF1146" t="s">
        <v>937</v>
      </c>
      <c r="BH1146">
        <v>34</v>
      </c>
      <c r="BI1146">
        <v>8076</v>
      </c>
      <c r="BJ1146" t="s">
        <v>3843</v>
      </c>
      <c r="BK1146" t="s">
        <v>937</v>
      </c>
      <c r="BP1146">
        <v>54</v>
      </c>
      <c r="BQ1146">
        <v>6150</v>
      </c>
      <c r="BS1146">
        <v>2</v>
      </c>
    </row>
    <row r="1147" spans="43:71" x14ac:dyDescent="0.2">
      <c r="AQ1147">
        <v>34</v>
      </c>
      <c r="AR1147">
        <v>8077</v>
      </c>
      <c r="AS1147" t="s">
        <v>31086</v>
      </c>
      <c r="AT1147" t="s">
        <v>937</v>
      </c>
      <c r="AU1147">
        <v>34</v>
      </c>
      <c r="AV1147">
        <v>8077</v>
      </c>
      <c r="AW1147" t="s">
        <v>24188</v>
      </c>
      <c r="AX1147" t="s">
        <v>937</v>
      </c>
      <c r="AY1147">
        <v>34</v>
      </c>
      <c r="AZ1147">
        <v>8077</v>
      </c>
      <c r="BA1147" t="s">
        <v>17340</v>
      </c>
      <c r="BB1147" t="s">
        <v>937</v>
      </c>
      <c r="BC1147">
        <v>34</v>
      </c>
      <c r="BD1147">
        <v>8077</v>
      </c>
      <c r="BE1147" t="s">
        <v>10492</v>
      </c>
      <c r="BF1147" t="s">
        <v>937</v>
      </c>
      <c r="BH1147">
        <v>34</v>
      </c>
      <c r="BI1147">
        <v>8077</v>
      </c>
      <c r="BJ1147" t="s">
        <v>3844</v>
      </c>
      <c r="BK1147" t="s">
        <v>937</v>
      </c>
      <c r="BP1147">
        <v>54</v>
      </c>
      <c r="BQ1147">
        <v>6160</v>
      </c>
      <c r="BS1147">
        <v>2</v>
      </c>
    </row>
    <row r="1148" spans="43:71" x14ac:dyDescent="0.2">
      <c r="AQ1148">
        <v>34</v>
      </c>
      <c r="AR1148">
        <v>8078</v>
      </c>
      <c r="AS1148" t="s">
        <v>31087</v>
      </c>
      <c r="AT1148" t="s">
        <v>937</v>
      </c>
      <c r="AU1148">
        <v>34</v>
      </c>
      <c r="AV1148">
        <v>8078</v>
      </c>
      <c r="AW1148" t="s">
        <v>24189</v>
      </c>
      <c r="AX1148" t="s">
        <v>937</v>
      </c>
      <c r="AY1148">
        <v>34</v>
      </c>
      <c r="AZ1148">
        <v>8078</v>
      </c>
      <c r="BA1148" t="s">
        <v>17341</v>
      </c>
      <c r="BB1148" t="s">
        <v>937</v>
      </c>
      <c r="BC1148">
        <v>34</v>
      </c>
      <c r="BD1148">
        <v>8078</v>
      </c>
      <c r="BE1148" t="s">
        <v>10493</v>
      </c>
      <c r="BF1148" t="s">
        <v>937</v>
      </c>
      <c r="BH1148">
        <v>34</v>
      </c>
      <c r="BI1148">
        <v>8078</v>
      </c>
      <c r="BJ1148" t="s">
        <v>3845</v>
      </c>
      <c r="BK1148" t="s">
        <v>937</v>
      </c>
      <c r="BP1148">
        <v>54</v>
      </c>
      <c r="BQ1148">
        <v>6170</v>
      </c>
      <c r="BS1148">
        <v>2</v>
      </c>
    </row>
    <row r="1149" spans="43:71" x14ac:dyDescent="0.2">
      <c r="AQ1149">
        <v>34</v>
      </c>
      <c r="AR1149">
        <v>8079</v>
      </c>
      <c r="AS1149" t="s">
        <v>31088</v>
      </c>
      <c r="AT1149" t="s">
        <v>938</v>
      </c>
      <c r="AU1149">
        <v>34</v>
      </c>
      <c r="AV1149">
        <v>8079</v>
      </c>
      <c r="AW1149" t="s">
        <v>24190</v>
      </c>
      <c r="AX1149" t="s">
        <v>938</v>
      </c>
      <c r="AY1149">
        <v>34</v>
      </c>
      <c r="AZ1149">
        <v>8079</v>
      </c>
      <c r="BA1149" t="s">
        <v>17342</v>
      </c>
      <c r="BB1149" t="s">
        <v>938</v>
      </c>
      <c r="BC1149">
        <v>34</v>
      </c>
      <c r="BD1149">
        <v>8079</v>
      </c>
      <c r="BE1149" t="s">
        <v>10494</v>
      </c>
      <c r="BF1149" t="s">
        <v>938</v>
      </c>
      <c r="BH1149">
        <v>34</v>
      </c>
      <c r="BI1149">
        <v>8079</v>
      </c>
      <c r="BJ1149" t="s">
        <v>3846</v>
      </c>
      <c r="BK1149" t="s">
        <v>938</v>
      </c>
      <c r="BP1149">
        <v>54</v>
      </c>
      <c r="BQ1149">
        <v>6180</v>
      </c>
      <c r="BS1149">
        <v>2</v>
      </c>
    </row>
    <row r="1150" spans="43:71" x14ac:dyDescent="0.2">
      <c r="AQ1150">
        <v>34</v>
      </c>
      <c r="AR1150">
        <v>8080</v>
      </c>
      <c r="AS1150" t="s">
        <v>31089</v>
      </c>
      <c r="AT1150" t="s">
        <v>937</v>
      </c>
      <c r="AU1150">
        <v>34</v>
      </c>
      <c r="AV1150">
        <v>8080</v>
      </c>
      <c r="AW1150" t="s">
        <v>24191</v>
      </c>
      <c r="AX1150" t="s">
        <v>937</v>
      </c>
      <c r="AY1150">
        <v>34</v>
      </c>
      <c r="AZ1150">
        <v>8080</v>
      </c>
      <c r="BA1150" t="s">
        <v>17343</v>
      </c>
      <c r="BB1150" t="s">
        <v>937</v>
      </c>
      <c r="BC1150">
        <v>34</v>
      </c>
      <c r="BD1150">
        <v>8080</v>
      </c>
      <c r="BE1150" t="s">
        <v>10495</v>
      </c>
      <c r="BF1150" t="s">
        <v>937</v>
      </c>
      <c r="BH1150">
        <v>34</v>
      </c>
      <c r="BI1150">
        <v>8080</v>
      </c>
      <c r="BJ1150" t="s">
        <v>3847</v>
      </c>
      <c r="BK1150" t="s">
        <v>937</v>
      </c>
      <c r="BP1150">
        <v>54</v>
      </c>
      <c r="BQ1150">
        <v>6190</v>
      </c>
      <c r="BS1150">
        <v>2</v>
      </c>
    </row>
    <row r="1151" spans="43:71" x14ac:dyDescent="0.2">
      <c r="AQ1151">
        <v>34</v>
      </c>
      <c r="AR1151">
        <v>8081</v>
      </c>
      <c r="AS1151" t="s">
        <v>31090</v>
      </c>
      <c r="AT1151" t="s">
        <v>938</v>
      </c>
      <c r="AU1151">
        <v>34</v>
      </c>
      <c r="AV1151">
        <v>8081</v>
      </c>
      <c r="AW1151" t="s">
        <v>24192</v>
      </c>
      <c r="AX1151" t="s">
        <v>938</v>
      </c>
      <c r="AY1151">
        <v>34</v>
      </c>
      <c r="AZ1151">
        <v>8081</v>
      </c>
      <c r="BA1151" t="s">
        <v>17344</v>
      </c>
      <c r="BB1151" t="s">
        <v>938</v>
      </c>
      <c r="BC1151">
        <v>34</v>
      </c>
      <c r="BD1151">
        <v>8081</v>
      </c>
      <c r="BE1151" t="s">
        <v>10496</v>
      </c>
      <c r="BF1151" t="s">
        <v>938</v>
      </c>
      <c r="BH1151">
        <v>34</v>
      </c>
      <c r="BI1151">
        <v>8081</v>
      </c>
      <c r="BJ1151" t="s">
        <v>3848</v>
      </c>
      <c r="BK1151" t="s">
        <v>938</v>
      </c>
      <c r="BP1151">
        <v>54</v>
      </c>
      <c r="BQ1151">
        <v>6200</v>
      </c>
      <c r="BS1151">
        <v>2</v>
      </c>
    </row>
    <row r="1152" spans="43:71" x14ac:dyDescent="0.2">
      <c r="AQ1152">
        <v>34</v>
      </c>
      <c r="AR1152">
        <v>8082</v>
      </c>
      <c r="AS1152" t="s">
        <v>31091</v>
      </c>
      <c r="AT1152" t="s">
        <v>937</v>
      </c>
      <c r="AU1152">
        <v>34</v>
      </c>
      <c r="AV1152">
        <v>8082</v>
      </c>
      <c r="AW1152" t="s">
        <v>24193</v>
      </c>
      <c r="AX1152" t="s">
        <v>937</v>
      </c>
      <c r="AY1152">
        <v>34</v>
      </c>
      <c r="AZ1152">
        <v>8082</v>
      </c>
      <c r="BA1152" t="s">
        <v>17345</v>
      </c>
      <c r="BB1152" t="s">
        <v>937</v>
      </c>
      <c r="BC1152">
        <v>34</v>
      </c>
      <c r="BD1152">
        <v>8082</v>
      </c>
      <c r="BE1152" t="s">
        <v>10497</v>
      </c>
      <c r="BF1152" t="s">
        <v>937</v>
      </c>
      <c r="BH1152">
        <v>34</v>
      </c>
      <c r="BI1152">
        <v>8082</v>
      </c>
      <c r="BJ1152" t="s">
        <v>3849</v>
      </c>
      <c r="BK1152" t="s">
        <v>937</v>
      </c>
      <c r="BP1152">
        <v>54</v>
      </c>
      <c r="BQ1152">
        <v>6210</v>
      </c>
      <c r="BS1152">
        <v>4</v>
      </c>
    </row>
    <row r="1153" spans="43:71" x14ac:dyDescent="0.2">
      <c r="AQ1153">
        <v>34</v>
      </c>
      <c r="AR1153">
        <v>8083</v>
      </c>
      <c r="AS1153" t="s">
        <v>31092</v>
      </c>
      <c r="AT1153" t="s">
        <v>937</v>
      </c>
      <c r="AU1153">
        <v>34</v>
      </c>
      <c r="AV1153">
        <v>8083</v>
      </c>
      <c r="AW1153" t="s">
        <v>24194</v>
      </c>
      <c r="AX1153" t="s">
        <v>937</v>
      </c>
      <c r="AY1153">
        <v>34</v>
      </c>
      <c r="AZ1153">
        <v>8083</v>
      </c>
      <c r="BA1153" t="s">
        <v>17346</v>
      </c>
      <c r="BB1153" t="s">
        <v>937</v>
      </c>
      <c r="BC1153">
        <v>34</v>
      </c>
      <c r="BD1153">
        <v>8083</v>
      </c>
      <c r="BE1153" t="s">
        <v>10498</v>
      </c>
      <c r="BF1153" t="s">
        <v>937</v>
      </c>
      <c r="BH1153">
        <v>34</v>
      </c>
      <c r="BI1153">
        <v>8083</v>
      </c>
      <c r="BJ1153" t="s">
        <v>3850</v>
      </c>
      <c r="BK1153" t="s">
        <v>937</v>
      </c>
      <c r="BP1153">
        <v>54</v>
      </c>
      <c r="BQ1153">
        <v>6240</v>
      </c>
      <c r="BS1153">
        <v>2</v>
      </c>
    </row>
    <row r="1154" spans="43:71" x14ac:dyDescent="0.2">
      <c r="AQ1154">
        <v>34</v>
      </c>
      <c r="AR1154">
        <v>8084</v>
      </c>
      <c r="AS1154" t="s">
        <v>31093</v>
      </c>
      <c r="AT1154" t="s">
        <v>937</v>
      </c>
      <c r="AU1154">
        <v>34</v>
      </c>
      <c r="AV1154">
        <v>8084</v>
      </c>
      <c r="AW1154" t="s">
        <v>24195</v>
      </c>
      <c r="AX1154" t="s">
        <v>937</v>
      </c>
      <c r="AY1154">
        <v>34</v>
      </c>
      <c r="AZ1154">
        <v>8084</v>
      </c>
      <c r="BA1154" t="s">
        <v>17347</v>
      </c>
      <c r="BB1154" t="s">
        <v>937</v>
      </c>
      <c r="BC1154">
        <v>34</v>
      </c>
      <c r="BD1154">
        <v>8084</v>
      </c>
      <c r="BE1154" t="s">
        <v>10499</v>
      </c>
      <c r="BF1154" t="s">
        <v>937</v>
      </c>
      <c r="BH1154">
        <v>34</v>
      </c>
      <c r="BI1154">
        <v>8084</v>
      </c>
      <c r="BJ1154" t="s">
        <v>3851</v>
      </c>
      <c r="BK1154" t="s">
        <v>937</v>
      </c>
      <c r="BP1154">
        <v>54</v>
      </c>
      <c r="BQ1154">
        <v>6250</v>
      </c>
      <c r="BS1154">
        <v>3</v>
      </c>
    </row>
    <row r="1155" spans="43:71" x14ac:dyDescent="0.2">
      <c r="AQ1155">
        <v>35</v>
      </c>
      <c r="AR1155">
        <v>6010</v>
      </c>
      <c r="AS1155" t="s">
        <v>31094</v>
      </c>
      <c r="AT1155" t="s">
        <v>937</v>
      </c>
      <c r="AU1155">
        <v>35</v>
      </c>
      <c r="AV1155">
        <v>6010</v>
      </c>
      <c r="AW1155" t="s">
        <v>24196</v>
      </c>
      <c r="AX1155" t="s">
        <v>937</v>
      </c>
      <c r="AY1155">
        <v>35</v>
      </c>
      <c r="AZ1155">
        <v>6010</v>
      </c>
      <c r="BA1155" t="s">
        <v>17348</v>
      </c>
      <c r="BB1155" t="s">
        <v>937</v>
      </c>
      <c r="BC1155">
        <v>35</v>
      </c>
      <c r="BD1155">
        <v>6010</v>
      </c>
      <c r="BE1155" t="s">
        <v>10500</v>
      </c>
      <c r="BF1155" t="s">
        <v>937</v>
      </c>
      <c r="BH1155">
        <v>35</v>
      </c>
      <c r="BI1155">
        <v>6010</v>
      </c>
      <c r="BJ1155" t="s">
        <v>3852</v>
      </c>
      <c r="BK1155" t="s">
        <v>937</v>
      </c>
      <c r="BP1155">
        <v>54</v>
      </c>
      <c r="BQ1155">
        <v>6256</v>
      </c>
      <c r="BS1155">
        <v>3</v>
      </c>
    </row>
    <row r="1156" spans="43:71" x14ac:dyDescent="0.2">
      <c r="AQ1156">
        <v>35</v>
      </c>
      <c r="AR1156">
        <v>6020</v>
      </c>
      <c r="AS1156" t="s">
        <v>31095</v>
      </c>
      <c r="AT1156" t="s">
        <v>937</v>
      </c>
      <c r="AU1156">
        <v>35</v>
      </c>
      <c r="AV1156">
        <v>6020</v>
      </c>
      <c r="AW1156" t="s">
        <v>24197</v>
      </c>
      <c r="AX1156" t="s">
        <v>937</v>
      </c>
      <c r="AY1156">
        <v>35</v>
      </c>
      <c r="AZ1156">
        <v>6020</v>
      </c>
      <c r="BA1156" t="s">
        <v>17349</v>
      </c>
      <c r="BB1156" t="s">
        <v>937</v>
      </c>
      <c r="BC1156">
        <v>35</v>
      </c>
      <c r="BD1156">
        <v>6020</v>
      </c>
      <c r="BE1156" t="s">
        <v>10501</v>
      </c>
      <c r="BF1156" t="s">
        <v>937</v>
      </c>
      <c r="BH1156">
        <v>35</v>
      </c>
      <c r="BI1156">
        <v>6020</v>
      </c>
      <c r="BJ1156" t="s">
        <v>3853</v>
      </c>
      <c r="BK1156" t="s">
        <v>937</v>
      </c>
      <c r="BP1156">
        <v>54</v>
      </c>
      <c r="BQ1156">
        <v>6260</v>
      </c>
      <c r="BS1156">
        <v>2</v>
      </c>
    </row>
    <row r="1157" spans="43:71" x14ac:dyDescent="0.2">
      <c r="AQ1157">
        <v>35</v>
      </c>
      <c r="AR1157">
        <v>6030</v>
      </c>
      <c r="AS1157" t="s">
        <v>31096</v>
      </c>
      <c r="AT1157" t="s">
        <v>937</v>
      </c>
      <c r="AU1157">
        <v>35</v>
      </c>
      <c r="AV1157">
        <v>6030</v>
      </c>
      <c r="AW1157" t="s">
        <v>24198</v>
      </c>
      <c r="AX1157" t="s">
        <v>937</v>
      </c>
      <c r="AY1157">
        <v>35</v>
      </c>
      <c r="AZ1157">
        <v>6030</v>
      </c>
      <c r="BA1157" t="s">
        <v>17350</v>
      </c>
      <c r="BB1157" t="s">
        <v>937</v>
      </c>
      <c r="BC1157">
        <v>35</v>
      </c>
      <c r="BD1157">
        <v>6030</v>
      </c>
      <c r="BE1157" t="s">
        <v>10502</v>
      </c>
      <c r="BF1157" t="s">
        <v>937</v>
      </c>
      <c r="BH1157">
        <v>35</v>
      </c>
      <c r="BI1157">
        <v>6030</v>
      </c>
      <c r="BJ1157" t="s">
        <v>3854</v>
      </c>
      <c r="BK1157" t="s">
        <v>937</v>
      </c>
      <c r="BP1157">
        <v>54</v>
      </c>
      <c r="BQ1157">
        <v>6270</v>
      </c>
      <c r="BS1157">
        <v>2</v>
      </c>
    </row>
    <row r="1158" spans="43:71" x14ac:dyDescent="0.2">
      <c r="AQ1158">
        <v>35</v>
      </c>
      <c r="AR1158">
        <v>6040</v>
      </c>
      <c r="AS1158" t="s">
        <v>31097</v>
      </c>
      <c r="AT1158" t="s">
        <v>937</v>
      </c>
      <c r="AU1158">
        <v>35</v>
      </c>
      <c r="AV1158">
        <v>6040</v>
      </c>
      <c r="AW1158" t="s">
        <v>24199</v>
      </c>
      <c r="AX1158" t="s">
        <v>937</v>
      </c>
      <c r="AY1158">
        <v>35</v>
      </c>
      <c r="AZ1158">
        <v>6040</v>
      </c>
      <c r="BA1158" t="s">
        <v>17351</v>
      </c>
      <c r="BB1158" t="s">
        <v>937</v>
      </c>
      <c r="BC1158">
        <v>35</v>
      </c>
      <c r="BD1158">
        <v>6040</v>
      </c>
      <c r="BE1158" t="s">
        <v>10503</v>
      </c>
      <c r="BF1158" t="s">
        <v>937</v>
      </c>
      <c r="BH1158">
        <v>35</v>
      </c>
      <c r="BI1158">
        <v>6040</v>
      </c>
      <c r="BJ1158" t="s">
        <v>3855</v>
      </c>
      <c r="BK1158" t="s">
        <v>937</v>
      </c>
      <c r="BP1158">
        <v>54</v>
      </c>
      <c r="BQ1158">
        <v>6280</v>
      </c>
      <c r="BS1158">
        <v>2</v>
      </c>
    </row>
    <row r="1159" spans="43:71" x14ac:dyDescent="0.2">
      <c r="AQ1159">
        <v>35</v>
      </c>
      <c r="AR1159">
        <v>6070</v>
      </c>
      <c r="AS1159" t="s">
        <v>31098</v>
      </c>
      <c r="AT1159" t="s">
        <v>937</v>
      </c>
      <c r="AU1159">
        <v>35</v>
      </c>
      <c r="AV1159">
        <v>6070</v>
      </c>
      <c r="AW1159" t="s">
        <v>24200</v>
      </c>
      <c r="AX1159" t="s">
        <v>937</v>
      </c>
      <c r="AY1159">
        <v>35</v>
      </c>
      <c r="AZ1159">
        <v>6070</v>
      </c>
      <c r="BA1159" t="s">
        <v>17352</v>
      </c>
      <c r="BB1159" t="s">
        <v>937</v>
      </c>
      <c r="BC1159">
        <v>35</v>
      </c>
      <c r="BD1159">
        <v>6070</v>
      </c>
      <c r="BE1159" t="s">
        <v>10504</v>
      </c>
      <c r="BF1159" t="s">
        <v>937</v>
      </c>
      <c r="BH1159">
        <v>35</v>
      </c>
      <c r="BI1159">
        <v>6070</v>
      </c>
      <c r="BJ1159" t="s">
        <v>3856</v>
      </c>
      <c r="BK1159" t="s">
        <v>937</v>
      </c>
      <c r="BP1159">
        <v>54</v>
      </c>
      <c r="BQ1159">
        <v>6290</v>
      </c>
      <c r="BS1159">
        <v>2</v>
      </c>
    </row>
    <row r="1160" spans="43:71" x14ac:dyDescent="0.2">
      <c r="AQ1160">
        <v>35</v>
      </c>
      <c r="AR1160">
        <v>6080</v>
      </c>
      <c r="AS1160" t="s">
        <v>31099</v>
      </c>
      <c r="AT1160" t="s">
        <v>936</v>
      </c>
      <c r="AU1160">
        <v>35</v>
      </c>
      <c r="AV1160">
        <v>6080</v>
      </c>
      <c r="AW1160" t="s">
        <v>24201</v>
      </c>
      <c r="AX1160" t="s">
        <v>936</v>
      </c>
      <c r="AY1160">
        <v>35</v>
      </c>
      <c r="AZ1160">
        <v>6080</v>
      </c>
      <c r="BA1160" t="s">
        <v>17353</v>
      </c>
      <c r="BB1160" t="s">
        <v>936</v>
      </c>
      <c r="BC1160">
        <v>35</v>
      </c>
      <c r="BD1160">
        <v>6080</v>
      </c>
      <c r="BE1160" t="s">
        <v>10505</v>
      </c>
      <c r="BF1160" t="s">
        <v>936</v>
      </c>
      <c r="BH1160">
        <v>35</v>
      </c>
      <c r="BI1160">
        <v>6080</v>
      </c>
      <c r="BJ1160" t="s">
        <v>3857</v>
      </c>
      <c r="BK1160" t="s">
        <v>936</v>
      </c>
      <c r="BP1160">
        <v>54</v>
      </c>
      <c r="BQ1160">
        <v>6300</v>
      </c>
      <c r="BS1160">
        <v>3</v>
      </c>
    </row>
    <row r="1161" spans="43:71" x14ac:dyDescent="0.2">
      <c r="AQ1161">
        <v>35</v>
      </c>
      <c r="AR1161">
        <v>6090</v>
      </c>
      <c r="AS1161" t="s">
        <v>31100</v>
      </c>
      <c r="AT1161" t="s">
        <v>937</v>
      </c>
      <c r="AU1161">
        <v>35</v>
      </c>
      <c r="AV1161">
        <v>6090</v>
      </c>
      <c r="AW1161" t="s">
        <v>24202</v>
      </c>
      <c r="AX1161" t="s">
        <v>937</v>
      </c>
      <c r="AY1161">
        <v>35</v>
      </c>
      <c r="AZ1161">
        <v>6090</v>
      </c>
      <c r="BA1161" t="s">
        <v>17354</v>
      </c>
      <c r="BB1161" t="s">
        <v>937</v>
      </c>
      <c r="BC1161">
        <v>35</v>
      </c>
      <c r="BD1161">
        <v>6090</v>
      </c>
      <c r="BE1161" t="s">
        <v>10506</v>
      </c>
      <c r="BF1161" t="s">
        <v>937</v>
      </c>
      <c r="BH1161">
        <v>35</v>
      </c>
      <c r="BI1161">
        <v>6090</v>
      </c>
      <c r="BJ1161" t="s">
        <v>3858</v>
      </c>
      <c r="BK1161" t="s">
        <v>937</v>
      </c>
      <c r="BP1161">
        <v>54</v>
      </c>
      <c r="BQ1161">
        <v>6310</v>
      </c>
      <c r="BS1161">
        <v>1</v>
      </c>
    </row>
    <row r="1162" spans="43:71" x14ac:dyDescent="0.2">
      <c r="AQ1162">
        <v>35</v>
      </c>
      <c r="AR1162">
        <v>6100</v>
      </c>
      <c r="AS1162" t="s">
        <v>31101</v>
      </c>
      <c r="AT1162" t="s">
        <v>937</v>
      </c>
      <c r="AU1162">
        <v>35</v>
      </c>
      <c r="AV1162">
        <v>6100</v>
      </c>
      <c r="AW1162" t="s">
        <v>24203</v>
      </c>
      <c r="AX1162" t="s">
        <v>937</v>
      </c>
      <c r="AY1162">
        <v>35</v>
      </c>
      <c r="AZ1162">
        <v>6100</v>
      </c>
      <c r="BA1162" t="s">
        <v>17355</v>
      </c>
      <c r="BB1162" t="s">
        <v>937</v>
      </c>
      <c r="BC1162">
        <v>35</v>
      </c>
      <c r="BD1162">
        <v>6100</v>
      </c>
      <c r="BE1162" t="s">
        <v>10507</v>
      </c>
      <c r="BF1162" t="s">
        <v>937</v>
      </c>
      <c r="BH1162">
        <v>35</v>
      </c>
      <c r="BI1162">
        <v>6100</v>
      </c>
      <c r="BJ1162" t="s">
        <v>3859</v>
      </c>
      <c r="BK1162" t="s">
        <v>937</v>
      </c>
      <c r="BP1162">
        <v>54</v>
      </c>
      <c r="BQ1162">
        <v>6320</v>
      </c>
      <c r="BS1162">
        <v>3</v>
      </c>
    </row>
    <row r="1163" spans="43:71" x14ac:dyDescent="0.2">
      <c r="AQ1163">
        <v>35</v>
      </c>
      <c r="AR1163">
        <v>6101</v>
      </c>
      <c r="AS1163" t="s">
        <v>31102</v>
      </c>
      <c r="AT1163" t="s">
        <v>939</v>
      </c>
      <c r="AU1163">
        <v>35</v>
      </c>
      <c r="AV1163">
        <v>6101</v>
      </c>
      <c r="AW1163" t="s">
        <v>24204</v>
      </c>
      <c r="AX1163" t="s">
        <v>939</v>
      </c>
      <c r="AY1163">
        <v>35</v>
      </c>
      <c r="AZ1163">
        <v>6101</v>
      </c>
      <c r="BA1163" t="s">
        <v>17356</v>
      </c>
      <c r="BB1163" t="s">
        <v>939</v>
      </c>
      <c r="BC1163">
        <v>35</v>
      </c>
      <c r="BD1163">
        <v>6101</v>
      </c>
      <c r="BE1163" t="s">
        <v>10508</v>
      </c>
      <c r="BF1163" t="s">
        <v>939</v>
      </c>
      <c r="BH1163">
        <v>35</v>
      </c>
      <c r="BI1163">
        <v>6101</v>
      </c>
      <c r="BJ1163" t="s">
        <v>3860</v>
      </c>
      <c r="BK1163" t="s">
        <v>939</v>
      </c>
      <c r="BP1163">
        <v>54</v>
      </c>
      <c r="BQ1163">
        <v>6330</v>
      </c>
      <c r="BS1163">
        <v>2</v>
      </c>
    </row>
    <row r="1164" spans="43:71" x14ac:dyDescent="0.2">
      <c r="AQ1164">
        <v>35</v>
      </c>
      <c r="AR1164">
        <v>6110</v>
      </c>
      <c r="AS1164" t="s">
        <v>31103</v>
      </c>
      <c r="AT1164" t="s">
        <v>938</v>
      </c>
      <c r="AU1164">
        <v>35</v>
      </c>
      <c r="AV1164">
        <v>6110</v>
      </c>
      <c r="AW1164" t="s">
        <v>24205</v>
      </c>
      <c r="AX1164" t="s">
        <v>938</v>
      </c>
      <c r="AY1164">
        <v>35</v>
      </c>
      <c r="AZ1164">
        <v>6110</v>
      </c>
      <c r="BA1164" t="s">
        <v>17357</v>
      </c>
      <c r="BB1164" t="s">
        <v>938</v>
      </c>
      <c r="BC1164">
        <v>35</v>
      </c>
      <c r="BD1164">
        <v>6110</v>
      </c>
      <c r="BE1164" t="s">
        <v>10509</v>
      </c>
      <c r="BF1164" t="s">
        <v>938</v>
      </c>
      <c r="BH1164">
        <v>35</v>
      </c>
      <c r="BI1164">
        <v>6110</v>
      </c>
      <c r="BJ1164" t="s">
        <v>3861</v>
      </c>
      <c r="BK1164" t="s">
        <v>938</v>
      </c>
      <c r="BP1164">
        <v>54</v>
      </c>
      <c r="BQ1164">
        <v>6340</v>
      </c>
      <c r="BS1164">
        <v>1</v>
      </c>
    </row>
    <row r="1165" spans="43:71" x14ac:dyDescent="0.2">
      <c r="AQ1165">
        <v>35</v>
      </c>
      <c r="AR1165">
        <v>6130</v>
      </c>
      <c r="AS1165" t="s">
        <v>31104</v>
      </c>
      <c r="AT1165" t="s">
        <v>938</v>
      </c>
      <c r="AU1165">
        <v>35</v>
      </c>
      <c r="AV1165">
        <v>6130</v>
      </c>
      <c r="AW1165" t="s">
        <v>24206</v>
      </c>
      <c r="AX1165" t="s">
        <v>938</v>
      </c>
      <c r="AY1165">
        <v>35</v>
      </c>
      <c r="AZ1165">
        <v>6130</v>
      </c>
      <c r="BA1165" t="s">
        <v>17358</v>
      </c>
      <c r="BB1165" t="s">
        <v>938</v>
      </c>
      <c r="BC1165">
        <v>35</v>
      </c>
      <c r="BD1165">
        <v>6130</v>
      </c>
      <c r="BE1165" t="s">
        <v>10510</v>
      </c>
      <c r="BF1165" t="s">
        <v>938</v>
      </c>
      <c r="BH1165">
        <v>35</v>
      </c>
      <c r="BI1165">
        <v>6130</v>
      </c>
      <c r="BJ1165" t="s">
        <v>3862</v>
      </c>
      <c r="BK1165" t="s">
        <v>938</v>
      </c>
      <c r="BP1165">
        <v>57</v>
      </c>
      <c r="BQ1165">
        <v>6010</v>
      </c>
      <c r="BS1165">
        <v>2</v>
      </c>
    </row>
    <row r="1166" spans="43:71" x14ac:dyDescent="0.2">
      <c r="AQ1166">
        <v>35</v>
      </c>
      <c r="AR1166">
        <v>6131</v>
      </c>
      <c r="AS1166" t="s">
        <v>31105</v>
      </c>
      <c r="AT1166" t="s">
        <v>939</v>
      </c>
      <c r="AU1166">
        <v>35</v>
      </c>
      <c r="AV1166">
        <v>6131</v>
      </c>
      <c r="AW1166" t="s">
        <v>24207</v>
      </c>
      <c r="AX1166" t="s">
        <v>939</v>
      </c>
      <c r="AY1166">
        <v>35</v>
      </c>
      <c r="AZ1166">
        <v>6131</v>
      </c>
      <c r="BA1166" t="s">
        <v>17359</v>
      </c>
      <c r="BB1166" t="s">
        <v>939</v>
      </c>
      <c r="BC1166">
        <v>35</v>
      </c>
      <c r="BD1166">
        <v>6131</v>
      </c>
      <c r="BE1166" t="s">
        <v>10511</v>
      </c>
      <c r="BF1166" t="s">
        <v>939</v>
      </c>
      <c r="BH1166">
        <v>35</v>
      </c>
      <c r="BI1166">
        <v>6131</v>
      </c>
      <c r="BJ1166" t="s">
        <v>3863</v>
      </c>
      <c r="BK1166" t="s">
        <v>939</v>
      </c>
      <c r="BP1166">
        <v>57</v>
      </c>
      <c r="BQ1166">
        <v>6020</v>
      </c>
      <c r="BS1166">
        <v>2</v>
      </c>
    </row>
    <row r="1167" spans="43:71" x14ac:dyDescent="0.2">
      <c r="AQ1167">
        <v>35</v>
      </c>
      <c r="AR1167">
        <v>6140</v>
      </c>
      <c r="AS1167" t="s">
        <v>31106</v>
      </c>
      <c r="AT1167" t="s">
        <v>937</v>
      </c>
      <c r="AU1167">
        <v>35</v>
      </c>
      <c r="AV1167">
        <v>6140</v>
      </c>
      <c r="AW1167" t="s">
        <v>24208</v>
      </c>
      <c r="AX1167" t="s">
        <v>937</v>
      </c>
      <c r="AY1167">
        <v>35</v>
      </c>
      <c r="AZ1167">
        <v>6140</v>
      </c>
      <c r="BA1167" t="s">
        <v>17360</v>
      </c>
      <c r="BB1167" t="s">
        <v>937</v>
      </c>
      <c r="BC1167">
        <v>35</v>
      </c>
      <c r="BD1167">
        <v>6140</v>
      </c>
      <c r="BE1167" t="s">
        <v>10512</v>
      </c>
      <c r="BF1167" t="s">
        <v>937</v>
      </c>
      <c r="BH1167">
        <v>35</v>
      </c>
      <c r="BI1167">
        <v>6140</v>
      </c>
      <c r="BJ1167" t="s">
        <v>3864</v>
      </c>
      <c r="BK1167" t="s">
        <v>937</v>
      </c>
      <c r="BP1167">
        <v>57</v>
      </c>
      <c r="BQ1167">
        <v>6030</v>
      </c>
      <c r="BS1167">
        <v>2</v>
      </c>
    </row>
    <row r="1168" spans="43:71" x14ac:dyDescent="0.2">
      <c r="AQ1168">
        <v>35</v>
      </c>
      <c r="AR1168">
        <v>6150</v>
      </c>
      <c r="AS1168" t="s">
        <v>31107</v>
      </c>
      <c r="AT1168" t="s">
        <v>937</v>
      </c>
      <c r="AU1168">
        <v>35</v>
      </c>
      <c r="AV1168">
        <v>6150</v>
      </c>
      <c r="AW1168" t="s">
        <v>24209</v>
      </c>
      <c r="AX1168" t="s">
        <v>937</v>
      </c>
      <c r="AY1168">
        <v>35</v>
      </c>
      <c r="AZ1168">
        <v>6150</v>
      </c>
      <c r="BA1168" t="s">
        <v>17361</v>
      </c>
      <c r="BB1168" t="s">
        <v>937</v>
      </c>
      <c r="BC1168">
        <v>35</v>
      </c>
      <c r="BD1168">
        <v>6150</v>
      </c>
      <c r="BE1168" t="s">
        <v>10513</v>
      </c>
      <c r="BF1168" t="s">
        <v>937</v>
      </c>
      <c r="BH1168">
        <v>35</v>
      </c>
      <c r="BI1168">
        <v>6150</v>
      </c>
      <c r="BJ1168" t="s">
        <v>3865</v>
      </c>
      <c r="BK1168" t="s">
        <v>937</v>
      </c>
      <c r="BP1168">
        <v>57</v>
      </c>
      <c r="BQ1168">
        <v>6040</v>
      </c>
      <c r="BS1168">
        <v>2</v>
      </c>
    </row>
    <row r="1169" spans="43:71" x14ac:dyDescent="0.2">
      <c r="AQ1169">
        <v>35</v>
      </c>
      <c r="AR1169">
        <v>6160</v>
      </c>
      <c r="AS1169" t="s">
        <v>31108</v>
      </c>
      <c r="AT1169" t="s">
        <v>937</v>
      </c>
      <c r="AU1169">
        <v>35</v>
      </c>
      <c r="AV1169">
        <v>6160</v>
      </c>
      <c r="AW1169" t="s">
        <v>24210</v>
      </c>
      <c r="AX1169" t="s">
        <v>937</v>
      </c>
      <c r="AY1169">
        <v>35</v>
      </c>
      <c r="AZ1169">
        <v>6160</v>
      </c>
      <c r="BA1169" t="s">
        <v>17362</v>
      </c>
      <c r="BB1169" t="s">
        <v>937</v>
      </c>
      <c r="BC1169">
        <v>35</v>
      </c>
      <c r="BD1169">
        <v>6160</v>
      </c>
      <c r="BE1169" t="s">
        <v>10514</v>
      </c>
      <c r="BF1169" t="s">
        <v>937</v>
      </c>
      <c r="BH1169">
        <v>35</v>
      </c>
      <c r="BI1169">
        <v>6160</v>
      </c>
      <c r="BJ1169" t="s">
        <v>3866</v>
      </c>
      <c r="BK1169" t="s">
        <v>937</v>
      </c>
      <c r="BP1169">
        <v>57</v>
      </c>
      <c r="BQ1169">
        <v>6070</v>
      </c>
      <c r="BS1169">
        <v>1</v>
      </c>
    </row>
    <row r="1170" spans="43:71" x14ac:dyDescent="0.2">
      <c r="AQ1170">
        <v>35</v>
      </c>
      <c r="AR1170">
        <v>6170</v>
      </c>
      <c r="AS1170" t="s">
        <v>31109</v>
      </c>
      <c r="AT1170" t="s">
        <v>937</v>
      </c>
      <c r="AU1170">
        <v>35</v>
      </c>
      <c r="AV1170">
        <v>6170</v>
      </c>
      <c r="AW1170" t="s">
        <v>24211</v>
      </c>
      <c r="AX1170" t="s">
        <v>937</v>
      </c>
      <c r="AY1170">
        <v>35</v>
      </c>
      <c r="AZ1170">
        <v>6170</v>
      </c>
      <c r="BA1170" t="s">
        <v>17363</v>
      </c>
      <c r="BB1170" t="s">
        <v>937</v>
      </c>
      <c r="BC1170">
        <v>35</v>
      </c>
      <c r="BD1170">
        <v>6170</v>
      </c>
      <c r="BE1170" t="s">
        <v>10515</v>
      </c>
      <c r="BF1170" t="s">
        <v>937</v>
      </c>
      <c r="BH1170">
        <v>35</v>
      </c>
      <c r="BI1170">
        <v>6170</v>
      </c>
      <c r="BJ1170" t="s">
        <v>3867</v>
      </c>
      <c r="BK1170" t="s">
        <v>937</v>
      </c>
      <c r="BP1170">
        <v>57</v>
      </c>
      <c r="BQ1170">
        <v>6080</v>
      </c>
      <c r="BS1170">
        <v>3</v>
      </c>
    </row>
    <row r="1171" spans="43:71" x14ac:dyDescent="0.2">
      <c r="AQ1171">
        <v>35</v>
      </c>
      <c r="AR1171">
        <v>6180</v>
      </c>
      <c r="AS1171" t="s">
        <v>31110</v>
      </c>
      <c r="AT1171" t="s">
        <v>937</v>
      </c>
      <c r="AU1171">
        <v>35</v>
      </c>
      <c r="AV1171">
        <v>6180</v>
      </c>
      <c r="AW1171" t="s">
        <v>24212</v>
      </c>
      <c r="AX1171" t="s">
        <v>937</v>
      </c>
      <c r="AY1171">
        <v>35</v>
      </c>
      <c r="AZ1171">
        <v>6180</v>
      </c>
      <c r="BA1171" t="s">
        <v>17364</v>
      </c>
      <c r="BB1171" t="s">
        <v>937</v>
      </c>
      <c r="BC1171">
        <v>35</v>
      </c>
      <c r="BD1171">
        <v>6180</v>
      </c>
      <c r="BE1171" t="s">
        <v>10516</v>
      </c>
      <c r="BF1171" t="s">
        <v>937</v>
      </c>
      <c r="BH1171">
        <v>35</v>
      </c>
      <c r="BI1171">
        <v>6180</v>
      </c>
      <c r="BJ1171" t="s">
        <v>3868</v>
      </c>
      <c r="BK1171" t="s">
        <v>937</v>
      </c>
      <c r="BP1171">
        <v>57</v>
      </c>
      <c r="BQ1171">
        <v>6090</v>
      </c>
      <c r="BS1171">
        <v>2</v>
      </c>
    </row>
    <row r="1172" spans="43:71" x14ac:dyDescent="0.2">
      <c r="AQ1172">
        <v>35</v>
      </c>
      <c r="AR1172">
        <v>6190</v>
      </c>
      <c r="AS1172" t="s">
        <v>31111</v>
      </c>
      <c r="AT1172" t="s">
        <v>937</v>
      </c>
      <c r="AU1172">
        <v>35</v>
      </c>
      <c r="AV1172">
        <v>6190</v>
      </c>
      <c r="AW1172" t="s">
        <v>24213</v>
      </c>
      <c r="AX1172" t="s">
        <v>937</v>
      </c>
      <c r="AY1172">
        <v>35</v>
      </c>
      <c r="AZ1172">
        <v>6190</v>
      </c>
      <c r="BA1172" t="s">
        <v>17365</v>
      </c>
      <c r="BB1172" t="s">
        <v>937</v>
      </c>
      <c r="BC1172">
        <v>35</v>
      </c>
      <c r="BD1172">
        <v>6190</v>
      </c>
      <c r="BE1172" t="s">
        <v>10517</v>
      </c>
      <c r="BF1172" t="s">
        <v>937</v>
      </c>
      <c r="BH1172">
        <v>35</v>
      </c>
      <c r="BI1172">
        <v>6190</v>
      </c>
      <c r="BJ1172" t="s">
        <v>3869</v>
      </c>
      <c r="BK1172" t="s">
        <v>937</v>
      </c>
      <c r="BP1172">
        <v>57</v>
      </c>
      <c r="BQ1172">
        <v>6100</v>
      </c>
      <c r="BS1172">
        <v>2</v>
      </c>
    </row>
    <row r="1173" spans="43:71" x14ac:dyDescent="0.2">
      <c r="AQ1173">
        <v>35</v>
      </c>
      <c r="AR1173">
        <v>6200</v>
      </c>
      <c r="AS1173" t="s">
        <v>31112</v>
      </c>
      <c r="AT1173" t="s">
        <v>937</v>
      </c>
      <c r="AU1173">
        <v>35</v>
      </c>
      <c r="AV1173">
        <v>6200</v>
      </c>
      <c r="AW1173" t="s">
        <v>24214</v>
      </c>
      <c r="AX1173" t="s">
        <v>937</v>
      </c>
      <c r="AY1173">
        <v>35</v>
      </c>
      <c r="AZ1173">
        <v>6200</v>
      </c>
      <c r="BA1173" t="s">
        <v>17366</v>
      </c>
      <c r="BB1173" t="s">
        <v>937</v>
      </c>
      <c r="BC1173">
        <v>35</v>
      </c>
      <c r="BD1173">
        <v>6200</v>
      </c>
      <c r="BE1173" t="s">
        <v>10518</v>
      </c>
      <c r="BF1173" t="s">
        <v>937</v>
      </c>
      <c r="BH1173">
        <v>35</v>
      </c>
      <c r="BI1173">
        <v>6200</v>
      </c>
      <c r="BJ1173" t="s">
        <v>3870</v>
      </c>
      <c r="BK1173" t="s">
        <v>937</v>
      </c>
      <c r="BP1173">
        <v>57</v>
      </c>
      <c r="BQ1173">
        <v>6101</v>
      </c>
      <c r="BS1173">
        <v>2</v>
      </c>
    </row>
    <row r="1174" spans="43:71" x14ac:dyDescent="0.2">
      <c r="AQ1174">
        <v>35</v>
      </c>
      <c r="AR1174">
        <v>6210</v>
      </c>
      <c r="AS1174" t="s">
        <v>31113</v>
      </c>
      <c r="AT1174" t="s">
        <v>936</v>
      </c>
      <c r="AU1174">
        <v>35</v>
      </c>
      <c r="AV1174">
        <v>6210</v>
      </c>
      <c r="AW1174" t="s">
        <v>24215</v>
      </c>
      <c r="AX1174" t="s">
        <v>936</v>
      </c>
      <c r="AY1174">
        <v>35</v>
      </c>
      <c r="AZ1174">
        <v>6210</v>
      </c>
      <c r="BA1174" t="s">
        <v>17367</v>
      </c>
      <c r="BB1174" t="s">
        <v>936</v>
      </c>
      <c r="BC1174">
        <v>35</v>
      </c>
      <c r="BD1174">
        <v>6210</v>
      </c>
      <c r="BE1174" t="s">
        <v>10519</v>
      </c>
      <c r="BF1174" t="s">
        <v>936</v>
      </c>
      <c r="BH1174">
        <v>35</v>
      </c>
      <c r="BI1174">
        <v>6210</v>
      </c>
      <c r="BJ1174" t="s">
        <v>3871</v>
      </c>
      <c r="BK1174" t="s">
        <v>936</v>
      </c>
      <c r="BP1174">
        <v>57</v>
      </c>
      <c r="BQ1174">
        <v>6110</v>
      </c>
      <c r="BS1174">
        <v>2</v>
      </c>
    </row>
    <row r="1175" spans="43:71" x14ac:dyDescent="0.2">
      <c r="AQ1175">
        <v>35</v>
      </c>
      <c r="AR1175">
        <v>6240</v>
      </c>
      <c r="AS1175" t="s">
        <v>31114</v>
      </c>
      <c r="AT1175" t="s">
        <v>937</v>
      </c>
      <c r="AU1175">
        <v>35</v>
      </c>
      <c r="AV1175">
        <v>6240</v>
      </c>
      <c r="AW1175" t="s">
        <v>24216</v>
      </c>
      <c r="AX1175" t="s">
        <v>937</v>
      </c>
      <c r="AY1175">
        <v>35</v>
      </c>
      <c r="AZ1175">
        <v>6240</v>
      </c>
      <c r="BA1175" t="s">
        <v>17368</v>
      </c>
      <c r="BB1175" t="s">
        <v>937</v>
      </c>
      <c r="BC1175">
        <v>35</v>
      </c>
      <c r="BD1175">
        <v>6240</v>
      </c>
      <c r="BE1175" t="s">
        <v>10520</v>
      </c>
      <c r="BF1175" t="s">
        <v>937</v>
      </c>
      <c r="BH1175">
        <v>35</v>
      </c>
      <c r="BI1175">
        <v>6240</v>
      </c>
      <c r="BJ1175" t="s">
        <v>3872</v>
      </c>
      <c r="BK1175" t="s">
        <v>937</v>
      </c>
      <c r="BP1175">
        <v>57</v>
      </c>
      <c r="BQ1175">
        <v>6130</v>
      </c>
      <c r="BS1175">
        <v>2</v>
      </c>
    </row>
    <row r="1176" spans="43:71" x14ac:dyDescent="0.2">
      <c r="AQ1176">
        <v>35</v>
      </c>
      <c r="AR1176">
        <v>6250</v>
      </c>
      <c r="AS1176" t="s">
        <v>31115</v>
      </c>
      <c r="AT1176" t="s">
        <v>936</v>
      </c>
      <c r="AU1176">
        <v>35</v>
      </c>
      <c r="AV1176">
        <v>6250</v>
      </c>
      <c r="AW1176" t="s">
        <v>24217</v>
      </c>
      <c r="AX1176" t="s">
        <v>936</v>
      </c>
      <c r="AY1176">
        <v>35</v>
      </c>
      <c r="AZ1176">
        <v>6250</v>
      </c>
      <c r="BA1176" t="s">
        <v>17369</v>
      </c>
      <c r="BB1176" t="s">
        <v>936</v>
      </c>
      <c r="BC1176">
        <v>35</v>
      </c>
      <c r="BD1176">
        <v>6250</v>
      </c>
      <c r="BE1176" t="s">
        <v>10521</v>
      </c>
      <c r="BF1176" t="s">
        <v>936</v>
      </c>
      <c r="BH1176">
        <v>35</v>
      </c>
      <c r="BI1176">
        <v>6250</v>
      </c>
      <c r="BJ1176" t="s">
        <v>3873</v>
      </c>
      <c r="BK1176" t="s">
        <v>936</v>
      </c>
      <c r="BP1176">
        <v>57</v>
      </c>
      <c r="BQ1176">
        <v>6131</v>
      </c>
      <c r="BS1176">
        <v>2</v>
      </c>
    </row>
    <row r="1177" spans="43:71" x14ac:dyDescent="0.2">
      <c r="AQ1177">
        <v>35</v>
      </c>
      <c r="AR1177">
        <v>6256</v>
      </c>
      <c r="AS1177" t="s">
        <v>31116</v>
      </c>
      <c r="AT1177" t="s">
        <v>936</v>
      </c>
      <c r="AU1177">
        <v>35</v>
      </c>
      <c r="AV1177">
        <v>6256</v>
      </c>
      <c r="AW1177" t="s">
        <v>24218</v>
      </c>
      <c r="AX1177" t="s">
        <v>936</v>
      </c>
      <c r="AY1177">
        <v>35</v>
      </c>
      <c r="AZ1177">
        <v>6256</v>
      </c>
      <c r="BA1177" t="s">
        <v>17370</v>
      </c>
      <c r="BB1177" t="s">
        <v>936</v>
      </c>
      <c r="BC1177">
        <v>35</v>
      </c>
      <c r="BD1177">
        <v>6256</v>
      </c>
      <c r="BE1177" t="s">
        <v>10522</v>
      </c>
      <c r="BF1177" t="s">
        <v>936</v>
      </c>
      <c r="BH1177">
        <v>35</v>
      </c>
      <c r="BI1177">
        <v>6256</v>
      </c>
      <c r="BJ1177" t="s">
        <v>3874</v>
      </c>
      <c r="BK1177" t="s">
        <v>936</v>
      </c>
      <c r="BP1177">
        <v>57</v>
      </c>
      <c r="BQ1177">
        <v>6140</v>
      </c>
      <c r="BS1177">
        <v>2</v>
      </c>
    </row>
    <row r="1178" spans="43:71" x14ac:dyDescent="0.2">
      <c r="AQ1178">
        <v>35</v>
      </c>
      <c r="AR1178">
        <v>6260</v>
      </c>
      <c r="AS1178" t="s">
        <v>31117</v>
      </c>
      <c r="AT1178" t="s">
        <v>937</v>
      </c>
      <c r="AU1178">
        <v>35</v>
      </c>
      <c r="AV1178">
        <v>6260</v>
      </c>
      <c r="AW1178" t="s">
        <v>24219</v>
      </c>
      <c r="AX1178" t="s">
        <v>937</v>
      </c>
      <c r="AY1178">
        <v>35</v>
      </c>
      <c r="AZ1178">
        <v>6260</v>
      </c>
      <c r="BA1178" t="s">
        <v>17371</v>
      </c>
      <c r="BB1178" t="s">
        <v>937</v>
      </c>
      <c r="BC1178">
        <v>35</v>
      </c>
      <c r="BD1178">
        <v>6260</v>
      </c>
      <c r="BE1178" t="s">
        <v>10523</v>
      </c>
      <c r="BF1178" t="s">
        <v>937</v>
      </c>
      <c r="BH1178">
        <v>35</v>
      </c>
      <c r="BI1178">
        <v>6260</v>
      </c>
      <c r="BJ1178" t="s">
        <v>3875</v>
      </c>
      <c r="BK1178" t="s">
        <v>937</v>
      </c>
      <c r="BP1178">
        <v>57</v>
      </c>
      <c r="BQ1178">
        <v>6150</v>
      </c>
      <c r="BS1178">
        <v>2</v>
      </c>
    </row>
    <row r="1179" spans="43:71" x14ac:dyDescent="0.2">
      <c r="AQ1179">
        <v>35</v>
      </c>
      <c r="AR1179">
        <v>6270</v>
      </c>
      <c r="AS1179" t="s">
        <v>31118</v>
      </c>
      <c r="AT1179" t="s">
        <v>937</v>
      </c>
      <c r="AU1179">
        <v>35</v>
      </c>
      <c r="AV1179">
        <v>6270</v>
      </c>
      <c r="AW1179" t="s">
        <v>24220</v>
      </c>
      <c r="AX1179" t="s">
        <v>937</v>
      </c>
      <c r="AY1179">
        <v>35</v>
      </c>
      <c r="AZ1179">
        <v>6270</v>
      </c>
      <c r="BA1179" t="s">
        <v>17372</v>
      </c>
      <c r="BB1179" t="s">
        <v>937</v>
      </c>
      <c r="BC1179">
        <v>35</v>
      </c>
      <c r="BD1179">
        <v>6270</v>
      </c>
      <c r="BE1179" t="s">
        <v>10524</v>
      </c>
      <c r="BF1179" t="s">
        <v>937</v>
      </c>
      <c r="BH1179">
        <v>35</v>
      </c>
      <c r="BI1179">
        <v>6270</v>
      </c>
      <c r="BJ1179" t="s">
        <v>3876</v>
      </c>
      <c r="BK1179" t="s">
        <v>937</v>
      </c>
      <c r="BP1179">
        <v>57</v>
      </c>
      <c r="BQ1179">
        <v>6160</v>
      </c>
      <c r="BS1179">
        <v>2</v>
      </c>
    </row>
    <row r="1180" spans="43:71" x14ac:dyDescent="0.2">
      <c r="AQ1180">
        <v>35</v>
      </c>
      <c r="AR1180">
        <v>6280</v>
      </c>
      <c r="AS1180" t="s">
        <v>31119</v>
      </c>
      <c r="AT1180" t="s">
        <v>936</v>
      </c>
      <c r="AU1180">
        <v>35</v>
      </c>
      <c r="AV1180">
        <v>6280</v>
      </c>
      <c r="AW1180" t="s">
        <v>24221</v>
      </c>
      <c r="AX1180" t="s">
        <v>936</v>
      </c>
      <c r="AY1180">
        <v>35</v>
      </c>
      <c r="AZ1180">
        <v>6280</v>
      </c>
      <c r="BA1180" t="s">
        <v>17373</v>
      </c>
      <c r="BB1180" t="s">
        <v>936</v>
      </c>
      <c r="BC1180">
        <v>35</v>
      </c>
      <c r="BD1180">
        <v>6280</v>
      </c>
      <c r="BE1180" t="s">
        <v>10525</v>
      </c>
      <c r="BF1180" t="s">
        <v>936</v>
      </c>
      <c r="BH1180">
        <v>35</v>
      </c>
      <c r="BI1180">
        <v>6280</v>
      </c>
      <c r="BJ1180" t="s">
        <v>3877</v>
      </c>
      <c r="BK1180" t="s">
        <v>936</v>
      </c>
      <c r="BP1180">
        <v>57</v>
      </c>
      <c r="BQ1180">
        <v>6170</v>
      </c>
      <c r="BS1180">
        <v>2</v>
      </c>
    </row>
    <row r="1181" spans="43:71" x14ac:dyDescent="0.2">
      <c r="AQ1181">
        <v>35</v>
      </c>
      <c r="AR1181">
        <v>6290</v>
      </c>
      <c r="AS1181" t="s">
        <v>31120</v>
      </c>
      <c r="AT1181" t="s">
        <v>937</v>
      </c>
      <c r="AU1181">
        <v>35</v>
      </c>
      <c r="AV1181">
        <v>6290</v>
      </c>
      <c r="AW1181" t="s">
        <v>24222</v>
      </c>
      <c r="AX1181" t="s">
        <v>937</v>
      </c>
      <c r="AY1181">
        <v>35</v>
      </c>
      <c r="AZ1181">
        <v>6290</v>
      </c>
      <c r="BA1181" t="s">
        <v>17374</v>
      </c>
      <c r="BB1181" t="s">
        <v>937</v>
      </c>
      <c r="BC1181">
        <v>35</v>
      </c>
      <c r="BD1181">
        <v>6290</v>
      </c>
      <c r="BE1181" t="s">
        <v>10526</v>
      </c>
      <c r="BF1181" t="s">
        <v>937</v>
      </c>
      <c r="BH1181">
        <v>35</v>
      </c>
      <c r="BI1181">
        <v>6290</v>
      </c>
      <c r="BJ1181" t="s">
        <v>3878</v>
      </c>
      <c r="BK1181" t="s">
        <v>937</v>
      </c>
      <c r="BP1181">
        <v>57</v>
      </c>
      <c r="BQ1181">
        <v>6180</v>
      </c>
      <c r="BS1181">
        <v>2</v>
      </c>
    </row>
    <row r="1182" spans="43:71" x14ac:dyDescent="0.2">
      <c r="AQ1182">
        <v>35</v>
      </c>
      <c r="AR1182">
        <v>6300</v>
      </c>
      <c r="AS1182" t="s">
        <v>31121</v>
      </c>
      <c r="AT1182" t="s">
        <v>938</v>
      </c>
      <c r="AU1182">
        <v>35</v>
      </c>
      <c r="AV1182">
        <v>6300</v>
      </c>
      <c r="AW1182" t="s">
        <v>24223</v>
      </c>
      <c r="AX1182" t="s">
        <v>938</v>
      </c>
      <c r="AY1182">
        <v>35</v>
      </c>
      <c r="AZ1182">
        <v>6300</v>
      </c>
      <c r="BA1182" t="s">
        <v>17375</v>
      </c>
      <c r="BB1182" t="s">
        <v>938</v>
      </c>
      <c r="BC1182">
        <v>35</v>
      </c>
      <c r="BD1182">
        <v>6300</v>
      </c>
      <c r="BE1182" t="s">
        <v>10527</v>
      </c>
      <c r="BF1182" t="s">
        <v>938</v>
      </c>
      <c r="BH1182">
        <v>35</v>
      </c>
      <c r="BI1182">
        <v>6300</v>
      </c>
      <c r="BJ1182" t="s">
        <v>3879</v>
      </c>
      <c r="BK1182" t="s">
        <v>938</v>
      </c>
      <c r="BP1182">
        <v>57</v>
      </c>
      <c r="BQ1182">
        <v>6190</v>
      </c>
      <c r="BS1182">
        <v>2</v>
      </c>
    </row>
    <row r="1183" spans="43:71" x14ac:dyDescent="0.2">
      <c r="AQ1183">
        <v>35</v>
      </c>
      <c r="AR1183">
        <v>6310</v>
      </c>
      <c r="AS1183" t="s">
        <v>31122</v>
      </c>
      <c r="AT1183" t="s">
        <v>938</v>
      </c>
      <c r="AU1183">
        <v>35</v>
      </c>
      <c r="AV1183">
        <v>6310</v>
      </c>
      <c r="AW1183" t="s">
        <v>24224</v>
      </c>
      <c r="AX1183" t="s">
        <v>938</v>
      </c>
      <c r="AY1183">
        <v>35</v>
      </c>
      <c r="AZ1183">
        <v>6310</v>
      </c>
      <c r="BA1183" t="s">
        <v>17376</v>
      </c>
      <c r="BB1183" t="s">
        <v>938</v>
      </c>
      <c r="BC1183">
        <v>35</v>
      </c>
      <c r="BD1183">
        <v>6310</v>
      </c>
      <c r="BE1183" t="s">
        <v>10528</v>
      </c>
      <c r="BF1183" t="s">
        <v>938</v>
      </c>
      <c r="BH1183">
        <v>35</v>
      </c>
      <c r="BI1183">
        <v>6310</v>
      </c>
      <c r="BJ1183" t="s">
        <v>3880</v>
      </c>
      <c r="BK1183" t="s">
        <v>938</v>
      </c>
      <c r="BP1183">
        <v>57</v>
      </c>
      <c r="BQ1183">
        <v>6200</v>
      </c>
      <c r="BS1183">
        <v>2</v>
      </c>
    </row>
    <row r="1184" spans="43:71" x14ac:dyDescent="0.2">
      <c r="AQ1184">
        <v>35</v>
      </c>
      <c r="AR1184">
        <v>6320</v>
      </c>
      <c r="AS1184" t="s">
        <v>31123</v>
      </c>
      <c r="AT1184" t="s">
        <v>938</v>
      </c>
      <c r="AU1184">
        <v>35</v>
      </c>
      <c r="AV1184">
        <v>6320</v>
      </c>
      <c r="AW1184" t="s">
        <v>24225</v>
      </c>
      <c r="AX1184" t="s">
        <v>938</v>
      </c>
      <c r="AY1184">
        <v>35</v>
      </c>
      <c r="AZ1184">
        <v>6320</v>
      </c>
      <c r="BA1184" t="s">
        <v>17377</v>
      </c>
      <c r="BB1184" t="s">
        <v>938</v>
      </c>
      <c r="BC1184">
        <v>35</v>
      </c>
      <c r="BD1184">
        <v>6320</v>
      </c>
      <c r="BE1184" t="s">
        <v>10529</v>
      </c>
      <c r="BF1184" t="s">
        <v>938</v>
      </c>
      <c r="BH1184">
        <v>35</v>
      </c>
      <c r="BI1184">
        <v>6320</v>
      </c>
      <c r="BJ1184" t="s">
        <v>3881</v>
      </c>
      <c r="BK1184" t="s">
        <v>938</v>
      </c>
      <c r="BP1184">
        <v>57</v>
      </c>
      <c r="BQ1184">
        <v>6210</v>
      </c>
      <c r="BS1184">
        <v>1</v>
      </c>
    </row>
    <row r="1185" spans="43:71" x14ac:dyDescent="0.2">
      <c r="AQ1185">
        <v>35</v>
      </c>
      <c r="AR1185">
        <v>6330</v>
      </c>
      <c r="AS1185" t="s">
        <v>31124</v>
      </c>
      <c r="AT1185" t="s">
        <v>936</v>
      </c>
      <c r="AU1185">
        <v>35</v>
      </c>
      <c r="AV1185">
        <v>6330</v>
      </c>
      <c r="AW1185" t="s">
        <v>24226</v>
      </c>
      <c r="AX1185" t="s">
        <v>936</v>
      </c>
      <c r="AY1185">
        <v>35</v>
      </c>
      <c r="AZ1185">
        <v>6330</v>
      </c>
      <c r="BA1185" t="s">
        <v>17378</v>
      </c>
      <c r="BB1185" t="s">
        <v>937</v>
      </c>
      <c r="BC1185">
        <v>35</v>
      </c>
      <c r="BD1185">
        <v>6330</v>
      </c>
      <c r="BE1185" t="s">
        <v>10530</v>
      </c>
      <c r="BF1185" t="s">
        <v>937</v>
      </c>
      <c r="BH1185">
        <v>35</v>
      </c>
      <c r="BI1185">
        <v>6330</v>
      </c>
      <c r="BJ1185" t="s">
        <v>3882</v>
      </c>
      <c r="BK1185" t="s">
        <v>937</v>
      </c>
      <c r="BP1185">
        <v>57</v>
      </c>
      <c r="BQ1185">
        <v>6240</v>
      </c>
      <c r="BS1185">
        <v>2</v>
      </c>
    </row>
    <row r="1186" spans="43:71" x14ac:dyDescent="0.2">
      <c r="AQ1186">
        <v>35</v>
      </c>
      <c r="AR1186">
        <v>6340</v>
      </c>
      <c r="AS1186" t="s">
        <v>31125</v>
      </c>
      <c r="AT1186" t="s">
        <v>936</v>
      </c>
      <c r="AU1186">
        <v>35</v>
      </c>
      <c r="AV1186">
        <v>6340</v>
      </c>
      <c r="AW1186" t="s">
        <v>24227</v>
      </c>
      <c r="AX1186" t="s">
        <v>936</v>
      </c>
      <c r="AY1186">
        <v>35</v>
      </c>
      <c r="AZ1186">
        <v>6340</v>
      </c>
      <c r="BA1186" t="s">
        <v>17379</v>
      </c>
      <c r="BB1186" t="s">
        <v>936</v>
      </c>
      <c r="BC1186">
        <v>35</v>
      </c>
      <c r="BD1186">
        <v>6340</v>
      </c>
      <c r="BE1186" t="s">
        <v>10531</v>
      </c>
      <c r="BF1186" t="s">
        <v>936</v>
      </c>
      <c r="BH1186">
        <v>35</v>
      </c>
      <c r="BI1186">
        <v>6340</v>
      </c>
      <c r="BJ1186" t="s">
        <v>3883</v>
      </c>
      <c r="BK1186" t="s">
        <v>936</v>
      </c>
      <c r="BP1186">
        <v>57</v>
      </c>
      <c r="BQ1186">
        <v>6250</v>
      </c>
      <c r="BS1186">
        <v>1</v>
      </c>
    </row>
    <row r="1187" spans="43:71" x14ac:dyDescent="0.2">
      <c r="AQ1187">
        <v>35</v>
      </c>
      <c r="AR1187">
        <v>6350</v>
      </c>
      <c r="AS1187" t="s">
        <v>31126</v>
      </c>
      <c r="AT1187" t="s">
        <v>936</v>
      </c>
      <c r="AU1187">
        <v>35</v>
      </c>
      <c r="AV1187">
        <v>6350</v>
      </c>
      <c r="AW1187" t="s">
        <v>24228</v>
      </c>
      <c r="AX1187" t="s">
        <v>936</v>
      </c>
      <c r="AY1187">
        <v>35</v>
      </c>
      <c r="AZ1187">
        <v>6350</v>
      </c>
      <c r="BA1187" t="s">
        <v>17380</v>
      </c>
      <c r="BB1187" t="s">
        <v>936</v>
      </c>
      <c r="BC1187">
        <v>35</v>
      </c>
      <c r="BD1187">
        <v>6350</v>
      </c>
      <c r="BE1187" t="s">
        <v>10532</v>
      </c>
      <c r="BF1187" t="s">
        <v>936</v>
      </c>
      <c r="BH1187">
        <v>35</v>
      </c>
      <c r="BI1187">
        <v>6350</v>
      </c>
      <c r="BJ1187" t="s">
        <v>3884</v>
      </c>
      <c r="BK1187" t="s">
        <v>936</v>
      </c>
      <c r="BP1187">
        <v>57</v>
      </c>
      <c r="BQ1187">
        <v>6256</v>
      </c>
      <c r="BS1187">
        <v>1</v>
      </c>
    </row>
    <row r="1188" spans="43:71" x14ac:dyDescent="0.2">
      <c r="AQ1188">
        <v>35</v>
      </c>
      <c r="AR1188">
        <v>6360</v>
      </c>
      <c r="AS1188" t="s">
        <v>31127</v>
      </c>
      <c r="AT1188" t="s">
        <v>936</v>
      </c>
      <c r="AU1188">
        <v>35</v>
      </c>
      <c r="AV1188">
        <v>6360</v>
      </c>
      <c r="AW1188" t="s">
        <v>24229</v>
      </c>
      <c r="AX1188" t="s">
        <v>936</v>
      </c>
      <c r="AY1188">
        <v>35</v>
      </c>
      <c r="AZ1188">
        <v>6360</v>
      </c>
      <c r="BA1188" t="s">
        <v>17381</v>
      </c>
      <c r="BB1188" t="s">
        <v>936</v>
      </c>
      <c r="BC1188">
        <v>35</v>
      </c>
      <c r="BD1188">
        <v>6360</v>
      </c>
      <c r="BE1188" t="s">
        <v>10533</v>
      </c>
      <c r="BF1188" t="s">
        <v>936</v>
      </c>
      <c r="BH1188">
        <v>35</v>
      </c>
      <c r="BI1188">
        <v>6360</v>
      </c>
      <c r="BJ1188" t="s">
        <v>3885</v>
      </c>
      <c r="BK1188" t="s">
        <v>936</v>
      </c>
      <c r="BP1188">
        <v>57</v>
      </c>
      <c r="BQ1188">
        <v>6260</v>
      </c>
      <c r="BS1188">
        <v>2</v>
      </c>
    </row>
    <row r="1189" spans="43:71" x14ac:dyDescent="0.2">
      <c r="AQ1189">
        <v>35</v>
      </c>
      <c r="AR1189">
        <v>7205</v>
      </c>
      <c r="AS1189" t="s">
        <v>31128</v>
      </c>
      <c r="AT1189" t="s">
        <v>937</v>
      </c>
      <c r="AU1189">
        <v>35</v>
      </c>
      <c r="AV1189">
        <v>7205</v>
      </c>
      <c r="AW1189" t="s">
        <v>24230</v>
      </c>
      <c r="AX1189" t="s">
        <v>937</v>
      </c>
      <c r="AY1189">
        <v>35</v>
      </c>
      <c r="AZ1189">
        <v>7205</v>
      </c>
      <c r="BA1189" t="s">
        <v>17382</v>
      </c>
      <c r="BB1189" t="s">
        <v>937</v>
      </c>
      <c r="BC1189">
        <v>35</v>
      </c>
      <c r="BD1189">
        <v>7205</v>
      </c>
      <c r="BE1189" t="s">
        <v>10534</v>
      </c>
      <c r="BF1189" t="s">
        <v>937</v>
      </c>
      <c r="BH1189">
        <v>35</v>
      </c>
      <c r="BI1189">
        <v>7205</v>
      </c>
      <c r="BJ1189" t="s">
        <v>3886</v>
      </c>
      <c r="BK1189" t="s">
        <v>937</v>
      </c>
      <c r="BP1189">
        <v>57</v>
      </c>
      <c r="BQ1189">
        <v>6270</v>
      </c>
      <c r="BS1189">
        <v>2</v>
      </c>
    </row>
    <row r="1190" spans="43:71" x14ac:dyDescent="0.2">
      <c r="AQ1190">
        <v>35</v>
      </c>
      <c r="AR1190">
        <v>7206</v>
      </c>
      <c r="AS1190" t="s">
        <v>31129</v>
      </c>
      <c r="AT1190" t="s">
        <v>937</v>
      </c>
      <c r="AU1190">
        <v>35</v>
      </c>
      <c r="AV1190">
        <v>7206</v>
      </c>
      <c r="AW1190" t="s">
        <v>24231</v>
      </c>
      <c r="AX1190" t="s">
        <v>937</v>
      </c>
      <c r="AY1190">
        <v>35</v>
      </c>
      <c r="AZ1190">
        <v>7206</v>
      </c>
      <c r="BA1190" t="s">
        <v>17383</v>
      </c>
      <c r="BB1190" t="s">
        <v>937</v>
      </c>
      <c r="BC1190">
        <v>35</v>
      </c>
      <c r="BD1190">
        <v>7206</v>
      </c>
      <c r="BE1190" t="s">
        <v>10535</v>
      </c>
      <c r="BF1190" t="s">
        <v>937</v>
      </c>
      <c r="BH1190">
        <v>35</v>
      </c>
      <c r="BI1190">
        <v>7206</v>
      </c>
      <c r="BJ1190" t="s">
        <v>3887</v>
      </c>
      <c r="BK1190" t="s">
        <v>937</v>
      </c>
      <c r="BP1190">
        <v>57</v>
      </c>
      <c r="BQ1190">
        <v>6280</v>
      </c>
      <c r="BS1190">
        <v>1</v>
      </c>
    </row>
    <row r="1191" spans="43:71" x14ac:dyDescent="0.2">
      <c r="AQ1191">
        <v>35</v>
      </c>
      <c r="AR1191">
        <v>7207</v>
      </c>
      <c r="AS1191" t="s">
        <v>31130</v>
      </c>
      <c r="AT1191" t="s">
        <v>936</v>
      </c>
      <c r="AU1191">
        <v>35</v>
      </c>
      <c r="AV1191">
        <v>7207</v>
      </c>
      <c r="AW1191" t="s">
        <v>24232</v>
      </c>
      <c r="AX1191" t="s">
        <v>936</v>
      </c>
      <c r="AY1191">
        <v>35</v>
      </c>
      <c r="AZ1191">
        <v>7207</v>
      </c>
      <c r="BA1191" t="s">
        <v>17384</v>
      </c>
      <c r="BB1191" t="s">
        <v>936</v>
      </c>
      <c r="BC1191">
        <v>35</v>
      </c>
      <c r="BD1191">
        <v>7207</v>
      </c>
      <c r="BE1191" t="s">
        <v>10536</v>
      </c>
      <c r="BF1191" t="s">
        <v>937</v>
      </c>
      <c r="BH1191">
        <v>35</v>
      </c>
      <c r="BI1191">
        <v>7207</v>
      </c>
      <c r="BJ1191" t="s">
        <v>3888</v>
      </c>
      <c r="BK1191" t="s">
        <v>937</v>
      </c>
      <c r="BP1191">
        <v>57</v>
      </c>
      <c r="BQ1191">
        <v>6290</v>
      </c>
      <c r="BS1191">
        <v>1</v>
      </c>
    </row>
    <row r="1192" spans="43:71" x14ac:dyDescent="0.2">
      <c r="AQ1192">
        <v>35</v>
      </c>
      <c r="AR1192">
        <v>7210</v>
      </c>
      <c r="AS1192" t="s">
        <v>31131</v>
      </c>
      <c r="AT1192" t="s">
        <v>937</v>
      </c>
      <c r="AU1192">
        <v>35</v>
      </c>
      <c r="AV1192">
        <v>7210</v>
      </c>
      <c r="AW1192" t="s">
        <v>24233</v>
      </c>
      <c r="AX1192" t="s">
        <v>937</v>
      </c>
      <c r="AY1192">
        <v>35</v>
      </c>
      <c r="AZ1192">
        <v>7210</v>
      </c>
      <c r="BA1192" t="s">
        <v>17385</v>
      </c>
      <c r="BB1192" t="s">
        <v>937</v>
      </c>
      <c r="BC1192">
        <v>35</v>
      </c>
      <c r="BD1192">
        <v>7210</v>
      </c>
      <c r="BE1192" t="s">
        <v>10537</v>
      </c>
      <c r="BF1192" t="s">
        <v>937</v>
      </c>
      <c r="BH1192">
        <v>35</v>
      </c>
      <c r="BI1192">
        <v>7210</v>
      </c>
      <c r="BJ1192" t="s">
        <v>3889</v>
      </c>
      <c r="BK1192" t="s">
        <v>937</v>
      </c>
      <c r="BP1192">
        <v>57</v>
      </c>
      <c r="BQ1192">
        <v>6300</v>
      </c>
      <c r="BS1192">
        <v>1</v>
      </c>
    </row>
    <row r="1193" spans="43:71" x14ac:dyDescent="0.2">
      <c r="AQ1193">
        <v>35</v>
      </c>
      <c r="AR1193">
        <v>8073</v>
      </c>
      <c r="AS1193" t="s">
        <v>31132</v>
      </c>
      <c r="AT1193" t="s">
        <v>936</v>
      </c>
      <c r="AU1193">
        <v>35</v>
      </c>
      <c r="AV1193">
        <v>8073</v>
      </c>
      <c r="AW1193" t="s">
        <v>24234</v>
      </c>
      <c r="AX1193" t="s">
        <v>936</v>
      </c>
      <c r="AY1193">
        <v>35</v>
      </c>
      <c r="AZ1193">
        <v>8073</v>
      </c>
      <c r="BA1193" t="s">
        <v>17386</v>
      </c>
      <c r="BB1193" t="s">
        <v>936</v>
      </c>
      <c r="BC1193">
        <v>35</v>
      </c>
      <c r="BD1193">
        <v>8073</v>
      </c>
      <c r="BE1193" t="s">
        <v>10538</v>
      </c>
      <c r="BF1193" t="s">
        <v>936</v>
      </c>
      <c r="BH1193">
        <v>35</v>
      </c>
      <c r="BI1193">
        <v>8073</v>
      </c>
      <c r="BJ1193" t="s">
        <v>3890</v>
      </c>
      <c r="BK1193" t="s">
        <v>936</v>
      </c>
      <c r="BP1193">
        <v>57</v>
      </c>
      <c r="BQ1193">
        <v>6310</v>
      </c>
      <c r="BS1193">
        <v>1</v>
      </c>
    </row>
    <row r="1194" spans="43:71" x14ac:dyDescent="0.2">
      <c r="AQ1194">
        <v>35</v>
      </c>
      <c r="AR1194">
        <v>8074</v>
      </c>
      <c r="AS1194" t="s">
        <v>31133</v>
      </c>
      <c r="AT1194" t="s">
        <v>937</v>
      </c>
      <c r="AU1194">
        <v>35</v>
      </c>
      <c r="AV1194">
        <v>8074</v>
      </c>
      <c r="AW1194" t="s">
        <v>24235</v>
      </c>
      <c r="AX1194" t="s">
        <v>937</v>
      </c>
      <c r="AY1194">
        <v>35</v>
      </c>
      <c r="AZ1194">
        <v>8074</v>
      </c>
      <c r="BA1194" t="s">
        <v>17387</v>
      </c>
      <c r="BB1194" t="s">
        <v>937</v>
      </c>
      <c r="BC1194">
        <v>35</v>
      </c>
      <c r="BD1194">
        <v>8074</v>
      </c>
      <c r="BE1194" t="s">
        <v>10539</v>
      </c>
      <c r="BF1194" t="s">
        <v>937</v>
      </c>
      <c r="BH1194">
        <v>35</v>
      </c>
      <c r="BI1194">
        <v>8074</v>
      </c>
      <c r="BJ1194" t="s">
        <v>3891</v>
      </c>
      <c r="BK1194" t="s">
        <v>937</v>
      </c>
      <c r="BP1194">
        <v>57</v>
      </c>
      <c r="BQ1194">
        <v>6320</v>
      </c>
      <c r="BS1194">
        <v>1</v>
      </c>
    </row>
    <row r="1195" spans="43:71" x14ac:dyDescent="0.2">
      <c r="AQ1195">
        <v>35</v>
      </c>
      <c r="AR1195">
        <v>8075</v>
      </c>
      <c r="AS1195" t="s">
        <v>31134</v>
      </c>
      <c r="AT1195" t="s">
        <v>937</v>
      </c>
      <c r="AU1195">
        <v>35</v>
      </c>
      <c r="AV1195">
        <v>8075</v>
      </c>
      <c r="AW1195" t="s">
        <v>24236</v>
      </c>
      <c r="AX1195" t="s">
        <v>937</v>
      </c>
      <c r="AY1195">
        <v>35</v>
      </c>
      <c r="AZ1195">
        <v>8075</v>
      </c>
      <c r="BA1195" t="s">
        <v>17388</v>
      </c>
      <c r="BB1195" t="s">
        <v>937</v>
      </c>
      <c r="BC1195">
        <v>35</v>
      </c>
      <c r="BD1195">
        <v>8075</v>
      </c>
      <c r="BE1195" t="s">
        <v>10540</v>
      </c>
      <c r="BF1195" t="s">
        <v>937</v>
      </c>
      <c r="BH1195">
        <v>35</v>
      </c>
      <c r="BI1195">
        <v>8075</v>
      </c>
      <c r="BJ1195" t="s">
        <v>3892</v>
      </c>
      <c r="BK1195" t="s">
        <v>937</v>
      </c>
      <c r="BP1195">
        <v>57</v>
      </c>
      <c r="BQ1195">
        <v>6330</v>
      </c>
      <c r="BS1195">
        <v>1</v>
      </c>
    </row>
    <row r="1196" spans="43:71" x14ac:dyDescent="0.2">
      <c r="AQ1196">
        <v>35</v>
      </c>
      <c r="AR1196">
        <v>8076</v>
      </c>
      <c r="AS1196" t="s">
        <v>31135</v>
      </c>
      <c r="AT1196" t="s">
        <v>938</v>
      </c>
      <c r="AU1196">
        <v>35</v>
      </c>
      <c r="AV1196">
        <v>8076</v>
      </c>
      <c r="AW1196" t="s">
        <v>24237</v>
      </c>
      <c r="AX1196" t="s">
        <v>938</v>
      </c>
      <c r="AY1196">
        <v>35</v>
      </c>
      <c r="AZ1196">
        <v>8076</v>
      </c>
      <c r="BA1196" t="s">
        <v>17389</v>
      </c>
      <c r="BB1196" t="s">
        <v>938</v>
      </c>
      <c r="BC1196">
        <v>35</v>
      </c>
      <c r="BD1196">
        <v>8076</v>
      </c>
      <c r="BE1196" t="s">
        <v>10541</v>
      </c>
      <c r="BF1196" t="s">
        <v>938</v>
      </c>
      <c r="BH1196">
        <v>35</v>
      </c>
      <c r="BI1196">
        <v>8076</v>
      </c>
      <c r="BJ1196" t="s">
        <v>3893</v>
      </c>
      <c r="BK1196" t="s">
        <v>938</v>
      </c>
      <c r="BP1196">
        <v>57</v>
      </c>
      <c r="BQ1196">
        <v>6340</v>
      </c>
      <c r="BS1196">
        <v>3</v>
      </c>
    </row>
    <row r="1197" spans="43:71" x14ac:dyDescent="0.2">
      <c r="AQ1197">
        <v>35</v>
      </c>
      <c r="AR1197">
        <v>8077</v>
      </c>
      <c r="AS1197" t="s">
        <v>31136</v>
      </c>
      <c r="AT1197" t="s">
        <v>937</v>
      </c>
      <c r="AU1197">
        <v>35</v>
      </c>
      <c r="AV1197">
        <v>8077</v>
      </c>
      <c r="AW1197" t="s">
        <v>24238</v>
      </c>
      <c r="AX1197" t="s">
        <v>937</v>
      </c>
      <c r="AY1197">
        <v>35</v>
      </c>
      <c r="AZ1197">
        <v>8077</v>
      </c>
      <c r="BA1197" t="s">
        <v>17390</v>
      </c>
      <c r="BB1197" t="s">
        <v>937</v>
      </c>
      <c r="BC1197">
        <v>35</v>
      </c>
      <c r="BD1197">
        <v>8077</v>
      </c>
      <c r="BE1197" t="s">
        <v>10542</v>
      </c>
      <c r="BF1197" t="s">
        <v>937</v>
      </c>
      <c r="BH1197">
        <v>35</v>
      </c>
      <c r="BI1197">
        <v>8077</v>
      </c>
      <c r="BJ1197" t="s">
        <v>3894</v>
      </c>
      <c r="BK1197" t="s">
        <v>937</v>
      </c>
      <c r="BP1197">
        <v>58</v>
      </c>
      <c r="BQ1197">
        <v>6010</v>
      </c>
      <c r="BS1197">
        <v>2</v>
      </c>
    </row>
    <row r="1198" spans="43:71" x14ac:dyDescent="0.2">
      <c r="AQ1198">
        <v>35</v>
      </c>
      <c r="AR1198">
        <v>8078</v>
      </c>
      <c r="AS1198" t="s">
        <v>31137</v>
      </c>
      <c r="AT1198" t="s">
        <v>937</v>
      </c>
      <c r="AU1198">
        <v>35</v>
      </c>
      <c r="AV1198">
        <v>8078</v>
      </c>
      <c r="AW1198" t="s">
        <v>24239</v>
      </c>
      <c r="AX1198" t="s">
        <v>937</v>
      </c>
      <c r="AY1198">
        <v>35</v>
      </c>
      <c r="AZ1198">
        <v>8078</v>
      </c>
      <c r="BA1198" t="s">
        <v>17391</v>
      </c>
      <c r="BB1198" t="s">
        <v>937</v>
      </c>
      <c r="BC1198">
        <v>35</v>
      </c>
      <c r="BD1198">
        <v>8078</v>
      </c>
      <c r="BE1198" t="s">
        <v>10543</v>
      </c>
      <c r="BF1198" t="s">
        <v>937</v>
      </c>
      <c r="BH1198">
        <v>35</v>
      </c>
      <c r="BI1198">
        <v>8078</v>
      </c>
      <c r="BJ1198" t="s">
        <v>3895</v>
      </c>
      <c r="BK1198" t="s">
        <v>937</v>
      </c>
      <c r="BP1198">
        <v>58</v>
      </c>
      <c r="BQ1198">
        <v>6020</v>
      </c>
      <c r="BS1198">
        <v>2</v>
      </c>
    </row>
    <row r="1199" spans="43:71" x14ac:dyDescent="0.2">
      <c r="AQ1199">
        <v>35</v>
      </c>
      <c r="AR1199">
        <v>8079</v>
      </c>
      <c r="AS1199" t="s">
        <v>31138</v>
      </c>
      <c r="AT1199" t="s">
        <v>937</v>
      </c>
      <c r="AU1199">
        <v>35</v>
      </c>
      <c r="AV1199">
        <v>8079</v>
      </c>
      <c r="AW1199" t="s">
        <v>24240</v>
      </c>
      <c r="AX1199" t="s">
        <v>937</v>
      </c>
      <c r="AY1199">
        <v>35</v>
      </c>
      <c r="AZ1199">
        <v>8079</v>
      </c>
      <c r="BA1199" t="s">
        <v>17392</v>
      </c>
      <c r="BB1199" t="s">
        <v>937</v>
      </c>
      <c r="BC1199">
        <v>35</v>
      </c>
      <c r="BD1199">
        <v>8079</v>
      </c>
      <c r="BE1199" t="s">
        <v>10544</v>
      </c>
      <c r="BF1199" t="s">
        <v>937</v>
      </c>
      <c r="BH1199">
        <v>35</v>
      </c>
      <c r="BI1199">
        <v>8079</v>
      </c>
      <c r="BJ1199" t="s">
        <v>3896</v>
      </c>
      <c r="BK1199" t="s">
        <v>937</v>
      </c>
      <c r="BP1199">
        <v>58</v>
      </c>
      <c r="BQ1199">
        <v>6030</v>
      </c>
      <c r="BS1199">
        <v>2</v>
      </c>
    </row>
    <row r="1200" spans="43:71" x14ac:dyDescent="0.2">
      <c r="AQ1200">
        <v>35</v>
      </c>
      <c r="AR1200">
        <v>8080</v>
      </c>
      <c r="AS1200" t="s">
        <v>31139</v>
      </c>
      <c r="AT1200" t="s">
        <v>937</v>
      </c>
      <c r="AU1200">
        <v>35</v>
      </c>
      <c r="AV1200">
        <v>8080</v>
      </c>
      <c r="AW1200" t="s">
        <v>24241</v>
      </c>
      <c r="AX1200" t="s">
        <v>937</v>
      </c>
      <c r="AY1200">
        <v>35</v>
      </c>
      <c r="AZ1200">
        <v>8080</v>
      </c>
      <c r="BA1200" t="s">
        <v>17393</v>
      </c>
      <c r="BB1200" t="s">
        <v>937</v>
      </c>
      <c r="BC1200">
        <v>35</v>
      </c>
      <c r="BD1200">
        <v>8080</v>
      </c>
      <c r="BE1200" t="s">
        <v>10545</v>
      </c>
      <c r="BF1200" t="s">
        <v>937</v>
      </c>
      <c r="BH1200">
        <v>35</v>
      </c>
      <c r="BI1200">
        <v>8080</v>
      </c>
      <c r="BJ1200" t="s">
        <v>3897</v>
      </c>
      <c r="BK1200" t="s">
        <v>937</v>
      </c>
      <c r="BP1200">
        <v>58</v>
      </c>
      <c r="BQ1200">
        <v>6040</v>
      </c>
      <c r="BS1200">
        <v>2</v>
      </c>
    </row>
    <row r="1201" spans="43:71" x14ac:dyDescent="0.2">
      <c r="AQ1201">
        <v>35</v>
      </c>
      <c r="AR1201">
        <v>8081</v>
      </c>
      <c r="AS1201" t="s">
        <v>31140</v>
      </c>
      <c r="AT1201" t="s">
        <v>937</v>
      </c>
      <c r="AU1201">
        <v>35</v>
      </c>
      <c r="AV1201">
        <v>8081</v>
      </c>
      <c r="AW1201" t="s">
        <v>24242</v>
      </c>
      <c r="AX1201" t="s">
        <v>937</v>
      </c>
      <c r="AY1201">
        <v>35</v>
      </c>
      <c r="AZ1201">
        <v>8081</v>
      </c>
      <c r="BA1201" t="s">
        <v>17394</v>
      </c>
      <c r="BB1201" t="s">
        <v>937</v>
      </c>
      <c r="BC1201">
        <v>35</v>
      </c>
      <c r="BD1201">
        <v>8081</v>
      </c>
      <c r="BE1201" t="s">
        <v>10546</v>
      </c>
      <c r="BF1201" t="s">
        <v>937</v>
      </c>
      <c r="BH1201">
        <v>35</v>
      </c>
      <c r="BI1201">
        <v>8081</v>
      </c>
      <c r="BJ1201" t="s">
        <v>3898</v>
      </c>
      <c r="BK1201" t="s">
        <v>937</v>
      </c>
      <c r="BP1201">
        <v>58</v>
      </c>
      <c r="BQ1201">
        <v>6070</v>
      </c>
      <c r="BS1201">
        <v>2</v>
      </c>
    </row>
    <row r="1202" spans="43:71" x14ac:dyDescent="0.2">
      <c r="AQ1202">
        <v>35</v>
      </c>
      <c r="AR1202">
        <v>8082</v>
      </c>
      <c r="AS1202" t="s">
        <v>31141</v>
      </c>
      <c r="AT1202" t="s">
        <v>938</v>
      </c>
      <c r="AU1202">
        <v>35</v>
      </c>
      <c r="AV1202">
        <v>8082</v>
      </c>
      <c r="AW1202" t="s">
        <v>24243</v>
      </c>
      <c r="AX1202" t="s">
        <v>938</v>
      </c>
      <c r="AY1202">
        <v>35</v>
      </c>
      <c r="AZ1202">
        <v>8082</v>
      </c>
      <c r="BA1202" t="s">
        <v>17395</v>
      </c>
      <c r="BB1202" t="s">
        <v>938</v>
      </c>
      <c r="BC1202">
        <v>35</v>
      </c>
      <c r="BD1202">
        <v>8082</v>
      </c>
      <c r="BE1202" t="s">
        <v>10547</v>
      </c>
      <c r="BF1202" t="s">
        <v>938</v>
      </c>
      <c r="BH1202">
        <v>35</v>
      </c>
      <c r="BI1202">
        <v>8082</v>
      </c>
      <c r="BJ1202" t="s">
        <v>3899</v>
      </c>
      <c r="BK1202" t="s">
        <v>938</v>
      </c>
      <c r="BP1202">
        <v>58</v>
      </c>
      <c r="BQ1202">
        <v>6080</v>
      </c>
      <c r="BS1202">
        <v>2</v>
      </c>
    </row>
    <row r="1203" spans="43:71" x14ac:dyDescent="0.2">
      <c r="AQ1203">
        <v>35</v>
      </c>
      <c r="AR1203">
        <v>8083</v>
      </c>
      <c r="AS1203" t="s">
        <v>31142</v>
      </c>
      <c r="AT1203" t="s">
        <v>937</v>
      </c>
      <c r="AU1203">
        <v>35</v>
      </c>
      <c r="AV1203">
        <v>8083</v>
      </c>
      <c r="AW1203" t="s">
        <v>24244</v>
      </c>
      <c r="AX1203" t="s">
        <v>937</v>
      </c>
      <c r="AY1203">
        <v>35</v>
      </c>
      <c r="AZ1203">
        <v>8083</v>
      </c>
      <c r="BA1203" t="s">
        <v>17396</v>
      </c>
      <c r="BB1203" t="s">
        <v>937</v>
      </c>
      <c r="BC1203">
        <v>35</v>
      </c>
      <c r="BD1203">
        <v>8083</v>
      </c>
      <c r="BE1203" t="s">
        <v>10548</v>
      </c>
      <c r="BF1203" t="s">
        <v>937</v>
      </c>
      <c r="BH1203">
        <v>35</v>
      </c>
      <c r="BI1203">
        <v>8083</v>
      </c>
      <c r="BJ1203" t="s">
        <v>3900</v>
      </c>
      <c r="BK1203" t="s">
        <v>937</v>
      </c>
      <c r="BP1203">
        <v>58</v>
      </c>
      <c r="BQ1203">
        <v>6090</v>
      </c>
      <c r="BS1203">
        <v>2</v>
      </c>
    </row>
    <row r="1204" spans="43:71" x14ac:dyDescent="0.2">
      <c r="AQ1204">
        <v>35</v>
      </c>
      <c r="AR1204">
        <v>8084</v>
      </c>
      <c r="AS1204" t="s">
        <v>31143</v>
      </c>
      <c r="AT1204" t="s">
        <v>937</v>
      </c>
      <c r="AU1204">
        <v>35</v>
      </c>
      <c r="AV1204">
        <v>8084</v>
      </c>
      <c r="AW1204" t="s">
        <v>24245</v>
      </c>
      <c r="AX1204" t="s">
        <v>937</v>
      </c>
      <c r="AY1204">
        <v>35</v>
      </c>
      <c r="AZ1204">
        <v>8084</v>
      </c>
      <c r="BA1204" t="s">
        <v>17397</v>
      </c>
      <c r="BB1204" t="s">
        <v>937</v>
      </c>
      <c r="BC1204">
        <v>35</v>
      </c>
      <c r="BD1204">
        <v>8084</v>
      </c>
      <c r="BE1204" t="s">
        <v>10549</v>
      </c>
      <c r="BF1204" t="s">
        <v>937</v>
      </c>
      <c r="BH1204">
        <v>35</v>
      </c>
      <c r="BI1204">
        <v>8084</v>
      </c>
      <c r="BJ1204" t="s">
        <v>3901</v>
      </c>
      <c r="BK1204" t="s">
        <v>937</v>
      </c>
      <c r="BP1204">
        <v>58</v>
      </c>
      <c r="BQ1204">
        <v>6100</v>
      </c>
      <c r="BS1204">
        <v>2</v>
      </c>
    </row>
    <row r="1205" spans="43:71" x14ac:dyDescent="0.2">
      <c r="AQ1205">
        <v>37</v>
      </c>
      <c r="AR1205">
        <v>6010</v>
      </c>
      <c r="AS1205" t="s">
        <v>31144</v>
      </c>
      <c r="AT1205" t="s">
        <v>937</v>
      </c>
      <c r="AU1205">
        <v>37</v>
      </c>
      <c r="AV1205">
        <v>6010</v>
      </c>
      <c r="AW1205" t="s">
        <v>24246</v>
      </c>
      <c r="AX1205" t="s">
        <v>937</v>
      </c>
      <c r="AY1205">
        <v>37</v>
      </c>
      <c r="AZ1205">
        <v>6010</v>
      </c>
      <c r="BA1205" t="s">
        <v>17398</v>
      </c>
      <c r="BB1205" t="s">
        <v>937</v>
      </c>
      <c r="BC1205">
        <v>37</v>
      </c>
      <c r="BD1205">
        <v>6010</v>
      </c>
      <c r="BE1205" t="s">
        <v>10550</v>
      </c>
      <c r="BF1205" t="s">
        <v>937</v>
      </c>
      <c r="BH1205">
        <v>37</v>
      </c>
      <c r="BI1205">
        <v>6010</v>
      </c>
      <c r="BJ1205" t="s">
        <v>3902</v>
      </c>
      <c r="BK1205" t="s">
        <v>937</v>
      </c>
      <c r="BP1205">
        <v>58</v>
      </c>
      <c r="BQ1205">
        <v>6101</v>
      </c>
      <c r="BS1205">
        <v>1</v>
      </c>
    </row>
    <row r="1206" spans="43:71" x14ac:dyDescent="0.2">
      <c r="AQ1206">
        <v>37</v>
      </c>
      <c r="AR1206">
        <v>6020</v>
      </c>
      <c r="AS1206" t="s">
        <v>31145</v>
      </c>
      <c r="AT1206" t="s">
        <v>937</v>
      </c>
      <c r="AU1206">
        <v>37</v>
      </c>
      <c r="AV1206">
        <v>6020</v>
      </c>
      <c r="AW1206" t="s">
        <v>24247</v>
      </c>
      <c r="AX1206" t="s">
        <v>937</v>
      </c>
      <c r="AY1206">
        <v>37</v>
      </c>
      <c r="AZ1206">
        <v>6020</v>
      </c>
      <c r="BA1206" t="s">
        <v>17399</v>
      </c>
      <c r="BB1206" t="s">
        <v>937</v>
      </c>
      <c r="BC1206">
        <v>37</v>
      </c>
      <c r="BD1206">
        <v>6020</v>
      </c>
      <c r="BE1206" t="s">
        <v>10551</v>
      </c>
      <c r="BF1206" t="s">
        <v>937</v>
      </c>
      <c r="BH1206">
        <v>37</v>
      </c>
      <c r="BI1206">
        <v>6020</v>
      </c>
      <c r="BJ1206" t="s">
        <v>3903</v>
      </c>
      <c r="BK1206" t="s">
        <v>937</v>
      </c>
      <c r="BP1206">
        <v>58</v>
      </c>
      <c r="BQ1206">
        <v>6110</v>
      </c>
      <c r="BS1206">
        <v>1</v>
      </c>
    </row>
    <row r="1207" spans="43:71" x14ac:dyDescent="0.2">
      <c r="AQ1207">
        <v>37</v>
      </c>
      <c r="AR1207">
        <v>6030</v>
      </c>
      <c r="AS1207" t="s">
        <v>31146</v>
      </c>
      <c r="AT1207" t="s">
        <v>937</v>
      </c>
      <c r="AU1207">
        <v>37</v>
      </c>
      <c r="AV1207">
        <v>6030</v>
      </c>
      <c r="AW1207" t="s">
        <v>24248</v>
      </c>
      <c r="AX1207" t="s">
        <v>937</v>
      </c>
      <c r="AY1207">
        <v>37</v>
      </c>
      <c r="AZ1207">
        <v>6030</v>
      </c>
      <c r="BA1207" t="s">
        <v>17400</v>
      </c>
      <c r="BB1207" t="s">
        <v>937</v>
      </c>
      <c r="BC1207">
        <v>37</v>
      </c>
      <c r="BD1207">
        <v>6030</v>
      </c>
      <c r="BE1207" t="s">
        <v>10552</v>
      </c>
      <c r="BF1207" t="s">
        <v>937</v>
      </c>
      <c r="BH1207">
        <v>37</v>
      </c>
      <c r="BI1207">
        <v>6030</v>
      </c>
      <c r="BJ1207" t="s">
        <v>3904</v>
      </c>
      <c r="BK1207" t="s">
        <v>937</v>
      </c>
      <c r="BP1207">
        <v>58</v>
      </c>
      <c r="BQ1207">
        <v>6130</v>
      </c>
      <c r="BS1207">
        <v>2</v>
      </c>
    </row>
    <row r="1208" spans="43:71" x14ac:dyDescent="0.2">
      <c r="AQ1208">
        <v>37</v>
      </c>
      <c r="AR1208">
        <v>6040</v>
      </c>
      <c r="AS1208" t="s">
        <v>31147</v>
      </c>
      <c r="AT1208" t="s">
        <v>937</v>
      </c>
      <c r="AU1208">
        <v>37</v>
      </c>
      <c r="AV1208">
        <v>6040</v>
      </c>
      <c r="AW1208" t="s">
        <v>24249</v>
      </c>
      <c r="AX1208" t="s">
        <v>937</v>
      </c>
      <c r="AY1208">
        <v>37</v>
      </c>
      <c r="AZ1208">
        <v>6040</v>
      </c>
      <c r="BA1208" t="s">
        <v>17401</v>
      </c>
      <c r="BB1208" t="s">
        <v>937</v>
      </c>
      <c r="BC1208">
        <v>37</v>
      </c>
      <c r="BD1208">
        <v>6040</v>
      </c>
      <c r="BE1208" t="s">
        <v>10553</v>
      </c>
      <c r="BF1208" t="s">
        <v>937</v>
      </c>
      <c r="BH1208">
        <v>37</v>
      </c>
      <c r="BI1208">
        <v>6040</v>
      </c>
      <c r="BJ1208" t="s">
        <v>3905</v>
      </c>
      <c r="BK1208" t="s">
        <v>937</v>
      </c>
      <c r="BP1208">
        <v>58</v>
      </c>
      <c r="BQ1208">
        <v>6131</v>
      </c>
      <c r="BS1208">
        <v>1</v>
      </c>
    </row>
    <row r="1209" spans="43:71" x14ac:dyDescent="0.2">
      <c r="AQ1209">
        <v>37</v>
      </c>
      <c r="AR1209">
        <v>6070</v>
      </c>
      <c r="AS1209" t="s">
        <v>31148</v>
      </c>
      <c r="AT1209" t="s">
        <v>937</v>
      </c>
      <c r="AU1209">
        <v>37</v>
      </c>
      <c r="AV1209">
        <v>6070</v>
      </c>
      <c r="AW1209" t="s">
        <v>24250</v>
      </c>
      <c r="AX1209" t="s">
        <v>937</v>
      </c>
      <c r="AY1209">
        <v>37</v>
      </c>
      <c r="AZ1209">
        <v>6070</v>
      </c>
      <c r="BA1209" t="s">
        <v>17402</v>
      </c>
      <c r="BB1209" t="s">
        <v>937</v>
      </c>
      <c r="BC1209">
        <v>37</v>
      </c>
      <c r="BD1209">
        <v>6070</v>
      </c>
      <c r="BE1209" t="s">
        <v>10554</v>
      </c>
      <c r="BF1209" t="s">
        <v>937</v>
      </c>
      <c r="BH1209">
        <v>37</v>
      </c>
      <c r="BI1209">
        <v>6070</v>
      </c>
      <c r="BJ1209" t="s">
        <v>3906</v>
      </c>
      <c r="BK1209" t="s">
        <v>937</v>
      </c>
      <c r="BP1209">
        <v>58</v>
      </c>
      <c r="BQ1209">
        <v>6140</v>
      </c>
      <c r="BS1209">
        <v>2</v>
      </c>
    </row>
    <row r="1210" spans="43:71" x14ac:dyDescent="0.2">
      <c r="AQ1210">
        <v>37</v>
      </c>
      <c r="AR1210">
        <v>6080</v>
      </c>
      <c r="AS1210" t="s">
        <v>31149</v>
      </c>
      <c r="AT1210" t="s">
        <v>937</v>
      </c>
      <c r="AU1210">
        <v>37</v>
      </c>
      <c r="AV1210">
        <v>6080</v>
      </c>
      <c r="AW1210" t="s">
        <v>24251</v>
      </c>
      <c r="AX1210" t="s">
        <v>937</v>
      </c>
      <c r="AY1210">
        <v>37</v>
      </c>
      <c r="AZ1210">
        <v>6080</v>
      </c>
      <c r="BA1210" t="s">
        <v>17403</v>
      </c>
      <c r="BB1210" t="s">
        <v>937</v>
      </c>
      <c r="BC1210">
        <v>37</v>
      </c>
      <c r="BD1210">
        <v>6080</v>
      </c>
      <c r="BE1210" t="s">
        <v>10555</v>
      </c>
      <c r="BF1210" t="s">
        <v>937</v>
      </c>
      <c r="BH1210">
        <v>37</v>
      </c>
      <c r="BI1210">
        <v>6080</v>
      </c>
      <c r="BJ1210" t="s">
        <v>3907</v>
      </c>
      <c r="BK1210" t="s">
        <v>937</v>
      </c>
      <c r="BP1210">
        <v>58</v>
      </c>
      <c r="BQ1210">
        <v>6150</v>
      </c>
      <c r="BS1210">
        <v>2</v>
      </c>
    </row>
    <row r="1211" spans="43:71" x14ac:dyDescent="0.2">
      <c r="AQ1211">
        <v>37</v>
      </c>
      <c r="AR1211">
        <v>6090</v>
      </c>
      <c r="AS1211" t="s">
        <v>31150</v>
      </c>
      <c r="AT1211" t="s">
        <v>937</v>
      </c>
      <c r="AU1211">
        <v>37</v>
      </c>
      <c r="AV1211">
        <v>6090</v>
      </c>
      <c r="AW1211" t="s">
        <v>24252</v>
      </c>
      <c r="AX1211" t="s">
        <v>937</v>
      </c>
      <c r="AY1211">
        <v>37</v>
      </c>
      <c r="AZ1211">
        <v>6090</v>
      </c>
      <c r="BA1211" t="s">
        <v>17404</v>
      </c>
      <c r="BB1211" t="s">
        <v>937</v>
      </c>
      <c r="BC1211">
        <v>37</v>
      </c>
      <c r="BD1211">
        <v>6090</v>
      </c>
      <c r="BE1211" t="s">
        <v>10556</v>
      </c>
      <c r="BF1211" t="s">
        <v>937</v>
      </c>
      <c r="BH1211">
        <v>37</v>
      </c>
      <c r="BI1211">
        <v>6090</v>
      </c>
      <c r="BJ1211" t="s">
        <v>3908</v>
      </c>
      <c r="BK1211" t="s">
        <v>937</v>
      </c>
      <c r="BP1211">
        <v>58</v>
      </c>
      <c r="BQ1211">
        <v>6160</v>
      </c>
      <c r="BS1211">
        <v>2</v>
      </c>
    </row>
    <row r="1212" spans="43:71" x14ac:dyDescent="0.2">
      <c r="AQ1212">
        <v>37</v>
      </c>
      <c r="AR1212">
        <v>6100</v>
      </c>
      <c r="AS1212" t="s">
        <v>31151</v>
      </c>
      <c r="AT1212" t="s">
        <v>937</v>
      </c>
      <c r="AU1212">
        <v>37</v>
      </c>
      <c r="AV1212">
        <v>6100</v>
      </c>
      <c r="AW1212" t="s">
        <v>24253</v>
      </c>
      <c r="AX1212" t="s">
        <v>937</v>
      </c>
      <c r="AY1212">
        <v>37</v>
      </c>
      <c r="AZ1212">
        <v>6100</v>
      </c>
      <c r="BA1212" t="s">
        <v>17405</v>
      </c>
      <c r="BB1212" t="s">
        <v>937</v>
      </c>
      <c r="BC1212">
        <v>37</v>
      </c>
      <c r="BD1212">
        <v>6100</v>
      </c>
      <c r="BE1212" t="s">
        <v>10557</v>
      </c>
      <c r="BF1212" t="s">
        <v>937</v>
      </c>
      <c r="BH1212">
        <v>37</v>
      </c>
      <c r="BI1212">
        <v>6100</v>
      </c>
      <c r="BJ1212" t="s">
        <v>3909</v>
      </c>
      <c r="BK1212" t="s">
        <v>937</v>
      </c>
      <c r="BP1212">
        <v>58</v>
      </c>
      <c r="BQ1212">
        <v>6170</v>
      </c>
      <c r="BS1212">
        <v>2</v>
      </c>
    </row>
    <row r="1213" spans="43:71" x14ac:dyDescent="0.2">
      <c r="AQ1213">
        <v>37</v>
      </c>
      <c r="AR1213">
        <v>6101</v>
      </c>
      <c r="AS1213" t="s">
        <v>31152</v>
      </c>
      <c r="AT1213" t="s">
        <v>936</v>
      </c>
      <c r="AU1213">
        <v>37</v>
      </c>
      <c r="AV1213">
        <v>6101</v>
      </c>
      <c r="AW1213" t="s">
        <v>24254</v>
      </c>
      <c r="AX1213" t="s">
        <v>936</v>
      </c>
      <c r="AY1213">
        <v>37</v>
      </c>
      <c r="AZ1213">
        <v>6101</v>
      </c>
      <c r="BA1213" t="s">
        <v>17406</v>
      </c>
      <c r="BB1213" t="s">
        <v>937</v>
      </c>
      <c r="BC1213">
        <v>37</v>
      </c>
      <c r="BD1213">
        <v>6101</v>
      </c>
      <c r="BE1213" t="s">
        <v>10558</v>
      </c>
      <c r="BF1213" t="s">
        <v>937</v>
      </c>
      <c r="BH1213">
        <v>37</v>
      </c>
      <c r="BI1213">
        <v>6101</v>
      </c>
      <c r="BJ1213" t="s">
        <v>3910</v>
      </c>
      <c r="BK1213" t="s">
        <v>937</v>
      </c>
      <c r="BP1213">
        <v>58</v>
      </c>
      <c r="BQ1213">
        <v>6180</v>
      </c>
      <c r="BS1213">
        <v>2</v>
      </c>
    </row>
    <row r="1214" spans="43:71" x14ac:dyDescent="0.2">
      <c r="AQ1214">
        <v>37</v>
      </c>
      <c r="AR1214">
        <v>6110</v>
      </c>
      <c r="AS1214" t="s">
        <v>31153</v>
      </c>
      <c r="AT1214" t="s">
        <v>936</v>
      </c>
      <c r="AU1214">
        <v>37</v>
      </c>
      <c r="AV1214">
        <v>6110</v>
      </c>
      <c r="AW1214" t="s">
        <v>24255</v>
      </c>
      <c r="AX1214" t="s">
        <v>936</v>
      </c>
      <c r="AY1214">
        <v>37</v>
      </c>
      <c r="AZ1214">
        <v>6110</v>
      </c>
      <c r="BA1214" t="s">
        <v>17407</v>
      </c>
      <c r="BB1214" t="s">
        <v>936</v>
      </c>
      <c r="BC1214">
        <v>37</v>
      </c>
      <c r="BD1214">
        <v>6110</v>
      </c>
      <c r="BE1214" t="s">
        <v>10559</v>
      </c>
      <c r="BF1214" t="s">
        <v>936</v>
      </c>
      <c r="BH1214">
        <v>37</v>
      </c>
      <c r="BI1214">
        <v>6110</v>
      </c>
      <c r="BJ1214" t="s">
        <v>3911</v>
      </c>
      <c r="BK1214" t="s">
        <v>936</v>
      </c>
      <c r="BP1214">
        <v>58</v>
      </c>
      <c r="BQ1214">
        <v>6190</v>
      </c>
      <c r="BS1214">
        <v>2</v>
      </c>
    </row>
    <row r="1215" spans="43:71" x14ac:dyDescent="0.2">
      <c r="AQ1215">
        <v>37</v>
      </c>
      <c r="AR1215">
        <v>6130</v>
      </c>
      <c r="AS1215" t="s">
        <v>31154</v>
      </c>
      <c r="AT1215" t="s">
        <v>937</v>
      </c>
      <c r="AU1215">
        <v>37</v>
      </c>
      <c r="AV1215">
        <v>6130</v>
      </c>
      <c r="AW1215" t="s">
        <v>24256</v>
      </c>
      <c r="AX1215" t="s">
        <v>937</v>
      </c>
      <c r="AY1215">
        <v>37</v>
      </c>
      <c r="AZ1215">
        <v>6130</v>
      </c>
      <c r="BA1215" t="s">
        <v>17408</v>
      </c>
      <c r="BB1215" t="s">
        <v>937</v>
      </c>
      <c r="BC1215">
        <v>37</v>
      </c>
      <c r="BD1215">
        <v>6130</v>
      </c>
      <c r="BE1215" t="s">
        <v>10560</v>
      </c>
      <c r="BF1215" t="s">
        <v>937</v>
      </c>
      <c r="BH1215">
        <v>37</v>
      </c>
      <c r="BI1215">
        <v>6130</v>
      </c>
      <c r="BJ1215" t="s">
        <v>3912</v>
      </c>
      <c r="BK1215" t="s">
        <v>937</v>
      </c>
      <c r="BP1215">
        <v>58</v>
      </c>
      <c r="BQ1215">
        <v>6200</v>
      </c>
      <c r="BS1215">
        <v>2</v>
      </c>
    </row>
    <row r="1216" spans="43:71" x14ac:dyDescent="0.2">
      <c r="AQ1216">
        <v>37</v>
      </c>
      <c r="AR1216">
        <v>6131</v>
      </c>
      <c r="AS1216" t="s">
        <v>31155</v>
      </c>
      <c r="AT1216" t="s">
        <v>937</v>
      </c>
      <c r="AU1216">
        <v>37</v>
      </c>
      <c r="AV1216">
        <v>6131</v>
      </c>
      <c r="AW1216" t="s">
        <v>24257</v>
      </c>
      <c r="AX1216" t="s">
        <v>937</v>
      </c>
      <c r="AY1216">
        <v>37</v>
      </c>
      <c r="AZ1216">
        <v>6131</v>
      </c>
      <c r="BA1216" t="s">
        <v>17409</v>
      </c>
      <c r="BB1216" t="s">
        <v>937</v>
      </c>
      <c r="BC1216">
        <v>37</v>
      </c>
      <c r="BD1216">
        <v>6131</v>
      </c>
      <c r="BE1216" t="s">
        <v>10561</v>
      </c>
      <c r="BF1216" t="s">
        <v>937</v>
      </c>
      <c r="BH1216">
        <v>37</v>
      </c>
      <c r="BI1216">
        <v>6131</v>
      </c>
      <c r="BJ1216" t="s">
        <v>3913</v>
      </c>
      <c r="BK1216" t="s">
        <v>937</v>
      </c>
      <c r="BP1216">
        <v>58</v>
      </c>
      <c r="BQ1216">
        <v>6210</v>
      </c>
      <c r="BS1216">
        <v>1</v>
      </c>
    </row>
    <row r="1217" spans="43:71" x14ac:dyDescent="0.2">
      <c r="AQ1217">
        <v>37</v>
      </c>
      <c r="AR1217">
        <v>6140</v>
      </c>
      <c r="AS1217" t="s">
        <v>31156</v>
      </c>
      <c r="AT1217" t="s">
        <v>937</v>
      </c>
      <c r="AU1217">
        <v>37</v>
      </c>
      <c r="AV1217">
        <v>6140</v>
      </c>
      <c r="AW1217" t="s">
        <v>24258</v>
      </c>
      <c r="AX1217" t="s">
        <v>937</v>
      </c>
      <c r="AY1217">
        <v>37</v>
      </c>
      <c r="AZ1217">
        <v>6140</v>
      </c>
      <c r="BA1217" t="s">
        <v>17410</v>
      </c>
      <c r="BB1217" t="s">
        <v>937</v>
      </c>
      <c r="BC1217">
        <v>37</v>
      </c>
      <c r="BD1217">
        <v>6140</v>
      </c>
      <c r="BE1217" t="s">
        <v>10562</v>
      </c>
      <c r="BF1217" t="s">
        <v>937</v>
      </c>
      <c r="BH1217">
        <v>37</v>
      </c>
      <c r="BI1217">
        <v>6140</v>
      </c>
      <c r="BJ1217" t="s">
        <v>3914</v>
      </c>
      <c r="BK1217" t="s">
        <v>937</v>
      </c>
      <c r="BP1217">
        <v>58</v>
      </c>
      <c r="BQ1217">
        <v>6240</v>
      </c>
      <c r="BS1217">
        <v>2</v>
      </c>
    </row>
    <row r="1218" spans="43:71" x14ac:dyDescent="0.2">
      <c r="AQ1218">
        <v>37</v>
      </c>
      <c r="AR1218">
        <v>6150</v>
      </c>
      <c r="AS1218" t="s">
        <v>31157</v>
      </c>
      <c r="AT1218" t="s">
        <v>937</v>
      </c>
      <c r="AU1218">
        <v>37</v>
      </c>
      <c r="AV1218">
        <v>6150</v>
      </c>
      <c r="AW1218" t="s">
        <v>24259</v>
      </c>
      <c r="AX1218" t="s">
        <v>937</v>
      </c>
      <c r="AY1218">
        <v>37</v>
      </c>
      <c r="AZ1218">
        <v>6150</v>
      </c>
      <c r="BA1218" t="s">
        <v>17411</v>
      </c>
      <c r="BB1218" t="s">
        <v>937</v>
      </c>
      <c r="BC1218">
        <v>37</v>
      </c>
      <c r="BD1218">
        <v>6150</v>
      </c>
      <c r="BE1218" t="s">
        <v>10563</v>
      </c>
      <c r="BF1218" t="s">
        <v>937</v>
      </c>
      <c r="BH1218">
        <v>37</v>
      </c>
      <c r="BI1218">
        <v>6150</v>
      </c>
      <c r="BJ1218" t="s">
        <v>3915</v>
      </c>
      <c r="BK1218" t="s">
        <v>937</v>
      </c>
      <c r="BP1218">
        <v>58</v>
      </c>
      <c r="BQ1218">
        <v>6250</v>
      </c>
      <c r="BS1218">
        <v>2</v>
      </c>
    </row>
    <row r="1219" spans="43:71" x14ac:dyDescent="0.2">
      <c r="AQ1219">
        <v>37</v>
      </c>
      <c r="AR1219">
        <v>6160</v>
      </c>
      <c r="AS1219" t="s">
        <v>31158</v>
      </c>
      <c r="AT1219" t="s">
        <v>937</v>
      </c>
      <c r="AU1219">
        <v>37</v>
      </c>
      <c r="AV1219">
        <v>6160</v>
      </c>
      <c r="AW1219" t="s">
        <v>24260</v>
      </c>
      <c r="AX1219" t="s">
        <v>937</v>
      </c>
      <c r="AY1219">
        <v>37</v>
      </c>
      <c r="AZ1219">
        <v>6160</v>
      </c>
      <c r="BA1219" t="s">
        <v>17412</v>
      </c>
      <c r="BB1219" t="s">
        <v>937</v>
      </c>
      <c r="BC1219">
        <v>37</v>
      </c>
      <c r="BD1219">
        <v>6160</v>
      </c>
      <c r="BE1219" t="s">
        <v>10564</v>
      </c>
      <c r="BF1219" t="s">
        <v>937</v>
      </c>
      <c r="BH1219">
        <v>37</v>
      </c>
      <c r="BI1219">
        <v>6160</v>
      </c>
      <c r="BJ1219" t="s">
        <v>3916</v>
      </c>
      <c r="BK1219" t="s">
        <v>937</v>
      </c>
      <c r="BP1219">
        <v>58</v>
      </c>
      <c r="BQ1219">
        <v>6256</v>
      </c>
      <c r="BS1219">
        <v>1</v>
      </c>
    </row>
    <row r="1220" spans="43:71" x14ac:dyDescent="0.2">
      <c r="AQ1220">
        <v>37</v>
      </c>
      <c r="AR1220">
        <v>6170</v>
      </c>
      <c r="AS1220" t="s">
        <v>31159</v>
      </c>
      <c r="AT1220" t="s">
        <v>936</v>
      </c>
      <c r="AU1220">
        <v>37</v>
      </c>
      <c r="AV1220">
        <v>6170</v>
      </c>
      <c r="AW1220" t="s">
        <v>24261</v>
      </c>
      <c r="AX1220" t="s">
        <v>936</v>
      </c>
      <c r="AY1220">
        <v>37</v>
      </c>
      <c r="AZ1220">
        <v>6170</v>
      </c>
      <c r="BA1220" t="s">
        <v>17413</v>
      </c>
      <c r="BB1220" t="s">
        <v>936</v>
      </c>
      <c r="BC1220">
        <v>37</v>
      </c>
      <c r="BD1220">
        <v>6170</v>
      </c>
      <c r="BE1220" t="s">
        <v>10565</v>
      </c>
      <c r="BF1220" t="s">
        <v>936</v>
      </c>
      <c r="BH1220">
        <v>37</v>
      </c>
      <c r="BI1220">
        <v>6170</v>
      </c>
      <c r="BJ1220" t="s">
        <v>3917</v>
      </c>
      <c r="BK1220" t="s">
        <v>937</v>
      </c>
      <c r="BP1220">
        <v>58</v>
      </c>
      <c r="BQ1220">
        <v>6260</v>
      </c>
      <c r="BS1220">
        <v>2</v>
      </c>
    </row>
    <row r="1221" spans="43:71" x14ac:dyDescent="0.2">
      <c r="AQ1221">
        <v>37</v>
      </c>
      <c r="AR1221">
        <v>6180</v>
      </c>
      <c r="AS1221" t="s">
        <v>31160</v>
      </c>
      <c r="AT1221" t="s">
        <v>937</v>
      </c>
      <c r="AU1221">
        <v>37</v>
      </c>
      <c r="AV1221">
        <v>6180</v>
      </c>
      <c r="AW1221" t="s">
        <v>24262</v>
      </c>
      <c r="AX1221" t="s">
        <v>937</v>
      </c>
      <c r="AY1221">
        <v>37</v>
      </c>
      <c r="AZ1221">
        <v>6180</v>
      </c>
      <c r="BA1221" t="s">
        <v>17414</v>
      </c>
      <c r="BB1221" t="s">
        <v>937</v>
      </c>
      <c r="BC1221">
        <v>37</v>
      </c>
      <c r="BD1221">
        <v>6180</v>
      </c>
      <c r="BE1221" t="s">
        <v>10566</v>
      </c>
      <c r="BF1221" t="s">
        <v>937</v>
      </c>
      <c r="BH1221">
        <v>37</v>
      </c>
      <c r="BI1221">
        <v>6180</v>
      </c>
      <c r="BJ1221" t="s">
        <v>3918</v>
      </c>
      <c r="BK1221" t="s">
        <v>937</v>
      </c>
      <c r="BP1221">
        <v>58</v>
      </c>
      <c r="BQ1221">
        <v>6270</v>
      </c>
      <c r="BS1221">
        <v>2</v>
      </c>
    </row>
    <row r="1222" spans="43:71" x14ac:dyDescent="0.2">
      <c r="AQ1222">
        <v>37</v>
      </c>
      <c r="AR1222">
        <v>6190</v>
      </c>
      <c r="AS1222" t="s">
        <v>31161</v>
      </c>
      <c r="AT1222" t="s">
        <v>937</v>
      </c>
      <c r="AU1222">
        <v>37</v>
      </c>
      <c r="AV1222">
        <v>6190</v>
      </c>
      <c r="AW1222" t="s">
        <v>24263</v>
      </c>
      <c r="AX1222" t="s">
        <v>937</v>
      </c>
      <c r="AY1222">
        <v>37</v>
      </c>
      <c r="AZ1222">
        <v>6190</v>
      </c>
      <c r="BA1222" t="s">
        <v>17415</v>
      </c>
      <c r="BB1222" t="s">
        <v>937</v>
      </c>
      <c r="BC1222">
        <v>37</v>
      </c>
      <c r="BD1222">
        <v>6190</v>
      </c>
      <c r="BE1222" t="s">
        <v>10567</v>
      </c>
      <c r="BF1222" t="s">
        <v>937</v>
      </c>
      <c r="BH1222">
        <v>37</v>
      </c>
      <c r="BI1222">
        <v>6190</v>
      </c>
      <c r="BJ1222" t="s">
        <v>3919</v>
      </c>
      <c r="BK1222" t="s">
        <v>937</v>
      </c>
      <c r="BP1222">
        <v>58</v>
      </c>
      <c r="BQ1222">
        <v>6280</v>
      </c>
      <c r="BS1222">
        <v>1</v>
      </c>
    </row>
    <row r="1223" spans="43:71" x14ac:dyDescent="0.2">
      <c r="AQ1223">
        <v>37</v>
      </c>
      <c r="AR1223">
        <v>6200</v>
      </c>
      <c r="AS1223" t="s">
        <v>31162</v>
      </c>
      <c r="AT1223" t="s">
        <v>937</v>
      </c>
      <c r="AU1223">
        <v>37</v>
      </c>
      <c r="AV1223">
        <v>6200</v>
      </c>
      <c r="AW1223" t="s">
        <v>24264</v>
      </c>
      <c r="AX1223" t="s">
        <v>937</v>
      </c>
      <c r="AY1223">
        <v>37</v>
      </c>
      <c r="AZ1223">
        <v>6200</v>
      </c>
      <c r="BA1223" t="s">
        <v>17416</v>
      </c>
      <c r="BB1223" t="s">
        <v>937</v>
      </c>
      <c r="BC1223">
        <v>37</v>
      </c>
      <c r="BD1223">
        <v>6200</v>
      </c>
      <c r="BE1223" t="s">
        <v>10568</v>
      </c>
      <c r="BF1223" t="s">
        <v>937</v>
      </c>
      <c r="BH1223">
        <v>37</v>
      </c>
      <c r="BI1223">
        <v>6200</v>
      </c>
      <c r="BJ1223" t="s">
        <v>3920</v>
      </c>
      <c r="BK1223" t="s">
        <v>937</v>
      </c>
      <c r="BP1223">
        <v>58</v>
      </c>
      <c r="BQ1223">
        <v>6290</v>
      </c>
      <c r="BS1223">
        <v>2</v>
      </c>
    </row>
    <row r="1224" spans="43:71" x14ac:dyDescent="0.2">
      <c r="AQ1224">
        <v>37</v>
      </c>
      <c r="AR1224">
        <v>6210</v>
      </c>
      <c r="AS1224" t="s">
        <v>31163</v>
      </c>
      <c r="AT1224" t="s">
        <v>936</v>
      </c>
      <c r="AU1224">
        <v>37</v>
      </c>
      <c r="AV1224">
        <v>6210</v>
      </c>
      <c r="AW1224" t="s">
        <v>24265</v>
      </c>
      <c r="AX1224" t="s">
        <v>936</v>
      </c>
      <c r="AY1224">
        <v>37</v>
      </c>
      <c r="AZ1224">
        <v>6210</v>
      </c>
      <c r="BA1224" t="s">
        <v>17417</v>
      </c>
      <c r="BB1224" t="s">
        <v>936</v>
      </c>
      <c r="BC1224">
        <v>37</v>
      </c>
      <c r="BD1224">
        <v>6210</v>
      </c>
      <c r="BE1224" t="s">
        <v>10569</v>
      </c>
      <c r="BF1224" t="s">
        <v>936</v>
      </c>
      <c r="BH1224">
        <v>37</v>
      </c>
      <c r="BI1224">
        <v>6210</v>
      </c>
      <c r="BJ1224" t="s">
        <v>3921</v>
      </c>
      <c r="BK1224" t="s">
        <v>936</v>
      </c>
      <c r="BP1224">
        <v>58</v>
      </c>
      <c r="BQ1224">
        <v>6300</v>
      </c>
      <c r="BS1224">
        <v>3</v>
      </c>
    </row>
    <row r="1225" spans="43:71" x14ac:dyDescent="0.2">
      <c r="AQ1225">
        <v>37</v>
      </c>
      <c r="AR1225">
        <v>6240</v>
      </c>
      <c r="AS1225" t="s">
        <v>31164</v>
      </c>
      <c r="AT1225" t="s">
        <v>937</v>
      </c>
      <c r="AU1225">
        <v>37</v>
      </c>
      <c r="AV1225">
        <v>6240</v>
      </c>
      <c r="AW1225" t="s">
        <v>24266</v>
      </c>
      <c r="AX1225" t="s">
        <v>937</v>
      </c>
      <c r="AY1225">
        <v>37</v>
      </c>
      <c r="AZ1225">
        <v>6240</v>
      </c>
      <c r="BA1225" t="s">
        <v>17418</v>
      </c>
      <c r="BB1225" t="s">
        <v>937</v>
      </c>
      <c r="BC1225">
        <v>37</v>
      </c>
      <c r="BD1225">
        <v>6240</v>
      </c>
      <c r="BE1225" t="s">
        <v>10570</v>
      </c>
      <c r="BF1225" t="s">
        <v>937</v>
      </c>
      <c r="BH1225">
        <v>37</v>
      </c>
      <c r="BI1225">
        <v>6240</v>
      </c>
      <c r="BJ1225" t="s">
        <v>3922</v>
      </c>
      <c r="BK1225" t="s">
        <v>937</v>
      </c>
      <c r="BP1225">
        <v>58</v>
      </c>
      <c r="BQ1225">
        <v>6310</v>
      </c>
      <c r="BS1225">
        <v>3</v>
      </c>
    </row>
    <row r="1226" spans="43:71" x14ac:dyDescent="0.2">
      <c r="AQ1226">
        <v>37</v>
      </c>
      <c r="AR1226">
        <v>6250</v>
      </c>
      <c r="AS1226" t="s">
        <v>31165</v>
      </c>
      <c r="AT1226" t="s">
        <v>936</v>
      </c>
      <c r="AU1226">
        <v>37</v>
      </c>
      <c r="AV1226">
        <v>6250</v>
      </c>
      <c r="AW1226" t="s">
        <v>24267</v>
      </c>
      <c r="AX1226" t="s">
        <v>936</v>
      </c>
      <c r="AY1226">
        <v>37</v>
      </c>
      <c r="AZ1226">
        <v>6250</v>
      </c>
      <c r="BA1226" t="s">
        <v>17419</v>
      </c>
      <c r="BB1226" t="s">
        <v>936</v>
      </c>
      <c r="BC1226">
        <v>37</v>
      </c>
      <c r="BD1226">
        <v>6250</v>
      </c>
      <c r="BE1226" t="s">
        <v>10571</v>
      </c>
      <c r="BF1226" t="s">
        <v>936</v>
      </c>
      <c r="BH1226">
        <v>37</v>
      </c>
      <c r="BI1226">
        <v>6250</v>
      </c>
      <c r="BJ1226" t="s">
        <v>3923</v>
      </c>
      <c r="BK1226" t="s">
        <v>936</v>
      </c>
      <c r="BP1226">
        <v>58</v>
      </c>
      <c r="BQ1226">
        <v>6320</v>
      </c>
      <c r="BS1226">
        <v>3</v>
      </c>
    </row>
    <row r="1227" spans="43:71" x14ac:dyDescent="0.2">
      <c r="AQ1227">
        <v>37</v>
      </c>
      <c r="AR1227">
        <v>6256</v>
      </c>
      <c r="AS1227" t="s">
        <v>31166</v>
      </c>
      <c r="AT1227" t="s">
        <v>936</v>
      </c>
      <c r="AU1227">
        <v>37</v>
      </c>
      <c r="AV1227">
        <v>6256</v>
      </c>
      <c r="AW1227" t="s">
        <v>24268</v>
      </c>
      <c r="AX1227" t="s">
        <v>936</v>
      </c>
      <c r="AY1227">
        <v>37</v>
      </c>
      <c r="AZ1227">
        <v>6256</v>
      </c>
      <c r="BA1227" t="s">
        <v>17420</v>
      </c>
      <c r="BB1227" t="s">
        <v>936</v>
      </c>
      <c r="BC1227">
        <v>37</v>
      </c>
      <c r="BD1227">
        <v>6256</v>
      </c>
      <c r="BE1227" t="s">
        <v>10572</v>
      </c>
      <c r="BF1227" t="s">
        <v>936</v>
      </c>
      <c r="BH1227">
        <v>37</v>
      </c>
      <c r="BI1227">
        <v>6256</v>
      </c>
      <c r="BJ1227" t="s">
        <v>3924</v>
      </c>
      <c r="BK1227" t="s">
        <v>936</v>
      </c>
      <c r="BP1227">
        <v>58</v>
      </c>
      <c r="BQ1227">
        <v>6330</v>
      </c>
      <c r="BS1227">
        <v>1</v>
      </c>
    </row>
    <row r="1228" spans="43:71" x14ac:dyDescent="0.2">
      <c r="AQ1228">
        <v>37</v>
      </c>
      <c r="AR1228">
        <v>6260</v>
      </c>
      <c r="AS1228" t="s">
        <v>31167</v>
      </c>
      <c r="AT1228" t="s">
        <v>937</v>
      </c>
      <c r="AU1228">
        <v>37</v>
      </c>
      <c r="AV1228">
        <v>6260</v>
      </c>
      <c r="AW1228" t="s">
        <v>24269</v>
      </c>
      <c r="AX1228" t="s">
        <v>937</v>
      </c>
      <c r="AY1228">
        <v>37</v>
      </c>
      <c r="AZ1228">
        <v>6260</v>
      </c>
      <c r="BA1228" t="s">
        <v>17421</v>
      </c>
      <c r="BB1228" t="s">
        <v>937</v>
      </c>
      <c r="BC1228">
        <v>37</v>
      </c>
      <c r="BD1228">
        <v>6260</v>
      </c>
      <c r="BE1228" t="s">
        <v>10573</v>
      </c>
      <c r="BF1228" t="s">
        <v>937</v>
      </c>
      <c r="BH1228">
        <v>37</v>
      </c>
      <c r="BI1228">
        <v>6260</v>
      </c>
      <c r="BJ1228" t="s">
        <v>3925</v>
      </c>
      <c r="BK1228" t="s">
        <v>937</v>
      </c>
      <c r="BP1228">
        <v>58</v>
      </c>
      <c r="BQ1228">
        <v>6340</v>
      </c>
      <c r="BS1228">
        <v>1</v>
      </c>
    </row>
    <row r="1229" spans="43:71" x14ac:dyDescent="0.2">
      <c r="AQ1229">
        <v>37</v>
      </c>
      <c r="AR1229">
        <v>6270</v>
      </c>
      <c r="AS1229" t="s">
        <v>31168</v>
      </c>
      <c r="AT1229" t="s">
        <v>937</v>
      </c>
      <c r="AU1229">
        <v>37</v>
      </c>
      <c r="AV1229">
        <v>6270</v>
      </c>
      <c r="AW1229" t="s">
        <v>24270</v>
      </c>
      <c r="AX1229" t="s">
        <v>937</v>
      </c>
      <c r="AY1229">
        <v>37</v>
      </c>
      <c r="AZ1229">
        <v>6270</v>
      </c>
      <c r="BA1229" t="s">
        <v>17422</v>
      </c>
      <c r="BB1229" t="s">
        <v>937</v>
      </c>
      <c r="BC1229">
        <v>37</v>
      </c>
      <c r="BD1229">
        <v>6270</v>
      </c>
      <c r="BE1229" t="s">
        <v>10574</v>
      </c>
      <c r="BF1229" t="s">
        <v>937</v>
      </c>
      <c r="BH1229">
        <v>37</v>
      </c>
      <c r="BI1229">
        <v>6270</v>
      </c>
      <c r="BJ1229" t="s">
        <v>3926</v>
      </c>
      <c r="BK1229" t="s">
        <v>937</v>
      </c>
      <c r="BP1229">
        <v>59</v>
      </c>
      <c r="BQ1229">
        <v>6010</v>
      </c>
      <c r="BS1229">
        <v>2</v>
      </c>
    </row>
    <row r="1230" spans="43:71" x14ac:dyDescent="0.2">
      <c r="AQ1230">
        <v>37</v>
      </c>
      <c r="AR1230">
        <v>6280</v>
      </c>
      <c r="AS1230" t="s">
        <v>31169</v>
      </c>
      <c r="AT1230" t="s">
        <v>936</v>
      </c>
      <c r="AU1230">
        <v>37</v>
      </c>
      <c r="AV1230">
        <v>6280</v>
      </c>
      <c r="AW1230" t="s">
        <v>24271</v>
      </c>
      <c r="AX1230" t="s">
        <v>936</v>
      </c>
      <c r="AY1230">
        <v>37</v>
      </c>
      <c r="AZ1230">
        <v>6280</v>
      </c>
      <c r="BA1230" t="s">
        <v>17423</v>
      </c>
      <c r="BB1230" t="s">
        <v>936</v>
      </c>
      <c r="BC1230">
        <v>37</v>
      </c>
      <c r="BD1230">
        <v>6280</v>
      </c>
      <c r="BE1230" t="s">
        <v>10575</v>
      </c>
      <c r="BF1230" t="s">
        <v>936</v>
      </c>
      <c r="BH1230">
        <v>37</v>
      </c>
      <c r="BI1230">
        <v>6280</v>
      </c>
      <c r="BJ1230" t="s">
        <v>3927</v>
      </c>
      <c r="BK1230" t="s">
        <v>936</v>
      </c>
      <c r="BP1230">
        <v>59</v>
      </c>
      <c r="BQ1230">
        <v>6020</v>
      </c>
      <c r="BS1230">
        <v>2</v>
      </c>
    </row>
    <row r="1231" spans="43:71" x14ac:dyDescent="0.2">
      <c r="AQ1231">
        <v>37</v>
      </c>
      <c r="AR1231">
        <v>6290</v>
      </c>
      <c r="AS1231" t="s">
        <v>31170</v>
      </c>
      <c r="AT1231" t="s">
        <v>936</v>
      </c>
      <c r="AU1231">
        <v>37</v>
      </c>
      <c r="AV1231">
        <v>6290</v>
      </c>
      <c r="AW1231" t="s">
        <v>24272</v>
      </c>
      <c r="AX1231" t="s">
        <v>936</v>
      </c>
      <c r="AY1231">
        <v>37</v>
      </c>
      <c r="AZ1231">
        <v>6290</v>
      </c>
      <c r="BA1231" t="s">
        <v>17424</v>
      </c>
      <c r="BB1231" t="s">
        <v>936</v>
      </c>
      <c r="BC1231">
        <v>37</v>
      </c>
      <c r="BD1231">
        <v>6290</v>
      </c>
      <c r="BE1231" t="s">
        <v>10576</v>
      </c>
      <c r="BF1231" t="s">
        <v>936</v>
      </c>
      <c r="BH1231">
        <v>37</v>
      </c>
      <c r="BI1231">
        <v>6290</v>
      </c>
      <c r="BJ1231" t="s">
        <v>3928</v>
      </c>
      <c r="BK1231" t="s">
        <v>936</v>
      </c>
      <c r="BP1231">
        <v>59</v>
      </c>
      <c r="BQ1231">
        <v>6030</v>
      </c>
      <c r="BS1231">
        <v>1</v>
      </c>
    </row>
    <row r="1232" spans="43:71" x14ac:dyDescent="0.2">
      <c r="AQ1232">
        <v>37</v>
      </c>
      <c r="AR1232">
        <v>6300</v>
      </c>
      <c r="AS1232" t="s">
        <v>31171</v>
      </c>
      <c r="AT1232" t="s">
        <v>936</v>
      </c>
      <c r="AU1232">
        <v>37</v>
      </c>
      <c r="AV1232">
        <v>6300</v>
      </c>
      <c r="AW1232" t="s">
        <v>24273</v>
      </c>
      <c r="AX1232" t="s">
        <v>936</v>
      </c>
      <c r="AY1232">
        <v>37</v>
      </c>
      <c r="AZ1232">
        <v>6300</v>
      </c>
      <c r="BA1232" t="s">
        <v>17425</v>
      </c>
      <c r="BB1232" t="s">
        <v>936</v>
      </c>
      <c r="BC1232">
        <v>37</v>
      </c>
      <c r="BD1232">
        <v>6300</v>
      </c>
      <c r="BE1232" t="s">
        <v>10577</v>
      </c>
      <c r="BF1232" t="s">
        <v>936</v>
      </c>
      <c r="BH1232">
        <v>37</v>
      </c>
      <c r="BI1232">
        <v>6300</v>
      </c>
      <c r="BJ1232" t="s">
        <v>3929</v>
      </c>
      <c r="BK1232" t="s">
        <v>936</v>
      </c>
      <c r="BP1232">
        <v>59</v>
      </c>
      <c r="BQ1232">
        <v>6040</v>
      </c>
      <c r="BS1232">
        <v>1</v>
      </c>
    </row>
    <row r="1233" spans="43:71" x14ac:dyDescent="0.2">
      <c r="AQ1233">
        <v>37</v>
      </c>
      <c r="AR1233">
        <v>6310</v>
      </c>
      <c r="AS1233" t="s">
        <v>31172</v>
      </c>
      <c r="AT1233" t="s">
        <v>936</v>
      </c>
      <c r="AU1233">
        <v>37</v>
      </c>
      <c r="AV1233">
        <v>6310</v>
      </c>
      <c r="AW1233" t="s">
        <v>24274</v>
      </c>
      <c r="AX1233" t="s">
        <v>936</v>
      </c>
      <c r="AY1233">
        <v>37</v>
      </c>
      <c r="AZ1233">
        <v>6310</v>
      </c>
      <c r="BA1233" t="s">
        <v>17426</v>
      </c>
      <c r="BB1233" t="s">
        <v>936</v>
      </c>
      <c r="BC1233">
        <v>37</v>
      </c>
      <c r="BD1233">
        <v>6310</v>
      </c>
      <c r="BE1233" t="s">
        <v>10578</v>
      </c>
      <c r="BF1233" t="s">
        <v>936</v>
      </c>
      <c r="BH1233">
        <v>37</v>
      </c>
      <c r="BI1233">
        <v>6310</v>
      </c>
      <c r="BJ1233" t="s">
        <v>3930</v>
      </c>
      <c r="BK1233" t="s">
        <v>936</v>
      </c>
      <c r="BP1233">
        <v>59</v>
      </c>
      <c r="BQ1233">
        <v>6070</v>
      </c>
      <c r="BS1233">
        <v>2</v>
      </c>
    </row>
    <row r="1234" spans="43:71" x14ac:dyDescent="0.2">
      <c r="AQ1234">
        <v>37</v>
      </c>
      <c r="AR1234">
        <v>6320</v>
      </c>
      <c r="AS1234" t="s">
        <v>31173</v>
      </c>
      <c r="AT1234" t="s">
        <v>937</v>
      </c>
      <c r="AU1234">
        <v>37</v>
      </c>
      <c r="AV1234">
        <v>6320</v>
      </c>
      <c r="AW1234" t="s">
        <v>24275</v>
      </c>
      <c r="AX1234" t="s">
        <v>937</v>
      </c>
      <c r="AY1234">
        <v>37</v>
      </c>
      <c r="AZ1234">
        <v>6320</v>
      </c>
      <c r="BA1234" t="s">
        <v>17427</v>
      </c>
      <c r="BB1234" t="s">
        <v>937</v>
      </c>
      <c r="BC1234">
        <v>37</v>
      </c>
      <c r="BD1234">
        <v>6320</v>
      </c>
      <c r="BE1234" t="s">
        <v>10579</v>
      </c>
      <c r="BF1234" t="s">
        <v>937</v>
      </c>
      <c r="BH1234">
        <v>37</v>
      </c>
      <c r="BI1234">
        <v>6320</v>
      </c>
      <c r="BJ1234" t="s">
        <v>3931</v>
      </c>
      <c r="BK1234" t="s">
        <v>937</v>
      </c>
      <c r="BP1234">
        <v>59</v>
      </c>
      <c r="BQ1234">
        <v>6080</v>
      </c>
      <c r="BS1234">
        <v>1</v>
      </c>
    </row>
    <row r="1235" spans="43:71" x14ac:dyDescent="0.2">
      <c r="AQ1235">
        <v>37</v>
      </c>
      <c r="AR1235">
        <v>6330</v>
      </c>
      <c r="AS1235" t="s">
        <v>31174</v>
      </c>
      <c r="AT1235" t="s">
        <v>937</v>
      </c>
      <c r="AU1235">
        <v>37</v>
      </c>
      <c r="AV1235">
        <v>6330</v>
      </c>
      <c r="AW1235" t="s">
        <v>24276</v>
      </c>
      <c r="AX1235" t="s">
        <v>937</v>
      </c>
      <c r="AY1235">
        <v>37</v>
      </c>
      <c r="AZ1235">
        <v>6330</v>
      </c>
      <c r="BA1235" t="s">
        <v>17428</v>
      </c>
      <c r="BB1235" t="s">
        <v>937</v>
      </c>
      <c r="BC1235">
        <v>37</v>
      </c>
      <c r="BD1235">
        <v>6330</v>
      </c>
      <c r="BE1235" t="s">
        <v>10580</v>
      </c>
      <c r="BF1235" t="s">
        <v>937</v>
      </c>
      <c r="BH1235">
        <v>37</v>
      </c>
      <c r="BI1235">
        <v>6330</v>
      </c>
      <c r="BJ1235" t="s">
        <v>3932</v>
      </c>
      <c r="BK1235" t="s">
        <v>937</v>
      </c>
      <c r="BP1235">
        <v>59</v>
      </c>
      <c r="BQ1235">
        <v>6090</v>
      </c>
      <c r="BS1235">
        <v>3</v>
      </c>
    </row>
    <row r="1236" spans="43:71" x14ac:dyDescent="0.2">
      <c r="AQ1236">
        <v>37</v>
      </c>
      <c r="AR1236">
        <v>6340</v>
      </c>
      <c r="AS1236" t="s">
        <v>31175</v>
      </c>
      <c r="AT1236" t="s">
        <v>936</v>
      </c>
      <c r="AU1236">
        <v>37</v>
      </c>
      <c r="AV1236">
        <v>6340</v>
      </c>
      <c r="AW1236" t="s">
        <v>24277</v>
      </c>
      <c r="AX1236" t="s">
        <v>936</v>
      </c>
      <c r="AY1236">
        <v>37</v>
      </c>
      <c r="AZ1236">
        <v>6340</v>
      </c>
      <c r="BA1236" t="s">
        <v>17429</v>
      </c>
      <c r="BB1236" t="s">
        <v>936</v>
      </c>
      <c r="BC1236">
        <v>37</v>
      </c>
      <c r="BD1236">
        <v>6340</v>
      </c>
      <c r="BE1236" t="s">
        <v>10581</v>
      </c>
      <c r="BF1236" t="s">
        <v>936</v>
      </c>
      <c r="BH1236">
        <v>37</v>
      </c>
      <c r="BI1236">
        <v>6340</v>
      </c>
      <c r="BJ1236" t="s">
        <v>3933</v>
      </c>
      <c r="BK1236" t="s">
        <v>936</v>
      </c>
      <c r="BP1236">
        <v>59</v>
      </c>
      <c r="BQ1236">
        <v>6100</v>
      </c>
      <c r="BS1236">
        <v>2</v>
      </c>
    </row>
    <row r="1237" spans="43:71" x14ac:dyDescent="0.2">
      <c r="AQ1237">
        <v>37</v>
      </c>
      <c r="AR1237">
        <v>6350</v>
      </c>
      <c r="AS1237" t="s">
        <v>31176</v>
      </c>
      <c r="AT1237" t="s">
        <v>936</v>
      </c>
      <c r="AU1237">
        <v>37</v>
      </c>
      <c r="AV1237">
        <v>6350</v>
      </c>
      <c r="AW1237" t="s">
        <v>24278</v>
      </c>
      <c r="AX1237" t="s">
        <v>936</v>
      </c>
      <c r="AY1237">
        <v>37</v>
      </c>
      <c r="AZ1237">
        <v>6350</v>
      </c>
      <c r="BA1237" t="s">
        <v>17430</v>
      </c>
      <c r="BB1237" t="s">
        <v>936</v>
      </c>
      <c r="BC1237">
        <v>37</v>
      </c>
      <c r="BD1237">
        <v>6350</v>
      </c>
      <c r="BE1237" t="s">
        <v>10582</v>
      </c>
      <c r="BF1237" t="s">
        <v>936</v>
      </c>
      <c r="BH1237">
        <v>37</v>
      </c>
      <c r="BI1237">
        <v>6350</v>
      </c>
      <c r="BJ1237" t="s">
        <v>3934</v>
      </c>
      <c r="BK1237" t="s">
        <v>936</v>
      </c>
      <c r="BP1237">
        <v>59</v>
      </c>
      <c r="BQ1237">
        <v>6101</v>
      </c>
      <c r="BS1237">
        <v>1</v>
      </c>
    </row>
    <row r="1238" spans="43:71" x14ac:dyDescent="0.2">
      <c r="AQ1238">
        <v>37</v>
      </c>
      <c r="AR1238">
        <v>6360</v>
      </c>
      <c r="AS1238" t="s">
        <v>31177</v>
      </c>
      <c r="AT1238" t="s">
        <v>936</v>
      </c>
      <c r="AU1238">
        <v>37</v>
      </c>
      <c r="AV1238">
        <v>6360</v>
      </c>
      <c r="AW1238" t="s">
        <v>24279</v>
      </c>
      <c r="AX1238" t="s">
        <v>936</v>
      </c>
      <c r="AY1238">
        <v>37</v>
      </c>
      <c r="AZ1238">
        <v>6360</v>
      </c>
      <c r="BA1238" t="s">
        <v>17431</v>
      </c>
      <c r="BB1238" t="s">
        <v>936</v>
      </c>
      <c r="BC1238">
        <v>37</v>
      </c>
      <c r="BD1238">
        <v>6360</v>
      </c>
      <c r="BE1238" t="s">
        <v>10583</v>
      </c>
      <c r="BF1238" t="s">
        <v>936</v>
      </c>
      <c r="BH1238">
        <v>37</v>
      </c>
      <c r="BI1238">
        <v>6360</v>
      </c>
      <c r="BJ1238" t="s">
        <v>3935</v>
      </c>
      <c r="BK1238" t="s">
        <v>936</v>
      </c>
      <c r="BP1238">
        <v>59</v>
      </c>
      <c r="BQ1238">
        <v>6110</v>
      </c>
      <c r="BS1238">
        <v>1</v>
      </c>
    </row>
    <row r="1239" spans="43:71" x14ac:dyDescent="0.2">
      <c r="AQ1239">
        <v>37</v>
      </c>
      <c r="AR1239">
        <v>7205</v>
      </c>
      <c r="AS1239" t="s">
        <v>31178</v>
      </c>
      <c r="AT1239" t="s">
        <v>937</v>
      </c>
      <c r="AU1239">
        <v>37</v>
      </c>
      <c r="AV1239">
        <v>7205</v>
      </c>
      <c r="AW1239" t="s">
        <v>24280</v>
      </c>
      <c r="AX1239" t="s">
        <v>937</v>
      </c>
      <c r="AY1239">
        <v>37</v>
      </c>
      <c r="AZ1239">
        <v>7205</v>
      </c>
      <c r="BA1239" t="s">
        <v>17432</v>
      </c>
      <c r="BB1239" t="s">
        <v>937</v>
      </c>
      <c r="BC1239">
        <v>37</v>
      </c>
      <c r="BD1239">
        <v>7205</v>
      </c>
      <c r="BE1239" t="s">
        <v>10584</v>
      </c>
      <c r="BF1239" t="s">
        <v>937</v>
      </c>
      <c r="BH1239">
        <v>37</v>
      </c>
      <c r="BI1239">
        <v>7205</v>
      </c>
      <c r="BJ1239" t="s">
        <v>3936</v>
      </c>
      <c r="BK1239" t="s">
        <v>937</v>
      </c>
      <c r="BP1239">
        <v>59</v>
      </c>
      <c r="BQ1239">
        <v>6130</v>
      </c>
      <c r="BS1239">
        <v>1</v>
      </c>
    </row>
    <row r="1240" spans="43:71" x14ac:dyDescent="0.2">
      <c r="AQ1240">
        <v>37</v>
      </c>
      <c r="AR1240">
        <v>7206</v>
      </c>
      <c r="AS1240" t="s">
        <v>31179</v>
      </c>
      <c r="AT1240" t="s">
        <v>937</v>
      </c>
      <c r="AU1240">
        <v>37</v>
      </c>
      <c r="AV1240">
        <v>7206</v>
      </c>
      <c r="AW1240" t="s">
        <v>24281</v>
      </c>
      <c r="AX1240" t="s">
        <v>937</v>
      </c>
      <c r="AY1240">
        <v>37</v>
      </c>
      <c r="AZ1240">
        <v>7206</v>
      </c>
      <c r="BA1240" t="s">
        <v>17433</v>
      </c>
      <c r="BB1240" t="s">
        <v>937</v>
      </c>
      <c r="BC1240">
        <v>37</v>
      </c>
      <c r="BD1240">
        <v>7206</v>
      </c>
      <c r="BE1240" t="s">
        <v>10585</v>
      </c>
      <c r="BF1240" t="s">
        <v>937</v>
      </c>
      <c r="BH1240">
        <v>37</v>
      </c>
      <c r="BI1240">
        <v>7206</v>
      </c>
      <c r="BJ1240" t="s">
        <v>3937</v>
      </c>
      <c r="BK1240" t="s">
        <v>937</v>
      </c>
      <c r="BP1240">
        <v>59</v>
      </c>
      <c r="BQ1240">
        <v>6131</v>
      </c>
      <c r="BS1240">
        <v>1</v>
      </c>
    </row>
    <row r="1241" spans="43:71" x14ac:dyDescent="0.2">
      <c r="AQ1241">
        <v>37</v>
      </c>
      <c r="AR1241">
        <v>7207</v>
      </c>
      <c r="AS1241" t="s">
        <v>31180</v>
      </c>
      <c r="AT1241" t="s">
        <v>937</v>
      </c>
      <c r="AU1241">
        <v>37</v>
      </c>
      <c r="AV1241">
        <v>7207</v>
      </c>
      <c r="AW1241" t="s">
        <v>24282</v>
      </c>
      <c r="AX1241" t="s">
        <v>937</v>
      </c>
      <c r="AY1241">
        <v>37</v>
      </c>
      <c r="AZ1241">
        <v>7207</v>
      </c>
      <c r="BA1241" t="s">
        <v>17434</v>
      </c>
      <c r="BB1241" t="s">
        <v>937</v>
      </c>
      <c r="BC1241">
        <v>37</v>
      </c>
      <c r="BD1241">
        <v>7207</v>
      </c>
      <c r="BE1241" t="s">
        <v>10586</v>
      </c>
      <c r="BF1241" t="s">
        <v>937</v>
      </c>
      <c r="BH1241">
        <v>37</v>
      </c>
      <c r="BI1241">
        <v>7207</v>
      </c>
      <c r="BJ1241" t="s">
        <v>3938</v>
      </c>
      <c r="BK1241" t="s">
        <v>937</v>
      </c>
      <c r="BP1241">
        <v>59</v>
      </c>
      <c r="BQ1241">
        <v>6140</v>
      </c>
      <c r="BS1241">
        <v>2</v>
      </c>
    </row>
    <row r="1242" spans="43:71" x14ac:dyDescent="0.2">
      <c r="AQ1242">
        <v>37</v>
      </c>
      <c r="AR1242">
        <v>7210</v>
      </c>
      <c r="AS1242" t="s">
        <v>31181</v>
      </c>
      <c r="AT1242" t="s">
        <v>938</v>
      </c>
      <c r="AU1242">
        <v>37</v>
      </c>
      <c r="AV1242">
        <v>7210</v>
      </c>
      <c r="AW1242" t="s">
        <v>24283</v>
      </c>
      <c r="AX1242" t="s">
        <v>938</v>
      </c>
      <c r="AY1242">
        <v>37</v>
      </c>
      <c r="AZ1242">
        <v>7210</v>
      </c>
      <c r="BA1242" t="s">
        <v>17435</v>
      </c>
      <c r="BB1242" t="s">
        <v>938</v>
      </c>
      <c r="BC1242">
        <v>37</v>
      </c>
      <c r="BD1242">
        <v>7210</v>
      </c>
      <c r="BE1242" t="s">
        <v>10587</v>
      </c>
      <c r="BF1242" t="s">
        <v>938</v>
      </c>
      <c r="BH1242">
        <v>37</v>
      </c>
      <c r="BI1242">
        <v>7210</v>
      </c>
      <c r="BJ1242" t="s">
        <v>3939</v>
      </c>
      <c r="BK1242" t="s">
        <v>938</v>
      </c>
      <c r="BP1242">
        <v>59</v>
      </c>
      <c r="BQ1242">
        <v>6150</v>
      </c>
      <c r="BS1242">
        <v>1</v>
      </c>
    </row>
    <row r="1243" spans="43:71" x14ac:dyDescent="0.2">
      <c r="AQ1243">
        <v>37</v>
      </c>
      <c r="AR1243">
        <v>8073</v>
      </c>
      <c r="AS1243" t="s">
        <v>31182</v>
      </c>
      <c r="AT1243" t="s">
        <v>936</v>
      </c>
      <c r="AU1243">
        <v>37</v>
      </c>
      <c r="AV1243">
        <v>8073</v>
      </c>
      <c r="AW1243" t="s">
        <v>24284</v>
      </c>
      <c r="AX1243" t="s">
        <v>936</v>
      </c>
      <c r="AY1243">
        <v>37</v>
      </c>
      <c r="AZ1243">
        <v>8073</v>
      </c>
      <c r="BA1243" t="s">
        <v>17436</v>
      </c>
      <c r="BB1243" t="s">
        <v>936</v>
      </c>
      <c r="BC1243">
        <v>37</v>
      </c>
      <c r="BD1243">
        <v>8073</v>
      </c>
      <c r="BE1243" t="s">
        <v>10588</v>
      </c>
      <c r="BF1243" t="s">
        <v>936</v>
      </c>
      <c r="BH1243">
        <v>37</v>
      </c>
      <c r="BI1243">
        <v>8073</v>
      </c>
      <c r="BJ1243" t="s">
        <v>3940</v>
      </c>
      <c r="BK1243" t="s">
        <v>936</v>
      </c>
      <c r="BP1243">
        <v>59</v>
      </c>
      <c r="BQ1243">
        <v>6160</v>
      </c>
      <c r="BS1243">
        <v>2</v>
      </c>
    </row>
    <row r="1244" spans="43:71" x14ac:dyDescent="0.2">
      <c r="AQ1244">
        <v>37</v>
      </c>
      <c r="AR1244">
        <v>8074</v>
      </c>
      <c r="AS1244" t="s">
        <v>31183</v>
      </c>
      <c r="AT1244" t="s">
        <v>937</v>
      </c>
      <c r="AU1244">
        <v>37</v>
      </c>
      <c r="AV1244">
        <v>8074</v>
      </c>
      <c r="AW1244" t="s">
        <v>24285</v>
      </c>
      <c r="AX1244" t="s">
        <v>937</v>
      </c>
      <c r="AY1244">
        <v>37</v>
      </c>
      <c r="AZ1244">
        <v>8074</v>
      </c>
      <c r="BA1244" t="s">
        <v>17437</v>
      </c>
      <c r="BB1244" t="s">
        <v>937</v>
      </c>
      <c r="BC1244">
        <v>37</v>
      </c>
      <c r="BD1244">
        <v>8074</v>
      </c>
      <c r="BE1244" t="s">
        <v>10589</v>
      </c>
      <c r="BF1244" t="s">
        <v>937</v>
      </c>
      <c r="BH1244">
        <v>37</v>
      </c>
      <c r="BI1244">
        <v>8074</v>
      </c>
      <c r="BJ1244" t="s">
        <v>3941</v>
      </c>
      <c r="BK1244" t="s">
        <v>937</v>
      </c>
      <c r="BP1244">
        <v>59</v>
      </c>
      <c r="BQ1244">
        <v>6170</v>
      </c>
      <c r="BS1244">
        <v>1</v>
      </c>
    </row>
    <row r="1245" spans="43:71" x14ac:dyDescent="0.2">
      <c r="AQ1245">
        <v>37</v>
      </c>
      <c r="AR1245">
        <v>8075</v>
      </c>
      <c r="AS1245" t="s">
        <v>31184</v>
      </c>
      <c r="AT1245" t="s">
        <v>937</v>
      </c>
      <c r="AU1245">
        <v>37</v>
      </c>
      <c r="AV1245">
        <v>8075</v>
      </c>
      <c r="AW1245" t="s">
        <v>24286</v>
      </c>
      <c r="AX1245" t="s">
        <v>937</v>
      </c>
      <c r="AY1245">
        <v>37</v>
      </c>
      <c r="AZ1245">
        <v>8075</v>
      </c>
      <c r="BA1245" t="s">
        <v>17438</v>
      </c>
      <c r="BB1245" t="s">
        <v>937</v>
      </c>
      <c r="BC1245">
        <v>37</v>
      </c>
      <c r="BD1245">
        <v>8075</v>
      </c>
      <c r="BE1245" t="s">
        <v>10590</v>
      </c>
      <c r="BF1245" t="s">
        <v>937</v>
      </c>
      <c r="BH1245">
        <v>37</v>
      </c>
      <c r="BI1245">
        <v>8075</v>
      </c>
      <c r="BJ1245" t="s">
        <v>3942</v>
      </c>
      <c r="BK1245" t="s">
        <v>937</v>
      </c>
      <c r="BP1245">
        <v>59</v>
      </c>
      <c r="BQ1245">
        <v>6180</v>
      </c>
      <c r="BS1245">
        <v>1</v>
      </c>
    </row>
    <row r="1246" spans="43:71" x14ac:dyDescent="0.2">
      <c r="AQ1246">
        <v>37</v>
      </c>
      <c r="AR1246">
        <v>8076</v>
      </c>
      <c r="AS1246" t="s">
        <v>31185</v>
      </c>
      <c r="AT1246" t="s">
        <v>938</v>
      </c>
      <c r="AU1246">
        <v>37</v>
      </c>
      <c r="AV1246">
        <v>8076</v>
      </c>
      <c r="AW1246" t="s">
        <v>24287</v>
      </c>
      <c r="AX1246" t="s">
        <v>938</v>
      </c>
      <c r="AY1246">
        <v>37</v>
      </c>
      <c r="AZ1246">
        <v>8076</v>
      </c>
      <c r="BA1246" t="s">
        <v>17439</v>
      </c>
      <c r="BB1246" t="s">
        <v>938</v>
      </c>
      <c r="BC1246">
        <v>37</v>
      </c>
      <c r="BD1246">
        <v>8076</v>
      </c>
      <c r="BE1246" t="s">
        <v>10591</v>
      </c>
      <c r="BF1246" t="s">
        <v>938</v>
      </c>
      <c r="BH1246">
        <v>37</v>
      </c>
      <c r="BI1246">
        <v>8076</v>
      </c>
      <c r="BJ1246" t="s">
        <v>3943</v>
      </c>
      <c r="BK1246" t="s">
        <v>936</v>
      </c>
      <c r="BP1246">
        <v>59</v>
      </c>
      <c r="BQ1246">
        <v>6190</v>
      </c>
      <c r="BS1246">
        <v>1</v>
      </c>
    </row>
    <row r="1247" spans="43:71" x14ac:dyDescent="0.2">
      <c r="AQ1247">
        <v>37</v>
      </c>
      <c r="AR1247">
        <v>8077</v>
      </c>
      <c r="AS1247" t="s">
        <v>31186</v>
      </c>
      <c r="AT1247" t="s">
        <v>937</v>
      </c>
      <c r="AU1247">
        <v>37</v>
      </c>
      <c r="AV1247">
        <v>8077</v>
      </c>
      <c r="AW1247" t="s">
        <v>24288</v>
      </c>
      <c r="AX1247" t="s">
        <v>937</v>
      </c>
      <c r="AY1247">
        <v>37</v>
      </c>
      <c r="AZ1247">
        <v>8077</v>
      </c>
      <c r="BA1247" t="s">
        <v>17440</v>
      </c>
      <c r="BB1247" t="s">
        <v>937</v>
      </c>
      <c r="BC1247">
        <v>37</v>
      </c>
      <c r="BD1247">
        <v>8077</v>
      </c>
      <c r="BE1247" t="s">
        <v>10592</v>
      </c>
      <c r="BF1247" t="s">
        <v>937</v>
      </c>
      <c r="BH1247">
        <v>37</v>
      </c>
      <c r="BI1247">
        <v>8077</v>
      </c>
      <c r="BJ1247" t="s">
        <v>3944</v>
      </c>
      <c r="BK1247" t="s">
        <v>937</v>
      </c>
      <c r="BP1247">
        <v>59</v>
      </c>
      <c r="BQ1247">
        <v>6200</v>
      </c>
      <c r="BS1247">
        <v>3</v>
      </c>
    </row>
    <row r="1248" spans="43:71" x14ac:dyDescent="0.2">
      <c r="AQ1248">
        <v>37</v>
      </c>
      <c r="AR1248">
        <v>8078</v>
      </c>
      <c r="AS1248" t="s">
        <v>31187</v>
      </c>
      <c r="AT1248" t="s">
        <v>937</v>
      </c>
      <c r="AU1248">
        <v>37</v>
      </c>
      <c r="AV1248">
        <v>8078</v>
      </c>
      <c r="AW1248" t="s">
        <v>24289</v>
      </c>
      <c r="AX1248" t="s">
        <v>937</v>
      </c>
      <c r="AY1248">
        <v>37</v>
      </c>
      <c r="AZ1248">
        <v>8078</v>
      </c>
      <c r="BA1248" t="s">
        <v>17441</v>
      </c>
      <c r="BB1248" t="s">
        <v>937</v>
      </c>
      <c r="BC1248">
        <v>37</v>
      </c>
      <c r="BD1248">
        <v>8078</v>
      </c>
      <c r="BE1248" t="s">
        <v>10593</v>
      </c>
      <c r="BF1248" t="s">
        <v>937</v>
      </c>
      <c r="BH1248">
        <v>37</v>
      </c>
      <c r="BI1248">
        <v>8078</v>
      </c>
      <c r="BJ1248" t="s">
        <v>3945</v>
      </c>
      <c r="BK1248" t="s">
        <v>937</v>
      </c>
      <c r="BP1248">
        <v>59</v>
      </c>
      <c r="BQ1248">
        <v>6210</v>
      </c>
      <c r="BS1248">
        <v>1</v>
      </c>
    </row>
    <row r="1249" spans="43:71" x14ac:dyDescent="0.2">
      <c r="AQ1249">
        <v>37</v>
      </c>
      <c r="AR1249">
        <v>8079</v>
      </c>
      <c r="AS1249" t="s">
        <v>31188</v>
      </c>
      <c r="AT1249" t="s">
        <v>937</v>
      </c>
      <c r="AU1249">
        <v>37</v>
      </c>
      <c r="AV1249">
        <v>8079</v>
      </c>
      <c r="AW1249" t="s">
        <v>24290</v>
      </c>
      <c r="AX1249" t="s">
        <v>937</v>
      </c>
      <c r="AY1249">
        <v>37</v>
      </c>
      <c r="AZ1249">
        <v>8079</v>
      </c>
      <c r="BA1249" t="s">
        <v>17442</v>
      </c>
      <c r="BB1249" t="s">
        <v>937</v>
      </c>
      <c r="BC1249">
        <v>37</v>
      </c>
      <c r="BD1249">
        <v>8079</v>
      </c>
      <c r="BE1249" t="s">
        <v>10594</v>
      </c>
      <c r="BF1249" t="s">
        <v>937</v>
      </c>
      <c r="BH1249">
        <v>37</v>
      </c>
      <c r="BI1249">
        <v>8079</v>
      </c>
      <c r="BJ1249" t="s">
        <v>3946</v>
      </c>
      <c r="BK1249" t="s">
        <v>937</v>
      </c>
      <c r="BP1249">
        <v>59</v>
      </c>
      <c r="BQ1249">
        <v>6240</v>
      </c>
      <c r="BS1249">
        <v>1</v>
      </c>
    </row>
    <row r="1250" spans="43:71" x14ac:dyDescent="0.2">
      <c r="AQ1250">
        <v>37</v>
      </c>
      <c r="AR1250">
        <v>8080</v>
      </c>
      <c r="AS1250" t="s">
        <v>31189</v>
      </c>
      <c r="AT1250" t="s">
        <v>937</v>
      </c>
      <c r="AU1250">
        <v>37</v>
      </c>
      <c r="AV1250">
        <v>8080</v>
      </c>
      <c r="AW1250" t="s">
        <v>24291</v>
      </c>
      <c r="AX1250" t="s">
        <v>937</v>
      </c>
      <c r="AY1250">
        <v>37</v>
      </c>
      <c r="AZ1250">
        <v>8080</v>
      </c>
      <c r="BA1250" t="s">
        <v>17443</v>
      </c>
      <c r="BB1250" t="s">
        <v>937</v>
      </c>
      <c r="BC1250">
        <v>37</v>
      </c>
      <c r="BD1250">
        <v>8080</v>
      </c>
      <c r="BE1250" t="s">
        <v>10595</v>
      </c>
      <c r="BF1250" t="s">
        <v>937</v>
      </c>
      <c r="BH1250">
        <v>37</v>
      </c>
      <c r="BI1250">
        <v>8080</v>
      </c>
      <c r="BJ1250" t="s">
        <v>3947</v>
      </c>
      <c r="BK1250" t="s">
        <v>937</v>
      </c>
      <c r="BP1250">
        <v>59</v>
      </c>
      <c r="BQ1250">
        <v>6250</v>
      </c>
      <c r="BS1250">
        <v>1</v>
      </c>
    </row>
    <row r="1251" spans="43:71" x14ac:dyDescent="0.2">
      <c r="AQ1251">
        <v>37</v>
      </c>
      <c r="AR1251">
        <v>8081</v>
      </c>
      <c r="AS1251" t="s">
        <v>31190</v>
      </c>
      <c r="AT1251" t="s">
        <v>937</v>
      </c>
      <c r="AU1251">
        <v>37</v>
      </c>
      <c r="AV1251">
        <v>8081</v>
      </c>
      <c r="AW1251" t="s">
        <v>24292</v>
      </c>
      <c r="AX1251" t="s">
        <v>937</v>
      </c>
      <c r="AY1251">
        <v>37</v>
      </c>
      <c r="AZ1251">
        <v>8081</v>
      </c>
      <c r="BA1251" t="s">
        <v>17444</v>
      </c>
      <c r="BB1251" t="s">
        <v>937</v>
      </c>
      <c r="BC1251">
        <v>37</v>
      </c>
      <c r="BD1251">
        <v>8081</v>
      </c>
      <c r="BE1251" t="s">
        <v>10596</v>
      </c>
      <c r="BF1251" t="s">
        <v>937</v>
      </c>
      <c r="BH1251">
        <v>37</v>
      </c>
      <c r="BI1251">
        <v>8081</v>
      </c>
      <c r="BJ1251" t="s">
        <v>3948</v>
      </c>
      <c r="BK1251" t="s">
        <v>937</v>
      </c>
      <c r="BP1251">
        <v>59</v>
      </c>
      <c r="BQ1251">
        <v>6256</v>
      </c>
      <c r="BS1251">
        <v>1</v>
      </c>
    </row>
    <row r="1252" spans="43:71" x14ac:dyDescent="0.2">
      <c r="AQ1252">
        <v>37</v>
      </c>
      <c r="AR1252">
        <v>8082</v>
      </c>
      <c r="AS1252" t="s">
        <v>31191</v>
      </c>
      <c r="AT1252" t="s">
        <v>938</v>
      </c>
      <c r="AU1252">
        <v>37</v>
      </c>
      <c r="AV1252">
        <v>8082</v>
      </c>
      <c r="AW1252" t="s">
        <v>24293</v>
      </c>
      <c r="AX1252" t="s">
        <v>938</v>
      </c>
      <c r="AY1252">
        <v>37</v>
      </c>
      <c r="AZ1252">
        <v>8082</v>
      </c>
      <c r="BA1252" t="s">
        <v>17445</v>
      </c>
      <c r="BB1252" t="s">
        <v>938</v>
      </c>
      <c r="BC1252">
        <v>37</v>
      </c>
      <c r="BD1252">
        <v>8082</v>
      </c>
      <c r="BE1252" t="s">
        <v>10597</v>
      </c>
      <c r="BF1252" t="s">
        <v>938</v>
      </c>
      <c r="BH1252">
        <v>37</v>
      </c>
      <c r="BI1252">
        <v>8082</v>
      </c>
      <c r="BJ1252" t="s">
        <v>3949</v>
      </c>
      <c r="BK1252" t="s">
        <v>938</v>
      </c>
      <c r="BP1252">
        <v>59</v>
      </c>
      <c r="BQ1252">
        <v>6260</v>
      </c>
      <c r="BS1252">
        <v>1</v>
      </c>
    </row>
    <row r="1253" spans="43:71" x14ac:dyDescent="0.2">
      <c r="AQ1253">
        <v>37</v>
      </c>
      <c r="AR1253">
        <v>8083</v>
      </c>
      <c r="AS1253" t="s">
        <v>31192</v>
      </c>
      <c r="AT1253" t="s">
        <v>937</v>
      </c>
      <c r="AU1253">
        <v>37</v>
      </c>
      <c r="AV1253">
        <v>8083</v>
      </c>
      <c r="AW1253" t="s">
        <v>24294</v>
      </c>
      <c r="AX1253" t="s">
        <v>937</v>
      </c>
      <c r="AY1253">
        <v>37</v>
      </c>
      <c r="AZ1253">
        <v>8083</v>
      </c>
      <c r="BA1253" t="s">
        <v>17446</v>
      </c>
      <c r="BB1253" t="s">
        <v>937</v>
      </c>
      <c r="BC1253">
        <v>37</v>
      </c>
      <c r="BD1253">
        <v>8083</v>
      </c>
      <c r="BE1253" t="s">
        <v>10598</v>
      </c>
      <c r="BF1253" t="s">
        <v>937</v>
      </c>
      <c r="BH1253">
        <v>37</v>
      </c>
      <c r="BI1253">
        <v>8083</v>
      </c>
      <c r="BJ1253" t="s">
        <v>3950</v>
      </c>
      <c r="BK1253" t="s">
        <v>937</v>
      </c>
      <c r="BP1253">
        <v>59</v>
      </c>
      <c r="BQ1253">
        <v>6270</v>
      </c>
      <c r="BS1253">
        <v>1</v>
      </c>
    </row>
    <row r="1254" spans="43:71" x14ac:dyDescent="0.2">
      <c r="AQ1254">
        <v>37</v>
      </c>
      <c r="AR1254">
        <v>8084</v>
      </c>
      <c r="AS1254" t="s">
        <v>31193</v>
      </c>
      <c r="AT1254" t="s">
        <v>937</v>
      </c>
      <c r="AU1254">
        <v>37</v>
      </c>
      <c r="AV1254">
        <v>8084</v>
      </c>
      <c r="AW1254" t="s">
        <v>24295</v>
      </c>
      <c r="AX1254" t="s">
        <v>937</v>
      </c>
      <c r="AY1254">
        <v>37</v>
      </c>
      <c r="AZ1254">
        <v>8084</v>
      </c>
      <c r="BA1254" t="s">
        <v>17447</v>
      </c>
      <c r="BB1254" t="s">
        <v>937</v>
      </c>
      <c r="BC1254">
        <v>37</v>
      </c>
      <c r="BD1254">
        <v>8084</v>
      </c>
      <c r="BE1254" t="s">
        <v>10599</v>
      </c>
      <c r="BF1254" t="s">
        <v>937</v>
      </c>
      <c r="BH1254">
        <v>37</v>
      </c>
      <c r="BI1254">
        <v>8084</v>
      </c>
      <c r="BJ1254" t="s">
        <v>3951</v>
      </c>
      <c r="BK1254" t="s">
        <v>937</v>
      </c>
      <c r="BP1254">
        <v>59</v>
      </c>
      <c r="BQ1254">
        <v>6280</v>
      </c>
      <c r="BS1254">
        <v>1</v>
      </c>
    </row>
    <row r="1255" spans="43:71" x14ac:dyDescent="0.2">
      <c r="AQ1255">
        <v>39</v>
      </c>
      <c r="AR1255">
        <v>6010</v>
      </c>
      <c r="AS1255" t="s">
        <v>31194</v>
      </c>
      <c r="AT1255" t="s">
        <v>937</v>
      </c>
      <c r="AU1255">
        <v>39</v>
      </c>
      <c r="AV1255">
        <v>6010</v>
      </c>
      <c r="AW1255" t="s">
        <v>24296</v>
      </c>
      <c r="AX1255" t="s">
        <v>937</v>
      </c>
      <c r="AY1255">
        <v>39</v>
      </c>
      <c r="AZ1255">
        <v>6010</v>
      </c>
      <c r="BA1255" t="s">
        <v>17448</v>
      </c>
      <c r="BB1255" t="s">
        <v>937</v>
      </c>
      <c r="BC1255">
        <v>39</v>
      </c>
      <c r="BD1255">
        <v>6010</v>
      </c>
      <c r="BE1255" t="s">
        <v>10600</v>
      </c>
      <c r="BF1255" t="s">
        <v>937</v>
      </c>
      <c r="BH1255">
        <v>39</v>
      </c>
      <c r="BI1255">
        <v>6010</v>
      </c>
      <c r="BJ1255" t="s">
        <v>3952</v>
      </c>
      <c r="BK1255" t="s">
        <v>937</v>
      </c>
      <c r="BP1255">
        <v>59</v>
      </c>
      <c r="BQ1255">
        <v>6290</v>
      </c>
      <c r="BS1255">
        <v>1</v>
      </c>
    </row>
    <row r="1256" spans="43:71" x14ac:dyDescent="0.2">
      <c r="AQ1256">
        <v>39</v>
      </c>
      <c r="AR1256">
        <v>6020</v>
      </c>
      <c r="AS1256" t="s">
        <v>31195</v>
      </c>
      <c r="AT1256" t="s">
        <v>937</v>
      </c>
      <c r="AU1256">
        <v>39</v>
      </c>
      <c r="AV1256">
        <v>6020</v>
      </c>
      <c r="AW1256" t="s">
        <v>24297</v>
      </c>
      <c r="AX1256" t="s">
        <v>937</v>
      </c>
      <c r="AY1256">
        <v>39</v>
      </c>
      <c r="AZ1256">
        <v>6020</v>
      </c>
      <c r="BA1256" t="s">
        <v>17449</v>
      </c>
      <c r="BB1256" t="s">
        <v>937</v>
      </c>
      <c r="BC1256">
        <v>39</v>
      </c>
      <c r="BD1256">
        <v>6020</v>
      </c>
      <c r="BE1256" t="s">
        <v>10601</v>
      </c>
      <c r="BF1256" t="s">
        <v>937</v>
      </c>
      <c r="BH1256">
        <v>39</v>
      </c>
      <c r="BI1256">
        <v>6020</v>
      </c>
      <c r="BJ1256" t="s">
        <v>3953</v>
      </c>
      <c r="BK1256" t="s">
        <v>937</v>
      </c>
      <c r="BP1256">
        <v>59</v>
      </c>
      <c r="BQ1256">
        <v>6300</v>
      </c>
      <c r="BS1256">
        <v>1</v>
      </c>
    </row>
    <row r="1257" spans="43:71" x14ac:dyDescent="0.2">
      <c r="AQ1257">
        <v>39</v>
      </c>
      <c r="AR1257">
        <v>6030</v>
      </c>
      <c r="AS1257" t="s">
        <v>31196</v>
      </c>
      <c r="AT1257" t="s">
        <v>937</v>
      </c>
      <c r="AU1257">
        <v>39</v>
      </c>
      <c r="AV1257">
        <v>6030</v>
      </c>
      <c r="AW1257" t="s">
        <v>24298</v>
      </c>
      <c r="AX1257" t="s">
        <v>937</v>
      </c>
      <c r="AY1257">
        <v>39</v>
      </c>
      <c r="AZ1257">
        <v>6030</v>
      </c>
      <c r="BA1257" t="s">
        <v>17450</v>
      </c>
      <c r="BB1257" t="s">
        <v>937</v>
      </c>
      <c r="BC1257">
        <v>39</v>
      </c>
      <c r="BD1257">
        <v>6030</v>
      </c>
      <c r="BE1257" t="s">
        <v>10602</v>
      </c>
      <c r="BF1257" t="s">
        <v>937</v>
      </c>
      <c r="BH1257">
        <v>39</v>
      </c>
      <c r="BI1257">
        <v>6030</v>
      </c>
      <c r="BJ1257" t="s">
        <v>3954</v>
      </c>
      <c r="BK1257" t="s">
        <v>937</v>
      </c>
      <c r="BP1257">
        <v>59</v>
      </c>
      <c r="BQ1257">
        <v>6310</v>
      </c>
      <c r="BS1257">
        <v>1</v>
      </c>
    </row>
    <row r="1258" spans="43:71" x14ac:dyDescent="0.2">
      <c r="AQ1258">
        <v>39</v>
      </c>
      <c r="AR1258">
        <v>6040</v>
      </c>
      <c r="AS1258" t="s">
        <v>31197</v>
      </c>
      <c r="AT1258" t="s">
        <v>937</v>
      </c>
      <c r="AU1258">
        <v>39</v>
      </c>
      <c r="AV1258">
        <v>6040</v>
      </c>
      <c r="AW1258" t="s">
        <v>24299</v>
      </c>
      <c r="AX1258" t="s">
        <v>937</v>
      </c>
      <c r="AY1258">
        <v>39</v>
      </c>
      <c r="AZ1258">
        <v>6040</v>
      </c>
      <c r="BA1258" t="s">
        <v>17451</v>
      </c>
      <c r="BB1258" t="s">
        <v>937</v>
      </c>
      <c r="BC1258">
        <v>39</v>
      </c>
      <c r="BD1258">
        <v>6040</v>
      </c>
      <c r="BE1258" t="s">
        <v>10603</v>
      </c>
      <c r="BF1258" t="s">
        <v>937</v>
      </c>
      <c r="BH1258">
        <v>39</v>
      </c>
      <c r="BI1258">
        <v>6040</v>
      </c>
      <c r="BJ1258" t="s">
        <v>3955</v>
      </c>
      <c r="BK1258" t="s">
        <v>937</v>
      </c>
      <c r="BP1258">
        <v>59</v>
      </c>
      <c r="BQ1258">
        <v>6320</v>
      </c>
      <c r="BS1258">
        <v>1</v>
      </c>
    </row>
    <row r="1259" spans="43:71" x14ac:dyDescent="0.2">
      <c r="AQ1259">
        <v>39</v>
      </c>
      <c r="AR1259">
        <v>6070</v>
      </c>
      <c r="AS1259" t="s">
        <v>31198</v>
      </c>
      <c r="AT1259" t="s">
        <v>937</v>
      </c>
      <c r="AU1259">
        <v>39</v>
      </c>
      <c r="AV1259">
        <v>6070</v>
      </c>
      <c r="AW1259" t="s">
        <v>24300</v>
      </c>
      <c r="AX1259" t="s">
        <v>937</v>
      </c>
      <c r="AY1259">
        <v>39</v>
      </c>
      <c r="AZ1259">
        <v>6070</v>
      </c>
      <c r="BA1259" t="s">
        <v>17452</v>
      </c>
      <c r="BB1259" t="s">
        <v>937</v>
      </c>
      <c r="BC1259">
        <v>39</v>
      </c>
      <c r="BD1259">
        <v>6070</v>
      </c>
      <c r="BE1259" t="s">
        <v>10604</v>
      </c>
      <c r="BF1259" t="s">
        <v>937</v>
      </c>
      <c r="BH1259">
        <v>39</v>
      </c>
      <c r="BI1259">
        <v>6070</v>
      </c>
      <c r="BJ1259" t="s">
        <v>3956</v>
      </c>
      <c r="BK1259" t="s">
        <v>937</v>
      </c>
      <c r="BP1259">
        <v>59</v>
      </c>
      <c r="BQ1259">
        <v>6330</v>
      </c>
      <c r="BS1259">
        <v>1</v>
      </c>
    </row>
    <row r="1260" spans="43:71" x14ac:dyDescent="0.2">
      <c r="AQ1260">
        <v>39</v>
      </c>
      <c r="AR1260">
        <v>6080</v>
      </c>
      <c r="AS1260" t="s">
        <v>31199</v>
      </c>
      <c r="AT1260" t="s">
        <v>937</v>
      </c>
      <c r="AU1260">
        <v>39</v>
      </c>
      <c r="AV1260">
        <v>6080</v>
      </c>
      <c r="AW1260" t="s">
        <v>24301</v>
      </c>
      <c r="AX1260" t="s">
        <v>937</v>
      </c>
      <c r="AY1260">
        <v>39</v>
      </c>
      <c r="AZ1260">
        <v>6080</v>
      </c>
      <c r="BA1260" t="s">
        <v>17453</v>
      </c>
      <c r="BB1260" t="s">
        <v>937</v>
      </c>
      <c r="BC1260">
        <v>39</v>
      </c>
      <c r="BD1260">
        <v>6080</v>
      </c>
      <c r="BE1260" t="s">
        <v>10605</v>
      </c>
      <c r="BF1260" t="s">
        <v>937</v>
      </c>
      <c r="BH1260">
        <v>39</v>
      </c>
      <c r="BI1260">
        <v>6080</v>
      </c>
      <c r="BJ1260" t="s">
        <v>3957</v>
      </c>
      <c r="BK1260" t="s">
        <v>937</v>
      </c>
      <c r="BP1260">
        <v>59</v>
      </c>
      <c r="BQ1260">
        <v>6340</v>
      </c>
      <c r="BS1260">
        <v>1</v>
      </c>
    </row>
    <row r="1261" spans="43:71" x14ac:dyDescent="0.2">
      <c r="AQ1261">
        <v>39</v>
      </c>
      <c r="AR1261">
        <v>6090</v>
      </c>
      <c r="AS1261" t="s">
        <v>31200</v>
      </c>
      <c r="AT1261" t="s">
        <v>937</v>
      </c>
      <c r="AU1261">
        <v>39</v>
      </c>
      <c r="AV1261">
        <v>6090</v>
      </c>
      <c r="AW1261" t="s">
        <v>24302</v>
      </c>
      <c r="AX1261" t="s">
        <v>937</v>
      </c>
      <c r="AY1261">
        <v>39</v>
      </c>
      <c r="AZ1261">
        <v>6090</v>
      </c>
      <c r="BA1261" t="s">
        <v>17454</v>
      </c>
      <c r="BB1261" t="s">
        <v>937</v>
      </c>
      <c r="BC1261">
        <v>39</v>
      </c>
      <c r="BD1261">
        <v>6090</v>
      </c>
      <c r="BE1261" t="s">
        <v>10606</v>
      </c>
      <c r="BF1261" t="s">
        <v>937</v>
      </c>
      <c r="BH1261">
        <v>39</v>
      </c>
      <c r="BI1261">
        <v>6090</v>
      </c>
      <c r="BJ1261" t="s">
        <v>3958</v>
      </c>
      <c r="BK1261" t="s">
        <v>937</v>
      </c>
      <c r="BP1261">
        <v>61</v>
      </c>
      <c r="BQ1261">
        <v>6010</v>
      </c>
      <c r="BS1261">
        <v>2</v>
      </c>
    </row>
    <row r="1262" spans="43:71" x14ac:dyDescent="0.2">
      <c r="AQ1262">
        <v>39</v>
      </c>
      <c r="AR1262">
        <v>6100</v>
      </c>
      <c r="AS1262" t="s">
        <v>31201</v>
      </c>
      <c r="AT1262" t="s">
        <v>937</v>
      </c>
      <c r="AU1262">
        <v>39</v>
      </c>
      <c r="AV1262">
        <v>6100</v>
      </c>
      <c r="AW1262" t="s">
        <v>24303</v>
      </c>
      <c r="AX1262" t="s">
        <v>937</v>
      </c>
      <c r="AY1262">
        <v>39</v>
      </c>
      <c r="AZ1262">
        <v>6100</v>
      </c>
      <c r="BA1262" t="s">
        <v>17455</v>
      </c>
      <c r="BB1262" t="s">
        <v>937</v>
      </c>
      <c r="BC1262">
        <v>39</v>
      </c>
      <c r="BD1262">
        <v>6100</v>
      </c>
      <c r="BE1262" t="s">
        <v>10607</v>
      </c>
      <c r="BF1262" t="s">
        <v>937</v>
      </c>
      <c r="BH1262">
        <v>39</v>
      </c>
      <c r="BI1262">
        <v>6100</v>
      </c>
      <c r="BJ1262" t="s">
        <v>3959</v>
      </c>
      <c r="BK1262" t="s">
        <v>937</v>
      </c>
      <c r="BP1262">
        <v>61</v>
      </c>
      <c r="BQ1262">
        <v>6020</v>
      </c>
      <c r="BS1262">
        <v>2</v>
      </c>
    </row>
    <row r="1263" spans="43:71" x14ac:dyDescent="0.2">
      <c r="AQ1263">
        <v>39</v>
      </c>
      <c r="AR1263">
        <v>6101</v>
      </c>
      <c r="AS1263" t="s">
        <v>31202</v>
      </c>
      <c r="AT1263" t="s">
        <v>937</v>
      </c>
      <c r="AU1263">
        <v>39</v>
      </c>
      <c r="AV1263">
        <v>6101</v>
      </c>
      <c r="AW1263" t="s">
        <v>24304</v>
      </c>
      <c r="AX1263" t="s">
        <v>937</v>
      </c>
      <c r="AY1263">
        <v>39</v>
      </c>
      <c r="AZ1263">
        <v>6101</v>
      </c>
      <c r="BA1263" t="s">
        <v>17456</v>
      </c>
      <c r="BB1263" t="s">
        <v>937</v>
      </c>
      <c r="BC1263">
        <v>39</v>
      </c>
      <c r="BD1263">
        <v>6101</v>
      </c>
      <c r="BE1263" t="s">
        <v>10608</v>
      </c>
      <c r="BF1263" t="s">
        <v>937</v>
      </c>
      <c r="BH1263">
        <v>39</v>
      </c>
      <c r="BI1263">
        <v>6101</v>
      </c>
      <c r="BJ1263" t="s">
        <v>3960</v>
      </c>
      <c r="BK1263" t="s">
        <v>937</v>
      </c>
      <c r="BP1263">
        <v>61</v>
      </c>
      <c r="BQ1263">
        <v>6030</v>
      </c>
      <c r="BS1263">
        <v>2</v>
      </c>
    </row>
    <row r="1264" spans="43:71" x14ac:dyDescent="0.2">
      <c r="AQ1264">
        <v>39</v>
      </c>
      <c r="AR1264">
        <v>6110</v>
      </c>
      <c r="AS1264" t="s">
        <v>31203</v>
      </c>
      <c r="AT1264" t="s">
        <v>936</v>
      </c>
      <c r="AU1264">
        <v>39</v>
      </c>
      <c r="AV1264">
        <v>6110</v>
      </c>
      <c r="AW1264" t="s">
        <v>24305</v>
      </c>
      <c r="AX1264" t="s">
        <v>936</v>
      </c>
      <c r="AY1264">
        <v>39</v>
      </c>
      <c r="AZ1264">
        <v>6110</v>
      </c>
      <c r="BA1264" t="s">
        <v>17457</v>
      </c>
      <c r="BB1264" t="s">
        <v>936</v>
      </c>
      <c r="BC1264">
        <v>39</v>
      </c>
      <c r="BD1264">
        <v>6110</v>
      </c>
      <c r="BE1264" t="s">
        <v>10609</v>
      </c>
      <c r="BF1264" t="s">
        <v>936</v>
      </c>
      <c r="BH1264">
        <v>39</v>
      </c>
      <c r="BI1264">
        <v>6110</v>
      </c>
      <c r="BJ1264" t="s">
        <v>3961</v>
      </c>
      <c r="BK1264" t="s">
        <v>936</v>
      </c>
      <c r="BP1264">
        <v>61</v>
      </c>
      <c r="BQ1264">
        <v>6040</v>
      </c>
      <c r="BS1264">
        <v>2</v>
      </c>
    </row>
    <row r="1265" spans="43:71" x14ac:dyDescent="0.2">
      <c r="AQ1265">
        <v>39</v>
      </c>
      <c r="AR1265">
        <v>6130</v>
      </c>
      <c r="AS1265" t="s">
        <v>31204</v>
      </c>
      <c r="AT1265" t="s">
        <v>936</v>
      </c>
      <c r="AU1265">
        <v>39</v>
      </c>
      <c r="AV1265">
        <v>6130</v>
      </c>
      <c r="AW1265" t="s">
        <v>24306</v>
      </c>
      <c r="AX1265" t="s">
        <v>936</v>
      </c>
      <c r="AY1265">
        <v>39</v>
      </c>
      <c r="AZ1265">
        <v>6130</v>
      </c>
      <c r="BA1265" t="s">
        <v>17458</v>
      </c>
      <c r="BB1265" t="s">
        <v>936</v>
      </c>
      <c r="BC1265">
        <v>39</v>
      </c>
      <c r="BD1265">
        <v>6130</v>
      </c>
      <c r="BE1265" t="s">
        <v>10610</v>
      </c>
      <c r="BF1265" t="s">
        <v>936</v>
      </c>
      <c r="BH1265">
        <v>39</v>
      </c>
      <c r="BI1265">
        <v>6130</v>
      </c>
      <c r="BJ1265" t="s">
        <v>3962</v>
      </c>
      <c r="BK1265" t="s">
        <v>936</v>
      </c>
      <c r="BP1265">
        <v>61</v>
      </c>
      <c r="BQ1265">
        <v>6070</v>
      </c>
      <c r="BS1265">
        <v>2</v>
      </c>
    </row>
    <row r="1266" spans="43:71" x14ac:dyDescent="0.2">
      <c r="AQ1266">
        <v>39</v>
      </c>
      <c r="AR1266">
        <v>6131</v>
      </c>
      <c r="AS1266" t="s">
        <v>31205</v>
      </c>
      <c r="AT1266" t="s">
        <v>939</v>
      </c>
      <c r="AU1266">
        <v>39</v>
      </c>
      <c r="AV1266">
        <v>6131</v>
      </c>
      <c r="AW1266" t="s">
        <v>24307</v>
      </c>
      <c r="AX1266" t="s">
        <v>939</v>
      </c>
      <c r="AY1266">
        <v>39</v>
      </c>
      <c r="AZ1266">
        <v>6131</v>
      </c>
      <c r="BA1266" t="s">
        <v>17459</v>
      </c>
      <c r="BB1266" t="s">
        <v>939</v>
      </c>
      <c r="BC1266">
        <v>39</v>
      </c>
      <c r="BD1266">
        <v>6131</v>
      </c>
      <c r="BE1266" t="s">
        <v>10611</v>
      </c>
      <c r="BF1266" t="s">
        <v>939</v>
      </c>
      <c r="BH1266">
        <v>39</v>
      </c>
      <c r="BI1266">
        <v>6131</v>
      </c>
      <c r="BJ1266" t="s">
        <v>3963</v>
      </c>
      <c r="BK1266" t="s">
        <v>939</v>
      </c>
      <c r="BP1266">
        <v>61</v>
      </c>
      <c r="BQ1266">
        <v>6080</v>
      </c>
      <c r="BS1266">
        <v>2</v>
      </c>
    </row>
    <row r="1267" spans="43:71" x14ac:dyDescent="0.2">
      <c r="AQ1267">
        <v>39</v>
      </c>
      <c r="AR1267">
        <v>6140</v>
      </c>
      <c r="AS1267" t="s">
        <v>31206</v>
      </c>
      <c r="AT1267" t="s">
        <v>937</v>
      </c>
      <c r="AU1267">
        <v>39</v>
      </c>
      <c r="AV1267">
        <v>6140</v>
      </c>
      <c r="AW1267" t="s">
        <v>24308</v>
      </c>
      <c r="AX1267" t="s">
        <v>937</v>
      </c>
      <c r="AY1267">
        <v>39</v>
      </c>
      <c r="AZ1267">
        <v>6140</v>
      </c>
      <c r="BA1267" t="s">
        <v>17460</v>
      </c>
      <c r="BB1267" t="s">
        <v>937</v>
      </c>
      <c r="BC1267">
        <v>39</v>
      </c>
      <c r="BD1267">
        <v>6140</v>
      </c>
      <c r="BE1267" t="s">
        <v>10612</v>
      </c>
      <c r="BF1267" t="s">
        <v>937</v>
      </c>
      <c r="BH1267">
        <v>39</v>
      </c>
      <c r="BI1267">
        <v>6140</v>
      </c>
      <c r="BJ1267" t="s">
        <v>3964</v>
      </c>
      <c r="BK1267" t="s">
        <v>937</v>
      </c>
      <c r="BP1267">
        <v>61</v>
      </c>
      <c r="BQ1267">
        <v>6090</v>
      </c>
      <c r="BS1267">
        <v>2</v>
      </c>
    </row>
    <row r="1268" spans="43:71" x14ac:dyDescent="0.2">
      <c r="AQ1268">
        <v>39</v>
      </c>
      <c r="AR1268">
        <v>6150</v>
      </c>
      <c r="AS1268" t="s">
        <v>31207</v>
      </c>
      <c r="AT1268" t="s">
        <v>937</v>
      </c>
      <c r="AU1268">
        <v>39</v>
      </c>
      <c r="AV1268">
        <v>6150</v>
      </c>
      <c r="AW1268" t="s">
        <v>24309</v>
      </c>
      <c r="AX1268" t="s">
        <v>937</v>
      </c>
      <c r="AY1268">
        <v>39</v>
      </c>
      <c r="AZ1268">
        <v>6150</v>
      </c>
      <c r="BA1268" t="s">
        <v>17461</v>
      </c>
      <c r="BB1268" t="s">
        <v>937</v>
      </c>
      <c r="BC1268">
        <v>39</v>
      </c>
      <c r="BD1268">
        <v>6150</v>
      </c>
      <c r="BE1268" t="s">
        <v>10613</v>
      </c>
      <c r="BF1268" t="s">
        <v>937</v>
      </c>
      <c r="BH1268">
        <v>39</v>
      </c>
      <c r="BI1268">
        <v>6150</v>
      </c>
      <c r="BJ1268" t="s">
        <v>3965</v>
      </c>
      <c r="BK1268" t="s">
        <v>937</v>
      </c>
      <c r="BP1268">
        <v>61</v>
      </c>
      <c r="BQ1268">
        <v>6100</v>
      </c>
      <c r="BS1268">
        <v>2</v>
      </c>
    </row>
    <row r="1269" spans="43:71" x14ac:dyDescent="0.2">
      <c r="AQ1269">
        <v>39</v>
      </c>
      <c r="AR1269">
        <v>6160</v>
      </c>
      <c r="AS1269" t="s">
        <v>31208</v>
      </c>
      <c r="AT1269" t="s">
        <v>937</v>
      </c>
      <c r="AU1269">
        <v>39</v>
      </c>
      <c r="AV1269">
        <v>6160</v>
      </c>
      <c r="AW1269" t="s">
        <v>24310</v>
      </c>
      <c r="AX1269" t="s">
        <v>937</v>
      </c>
      <c r="AY1269">
        <v>39</v>
      </c>
      <c r="AZ1269">
        <v>6160</v>
      </c>
      <c r="BA1269" t="s">
        <v>17462</v>
      </c>
      <c r="BB1269" t="s">
        <v>937</v>
      </c>
      <c r="BC1269">
        <v>39</v>
      </c>
      <c r="BD1269">
        <v>6160</v>
      </c>
      <c r="BE1269" t="s">
        <v>10614</v>
      </c>
      <c r="BF1269" t="s">
        <v>937</v>
      </c>
      <c r="BH1269">
        <v>39</v>
      </c>
      <c r="BI1269">
        <v>6160</v>
      </c>
      <c r="BJ1269" t="s">
        <v>3966</v>
      </c>
      <c r="BK1269" t="s">
        <v>937</v>
      </c>
      <c r="BP1269">
        <v>61</v>
      </c>
      <c r="BQ1269">
        <v>6101</v>
      </c>
      <c r="BS1269">
        <v>4</v>
      </c>
    </row>
    <row r="1270" spans="43:71" x14ac:dyDescent="0.2">
      <c r="AQ1270">
        <v>39</v>
      </c>
      <c r="AR1270">
        <v>6170</v>
      </c>
      <c r="AS1270" t="s">
        <v>31209</v>
      </c>
      <c r="AT1270" t="s">
        <v>937</v>
      </c>
      <c r="AU1270">
        <v>39</v>
      </c>
      <c r="AV1270">
        <v>6170</v>
      </c>
      <c r="AW1270" t="s">
        <v>24311</v>
      </c>
      <c r="AX1270" t="s">
        <v>937</v>
      </c>
      <c r="AY1270">
        <v>39</v>
      </c>
      <c r="AZ1270">
        <v>6170</v>
      </c>
      <c r="BA1270" t="s">
        <v>17463</v>
      </c>
      <c r="BB1270" t="s">
        <v>937</v>
      </c>
      <c r="BC1270">
        <v>39</v>
      </c>
      <c r="BD1270">
        <v>6170</v>
      </c>
      <c r="BE1270" t="s">
        <v>10615</v>
      </c>
      <c r="BF1270" t="s">
        <v>937</v>
      </c>
      <c r="BH1270">
        <v>39</v>
      </c>
      <c r="BI1270">
        <v>6170</v>
      </c>
      <c r="BJ1270" t="s">
        <v>3967</v>
      </c>
      <c r="BK1270" t="s">
        <v>937</v>
      </c>
      <c r="BP1270">
        <v>61</v>
      </c>
      <c r="BQ1270">
        <v>6110</v>
      </c>
      <c r="BS1270">
        <v>1</v>
      </c>
    </row>
    <row r="1271" spans="43:71" x14ac:dyDescent="0.2">
      <c r="AQ1271">
        <v>39</v>
      </c>
      <c r="AR1271">
        <v>6180</v>
      </c>
      <c r="AS1271" t="s">
        <v>31210</v>
      </c>
      <c r="AT1271" t="s">
        <v>937</v>
      </c>
      <c r="AU1271">
        <v>39</v>
      </c>
      <c r="AV1271">
        <v>6180</v>
      </c>
      <c r="AW1271" t="s">
        <v>24312</v>
      </c>
      <c r="AX1271" t="s">
        <v>937</v>
      </c>
      <c r="AY1271">
        <v>39</v>
      </c>
      <c r="AZ1271">
        <v>6180</v>
      </c>
      <c r="BA1271" t="s">
        <v>17464</v>
      </c>
      <c r="BB1271" t="s">
        <v>937</v>
      </c>
      <c r="BC1271">
        <v>39</v>
      </c>
      <c r="BD1271">
        <v>6180</v>
      </c>
      <c r="BE1271" t="s">
        <v>10616</v>
      </c>
      <c r="BF1271" t="s">
        <v>937</v>
      </c>
      <c r="BH1271">
        <v>39</v>
      </c>
      <c r="BI1271">
        <v>6180</v>
      </c>
      <c r="BJ1271" t="s">
        <v>3968</v>
      </c>
      <c r="BK1271" t="s">
        <v>937</v>
      </c>
      <c r="BP1271">
        <v>61</v>
      </c>
      <c r="BQ1271">
        <v>6130</v>
      </c>
      <c r="BS1271">
        <v>2</v>
      </c>
    </row>
    <row r="1272" spans="43:71" x14ac:dyDescent="0.2">
      <c r="AQ1272">
        <v>39</v>
      </c>
      <c r="AR1272">
        <v>6190</v>
      </c>
      <c r="AS1272" t="s">
        <v>31211</v>
      </c>
      <c r="AT1272" t="s">
        <v>937</v>
      </c>
      <c r="AU1272">
        <v>39</v>
      </c>
      <c r="AV1272">
        <v>6190</v>
      </c>
      <c r="AW1272" t="s">
        <v>24313</v>
      </c>
      <c r="AX1272" t="s">
        <v>937</v>
      </c>
      <c r="AY1272">
        <v>39</v>
      </c>
      <c r="AZ1272">
        <v>6190</v>
      </c>
      <c r="BA1272" t="s">
        <v>17465</v>
      </c>
      <c r="BB1272" t="s">
        <v>937</v>
      </c>
      <c r="BC1272">
        <v>39</v>
      </c>
      <c r="BD1272">
        <v>6190</v>
      </c>
      <c r="BE1272" t="s">
        <v>10617</v>
      </c>
      <c r="BF1272" t="s">
        <v>937</v>
      </c>
      <c r="BH1272">
        <v>39</v>
      </c>
      <c r="BI1272">
        <v>6190</v>
      </c>
      <c r="BJ1272" t="s">
        <v>3969</v>
      </c>
      <c r="BK1272" t="s">
        <v>937</v>
      </c>
      <c r="BP1272">
        <v>61</v>
      </c>
      <c r="BQ1272">
        <v>6131</v>
      </c>
      <c r="BS1272">
        <v>2</v>
      </c>
    </row>
    <row r="1273" spans="43:71" x14ac:dyDescent="0.2">
      <c r="AQ1273">
        <v>39</v>
      </c>
      <c r="AR1273">
        <v>6200</v>
      </c>
      <c r="AS1273" t="s">
        <v>31212</v>
      </c>
      <c r="AT1273" t="s">
        <v>939</v>
      </c>
      <c r="AU1273">
        <v>39</v>
      </c>
      <c r="AV1273">
        <v>6200</v>
      </c>
      <c r="AW1273" t="s">
        <v>24314</v>
      </c>
      <c r="AX1273" t="s">
        <v>939</v>
      </c>
      <c r="AY1273">
        <v>39</v>
      </c>
      <c r="AZ1273">
        <v>6200</v>
      </c>
      <c r="BA1273" t="s">
        <v>17466</v>
      </c>
      <c r="BB1273" t="s">
        <v>939</v>
      </c>
      <c r="BC1273">
        <v>39</v>
      </c>
      <c r="BD1273">
        <v>6200</v>
      </c>
      <c r="BE1273" t="s">
        <v>10618</v>
      </c>
      <c r="BF1273" t="s">
        <v>939</v>
      </c>
      <c r="BH1273">
        <v>39</v>
      </c>
      <c r="BI1273">
        <v>6200</v>
      </c>
      <c r="BJ1273" t="s">
        <v>3970</v>
      </c>
      <c r="BK1273" t="s">
        <v>939</v>
      </c>
      <c r="BP1273">
        <v>61</v>
      </c>
      <c r="BQ1273">
        <v>6140</v>
      </c>
      <c r="BS1273">
        <v>2</v>
      </c>
    </row>
    <row r="1274" spans="43:71" x14ac:dyDescent="0.2">
      <c r="AQ1274">
        <v>39</v>
      </c>
      <c r="AR1274">
        <v>6210</v>
      </c>
      <c r="AS1274" t="s">
        <v>31213</v>
      </c>
      <c r="AT1274" t="s">
        <v>936</v>
      </c>
      <c r="AU1274">
        <v>39</v>
      </c>
      <c r="AV1274">
        <v>6210</v>
      </c>
      <c r="AW1274" t="s">
        <v>24315</v>
      </c>
      <c r="AX1274" t="s">
        <v>936</v>
      </c>
      <c r="AY1274">
        <v>39</v>
      </c>
      <c r="AZ1274">
        <v>6210</v>
      </c>
      <c r="BA1274" t="s">
        <v>17467</v>
      </c>
      <c r="BB1274" t="s">
        <v>936</v>
      </c>
      <c r="BC1274">
        <v>39</v>
      </c>
      <c r="BD1274">
        <v>6210</v>
      </c>
      <c r="BE1274" t="s">
        <v>10619</v>
      </c>
      <c r="BF1274" t="s">
        <v>936</v>
      </c>
      <c r="BH1274">
        <v>39</v>
      </c>
      <c r="BI1274">
        <v>6210</v>
      </c>
      <c r="BJ1274" t="s">
        <v>3971</v>
      </c>
      <c r="BK1274" t="s">
        <v>936</v>
      </c>
      <c r="BP1274">
        <v>61</v>
      </c>
      <c r="BQ1274">
        <v>6150</v>
      </c>
      <c r="BS1274">
        <v>2</v>
      </c>
    </row>
    <row r="1275" spans="43:71" x14ac:dyDescent="0.2">
      <c r="AQ1275">
        <v>39</v>
      </c>
      <c r="AR1275">
        <v>6240</v>
      </c>
      <c r="AS1275" t="s">
        <v>31214</v>
      </c>
      <c r="AT1275" t="s">
        <v>937</v>
      </c>
      <c r="AU1275">
        <v>39</v>
      </c>
      <c r="AV1275">
        <v>6240</v>
      </c>
      <c r="AW1275" t="s">
        <v>24316</v>
      </c>
      <c r="AX1275" t="s">
        <v>937</v>
      </c>
      <c r="AY1275">
        <v>39</v>
      </c>
      <c r="AZ1275">
        <v>6240</v>
      </c>
      <c r="BA1275" t="s">
        <v>17468</v>
      </c>
      <c r="BB1275" t="s">
        <v>937</v>
      </c>
      <c r="BC1275">
        <v>39</v>
      </c>
      <c r="BD1275">
        <v>6240</v>
      </c>
      <c r="BE1275" t="s">
        <v>10620</v>
      </c>
      <c r="BF1275" t="s">
        <v>937</v>
      </c>
      <c r="BH1275">
        <v>39</v>
      </c>
      <c r="BI1275">
        <v>6240</v>
      </c>
      <c r="BJ1275" t="s">
        <v>3972</v>
      </c>
      <c r="BK1275" t="s">
        <v>937</v>
      </c>
      <c r="BP1275">
        <v>61</v>
      </c>
      <c r="BQ1275">
        <v>6160</v>
      </c>
      <c r="BS1275">
        <v>2</v>
      </c>
    </row>
    <row r="1276" spans="43:71" x14ac:dyDescent="0.2">
      <c r="AQ1276">
        <v>39</v>
      </c>
      <c r="AR1276">
        <v>6250</v>
      </c>
      <c r="AS1276" t="s">
        <v>31215</v>
      </c>
      <c r="AT1276" t="s">
        <v>936</v>
      </c>
      <c r="AU1276">
        <v>39</v>
      </c>
      <c r="AV1276">
        <v>6250</v>
      </c>
      <c r="AW1276" t="s">
        <v>24317</v>
      </c>
      <c r="AX1276" t="s">
        <v>936</v>
      </c>
      <c r="AY1276">
        <v>39</v>
      </c>
      <c r="AZ1276">
        <v>6250</v>
      </c>
      <c r="BA1276" t="s">
        <v>17469</v>
      </c>
      <c r="BB1276" t="s">
        <v>936</v>
      </c>
      <c r="BC1276">
        <v>39</v>
      </c>
      <c r="BD1276">
        <v>6250</v>
      </c>
      <c r="BE1276" t="s">
        <v>10621</v>
      </c>
      <c r="BF1276" t="s">
        <v>936</v>
      </c>
      <c r="BH1276">
        <v>39</v>
      </c>
      <c r="BI1276">
        <v>6250</v>
      </c>
      <c r="BJ1276" t="s">
        <v>3973</v>
      </c>
      <c r="BK1276" t="s">
        <v>936</v>
      </c>
      <c r="BP1276">
        <v>61</v>
      </c>
      <c r="BQ1276">
        <v>6170</v>
      </c>
      <c r="BS1276">
        <v>2</v>
      </c>
    </row>
    <row r="1277" spans="43:71" x14ac:dyDescent="0.2">
      <c r="AQ1277">
        <v>39</v>
      </c>
      <c r="AR1277">
        <v>6256</v>
      </c>
      <c r="AS1277" t="s">
        <v>31216</v>
      </c>
      <c r="AT1277" t="s">
        <v>936</v>
      </c>
      <c r="AU1277">
        <v>39</v>
      </c>
      <c r="AV1277">
        <v>6256</v>
      </c>
      <c r="AW1277" t="s">
        <v>24318</v>
      </c>
      <c r="AX1277" t="s">
        <v>936</v>
      </c>
      <c r="AY1277">
        <v>39</v>
      </c>
      <c r="AZ1277">
        <v>6256</v>
      </c>
      <c r="BA1277" t="s">
        <v>17470</v>
      </c>
      <c r="BB1277" t="s">
        <v>936</v>
      </c>
      <c r="BC1277">
        <v>39</v>
      </c>
      <c r="BD1277">
        <v>6256</v>
      </c>
      <c r="BE1277" t="s">
        <v>10622</v>
      </c>
      <c r="BF1277" t="s">
        <v>936</v>
      </c>
      <c r="BH1277">
        <v>39</v>
      </c>
      <c r="BI1277">
        <v>6256</v>
      </c>
      <c r="BJ1277" t="s">
        <v>3974</v>
      </c>
      <c r="BK1277" t="s">
        <v>936</v>
      </c>
      <c r="BP1277">
        <v>61</v>
      </c>
      <c r="BQ1277">
        <v>6180</v>
      </c>
      <c r="BS1277">
        <v>2</v>
      </c>
    </row>
    <row r="1278" spans="43:71" x14ac:dyDescent="0.2">
      <c r="AQ1278">
        <v>39</v>
      </c>
      <c r="AR1278">
        <v>6260</v>
      </c>
      <c r="AS1278" t="s">
        <v>31217</v>
      </c>
      <c r="AT1278" t="s">
        <v>937</v>
      </c>
      <c r="AU1278">
        <v>39</v>
      </c>
      <c r="AV1278">
        <v>6260</v>
      </c>
      <c r="AW1278" t="s">
        <v>24319</v>
      </c>
      <c r="AX1278" t="s">
        <v>937</v>
      </c>
      <c r="AY1278">
        <v>39</v>
      </c>
      <c r="AZ1278">
        <v>6260</v>
      </c>
      <c r="BA1278" t="s">
        <v>17471</v>
      </c>
      <c r="BB1278" t="s">
        <v>937</v>
      </c>
      <c r="BC1278">
        <v>39</v>
      </c>
      <c r="BD1278">
        <v>6260</v>
      </c>
      <c r="BE1278" t="s">
        <v>10623</v>
      </c>
      <c r="BF1278" t="s">
        <v>937</v>
      </c>
      <c r="BH1278">
        <v>39</v>
      </c>
      <c r="BI1278">
        <v>6260</v>
      </c>
      <c r="BJ1278" t="s">
        <v>3975</v>
      </c>
      <c r="BK1278" t="s">
        <v>937</v>
      </c>
      <c r="BP1278">
        <v>61</v>
      </c>
      <c r="BQ1278">
        <v>6190</v>
      </c>
      <c r="BS1278">
        <v>2</v>
      </c>
    </row>
    <row r="1279" spans="43:71" x14ac:dyDescent="0.2">
      <c r="AQ1279">
        <v>39</v>
      </c>
      <c r="AR1279">
        <v>6270</v>
      </c>
      <c r="AS1279" t="s">
        <v>31218</v>
      </c>
      <c r="AT1279" t="s">
        <v>937</v>
      </c>
      <c r="AU1279">
        <v>39</v>
      </c>
      <c r="AV1279">
        <v>6270</v>
      </c>
      <c r="AW1279" t="s">
        <v>24320</v>
      </c>
      <c r="AX1279" t="s">
        <v>937</v>
      </c>
      <c r="AY1279">
        <v>39</v>
      </c>
      <c r="AZ1279">
        <v>6270</v>
      </c>
      <c r="BA1279" t="s">
        <v>17472</v>
      </c>
      <c r="BB1279" t="s">
        <v>937</v>
      </c>
      <c r="BC1279">
        <v>39</v>
      </c>
      <c r="BD1279">
        <v>6270</v>
      </c>
      <c r="BE1279" t="s">
        <v>10624</v>
      </c>
      <c r="BF1279" t="s">
        <v>937</v>
      </c>
      <c r="BH1279">
        <v>39</v>
      </c>
      <c r="BI1279">
        <v>6270</v>
      </c>
      <c r="BJ1279" t="s">
        <v>3976</v>
      </c>
      <c r="BK1279" t="s">
        <v>937</v>
      </c>
      <c r="BP1279">
        <v>61</v>
      </c>
      <c r="BQ1279">
        <v>6200</v>
      </c>
      <c r="BS1279">
        <v>2</v>
      </c>
    </row>
    <row r="1280" spans="43:71" x14ac:dyDescent="0.2">
      <c r="AQ1280">
        <v>39</v>
      </c>
      <c r="AR1280">
        <v>6280</v>
      </c>
      <c r="AS1280" t="s">
        <v>31219</v>
      </c>
      <c r="AT1280" t="s">
        <v>936</v>
      </c>
      <c r="AU1280">
        <v>39</v>
      </c>
      <c r="AV1280">
        <v>6280</v>
      </c>
      <c r="AW1280" t="s">
        <v>24321</v>
      </c>
      <c r="AX1280" t="s">
        <v>936</v>
      </c>
      <c r="AY1280">
        <v>39</v>
      </c>
      <c r="AZ1280">
        <v>6280</v>
      </c>
      <c r="BA1280" t="s">
        <v>17473</v>
      </c>
      <c r="BB1280" t="s">
        <v>936</v>
      </c>
      <c r="BC1280">
        <v>39</v>
      </c>
      <c r="BD1280">
        <v>6280</v>
      </c>
      <c r="BE1280" t="s">
        <v>10625</v>
      </c>
      <c r="BF1280" t="s">
        <v>936</v>
      </c>
      <c r="BH1280">
        <v>39</v>
      </c>
      <c r="BI1280">
        <v>6280</v>
      </c>
      <c r="BJ1280" t="s">
        <v>3977</v>
      </c>
      <c r="BK1280" t="s">
        <v>936</v>
      </c>
      <c r="BP1280">
        <v>61</v>
      </c>
      <c r="BQ1280">
        <v>6210</v>
      </c>
      <c r="BS1280">
        <v>1</v>
      </c>
    </row>
    <row r="1281" spans="43:71" x14ac:dyDescent="0.2">
      <c r="AQ1281">
        <v>39</v>
      </c>
      <c r="AR1281">
        <v>6290</v>
      </c>
      <c r="AS1281" t="s">
        <v>31220</v>
      </c>
      <c r="AT1281" t="s">
        <v>936</v>
      </c>
      <c r="AU1281">
        <v>39</v>
      </c>
      <c r="AV1281">
        <v>6290</v>
      </c>
      <c r="AW1281" t="s">
        <v>24322</v>
      </c>
      <c r="AX1281" t="s">
        <v>936</v>
      </c>
      <c r="AY1281">
        <v>39</v>
      </c>
      <c r="AZ1281">
        <v>6290</v>
      </c>
      <c r="BA1281" t="s">
        <v>17474</v>
      </c>
      <c r="BB1281" t="s">
        <v>936</v>
      </c>
      <c r="BC1281">
        <v>39</v>
      </c>
      <c r="BD1281">
        <v>6290</v>
      </c>
      <c r="BE1281" t="s">
        <v>10626</v>
      </c>
      <c r="BF1281" t="s">
        <v>936</v>
      </c>
      <c r="BH1281">
        <v>39</v>
      </c>
      <c r="BI1281">
        <v>6290</v>
      </c>
      <c r="BJ1281" t="s">
        <v>3978</v>
      </c>
      <c r="BK1281" t="s">
        <v>936</v>
      </c>
      <c r="BP1281">
        <v>61</v>
      </c>
      <c r="BQ1281">
        <v>6240</v>
      </c>
      <c r="BS1281">
        <v>2</v>
      </c>
    </row>
    <row r="1282" spans="43:71" x14ac:dyDescent="0.2">
      <c r="AQ1282">
        <v>39</v>
      </c>
      <c r="AR1282">
        <v>6300</v>
      </c>
      <c r="AS1282" t="s">
        <v>31221</v>
      </c>
      <c r="AT1282" t="s">
        <v>936</v>
      </c>
      <c r="AU1282">
        <v>39</v>
      </c>
      <c r="AV1282">
        <v>6300</v>
      </c>
      <c r="AW1282" t="s">
        <v>24323</v>
      </c>
      <c r="AX1282" t="s">
        <v>936</v>
      </c>
      <c r="AY1282">
        <v>39</v>
      </c>
      <c r="AZ1282">
        <v>6300</v>
      </c>
      <c r="BA1282" t="s">
        <v>17475</v>
      </c>
      <c r="BB1282" t="s">
        <v>936</v>
      </c>
      <c r="BC1282">
        <v>39</v>
      </c>
      <c r="BD1282">
        <v>6300</v>
      </c>
      <c r="BE1282" t="s">
        <v>10627</v>
      </c>
      <c r="BF1282" t="s">
        <v>936</v>
      </c>
      <c r="BH1282">
        <v>39</v>
      </c>
      <c r="BI1282">
        <v>6300</v>
      </c>
      <c r="BJ1282" t="s">
        <v>3979</v>
      </c>
      <c r="BK1282" t="s">
        <v>936</v>
      </c>
      <c r="BP1282">
        <v>61</v>
      </c>
      <c r="BQ1282">
        <v>6250</v>
      </c>
      <c r="BS1282">
        <v>2</v>
      </c>
    </row>
    <row r="1283" spans="43:71" x14ac:dyDescent="0.2">
      <c r="AQ1283">
        <v>39</v>
      </c>
      <c r="AR1283">
        <v>6310</v>
      </c>
      <c r="AS1283" t="s">
        <v>31222</v>
      </c>
      <c r="AT1283" t="s">
        <v>936</v>
      </c>
      <c r="AU1283">
        <v>39</v>
      </c>
      <c r="AV1283">
        <v>6310</v>
      </c>
      <c r="AW1283" t="s">
        <v>24324</v>
      </c>
      <c r="AX1283" t="s">
        <v>936</v>
      </c>
      <c r="AY1283">
        <v>39</v>
      </c>
      <c r="AZ1283">
        <v>6310</v>
      </c>
      <c r="BA1283" t="s">
        <v>17476</v>
      </c>
      <c r="BB1283" t="s">
        <v>936</v>
      </c>
      <c r="BC1283">
        <v>39</v>
      </c>
      <c r="BD1283">
        <v>6310</v>
      </c>
      <c r="BE1283" t="s">
        <v>10628</v>
      </c>
      <c r="BF1283" t="s">
        <v>936</v>
      </c>
      <c r="BH1283">
        <v>39</v>
      </c>
      <c r="BI1283">
        <v>6310</v>
      </c>
      <c r="BJ1283" t="s">
        <v>3980</v>
      </c>
      <c r="BK1283" t="s">
        <v>936</v>
      </c>
      <c r="BP1283">
        <v>61</v>
      </c>
      <c r="BQ1283">
        <v>6256</v>
      </c>
      <c r="BS1283">
        <v>1</v>
      </c>
    </row>
    <row r="1284" spans="43:71" x14ac:dyDescent="0.2">
      <c r="AQ1284">
        <v>39</v>
      </c>
      <c r="AR1284">
        <v>6320</v>
      </c>
      <c r="AS1284" t="s">
        <v>31223</v>
      </c>
      <c r="AT1284" t="s">
        <v>936</v>
      </c>
      <c r="AU1284">
        <v>39</v>
      </c>
      <c r="AV1284">
        <v>6320</v>
      </c>
      <c r="AW1284" t="s">
        <v>24325</v>
      </c>
      <c r="AX1284" t="s">
        <v>936</v>
      </c>
      <c r="AY1284">
        <v>39</v>
      </c>
      <c r="AZ1284">
        <v>6320</v>
      </c>
      <c r="BA1284" t="s">
        <v>17477</v>
      </c>
      <c r="BB1284" t="s">
        <v>936</v>
      </c>
      <c r="BC1284">
        <v>39</v>
      </c>
      <c r="BD1284">
        <v>6320</v>
      </c>
      <c r="BE1284" t="s">
        <v>10629</v>
      </c>
      <c r="BF1284" t="s">
        <v>936</v>
      </c>
      <c r="BH1284">
        <v>39</v>
      </c>
      <c r="BI1284">
        <v>6320</v>
      </c>
      <c r="BJ1284" t="s">
        <v>3981</v>
      </c>
      <c r="BK1284" t="s">
        <v>936</v>
      </c>
      <c r="BP1284">
        <v>61</v>
      </c>
      <c r="BQ1284">
        <v>6260</v>
      </c>
      <c r="BS1284">
        <v>2</v>
      </c>
    </row>
    <row r="1285" spans="43:71" x14ac:dyDescent="0.2">
      <c r="AQ1285">
        <v>39</v>
      </c>
      <c r="AR1285">
        <v>6330</v>
      </c>
      <c r="AS1285" t="s">
        <v>31224</v>
      </c>
      <c r="AT1285" t="s">
        <v>936</v>
      </c>
      <c r="AU1285">
        <v>39</v>
      </c>
      <c r="AV1285">
        <v>6330</v>
      </c>
      <c r="AW1285" t="s">
        <v>24326</v>
      </c>
      <c r="AX1285" t="s">
        <v>936</v>
      </c>
      <c r="AY1285">
        <v>39</v>
      </c>
      <c r="AZ1285">
        <v>6330</v>
      </c>
      <c r="BA1285" t="s">
        <v>17478</v>
      </c>
      <c r="BB1285" t="s">
        <v>936</v>
      </c>
      <c r="BC1285">
        <v>39</v>
      </c>
      <c r="BD1285">
        <v>6330</v>
      </c>
      <c r="BE1285" t="s">
        <v>10630</v>
      </c>
      <c r="BF1285" t="s">
        <v>936</v>
      </c>
      <c r="BH1285">
        <v>39</v>
      </c>
      <c r="BI1285">
        <v>6330</v>
      </c>
      <c r="BJ1285" t="s">
        <v>3982</v>
      </c>
      <c r="BK1285" t="s">
        <v>936</v>
      </c>
      <c r="BP1285">
        <v>61</v>
      </c>
      <c r="BQ1285">
        <v>6270</v>
      </c>
      <c r="BS1285">
        <v>2</v>
      </c>
    </row>
    <row r="1286" spans="43:71" x14ac:dyDescent="0.2">
      <c r="AQ1286">
        <v>39</v>
      </c>
      <c r="AR1286">
        <v>6340</v>
      </c>
      <c r="AS1286" t="s">
        <v>31225</v>
      </c>
      <c r="AT1286" t="s">
        <v>936</v>
      </c>
      <c r="AU1286">
        <v>39</v>
      </c>
      <c r="AV1286">
        <v>6340</v>
      </c>
      <c r="AW1286" t="s">
        <v>24327</v>
      </c>
      <c r="AX1286" t="s">
        <v>936</v>
      </c>
      <c r="AY1286">
        <v>39</v>
      </c>
      <c r="AZ1286">
        <v>6340</v>
      </c>
      <c r="BA1286" t="s">
        <v>17479</v>
      </c>
      <c r="BB1286" t="s">
        <v>936</v>
      </c>
      <c r="BC1286">
        <v>39</v>
      </c>
      <c r="BD1286">
        <v>6340</v>
      </c>
      <c r="BE1286" t="s">
        <v>10631</v>
      </c>
      <c r="BF1286" t="s">
        <v>936</v>
      </c>
      <c r="BH1286">
        <v>39</v>
      </c>
      <c r="BI1286">
        <v>6340</v>
      </c>
      <c r="BJ1286" t="s">
        <v>3983</v>
      </c>
      <c r="BK1286" t="s">
        <v>936</v>
      </c>
      <c r="BP1286">
        <v>61</v>
      </c>
      <c r="BQ1286">
        <v>6280</v>
      </c>
      <c r="BS1286">
        <v>1</v>
      </c>
    </row>
    <row r="1287" spans="43:71" x14ac:dyDescent="0.2">
      <c r="AQ1287">
        <v>39</v>
      </c>
      <c r="AR1287">
        <v>6350</v>
      </c>
      <c r="AS1287" t="s">
        <v>31226</v>
      </c>
      <c r="AT1287" t="s">
        <v>936</v>
      </c>
      <c r="AU1287">
        <v>39</v>
      </c>
      <c r="AV1287">
        <v>6350</v>
      </c>
      <c r="AW1287" t="s">
        <v>24328</v>
      </c>
      <c r="AX1287" t="s">
        <v>936</v>
      </c>
      <c r="AY1287">
        <v>39</v>
      </c>
      <c r="AZ1287">
        <v>6350</v>
      </c>
      <c r="BA1287" t="s">
        <v>17480</v>
      </c>
      <c r="BB1287" t="s">
        <v>936</v>
      </c>
      <c r="BC1287">
        <v>39</v>
      </c>
      <c r="BD1287">
        <v>6350</v>
      </c>
      <c r="BE1287" t="s">
        <v>10632</v>
      </c>
      <c r="BF1287" t="s">
        <v>936</v>
      </c>
      <c r="BH1287">
        <v>39</v>
      </c>
      <c r="BI1287">
        <v>6350</v>
      </c>
      <c r="BJ1287" t="s">
        <v>3984</v>
      </c>
      <c r="BK1287" t="s">
        <v>936</v>
      </c>
      <c r="BP1287">
        <v>61</v>
      </c>
      <c r="BQ1287">
        <v>6290</v>
      </c>
      <c r="BS1287">
        <v>1</v>
      </c>
    </row>
    <row r="1288" spans="43:71" x14ac:dyDescent="0.2">
      <c r="AQ1288">
        <v>39</v>
      </c>
      <c r="AR1288">
        <v>6360</v>
      </c>
      <c r="AS1288" t="s">
        <v>31227</v>
      </c>
      <c r="AT1288" t="s">
        <v>936</v>
      </c>
      <c r="AU1288">
        <v>39</v>
      </c>
      <c r="AV1288">
        <v>6360</v>
      </c>
      <c r="AW1288" t="s">
        <v>24329</v>
      </c>
      <c r="AX1288" t="s">
        <v>936</v>
      </c>
      <c r="AY1288">
        <v>39</v>
      </c>
      <c r="AZ1288">
        <v>6360</v>
      </c>
      <c r="BA1288" t="s">
        <v>17481</v>
      </c>
      <c r="BB1288" t="s">
        <v>936</v>
      </c>
      <c r="BC1288">
        <v>39</v>
      </c>
      <c r="BD1288">
        <v>6360</v>
      </c>
      <c r="BE1288" t="s">
        <v>10633</v>
      </c>
      <c r="BF1288" t="s">
        <v>936</v>
      </c>
      <c r="BH1288">
        <v>39</v>
      </c>
      <c r="BI1288">
        <v>6360</v>
      </c>
      <c r="BJ1288" t="s">
        <v>3985</v>
      </c>
      <c r="BK1288" t="s">
        <v>936</v>
      </c>
      <c r="BP1288">
        <v>61</v>
      </c>
      <c r="BQ1288">
        <v>6300</v>
      </c>
      <c r="BS1288">
        <v>1</v>
      </c>
    </row>
    <row r="1289" spans="43:71" x14ac:dyDescent="0.2">
      <c r="AQ1289">
        <v>39</v>
      </c>
      <c r="AR1289">
        <v>7205</v>
      </c>
      <c r="AS1289" t="s">
        <v>31228</v>
      </c>
      <c r="AT1289" t="s">
        <v>936</v>
      </c>
      <c r="AU1289">
        <v>39</v>
      </c>
      <c r="AV1289">
        <v>7205</v>
      </c>
      <c r="AW1289" t="s">
        <v>24330</v>
      </c>
      <c r="AX1289" t="s">
        <v>936</v>
      </c>
      <c r="AY1289">
        <v>39</v>
      </c>
      <c r="AZ1289">
        <v>7205</v>
      </c>
      <c r="BA1289" t="s">
        <v>17482</v>
      </c>
      <c r="BB1289" t="s">
        <v>937</v>
      </c>
      <c r="BC1289">
        <v>39</v>
      </c>
      <c r="BD1289">
        <v>7205</v>
      </c>
      <c r="BE1289" t="s">
        <v>10634</v>
      </c>
      <c r="BF1289" t="s">
        <v>937</v>
      </c>
      <c r="BH1289">
        <v>39</v>
      </c>
      <c r="BI1289">
        <v>7205</v>
      </c>
      <c r="BJ1289" t="s">
        <v>3986</v>
      </c>
      <c r="BK1289" t="s">
        <v>937</v>
      </c>
      <c r="BP1289">
        <v>61</v>
      </c>
      <c r="BQ1289">
        <v>6310</v>
      </c>
      <c r="BS1289">
        <v>1</v>
      </c>
    </row>
    <row r="1290" spans="43:71" x14ac:dyDescent="0.2">
      <c r="AQ1290">
        <v>39</v>
      </c>
      <c r="AR1290">
        <v>7206</v>
      </c>
      <c r="AS1290" t="s">
        <v>31229</v>
      </c>
      <c r="AT1290" t="s">
        <v>936</v>
      </c>
      <c r="AU1290">
        <v>39</v>
      </c>
      <c r="AV1290">
        <v>7206</v>
      </c>
      <c r="AW1290" t="s">
        <v>24331</v>
      </c>
      <c r="AX1290" t="s">
        <v>936</v>
      </c>
      <c r="AY1290">
        <v>39</v>
      </c>
      <c r="AZ1290">
        <v>7206</v>
      </c>
      <c r="BA1290" t="s">
        <v>17483</v>
      </c>
      <c r="BB1290" t="s">
        <v>936</v>
      </c>
      <c r="BC1290">
        <v>39</v>
      </c>
      <c r="BD1290">
        <v>7206</v>
      </c>
      <c r="BE1290" t="s">
        <v>10635</v>
      </c>
      <c r="BF1290" t="s">
        <v>936</v>
      </c>
      <c r="BH1290">
        <v>39</v>
      </c>
      <c r="BI1290">
        <v>7206</v>
      </c>
      <c r="BJ1290" t="s">
        <v>3987</v>
      </c>
      <c r="BK1290" t="s">
        <v>936</v>
      </c>
      <c r="BP1290">
        <v>61</v>
      </c>
      <c r="BQ1290">
        <v>6320</v>
      </c>
      <c r="BS1290">
        <v>1</v>
      </c>
    </row>
    <row r="1291" spans="43:71" x14ac:dyDescent="0.2">
      <c r="AQ1291">
        <v>39</v>
      </c>
      <c r="AR1291">
        <v>7207</v>
      </c>
      <c r="AS1291" t="s">
        <v>31230</v>
      </c>
      <c r="AT1291" t="s">
        <v>936</v>
      </c>
      <c r="AU1291">
        <v>39</v>
      </c>
      <c r="AV1291">
        <v>7207</v>
      </c>
      <c r="AW1291" t="s">
        <v>24332</v>
      </c>
      <c r="AX1291" t="s">
        <v>936</v>
      </c>
      <c r="AY1291">
        <v>39</v>
      </c>
      <c r="AZ1291">
        <v>7207</v>
      </c>
      <c r="BA1291" t="s">
        <v>17484</v>
      </c>
      <c r="BB1291" t="s">
        <v>936</v>
      </c>
      <c r="BC1291">
        <v>39</v>
      </c>
      <c r="BD1291">
        <v>7207</v>
      </c>
      <c r="BE1291" t="s">
        <v>10636</v>
      </c>
      <c r="BF1291" t="s">
        <v>936</v>
      </c>
      <c r="BH1291">
        <v>39</v>
      </c>
      <c r="BI1291">
        <v>7207</v>
      </c>
      <c r="BJ1291" t="s">
        <v>3988</v>
      </c>
      <c r="BK1291" t="s">
        <v>936</v>
      </c>
      <c r="BP1291">
        <v>61</v>
      </c>
      <c r="BQ1291">
        <v>6330</v>
      </c>
      <c r="BS1291">
        <v>2</v>
      </c>
    </row>
    <row r="1292" spans="43:71" x14ac:dyDescent="0.2">
      <c r="AQ1292">
        <v>39</v>
      </c>
      <c r="AR1292">
        <v>7210</v>
      </c>
      <c r="AS1292" t="s">
        <v>31231</v>
      </c>
      <c r="AT1292" t="s">
        <v>937</v>
      </c>
      <c r="AU1292">
        <v>39</v>
      </c>
      <c r="AV1292">
        <v>7210</v>
      </c>
      <c r="AW1292" t="s">
        <v>24333</v>
      </c>
      <c r="AX1292" t="s">
        <v>937</v>
      </c>
      <c r="AY1292">
        <v>39</v>
      </c>
      <c r="AZ1292">
        <v>7210</v>
      </c>
      <c r="BA1292" t="s">
        <v>17485</v>
      </c>
      <c r="BB1292" t="s">
        <v>937</v>
      </c>
      <c r="BC1292">
        <v>39</v>
      </c>
      <c r="BD1292">
        <v>7210</v>
      </c>
      <c r="BE1292" t="s">
        <v>10637</v>
      </c>
      <c r="BF1292" t="s">
        <v>937</v>
      </c>
      <c r="BH1292">
        <v>39</v>
      </c>
      <c r="BI1292">
        <v>7210</v>
      </c>
      <c r="BJ1292" t="s">
        <v>3989</v>
      </c>
      <c r="BK1292" t="s">
        <v>937</v>
      </c>
      <c r="BP1292">
        <v>61</v>
      </c>
      <c r="BQ1292">
        <v>6340</v>
      </c>
      <c r="BS1292">
        <v>1</v>
      </c>
    </row>
    <row r="1293" spans="43:71" x14ac:dyDescent="0.2">
      <c r="AQ1293">
        <v>39</v>
      </c>
      <c r="AR1293">
        <v>8073</v>
      </c>
      <c r="AS1293" t="s">
        <v>31232</v>
      </c>
      <c r="AT1293" t="s">
        <v>936</v>
      </c>
      <c r="AU1293">
        <v>39</v>
      </c>
      <c r="AV1293">
        <v>8073</v>
      </c>
      <c r="AW1293" t="s">
        <v>24334</v>
      </c>
      <c r="AX1293" t="s">
        <v>936</v>
      </c>
      <c r="AY1293">
        <v>39</v>
      </c>
      <c r="AZ1293">
        <v>8073</v>
      </c>
      <c r="BA1293" t="s">
        <v>17486</v>
      </c>
      <c r="BB1293" t="s">
        <v>936</v>
      </c>
      <c r="BC1293">
        <v>39</v>
      </c>
      <c r="BD1293">
        <v>8073</v>
      </c>
      <c r="BE1293" t="s">
        <v>10638</v>
      </c>
      <c r="BF1293" t="s">
        <v>936</v>
      </c>
      <c r="BH1293">
        <v>39</v>
      </c>
      <c r="BI1293">
        <v>8073</v>
      </c>
      <c r="BJ1293" t="s">
        <v>3990</v>
      </c>
      <c r="BK1293" t="s">
        <v>936</v>
      </c>
      <c r="BP1293">
        <v>62</v>
      </c>
      <c r="BQ1293">
        <v>6010</v>
      </c>
      <c r="BS1293">
        <v>2</v>
      </c>
    </row>
    <row r="1294" spans="43:71" x14ac:dyDescent="0.2">
      <c r="AQ1294">
        <v>39</v>
      </c>
      <c r="AR1294">
        <v>8074</v>
      </c>
      <c r="AS1294" t="s">
        <v>31233</v>
      </c>
      <c r="AT1294" t="s">
        <v>937</v>
      </c>
      <c r="AU1294">
        <v>39</v>
      </c>
      <c r="AV1294">
        <v>8074</v>
      </c>
      <c r="AW1294" t="s">
        <v>24335</v>
      </c>
      <c r="AX1294" t="s">
        <v>937</v>
      </c>
      <c r="AY1294">
        <v>39</v>
      </c>
      <c r="AZ1294">
        <v>8074</v>
      </c>
      <c r="BA1294" t="s">
        <v>17487</v>
      </c>
      <c r="BB1294" t="s">
        <v>937</v>
      </c>
      <c r="BC1294">
        <v>39</v>
      </c>
      <c r="BD1294">
        <v>8074</v>
      </c>
      <c r="BE1294" t="s">
        <v>10639</v>
      </c>
      <c r="BF1294" t="s">
        <v>937</v>
      </c>
      <c r="BH1294">
        <v>39</v>
      </c>
      <c r="BI1294">
        <v>8074</v>
      </c>
      <c r="BJ1294" t="s">
        <v>3991</v>
      </c>
      <c r="BK1294" t="s">
        <v>937</v>
      </c>
      <c r="BP1294">
        <v>62</v>
      </c>
      <c r="BQ1294">
        <v>6020</v>
      </c>
      <c r="BS1294">
        <v>2</v>
      </c>
    </row>
    <row r="1295" spans="43:71" x14ac:dyDescent="0.2">
      <c r="AQ1295">
        <v>39</v>
      </c>
      <c r="AR1295">
        <v>8075</v>
      </c>
      <c r="AS1295" t="s">
        <v>31234</v>
      </c>
      <c r="AT1295" t="s">
        <v>936</v>
      </c>
      <c r="AU1295">
        <v>39</v>
      </c>
      <c r="AV1295">
        <v>8075</v>
      </c>
      <c r="AW1295" t="s">
        <v>24336</v>
      </c>
      <c r="AX1295" t="s">
        <v>936</v>
      </c>
      <c r="AY1295">
        <v>39</v>
      </c>
      <c r="AZ1295">
        <v>8075</v>
      </c>
      <c r="BA1295" t="s">
        <v>17488</v>
      </c>
      <c r="BB1295" t="s">
        <v>936</v>
      </c>
      <c r="BC1295">
        <v>39</v>
      </c>
      <c r="BD1295">
        <v>8075</v>
      </c>
      <c r="BE1295" t="s">
        <v>10640</v>
      </c>
      <c r="BF1295" t="s">
        <v>936</v>
      </c>
      <c r="BH1295">
        <v>39</v>
      </c>
      <c r="BI1295">
        <v>8075</v>
      </c>
      <c r="BJ1295" t="s">
        <v>3992</v>
      </c>
      <c r="BK1295" t="s">
        <v>936</v>
      </c>
      <c r="BP1295">
        <v>62</v>
      </c>
      <c r="BQ1295">
        <v>6030</v>
      </c>
      <c r="BS1295">
        <v>2</v>
      </c>
    </row>
    <row r="1296" spans="43:71" x14ac:dyDescent="0.2">
      <c r="AQ1296">
        <v>39</v>
      </c>
      <c r="AR1296">
        <v>8076</v>
      </c>
      <c r="AS1296" t="s">
        <v>31235</v>
      </c>
      <c r="AT1296" t="s">
        <v>937</v>
      </c>
      <c r="AU1296">
        <v>39</v>
      </c>
      <c r="AV1296">
        <v>8076</v>
      </c>
      <c r="AW1296" t="s">
        <v>24337</v>
      </c>
      <c r="AX1296" t="s">
        <v>937</v>
      </c>
      <c r="AY1296">
        <v>39</v>
      </c>
      <c r="AZ1296">
        <v>8076</v>
      </c>
      <c r="BA1296" t="s">
        <v>17489</v>
      </c>
      <c r="BB1296" t="s">
        <v>937</v>
      </c>
      <c r="BC1296">
        <v>39</v>
      </c>
      <c r="BD1296">
        <v>8076</v>
      </c>
      <c r="BE1296" t="s">
        <v>10641</v>
      </c>
      <c r="BF1296" t="s">
        <v>937</v>
      </c>
      <c r="BH1296">
        <v>39</v>
      </c>
      <c r="BI1296">
        <v>8076</v>
      </c>
      <c r="BJ1296" t="s">
        <v>3993</v>
      </c>
      <c r="BK1296" t="s">
        <v>937</v>
      </c>
      <c r="BP1296">
        <v>62</v>
      </c>
      <c r="BQ1296">
        <v>6040</v>
      </c>
      <c r="BS1296">
        <v>1</v>
      </c>
    </row>
    <row r="1297" spans="43:71" x14ac:dyDescent="0.2">
      <c r="AQ1297">
        <v>39</v>
      </c>
      <c r="AR1297">
        <v>8077</v>
      </c>
      <c r="AS1297" t="s">
        <v>31236</v>
      </c>
      <c r="AT1297" t="s">
        <v>937</v>
      </c>
      <c r="AU1297">
        <v>39</v>
      </c>
      <c r="AV1297">
        <v>8077</v>
      </c>
      <c r="AW1297" t="s">
        <v>24338</v>
      </c>
      <c r="AX1297" t="s">
        <v>937</v>
      </c>
      <c r="AY1297">
        <v>39</v>
      </c>
      <c r="AZ1297">
        <v>8077</v>
      </c>
      <c r="BA1297" t="s">
        <v>17490</v>
      </c>
      <c r="BB1297" t="s">
        <v>937</v>
      </c>
      <c r="BC1297">
        <v>39</v>
      </c>
      <c r="BD1297">
        <v>8077</v>
      </c>
      <c r="BE1297" t="s">
        <v>10642</v>
      </c>
      <c r="BF1297" t="s">
        <v>937</v>
      </c>
      <c r="BH1297">
        <v>39</v>
      </c>
      <c r="BI1297">
        <v>8077</v>
      </c>
      <c r="BJ1297" t="s">
        <v>3994</v>
      </c>
      <c r="BK1297" t="s">
        <v>937</v>
      </c>
      <c r="BP1297">
        <v>62</v>
      </c>
      <c r="BQ1297">
        <v>6070</v>
      </c>
      <c r="BS1297">
        <v>1</v>
      </c>
    </row>
    <row r="1298" spans="43:71" x14ac:dyDescent="0.2">
      <c r="AQ1298">
        <v>39</v>
      </c>
      <c r="AR1298">
        <v>8078</v>
      </c>
      <c r="AS1298" t="s">
        <v>31237</v>
      </c>
      <c r="AT1298" t="s">
        <v>937</v>
      </c>
      <c r="AU1298">
        <v>39</v>
      </c>
      <c r="AV1298">
        <v>8078</v>
      </c>
      <c r="AW1298" t="s">
        <v>24339</v>
      </c>
      <c r="AX1298" t="s">
        <v>937</v>
      </c>
      <c r="AY1298">
        <v>39</v>
      </c>
      <c r="AZ1298">
        <v>8078</v>
      </c>
      <c r="BA1298" t="s">
        <v>17491</v>
      </c>
      <c r="BB1298" t="s">
        <v>937</v>
      </c>
      <c r="BC1298">
        <v>39</v>
      </c>
      <c r="BD1298">
        <v>8078</v>
      </c>
      <c r="BE1298" t="s">
        <v>10643</v>
      </c>
      <c r="BF1298" t="s">
        <v>937</v>
      </c>
      <c r="BH1298">
        <v>39</v>
      </c>
      <c r="BI1298">
        <v>8078</v>
      </c>
      <c r="BJ1298" t="s">
        <v>3995</v>
      </c>
      <c r="BK1298" t="s">
        <v>937</v>
      </c>
      <c r="BP1298">
        <v>62</v>
      </c>
      <c r="BQ1298">
        <v>6080</v>
      </c>
      <c r="BS1298">
        <v>3</v>
      </c>
    </row>
    <row r="1299" spans="43:71" x14ac:dyDescent="0.2">
      <c r="AQ1299">
        <v>39</v>
      </c>
      <c r="AR1299">
        <v>8079</v>
      </c>
      <c r="AS1299" t="s">
        <v>31238</v>
      </c>
      <c r="AT1299" t="s">
        <v>937</v>
      </c>
      <c r="AU1299">
        <v>39</v>
      </c>
      <c r="AV1299">
        <v>8079</v>
      </c>
      <c r="AW1299" t="s">
        <v>24340</v>
      </c>
      <c r="AX1299" t="s">
        <v>937</v>
      </c>
      <c r="AY1299">
        <v>39</v>
      </c>
      <c r="AZ1299">
        <v>8079</v>
      </c>
      <c r="BA1299" t="s">
        <v>17492</v>
      </c>
      <c r="BB1299" t="s">
        <v>937</v>
      </c>
      <c r="BC1299">
        <v>39</v>
      </c>
      <c r="BD1299">
        <v>8079</v>
      </c>
      <c r="BE1299" t="s">
        <v>10644</v>
      </c>
      <c r="BF1299" t="s">
        <v>937</v>
      </c>
      <c r="BH1299">
        <v>39</v>
      </c>
      <c r="BI1299">
        <v>8079</v>
      </c>
      <c r="BJ1299" t="s">
        <v>3996</v>
      </c>
      <c r="BK1299" t="s">
        <v>937</v>
      </c>
      <c r="BP1299">
        <v>62</v>
      </c>
      <c r="BQ1299">
        <v>6090</v>
      </c>
      <c r="BS1299">
        <v>2</v>
      </c>
    </row>
    <row r="1300" spans="43:71" x14ac:dyDescent="0.2">
      <c r="AQ1300">
        <v>39</v>
      </c>
      <c r="AR1300">
        <v>8080</v>
      </c>
      <c r="AS1300" t="s">
        <v>31239</v>
      </c>
      <c r="AT1300" t="s">
        <v>937</v>
      </c>
      <c r="AU1300">
        <v>39</v>
      </c>
      <c r="AV1300">
        <v>8080</v>
      </c>
      <c r="AW1300" t="s">
        <v>24341</v>
      </c>
      <c r="AX1300" t="s">
        <v>937</v>
      </c>
      <c r="AY1300">
        <v>39</v>
      </c>
      <c r="AZ1300">
        <v>8080</v>
      </c>
      <c r="BA1300" t="s">
        <v>17493</v>
      </c>
      <c r="BB1300" t="s">
        <v>936</v>
      </c>
      <c r="BC1300">
        <v>39</v>
      </c>
      <c r="BD1300">
        <v>8080</v>
      </c>
      <c r="BE1300" t="s">
        <v>10645</v>
      </c>
      <c r="BF1300" t="s">
        <v>936</v>
      </c>
      <c r="BH1300">
        <v>39</v>
      </c>
      <c r="BI1300">
        <v>8080</v>
      </c>
      <c r="BJ1300" t="s">
        <v>3997</v>
      </c>
      <c r="BK1300" t="s">
        <v>936</v>
      </c>
      <c r="BP1300">
        <v>62</v>
      </c>
      <c r="BQ1300">
        <v>6100</v>
      </c>
      <c r="BS1300">
        <v>4</v>
      </c>
    </row>
    <row r="1301" spans="43:71" x14ac:dyDescent="0.2">
      <c r="AQ1301">
        <v>39</v>
      </c>
      <c r="AR1301">
        <v>8081</v>
      </c>
      <c r="AS1301" t="s">
        <v>31240</v>
      </c>
      <c r="AT1301" t="s">
        <v>937</v>
      </c>
      <c r="AU1301">
        <v>39</v>
      </c>
      <c r="AV1301">
        <v>8081</v>
      </c>
      <c r="AW1301" t="s">
        <v>24342</v>
      </c>
      <c r="AX1301" t="s">
        <v>936</v>
      </c>
      <c r="AY1301">
        <v>39</v>
      </c>
      <c r="AZ1301">
        <v>8081</v>
      </c>
      <c r="BA1301" t="s">
        <v>17494</v>
      </c>
      <c r="BB1301" t="s">
        <v>936</v>
      </c>
      <c r="BC1301">
        <v>39</v>
      </c>
      <c r="BD1301">
        <v>8081</v>
      </c>
      <c r="BE1301" t="s">
        <v>10646</v>
      </c>
      <c r="BF1301" t="s">
        <v>936</v>
      </c>
      <c r="BH1301">
        <v>39</v>
      </c>
      <c r="BI1301">
        <v>8081</v>
      </c>
      <c r="BJ1301" t="s">
        <v>3998</v>
      </c>
      <c r="BK1301" t="s">
        <v>936</v>
      </c>
      <c r="BP1301">
        <v>62</v>
      </c>
      <c r="BQ1301">
        <v>6101</v>
      </c>
      <c r="BS1301">
        <v>1</v>
      </c>
    </row>
    <row r="1302" spans="43:71" x14ac:dyDescent="0.2">
      <c r="AQ1302">
        <v>39</v>
      </c>
      <c r="AR1302">
        <v>8082</v>
      </c>
      <c r="AS1302" t="s">
        <v>31241</v>
      </c>
      <c r="AT1302" t="s">
        <v>937</v>
      </c>
      <c r="AU1302">
        <v>39</v>
      </c>
      <c r="AV1302">
        <v>8082</v>
      </c>
      <c r="AW1302" t="s">
        <v>24343</v>
      </c>
      <c r="AX1302" t="s">
        <v>937</v>
      </c>
      <c r="AY1302">
        <v>39</v>
      </c>
      <c r="AZ1302">
        <v>8082</v>
      </c>
      <c r="BA1302" t="s">
        <v>17495</v>
      </c>
      <c r="BB1302" t="s">
        <v>937</v>
      </c>
      <c r="BC1302">
        <v>39</v>
      </c>
      <c r="BD1302">
        <v>8082</v>
      </c>
      <c r="BE1302" t="s">
        <v>10647</v>
      </c>
      <c r="BF1302" t="s">
        <v>937</v>
      </c>
      <c r="BH1302">
        <v>39</v>
      </c>
      <c r="BI1302">
        <v>8082</v>
      </c>
      <c r="BJ1302" t="s">
        <v>3999</v>
      </c>
      <c r="BK1302" t="s">
        <v>937</v>
      </c>
      <c r="BP1302">
        <v>62</v>
      </c>
      <c r="BQ1302">
        <v>6110</v>
      </c>
      <c r="BS1302">
        <v>1</v>
      </c>
    </row>
    <row r="1303" spans="43:71" x14ac:dyDescent="0.2">
      <c r="AQ1303">
        <v>39</v>
      </c>
      <c r="AR1303">
        <v>8083</v>
      </c>
      <c r="AS1303" t="s">
        <v>31242</v>
      </c>
      <c r="AT1303" t="s">
        <v>937</v>
      </c>
      <c r="AU1303">
        <v>39</v>
      </c>
      <c r="AV1303">
        <v>8083</v>
      </c>
      <c r="AW1303" t="s">
        <v>24344</v>
      </c>
      <c r="AX1303" t="s">
        <v>937</v>
      </c>
      <c r="AY1303">
        <v>39</v>
      </c>
      <c r="AZ1303">
        <v>8083</v>
      </c>
      <c r="BA1303" t="s">
        <v>17496</v>
      </c>
      <c r="BB1303" t="s">
        <v>937</v>
      </c>
      <c r="BC1303">
        <v>39</v>
      </c>
      <c r="BD1303">
        <v>8083</v>
      </c>
      <c r="BE1303" t="s">
        <v>10648</v>
      </c>
      <c r="BF1303" t="s">
        <v>937</v>
      </c>
      <c r="BH1303">
        <v>39</v>
      </c>
      <c r="BI1303">
        <v>8083</v>
      </c>
      <c r="BJ1303" t="s">
        <v>4000</v>
      </c>
      <c r="BK1303" t="s">
        <v>937</v>
      </c>
      <c r="BP1303">
        <v>62</v>
      </c>
      <c r="BQ1303">
        <v>6130</v>
      </c>
      <c r="BS1303">
        <v>1</v>
      </c>
    </row>
    <row r="1304" spans="43:71" x14ac:dyDescent="0.2">
      <c r="AQ1304">
        <v>39</v>
      </c>
      <c r="AR1304">
        <v>8084</v>
      </c>
      <c r="AS1304" t="s">
        <v>31243</v>
      </c>
      <c r="AT1304" t="s">
        <v>937</v>
      </c>
      <c r="AU1304">
        <v>39</v>
      </c>
      <c r="AV1304">
        <v>8084</v>
      </c>
      <c r="AW1304" t="s">
        <v>24345</v>
      </c>
      <c r="AX1304" t="s">
        <v>937</v>
      </c>
      <c r="AY1304">
        <v>39</v>
      </c>
      <c r="AZ1304">
        <v>8084</v>
      </c>
      <c r="BA1304" t="s">
        <v>17497</v>
      </c>
      <c r="BB1304" t="s">
        <v>937</v>
      </c>
      <c r="BC1304">
        <v>39</v>
      </c>
      <c r="BD1304">
        <v>8084</v>
      </c>
      <c r="BE1304" t="s">
        <v>10649</v>
      </c>
      <c r="BF1304" t="s">
        <v>937</v>
      </c>
      <c r="BH1304">
        <v>39</v>
      </c>
      <c r="BI1304">
        <v>8084</v>
      </c>
      <c r="BJ1304" t="s">
        <v>4001</v>
      </c>
      <c r="BK1304" t="s">
        <v>937</v>
      </c>
      <c r="BP1304">
        <v>62</v>
      </c>
      <c r="BQ1304">
        <v>6131</v>
      </c>
      <c r="BS1304">
        <v>4</v>
      </c>
    </row>
    <row r="1305" spans="43:71" x14ac:dyDescent="0.2">
      <c r="AQ1305">
        <v>41</v>
      </c>
      <c r="AR1305">
        <v>6010</v>
      </c>
      <c r="AS1305" t="s">
        <v>31244</v>
      </c>
      <c r="AT1305" t="s">
        <v>937</v>
      </c>
      <c r="AU1305">
        <v>41</v>
      </c>
      <c r="AV1305">
        <v>6010</v>
      </c>
      <c r="AW1305" t="s">
        <v>24346</v>
      </c>
      <c r="AX1305" t="s">
        <v>937</v>
      </c>
      <c r="AY1305">
        <v>41</v>
      </c>
      <c r="AZ1305">
        <v>6010</v>
      </c>
      <c r="BA1305" t="s">
        <v>17498</v>
      </c>
      <c r="BB1305" t="s">
        <v>937</v>
      </c>
      <c r="BC1305">
        <v>41</v>
      </c>
      <c r="BD1305">
        <v>6010</v>
      </c>
      <c r="BE1305" t="s">
        <v>10650</v>
      </c>
      <c r="BF1305" t="s">
        <v>937</v>
      </c>
      <c r="BH1305">
        <v>41</v>
      </c>
      <c r="BI1305">
        <v>6010</v>
      </c>
      <c r="BJ1305" t="s">
        <v>4002</v>
      </c>
      <c r="BK1305" t="s">
        <v>937</v>
      </c>
      <c r="BP1305">
        <v>62</v>
      </c>
      <c r="BQ1305">
        <v>6140</v>
      </c>
      <c r="BS1305">
        <v>2</v>
      </c>
    </row>
    <row r="1306" spans="43:71" x14ac:dyDescent="0.2">
      <c r="AQ1306">
        <v>41</v>
      </c>
      <c r="AR1306">
        <v>6020</v>
      </c>
      <c r="AS1306" t="s">
        <v>31245</v>
      </c>
      <c r="AT1306" t="s">
        <v>937</v>
      </c>
      <c r="AU1306">
        <v>41</v>
      </c>
      <c r="AV1306">
        <v>6020</v>
      </c>
      <c r="AW1306" t="s">
        <v>24347</v>
      </c>
      <c r="AX1306" t="s">
        <v>937</v>
      </c>
      <c r="AY1306">
        <v>41</v>
      </c>
      <c r="AZ1306">
        <v>6020</v>
      </c>
      <c r="BA1306" t="s">
        <v>17499</v>
      </c>
      <c r="BB1306" t="s">
        <v>937</v>
      </c>
      <c r="BC1306">
        <v>41</v>
      </c>
      <c r="BD1306">
        <v>6020</v>
      </c>
      <c r="BE1306" t="s">
        <v>10651</v>
      </c>
      <c r="BF1306" t="s">
        <v>937</v>
      </c>
      <c r="BH1306">
        <v>41</v>
      </c>
      <c r="BI1306">
        <v>6020</v>
      </c>
      <c r="BJ1306" t="s">
        <v>4003</v>
      </c>
      <c r="BK1306" t="s">
        <v>937</v>
      </c>
      <c r="BP1306">
        <v>62</v>
      </c>
      <c r="BQ1306">
        <v>6150</v>
      </c>
      <c r="BS1306">
        <v>2</v>
      </c>
    </row>
    <row r="1307" spans="43:71" x14ac:dyDescent="0.2">
      <c r="AQ1307">
        <v>41</v>
      </c>
      <c r="AR1307">
        <v>6030</v>
      </c>
      <c r="AS1307" t="s">
        <v>31246</v>
      </c>
      <c r="AT1307" t="s">
        <v>937</v>
      </c>
      <c r="AU1307">
        <v>41</v>
      </c>
      <c r="AV1307">
        <v>6030</v>
      </c>
      <c r="AW1307" t="s">
        <v>24348</v>
      </c>
      <c r="AX1307" t="s">
        <v>937</v>
      </c>
      <c r="AY1307">
        <v>41</v>
      </c>
      <c r="AZ1307">
        <v>6030</v>
      </c>
      <c r="BA1307" t="s">
        <v>17500</v>
      </c>
      <c r="BB1307" t="s">
        <v>937</v>
      </c>
      <c r="BC1307">
        <v>41</v>
      </c>
      <c r="BD1307">
        <v>6030</v>
      </c>
      <c r="BE1307" t="s">
        <v>10652</v>
      </c>
      <c r="BF1307" t="s">
        <v>937</v>
      </c>
      <c r="BH1307">
        <v>41</v>
      </c>
      <c r="BI1307">
        <v>6030</v>
      </c>
      <c r="BJ1307" t="s">
        <v>4004</v>
      </c>
      <c r="BK1307" t="s">
        <v>937</v>
      </c>
      <c r="BP1307">
        <v>62</v>
      </c>
      <c r="BQ1307">
        <v>6160</v>
      </c>
      <c r="BS1307">
        <v>2</v>
      </c>
    </row>
    <row r="1308" spans="43:71" x14ac:dyDescent="0.2">
      <c r="AQ1308">
        <v>41</v>
      </c>
      <c r="AR1308">
        <v>6040</v>
      </c>
      <c r="AS1308" t="s">
        <v>31247</v>
      </c>
      <c r="AT1308" t="s">
        <v>937</v>
      </c>
      <c r="AU1308">
        <v>41</v>
      </c>
      <c r="AV1308">
        <v>6040</v>
      </c>
      <c r="AW1308" t="s">
        <v>24349</v>
      </c>
      <c r="AX1308" t="s">
        <v>937</v>
      </c>
      <c r="AY1308">
        <v>41</v>
      </c>
      <c r="AZ1308">
        <v>6040</v>
      </c>
      <c r="BA1308" t="s">
        <v>17501</v>
      </c>
      <c r="BB1308" t="s">
        <v>937</v>
      </c>
      <c r="BC1308">
        <v>41</v>
      </c>
      <c r="BD1308">
        <v>6040</v>
      </c>
      <c r="BE1308" t="s">
        <v>10653</v>
      </c>
      <c r="BF1308" t="s">
        <v>937</v>
      </c>
      <c r="BH1308">
        <v>41</v>
      </c>
      <c r="BI1308">
        <v>6040</v>
      </c>
      <c r="BJ1308" t="s">
        <v>4005</v>
      </c>
      <c r="BK1308" t="s">
        <v>937</v>
      </c>
      <c r="BP1308">
        <v>62</v>
      </c>
      <c r="BQ1308">
        <v>6170</v>
      </c>
      <c r="BS1308">
        <v>2</v>
      </c>
    </row>
    <row r="1309" spans="43:71" x14ac:dyDescent="0.2">
      <c r="AQ1309">
        <v>41</v>
      </c>
      <c r="AR1309">
        <v>6070</v>
      </c>
      <c r="AS1309" t="s">
        <v>31248</v>
      </c>
      <c r="AT1309" t="s">
        <v>936</v>
      </c>
      <c r="AU1309">
        <v>41</v>
      </c>
      <c r="AV1309">
        <v>6070</v>
      </c>
      <c r="AW1309" t="s">
        <v>24350</v>
      </c>
      <c r="AX1309" t="s">
        <v>936</v>
      </c>
      <c r="AY1309">
        <v>41</v>
      </c>
      <c r="AZ1309">
        <v>6070</v>
      </c>
      <c r="BA1309" t="s">
        <v>17502</v>
      </c>
      <c r="BB1309" t="s">
        <v>936</v>
      </c>
      <c r="BC1309">
        <v>41</v>
      </c>
      <c r="BD1309">
        <v>6070</v>
      </c>
      <c r="BE1309" t="s">
        <v>10654</v>
      </c>
      <c r="BF1309" t="s">
        <v>936</v>
      </c>
      <c r="BH1309">
        <v>41</v>
      </c>
      <c r="BI1309">
        <v>6070</v>
      </c>
      <c r="BJ1309" t="s">
        <v>4006</v>
      </c>
      <c r="BK1309" t="s">
        <v>936</v>
      </c>
      <c r="BP1309">
        <v>62</v>
      </c>
      <c r="BQ1309">
        <v>6180</v>
      </c>
      <c r="BS1309">
        <v>2</v>
      </c>
    </row>
    <row r="1310" spans="43:71" x14ac:dyDescent="0.2">
      <c r="AQ1310">
        <v>41</v>
      </c>
      <c r="AR1310">
        <v>6080</v>
      </c>
      <c r="AS1310" t="s">
        <v>31249</v>
      </c>
      <c r="AT1310" t="s">
        <v>937</v>
      </c>
      <c r="AU1310">
        <v>41</v>
      </c>
      <c r="AV1310">
        <v>6080</v>
      </c>
      <c r="AW1310" t="s">
        <v>24351</v>
      </c>
      <c r="AX1310" t="s">
        <v>937</v>
      </c>
      <c r="AY1310">
        <v>41</v>
      </c>
      <c r="AZ1310">
        <v>6080</v>
      </c>
      <c r="BA1310" t="s">
        <v>17503</v>
      </c>
      <c r="BB1310" t="s">
        <v>937</v>
      </c>
      <c r="BC1310">
        <v>41</v>
      </c>
      <c r="BD1310">
        <v>6080</v>
      </c>
      <c r="BE1310" t="s">
        <v>10655</v>
      </c>
      <c r="BF1310" t="s">
        <v>937</v>
      </c>
      <c r="BH1310">
        <v>41</v>
      </c>
      <c r="BI1310">
        <v>6080</v>
      </c>
      <c r="BJ1310" t="s">
        <v>4007</v>
      </c>
      <c r="BK1310" t="s">
        <v>937</v>
      </c>
      <c r="BP1310">
        <v>62</v>
      </c>
      <c r="BQ1310">
        <v>6190</v>
      </c>
      <c r="BS1310">
        <v>2</v>
      </c>
    </row>
    <row r="1311" spans="43:71" x14ac:dyDescent="0.2">
      <c r="AQ1311">
        <v>41</v>
      </c>
      <c r="AR1311">
        <v>6090</v>
      </c>
      <c r="AS1311" t="s">
        <v>31250</v>
      </c>
      <c r="AT1311" t="s">
        <v>937</v>
      </c>
      <c r="AU1311">
        <v>41</v>
      </c>
      <c r="AV1311">
        <v>6090</v>
      </c>
      <c r="AW1311" t="s">
        <v>24352</v>
      </c>
      <c r="AX1311" t="s">
        <v>937</v>
      </c>
      <c r="AY1311">
        <v>41</v>
      </c>
      <c r="AZ1311">
        <v>6090</v>
      </c>
      <c r="BA1311" t="s">
        <v>17504</v>
      </c>
      <c r="BB1311" t="s">
        <v>937</v>
      </c>
      <c r="BC1311">
        <v>41</v>
      </c>
      <c r="BD1311">
        <v>6090</v>
      </c>
      <c r="BE1311" t="s">
        <v>10656</v>
      </c>
      <c r="BF1311" t="s">
        <v>937</v>
      </c>
      <c r="BH1311">
        <v>41</v>
      </c>
      <c r="BI1311">
        <v>6090</v>
      </c>
      <c r="BJ1311" t="s">
        <v>4008</v>
      </c>
      <c r="BK1311" t="s">
        <v>937</v>
      </c>
      <c r="BP1311">
        <v>62</v>
      </c>
      <c r="BQ1311">
        <v>6200</v>
      </c>
      <c r="BS1311">
        <v>2</v>
      </c>
    </row>
    <row r="1312" spans="43:71" x14ac:dyDescent="0.2">
      <c r="AQ1312">
        <v>41</v>
      </c>
      <c r="AR1312">
        <v>6100</v>
      </c>
      <c r="AS1312" t="s">
        <v>31251</v>
      </c>
      <c r="AT1312" t="s">
        <v>937</v>
      </c>
      <c r="AU1312">
        <v>41</v>
      </c>
      <c r="AV1312">
        <v>6100</v>
      </c>
      <c r="AW1312" t="s">
        <v>24353</v>
      </c>
      <c r="AX1312" t="s">
        <v>937</v>
      </c>
      <c r="AY1312">
        <v>41</v>
      </c>
      <c r="AZ1312">
        <v>6100</v>
      </c>
      <c r="BA1312" t="s">
        <v>17505</v>
      </c>
      <c r="BB1312" t="s">
        <v>937</v>
      </c>
      <c r="BC1312">
        <v>41</v>
      </c>
      <c r="BD1312">
        <v>6100</v>
      </c>
      <c r="BE1312" t="s">
        <v>10657</v>
      </c>
      <c r="BF1312" t="s">
        <v>937</v>
      </c>
      <c r="BH1312">
        <v>41</v>
      </c>
      <c r="BI1312">
        <v>6100</v>
      </c>
      <c r="BJ1312" t="s">
        <v>4009</v>
      </c>
      <c r="BK1312" t="s">
        <v>937</v>
      </c>
      <c r="BP1312">
        <v>62</v>
      </c>
      <c r="BQ1312">
        <v>6210</v>
      </c>
      <c r="BS1312">
        <v>1</v>
      </c>
    </row>
    <row r="1313" spans="43:71" x14ac:dyDescent="0.2">
      <c r="AQ1313">
        <v>41</v>
      </c>
      <c r="AR1313">
        <v>6101</v>
      </c>
      <c r="AS1313" t="s">
        <v>31252</v>
      </c>
      <c r="AT1313" t="s">
        <v>937</v>
      </c>
      <c r="AU1313">
        <v>41</v>
      </c>
      <c r="AV1313">
        <v>6101</v>
      </c>
      <c r="AW1313" t="s">
        <v>24354</v>
      </c>
      <c r="AX1313" t="s">
        <v>937</v>
      </c>
      <c r="AY1313">
        <v>41</v>
      </c>
      <c r="AZ1313">
        <v>6101</v>
      </c>
      <c r="BA1313" t="s">
        <v>17506</v>
      </c>
      <c r="BB1313" t="s">
        <v>937</v>
      </c>
      <c r="BC1313">
        <v>41</v>
      </c>
      <c r="BD1313">
        <v>6101</v>
      </c>
      <c r="BE1313" t="s">
        <v>10658</v>
      </c>
      <c r="BF1313" t="s">
        <v>937</v>
      </c>
      <c r="BH1313">
        <v>41</v>
      </c>
      <c r="BI1313">
        <v>6101</v>
      </c>
      <c r="BJ1313" t="s">
        <v>4010</v>
      </c>
      <c r="BK1313" t="s">
        <v>937</v>
      </c>
      <c r="BP1313">
        <v>62</v>
      </c>
      <c r="BQ1313">
        <v>6240</v>
      </c>
      <c r="BS1313">
        <v>2</v>
      </c>
    </row>
    <row r="1314" spans="43:71" x14ac:dyDescent="0.2">
      <c r="AQ1314">
        <v>41</v>
      </c>
      <c r="AR1314">
        <v>6110</v>
      </c>
      <c r="AS1314" t="s">
        <v>31253</v>
      </c>
      <c r="AT1314" t="s">
        <v>938</v>
      </c>
      <c r="AU1314">
        <v>41</v>
      </c>
      <c r="AV1314">
        <v>6110</v>
      </c>
      <c r="AW1314" t="s">
        <v>24355</v>
      </c>
      <c r="AX1314" t="s">
        <v>938</v>
      </c>
      <c r="AY1314">
        <v>41</v>
      </c>
      <c r="AZ1314">
        <v>6110</v>
      </c>
      <c r="BA1314" t="s">
        <v>17507</v>
      </c>
      <c r="BB1314" t="s">
        <v>938</v>
      </c>
      <c r="BC1314">
        <v>41</v>
      </c>
      <c r="BD1314">
        <v>6110</v>
      </c>
      <c r="BE1314" t="s">
        <v>10659</v>
      </c>
      <c r="BF1314" t="s">
        <v>938</v>
      </c>
      <c r="BH1314">
        <v>41</v>
      </c>
      <c r="BI1314">
        <v>6110</v>
      </c>
      <c r="BJ1314" t="s">
        <v>4011</v>
      </c>
      <c r="BK1314" t="s">
        <v>938</v>
      </c>
      <c r="BP1314">
        <v>62</v>
      </c>
      <c r="BQ1314">
        <v>6250</v>
      </c>
      <c r="BS1314">
        <v>1</v>
      </c>
    </row>
    <row r="1315" spans="43:71" x14ac:dyDescent="0.2">
      <c r="AQ1315">
        <v>41</v>
      </c>
      <c r="AR1315">
        <v>6130</v>
      </c>
      <c r="AS1315" t="s">
        <v>31254</v>
      </c>
      <c r="AT1315" t="s">
        <v>937</v>
      </c>
      <c r="AU1315">
        <v>41</v>
      </c>
      <c r="AV1315">
        <v>6130</v>
      </c>
      <c r="AW1315" t="s">
        <v>24356</v>
      </c>
      <c r="AX1315" t="s">
        <v>937</v>
      </c>
      <c r="AY1315">
        <v>41</v>
      </c>
      <c r="AZ1315">
        <v>6130</v>
      </c>
      <c r="BA1315" t="s">
        <v>17508</v>
      </c>
      <c r="BB1315" t="s">
        <v>937</v>
      </c>
      <c r="BC1315">
        <v>41</v>
      </c>
      <c r="BD1315">
        <v>6130</v>
      </c>
      <c r="BE1315" t="s">
        <v>10660</v>
      </c>
      <c r="BF1315" t="s">
        <v>937</v>
      </c>
      <c r="BH1315">
        <v>41</v>
      </c>
      <c r="BI1315">
        <v>6130</v>
      </c>
      <c r="BJ1315" t="s">
        <v>4012</v>
      </c>
      <c r="BK1315" t="s">
        <v>937</v>
      </c>
      <c r="BP1315">
        <v>62</v>
      </c>
      <c r="BQ1315">
        <v>6256</v>
      </c>
      <c r="BS1315">
        <v>1</v>
      </c>
    </row>
    <row r="1316" spans="43:71" x14ac:dyDescent="0.2">
      <c r="AQ1316">
        <v>41</v>
      </c>
      <c r="AR1316">
        <v>6131</v>
      </c>
      <c r="AS1316" t="s">
        <v>31255</v>
      </c>
      <c r="AT1316" t="s">
        <v>937</v>
      </c>
      <c r="AU1316">
        <v>41</v>
      </c>
      <c r="AV1316">
        <v>6131</v>
      </c>
      <c r="AW1316" t="s">
        <v>24357</v>
      </c>
      <c r="AX1316" t="s">
        <v>937</v>
      </c>
      <c r="AY1316">
        <v>41</v>
      </c>
      <c r="AZ1316">
        <v>6131</v>
      </c>
      <c r="BA1316" t="s">
        <v>17509</v>
      </c>
      <c r="BB1316" t="s">
        <v>937</v>
      </c>
      <c r="BC1316">
        <v>41</v>
      </c>
      <c r="BD1316">
        <v>6131</v>
      </c>
      <c r="BE1316" t="s">
        <v>10661</v>
      </c>
      <c r="BF1316" t="s">
        <v>937</v>
      </c>
      <c r="BH1316">
        <v>41</v>
      </c>
      <c r="BI1316">
        <v>6131</v>
      </c>
      <c r="BJ1316" t="s">
        <v>4013</v>
      </c>
      <c r="BK1316" t="s">
        <v>937</v>
      </c>
      <c r="BP1316">
        <v>62</v>
      </c>
      <c r="BQ1316">
        <v>6260</v>
      </c>
      <c r="BS1316">
        <v>2</v>
      </c>
    </row>
    <row r="1317" spans="43:71" x14ac:dyDescent="0.2">
      <c r="AQ1317">
        <v>41</v>
      </c>
      <c r="AR1317">
        <v>6140</v>
      </c>
      <c r="AS1317" t="s">
        <v>31256</v>
      </c>
      <c r="AT1317" t="s">
        <v>937</v>
      </c>
      <c r="AU1317">
        <v>41</v>
      </c>
      <c r="AV1317">
        <v>6140</v>
      </c>
      <c r="AW1317" t="s">
        <v>24358</v>
      </c>
      <c r="AX1317" t="s">
        <v>937</v>
      </c>
      <c r="AY1317">
        <v>41</v>
      </c>
      <c r="AZ1317">
        <v>6140</v>
      </c>
      <c r="BA1317" t="s">
        <v>17510</v>
      </c>
      <c r="BB1317" t="s">
        <v>937</v>
      </c>
      <c r="BC1317">
        <v>41</v>
      </c>
      <c r="BD1317">
        <v>6140</v>
      </c>
      <c r="BE1317" t="s">
        <v>10662</v>
      </c>
      <c r="BF1317" t="s">
        <v>937</v>
      </c>
      <c r="BH1317">
        <v>41</v>
      </c>
      <c r="BI1317">
        <v>6140</v>
      </c>
      <c r="BJ1317" t="s">
        <v>4014</v>
      </c>
      <c r="BK1317" t="s">
        <v>937</v>
      </c>
      <c r="BP1317">
        <v>62</v>
      </c>
      <c r="BQ1317">
        <v>6270</v>
      </c>
      <c r="BS1317">
        <v>2</v>
      </c>
    </row>
    <row r="1318" spans="43:71" x14ac:dyDescent="0.2">
      <c r="AQ1318">
        <v>41</v>
      </c>
      <c r="AR1318">
        <v>6150</v>
      </c>
      <c r="AS1318" t="s">
        <v>31257</v>
      </c>
      <c r="AT1318" t="s">
        <v>937</v>
      </c>
      <c r="AU1318">
        <v>41</v>
      </c>
      <c r="AV1318">
        <v>6150</v>
      </c>
      <c r="AW1318" t="s">
        <v>24359</v>
      </c>
      <c r="AX1318" t="s">
        <v>937</v>
      </c>
      <c r="AY1318">
        <v>41</v>
      </c>
      <c r="AZ1318">
        <v>6150</v>
      </c>
      <c r="BA1318" t="s">
        <v>17511</v>
      </c>
      <c r="BB1318" t="s">
        <v>937</v>
      </c>
      <c r="BC1318">
        <v>41</v>
      </c>
      <c r="BD1318">
        <v>6150</v>
      </c>
      <c r="BE1318" t="s">
        <v>10663</v>
      </c>
      <c r="BF1318" t="s">
        <v>937</v>
      </c>
      <c r="BH1318">
        <v>41</v>
      </c>
      <c r="BI1318">
        <v>6150</v>
      </c>
      <c r="BJ1318" t="s">
        <v>4015</v>
      </c>
      <c r="BK1318" t="s">
        <v>937</v>
      </c>
      <c r="BP1318">
        <v>62</v>
      </c>
      <c r="BQ1318">
        <v>6280</v>
      </c>
      <c r="BS1318">
        <v>1</v>
      </c>
    </row>
    <row r="1319" spans="43:71" x14ac:dyDescent="0.2">
      <c r="AQ1319">
        <v>41</v>
      </c>
      <c r="AR1319">
        <v>6160</v>
      </c>
      <c r="AS1319" t="s">
        <v>31258</v>
      </c>
      <c r="AT1319" t="s">
        <v>937</v>
      </c>
      <c r="AU1319">
        <v>41</v>
      </c>
      <c r="AV1319">
        <v>6160</v>
      </c>
      <c r="AW1319" t="s">
        <v>24360</v>
      </c>
      <c r="AX1319" t="s">
        <v>937</v>
      </c>
      <c r="AY1319">
        <v>41</v>
      </c>
      <c r="AZ1319">
        <v>6160</v>
      </c>
      <c r="BA1319" t="s">
        <v>17512</v>
      </c>
      <c r="BB1319" t="s">
        <v>937</v>
      </c>
      <c r="BC1319">
        <v>41</v>
      </c>
      <c r="BD1319">
        <v>6160</v>
      </c>
      <c r="BE1319" t="s">
        <v>10664</v>
      </c>
      <c r="BF1319" t="s">
        <v>937</v>
      </c>
      <c r="BH1319">
        <v>41</v>
      </c>
      <c r="BI1319">
        <v>6160</v>
      </c>
      <c r="BJ1319" t="s">
        <v>4016</v>
      </c>
      <c r="BK1319" t="s">
        <v>937</v>
      </c>
      <c r="BP1319">
        <v>62</v>
      </c>
      <c r="BQ1319">
        <v>6290</v>
      </c>
      <c r="BS1319">
        <v>1</v>
      </c>
    </row>
    <row r="1320" spans="43:71" x14ac:dyDescent="0.2">
      <c r="AQ1320">
        <v>41</v>
      </c>
      <c r="AR1320">
        <v>6170</v>
      </c>
      <c r="AS1320" t="s">
        <v>31259</v>
      </c>
      <c r="AT1320" t="s">
        <v>937</v>
      </c>
      <c r="AU1320">
        <v>41</v>
      </c>
      <c r="AV1320">
        <v>6170</v>
      </c>
      <c r="AW1320" t="s">
        <v>24361</v>
      </c>
      <c r="AX1320" t="s">
        <v>937</v>
      </c>
      <c r="AY1320">
        <v>41</v>
      </c>
      <c r="AZ1320">
        <v>6170</v>
      </c>
      <c r="BA1320" t="s">
        <v>17513</v>
      </c>
      <c r="BB1320" t="s">
        <v>937</v>
      </c>
      <c r="BC1320">
        <v>41</v>
      </c>
      <c r="BD1320">
        <v>6170</v>
      </c>
      <c r="BE1320" t="s">
        <v>10665</v>
      </c>
      <c r="BF1320" t="s">
        <v>937</v>
      </c>
      <c r="BH1320">
        <v>41</v>
      </c>
      <c r="BI1320">
        <v>6170</v>
      </c>
      <c r="BJ1320" t="s">
        <v>4017</v>
      </c>
      <c r="BK1320" t="s">
        <v>937</v>
      </c>
      <c r="BP1320">
        <v>62</v>
      </c>
      <c r="BQ1320">
        <v>6300</v>
      </c>
      <c r="BS1320">
        <v>1</v>
      </c>
    </row>
    <row r="1321" spans="43:71" x14ac:dyDescent="0.2">
      <c r="AQ1321">
        <v>41</v>
      </c>
      <c r="AR1321">
        <v>6180</v>
      </c>
      <c r="AS1321" t="s">
        <v>31260</v>
      </c>
      <c r="AT1321" t="s">
        <v>937</v>
      </c>
      <c r="AU1321">
        <v>41</v>
      </c>
      <c r="AV1321">
        <v>6180</v>
      </c>
      <c r="AW1321" t="s">
        <v>24362</v>
      </c>
      <c r="AX1321" t="s">
        <v>937</v>
      </c>
      <c r="AY1321">
        <v>41</v>
      </c>
      <c r="AZ1321">
        <v>6180</v>
      </c>
      <c r="BA1321" t="s">
        <v>17514</v>
      </c>
      <c r="BB1321" t="s">
        <v>937</v>
      </c>
      <c r="BC1321">
        <v>41</v>
      </c>
      <c r="BD1321">
        <v>6180</v>
      </c>
      <c r="BE1321" t="s">
        <v>10666</v>
      </c>
      <c r="BF1321" t="s">
        <v>937</v>
      </c>
      <c r="BH1321">
        <v>41</v>
      </c>
      <c r="BI1321">
        <v>6180</v>
      </c>
      <c r="BJ1321" t="s">
        <v>4018</v>
      </c>
      <c r="BK1321" t="s">
        <v>937</v>
      </c>
      <c r="BP1321">
        <v>62</v>
      </c>
      <c r="BQ1321">
        <v>6310</v>
      </c>
      <c r="BS1321">
        <v>1</v>
      </c>
    </row>
    <row r="1322" spans="43:71" x14ac:dyDescent="0.2">
      <c r="AQ1322">
        <v>41</v>
      </c>
      <c r="AR1322">
        <v>6190</v>
      </c>
      <c r="AS1322" t="s">
        <v>31261</v>
      </c>
      <c r="AT1322" t="s">
        <v>937</v>
      </c>
      <c r="AU1322">
        <v>41</v>
      </c>
      <c r="AV1322">
        <v>6190</v>
      </c>
      <c r="AW1322" t="s">
        <v>24363</v>
      </c>
      <c r="AX1322" t="s">
        <v>937</v>
      </c>
      <c r="AY1322">
        <v>41</v>
      </c>
      <c r="AZ1322">
        <v>6190</v>
      </c>
      <c r="BA1322" t="s">
        <v>17515</v>
      </c>
      <c r="BB1322" t="s">
        <v>937</v>
      </c>
      <c r="BC1322">
        <v>41</v>
      </c>
      <c r="BD1322">
        <v>6190</v>
      </c>
      <c r="BE1322" t="s">
        <v>10667</v>
      </c>
      <c r="BF1322" t="s">
        <v>937</v>
      </c>
      <c r="BH1322">
        <v>41</v>
      </c>
      <c r="BI1322">
        <v>6190</v>
      </c>
      <c r="BJ1322" t="s">
        <v>4019</v>
      </c>
      <c r="BK1322" t="s">
        <v>937</v>
      </c>
      <c r="BP1322">
        <v>62</v>
      </c>
      <c r="BQ1322">
        <v>6320</v>
      </c>
      <c r="BS1322">
        <v>1</v>
      </c>
    </row>
    <row r="1323" spans="43:71" x14ac:dyDescent="0.2">
      <c r="AQ1323">
        <v>41</v>
      </c>
      <c r="AR1323">
        <v>6200</v>
      </c>
      <c r="AS1323" t="s">
        <v>31262</v>
      </c>
      <c r="AT1323" t="s">
        <v>937</v>
      </c>
      <c r="AU1323">
        <v>41</v>
      </c>
      <c r="AV1323">
        <v>6200</v>
      </c>
      <c r="AW1323" t="s">
        <v>24364</v>
      </c>
      <c r="AX1323" t="s">
        <v>937</v>
      </c>
      <c r="AY1323">
        <v>41</v>
      </c>
      <c r="AZ1323">
        <v>6200</v>
      </c>
      <c r="BA1323" t="s">
        <v>17516</v>
      </c>
      <c r="BB1323" t="s">
        <v>937</v>
      </c>
      <c r="BC1323">
        <v>41</v>
      </c>
      <c r="BD1323">
        <v>6200</v>
      </c>
      <c r="BE1323" t="s">
        <v>10668</v>
      </c>
      <c r="BF1323" t="s">
        <v>937</v>
      </c>
      <c r="BH1323">
        <v>41</v>
      </c>
      <c r="BI1323">
        <v>6200</v>
      </c>
      <c r="BJ1323" t="s">
        <v>4020</v>
      </c>
      <c r="BK1323" t="s">
        <v>937</v>
      </c>
      <c r="BP1323">
        <v>62</v>
      </c>
      <c r="BQ1323">
        <v>6330</v>
      </c>
      <c r="BS1323">
        <v>1</v>
      </c>
    </row>
    <row r="1324" spans="43:71" x14ac:dyDescent="0.2">
      <c r="AQ1324">
        <v>41</v>
      </c>
      <c r="AR1324">
        <v>6210</v>
      </c>
      <c r="AS1324" t="s">
        <v>31263</v>
      </c>
      <c r="AT1324" t="s">
        <v>936</v>
      </c>
      <c r="AU1324">
        <v>41</v>
      </c>
      <c r="AV1324">
        <v>6210</v>
      </c>
      <c r="AW1324" t="s">
        <v>24365</v>
      </c>
      <c r="AX1324" t="s">
        <v>936</v>
      </c>
      <c r="AY1324">
        <v>41</v>
      </c>
      <c r="AZ1324">
        <v>6210</v>
      </c>
      <c r="BA1324" t="s">
        <v>17517</v>
      </c>
      <c r="BB1324" t="s">
        <v>936</v>
      </c>
      <c r="BC1324">
        <v>41</v>
      </c>
      <c r="BD1324">
        <v>6210</v>
      </c>
      <c r="BE1324" t="s">
        <v>10669</v>
      </c>
      <c r="BF1324" t="s">
        <v>936</v>
      </c>
      <c r="BH1324">
        <v>41</v>
      </c>
      <c r="BI1324">
        <v>6210</v>
      </c>
      <c r="BJ1324" t="s">
        <v>4021</v>
      </c>
      <c r="BK1324" t="s">
        <v>936</v>
      </c>
      <c r="BP1324">
        <v>62</v>
      </c>
      <c r="BQ1324">
        <v>6340</v>
      </c>
      <c r="BS1324">
        <v>1</v>
      </c>
    </row>
    <row r="1325" spans="43:71" x14ac:dyDescent="0.2">
      <c r="AQ1325">
        <v>41</v>
      </c>
      <c r="AR1325">
        <v>6240</v>
      </c>
      <c r="AS1325" t="s">
        <v>31264</v>
      </c>
      <c r="AT1325" t="s">
        <v>937</v>
      </c>
      <c r="AU1325">
        <v>41</v>
      </c>
      <c r="AV1325">
        <v>6240</v>
      </c>
      <c r="AW1325" t="s">
        <v>24366</v>
      </c>
      <c r="AX1325" t="s">
        <v>937</v>
      </c>
      <c r="AY1325">
        <v>41</v>
      </c>
      <c r="AZ1325">
        <v>6240</v>
      </c>
      <c r="BA1325" t="s">
        <v>17518</v>
      </c>
      <c r="BB1325" t="s">
        <v>937</v>
      </c>
      <c r="BC1325">
        <v>41</v>
      </c>
      <c r="BD1325">
        <v>6240</v>
      </c>
      <c r="BE1325" t="s">
        <v>10670</v>
      </c>
      <c r="BF1325" t="s">
        <v>937</v>
      </c>
      <c r="BH1325">
        <v>41</v>
      </c>
      <c r="BI1325">
        <v>6240</v>
      </c>
      <c r="BJ1325" t="s">
        <v>4022</v>
      </c>
      <c r="BK1325" t="s">
        <v>937</v>
      </c>
      <c r="BP1325">
        <v>63</v>
      </c>
      <c r="BQ1325">
        <v>6010</v>
      </c>
      <c r="BS1325">
        <v>2</v>
      </c>
    </row>
    <row r="1326" spans="43:71" x14ac:dyDescent="0.2">
      <c r="AQ1326">
        <v>41</v>
      </c>
      <c r="AR1326">
        <v>6250</v>
      </c>
      <c r="AS1326" t="s">
        <v>31265</v>
      </c>
      <c r="AT1326" t="s">
        <v>936</v>
      </c>
      <c r="AU1326">
        <v>41</v>
      </c>
      <c r="AV1326">
        <v>6250</v>
      </c>
      <c r="AW1326" t="s">
        <v>24367</v>
      </c>
      <c r="AX1326" t="s">
        <v>936</v>
      </c>
      <c r="AY1326">
        <v>41</v>
      </c>
      <c r="AZ1326">
        <v>6250</v>
      </c>
      <c r="BA1326" t="s">
        <v>17519</v>
      </c>
      <c r="BB1326" t="s">
        <v>936</v>
      </c>
      <c r="BC1326">
        <v>41</v>
      </c>
      <c r="BD1326">
        <v>6250</v>
      </c>
      <c r="BE1326" t="s">
        <v>10671</v>
      </c>
      <c r="BF1326" t="s">
        <v>936</v>
      </c>
      <c r="BH1326">
        <v>41</v>
      </c>
      <c r="BI1326">
        <v>6250</v>
      </c>
      <c r="BJ1326" t="s">
        <v>4023</v>
      </c>
      <c r="BK1326" t="s">
        <v>936</v>
      </c>
      <c r="BP1326">
        <v>63</v>
      </c>
      <c r="BQ1326">
        <v>6020</v>
      </c>
      <c r="BS1326">
        <v>2</v>
      </c>
    </row>
    <row r="1327" spans="43:71" x14ac:dyDescent="0.2">
      <c r="AQ1327">
        <v>41</v>
      </c>
      <c r="AR1327">
        <v>6256</v>
      </c>
      <c r="AS1327" t="s">
        <v>31266</v>
      </c>
      <c r="AT1327" t="s">
        <v>936</v>
      </c>
      <c r="AU1327">
        <v>41</v>
      </c>
      <c r="AV1327">
        <v>6256</v>
      </c>
      <c r="AW1327" t="s">
        <v>24368</v>
      </c>
      <c r="AX1327" t="s">
        <v>936</v>
      </c>
      <c r="AY1327">
        <v>41</v>
      </c>
      <c r="AZ1327">
        <v>6256</v>
      </c>
      <c r="BA1327" t="s">
        <v>17520</v>
      </c>
      <c r="BB1327" t="s">
        <v>936</v>
      </c>
      <c r="BC1327">
        <v>41</v>
      </c>
      <c r="BD1327">
        <v>6256</v>
      </c>
      <c r="BE1327" t="s">
        <v>10672</v>
      </c>
      <c r="BF1327" t="s">
        <v>936</v>
      </c>
      <c r="BH1327">
        <v>41</v>
      </c>
      <c r="BI1327">
        <v>6256</v>
      </c>
      <c r="BJ1327" t="s">
        <v>4024</v>
      </c>
      <c r="BK1327" t="s">
        <v>936</v>
      </c>
      <c r="BP1327">
        <v>63</v>
      </c>
      <c r="BQ1327">
        <v>6030</v>
      </c>
      <c r="BS1327">
        <v>1</v>
      </c>
    </row>
    <row r="1328" spans="43:71" x14ac:dyDescent="0.2">
      <c r="AQ1328">
        <v>41</v>
      </c>
      <c r="AR1328">
        <v>6260</v>
      </c>
      <c r="AS1328" t="s">
        <v>31267</v>
      </c>
      <c r="AT1328" t="s">
        <v>937</v>
      </c>
      <c r="AU1328">
        <v>41</v>
      </c>
      <c r="AV1328">
        <v>6260</v>
      </c>
      <c r="AW1328" t="s">
        <v>24369</v>
      </c>
      <c r="AX1328" t="s">
        <v>937</v>
      </c>
      <c r="AY1328">
        <v>41</v>
      </c>
      <c r="AZ1328">
        <v>6260</v>
      </c>
      <c r="BA1328" t="s">
        <v>17521</v>
      </c>
      <c r="BB1328" t="s">
        <v>937</v>
      </c>
      <c r="BC1328">
        <v>41</v>
      </c>
      <c r="BD1328">
        <v>6260</v>
      </c>
      <c r="BE1328" t="s">
        <v>10673</v>
      </c>
      <c r="BF1328" t="s">
        <v>937</v>
      </c>
      <c r="BH1328">
        <v>41</v>
      </c>
      <c r="BI1328">
        <v>6260</v>
      </c>
      <c r="BJ1328" t="s">
        <v>4025</v>
      </c>
      <c r="BK1328" t="s">
        <v>937</v>
      </c>
      <c r="BP1328">
        <v>63</v>
      </c>
      <c r="BQ1328">
        <v>6040</v>
      </c>
      <c r="BS1328">
        <v>1</v>
      </c>
    </row>
    <row r="1329" spans="43:71" x14ac:dyDescent="0.2">
      <c r="AQ1329">
        <v>41</v>
      </c>
      <c r="AR1329">
        <v>6270</v>
      </c>
      <c r="AS1329" t="s">
        <v>31268</v>
      </c>
      <c r="AT1329" t="s">
        <v>937</v>
      </c>
      <c r="AU1329">
        <v>41</v>
      </c>
      <c r="AV1329">
        <v>6270</v>
      </c>
      <c r="AW1329" t="s">
        <v>24370</v>
      </c>
      <c r="AX1329" t="s">
        <v>937</v>
      </c>
      <c r="AY1329">
        <v>41</v>
      </c>
      <c r="AZ1329">
        <v>6270</v>
      </c>
      <c r="BA1329" t="s">
        <v>17522</v>
      </c>
      <c r="BB1329" t="s">
        <v>937</v>
      </c>
      <c r="BC1329">
        <v>41</v>
      </c>
      <c r="BD1329">
        <v>6270</v>
      </c>
      <c r="BE1329" t="s">
        <v>10674</v>
      </c>
      <c r="BF1329" t="s">
        <v>937</v>
      </c>
      <c r="BH1329">
        <v>41</v>
      </c>
      <c r="BI1329">
        <v>6270</v>
      </c>
      <c r="BJ1329" t="s">
        <v>4026</v>
      </c>
      <c r="BK1329" t="s">
        <v>937</v>
      </c>
      <c r="BP1329">
        <v>63</v>
      </c>
      <c r="BQ1329">
        <v>6070</v>
      </c>
      <c r="BS1329">
        <v>2</v>
      </c>
    </row>
    <row r="1330" spans="43:71" x14ac:dyDescent="0.2">
      <c r="AQ1330">
        <v>41</v>
      </c>
      <c r="AR1330">
        <v>6280</v>
      </c>
      <c r="AS1330" t="s">
        <v>31269</v>
      </c>
      <c r="AT1330" t="s">
        <v>936</v>
      </c>
      <c r="AU1330">
        <v>41</v>
      </c>
      <c r="AV1330">
        <v>6280</v>
      </c>
      <c r="AW1330" t="s">
        <v>24371</v>
      </c>
      <c r="AX1330" t="s">
        <v>936</v>
      </c>
      <c r="AY1330">
        <v>41</v>
      </c>
      <c r="AZ1330">
        <v>6280</v>
      </c>
      <c r="BA1330" t="s">
        <v>17523</v>
      </c>
      <c r="BB1330" t="s">
        <v>936</v>
      </c>
      <c r="BC1330">
        <v>41</v>
      </c>
      <c r="BD1330">
        <v>6280</v>
      </c>
      <c r="BE1330" t="s">
        <v>10675</v>
      </c>
      <c r="BF1330" t="s">
        <v>936</v>
      </c>
      <c r="BH1330">
        <v>41</v>
      </c>
      <c r="BI1330">
        <v>6280</v>
      </c>
      <c r="BJ1330" t="s">
        <v>4027</v>
      </c>
      <c r="BK1330" t="s">
        <v>936</v>
      </c>
      <c r="BP1330">
        <v>63</v>
      </c>
      <c r="BQ1330">
        <v>6080</v>
      </c>
      <c r="BS1330">
        <v>1</v>
      </c>
    </row>
    <row r="1331" spans="43:71" x14ac:dyDescent="0.2">
      <c r="AQ1331">
        <v>41</v>
      </c>
      <c r="AR1331">
        <v>6290</v>
      </c>
      <c r="AS1331" t="s">
        <v>31270</v>
      </c>
      <c r="AT1331" t="s">
        <v>936</v>
      </c>
      <c r="AU1331">
        <v>41</v>
      </c>
      <c r="AV1331">
        <v>6290</v>
      </c>
      <c r="AW1331" t="s">
        <v>24372</v>
      </c>
      <c r="AX1331" t="s">
        <v>937</v>
      </c>
      <c r="AY1331">
        <v>41</v>
      </c>
      <c r="AZ1331">
        <v>6290</v>
      </c>
      <c r="BA1331" t="s">
        <v>17524</v>
      </c>
      <c r="BB1331" t="s">
        <v>937</v>
      </c>
      <c r="BC1331">
        <v>41</v>
      </c>
      <c r="BD1331">
        <v>6290</v>
      </c>
      <c r="BE1331" t="s">
        <v>10676</v>
      </c>
      <c r="BF1331" t="s">
        <v>937</v>
      </c>
      <c r="BH1331">
        <v>41</v>
      </c>
      <c r="BI1331">
        <v>6290</v>
      </c>
      <c r="BJ1331" t="s">
        <v>4028</v>
      </c>
      <c r="BK1331" t="s">
        <v>937</v>
      </c>
      <c r="BP1331">
        <v>63</v>
      </c>
      <c r="BQ1331">
        <v>6090</v>
      </c>
      <c r="BS1331">
        <v>3</v>
      </c>
    </row>
    <row r="1332" spans="43:71" x14ac:dyDescent="0.2">
      <c r="AQ1332">
        <v>41</v>
      </c>
      <c r="AR1332">
        <v>6300</v>
      </c>
      <c r="AS1332" t="s">
        <v>31271</v>
      </c>
      <c r="AT1332" t="s">
        <v>936</v>
      </c>
      <c r="AU1332">
        <v>41</v>
      </c>
      <c r="AV1332">
        <v>6300</v>
      </c>
      <c r="AW1332" t="s">
        <v>24373</v>
      </c>
      <c r="AX1332" t="s">
        <v>936</v>
      </c>
      <c r="AY1332">
        <v>41</v>
      </c>
      <c r="AZ1332">
        <v>6300</v>
      </c>
      <c r="BA1332" t="s">
        <v>17525</v>
      </c>
      <c r="BB1332" t="s">
        <v>936</v>
      </c>
      <c r="BC1332">
        <v>41</v>
      </c>
      <c r="BD1332">
        <v>6300</v>
      </c>
      <c r="BE1332" t="s">
        <v>10677</v>
      </c>
      <c r="BF1332" t="s">
        <v>936</v>
      </c>
      <c r="BH1332">
        <v>41</v>
      </c>
      <c r="BI1332">
        <v>6300</v>
      </c>
      <c r="BJ1332" t="s">
        <v>4029</v>
      </c>
      <c r="BK1332" t="s">
        <v>936</v>
      </c>
      <c r="BP1332">
        <v>63</v>
      </c>
      <c r="BQ1332">
        <v>6100</v>
      </c>
      <c r="BS1332">
        <v>2</v>
      </c>
    </row>
    <row r="1333" spans="43:71" x14ac:dyDescent="0.2">
      <c r="AQ1333">
        <v>41</v>
      </c>
      <c r="AR1333">
        <v>6310</v>
      </c>
      <c r="AS1333" t="s">
        <v>31272</v>
      </c>
      <c r="AT1333" t="s">
        <v>936</v>
      </c>
      <c r="AU1333">
        <v>41</v>
      </c>
      <c r="AV1333">
        <v>6310</v>
      </c>
      <c r="AW1333" t="s">
        <v>24374</v>
      </c>
      <c r="AX1333" t="s">
        <v>936</v>
      </c>
      <c r="AY1333">
        <v>41</v>
      </c>
      <c r="AZ1333">
        <v>6310</v>
      </c>
      <c r="BA1333" t="s">
        <v>17526</v>
      </c>
      <c r="BB1333" t="s">
        <v>936</v>
      </c>
      <c r="BC1333">
        <v>41</v>
      </c>
      <c r="BD1333">
        <v>6310</v>
      </c>
      <c r="BE1333" t="s">
        <v>10678</v>
      </c>
      <c r="BF1333" t="s">
        <v>936</v>
      </c>
      <c r="BH1333">
        <v>41</v>
      </c>
      <c r="BI1333">
        <v>6310</v>
      </c>
      <c r="BJ1333" t="s">
        <v>4030</v>
      </c>
      <c r="BK1333" t="s">
        <v>936</v>
      </c>
      <c r="BP1333">
        <v>63</v>
      </c>
      <c r="BQ1333">
        <v>6101</v>
      </c>
      <c r="BS1333">
        <v>2</v>
      </c>
    </row>
    <row r="1334" spans="43:71" x14ac:dyDescent="0.2">
      <c r="AQ1334">
        <v>41</v>
      </c>
      <c r="AR1334">
        <v>6320</v>
      </c>
      <c r="AS1334" t="s">
        <v>31273</v>
      </c>
      <c r="AT1334" t="s">
        <v>936</v>
      </c>
      <c r="AU1334">
        <v>41</v>
      </c>
      <c r="AV1334">
        <v>6320</v>
      </c>
      <c r="AW1334" t="s">
        <v>24375</v>
      </c>
      <c r="AX1334" t="s">
        <v>936</v>
      </c>
      <c r="AY1334">
        <v>41</v>
      </c>
      <c r="AZ1334">
        <v>6320</v>
      </c>
      <c r="BA1334" t="s">
        <v>17527</v>
      </c>
      <c r="BB1334" t="s">
        <v>936</v>
      </c>
      <c r="BC1334">
        <v>41</v>
      </c>
      <c r="BD1334">
        <v>6320</v>
      </c>
      <c r="BE1334" t="s">
        <v>10679</v>
      </c>
      <c r="BF1334" t="s">
        <v>936</v>
      </c>
      <c r="BH1334">
        <v>41</v>
      </c>
      <c r="BI1334">
        <v>6320</v>
      </c>
      <c r="BJ1334" t="s">
        <v>4031</v>
      </c>
      <c r="BK1334" t="s">
        <v>936</v>
      </c>
      <c r="BP1334">
        <v>63</v>
      </c>
      <c r="BQ1334">
        <v>6110</v>
      </c>
      <c r="BS1334">
        <v>1</v>
      </c>
    </row>
    <row r="1335" spans="43:71" x14ac:dyDescent="0.2">
      <c r="AQ1335">
        <v>41</v>
      </c>
      <c r="AR1335">
        <v>6330</v>
      </c>
      <c r="AS1335" t="s">
        <v>31274</v>
      </c>
      <c r="AT1335" t="s">
        <v>936</v>
      </c>
      <c r="AU1335">
        <v>41</v>
      </c>
      <c r="AV1335">
        <v>6330</v>
      </c>
      <c r="AW1335" t="s">
        <v>24376</v>
      </c>
      <c r="AX1335" t="s">
        <v>936</v>
      </c>
      <c r="AY1335">
        <v>41</v>
      </c>
      <c r="AZ1335">
        <v>6330</v>
      </c>
      <c r="BA1335" t="s">
        <v>17528</v>
      </c>
      <c r="BB1335" t="s">
        <v>936</v>
      </c>
      <c r="BC1335">
        <v>41</v>
      </c>
      <c r="BD1335">
        <v>6330</v>
      </c>
      <c r="BE1335" t="s">
        <v>10680</v>
      </c>
      <c r="BF1335" t="s">
        <v>936</v>
      </c>
      <c r="BH1335">
        <v>41</v>
      </c>
      <c r="BI1335">
        <v>6330</v>
      </c>
      <c r="BJ1335" t="s">
        <v>4032</v>
      </c>
      <c r="BK1335" t="s">
        <v>936</v>
      </c>
      <c r="BP1335">
        <v>63</v>
      </c>
      <c r="BQ1335">
        <v>6130</v>
      </c>
      <c r="BS1335">
        <v>1</v>
      </c>
    </row>
    <row r="1336" spans="43:71" x14ac:dyDescent="0.2">
      <c r="AQ1336">
        <v>41</v>
      </c>
      <c r="AR1336">
        <v>6340</v>
      </c>
      <c r="AS1336" t="s">
        <v>31275</v>
      </c>
      <c r="AT1336" t="s">
        <v>936</v>
      </c>
      <c r="AU1336">
        <v>41</v>
      </c>
      <c r="AV1336">
        <v>6340</v>
      </c>
      <c r="AW1336" t="s">
        <v>24377</v>
      </c>
      <c r="AX1336" t="s">
        <v>936</v>
      </c>
      <c r="AY1336">
        <v>41</v>
      </c>
      <c r="AZ1336">
        <v>6340</v>
      </c>
      <c r="BA1336" t="s">
        <v>17529</v>
      </c>
      <c r="BB1336" t="s">
        <v>936</v>
      </c>
      <c r="BC1336">
        <v>41</v>
      </c>
      <c r="BD1336">
        <v>6340</v>
      </c>
      <c r="BE1336" t="s">
        <v>10681</v>
      </c>
      <c r="BF1336" t="s">
        <v>936</v>
      </c>
      <c r="BH1336">
        <v>41</v>
      </c>
      <c r="BI1336">
        <v>6340</v>
      </c>
      <c r="BJ1336" t="s">
        <v>4033</v>
      </c>
      <c r="BK1336" t="s">
        <v>936</v>
      </c>
      <c r="BP1336">
        <v>63</v>
      </c>
      <c r="BQ1336">
        <v>6131</v>
      </c>
      <c r="BS1336">
        <v>1</v>
      </c>
    </row>
    <row r="1337" spans="43:71" x14ac:dyDescent="0.2">
      <c r="AQ1337">
        <v>41</v>
      </c>
      <c r="AR1337">
        <v>6350</v>
      </c>
      <c r="AS1337" t="s">
        <v>31276</v>
      </c>
      <c r="AT1337" t="s">
        <v>938</v>
      </c>
      <c r="AU1337">
        <v>41</v>
      </c>
      <c r="AV1337">
        <v>6350</v>
      </c>
      <c r="AW1337" t="s">
        <v>24378</v>
      </c>
      <c r="AX1337" t="s">
        <v>938</v>
      </c>
      <c r="AY1337">
        <v>41</v>
      </c>
      <c r="AZ1337">
        <v>6350</v>
      </c>
      <c r="BA1337" t="s">
        <v>17530</v>
      </c>
      <c r="BB1337" t="s">
        <v>938</v>
      </c>
      <c r="BC1337">
        <v>41</v>
      </c>
      <c r="BD1337">
        <v>6350</v>
      </c>
      <c r="BE1337" t="s">
        <v>10682</v>
      </c>
      <c r="BF1337" t="s">
        <v>938</v>
      </c>
      <c r="BH1337">
        <v>41</v>
      </c>
      <c r="BI1337">
        <v>6350</v>
      </c>
      <c r="BJ1337" t="s">
        <v>4034</v>
      </c>
      <c r="BK1337" t="s">
        <v>938</v>
      </c>
      <c r="BP1337">
        <v>63</v>
      </c>
      <c r="BQ1337">
        <v>6140</v>
      </c>
      <c r="BS1337">
        <v>2</v>
      </c>
    </row>
    <row r="1338" spans="43:71" x14ac:dyDescent="0.2">
      <c r="AQ1338">
        <v>41</v>
      </c>
      <c r="AR1338">
        <v>6360</v>
      </c>
      <c r="AS1338" t="s">
        <v>31277</v>
      </c>
      <c r="AT1338" t="s">
        <v>936</v>
      </c>
      <c r="AU1338">
        <v>41</v>
      </c>
      <c r="AV1338">
        <v>6360</v>
      </c>
      <c r="AW1338" t="s">
        <v>24379</v>
      </c>
      <c r="AX1338" t="s">
        <v>936</v>
      </c>
      <c r="AY1338">
        <v>41</v>
      </c>
      <c r="AZ1338">
        <v>6360</v>
      </c>
      <c r="BA1338" t="s">
        <v>17531</v>
      </c>
      <c r="BB1338" t="s">
        <v>936</v>
      </c>
      <c r="BC1338">
        <v>41</v>
      </c>
      <c r="BD1338">
        <v>6360</v>
      </c>
      <c r="BE1338" t="s">
        <v>10683</v>
      </c>
      <c r="BF1338" t="s">
        <v>936</v>
      </c>
      <c r="BH1338">
        <v>41</v>
      </c>
      <c r="BI1338">
        <v>6360</v>
      </c>
      <c r="BJ1338" t="s">
        <v>4035</v>
      </c>
      <c r="BK1338" t="s">
        <v>936</v>
      </c>
      <c r="BP1338">
        <v>63</v>
      </c>
      <c r="BQ1338">
        <v>6150</v>
      </c>
      <c r="BS1338">
        <v>2</v>
      </c>
    </row>
    <row r="1339" spans="43:71" x14ac:dyDescent="0.2">
      <c r="AQ1339">
        <v>41</v>
      </c>
      <c r="AR1339">
        <v>7205</v>
      </c>
      <c r="AS1339" t="s">
        <v>31278</v>
      </c>
      <c r="AT1339" t="s">
        <v>937</v>
      </c>
      <c r="AU1339">
        <v>41</v>
      </c>
      <c r="AV1339">
        <v>7205</v>
      </c>
      <c r="AW1339" t="s">
        <v>24380</v>
      </c>
      <c r="AX1339" t="s">
        <v>937</v>
      </c>
      <c r="AY1339">
        <v>41</v>
      </c>
      <c r="AZ1339">
        <v>7205</v>
      </c>
      <c r="BA1339" t="s">
        <v>17532</v>
      </c>
      <c r="BB1339" t="s">
        <v>937</v>
      </c>
      <c r="BC1339">
        <v>41</v>
      </c>
      <c r="BD1339">
        <v>7205</v>
      </c>
      <c r="BE1339" t="s">
        <v>10684</v>
      </c>
      <c r="BF1339" t="s">
        <v>937</v>
      </c>
      <c r="BH1339">
        <v>41</v>
      </c>
      <c r="BI1339">
        <v>7205</v>
      </c>
      <c r="BJ1339" t="s">
        <v>4036</v>
      </c>
      <c r="BK1339" t="s">
        <v>937</v>
      </c>
      <c r="BP1339">
        <v>63</v>
      </c>
      <c r="BQ1339">
        <v>6160</v>
      </c>
      <c r="BS1339">
        <v>2</v>
      </c>
    </row>
    <row r="1340" spans="43:71" x14ac:dyDescent="0.2">
      <c r="AQ1340">
        <v>41</v>
      </c>
      <c r="AR1340">
        <v>7206</v>
      </c>
      <c r="AS1340" t="s">
        <v>31279</v>
      </c>
      <c r="AT1340" t="s">
        <v>936</v>
      </c>
      <c r="AU1340">
        <v>41</v>
      </c>
      <c r="AV1340">
        <v>7206</v>
      </c>
      <c r="AW1340" t="s">
        <v>24381</v>
      </c>
      <c r="AX1340" t="s">
        <v>936</v>
      </c>
      <c r="AY1340">
        <v>41</v>
      </c>
      <c r="AZ1340">
        <v>7206</v>
      </c>
      <c r="BA1340" t="s">
        <v>17533</v>
      </c>
      <c r="BB1340" t="s">
        <v>936</v>
      </c>
      <c r="BC1340">
        <v>41</v>
      </c>
      <c r="BD1340">
        <v>7206</v>
      </c>
      <c r="BE1340" t="s">
        <v>10685</v>
      </c>
      <c r="BF1340" t="s">
        <v>936</v>
      </c>
      <c r="BH1340">
        <v>41</v>
      </c>
      <c r="BI1340">
        <v>7206</v>
      </c>
      <c r="BJ1340" t="s">
        <v>4037</v>
      </c>
      <c r="BK1340" t="s">
        <v>936</v>
      </c>
      <c r="BP1340">
        <v>63</v>
      </c>
      <c r="BQ1340">
        <v>6170</v>
      </c>
      <c r="BS1340">
        <v>2</v>
      </c>
    </row>
    <row r="1341" spans="43:71" x14ac:dyDescent="0.2">
      <c r="AQ1341">
        <v>41</v>
      </c>
      <c r="AR1341">
        <v>7207</v>
      </c>
      <c r="AS1341" t="s">
        <v>31280</v>
      </c>
      <c r="AT1341" t="s">
        <v>936</v>
      </c>
      <c r="AU1341">
        <v>41</v>
      </c>
      <c r="AV1341">
        <v>7207</v>
      </c>
      <c r="AW1341" t="s">
        <v>24382</v>
      </c>
      <c r="AX1341" t="s">
        <v>936</v>
      </c>
      <c r="AY1341">
        <v>41</v>
      </c>
      <c r="AZ1341">
        <v>7207</v>
      </c>
      <c r="BA1341" t="s">
        <v>17534</v>
      </c>
      <c r="BB1341" t="s">
        <v>936</v>
      </c>
      <c r="BC1341">
        <v>41</v>
      </c>
      <c r="BD1341">
        <v>7207</v>
      </c>
      <c r="BE1341" t="s">
        <v>10686</v>
      </c>
      <c r="BF1341" t="s">
        <v>936</v>
      </c>
      <c r="BH1341">
        <v>41</v>
      </c>
      <c r="BI1341">
        <v>7207</v>
      </c>
      <c r="BJ1341" t="s">
        <v>4038</v>
      </c>
      <c r="BK1341" t="s">
        <v>936</v>
      </c>
      <c r="BP1341">
        <v>63</v>
      </c>
      <c r="BQ1341">
        <v>6180</v>
      </c>
      <c r="BS1341">
        <v>1</v>
      </c>
    </row>
    <row r="1342" spans="43:71" x14ac:dyDescent="0.2">
      <c r="AQ1342">
        <v>41</v>
      </c>
      <c r="AR1342">
        <v>7210</v>
      </c>
      <c r="AS1342" t="s">
        <v>31281</v>
      </c>
      <c r="AT1342" t="s">
        <v>937</v>
      </c>
      <c r="AU1342">
        <v>41</v>
      </c>
      <c r="AV1342">
        <v>7210</v>
      </c>
      <c r="AW1342" t="s">
        <v>24383</v>
      </c>
      <c r="AX1342" t="s">
        <v>937</v>
      </c>
      <c r="AY1342">
        <v>41</v>
      </c>
      <c r="AZ1342">
        <v>7210</v>
      </c>
      <c r="BA1342" t="s">
        <v>17535</v>
      </c>
      <c r="BB1342" t="s">
        <v>937</v>
      </c>
      <c r="BC1342">
        <v>41</v>
      </c>
      <c r="BD1342">
        <v>7210</v>
      </c>
      <c r="BE1342" t="s">
        <v>10687</v>
      </c>
      <c r="BF1342" t="s">
        <v>937</v>
      </c>
      <c r="BH1342">
        <v>41</v>
      </c>
      <c r="BI1342">
        <v>7210</v>
      </c>
      <c r="BJ1342" t="s">
        <v>4039</v>
      </c>
      <c r="BK1342" t="s">
        <v>937</v>
      </c>
      <c r="BP1342">
        <v>63</v>
      </c>
      <c r="BQ1342">
        <v>6190</v>
      </c>
      <c r="BS1342">
        <v>1</v>
      </c>
    </row>
    <row r="1343" spans="43:71" x14ac:dyDescent="0.2">
      <c r="AQ1343">
        <v>41</v>
      </c>
      <c r="AR1343">
        <v>8073</v>
      </c>
      <c r="AS1343" t="s">
        <v>31282</v>
      </c>
      <c r="AT1343" t="s">
        <v>936</v>
      </c>
      <c r="AU1343">
        <v>41</v>
      </c>
      <c r="AV1343">
        <v>8073</v>
      </c>
      <c r="AW1343" t="s">
        <v>24384</v>
      </c>
      <c r="AX1343" t="s">
        <v>936</v>
      </c>
      <c r="AY1343">
        <v>41</v>
      </c>
      <c r="AZ1343">
        <v>8073</v>
      </c>
      <c r="BA1343" t="s">
        <v>17536</v>
      </c>
      <c r="BB1343" t="s">
        <v>936</v>
      </c>
      <c r="BC1343">
        <v>41</v>
      </c>
      <c r="BD1343">
        <v>8073</v>
      </c>
      <c r="BE1343" t="s">
        <v>10688</v>
      </c>
      <c r="BF1343" t="s">
        <v>936</v>
      </c>
      <c r="BH1343">
        <v>41</v>
      </c>
      <c r="BI1343">
        <v>8073</v>
      </c>
      <c r="BJ1343" t="s">
        <v>4040</v>
      </c>
      <c r="BK1343" t="s">
        <v>936</v>
      </c>
      <c r="BP1343">
        <v>63</v>
      </c>
      <c r="BQ1343">
        <v>6200</v>
      </c>
      <c r="BS1343">
        <v>1</v>
      </c>
    </row>
    <row r="1344" spans="43:71" x14ac:dyDescent="0.2">
      <c r="AQ1344">
        <v>41</v>
      </c>
      <c r="AR1344">
        <v>8074</v>
      </c>
      <c r="AS1344" t="s">
        <v>31283</v>
      </c>
      <c r="AT1344" t="s">
        <v>937</v>
      </c>
      <c r="AU1344">
        <v>41</v>
      </c>
      <c r="AV1344">
        <v>8074</v>
      </c>
      <c r="AW1344" t="s">
        <v>24385</v>
      </c>
      <c r="AX1344" t="s">
        <v>937</v>
      </c>
      <c r="AY1344">
        <v>41</v>
      </c>
      <c r="AZ1344">
        <v>8074</v>
      </c>
      <c r="BA1344" t="s">
        <v>17537</v>
      </c>
      <c r="BB1344" t="s">
        <v>937</v>
      </c>
      <c r="BC1344">
        <v>41</v>
      </c>
      <c r="BD1344">
        <v>8074</v>
      </c>
      <c r="BE1344" t="s">
        <v>10689</v>
      </c>
      <c r="BF1344" t="s">
        <v>937</v>
      </c>
      <c r="BH1344">
        <v>41</v>
      </c>
      <c r="BI1344">
        <v>8074</v>
      </c>
      <c r="BJ1344" t="s">
        <v>4041</v>
      </c>
      <c r="BK1344" t="s">
        <v>937</v>
      </c>
      <c r="BP1344">
        <v>63</v>
      </c>
      <c r="BQ1344">
        <v>6210</v>
      </c>
      <c r="BS1344">
        <v>1</v>
      </c>
    </row>
    <row r="1345" spans="43:71" x14ac:dyDescent="0.2">
      <c r="AQ1345">
        <v>41</v>
      </c>
      <c r="AR1345">
        <v>8075</v>
      </c>
      <c r="AS1345" t="s">
        <v>31284</v>
      </c>
      <c r="AT1345" t="s">
        <v>938</v>
      </c>
      <c r="AU1345">
        <v>41</v>
      </c>
      <c r="AV1345">
        <v>8075</v>
      </c>
      <c r="AW1345" t="s">
        <v>24386</v>
      </c>
      <c r="AX1345" t="s">
        <v>938</v>
      </c>
      <c r="AY1345">
        <v>41</v>
      </c>
      <c r="AZ1345">
        <v>8075</v>
      </c>
      <c r="BA1345" t="s">
        <v>17538</v>
      </c>
      <c r="BB1345" t="s">
        <v>938</v>
      </c>
      <c r="BC1345">
        <v>41</v>
      </c>
      <c r="BD1345">
        <v>8075</v>
      </c>
      <c r="BE1345" t="s">
        <v>10690</v>
      </c>
      <c r="BF1345" t="s">
        <v>938</v>
      </c>
      <c r="BH1345">
        <v>41</v>
      </c>
      <c r="BI1345">
        <v>8075</v>
      </c>
      <c r="BJ1345" t="s">
        <v>4042</v>
      </c>
      <c r="BK1345" t="s">
        <v>938</v>
      </c>
      <c r="BP1345">
        <v>63</v>
      </c>
      <c r="BQ1345">
        <v>6240</v>
      </c>
      <c r="BS1345">
        <v>2</v>
      </c>
    </row>
    <row r="1346" spans="43:71" x14ac:dyDescent="0.2">
      <c r="AQ1346">
        <v>41</v>
      </c>
      <c r="AR1346">
        <v>8076</v>
      </c>
      <c r="AS1346" t="s">
        <v>31285</v>
      </c>
      <c r="AT1346" t="s">
        <v>938</v>
      </c>
      <c r="AU1346">
        <v>41</v>
      </c>
      <c r="AV1346">
        <v>8076</v>
      </c>
      <c r="AW1346" t="s">
        <v>24387</v>
      </c>
      <c r="AX1346" t="s">
        <v>938</v>
      </c>
      <c r="AY1346">
        <v>41</v>
      </c>
      <c r="AZ1346">
        <v>8076</v>
      </c>
      <c r="BA1346" t="s">
        <v>17539</v>
      </c>
      <c r="BB1346" t="s">
        <v>938</v>
      </c>
      <c r="BC1346">
        <v>41</v>
      </c>
      <c r="BD1346">
        <v>8076</v>
      </c>
      <c r="BE1346" t="s">
        <v>10691</v>
      </c>
      <c r="BF1346" t="s">
        <v>938</v>
      </c>
      <c r="BH1346">
        <v>41</v>
      </c>
      <c r="BI1346">
        <v>8076</v>
      </c>
      <c r="BJ1346" t="s">
        <v>4043</v>
      </c>
      <c r="BK1346" t="s">
        <v>938</v>
      </c>
      <c r="BP1346">
        <v>63</v>
      </c>
      <c r="BQ1346">
        <v>6250</v>
      </c>
      <c r="BS1346">
        <v>1</v>
      </c>
    </row>
    <row r="1347" spans="43:71" x14ac:dyDescent="0.2">
      <c r="AQ1347">
        <v>41</v>
      </c>
      <c r="AR1347">
        <v>8077</v>
      </c>
      <c r="AS1347" t="s">
        <v>31286</v>
      </c>
      <c r="AT1347" t="s">
        <v>937</v>
      </c>
      <c r="AU1347">
        <v>41</v>
      </c>
      <c r="AV1347">
        <v>8077</v>
      </c>
      <c r="AW1347" t="s">
        <v>24388</v>
      </c>
      <c r="AX1347" t="s">
        <v>937</v>
      </c>
      <c r="AY1347">
        <v>41</v>
      </c>
      <c r="AZ1347">
        <v>8077</v>
      </c>
      <c r="BA1347" t="s">
        <v>17540</v>
      </c>
      <c r="BB1347" t="s">
        <v>937</v>
      </c>
      <c r="BC1347">
        <v>41</v>
      </c>
      <c r="BD1347">
        <v>8077</v>
      </c>
      <c r="BE1347" t="s">
        <v>10692</v>
      </c>
      <c r="BF1347" t="s">
        <v>937</v>
      </c>
      <c r="BH1347">
        <v>41</v>
      </c>
      <c r="BI1347">
        <v>8077</v>
      </c>
      <c r="BJ1347" t="s">
        <v>4044</v>
      </c>
      <c r="BK1347" t="s">
        <v>937</v>
      </c>
      <c r="BP1347">
        <v>63</v>
      </c>
      <c r="BQ1347">
        <v>6256</v>
      </c>
      <c r="BS1347">
        <v>1</v>
      </c>
    </row>
    <row r="1348" spans="43:71" x14ac:dyDescent="0.2">
      <c r="AQ1348">
        <v>41</v>
      </c>
      <c r="AR1348">
        <v>8078</v>
      </c>
      <c r="AS1348" t="s">
        <v>31287</v>
      </c>
      <c r="AT1348" t="s">
        <v>937</v>
      </c>
      <c r="AU1348">
        <v>41</v>
      </c>
      <c r="AV1348">
        <v>8078</v>
      </c>
      <c r="AW1348" t="s">
        <v>24389</v>
      </c>
      <c r="AX1348" t="s">
        <v>937</v>
      </c>
      <c r="AY1348">
        <v>41</v>
      </c>
      <c r="AZ1348">
        <v>8078</v>
      </c>
      <c r="BA1348" t="s">
        <v>17541</v>
      </c>
      <c r="BB1348" t="s">
        <v>937</v>
      </c>
      <c r="BC1348">
        <v>41</v>
      </c>
      <c r="BD1348">
        <v>8078</v>
      </c>
      <c r="BE1348" t="s">
        <v>10693</v>
      </c>
      <c r="BF1348" t="s">
        <v>937</v>
      </c>
      <c r="BH1348">
        <v>41</v>
      </c>
      <c r="BI1348">
        <v>8078</v>
      </c>
      <c r="BJ1348" t="s">
        <v>4045</v>
      </c>
      <c r="BK1348" t="s">
        <v>937</v>
      </c>
      <c r="BP1348">
        <v>63</v>
      </c>
      <c r="BQ1348">
        <v>6260</v>
      </c>
      <c r="BS1348">
        <v>2</v>
      </c>
    </row>
    <row r="1349" spans="43:71" x14ac:dyDescent="0.2">
      <c r="AQ1349">
        <v>41</v>
      </c>
      <c r="AR1349">
        <v>8079</v>
      </c>
      <c r="AS1349" t="s">
        <v>31288</v>
      </c>
      <c r="AT1349" t="s">
        <v>937</v>
      </c>
      <c r="AU1349">
        <v>41</v>
      </c>
      <c r="AV1349">
        <v>8079</v>
      </c>
      <c r="AW1349" t="s">
        <v>24390</v>
      </c>
      <c r="AX1349" t="s">
        <v>937</v>
      </c>
      <c r="AY1349">
        <v>41</v>
      </c>
      <c r="AZ1349">
        <v>8079</v>
      </c>
      <c r="BA1349" t="s">
        <v>17542</v>
      </c>
      <c r="BB1349" t="s">
        <v>937</v>
      </c>
      <c r="BC1349">
        <v>41</v>
      </c>
      <c r="BD1349">
        <v>8079</v>
      </c>
      <c r="BE1349" t="s">
        <v>10694</v>
      </c>
      <c r="BF1349" t="s">
        <v>937</v>
      </c>
      <c r="BH1349">
        <v>41</v>
      </c>
      <c r="BI1349">
        <v>8079</v>
      </c>
      <c r="BJ1349" t="s">
        <v>4046</v>
      </c>
      <c r="BK1349" t="s">
        <v>937</v>
      </c>
      <c r="BP1349">
        <v>63</v>
      </c>
      <c r="BQ1349">
        <v>6270</v>
      </c>
      <c r="BS1349">
        <v>2</v>
      </c>
    </row>
    <row r="1350" spans="43:71" x14ac:dyDescent="0.2">
      <c r="AQ1350">
        <v>41</v>
      </c>
      <c r="AR1350">
        <v>8080</v>
      </c>
      <c r="AS1350" t="s">
        <v>31289</v>
      </c>
      <c r="AT1350" t="s">
        <v>938</v>
      </c>
      <c r="AU1350">
        <v>41</v>
      </c>
      <c r="AV1350">
        <v>8080</v>
      </c>
      <c r="AW1350" t="s">
        <v>24391</v>
      </c>
      <c r="AX1350" t="s">
        <v>938</v>
      </c>
      <c r="AY1350">
        <v>41</v>
      </c>
      <c r="AZ1350">
        <v>8080</v>
      </c>
      <c r="BA1350" t="s">
        <v>17543</v>
      </c>
      <c r="BB1350" t="s">
        <v>938</v>
      </c>
      <c r="BC1350">
        <v>41</v>
      </c>
      <c r="BD1350">
        <v>8080</v>
      </c>
      <c r="BE1350" t="s">
        <v>10695</v>
      </c>
      <c r="BF1350" t="s">
        <v>938</v>
      </c>
      <c r="BH1350">
        <v>41</v>
      </c>
      <c r="BI1350">
        <v>8080</v>
      </c>
      <c r="BJ1350" t="s">
        <v>4047</v>
      </c>
      <c r="BK1350" t="s">
        <v>938</v>
      </c>
      <c r="BP1350">
        <v>63</v>
      </c>
      <c r="BQ1350">
        <v>6280</v>
      </c>
      <c r="BS1350">
        <v>1</v>
      </c>
    </row>
    <row r="1351" spans="43:71" x14ac:dyDescent="0.2">
      <c r="AQ1351">
        <v>41</v>
      </c>
      <c r="AR1351">
        <v>8081</v>
      </c>
      <c r="AS1351" t="s">
        <v>31290</v>
      </c>
      <c r="AT1351" t="s">
        <v>938</v>
      </c>
      <c r="AU1351">
        <v>41</v>
      </c>
      <c r="AV1351">
        <v>8081</v>
      </c>
      <c r="AW1351" t="s">
        <v>24392</v>
      </c>
      <c r="AX1351" t="s">
        <v>938</v>
      </c>
      <c r="AY1351">
        <v>41</v>
      </c>
      <c r="AZ1351">
        <v>8081</v>
      </c>
      <c r="BA1351" t="s">
        <v>17544</v>
      </c>
      <c r="BB1351" t="s">
        <v>938</v>
      </c>
      <c r="BC1351">
        <v>41</v>
      </c>
      <c r="BD1351">
        <v>8081</v>
      </c>
      <c r="BE1351" t="s">
        <v>10696</v>
      </c>
      <c r="BF1351" t="s">
        <v>938</v>
      </c>
      <c r="BH1351">
        <v>41</v>
      </c>
      <c r="BI1351">
        <v>8081</v>
      </c>
      <c r="BJ1351" t="s">
        <v>4048</v>
      </c>
      <c r="BK1351" t="s">
        <v>938</v>
      </c>
      <c r="BP1351">
        <v>63</v>
      </c>
      <c r="BQ1351">
        <v>6290</v>
      </c>
      <c r="BS1351">
        <v>1</v>
      </c>
    </row>
    <row r="1352" spans="43:71" x14ac:dyDescent="0.2">
      <c r="AQ1352">
        <v>41</v>
      </c>
      <c r="AR1352">
        <v>8082</v>
      </c>
      <c r="AS1352" t="s">
        <v>31291</v>
      </c>
      <c r="AT1352" t="s">
        <v>937</v>
      </c>
      <c r="AU1352">
        <v>41</v>
      </c>
      <c r="AV1352">
        <v>8082</v>
      </c>
      <c r="AW1352" t="s">
        <v>24393</v>
      </c>
      <c r="AX1352" t="s">
        <v>937</v>
      </c>
      <c r="AY1352">
        <v>41</v>
      </c>
      <c r="AZ1352">
        <v>8082</v>
      </c>
      <c r="BA1352" t="s">
        <v>17545</v>
      </c>
      <c r="BB1352" t="s">
        <v>937</v>
      </c>
      <c r="BC1352">
        <v>41</v>
      </c>
      <c r="BD1352">
        <v>8082</v>
      </c>
      <c r="BE1352" t="s">
        <v>10697</v>
      </c>
      <c r="BF1352" t="s">
        <v>937</v>
      </c>
      <c r="BH1352">
        <v>41</v>
      </c>
      <c r="BI1352">
        <v>8082</v>
      </c>
      <c r="BJ1352" t="s">
        <v>4049</v>
      </c>
      <c r="BK1352" t="s">
        <v>937</v>
      </c>
      <c r="BP1352">
        <v>63</v>
      </c>
      <c r="BQ1352">
        <v>6300</v>
      </c>
      <c r="BS1352">
        <v>1</v>
      </c>
    </row>
    <row r="1353" spans="43:71" x14ac:dyDescent="0.2">
      <c r="AQ1353">
        <v>41</v>
      </c>
      <c r="AR1353">
        <v>8083</v>
      </c>
      <c r="AS1353" t="s">
        <v>31292</v>
      </c>
      <c r="AT1353" t="s">
        <v>937</v>
      </c>
      <c r="AU1353">
        <v>41</v>
      </c>
      <c r="AV1353">
        <v>8083</v>
      </c>
      <c r="AW1353" t="s">
        <v>24394</v>
      </c>
      <c r="AX1353" t="s">
        <v>937</v>
      </c>
      <c r="AY1353">
        <v>41</v>
      </c>
      <c r="AZ1353">
        <v>8083</v>
      </c>
      <c r="BA1353" t="s">
        <v>17546</v>
      </c>
      <c r="BB1353" t="s">
        <v>937</v>
      </c>
      <c r="BC1353">
        <v>41</v>
      </c>
      <c r="BD1353">
        <v>8083</v>
      </c>
      <c r="BE1353" t="s">
        <v>10698</v>
      </c>
      <c r="BF1353" t="s">
        <v>937</v>
      </c>
      <c r="BH1353">
        <v>41</v>
      </c>
      <c r="BI1353">
        <v>8083</v>
      </c>
      <c r="BJ1353" t="s">
        <v>4050</v>
      </c>
      <c r="BK1353" t="s">
        <v>937</v>
      </c>
      <c r="BP1353">
        <v>63</v>
      </c>
      <c r="BQ1353">
        <v>6310</v>
      </c>
      <c r="BS1353">
        <v>1</v>
      </c>
    </row>
    <row r="1354" spans="43:71" x14ac:dyDescent="0.2">
      <c r="AQ1354">
        <v>41</v>
      </c>
      <c r="AR1354">
        <v>8084</v>
      </c>
      <c r="AS1354" t="s">
        <v>31293</v>
      </c>
      <c r="AT1354" t="s">
        <v>937</v>
      </c>
      <c r="AU1354">
        <v>41</v>
      </c>
      <c r="AV1354">
        <v>8084</v>
      </c>
      <c r="AW1354" t="s">
        <v>24395</v>
      </c>
      <c r="AX1354" t="s">
        <v>937</v>
      </c>
      <c r="AY1354">
        <v>41</v>
      </c>
      <c r="AZ1354">
        <v>8084</v>
      </c>
      <c r="BA1354" t="s">
        <v>17547</v>
      </c>
      <c r="BB1354" t="s">
        <v>937</v>
      </c>
      <c r="BC1354">
        <v>41</v>
      </c>
      <c r="BD1354">
        <v>8084</v>
      </c>
      <c r="BE1354" t="s">
        <v>10699</v>
      </c>
      <c r="BF1354" t="s">
        <v>937</v>
      </c>
      <c r="BH1354">
        <v>41</v>
      </c>
      <c r="BI1354">
        <v>8084</v>
      </c>
      <c r="BJ1354" t="s">
        <v>4051</v>
      </c>
      <c r="BK1354" t="s">
        <v>937</v>
      </c>
      <c r="BP1354">
        <v>63</v>
      </c>
      <c r="BQ1354">
        <v>6320</v>
      </c>
      <c r="BS1354">
        <v>1</v>
      </c>
    </row>
    <row r="1355" spans="43:71" x14ac:dyDescent="0.2">
      <c r="AQ1355">
        <v>42</v>
      </c>
      <c r="AR1355">
        <v>6010</v>
      </c>
      <c r="AS1355" t="s">
        <v>31294</v>
      </c>
      <c r="AT1355" t="s">
        <v>937</v>
      </c>
      <c r="AU1355">
        <v>42</v>
      </c>
      <c r="AV1355">
        <v>6010</v>
      </c>
      <c r="AW1355" t="s">
        <v>24396</v>
      </c>
      <c r="AX1355" t="s">
        <v>937</v>
      </c>
      <c r="AY1355">
        <v>42</v>
      </c>
      <c r="AZ1355">
        <v>6010</v>
      </c>
      <c r="BA1355" t="s">
        <v>17548</v>
      </c>
      <c r="BB1355" t="s">
        <v>937</v>
      </c>
      <c r="BC1355">
        <v>42</v>
      </c>
      <c r="BD1355">
        <v>6010</v>
      </c>
      <c r="BE1355" t="s">
        <v>10700</v>
      </c>
      <c r="BF1355" t="s">
        <v>937</v>
      </c>
      <c r="BH1355">
        <v>42</v>
      </c>
      <c r="BI1355">
        <v>6010</v>
      </c>
      <c r="BJ1355" t="s">
        <v>4052</v>
      </c>
      <c r="BK1355" t="s">
        <v>937</v>
      </c>
      <c r="BP1355">
        <v>63</v>
      </c>
      <c r="BQ1355">
        <v>6330</v>
      </c>
      <c r="BS1355">
        <v>1</v>
      </c>
    </row>
    <row r="1356" spans="43:71" x14ac:dyDescent="0.2">
      <c r="AQ1356">
        <v>42</v>
      </c>
      <c r="AR1356">
        <v>6020</v>
      </c>
      <c r="AS1356" t="s">
        <v>31295</v>
      </c>
      <c r="AT1356" t="s">
        <v>937</v>
      </c>
      <c r="AU1356">
        <v>42</v>
      </c>
      <c r="AV1356">
        <v>6020</v>
      </c>
      <c r="AW1356" t="s">
        <v>24397</v>
      </c>
      <c r="AX1356" t="s">
        <v>937</v>
      </c>
      <c r="AY1356">
        <v>42</v>
      </c>
      <c r="AZ1356">
        <v>6020</v>
      </c>
      <c r="BA1356" t="s">
        <v>17549</v>
      </c>
      <c r="BB1356" t="s">
        <v>937</v>
      </c>
      <c r="BC1356">
        <v>42</v>
      </c>
      <c r="BD1356">
        <v>6020</v>
      </c>
      <c r="BE1356" t="s">
        <v>10701</v>
      </c>
      <c r="BF1356" t="s">
        <v>937</v>
      </c>
      <c r="BH1356">
        <v>42</v>
      </c>
      <c r="BI1356">
        <v>6020</v>
      </c>
      <c r="BJ1356" t="s">
        <v>4053</v>
      </c>
      <c r="BK1356" t="s">
        <v>937</v>
      </c>
      <c r="BP1356">
        <v>63</v>
      </c>
      <c r="BQ1356">
        <v>6340</v>
      </c>
      <c r="BS1356">
        <v>1</v>
      </c>
    </row>
    <row r="1357" spans="43:71" x14ac:dyDescent="0.2">
      <c r="AQ1357">
        <v>42</v>
      </c>
      <c r="AR1357">
        <v>6030</v>
      </c>
      <c r="AS1357" t="s">
        <v>31296</v>
      </c>
      <c r="AT1357" t="s">
        <v>936</v>
      </c>
      <c r="AU1357">
        <v>42</v>
      </c>
      <c r="AV1357">
        <v>6030</v>
      </c>
      <c r="AW1357" t="s">
        <v>24398</v>
      </c>
      <c r="AX1357" t="s">
        <v>936</v>
      </c>
      <c r="AY1357">
        <v>42</v>
      </c>
      <c r="AZ1357">
        <v>6030</v>
      </c>
      <c r="BA1357" t="s">
        <v>17550</v>
      </c>
      <c r="BB1357" t="s">
        <v>936</v>
      </c>
      <c r="BC1357">
        <v>42</v>
      </c>
      <c r="BD1357">
        <v>6030</v>
      </c>
      <c r="BE1357" t="s">
        <v>10702</v>
      </c>
      <c r="BF1357" t="s">
        <v>936</v>
      </c>
      <c r="BH1357">
        <v>42</v>
      </c>
      <c r="BI1357">
        <v>6030</v>
      </c>
      <c r="BJ1357" t="s">
        <v>4054</v>
      </c>
      <c r="BK1357" t="s">
        <v>936</v>
      </c>
      <c r="BP1357">
        <v>64</v>
      </c>
      <c r="BQ1357">
        <v>6010</v>
      </c>
      <c r="BS1357">
        <v>2</v>
      </c>
    </row>
    <row r="1358" spans="43:71" x14ac:dyDescent="0.2">
      <c r="AQ1358">
        <v>42</v>
      </c>
      <c r="AR1358">
        <v>6040</v>
      </c>
      <c r="AS1358" t="s">
        <v>31297</v>
      </c>
      <c r="AT1358" t="s">
        <v>937</v>
      </c>
      <c r="AU1358">
        <v>42</v>
      </c>
      <c r="AV1358">
        <v>6040</v>
      </c>
      <c r="AW1358" t="s">
        <v>24399</v>
      </c>
      <c r="AX1358" t="s">
        <v>937</v>
      </c>
      <c r="AY1358">
        <v>42</v>
      </c>
      <c r="AZ1358">
        <v>6040</v>
      </c>
      <c r="BA1358" t="s">
        <v>17551</v>
      </c>
      <c r="BB1358" t="s">
        <v>937</v>
      </c>
      <c r="BC1358">
        <v>42</v>
      </c>
      <c r="BD1358">
        <v>6040</v>
      </c>
      <c r="BE1358" t="s">
        <v>10703</v>
      </c>
      <c r="BF1358" t="s">
        <v>937</v>
      </c>
      <c r="BH1358">
        <v>42</v>
      </c>
      <c r="BI1358">
        <v>6040</v>
      </c>
      <c r="BJ1358" t="s">
        <v>4055</v>
      </c>
      <c r="BK1358" t="s">
        <v>937</v>
      </c>
      <c r="BP1358">
        <v>64</v>
      </c>
      <c r="BQ1358">
        <v>6020</v>
      </c>
      <c r="BS1358">
        <v>2</v>
      </c>
    </row>
    <row r="1359" spans="43:71" x14ac:dyDescent="0.2">
      <c r="AQ1359">
        <v>42</v>
      </c>
      <c r="AR1359">
        <v>6070</v>
      </c>
      <c r="AS1359" t="s">
        <v>31298</v>
      </c>
      <c r="AT1359" t="s">
        <v>937</v>
      </c>
      <c r="AU1359">
        <v>42</v>
      </c>
      <c r="AV1359">
        <v>6070</v>
      </c>
      <c r="AW1359" t="s">
        <v>24400</v>
      </c>
      <c r="AX1359" t="s">
        <v>937</v>
      </c>
      <c r="AY1359">
        <v>42</v>
      </c>
      <c r="AZ1359">
        <v>6070</v>
      </c>
      <c r="BA1359" t="s">
        <v>17552</v>
      </c>
      <c r="BB1359" t="s">
        <v>937</v>
      </c>
      <c r="BC1359">
        <v>42</v>
      </c>
      <c r="BD1359">
        <v>6070</v>
      </c>
      <c r="BE1359" t="s">
        <v>10704</v>
      </c>
      <c r="BF1359" t="s">
        <v>937</v>
      </c>
      <c r="BH1359">
        <v>42</v>
      </c>
      <c r="BI1359">
        <v>6070</v>
      </c>
      <c r="BJ1359" t="s">
        <v>4056</v>
      </c>
      <c r="BK1359" t="s">
        <v>937</v>
      </c>
      <c r="BP1359">
        <v>64</v>
      </c>
      <c r="BQ1359">
        <v>6030</v>
      </c>
      <c r="BS1359">
        <v>2</v>
      </c>
    </row>
    <row r="1360" spans="43:71" x14ac:dyDescent="0.2">
      <c r="AQ1360">
        <v>42</v>
      </c>
      <c r="AR1360">
        <v>6080</v>
      </c>
      <c r="AS1360" t="s">
        <v>31299</v>
      </c>
      <c r="AT1360" t="s">
        <v>936</v>
      </c>
      <c r="AU1360">
        <v>42</v>
      </c>
      <c r="AV1360">
        <v>6080</v>
      </c>
      <c r="AW1360" t="s">
        <v>24401</v>
      </c>
      <c r="AX1360" t="s">
        <v>936</v>
      </c>
      <c r="AY1360">
        <v>42</v>
      </c>
      <c r="AZ1360">
        <v>6080</v>
      </c>
      <c r="BA1360" t="s">
        <v>17553</v>
      </c>
      <c r="BB1360" t="s">
        <v>936</v>
      </c>
      <c r="BC1360">
        <v>42</v>
      </c>
      <c r="BD1360">
        <v>6080</v>
      </c>
      <c r="BE1360" t="s">
        <v>10705</v>
      </c>
      <c r="BF1360" t="s">
        <v>936</v>
      </c>
      <c r="BH1360">
        <v>42</v>
      </c>
      <c r="BI1360">
        <v>6080</v>
      </c>
      <c r="BJ1360" t="s">
        <v>4057</v>
      </c>
      <c r="BK1360" t="s">
        <v>936</v>
      </c>
      <c r="BP1360">
        <v>64</v>
      </c>
      <c r="BQ1360">
        <v>6040</v>
      </c>
      <c r="BS1360">
        <v>4</v>
      </c>
    </row>
    <row r="1361" spans="43:71" x14ac:dyDescent="0.2">
      <c r="AQ1361">
        <v>42</v>
      </c>
      <c r="AR1361">
        <v>6090</v>
      </c>
      <c r="AS1361" t="s">
        <v>31300</v>
      </c>
      <c r="AT1361" t="s">
        <v>938</v>
      </c>
      <c r="AU1361">
        <v>42</v>
      </c>
      <c r="AV1361">
        <v>6090</v>
      </c>
      <c r="AW1361" t="s">
        <v>24402</v>
      </c>
      <c r="AX1361" t="s">
        <v>938</v>
      </c>
      <c r="AY1361">
        <v>42</v>
      </c>
      <c r="AZ1361">
        <v>6090</v>
      </c>
      <c r="BA1361" t="s">
        <v>17554</v>
      </c>
      <c r="BB1361" t="s">
        <v>938</v>
      </c>
      <c r="BC1361">
        <v>42</v>
      </c>
      <c r="BD1361">
        <v>6090</v>
      </c>
      <c r="BE1361" t="s">
        <v>10706</v>
      </c>
      <c r="BF1361" t="s">
        <v>938</v>
      </c>
      <c r="BH1361">
        <v>42</v>
      </c>
      <c r="BI1361">
        <v>6090</v>
      </c>
      <c r="BJ1361" t="s">
        <v>4058</v>
      </c>
      <c r="BK1361" t="s">
        <v>938</v>
      </c>
      <c r="BP1361">
        <v>64</v>
      </c>
      <c r="BQ1361">
        <v>6070</v>
      </c>
      <c r="BS1361">
        <v>2</v>
      </c>
    </row>
    <row r="1362" spans="43:71" x14ac:dyDescent="0.2">
      <c r="AQ1362">
        <v>42</v>
      </c>
      <c r="AR1362">
        <v>6100</v>
      </c>
      <c r="AS1362" t="s">
        <v>31301</v>
      </c>
      <c r="AT1362" t="s">
        <v>937</v>
      </c>
      <c r="AU1362">
        <v>42</v>
      </c>
      <c r="AV1362">
        <v>6100</v>
      </c>
      <c r="AW1362" t="s">
        <v>24403</v>
      </c>
      <c r="AX1362" t="s">
        <v>937</v>
      </c>
      <c r="AY1362">
        <v>42</v>
      </c>
      <c r="AZ1362">
        <v>6100</v>
      </c>
      <c r="BA1362" t="s">
        <v>17555</v>
      </c>
      <c r="BB1362" t="s">
        <v>937</v>
      </c>
      <c r="BC1362">
        <v>42</v>
      </c>
      <c r="BD1362">
        <v>6100</v>
      </c>
      <c r="BE1362" t="s">
        <v>10707</v>
      </c>
      <c r="BF1362" t="s">
        <v>937</v>
      </c>
      <c r="BH1362">
        <v>42</v>
      </c>
      <c r="BI1362">
        <v>6100</v>
      </c>
      <c r="BJ1362" t="s">
        <v>4059</v>
      </c>
      <c r="BK1362" t="s">
        <v>937</v>
      </c>
      <c r="BP1362">
        <v>64</v>
      </c>
      <c r="BQ1362">
        <v>6080</v>
      </c>
      <c r="BS1362">
        <v>1</v>
      </c>
    </row>
    <row r="1363" spans="43:71" x14ac:dyDescent="0.2">
      <c r="AQ1363">
        <v>42</v>
      </c>
      <c r="AR1363">
        <v>6101</v>
      </c>
      <c r="AS1363" t="s">
        <v>31302</v>
      </c>
      <c r="AT1363" t="s">
        <v>937</v>
      </c>
      <c r="AU1363">
        <v>42</v>
      </c>
      <c r="AV1363">
        <v>6101</v>
      </c>
      <c r="AW1363" t="s">
        <v>24404</v>
      </c>
      <c r="AX1363" t="s">
        <v>937</v>
      </c>
      <c r="AY1363">
        <v>42</v>
      </c>
      <c r="AZ1363">
        <v>6101</v>
      </c>
      <c r="BA1363" t="s">
        <v>17556</v>
      </c>
      <c r="BB1363" t="s">
        <v>937</v>
      </c>
      <c r="BC1363">
        <v>42</v>
      </c>
      <c r="BD1363">
        <v>6101</v>
      </c>
      <c r="BE1363" t="s">
        <v>10708</v>
      </c>
      <c r="BF1363" t="s">
        <v>937</v>
      </c>
      <c r="BH1363">
        <v>42</v>
      </c>
      <c r="BI1363">
        <v>6101</v>
      </c>
      <c r="BJ1363" t="s">
        <v>4060</v>
      </c>
      <c r="BK1363" t="s">
        <v>937</v>
      </c>
      <c r="BP1363">
        <v>64</v>
      </c>
      <c r="BQ1363">
        <v>6090</v>
      </c>
      <c r="BS1363">
        <v>2</v>
      </c>
    </row>
    <row r="1364" spans="43:71" x14ac:dyDescent="0.2">
      <c r="AQ1364">
        <v>42</v>
      </c>
      <c r="AR1364">
        <v>6110</v>
      </c>
      <c r="AS1364" t="s">
        <v>31303</v>
      </c>
      <c r="AT1364" t="s">
        <v>936</v>
      </c>
      <c r="AU1364">
        <v>42</v>
      </c>
      <c r="AV1364">
        <v>6110</v>
      </c>
      <c r="AW1364" t="s">
        <v>24405</v>
      </c>
      <c r="AX1364" t="s">
        <v>936</v>
      </c>
      <c r="AY1364">
        <v>42</v>
      </c>
      <c r="AZ1364">
        <v>6110</v>
      </c>
      <c r="BA1364" t="s">
        <v>17557</v>
      </c>
      <c r="BB1364" t="s">
        <v>936</v>
      </c>
      <c r="BC1364">
        <v>42</v>
      </c>
      <c r="BD1364">
        <v>6110</v>
      </c>
      <c r="BE1364" t="s">
        <v>10709</v>
      </c>
      <c r="BF1364" t="s">
        <v>936</v>
      </c>
      <c r="BH1364">
        <v>42</v>
      </c>
      <c r="BI1364">
        <v>6110</v>
      </c>
      <c r="BJ1364" t="s">
        <v>4061</v>
      </c>
      <c r="BK1364" t="s">
        <v>936</v>
      </c>
      <c r="BP1364">
        <v>64</v>
      </c>
      <c r="BQ1364">
        <v>6100</v>
      </c>
      <c r="BS1364">
        <v>2</v>
      </c>
    </row>
    <row r="1365" spans="43:71" x14ac:dyDescent="0.2">
      <c r="AQ1365">
        <v>42</v>
      </c>
      <c r="AR1365">
        <v>6130</v>
      </c>
      <c r="AS1365" t="s">
        <v>31304</v>
      </c>
      <c r="AT1365" t="s">
        <v>937</v>
      </c>
      <c r="AU1365">
        <v>42</v>
      </c>
      <c r="AV1365">
        <v>6130</v>
      </c>
      <c r="AW1365" t="s">
        <v>24406</v>
      </c>
      <c r="AX1365" t="s">
        <v>937</v>
      </c>
      <c r="AY1365">
        <v>42</v>
      </c>
      <c r="AZ1365">
        <v>6130</v>
      </c>
      <c r="BA1365" t="s">
        <v>17558</v>
      </c>
      <c r="BB1365" t="s">
        <v>937</v>
      </c>
      <c r="BC1365">
        <v>42</v>
      </c>
      <c r="BD1365">
        <v>6130</v>
      </c>
      <c r="BE1365" t="s">
        <v>10710</v>
      </c>
      <c r="BF1365" t="s">
        <v>937</v>
      </c>
      <c r="BH1365">
        <v>42</v>
      </c>
      <c r="BI1365">
        <v>6130</v>
      </c>
      <c r="BJ1365" t="s">
        <v>4062</v>
      </c>
      <c r="BK1365" t="s">
        <v>937</v>
      </c>
      <c r="BP1365">
        <v>64</v>
      </c>
      <c r="BQ1365">
        <v>6101</v>
      </c>
      <c r="BS1365">
        <v>1</v>
      </c>
    </row>
    <row r="1366" spans="43:71" x14ac:dyDescent="0.2">
      <c r="AQ1366">
        <v>42</v>
      </c>
      <c r="AR1366">
        <v>6131</v>
      </c>
      <c r="AS1366" t="s">
        <v>31305</v>
      </c>
      <c r="AT1366" t="s">
        <v>937</v>
      </c>
      <c r="AU1366">
        <v>42</v>
      </c>
      <c r="AV1366">
        <v>6131</v>
      </c>
      <c r="AW1366" t="s">
        <v>24407</v>
      </c>
      <c r="AX1366" t="s">
        <v>937</v>
      </c>
      <c r="AY1366">
        <v>42</v>
      </c>
      <c r="AZ1366">
        <v>6131</v>
      </c>
      <c r="BA1366" t="s">
        <v>17559</v>
      </c>
      <c r="BB1366" t="s">
        <v>937</v>
      </c>
      <c r="BC1366">
        <v>42</v>
      </c>
      <c r="BD1366">
        <v>6131</v>
      </c>
      <c r="BE1366" t="s">
        <v>10711</v>
      </c>
      <c r="BF1366" t="s">
        <v>937</v>
      </c>
      <c r="BH1366">
        <v>42</v>
      </c>
      <c r="BI1366">
        <v>6131</v>
      </c>
      <c r="BJ1366" t="s">
        <v>4063</v>
      </c>
      <c r="BK1366" t="s">
        <v>937</v>
      </c>
      <c r="BP1366">
        <v>64</v>
      </c>
      <c r="BQ1366">
        <v>6110</v>
      </c>
      <c r="BS1366">
        <v>1</v>
      </c>
    </row>
    <row r="1367" spans="43:71" x14ac:dyDescent="0.2">
      <c r="AQ1367">
        <v>42</v>
      </c>
      <c r="AR1367">
        <v>6140</v>
      </c>
      <c r="AS1367" t="s">
        <v>31306</v>
      </c>
      <c r="AT1367" t="s">
        <v>937</v>
      </c>
      <c r="AU1367">
        <v>42</v>
      </c>
      <c r="AV1367">
        <v>6140</v>
      </c>
      <c r="AW1367" t="s">
        <v>24408</v>
      </c>
      <c r="AX1367" t="s">
        <v>937</v>
      </c>
      <c r="AY1367">
        <v>42</v>
      </c>
      <c r="AZ1367">
        <v>6140</v>
      </c>
      <c r="BA1367" t="s">
        <v>17560</v>
      </c>
      <c r="BB1367" t="s">
        <v>937</v>
      </c>
      <c r="BC1367">
        <v>42</v>
      </c>
      <c r="BD1367">
        <v>6140</v>
      </c>
      <c r="BE1367" t="s">
        <v>10712</v>
      </c>
      <c r="BF1367" t="s">
        <v>937</v>
      </c>
      <c r="BH1367">
        <v>42</v>
      </c>
      <c r="BI1367">
        <v>6140</v>
      </c>
      <c r="BJ1367" t="s">
        <v>4064</v>
      </c>
      <c r="BK1367" t="s">
        <v>937</v>
      </c>
      <c r="BP1367">
        <v>64</v>
      </c>
      <c r="BQ1367">
        <v>6130</v>
      </c>
      <c r="BS1367">
        <v>2</v>
      </c>
    </row>
    <row r="1368" spans="43:71" x14ac:dyDescent="0.2">
      <c r="AQ1368">
        <v>42</v>
      </c>
      <c r="AR1368">
        <v>6150</v>
      </c>
      <c r="AS1368" t="s">
        <v>31307</v>
      </c>
      <c r="AT1368" t="s">
        <v>938</v>
      </c>
      <c r="AU1368">
        <v>42</v>
      </c>
      <c r="AV1368">
        <v>6150</v>
      </c>
      <c r="AW1368" t="s">
        <v>24409</v>
      </c>
      <c r="AX1368" t="s">
        <v>938</v>
      </c>
      <c r="AY1368">
        <v>42</v>
      </c>
      <c r="AZ1368">
        <v>6150</v>
      </c>
      <c r="BA1368" t="s">
        <v>17561</v>
      </c>
      <c r="BB1368" t="s">
        <v>938</v>
      </c>
      <c r="BC1368">
        <v>42</v>
      </c>
      <c r="BD1368">
        <v>6150</v>
      </c>
      <c r="BE1368" t="s">
        <v>10713</v>
      </c>
      <c r="BF1368" t="s">
        <v>938</v>
      </c>
      <c r="BH1368">
        <v>42</v>
      </c>
      <c r="BI1368">
        <v>6150</v>
      </c>
      <c r="BJ1368" t="s">
        <v>4065</v>
      </c>
      <c r="BK1368" t="s">
        <v>938</v>
      </c>
      <c r="BP1368">
        <v>64</v>
      </c>
      <c r="BQ1368">
        <v>6131</v>
      </c>
      <c r="BS1368">
        <v>2</v>
      </c>
    </row>
    <row r="1369" spans="43:71" x14ac:dyDescent="0.2">
      <c r="AQ1369">
        <v>42</v>
      </c>
      <c r="AR1369">
        <v>6160</v>
      </c>
      <c r="AS1369" t="s">
        <v>31308</v>
      </c>
      <c r="AT1369" t="s">
        <v>937</v>
      </c>
      <c r="AU1369">
        <v>42</v>
      </c>
      <c r="AV1369">
        <v>6160</v>
      </c>
      <c r="AW1369" t="s">
        <v>24410</v>
      </c>
      <c r="AX1369" t="s">
        <v>937</v>
      </c>
      <c r="AY1369">
        <v>42</v>
      </c>
      <c r="AZ1369">
        <v>6160</v>
      </c>
      <c r="BA1369" t="s">
        <v>17562</v>
      </c>
      <c r="BB1369" t="s">
        <v>937</v>
      </c>
      <c r="BC1369">
        <v>42</v>
      </c>
      <c r="BD1369">
        <v>6160</v>
      </c>
      <c r="BE1369" t="s">
        <v>10714</v>
      </c>
      <c r="BF1369" t="s">
        <v>937</v>
      </c>
      <c r="BH1369">
        <v>42</v>
      </c>
      <c r="BI1369">
        <v>6160</v>
      </c>
      <c r="BJ1369" t="s">
        <v>4066</v>
      </c>
      <c r="BK1369" t="s">
        <v>937</v>
      </c>
      <c r="BP1369">
        <v>64</v>
      </c>
      <c r="BQ1369">
        <v>6140</v>
      </c>
      <c r="BS1369">
        <v>2</v>
      </c>
    </row>
    <row r="1370" spans="43:71" x14ac:dyDescent="0.2">
      <c r="AQ1370">
        <v>42</v>
      </c>
      <c r="AR1370">
        <v>6170</v>
      </c>
      <c r="AS1370" t="s">
        <v>31309</v>
      </c>
      <c r="AT1370" t="s">
        <v>936</v>
      </c>
      <c r="AU1370">
        <v>42</v>
      </c>
      <c r="AV1370">
        <v>6170</v>
      </c>
      <c r="AW1370" t="s">
        <v>24411</v>
      </c>
      <c r="AX1370" t="s">
        <v>936</v>
      </c>
      <c r="AY1370">
        <v>42</v>
      </c>
      <c r="AZ1370">
        <v>6170</v>
      </c>
      <c r="BA1370" t="s">
        <v>17563</v>
      </c>
      <c r="BB1370" t="s">
        <v>936</v>
      </c>
      <c r="BC1370">
        <v>42</v>
      </c>
      <c r="BD1370">
        <v>6170</v>
      </c>
      <c r="BE1370" t="s">
        <v>10715</v>
      </c>
      <c r="BF1370" t="s">
        <v>936</v>
      </c>
      <c r="BH1370">
        <v>42</v>
      </c>
      <c r="BI1370">
        <v>6170</v>
      </c>
      <c r="BJ1370" t="s">
        <v>4067</v>
      </c>
      <c r="BK1370" t="s">
        <v>936</v>
      </c>
      <c r="BP1370">
        <v>64</v>
      </c>
      <c r="BQ1370">
        <v>6150</v>
      </c>
      <c r="BS1370">
        <v>2</v>
      </c>
    </row>
    <row r="1371" spans="43:71" x14ac:dyDescent="0.2">
      <c r="AQ1371">
        <v>42</v>
      </c>
      <c r="AR1371">
        <v>6180</v>
      </c>
      <c r="AS1371" t="s">
        <v>31310</v>
      </c>
      <c r="AT1371" t="s">
        <v>937</v>
      </c>
      <c r="AU1371">
        <v>42</v>
      </c>
      <c r="AV1371">
        <v>6180</v>
      </c>
      <c r="AW1371" t="s">
        <v>24412</v>
      </c>
      <c r="AX1371" t="s">
        <v>937</v>
      </c>
      <c r="AY1371">
        <v>42</v>
      </c>
      <c r="AZ1371">
        <v>6180</v>
      </c>
      <c r="BA1371" t="s">
        <v>17564</v>
      </c>
      <c r="BB1371" t="s">
        <v>937</v>
      </c>
      <c r="BC1371">
        <v>42</v>
      </c>
      <c r="BD1371">
        <v>6180</v>
      </c>
      <c r="BE1371" t="s">
        <v>10716</v>
      </c>
      <c r="BF1371" t="s">
        <v>937</v>
      </c>
      <c r="BH1371">
        <v>42</v>
      </c>
      <c r="BI1371">
        <v>6180</v>
      </c>
      <c r="BJ1371" t="s">
        <v>4068</v>
      </c>
      <c r="BK1371" t="s">
        <v>937</v>
      </c>
      <c r="BP1371">
        <v>64</v>
      </c>
      <c r="BQ1371">
        <v>6160</v>
      </c>
      <c r="BS1371">
        <v>2</v>
      </c>
    </row>
    <row r="1372" spans="43:71" x14ac:dyDescent="0.2">
      <c r="AQ1372">
        <v>42</v>
      </c>
      <c r="AR1372">
        <v>6190</v>
      </c>
      <c r="AS1372" t="s">
        <v>31311</v>
      </c>
      <c r="AT1372" t="s">
        <v>937</v>
      </c>
      <c r="AU1372">
        <v>42</v>
      </c>
      <c r="AV1372">
        <v>6190</v>
      </c>
      <c r="AW1372" t="s">
        <v>24413</v>
      </c>
      <c r="AX1372" t="s">
        <v>937</v>
      </c>
      <c r="AY1372">
        <v>42</v>
      </c>
      <c r="AZ1372">
        <v>6190</v>
      </c>
      <c r="BA1372" t="s">
        <v>17565</v>
      </c>
      <c r="BB1372" t="s">
        <v>937</v>
      </c>
      <c r="BC1372">
        <v>42</v>
      </c>
      <c r="BD1372">
        <v>6190</v>
      </c>
      <c r="BE1372" t="s">
        <v>10717</v>
      </c>
      <c r="BF1372" t="s">
        <v>937</v>
      </c>
      <c r="BH1372">
        <v>42</v>
      </c>
      <c r="BI1372">
        <v>6190</v>
      </c>
      <c r="BJ1372" t="s">
        <v>4069</v>
      </c>
      <c r="BK1372" t="s">
        <v>937</v>
      </c>
      <c r="BP1372">
        <v>64</v>
      </c>
      <c r="BQ1372">
        <v>6170</v>
      </c>
      <c r="BS1372">
        <v>1</v>
      </c>
    </row>
    <row r="1373" spans="43:71" x14ac:dyDescent="0.2">
      <c r="AQ1373">
        <v>42</v>
      </c>
      <c r="AR1373">
        <v>6200</v>
      </c>
      <c r="AS1373" t="s">
        <v>31312</v>
      </c>
      <c r="AT1373" t="s">
        <v>938</v>
      </c>
      <c r="AU1373">
        <v>42</v>
      </c>
      <c r="AV1373">
        <v>6200</v>
      </c>
      <c r="AW1373" t="s">
        <v>24414</v>
      </c>
      <c r="AX1373" t="s">
        <v>938</v>
      </c>
      <c r="AY1373">
        <v>42</v>
      </c>
      <c r="AZ1373">
        <v>6200</v>
      </c>
      <c r="BA1373" t="s">
        <v>17566</v>
      </c>
      <c r="BB1373" t="s">
        <v>938</v>
      </c>
      <c r="BC1373">
        <v>42</v>
      </c>
      <c r="BD1373">
        <v>6200</v>
      </c>
      <c r="BE1373" t="s">
        <v>10718</v>
      </c>
      <c r="BF1373" t="s">
        <v>938</v>
      </c>
      <c r="BH1373">
        <v>42</v>
      </c>
      <c r="BI1373">
        <v>6200</v>
      </c>
      <c r="BJ1373" t="s">
        <v>4070</v>
      </c>
      <c r="BK1373" t="s">
        <v>938</v>
      </c>
      <c r="BP1373">
        <v>64</v>
      </c>
      <c r="BQ1373">
        <v>6180</v>
      </c>
      <c r="BS1373">
        <v>2</v>
      </c>
    </row>
    <row r="1374" spans="43:71" x14ac:dyDescent="0.2">
      <c r="AQ1374">
        <v>42</v>
      </c>
      <c r="AR1374">
        <v>6210</v>
      </c>
      <c r="AS1374" t="s">
        <v>31313</v>
      </c>
      <c r="AT1374" t="s">
        <v>936</v>
      </c>
      <c r="AU1374">
        <v>42</v>
      </c>
      <c r="AV1374">
        <v>6210</v>
      </c>
      <c r="AW1374" t="s">
        <v>24415</v>
      </c>
      <c r="AX1374" t="s">
        <v>936</v>
      </c>
      <c r="AY1374">
        <v>42</v>
      </c>
      <c r="AZ1374">
        <v>6210</v>
      </c>
      <c r="BA1374" t="s">
        <v>17567</v>
      </c>
      <c r="BB1374" t="s">
        <v>936</v>
      </c>
      <c r="BC1374">
        <v>42</v>
      </c>
      <c r="BD1374">
        <v>6210</v>
      </c>
      <c r="BE1374" t="s">
        <v>10719</v>
      </c>
      <c r="BF1374" t="s">
        <v>936</v>
      </c>
      <c r="BH1374">
        <v>42</v>
      </c>
      <c r="BI1374">
        <v>6210</v>
      </c>
      <c r="BJ1374" t="s">
        <v>4071</v>
      </c>
      <c r="BK1374" t="s">
        <v>936</v>
      </c>
      <c r="BP1374">
        <v>64</v>
      </c>
      <c r="BQ1374">
        <v>6190</v>
      </c>
      <c r="BS1374">
        <v>2</v>
      </c>
    </row>
    <row r="1375" spans="43:71" x14ac:dyDescent="0.2">
      <c r="AQ1375">
        <v>42</v>
      </c>
      <c r="AR1375">
        <v>6240</v>
      </c>
      <c r="AS1375" t="s">
        <v>31314</v>
      </c>
      <c r="AT1375" t="s">
        <v>936</v>
      </c>
      <c r="AU1375">
        <v>42</v>
      </c>
      <c r="AV1375">
        <v>6240</v>
      </c>
      <c r="AW1375" t="s">
        <v>24416</v>
      </c>
      <c r="AX1375" t="s">
        <v>936</v>
      </c>
      <c r="AY1375">
        <v>42</v>
      </c>
      <c r="AZ1375">
        <v>6240</v>
      </c>
      <c r="BA1375" t="s">
        <v>17568</v>
      </c>
      <c r="BB1375" t="s">
        <v>936</v>
      </c>
      <c r="BC1375">
        <v>42</v>
      </c>
      <c r="BD1375">
        <v>6240</v>
      </c>
      <c r="BE1375" t="s">
        <v>10720</v>
      </c>
      <c r="BF1375" t="s">
        <v>936</v>
      </c>
      <c r="BH1375">
        <v>42</v>
      </c>
      <c r="BI1375">
        <v>6240</v>
      </c>
      <c r="BJ1375" t="s">
        <v>4072</v>
      </c>
      <c r="BK1375" t="s">
        <v>936</v>
      </c>
      <c r="BP1375">
        <v>64</v>
      </c>
      <c r="BQ1375">
        <v>6200</v>
      </c>
      <c r="BS1375">
        <v>2</v>
      </c>
    </row>
    <row r="1376" spans="43:71" x14ac:dyDescent="0.2">
      <c r="AQ1376">
        <v>42</v>
      </c>
      <c r="AR1376">
        <v>6250</v>
      </c>
      <c r="AS1376" t="s">
        <v>31315</v>
      </c>
      <c r="AT1376" t="s">
        <v>936</v>
      </c>
      <c r="AU1376">
        <v>42</v>
      </c>
      <c r="AV1376">
        <v>6250</v>
      </c>
      <c r="AW1376" t="s">
        <v>24417</v>
      </c>
      <c r="AX1376" t="s">
        <v>936</v>
      </c>
      <c r="AY1376">
        <v>42</v>
      </c>
      <c r="AZ1376">
        <v>6250</v>
      </c>
      <c r="BA1376" t="s">
        <v>17569</v>
      </c>
      <c r="BB1376" t="s">
        <v>936</v>
      </c>
      <c r="BC1376">
        <v>42</v>
      </c>
      <c r="BD1376">
        <v>6250</v>
      </c>
      <c r="BE1376" t="s">
        <v>10721</v>
      </c>
      <c r="BF1376" t="s">
        <v>936</v>
      </c>
      <c r="BH1376">
        <v>42</v>
      </c>
      <c r="BI1376">
        <v>6250</v>
      </c>
      <c r="BJ1376" t="s">
        <v>4073</v>
      </c>
      <c r="BK1376" t="s">
        <v>936</v>
      </c>
      <c r="BP1376">
        <v>64</v>
      </c>
      <c r="BQ1376">
        <v>6210</v>
      </c>
      <c r="BS1376">
        <v>1</v>
      </c>
    </row>
    <row r="1377" spans="43:71" x14ac:dyDescent="0.2">
      <c r="AQ1377">
        <v>42</v>
      </c>
      <c r="AR1377">
        <v>6256</v>
      </c>
      <c r="AS1377" t="s">
        <v>31316</v>
      </c>
      <c r="AT1377" t="s">
        <v>936</v>
      </c>
      <c r="AU1377">
        <v>42</v>
      </c>
      <c r="AV1377">
        <v>6256</v>
      </c>
      <c r="AW1377" t="s">
        <v>24418</v>
      </c>
      <c r="AX1377" t="s">
        <v>936</v>
      </c>
      <c r="AY1377">
        <v>42</v>
      </c>
      <c r="AZ1377">
        <v>6256</v>
      </c>
      <c r="BA1377" t="s">
        <v>17570</v>
      </c>
      <c r="BB1377" t="s">
        <v>936</v>
      </c>
      <c r="BC1377">
        <v>42</v>
      </c>
      <c r="BD1377">
        <v>6256</v>
      </c>
      <c r="BE1377" t="s">
        <v>10722</v>
      </c>
      <c r="BF1377" t="s">
        <v>936</v>
      </c>
      <c r="BH1377">
        <v>42</v>
      </c>
      <c r="BI1377">
        <v>6256</v>
      </c>
      <c r="BJ1377" t="s">
        <v>4074</v>
      </c>
      <c r="BK1377" t="s">
        <v>936</v>
      </c>
      <c r="BP1377">
        <v>64</v>
      </c>
      <c r="BQ1377">
        <v>6240</v>
      </c>
      <c r="BS1377">
        <v>2</v>
      </c>
    </row>
    <row r="1378" spans="43:71" x14ac:dyDescent="0.2">
      <c r="AQ1378">
        <v>42</v>
      </c>
      <c r="AR1378">
        <v>6260</v>
      </c>
      <c r="AS1378" t="s">
        <v>31317</v>
      </c>
      <c r="AT1378" t="s">
        <v>937</v>
      </c>
      <c r="AU1378">
        <v>42</v>
      </c>
      <c r="AV1378">
        <v>6260</v>
      </c>
      <c r="AW1378" t="s">
        <v>24419</v>
      </c>
      <c r="AX1378" t="s">
        <v>937</v>
      </c>
      <c r="AY1378">
        <v>42</v>
      </c>
      <c r="AZ1378">
        <v>6260</v>
      </c>
      <c r="BA1378" t="s">
        <v>17571</v>
      </c>
      <c r="BB1378" t="s">
        <v>937</v>
      </c>
      <c r="BC1378">
        <v>42</v>
      </c>
      <c r="BD1378">
        <v>6260</v>
      </c>
      <c r="BE1378" t="s">
        <v>10723</v>
      </c>
      <c r="BF1378" t="s">
        <v>937</v>
      </c>
      <c r="BH1378">
        <v>42</v>
      </c>
      <c r="BI1378">
        <v>6260</v>
      </c>
      <c r="BJ1378" t="s">
        <v>4075</v>
      </c>
      <c r="BK1378" t="s">
        <v>937</v>
      </c>
      <c r="BP1378">
        <v>64</v>
      </c>
      <c r="BQ1378">
        <v>6250</v>
      </c>
      <c r="BS1378">
        <v>1</v>
      </c>
    </row>
    <row r="1379" spans="43:71" x14ac:dyDescent="0.2">
      <c r="AQ1379">
        <v>42</v>
      </c>
      <c r="AR1379">
        <v>6270</v>
      </c>
      <c r="AS1379" t="s">
        <v>31318</v>
      </c>
      <c r="AT1379" t="s">
        <v>937</v>
      </c>
      <c r="AU1379">
        <v>42</v>
      </c>
      <c r="AV1379">
        <v>6270</v>
      </c>
      <c r="AW1379" t="s">
        <v>24420</v>
      </c>
      <c r="AX1379" t="s">
        <v>937</v>
      </c>
      <c r="AY1379">
        <v>42</v>
      </c>
      <c r="AZ1379">
        <v>6270</v>
      </c>
      <c r="BA1379" t="s">
        <v>17572</v>
      </c>
      <c r="BB1379" t="s">
        <v>937</v>
      </c>
      <c r="BC1379">
        <v>42</v>
      </c>
      <c r="BD1379">
        <v>6270</v>
      </c>
      <c r="BE1379" t="s">
        <v>10724</v>
      </c>
      <c r="BF1379" t="s">
        <v>937</v>
      </c>
      <c r="BH1379">
        <v>42</v>
      </c>
      <c r="BI1379">
        <v>6270</v>
      </c>
      <c r="BJ1379" t="s">
        <v>4076</v>
      </c>
      <c r="BK1379" t="s">
        <v>937</v>
      </c>
      <c r="BP1379">
        <v>64</v>
      </c>
      <c r="BQ1379">
        <v>6256</v>
      </c>
      <c r="BS1379">
        <v>1</v>
      </c>
    </row>
    <row r="1380" spans="43:71" x14ac:dyDescent="0.2">
      <c r="AQ1380">
        <v>42</v>
      </c>
      <c r="AR1380">
        <v>6280</v>
      </c>
      <c r="AS1380" t="s">
        <v>31319</v>
      </c>
      <c r="AT1380" t="s">
        <v>936</v>
      </c>
      <c r="AU1380">
        <v>42</v>
      </c>
      <c r="AV1380">
        <v>6280</v>
      </c>
      <c r="AW1380" t="s">
        <v>24421</v>
      </c>
      <c r="AX1380" t="s">
        <v>936</v>
      </c>
      <c r="AY1380">
        <v>42</v>
      </c>
      <c r="AZ1380">
        <v>6280</v>
      </c>
      <c r="BA1380" t="s">
        <v>17573</v>
      </c>
      <c r="BB1380" t="s">
        <v>936</v>
      </c>
      <c r="BC1380">
        <v>42</v>
      </c>
      <c r="BD1380">
        <v>6280</v>
      </c>
      <c r="BE1380" t="s">
        <v>10725</v>
      </c>
      <c r="BF1380" t="s">
        <v>936</v>
      </c>
      <c r="BH1380">
        <v>42</v>
      </c>
      <c r="BI1380">
        <v>6280</v>
      </c>
      <c r="BJ1380" t="s">
        <v>4077</v>
      </c>
      <c r="BK1380" t="s">
        <v>936</v>
      </c>
      <c r="BP1380">
        <v>64</v>
      </c>
      <c r="BQ1380">
        <v>6260</v>
      </c>
      <c r="BS1380">
        <v>2</v>
      </c>
    </row>
    <row r="1381" spans="43:71" x14ac:dyDescent="0.2">
      <c r="AQ1381">
        <v>42</v>
      </c>
      <c r="AR1381">
        <v>6290</v>
      </c>
      <c r="AS1381" t="s">
        <v>31320</v>
      </c>
      <c r="AT1381" t="s">
        <v>936</v>
      </c>
      <c r="AU1381">
        <v>42</v>
      </c>
      <c r="AV1381">
        <v>6290</v>
      </c>
      <c r="AW1381" t="s">
        <v>24422</v>
      </c>
      <c r="AX1381" t="s">
        <v>936</v>
      </c>
      <c r="AY1381">
        <v>42</v>
      </c>
      <c r="AZ1381">
        <v>6290</v>
      </c>
      <c r="BA1381" t="s">
        <v>17574</v>
      </c>
      <c r="BB1381" t="s">
        <v>936</v>
      </c>
      <c r="BC1381">
        <v>42</v>
      </c>
      <c r="BD1381">
        <v>6290</v>
      </c>
      <c r="BE1381" t="s">
        <v>10726</v>
      </c>
      <c r="BF1381" t="s">
        <v>936</v>
      </c>
      <c r="BH1381">
        <v>42</v>
      </c>
      <c r="BI1381">
        <v>6290</v>
      </c>
      <c r="BJ1381" t="s">
        <v>4078</v>
      </c>
      <c r="BK1381" t="s">
        <v>936</v>
      </c>
      <c r="BP1381">
        <v>64</v>
      </c>
      <c r="BQ1381">
        <v>6270</v>
      </c>
      <c r="BS1381">
        <v>2</v>
      </c>
    </row>
    <row r="1382" spans="43:71" x14ac:dyDescent="0.2">
      <c r="AQ1382">
        <v>42</v>
      </c>
      <c r="AR1382">
        <v>6300</v>
      </c>
      <c r="AS1382" t="s">
        <v>31321</v>
      </c>
      <c r="AT1382" t="s">
        <v>936</v>
      </c>
      <c r="AU1382">
        <v>42</v>
      </c>
      <c r="AV1382">
        <v>6300</v>
      </c>
      <c r="AW1382" t="s">
        <v>24423</v>
      </c>
      <c r="AX1382" t="s">
        <v>936</v>
      </c>
      <c r="AY1382">
        <v>42</v>
      </c>
      <c r="AZ1382">
        <v>6300</v>
      </c>
      <c r="BA1382" t="s">
        <v>17575</v>
      </c>
      <c r="BB1382" t="s">
        <v>936</v>
      </c>
      <c r="BC1382">
        <v>42</v>
      </c>
      <c r="BD1382">
        <v>6300</v>
      </c>
      <c r="BE1382" t="s">
        <v>10727</v>
      </c>
      <c r="BF1382" t="s">
        <v>936</v>
      </c>
      <c r="BH1382">
        <v>42</v>
      </c>
      <c r="BI1382">
        <v>6300</v>
      </c>
      <c r="BJ1382" t="s">
        <v>4079</v>
      </c>
      <c r="BK1382" t="s">
        <v>936</v>
      </c>
      <c r="BP1382">
        <v>64</v>
      </c>
      <c r="BQ1382">
        <v>6280</v>
      </c>
      <c r="BS1382">
        <v>1</v>
      </c>
    </row>
    <row r="1383" spans="43:71" x14ac:dyDescent="0.2">
      <c r="AQ1383">
        <v>42</v>
      </c>
      <c r="AR1383">
        <v>6310</v>
      </c>
      <c r="AS1383" t="s">
        <v>31322</v>
      </c>
      <c r="AT1383" t="s">
        <v>936</v>
      </c>
      <c r="AU1383">
        <v>42</v>
      </c>
      <c r="AV1383">
        <v>6310</v>
      </c>
      <c r="AW1383" t="s">
        <v>24424</v>
      </c>
      <c r="AX1383" t="s">
        <v>936</v>
      </c>
      <c r="AY1383">
        <v>42</v>
      </c>
      <c r="AZ1383">
        <v>6310</v>
      </c>
      <c r="BA1383" t="s">
        <v>17576</v>
      </c>
      <c r="BB1383" t="s">
        <v>936</v>
      </c>
      <c r="BC1383">
        <v>42</v>
      </c>
      <c r="BD1383">
        <v>6310</v>
      </c>
      <c r="BE1383" t="s">
        <v>10728</v>
      </c>
      <c r="BF1383" t="s">
        <v>936</v>
      </c>
      <c r="BH1383">
        <v>42</v>
      </c>
      <c r="BI1383">
        <v>6310</v>
      </c>
      <c r="BJ1383" t="s">
        <v>4080</v>
      </c>
      <c r="BK1383" t="s">
        <v>936</v>
      </c>
      <c r="BP1383">
        <v>64</v>
      </c>
      <c r="BQ1383">
        <v>6290</v>
      </c>
      <c r="BS1383">
        <v>1</v>
      </c>
    </row>
    <row r="1384" spans="43:71" x14ac:dyDescent="0.2">
      <c r="AQ1384">
        <v>42</v>
      </c>
      <c r="AR1384">
        <v>6320</v>
      </c>
      <c r="AS1384" t="s">
        <v>31323</v>
      </c>
      <c r="AT1384" t="s">
        <v>936</v>
      </c>
      <c r="AU1384">
        <v>42</v>
      </c>
      <c r="AV1384">
        <v>6320</v>
      </c>
      <c r="AW1384" t="s">
        <v>24425</v>
      </c>
      <c r="AX1384" t="s">
        <v>936</v>
      </c>
      <c r="AY1384">
        <v>42</v>
      </c>
      <c r="AZ1384">
        <v>6320</v>
      </c>
      <c r="BA1384" t="s">
        <v>17577</v>
      </c>
      <c r="BB1384" t="s">
        <v>936</v>
      </c>
      <c r="BC1384">
        <v>42</v>
      </c>
      <c r="BD1384">
        <v>6320</v>
      </c>
      <c r="BE1384" t="s">
        <v>10729</v>
      </c>
      <c r="BF1384" t="s">
        <v>936</v>
      </c>
      <c r="BH1384">
        <v>42</v>
      </c>
      <c r="BI1384">
        <v>6320</v>
      </c>
      <c r="BJ1384" t="s">
        <v>4081</v>
      </c>
      <c r="BK1384" t="s">
        <v>936</v>
      </c>
      <c r="BP1384">
        <v>64</v>
      </c>
      <c r="BQ1384">
        <v>6300</v>
      </c>
      <c r="BS1384">
        <v>1</v>
      </c>
    </row>
    <row r="1385" spans="43:71" x14ac:dyDescent="0.2">
      <c r="AQ1385">
        <v>42</v>
      </c>
      <c r="AR1385">
        <v>6330</v>
      </c>
      <c r="AS1385" t="s">
        <v>31324</v>
      </c>
      <c r="AT1385" t="s">
        <v>936</v>
      </c>
      <c r="AU1385">
        <v>42</v>
      </c>
      <c r="AV1385">
        <v>6330</v>
      </c>
      <c r="AW1385" t="s">
        <v>24426</v>
      </c>
      <c r="AX1385" t="s">
        <v>936</v>
      </c>
      <c r="AY1385">
        <v>42</v>
      </c>
      <c r="AZ1385">
        <v>6330</v>
      </c>
      <c r="BA1385" t="s">
        <v>17578</v>
      </c>
      <c r="BB1385" t="s">
        <v>936</v>
      </c>
      <c r="BC1385">
        <v>42</v>
      </c>
      <c r="BD1385">
        <v>6330</v>
      </c>
      <c r="BE1385" t="s">
        <v>10730</v>
      </c>
      <c r="BF1385" t="s">
        <v>936</v>
      </c>
      <c r="BH1385">
        <v>42</v>
      </c>
      <c r="BI1385">
        <v>6330</v>
      </c>
      <c r="BJ1385" t="s">
        <v>4082</v>
      </c>
      <c r="BK1385" t="s">
        <v>936</v>
      </c>
      <c r="BP1385">
        <v>64</v>
      </c>
      <c r="BQ1385">
        <v>6310</v>
      </c>
      <c r="BS1385">
        <v>1</v>
      </c>
    </row>
    <row r="1386" spans="43:71" x14ac:dyDescent="0.2">
      <c r="AQ1386">
        <v>42</v>
      </c>
      <c r="AR1386">
        <v>6340</v>
      </c>
      <c r="AS1386" t="s">
        <v>31325</v>
      </c>
      <c r="AT1386" t="s">
        <v>936</v>
      </c>
      <c r="AU1386">
        <v>42</v>
      </c>
      <c r="AV1386">
        <v>6340</v>
      </c>
      <c r="AW1386" t="s">
        <v>24427</v>
      </c>
      <c r="AX1386" t="s">
        <v>936</v>
      </c>
      <c r="AY1386">
        <v>42</v>
      </c>
      <c r="AZ1386">
        <v>6340</v>
      </c>
      <c r="BA1386" t="s">
        <v>17579</v>
      </c>
      <c r="BB1386" t="s">
        <v>936</v>
      </c>
      <c r="BC1386">
        <v>42</v>
      </c>
      <c r="BD1386">
        <v>6340</v>
      </c>
      <c r="BE1386" t="s">
        <v>10731</v>
      </c>
      <c r="BF1386" t="s">
        <v>936</v>
      </c>
      <c r="BH1386">
        <v>42</v>
      </c>
      <c r="BI1386">
        <v>6340</v>
      </c>
      <c r="BJ1386" t="s">
        <v>4083</v>
      </c>
      <c r="BK1386" t="s">
        <v>936</v>
      </c>
      <c r="BP1386">
        <v>64</v>
      </c>
      <c r="BQ1386">
        <v>6320</v>
      </c>
      <c r="BS1386">
        <v>1</v>
      </c>
    </row>
    <row r="1387" spans="43:71" x14ac:dyDescent="0.2">
      <c r="AQ1387">
        <v>42</v>
      </c>
      <c r="AR1387">
        <v>6350</v>
      </c>
      <c r="AS1387" t="s">
        <v>31326</v>
      </c>
      <c r="AT1387" t="s">
        <v>936</v>
      </c>
      <c r="AU1387">
        <v>42</v>
      </c>
      <c r="AV1387">
        <v>6350</v>
      </c>
      <c r="AW1387" t="s">
        <v>24428</v>
      </c>
      <c r="AX1387" t="s">
        <v>936</v>
      </c>
      <c r="AY1387">
        <v>42</v>
      </c>
      <c r="AZ1387">
        <v>6350</v>
      </c>
      <c r="BA1387" t="s">
        <v>17580</v>
      </c>
      <c r="BB1387" t="s">
        <v>936</v>
      </c>
      <c r="BC1387">
        <v>42</v>
      </c>
      <c r="BD1387">
        <v>6350</v>
      </c>
      <c r="BE1387" t="s">
        <v>10732</v>
      </c>
      <c r="BF1387" t="s">
        <v>936</v>
      </c>
      <c r="BH1387">
        <v>42</v>
      </c>
      <c r="BI1387">
        <v>6350</v>
      </c>
      <c r="BJ1387" t="s">
        <v>4084</v>
      </c>
      <c r="BK1387" t="s">
        <v>936</v>
      </c>
      <c r="BP1387">
        <v>64</v>
      </c>
      <c r="BQ1387">
        <v>6330</v>
      </c>
      <c r="BS1387">
        <v>1</v>
      </c>
    </row>
    <row r="1388" spans="43:71" x14ac:dyDescent="0.2">
      <c r="AQ1388">
        <v>42</v>
      </c>
      <c r="AR1388">
        <v>6360</v>
      </c>
      <c r="AS1388" t="s">
        <v>31327</v>
      </c>
      <c r="AT1388" t="s">
        <v>936</v>
      </c>
      <c r="AU1388">
        <v>42</v>
      </c>
      <c r="AV1388">
        <v>6360</v>
      </c>
      <c r="AW1388" t="s">
        <v>24429</v>
      </c>
      <c r="AX1388" t="s">
        <v>936</v>
      </c>
      <c r="AY1388">
        <v>42</v>
      </c>
      <c r="AZ1388">
        <v>6360</v>
      </c>
      <c r="BA1388" t="s">
        <v>17581</v>
      </c>
      <c r="BB1388" t="s">
        <v>936</v>
      </c>
      <c r="BC1388">
        <v>42</v>
      </c>
      <c r="BD1388">
        <v>6360</v>
      </c>
      <c r="BE1388" t="s">
        <v>10733</v>
      </c>
      <c r="BF1388" t="s">
        <v>936</v>
      </c>
      <c r="BH1388">
        <v>42</v>
      </c>
      <c r="BI1388">
        <v>6360</v>
      </c>
      <c r="BJ1388" t="s">
        <v>4085</v>
      </c>
      <c r="BK1388" t="s">
        <v>936</v>
      </c>
      <c r="BP1388">
        <v>64</v>
      </c>
      <c r="BQ1388">
        <v>6340</v>
      </c>
      <c r="BS1388">
        <v>1</v>
      </c>
    </row>
    <row r="1389" spans="43:71" x14ac:dyDescent="0.2">
      <c r="AQ1389">
        <v>42</v>
      </c>
      <c r="AR1389">
        <v>7205</v>
      </c>
      <c r="AS1389" t="s">
        <v>31328</v>
      </c>
      <c r="AT1389" t="s">
        <v>937</v>
      </c>
      <c r="AU1389">
        <v>42</v>
      </c>
      <c r="AV1389">
        <v>7205</v>
      </c>
      <c r="AW1389" t="s">
        <v>24430</v>
      </c>
      <c r="AX1389" t="s">
        <v>937</v>
      </c>
      <c r="AY1389">
        <v>42</v>
      </c>
      <c r="AZ1389">
        <v>7205</v>
      </c>
      <c r="BA1389" t="s">
        <v>17582</v>
      </c>
      <c r="BB1389" t="s">
        <v>937</v>
      </c>
      <c r="BC1389">
        <v>42</v>
      </c>
      <c r="BD1389">
        <v>7205</v>
      </c>
      <c r="BE1389" t="s">
        <v>10734</v>
      </c>
      <c r="BF1389" t="s">
        <v>937</v>
      </c>
      <c r="BH1389">
        <v>42</v>
      </c>
      <c r="BI1389">
        <v>7205</v>
      </c>
      <c r="BJ1389" t="s">
        <v>4086</v>
      </c>
      <c r="BK1389" t="s">
        <v>937</v>
      </c>
      <c r="BP1389">
        <v>65</v>
      </c>
      <c r="BQ1389">
        <v>6010</v>
      </c>
      <c r="BS1389">
        <v>2</v>
      </c>
    </row>
    <row r="1390" spans="43:71" x14ac:dyDescent="0.2">
      <c r="AQ1390">
        <v>42</v>
      </c>
      <c r="AR1390">
        <v>7206</v>
      </c>
      <c r="AS1390" t="s">
        <v>31329</v>
      </c>
      <c r="AT1390" t="s">
        <v>936</v>
      </c>
      <c r="AU1390">
        <v>42</v>
      </c>
      <c r="AV1390">
        <v>7206</v>
      </c>
      <c r="AW1390" t="s">
        <v>24431</v>
      </c>
      <c r="AX1390" t="s">
        <v>936</v>
      </c>
      <c r="AY1390">
        <v>42</v>
      </c>
      <c r="AZ1390">
        <v>7206</v>
      </c>
      <c r="BA1390" t="s">
        <v>17583</v>
      </c>
      <c r="BB1390" t="s">
        <v>936</v>
      </c>
      <c r="BC1390">
        <v>42</v>
      </c>
      <c r="BD1390">
        <v>7206</v>
      </c>
      <c r="BE1390" t="s">
        <v>10735</v>
      </c>
      <c r="BF1390" t="s">
        <v>936</v>
      </c>
      <c r="BH1390">
        <v>42</v>
      </c>
      <c r="BI1390">
        <v>7206</v>
      </c>
      <c r="BJ1390" t="s">
        <v>4087</v>
      </c>
      <c r="BK1390" t="s">
        <v>936</v>
      </c>
      <c r="BP1390">
        <v>65</v>
      </c>
      <c r="BQ1390">
        <v>6020</v>
      </c>
      <c r="BS1390">
        <v>2</v>
      </c>
    </row>
    <row r="1391" spans="43:71" x14ac:dyDescent="0.2">
      <c r="AQ1391">
        <v>42</v>
      </c>
      <c r="AR1391">
        <v>7207</v>
      </c>
      <c r="AS1391" t="s">
        <v>31330</v>
      </c>
      <c r="AT1391" t="s">
        <v>936</v>
      </c>
      <c r="AU1391">
        <v>42</v>
      </c>
      <c r="AV1391">
        <v>7207</v>
      </c>
      <c r="AW1391" t="s">
        <v>24432</v>
      </c>
      <c r="AX1391" t="s">
        <v>936</v>
      </c>
      <c r="AY1391">
        <v>42</v>
      </c>
      <c r="AZ1391">
        <v>7207</v>
      </c>
      <c r="BA1391" t="s">
        <v>17584</v>
      </c>
      <c r="BB1391" t="s">
        <v>936</v>
      </c>
      <c r="BC1391">
        <v>42</v>
      </c>
      <c r="BD1391">
        <v>7207</v>
      </c>
      <c r="BE1391" t="s">
        <v>10736</v>
      </c>
      <c r="BF1391" t="s">
        <v>936</v>
      </c>
      <c r="BH1391">
        <v>42</v>
      </c>
      <c r="BI1391">
        <v>7207</v>
      </c>
      <c r="BJ1391" t="s">
        <v>4088</v>
      </c>
      <c r="BK1391" t="s">
        <v>936</v>
      </c>
      <c r="BP1391">
        <v>65</v>
      </c>
      <c r="BQ1391">
        <v>6030</v>
      </c>
      <c r="BS1391">
        <v>2</v>
      </c>
    </row>
    <row r="1392" spans="43:71" x14ac:dyDescent="0.2">
      <c r="AQ1392">
        <v>42</v>
      </c>
      <c r="AR1392">
        <v>7210</v>
      </c>
      <c r="AS1392" t="s">
        <v>31331</v>
      </c>
      <c r="AT1392" t="s">
        <v>937</v>
      </c>
      <c r="AU1392">
        <v>42</v>
      </c>
      <c r="AV1392">
        <v>7210</v>
      </c>
      <c r="AW1392" t="s">
        <v>24433</v>
      </c>
      <c r="AX1392" t="s">
        <v>937</v>
      </c>
      <c r="AY1392">
        <v>42</v>
      </c>
      <c r="AZ1392">
        <v>7210</v>
      </c>
      <c r="BA1392" t="s">
        <v>17585</v>
      </c>
      <c r="BB1392" t="s">
        <v>937</v>
      </c>
      <c r="BC1392">
        <v>42</v>
      </c>
      <c r="BD1392">
        <v>7210</v>
      </c>
      <c r="BE1392" t="s">
        <v>10737</v>
      </c>
      <c r="BF1392" t="s">
        <v>937</v>
      </c>
      <c r="BH1392">
        <v>42</v>
      </c>
      <c r="BI1392">
        <v>7210</v>
      </c>
      <c r="BJ1392" t="s">
        <v>4089</v>
      </c>
      <c r="BK1392" t="s">
        <v>937</v>
      </c>
      <c r="BP1392">
        <v>65</v>
      </c>
      <c r="BQ1392">
        <v>6040</v>
      </c>
      <c r="BS1392">
        <v>2</v>
      </c>
    </row>
    <row r="1393" spans="43:71" x14ac:dyDescent="0.2">
      <c r="AQ1393">
        <v>42</v>
      </c>
      <c r="AR1393">
        <v>8073</v>
      </c>
      <c r="AS1393" t="s">
        <v>31332</v>
      </c>
      <c r="AT1393" t="s">
        <v>936</v>
      </c>
      <c r="AU1393">
        <v>42</v>
      </c>
      <c r="AV1393">
        <v>8073</v>
      </c>
      <c r="AW1393" t="s">
        <v>24434</v>
      </c>
      <c r="AX1393" t="s">
        <v>936</v>
      </c>
      <c r="AY1393">
        <v>42</v>
      </c>
      <c r="AZ1393">
        <v>8073</v>
      </c>
      <c r="BA1393" t="s">
        <v>17586</v>
      </c>
      <c r="BB1393" t="s">
        <v>936</v>
      </c>
      <c r="BC1393">
        <v>42</v>
      </c>
      <c r="BD1393">
        <v>8073</v>
      </c>
      <c r="BE1393" t="s">
        <v>10738</v>
      </c>
      <c r="BF1393" t="s">
        <v>936</v>
      </c>
      <c r="BH1393">
        <v>42</v>
      </c>
      <c r="BI1393">
        <v>8073</v>
      </c>
      <c r="BJ1393" t="s">
        <v>4090</v>
      </c>
      <c r="BK1393" t="s">
        <v>936</v>
      </c>
      <c r="BP1393">
        <v>65</v>
      </c>
      <c r="BQ1393">
        <v>6070</v>
      </c>
      <c r="BS1393">
        <v>2</v>
      </c>
    </row>
    <row r="1394" spans="43:71" x14ac:dyDescent="0.2">
      <c r="AQ1394">
        <v>42</v>
      </c>
      <c r="AR1394">
        <v>8074</v>
      </c>
      <c r="AS1394" t="s">
        <v>31333</v>
      </c>
      <c r="AT1394" t="s">
        <v>937</v>
      </c>
      <c r="AU1394">
        <v>42</v>
      </c>
      <c r="AV1394">
        <v>8074</v>
      </c>
      <c r="AW1394" t="s">
        <v>24435</v>
      </c>
      <c r="AX1394" t="s">
        <v>937</v>
      </c>
      <c r="AY1394">
        <v>42</v>
      </c>
      <c r="AZ1394">
        <v>8074</v>
      </c>
      <c r="BA1394" t="s">
        <v>17587</v>
      </c>
      <c r="BB1394" t="s">
        <v>937</v>
      </c>
      <c r="BC1394">
        <v>42</v>
      </c>
      <c r="BD1394">
        <v>8074</v>
      </c>
      <c r="BE1394" t="s">
        <v>10739</v>
      </c>
      <c r="BF1394" t="s">
        <v>937</v>
      </c>
      <c r="BH1394">
        <v>42</v>
      </c>
      <c r="BI1394">
        <v>8074</v>
      </c>
      <c r="BJ1394" t="s">
        <v>4091</v>
      </c>
      <c r="BK1394" t="s">
        <v>937</v>
      </c>
      <c r="BP1394">
        <v>65</v>
      </c>
      <c r="BQ1394">
        <v>6080</v>
      </c>
      <c r="BS1394">
        <v>2</v>
      </c>
    </row>
    <row r="1395" spans="43:71" x14ac:dyDescent="0.2">
      <c r="AQ1395">
        <v>42</v>
      </c>
      <c r="AR1395">
        <v>8075</v>
      </c>
      <c r="AS1395" t="s">
        <v>31334</v>
      </c>
      <c r="AT1395" t="s">
        <v>936</v>
      </c>
      <c r="AU1395">
        <v>42</v>
      </c>
      <c r="AV1395">
        <v>8075</v>
      </c>
      <c r="AW1395" t="s">
        <v>24436</v>
      </c>
      <c r="AX1395" t="s">
        <v>936</v>
      </c>
      <c r="AY1395">
        <v>42</v>
      </c>
      <c r="AZ1395">
        <v>8075</v>
      </c>
      <c r="BA1395" t="s">
        <v>17588</v>
      </c>
      <c r="BB1395" t="s">
        <v>936</v>
      </c>
      <c r="BC1395">
        <v>42</v>
      </c>
      <c r="BD1395">
        <v>8075</v>
      </c>
      <c r="BE1395" t="s">
        <v>10740</v>
      </c>
      <c r="BF1395" t="s">
        <v>936</v>
      </c>
      <c r="BH1395">
        <v>42</v>
      </c>
      <c r="BI1395">
        <v>8075</v>
      </c>
      <c r="BJ1395" t="s">
        <v>4092</v>
      </c>
      <c r="BK1395" t="s">
        <v>936</v>
      </c>
      <c r="BP1395">
        <v>65</v>
      </c>
      <c r="BQ1395">
        <v>6090</v>
      </c>
      <c r="BS1395">
        <v>2</v>
      </c>
    </row>
    <row r="1396" spans="43:71" x14ac:dyDescent="0.2">
      <c r="AQ1396">
        <v>42</v>
      </c>
      <c r="AR1396">
        <v>8076</v>
      </c>
      <c r="AS1396" t="s">
        <v>31335</v>
      </c>
      <c r="AT1396" t="s">
        <v>937</v>
      </c>
      <c r="AU1396">
        <v>42</v>
      </c>
      <c r="AV1396">
        <v>8076</v>
      </c>
      <c r="AW1396" t="s">
        <v>24437</v>
      </c>
      <c r="AX1396" t="s">
        <v>937</v>
      </c>
      <c r="AY1396">
        <v>42</v>
      </c>
      <c r="AZ1396">
        <v>8076</v>
      </c>
      <c r="BA1396" t="s">
        <v>17589</v>
      </c>
      <c r="BB1396" t="s">
        <v>937</v>
      </c>
      <c r="BC1396">
        <v>42</v>
      </c>
      <c r="BD1396">
        <v>8076</v>
      </c>
      <c r="BE1396" t="s">
        <v>10741</v>
      </c>
      <c r="BF1396" t="s">
        <v>937</v>
      </c>
      <c r="BH1396">
        <v>42</v>
      </c>
      <c r="BI1396">
        <v>8076</v>
      </c>
      <c r="BJ1396" t="s">
        <v>4093</v>
      </c>
      <c r="BK1396" t="s">
        <v>937</v>
      </c>
      <c r="BP1396">
        <v>65</v>
      </c>
      <c r="BQ1396">
        <v>6100</v>
      </c>
      <c r="BS1396">
        <v>2</v>
      </c>
    </row>
    <row r="1397" spans="43:71" x14ac:dyDescent="0.2">
      <c r="AQ1397">
        <v>42</v>
      </c>
      <c r="AR1397">
        <v>8077</v>
      </c>
      <c r="AS1397" t="s">
        <v>31336</v>
      </c>
      <c r="AT1397" t="s">
        <v>937</v>
      </c>
      <c r="AU1397">
        <v>42</v>
      </c>
      <c r="AV1397">
        <v>8077</v>
      </c>
      <c r="AW1397" t="s">
        <v>24438</v>
      </c>
      <c r="AX1397" t="s">
        <v>937</v>
      </c>
      <c r="AY1397">
        <v>42</v>
      </c>
      <c r="AZ1397">
        <v>8077</v>
      </c>
      <c r="BA1397" t="s">
        <v>17590</v>
      </c>
      <c r="BB1397" t="s">
        <v>937</v>
      </c>
      <c r="BC1397">
        <v>42</v>
      </c>
      <c r="BD1397">
        <v>8077</v>
      </c>
      <c r="BE1397" t="s">
        <v>10742</v>
      </c>
      <c r="BF1397" t="s">
        <v>937</v>
      </c>
      <c r="BH1397">
        <v>42</v>
      </c>
      <c r="BI1397">
        <v>8077</v>
      </c>
      <c r="BJ1397" t="s">
        <v>4094</v>
      </c>
      <c r="BK1397" t="s">
        <v>937</v>
      </c>
      <c r="BP1397">
        <v>65</v>
      </c>
      <c r="BQ1397">
        <v>6101</v>
      </c>
      <c r="BS1397">
        <v>2</v>
      </c>
    </row>
    <row r="1398" spans="43:71" x14ac:dyDescent="0.2">
      <c r="AQ1398">
        <v>42</v>
      </c>
      <c r="AR1398">
        <v>8078</v>
      </c>
      <c r="AS1398" t="s">
        <v>31337</v>
      </c>
      <c r="AT1398" t="s">
        <v>937</v>
      </c>
      <c r="AU1398">
        <v>42</v>
      </c>
      <c r="AV1398">
        <v>8078</v>
      </c>
      <c r="AW1398" t="s">
        <v>24439</v>
      </c>
      <c r="AX1398" t="s">
        <v>937</v>
      </c>
      <c r="AY1398">
        <v>42</v>
      </c>
      <c r="AZ1398">
        <v>8078</v>
      </c>
      <c r="BA1398" t="s">
        <v>17591</v>
      </c>
      <c r="BB1398" t="s">
        <v>937</v>
      </c>
      <c r="BC1398">
        <v>42</v>
      </c>
      <c r="BD1398">
        <v>8078</v>
      </c>
      <c r="BE1398" t="s">
        <v>10743</v>
      </c>
      <c r="BF1398" t="s">
        <v>937</v>
      </c>
      <c r="BH1398">
        <v>42</v>
      </c>
      <c r="BI1398">
        <v>8078</v>
      </c>
      <c r="BJ1398" t="s">
        <v>4095</v>
      </c>
      <c r="BK1398" t="s">
        <v>937</v>
      </c>
      <c r="BP1398">
        <v>65</v>
      </c>
      <c r="BQ1398">
        <v>6110</v>
      </c>
      <c r="BS1398">
        <v>3</v>
      </c>
    </row>
    <row r="1399" spans="43:71" x14ac:dyDescent="0.2">
      <c r="AQ1399">
        <v>42</v>
      </c>
      <c r="AR1399">
        <v>8079</v>
      </c>
      <c r="AS1399" t="s">
        <v>31338</v>
      </c>
      <c r="AT1399" t="s">
        <v>937</v>
      </c>
      <c r="AU1399">
        <v>42</v>
      </c>
      <c r="AV1399">
        <v>8079</v>
      </c>
      <c r="AW1399" t="s">
        <v>24440</v>
      </c>
      <c r="AX1399" t="s">
        <v>937</v>
      </c>
      <c r="AY1399">
        <v>42</v>
      </c>
      <c r="AZ1399">
        <v>8079</v>
      </c>
      <c r="BA1399" t="s">
        <v>17592</v>
      </c>
      <c r="BB1399" t="s">
        <v>937</v>
      </c>
      <c r="BC1399">
        <v>42</v>
      </c>
      <c r="BD1399">
        <v>8079</v>
      </c>
      <c r="BE1399" t="s">
        <v>10744</v>
      </c>
      <c r="BF1399" t="s">
        <v>937</v>
      </c>
      <c r="BH1399">
        <v>42</v>
      </c>
      <c r="BI1399">
        <v>8079</v>
      </c>
      <c r="BJ1399" t="s">
        <v>4096</v>
      </c>
      <c r="BK1399" t="s">
        <v>937</v>
      </c>
      <c r="BP1399">
        <v>65</v>
      </c>
      <c r="BQ1399">
        <v>6130</v>
      </c>
      <c r="BS1399">
        <v>3</v>
      </c>
    </row>
    <row r="1400" spans="43:71" x14ac:dyDescent="0.2">
      <c r="AQ1400">
        <v>42</v>
      </c>
      <c r="AR1400">
        <v>8080</v>
      </c>
      <c r="AS1400" t="s">
        <v>31339</v>
      </c>
      <c r="AT1400" t="s">
        <v>936</v>
      </c>
      <c r="AU1400">
        <v>42</v>
      </c>
      <c r="AV1400">
        <v>8080</v>
      </c>
      <c r="AW1400" t="s">
        <v>24441</v>
      </c>
      <c r="AX1400" t="s">
        <v>936</v>
      </c>
      <c r="AY1400">
        <v>42</v>
      </c>
      <c r="AZ1400">
        <v>8080</v>
      </c>
      <c r="BA1400" t="s">
        <v>17593</v>
      </c>
      <c r="BB1400" t="s">
        <v>936</v>
      </c>
      <c r="BC1400">
        <v>42</v>
      </c>
      <c r="BD1400">
        <v>8080</v>
      </c>
      <c r="BE1400" t="s">
        <v>10745</v>
      </c>
      <c r="BF1400" t="s">
        <v>936</v>
      </c>
      <c r="BH1400">
        <v>42</v>
      </c>
      <c r="BI1400">
        <v>8080</v>
      </c>
      <c r="BJ1400" t="s">
        <v>4097</v>
      </c>
      <c r="BK1400" t="s">
        <v>936</v>
      </c>
      <c r="BP1400">
        <v>65</v>
      </c>
      <c r="BQ1400">
        <v>6131</v>
      </c>
      <c r="BS1400">
        <v>2</v>
      </c>
    </row>
    <row r="1401" spans="43:71" x14ac:dyDescent="0.2">
      <c r="AQ1401">
        <v>42</v>
      </c>
      <c r="AR1401">
        <v>8081</v>
      </c>
      <c r="AS1401" t="s">
        <v>31340</v>
      </c>
      <c r="AT1401" t="s">
        <v>936</v>
      </c>
      <c r="AU1401">
        <v>42</v>
      </c>
      <c r="AV1401">
        <v>8081</v>
      </c>
      <c r="AW1401" t="s">
        <v>24442</v>
      </c>
      <c r="AX1401" t="s">
        <v>936</v>
      </c>
      <c r="AY1401">
        <v>42</v>
      </c>
      <c r="AZ1401">
        <v>8081</v>
      </c>
      <c r="BA1401" t="s">
        <v>17594</v>
      </c>
      <c r="BB1401" t="s">
        <v>936</v>
      </c>
      <c r="BC1401">
        <v>42</v>
      </c>
      <c r="BD1401">
        <v>8081</v>
      </c>
      <c r="BE1401" t="s">
        <v>10746</v>
      </c>
      <c r="BF1401" t="s">
        <v>936</v>
      </c>
      <c r="BH1401">
        <v>42</v>
      </c>
      <c r="BI1401">
        <v>8081</v>
      </c>
      <c r="BJ1401" t="s">
        <v>4098</v>
      </c>
      <c r="BK1401" t="s">
        <v>936</v>
      </c>
      <c r="BP1401">
        <v>65</v>
      </c>
      <c r="BQ1401">
        <v>6140</v>
      </c>
      <c r="BS1401">
        <v>2</v>
      </c>
    </row>
    <row r="1402" spans="43:71" x14ac:dyDescent="0.2">
      <c r="AQ1402">
        <v>42</v>
      </c>
      <c r="AR1402">
        <v>8082</v>
      </c>
      <c r="AS1402" t="s">
        <v>31341</v>
      </c>
      <c r="AT1402" t="s">
        <v>937</v>
      </c>
      <c r="AU1402">
        <v>42</v>
      </c>
      <c r="AV1402">
        <v>8082</v>
      </c>
      <c r="AW1402" t="s">
        <v>24443</v>
      </c>
      <c r="AX1402" t="s">
        <v>937</v>
      </c>
      <c r="AY1402">
        <v>42</v>
      </c>
      <c r="AZ1402">
        <v>8082</v>
      </c>
      <c r="BA1402" t="s">
        <v>17595</v>
      </c>
      <c r="BB1402" t="s">
        <v>937</v>
      </c>
      <c r="BC1402">
        <v>42</v>
      </c>
      <c r="BD1402">
        <v>8082</v>
      </c>
      <c r="BE1402" t="s">
        <v>10747</v>
      </c>
      <c r="BF1402" t="s">
        <v>937</v>
      </c>
      <c r="BH1402">
        <v>42</v>
      </c>
      <c r="BI1402">
        <v>8082</v>
      </c>
      <c r="BJ1402" t="s">
        <v>4099</v>
      </c>
      <c r="BK1402" t="s">
        <v>937</v>
      </c>
      <c r="BP1402">
        <v>65</v>
      </c>
      <c r="BQ1402">
        <v>6150</v>
      </c>
      <c r="BS1402">
        <v>2</v>
      </c>
    </row>
    <row r="1403" spans="43:71" x14ac:dyDescent="0.2">
      <c r="AQ1403">
        <v>42</v>
      </c>
      <c r="AR1403">
        <v>8083</v>
      </c>
      <c r="AS1403" t="s">
        <v>31342</v>
      </c>
      <c r="AT1403" t="s">
        <v>937</v>
      </c>
      <c r="AU1403">
        <v>42</v>
      </c>
      <c r="AV1403">
        <v>8083</v>
      </c>
      <c r="AW1403" t="s">
        <v>24444</v>
      </c>
      <c r="AX1403" t="s">
        <v>937</v>
      </c>
      <c r="AY1403">
        <v>42</v>
      </c>
      <c r="AZ1403">
        <v>8083</v>
      </c>
      <c r="BA1403" t="s">
        <v>17596</v>
      </c>
      <c r="BB1403" t="s">
        <v>937</v>
      </c>
      <c r="BC1403">
        <v>42</v>
      </c>
      <c r="BD1403">
        <v>8083</v>
      </c>
      <c r="BE1403" t="s">
        <v>10748</v>
      </c>
      <c r="BF1403" t="s">
        <v>937</v>
      </c>
      <c r="BH1403">
        <v>42</v>
      </c>
      <c r="BI1403">
        <v>8083</v>
      </c>
      <c r="BJ1403" t="s">
        <v>4100</v>
      </c>
      <c r="BK1403" t="s">
        <v>937</v>
      </c>
      <c r="BP1403">
        <v>65</v>
      </c>
      <c r="BQ1403">
        <v>6160</v>
      </c>
      <c r="BS1403">
        <v>2</v>
      </c>
    </row>
    <row r="1404" spans="43:71" x14ac:dyDescent="0.2">
      <c r="AQ1404">
        <v>42</v>
      </c>
      <c r="AR1404">
        <v>8084</v>
      </c>
      <c r="AS1404" t="s">
        <v>31343</v>
      </c>
      <c r="AT1404" t="s">
        <v>937</v>
      </c>
      <c r="AU1404">
        <v>42</v>
      </c>
      <c r="AV1404">
        <v>8084</v>
      </c>
      <c r="AW1404" t="s">
        <v>24445</v>
      </c>
      <c r="AX1404" t="s">
        <v>937</v>
      </c>
      <c r="AY1404">
        <v>42</v>
      </c>
      <c r="AZ1404">
        <v>8084</v>
      </c>
      <c r="BA1404" t="s">
        <v>17597</v>
      </c>
      <c r="BB1404" t="s">
        <v>937</v>
      </c>
      <c r="BC1404">
        <v>42</v>
      </c>
      <c r="BD1404">
        <v>8084</v>
      </c>
      <c r="BE1404" t="s">
        <v>10749</v>
      </c>
      <c r="BF1404" t="s">
        <v>937</v>
      </c>
      <c r="BH1404">
        <v>42</v>
      </c>
      <c r="BI1404">
        <v>8084</v>
      </c>
      <c r="BJ1404" t="s">
        <v>4101</v>
      </c>
      <c r="BK1404" t="s">
        <v>937</v>
      </c>
      <c r="BP1404">
        <v>65</v>
      </c>
      <c r="BQ1404">
        <v>6170</v>
      </c>
      <c r="BS1404">
        <v>2</v>
      </c>
    </row>
    <row r="1405" spans="43:71" x14ac:dyDescent="0.2">
      <c r="AQ1405">
        <v>44</v>
      </c>
      <c r="AR1405">
        <v>6010</v>
      </c>
      <c r="AS1405" t="s">
        <v>31344</v>
      </c>
      <c r="AT1405" t="s">
        <v>937</v>
      </c>
      <c r="AU1405">
        <v>44</v>
      </c>
      <c r="AV1405">
        <v>6010</v>
      </c>
      <c r="AW1405" t="s">
        <v>24446</v>
      </c>
      <c r="AX1405" t="s">
        <v>937</v>
      </c>
      <c r="AY1405">
        <v>44</v>
      </c>
      <c r="AZ1405">
        <v>6010</v>
      </c>
      <c r="BA1405" t="s">
        <v>17598</v>
      </c>
      <c r="BB1405" t="s">
        <v>937</v>
      </c>
      <c r="BC1405">
        <v>44</v>
      </c>
      <c r="BD1405">
        <v>6010</v>
      </c>
      <c r="BE1405" t="s">
        <v>10750</v>
      </c>
      <c r="BF1405" t="s">
        <v>937</v>
      </c>
      <c r="BH1405">
        <v>44</v>
      </c>
      <c r="BI1405">
        <v>6010</v>
      </c>
      <c r="BJ1405" t="s">
        <v>4102</v>
      </c>
      <c r="BK1405" t="s">
        <v>937</v>
      </c>
      <c r="BP1405">
        <v>65</v>
      </c>
      <c r="BQ1405">
        <v>6180</v>
      </c>
      <c r="BS1405">
        <v>2</v>
      </c>
    </row>
    <row r="1406" spans="43:71" x14ac:dyDescent="0.2">
      <c r="AQ1406">
        <v>44</v>
      </c>
      <c r="AR1406">
        <v>6020</v>
      </c>
      <c r="AS1406" t="s">
        <v>31345</v>
      </c>
      <c r="AT1406" t="s">
        <v>937</v>
      </c>
      <c r="AU1406">
        <v>44</v>
      </c>
      <c r="AV1406">
        <v>6020</v>
      </c>
      <c r="AW1406" t="s">
        <v>24447</v>
      </c>
      <c r="AX1406" t="s">
        <v>937</v>
      </c>
      <c r="AY1406">
        <v>44</v>
      </c>
      <c r="AZ1406">
        <v>6020</v>
      </c>
      <c r="BA1406" t="s">
        <v>17599</v>
      </c>
      <c r="BB1406" t="s">
        <v>937</v>
      </c>
      <c r="BC1406">
        <v>44</v>
      </c>
      <c r="BD1406">
        <v>6020</v>
      </c>
      <c r="BE1406" t="s">
        <v>10751</v>
      </c>
      <c r="BF1406" t="s">
        <v>937</v>
      </c>
      <c r="BH1406">
        <v>44</v>
      </c>
      <c r="BI1406">
        <v>6020</v>
      </c>
      <c r="BJ1406" t="s">
        <v>4103</v>
      </c>
      <c r="BK1406" t="s">
        <v>937</v>
      </c>
      <c r="BP1406">
        <v>65</v>
      </c>
      <c r="BQ1406">
        <v>6190</v>
      </c>
      <c r="BS1406">
        <v>2</v>
      </c>
    </row>
    <row r="1407" spans="43:71" x14ac:dyDescent="0.2">
      <c r="AQ1407">
        <v>44</v>
      </c>
      <c r="AR1407">
        <v>6030</v>
      </c>
      <c r="AS1407" t="s">
        <v>31346</v>
      </c>
      <c r="AT1407" t="s">
        <v>936</v>
      </c>
      <c r="AU1407">
        <v>44</v>
      </c>
      <c r="AV1407">
        <v>6030</v>
      </c>
      <c r="AW1407" t="s">
        <v>24448</v>
      </c>
      <c r="AX1407" t="s">
        <v>936</v>
      </c>
      <c r="AY1407">
        <v>44</v>
      </c>
      <c r="AZ1407">
        <v>6030</v>
      </c>
      <c r="BA1407" t="s">
        <v>17600</v>
      </c>
      <c r="BB1407" t="s">
        <v>936</v>
      </c>
      <c r="BC1407">
        <v>44</v>
      </c>
      <c r="BD1407">
        <v>6030</v>
      </c>
      <c r="BE1407" t="s">
        <v>10752</v>
      </c>
      <c r="BF1407" t="s">
        <v>936</v>
      </c>
      <c r="BH1407">
        <v>44</v>
      </c>
      <c r="BI1407">
        <v>6030</v>
      </c>
      <c r="BJ1407" t="s">
        <v>4104</v>
      </c>
      <c r="BK1407" t="s">
        <v>936</v>
      </c>
      <c r="BP1407">
        <v>65</v>
      </c>
      <c r="BQ1407">
        <v>6200</v>
      </c>
      <c r="BS1407">
        <v>2</v>
      </c>
    </row>
    <row r="1408" spans="43:71" x14ac:dyDescent="0.2">
      <c r="AQ1408">
        <v>44</v>
      </c>
      <c r="AR1408">
        <v>6040</v>
      </c>
      <c r="AS1408" t="s">
        <v>31347</v>
      </c>
      <c r="AT1408" t="s">
        <v>937</v>
      </c>
      <c r="AU1408">
        <v>44</v>
      </c>
      <c r="AV1408">
        <v>6040</v>
      </c>
      <c r="AW1408" t="s">
        <v>24449</v>
      </c>
      <c r="AX1408" t="s">
        <v>937</v>
      </c>
      <c r="AY1408">
        <v>44</v>
      </c>
      <c r="AZ1408">
        <v>6040</v>
      </c>
      <c r="BA1408" t="s">
        <v>17601</v>
      </c>
      <c r="BB1408" t="s">
        <v>937</v>
      </c>
      <c r="BC1408">
        <v>44</v>
      </c>
      <c r="BD1408">
        <v>6040</v>
      </c>
      <c r="BE1408" t="s">
        <v>10753</v>
      </c>
      <c r="BF1408" t="s">
        <v>937</v>
      </c>
      <c r="BH1408">
        <v>44</v>
      </c>
      <c r="BI1408">
        <v>6040</v>
      </c>
      <c r="BJ1408" t="s">
        <v>4105</v>
      </c>
      <c r="BK1408" t="s">
        <v>937</v>
      </c>
      <c r="BP1408">
        <v>65</v>
      </c>
      <c r="BQ1408">
        <v>6210</v>
      </c>
      <c r="BS1408">
        <v>2</v>
      </c>
    </row>
    <row r="1409" spans="43:71" x14ac:dyDescent="0.2">
      <c r="AQ1409">
        <v>44</v>
      </c>
      <c r="AR1409">
        <v>6070</v>
      </c>
      <c r="AS1409" t="s">
        <v>31348</v>
      </c>
      <c r="AT1409" t="s">
        <v>937</v>
      </c>
      <c r="AU1409">
        <v>44</v>
      </c>
      <c r="AV1409">
        <v>6070</v>
      </c>
      <c r="AW1409" t="s">
        <v>24450</v>
      </c>
      <c r="AX1409" t="s">
        <v>937</v>
      </c>
      <c r="AY1409">
        <v>44</v>
      </c>
      <c r="AZ1409">
        <v>6070</v>
      </c>
      <c r="BA1409" t="s">
        <v>17602</v>
      </c>
      <c r="BB1409" t="s">
        <v>937</v>
      </c>
      <c r="BC1409">
        <v>44</v>
      </c>
      <c r="BD1409">
        <v>6070</v>
      </c>
      <c r="BE1409" t="s">
        <v>10754</v>
      </c>
      <c r="BF1409" t="s">
        <v>937</v>
      </c>
      <c r="BH1409">
        <v>44</v>
      </c>
      <c r="BI1409">
        <v>6070</v>
      </c>
      <c r="BJ1409" t="s">
        <v>4106</v>
      </c>
      <c r="BK1409" t="s">
        <v>937</v>
      </c>
      <c r="BP1409">
        <v>65</v>
      </c>
      <c r="BQ1409">
        <v>6240</v>
      </c>
      <c r="BS1409">
        <v>2</v>
      </c>
    </row>
    <row r="1410" spans="43:71" x14ac:dyDescent="0.2">
      <c r="AQ1410">
        <v>44</v>
      </c>
      <c r="AR1410">
        <v>6080</v>
      </c>
      <c r="AS1410" t="s">
        <v>31349</v>
      </c>
      <c r="AT1410" t="s">
        <v>936</v>
      </c>
      <c r="AU1410">
        <v>44</v>
      </c>
      <c r="AV1410">
        <v>6080</v>
      </c>
      <c r="AW1410" t="s">
        <v>24451</v>
      </c>
      <c r="AX1410" t="s">
        <v>936</v>
      </c>
      <c r="AY1410">
        <v>44</v>
      </c>
      <c r="AZ1410">
        <v>6080</v>
      </c>
      <c r="BA1410" t="s">
        <v>17603</v>
      </c>
      <c r="BB1410" t="s">
        <v>936</v>
      </c>
      <c r="BC1410">
        <v>44</v>
      </c>
      <c r="BD1410">
        <v>6080</v>
      </c>
      <c r="BE1410" t="s">
        <v>10755</v>
      </c>
      <c r="BF1410" t="s">
        <v>936</v>
      </c>
      <c r="BH1410">
        <v>44</v>
      </c>
      <c r="BI1410">
        <v>6080</v>
      </c>
      <c r="BJ1410" t="s">
        <v>4107</v>
      </c>
      <c r="BK1410" t="s">
        <v>936</v>
      </c>
      <c r="BP1410">
        <v>65</v>
      </c>
      <c r="BQ1410">
        <v>6250</v>
      </c>
      <c r="BS1410">
        <v>3</v>
      </c>
    </row>
    <row r="1411" spans="43:71" x14ac:dyDescent="0.2">
      <c r="AQ1411">
        <v>44</v>
      </c>
      <c r="AR1411">
        <v>6090</v>
      </c>
      <c r="AS1411" t="s">
        <v>31350</v>
      </c>
      <c r="AT1411" t="s">
        <v>938</v>
      </c>
      <c r="AU1411">
        <v>44</v>
      </c>
      <c r="AV1411">
        <v>6090</v>
      </c>
      <c r="AW1411" t="s">
        <v>24452</v>
      </c>
      <c r="AX1411" t="s">
        <v>938</v>
      </c>
      <c r="AY1411">
        <v>44</v>
      </c>
      <c r="AZ1411">
        <v>6090</v>
      </c>
      <c r="BA1411" t="s">
        <v>17604</v>
      </c>
      <c r="BB1411" t="s">
        <v>938</v>
      </c>
      <c r="BC1411">
        <v>44</v>
      </c>
      <c r="BD1411">
        <v>6090</v>
      </c>
      <c r="BE1411" t="s">
        <v>10756</v>
      </c>
      <c r="BF1411" t="s">
        <v>938</v>
      </c>
      <c r="BH1411">
        <v>44</v>
      </c>
      <c r="BI1411">
        <v>6090</v>
      </c>
      <c r="BJ1411" t="s">
        <v>4108</v>
      </c>
      <c r="BK1411" t="s">
        <v>938</v>
      </c>
      <c r="BP1411">
        <v>65</v>
      </c>
      <c r="BQ1411">
        <v>6256</v>
      </c>
      <c r="BS1411">
        <v>3</v>
      </c>
    </row>
    <row r="1412" spans="43:71" x14ac:dyDescent="0.2">
      <c r="AQ1412">
        <v>44</v>
      </c>
      <c r="AR1412">
        <v>6100</v>
      </c>
      <c r="AS1412" t="s">
        <v>31351</v>
      </c>
      <c r="AT1412" t="s">
        <v>937</v>
      </c>
      <c r="AU1412">
        <v>44</v>
      </c>
      <c r="AV1412">
        <v>6100</v>
      </c>
      <c r="AW1412" t="s">
        <v>24453</v>
      </c>
      <c r="AX1412" t="s">
        <v>937</v>
      </c>
      <c r="AY1412">
        <v>44</v>
      </c>
      <c r="AZ1412">
        <v>6100</v>
      </c>
      <c r="BA1412" t="s">
        <v>17605</v>
      </c>
      <c r="BB1412" t="s">
        <v>937</v>
      </c>
      <c r="BC1412">
        <v>44</v>
      </c>
      <c r="BD1412">
        <v>6100</v>
      </c>
      <c r="BE1412" t="s">
        <v>10757</v>
      </c>
      <c r="BF1412" t="s">
        <v>937</v>
      </c>
      <c r="BH1412">
        <v>44</v>
      </c>
      <c r="BI1412">
        <v>6100</v>
      </c>
      <c r="BJ1412" t="s">
        <v>4109</v>
      </c>
      <c r="BK1412" t="s">
        <v>937</v>
      </c>
      <c r="BP1412">
        <v>65</v>
      </c>
      <c r="BQ1412">
        <v>6260</v>
      </c>
      <c r="BS1412">
        <v>2</v>
      </c>
    </row>
    <row r="1413" spans="43:71" x14ac:dyDescent="0.2">
      <c r="AQ1413">
        <v>44</v>
      </c>
      <c r="AR1413">
        <v>6101</v>
      </c>
      <c r="AS1413" t="s">
        <v>31352</v>
      </c>
      <c r="AT1413" t="s">
        <v>939</v>
      </c>
      <c r="AU1413">
        <v>44</v>
      </c>
      <c r="AV1413">
        <v>6101</v>
      </c>
      <c r="AW1413" t="s">
        <v>24454</v>
      </c>
      <c r="AX1413" t="s">
        <v>939</v>
      </c>
      <c r="AY1413">
        <v>44</v>
      </c>
      <c r="AZ1413">
        <v>6101</v>
      </c>
      <c r="BA1413" t="s">
        <v>17606</v>
      </c>
      <c r="BB1413" t="s">
        <v>939</v>
      </c>
      <c r="BC1413">
        <v>44</v>
      </c>
      <c r="BD1413">
        <v>6101</v>
      </c>
      <c r="BE1413" t="s">
        <v>10758</v>
      </c>
      <c r="BF1413" t="s">
        <v>939</v>
      </c>
      <c r="BH1413">
        <v>44</v>
      </c>
      <c r="BI1413">
        <v>6101</v>
      </c>
      <c r="BJ1413" t="s">
        <v>4110</v>
      </c>
      <c r="BK1413" t="s">
        <v>939</v>
      </c>
      <c r="BP1413">
        <v>65</v>
      </c>
      <c r="BQ1413">
        <v>6270</v>
      </c>
      <c r="BS1413">
        <v>2</v>
      </c>
    </row>
    <row r="1414" spans="43:71" x14ac:dyDescent="0.2">
      <c r="AQ1414">
        <v>44</v>
      </c>
      <c r="AR1414">
        <v>6110</v>
      </c>
      <c r="AS1414" t="s">
        <v>31353</v>
      </c>
      <c r="AT1414" t="s">
        <v>936</v>
      </c>
      <c r="AU1414">
        <v>44</v>
      </c>
      <c r="AV1414">
        <v>6110</v>
      </c>
      <c r="AW1414" t="s">
        <v>24455</v>
      </c>
      <c r="AX1414" t="s">
        <v>936</v>
      </c>
      <c r="AY1414">
        <v>44</v>
      </c>
      <c r="AZ1414">
        <v>6110</v>
      </c>
      <c r="BA1414" t="s">
        <v>17607</v>
      </c>
      <c r="BB1414" t="s">
        <v>936</v>
      </c>
      <c r="BC1414">
        <v>44</v>
      </c>
      <c r="BD1414">
        <v>6110</v>
      </c>
      <c r="BE1414" t="s">
        <v>10759</v>
      </c>
      <c r="BF1414" t="s">
        <v>936</v>
      </c>
      <c r="BH1414">
        <v>44</v>
      </c>
      <c r="BI1414">
        <v>6110</v>
      </c>
      <c r="BJ1414" t="s">
        <v>4111</v>
      </c>
      <c r="BK1414" t="s">
        <v>936</v>
      </c>
      <c r="BP1414">
        <v>65</v>
      </c>
      <c r="BQ1414">
        <v>6280</v>
      </c>
      <c r="BS1414">
        <v>1</v>
      </c>
    </row>
    <row r="1415" spans="43:71" x14ac:dyDescent="0.2">
      <c r="AQ1415">
        <v>44</v>
      </c>
      <c r="AR1415">
        <v>6130</v>
      </c>
      <c r="AS1415" t="s">
        <v>31354</v>
      </c>
      <c r="AT1415" t="s">
        <v>939</v>
      </c>
      <c r="AU1415">
        <v>44</v>
      </c>
      <c r="AV1415">
        <v>6130</v>
      </c>
      <c r="AW1415" t="s">
        <v>24456</v>
      </c>
      <c r="AX1415" t="s">
        <v>939</v>
      </c>
      <c r="AY1415">
        <v>44</v>
      </c>
      <c r="AZ1415">
        <v>6130</v>
      </c>
      <c r="BA1415" t="s">
        <v>17608</v>
      </c>
      <c r="BB1415" t="s">
        <v>939</v>
      </c>
      <c r="BC1415">
        <v>44</v>
      </c>
      <c r="BD1415">
        <v>6130</v>
      </c>
      <c r="BE1415" t="s">
        <v>10760</v>
      </c>
      <c r="BF1415" t="s">
        <v>939</v>
      </c>
      <c r="BH1415">
        <v>44</v>
      </c>
      <c r="BI1415">
        <v>6130</v>
      </c>
      <c r="BJ1415" t="s">
        <v>4112</v>
      </c>
      <c r="BK1415" t="s">
        <v>939</v>
      </c>
      <c r="BP1415">
        <v>65</v>
      </c>
      <c r="BQ1415">
        <v>6290</v>
      </c>
      <c r="BS1415">
        <v>1</v>
      </c>
    </row>
    <row r="1416" spans="43:71" x14ac:dyDescent="0.2">
      <c r="AQ1416">
        <v>44</v>
      </c>
      <c r="AR1416">
        <v>6131</v>
      </c>
      <c r="AS1416" t="s">
        <v>31355</v>
      </c>
      <c r="AT1416" t="s">
        <v>939</v>
      </c>
      <c r="AU1416">
        <v>44</v>
      </c>
      <c r="AV1416">
        <v>6131</v>
      </c>
      <c r="AW1416" t="s">
        <v>24457</v>
      </c>
      <c r="AX1416" t="s">
        <v>939</v>
      </c>
      <c r="AY1416">
        <v>44</v>
      </c>
      <c r="AZ1416">
        <v>6131</v>
      </c>
      <c r="BA1416" t="s">
        <v>17609</v>
      </c>
      <c r="BB1416" t="s">
        <v>939</v>
      </c>
      <c r="BC1416">
        <v>44</v>
      </c>
      <c r="BD1416">
        <v>6131</v>
      </c>
      <c r="BE1416" t="s">
        <v>10761</v>
      </c>
      <c r="BF1416" t="s">
        <v>939</v>
      </c>
      <c r="BH1416">
        <v>44</v>
      </c>
      <c r="BI1416">
        <v>6131</v>
      </c>
      <c r="BJ1416" t="s">
        <v>4113</v>
      </c>
      <c r="BK1416" t="s">
        <v>939</v>
      </c>
      <c r="BP1416">
        <v>65</v>
      </c>
      <c r="BQ1416">
        <v>6300</v>
      </c>
      <c r="BS1416">
        <v>3</v>
      </c>
    </row>
    <row r="1417" spans="43:71" x14ac:dyDescent="0.2">
      <c r="AQ1417">
        <v>44</v>
      </c>
      <c r="AR1417">
        <v>6140</v>
      </c>
      <c r="AS1417" t="s">
        <v>31356</v>
      </c>
      <c r="AT1417" t="s">
        <v>937</v>
      </c>
      <c r="AU1417">
        <v>44</v>
      </c>
      <c r="AV1417">
        <v>6140</v>
      </c>
      <c r="AW1417" t="s">
        <v>24458</v>
      </c>
      <c r="AX1417" t="s">
        <v>937</v>
      </c>
      <c r="AY1417">
        <v>44</v>
      </c>
      <c r="AZ1417">
        <v>6140</v>
      </c>
      <c r="BA1417" t="s">
        <v>17610</v>
      </c>
      <c r="BB1417" t="s">
        <v>937</v>
      </c>
      <c r="BC1417">
        <v>44</v>
      </c>
      <c r="BD1417">
        <v>6140</v>
      </c>
      <c r="BE1417" t="s">
        <v>10762</v>
      </c>
      <c r="BF1417" t="s">
        <v>937</v>
      </c>
      <c r="BH1417">
        <v>44</v>
      </c>
      <c r="BI1417">
        <v>6140</v>
      </c>
      <c r="BJ1417" t="s">
        <v>4114</v>
      </c>
      <c r="BK1417" t="s">
        <v>937</v>
      </c>
      <c r="BP1417">
        <v>65</v>
      </c>
      <c r="BQ1417">
        <v>6310</v>
      </c>
      <c r="BS1417">
        <v>1</v>
      </c>
    </row>
    <row r="1418" spans="43:71" x14ac:dyDescent="0.2">
      <c r="AQ1418">
        <v>44</v>
      </c>
      <c r="AR1418">
        <v>6150</v>
      </c>
      <c r="AS1418" t="s">
        <v>31357</v>
      </c>
      <c r="AT1418" t="s">
        <v>938</v>
      </c>
      <c r="AU1418">
        <v>44</v>
      </c>
      <c r="AV1418">
        <v>6150</v>
      </c>
      <c r="AW1418" t="s">
        <v>24459</v>
      </c>
      <c r="AX1418" t="s">
        <v>938</v>
      </c>
      <c r="AY1418">
        <v>44</v>
      </c>
      <c r="AZ1418">
        <v>6150</v>
      </c>
      <c r="BA1418" t="s">
        <v>17611</v>
      </c>
      <c r="BB1418" t="s">
        <v>938</v>
      </c>
      <c r="BC1418">
        <v>44</v>
      </c>
      <c r="BD1418">
        <v>6150</v>
      </c>
      <c r="BE1418" t="s">
        <v>10763</v>
      </c>
      <c r="BF1418" t="s">
        <v>938</v>
      </c>
      <c r="BH1418">
        <v>44</v>
      </c>
      <c r="BI1418">
        <v>6150</v>
      </c>
      <c r="BJ1418" t="s">
        <v>4115</v>
      </c>
      <c r="BK1418" t="s">
        <v>938</v>
      </c>
      <c r="BP1418">
        <v>65</v>
      </c>
      <c r="BQ1418">
        <v>6320</v>
      </c>
      <c r="BS1418">
        <v>3</v>
      </c>
    </row>
    <row r="1419" spans="43:71" x14ac:dyDescent="0.2">
      <c r="AQ1419">
        <v>44</v>
      </c>
      <c r="AR1419">
        <v>6160</v>
      </c>
      <c r="AS1419" t="s">
        <v>31358</v>
      </c>
      <c r="AT1419" t="s">
        <v>937</v>
      </c>
      <c r="AU1419">
        <v>44</v>
      </c>
      <c r="AV1419">
        <v>6160</v>
      </c>
      <c r="AW1419" t="s">
        <v>24460</v>
      </c>
      <c r="AX1419" t="s">
        <v>937</v>
      </c>
      <c r="AY1419">
        <v>44</v>
      </c>
      <c r="AZ1419">
        <v>6160</v>
      </c>
      <c r="BA1419" t="s">
        <v>17612</v>
      </c>
      <c r="BB1419" t="s">
        <v>937</v>
      </c>
      <c r="BC1419">
        <v>44</v>
      </c>
      <c r="BD1419">
        <v>6160</v>
      </c>
      <c r="BE1419" t="s">
        <v>10764</v>
      </c>
      <c r="BF1419" t="s">
        <v>937</v>
      </c>
      <c r="BH1419">
        <v>44</v>
      </c>
      <c r="BI1419">
        <v>6160</v>
      </c>
      <c r="BJ1419" t="s">
        <v>4116</v>
      </c>
      <c r="BK1419" t="s">
        <v>937</v>
      </c>
      <c r="BP1419">
        <v>65</v>
      </c>
      <c r="BQ1419">
        <v>6330</v>
      </c>
      <c r="BS1419">
        <v>2</v>
      </c>
    </row>
    <row r="1420" spans="43:71" x14ac:dyDescent="0.2">
      <c r="AQ1420">
        <v>44</v>
      </c>
      <c r="AR1420">
        <v>6170</v>
      </c>
      <c r="AS1420" t="s">
        <v>31359</v>
      </c>
      <c r="AT1420" t="s">
        <v>936</v>
      </c>
      <c r="AU1420">
        <v>44</v>
      </c>
      <c r="AV1420">
        <v>6170</v>
      </c>
      <c r="AW1420" t="s">
        <v>24461</v>
      </c>
      <c r="AX1420" t="s">
        <v>936</v>
      </c>
      <c r="AY1420">
        <v>44</v>
      </c>
      <c r="AZ1420">
        <v>6170</v>
      </c>
      <c r="BA1420" t="s">
        <v>17613</v>
      </c>
      <c r="BB1420" t="s">
        <v>936</v>
      </c>
      <c r="BC1420">
        <v>44</v>
      </c>
      <c r="BD1420">
        <v>6170</v>
      </c>
      <c r="BE1420" t="s">
        <v>10765</v>
      </c>
      <c r="BF1420" t="s">
        <v>936</v>
      </c>
      <c r="BH1420">
        <v>44</v>
      </c>
      <c r="BI1420">
        <v>6170</v>
      </c>
      <c r="BJ1420" t="s">
        <v>4117</v>
      </c>
      <c r="BK1420" t="s">
        <v>936</v>
      </c>
      <c r="BP1420">
        <v>65</v>
      </c>
      <c r="BQ1420">
        <v>6340</v>
      </c>
      <c r="BS1420">
        <v>1</v>
      </c>
    </row>
    <row r="1421" spans="43:71" x14ac:dyDescent="0.2">
      <c r="AQ1421">
        <v>44</v>
      </c>
      <c r="AR1421">
        <v>6180</v>
      </c>
      <c r="AS1421" t="s">
        <v>31360</v>
      </c>
      <c r="AT1421" t="s">
        <v>936</v>
      </c>
      <c r="AU1421">
        <v>44</v>
      </c>
      <c r="AV1421">
        <v>6180</v>
      </c>
      <c r="AW1421" t="s">
        <v>24462</v>
      </c>
      <c r="AX1421" t="s">
        <v>936</v>
      </c>
      <c r="AY1421">
        <v>44</v>
      </c>
      <c r="AZ1421">
        <v>6180</v>
      </c>
      <c r="BA1421" t="s">
        <v>17614</v>
      </c>
      <c r="BB1421" t="s">
        <v>936</v>
      </c>
      <c r="BC1421">
        <v>44</v>
      </c>
      <c r="BD1421">
        <v>6180</v>
      </c>
      <c r="BE1421" t="s">
        <v>10766</v>
      </c>
      <c r="BF1421" t="s">
        <v>936</v>
      </c>
      <c r="BH1421">
        <v>44</v>
      </c>
      <c r="BI1421">
        <v>6180</v>
      </c>
      <c r="BJ1421" t="s">
        <v>4118</v>
      </c>
      <c r="BK1421" t="s">
        <v>936</v>
      </c>
      <c r="BP1421">
        <v>66</v>
      </c>
      <c r="BQ1421">
        <v>6010</v>
      </c>
      <c r="BS1421">
        <v>2</v>
      </c>
    </row>
    <row r="1422" spans="43:71" x14ac:dyDescent="0.2">
      <c r="AQ1422">
        <v>44</v>
      </c>
      <c r="AR1422">
        <v>6190</v>
      </c>
      <c r="AS1422" t="s">
        <v>31361</v>
      </c>
      <c r="AT1422" t="s">
        <v>936</v>
      </c>
      <c r="AU1422">
        <v>44</v>
      </c>
      <c r="AV1422">
        <v>6190</v>
      </c>
      <c r="AW1422" t="s">
        <v>24463</v>
      </c>
      <c r="AX1422" t="s">
        <v>936</v>
      </c>
      <c r="AY1422">
        <v>44</v>
      </c>
      <c r="AZ1422">
        <v>6190</v>
      </c>
      <c r="BA1422" t="s">
        <v>17615</v>
      </c>
      <c r="BB1422" t="s">
        <v>936</v>
      </c>
      <c r="BC1422">
        <v>44</v>
      </c>
      <c r="BD1422">
        <v>6190</v>
      </c>
      <c r="BE1422" t="s">
        <v>10767</v>
      </c>
      <c r="BF1422" t="s">
        <v>936</v>
      </c>
      <c r="BH1422">
        <v>44</v>
      </c>
      <c r="BI1422">
        <v>6190</v>
      </c>
      <c r="BJ1422" t="s">
        <v>4119</v>
      </c>
      <c r="BK1422" t="s">
        <v>936</v>
      </c>
      <c r="BP1422">
        <v>66</v>
      </c>
      <c r="BQ1422">
        <v>6020</v>
      </c>
      <c r="BS1422">
        <v>2</v>
      </c>
    </row>
    <row r="1423" spans="43:71" x14ac:dyDescent="0.2">
      <c r="AQ1423">
        <v>44</v>
      </c>
      <c r="AR1423">
        <v>6200</v>
      </c>
      <c r="AS1423" t="s">
        <v>31362</v>
      </c>
      <c r="AT1423" t="s">
        <v>938</v>
      </c>
      <c r="AU1423">
        <v>44</v>
      </c>
      <c r="AV1423">
        <v>6200</v>
      </c>
      <c r="AW1423" t="s">
        <v>24464</v>
      </c>
      <c r="AX1423" t="s">
        <v>938</v>
      </c>
      <c r="AY1423">
        <v>44</v>
      </c>
      <c r="AZ1423">
        <v>6200</v>
      </c>
      <c r="BA1423" t="s">
        <v>17616</v>
      </c>
      <c r="BB1423" t="s">
        <v>938</v>
      </c>
      <c r="BC1423">
        <v>44</v>
      </c>
      <c r="BD1423">
        <v>6200</v>
      </c>
      <c r="BE1423" t="s">
        <v>10768</v>
      </c>
      <c r="BF1423" t="s">
        <v>938</v>
      </c>
      <c r="BH1423">
        <v>44</v>
      </c>
      <c r="BI1423">
        <v>6200</v>
      </c>
      <c r="BJ1423" t="s">
        <v>4120</v>
      </c>
      <c r="BK1423" t="s">
        <v>938</v>
      </c>
      <c r="BP1423">
        <v>66</v>
      </c>
      <c r="BQ1423">
        <v>6030</v>
      </c>
      <c r="BS1423">
        <v>2</v>
      </c>
    </row>
    <row r="1424" spans="43:71" x14ac:dyDescent="0.2">
      <c r="AQ1424">
        <v>44</v>
      </c>
      <c r="AR1424">
        <v>6210</v>
      </c>
      <c r="AS1424" t="s">
        <v>31363</v>
      </c>
      <c r="AT1424" t="s">
        <v>936</v>
      </c>
      <c r="AU1424">
        <v>44</v>
      </c>
      <c r="AV1424">
        <v>6210</v>
      </c>
      <c r="AW1424" t="s">
        <v>24465</v>
      </c>
      <c r="AX1424" t="s">
        <v>936</v>
      </c>
      <c r="AY1424">
        <v>44</v>
      </c>
      <c r="AZ1424">
        <v>6210</v>
      </c>
      <c r="BA1424" t="s">
        <v>17617</v>
      </c>
      <c r="BB1424" t="s">
        <v>936</v>
      </c>
      <c r="BC1424">
        <v>44</v>
      </c>
      <c r="BD1424">
        <v>6210</v>
      </c>
      <c r="BE1424" t="s">
        <v>10769</v>
      </c>
      <c r="BF1424" t="s">
        <v>936</v>
      </c>
      <c r="BH1424">
        <v>44</v>
      </c>
      <c r="BI1424">
        <v>6210</v>
      </c>
      <c r="BJ1424" t="s">
        <v>4121</v>
      </c>
      <c r="BK1424" t="s">
        <v>936</v>
      </c>
      <c r="BP1424">
        <v>66</v>
      </c>
      <c r="BQ1424">
        <v>6040</v>
      </c>
      <c r="BS1424">
        <v>2</v>
      </c>
    </row>
    <row r="1425" spans="43:71" x14ac:dyDescent="0.2">
      <c r="AQ1425">
        <v>44</v>
      </c>
      <c r="AR1425">
        <v>6240</v>
      </c>
      <c r="AS1425" t="s">
        <v>31364</v>
      </c>
      <c r="AT1425" t="s">
        <v>936</v>
      </c>
      <c r="AU1425">
        <v>44</v>
      </c>
      <c r="AV1425">
        <v>6240</v>
      </c>
      <c r="AW1425" t="s">
        <v>24466</v>
      </c>
      <c r="AX1425" t="s">
        <v>936</v>
      </c>
      <c r="AY1425">
        <v>44</v>
      </c>
      <c r="AZ1425">
        <v>6240</v>
      </c>
      <c r="BA1425" t="s">
        <v>17618</v>
      </c>
      <c r="BB1425" t="s">
        <v>936</v>
      </c>
      <c r="BC1425">
        <v>44</v>
      </c>
      <c r="BD1425">
        <v>6240</v>
      </c>
      <c r="BE1425" t="s">
        <v>10770</v>
      </c>
      <c r="BF1425" t="s">
        <v>936</v>
      </c>
      <c r="BH1425">
        <v>44</v>
      </c>
      <c r="BI1425">
        <v>6240</v>
      </c>
      <c r="BJ1425" t="s">
        <v>4122</v>
      </c>
      <c r="BK1425" t="s">
        <v>936</v>
      </c>
      <c r="BP1425">
        <v>66</v>
      </c>
      <c r="BQ1425">
        <v>6070</v>
      </c>
      <c r="BS1425">
        <v>2</v>
      </c>
    </row>
    <row r="1426" spans="43:71" x14ac:dyDescent="0.2">
      <c r="AQ1426">
        <v>44</v>
      </c>
      <c r="AR1426">
        <v>6250</v>
      </c>
      <c r="AS1426" t="s">
        <v>31365</v>
      </c>
      <c r="AT1426" t="s">
        <v>936</v>
      </c>
      <c r="AU1426">
        <v>44</v>
      </c>
      <c r="AV1426">
        <v>6250</v>
      </c>
      <c r="AW1426" t="s">
        <v>24467</v>
      </c>
      <c r="AX1426" t="s">
        <v>936</v>
      </c>
      <c r="AY1426">
        <v>44</v>
      </c>
      <c r="AZ1426">
        <v>6250</v>
      </c>
      <c r="BA1426" t="s">
        <v>17619</v>
      </c>
      <c r="BB1426" t="s">
        <v>936</v>
      </c>
      <c r="BC1426">
        <v>44</v>
      </c>
      <c r="BD1426">
        <v>6250</v>
      </c>
      <c r="BE1426" t="s">
        <v>10771</v>
      </c>
      <c r="BF1426" t="s">
        <v>936</v>
      </c>
      <c r="BH1426">
        <v>44</v>
      </c>
      <c r="BI1426">
        <v>6250</v>
      </c>
      <c r="BJ1426" t="s">
        <v>4123</v>
      </c>
      <c r="BK1426" t="s">
        <v>936</v>
      </c>
      <c r="BP1426">
        <v>66</v>
      </c>
      <c r="BQ1426">
        <v>6080</v>
      </c>
      <c r="BS1426">
        <v>2</v>
      </c>
    </row>
    <row r="1427" spans="43:71" x14ac:dyDescent="0.2">
      <c r="AQ1427">
        <v>44</v>
      </c>
      <c r="AR1427">
        <v>6256</v>
      </c>
      <c r="AS1427" t="s">
        <v>31366</v>
      </c>
      <c r="AT1427" t="s">
        <v>936</v>
      </c>
      <c r="AU1427">
        <v>44</v>
      </c>
      <c r="AV1427">
        <v>6256</v>
      </c>
      <c r="AW1427" t="s">
        <v>24468</v>
      </c>
      <c r="AX1427" t="s">
        <v>936</v>
      </c>
      <c r="AY1427">
        <v>44</v>
      </c>
      <c r="AZ1427">
        <v>6256</v>
      </c>
      <c r="BA1427" t="s">
        <v>17620</v>
      </c>
      <c r="BB1427" t="s">
        <v>936</v>
      </c>
      <c r="BC1427">
        <v>44</v>
      </c>
      <c r="BD1427">
        <v>6256</v>
      </c>
      <c r="BE1427" t="s">
        <v>10772</v>
      </c>
      <c r="BF1427" t="s">
        <v>936</v>
      </c>
      <c r="BH1427">
        <v>44</v>
      </c>
      <c r="BI1427">
        <v>6256</v>
      </c>
      <c r="BJ1427" t="s">
        <v>4124</v>
      </c>
      <c r="BK1427" t="s">
        <v>936</v>
      </c>
      <c r="BP1427">
        <v>66</v>
      </c>
      <c r="BQ1427">
        <v>6090</v>
      </c>
      <c r="BS1427">
        <v>2</v>
      </c>
    </row>
    <row r="1428" spans="43:71" x14ac:dyDescent="0.2">
      <c r="AQ1428">
        <v>44</v>
      </c>
      <c r="AR1428">
        <v>6260</v>
      </c>
      <c r="AS1428" t="s">
        <v>31367</v>
      </c>
      <c r="AT1428" t="s">
        <v>936</v>
      </c>
      <c r="AU1428">
        <v>44</v>
      </c>
      <c r="AV1428">
        <v>6260</v>
      </c>
      <c r="AW1428" t="s">
        <v>24469</v>
      </c>
      <c r="AX1428" t="s">
        <v>936</v>
      </c>
      <c r="AY1428">
        <v>44</v>
      </c>
      <c r="AZ1428">
        <v>6260</v>
      </c>
      <c r="BA1428" t="s">
        <v>17621</v>
      </c>
      <c r="BB1428" t="s">
        <v>936</v>
      </c>
      <c r="BC1428">
        <v>44</v>
      </c>
      <c r="BD1428">
        <v>6260</v>
      </c>
      <c r="BE1428" t="s">
        <v>10773</v>
      </c>
      <c r="BF1428" t="s">
        <v>936</v>
      </c>
      <c r="BH1428">
        <v>44</v>
      </c>
      <c r="BI1428">
        <v>6260</v>
      </c>
      <c r="BJ1428" t="s">
        <v>4125</v>
      </c>
      <c r="BK1428" t="s">
        <v>936</v>
      </c>
      <c r="BP1428">
        <v>66</v>
      </c>
      <c r="BQ1428">
        <v>6100</v>
      </c>
      <c r="BS1428">
        <v>2</v>
      </c>
    </row>
    <row r="1429" spans="43:71" x14ac:dyDescent="0.2">
      <c r="AQ1429">
        <v>44</v>
      </c>
      <c r="AR1429">
        <v>6270</v>
      </c>
      <c r="AS1429" t="s">
        <v>31368</v>
      </c>
      <c r="AT1429" t="s">
        <v>937</v>
      </c>
      <c r="AU1429">
        <v>44</v>
      </c>
      <c r="AV1429">
        <v>6270</v>
      </c>
      <c r="AW1429" t="s">
        <v>24470</v>
      </c>
      <c r="AX1429" t="s">
        <v>937</v>
      </c>
      <c r="AY1429">
        <v>44</v>
      </c>
      <c r="AZ1429">
        <v>6270</v>
      </c>
      <c r="BA1429" t="s">
        <v>17622</v>
      </c>
      <c r="BB1429" t="s">
        <v>937</v>
      </c>
      <c r="BC1429">
        <v>44</v>
      </c>
      <c r="BD1429">
        <v>6270</v>
      </c>
      <c r="BE1429" t="s">
        <v>10774</v>
      </c>
      <c r="BF1429" t="s">
        <v>937</v>
      </c>
      <c r="BH1429">
        <v>44</v>
      </c>
      <c r="BI1429">
        <v>6270</v>
      </c>
      <c r="BJ1429" t="s">
        <v>4126</v>
      </c>
      <c r="BK1429" t="s">
        <v>937</v>
      </c>
      <c r="BP1429">
        <v>66</v>
      </c>
      <c r="BQ1429">
        <v>6101</v>
      </c>
      <c r="BS1429">
        <v>2</v>
      </c>
    </row>
    <row r="1430" spans="43:71" x14ac:dyDescent="0.2">
      <c r="AQ1430">
        <v>44</v>
      </c>
      <c r="AR1430">
        <v>6280</v>
      </c>
      <c r="AS1430" t="s">
        <v>31369</v>
      </c>
      <c r="AT1430" t="s">
        <v>936</v>
      </c>
      <c r="AU1430">
        <v>44</v>
      </c>
      <c r="AV1430">
        <v>6280</v>
      </c>
      <c r="AW1430" t="s">
        <v>24471</v>
      </c>
      <c r="AX1430" t="s">
        <v>936</v>
      </c>
      <c r="AY1430">
        <v>44</v>
      </c>
      <c r="AZ1430">
        <v>6280</v>
      </c>
      <c r="BA1430" t="s">
        <v>17623</v>
      </c>
      <c r="BB1430" t="s">
        <v>936</v>
      </c>
      <c r="BC1430">
        <v>44</v>
      </c>
      <c r="BD1430">
        <v>6280</v>
      </c>
      <c r="BE1430" t="s">
        <v>10775</v>
      </c>
      <c r="BF1430" t="s">
        <v>936</v>
      </c>
      <c r="BH1430">
        <v>44</v>
      </c>
      <c r="BI1430">
        <v>6280</v>
      </c>
      <c r="BJ1430" t="s">
        <v>4127</v>
      </c>
      <c r="BK1430" t="s">
        <v>936</v>
      </c>
      <c r="BP1430">
        <v>66</v>
      </c>
      <c r="BQ1430">
        <v>6110</v>
      </c>
      <c r="BS1430">
        <v>3</v>
      </c>
    </row>
    <row r="1431" spans="43:71" x14ac:dyDescent="0.2">
      <c r="AQ1431">
        <v>44</v>
      </c>
      <c r="AR1431">
        <v>6290</v>
      </c>
      <c r="AS1431" t="s">
        <v>31370</v>
      </c>
      <c r="AT1431" t="s">
        <v>936</v>
      </c>
      <c r="AU1431">
        <v>44</v>
      </c>
      <c r="AV1431">
        <v>6290</v>
      </c>
      <c r="AW1431" t="s">
        <v>24472</v>
      </c>
      <c r="AX1431" t="s">
        <v>936</v>
      </c>
      <c r="AY1431">
        <v>44</v>
      </c>
      <c r="AZ1431">
        <v>6290</v>
      </c>
      <c r="BA1431" t="s">
        <v>17624</v>
      </c>
      <c r="BB1431" t="s">
        <v>936</v>
      </c>
      <c r="BC1431">
        <v>44</v>
      </c>
      <c r="BD1431">
        <v>6290</v>
      </c>
      <c r="BE1431" t="s">
        <v>10776</v>
      </c>
      <c r="BF1431" t="s">
        <v>936</v>
      </c>
      <c r="BH1431">
        <v>44</v>
      </c>
      <c r="BI1431">
        <v>6290</v>
      </c>
      <c r="BJ1431" t="s">
        <v>4128</v>
      </c>
      <c r="BK1431" t="s">
        <v>936</v>
      </c>
      <c r="BP1431">
        <v>66</v>
      </c>
      <c r="BQ1431">
        <v>6130</v>
      </c>
      <c r="BS1431">
        <v>3</v>
      </c>
    </row>
    <row r="1432" spans="43:71" x14ac:dyDescent="0.2">
      <c r="AQ1432">
        <v>44</v>
      </c>
      <c r="AR1432">
        <v>6300</v>
      </c>
      <c r="AS1432" t="s">
        <v>31371</v>
      </c>
      <c r="AT1432" t="s">
        <v>936</v>
      </c>
      <c r="AU1432">
        <v>44</v>
      </c>
      <c r="AV1432">
        <v>6300</v>
      </c>
      <c r="AW1432" t="s">
        <v>24473</v>
      </c>
      <c r="AX1432" t="s">
        <v>936</v>
      </c>
      <c r="AY1432">
        <v>44</v>
      </c>
      <c r="AZ1432">
        <v>6300</v>
      </c>
      <c r="BA1432" t="s">
        <v>17625</v>
      </c>
      <c r="BB1432" t="s">
        <v>936</v>
      </c>
      <c r="BC1432">
        <v>44</v>
      </c>
      <c r="BD1432">
        <v>6300</v>
      </c>
      <c r="BE1432" t="s">
        <v>10777</v>
      </c>
      <c r="BF1432" t="s">
        <v>936</v>
      </c>
      <c r="BH1432">
        <v>44</v>
      </c>
      <c r="BI1432">
        <v>6300</v>
      </c>
      <c r="BJ1432" t="s">
        <v>4129</v>
      </c>
      <c r="BK1432" t="s">
        <v>936</v>
      </c>
      <c r="BP1432">
        <v>66</v>
      </c>
      <c r="BQ1432">
        <v>6131</v>
      </c>
      <c r="BS1432">
        <v>3</v>
      </c>
    </row>
    <row r="1433" spans="43:71" x14ac:dyDescent="0.2">
      <c r="AQ1433">
        <v>44</v>
      </c>
      <c r="AR1433">
        <v>6310</v>
      </c>
      <c r="AS1433" t="s">
        <v>31372</v>
      </c>
      <c r="AT1433" t="s">
        <v>936</v>
      </c>
      <c r="AU1433">
        <v>44</v>
      </c>
      <c r="AV1433">
        <v>6310</v>
      </c>
      <c r="AW1433" t="s">
        <v>24474</v>
      </c>
      <c r="AX1433" t="s">
        <v>936</v>
      </c>
      <c r="AY1433">
        <v>44</v>
      </c>
      <c r="AZ1433">
        <v>6310</v>
      </c>
      <c r="BA1433" t="s">
        <v>17626</v>
      </c>
      <c r="BB1433" t="s">
        <v>936</v>
      </c>
      <c r="BC1433">
        <v>44</v>
      </c>
      <c r="BD1433">
        <v>6310</v>
      </c>
      <c r="BE1433" t="s">
        <v>10778</v>
      </c>
      <c r="BF1433" t="s">
        <v>936</v>
      </c>
      <c r="BH1433">
        <v>44</v>
      </c>
      <c r="BI1433">
        <v>6310</v>
      </c>
      <c r="BJ1433" t="s">
        <v>4130</v>
      </c>
      <c r="BK1433" t="s">
        <v>936</v>
      </c>
      <c r="BP1433">
        <v>66</v>
      </c>
      <c r="BQ1433">
        <v>6140</v>
      </c>
      <c r="BS1433">
        <v>2</v>
      </c>
    </row>
    <row r="1434" spans="43:71" x14ac:dyDescent="0.2">
      <c r="AQ1434">
        <v>44</v>
      </c>
      <c r="AR1434">
        <v>6320</v>
      </c>
      <c r="AS1434" t="s">
        <v>31373</v>
      </c>
      <c r="AT1434" t="s">
        <v>936</v>
      </c>
      <c r="AU1434">
        <v>44</v>
      </c>
      <c r="AV1434">
        <v>6320</v>
      </c>
      <c r="AW1434" t="s">
        <v>24475</v>
      </c>
      <c r="AX1434" t="s">
        <v>936</v>
      </c>
      <c r="AY1434">
        <v>44</v>
      </c>
      <c r="AZ1434">
        <v>6320</v>
      </c>
      <c r="BA1434" t="s">
        <v>17627</v>
      </c>
      <c r="BB1434" t="s">
        <v>936</v>
      </c>
      <c r="BC1434">
        <v>44</v>
      </c>
      <c r="BD1434">
        <v>6320</v>
      </c>
      <c r="BE1434" t="s">
        <v>10779</v>
      </c>
      <c r="BF1434" t="s">
        <v>936</v>
      </c>
      <c r="BH1434">
        <v>44</v>
      </c>
      <c r="BI1434">
        <v>6320</v>
      </c>
      <c r="BJ1434" t="s">
        <v>4131</v>
      </c>
      <c r="BK1434" t="s">
        <v>936</v>
      </c>
      <c r="BP1434">
        <v>66</v>
      </c>
      <c r="BQ1434">
        <v>6150</v>
      </c>
      <c r="BS1434">
        <v>2</v>
      </c>
    </row>
    <row r="1435" spans="43:71" x14ac:dyDescent="0.2">
      <c r="AQ1435">
        <v>44</v>
      </c>
      <c r="AR1435">
        <v>6330</v>
      </c>
      <c r="AS1435" t="s">
        <v>31374</v>
      </c>
      <c r="AT1435" t="s">
        <v>936</v>
      </c>
      <c r="AU1435">
        <v>44</v>
      </c>
      <c r="AV1435">
        <v>6330</v>
      </c>
      <c r="AW1435" t="s">
        <v>24476</v>
      </c>
      <c r="AX1435" t="s">
        <v>936</v>
      </c>
      <c r="AY1435">
        <v>44</v>
      </c>
      <c r="AZ1435">
        <v>6330</v>
      </c>
      <c r="BA1435" t="s">
        <v>17628</v>
      </c>
      <c r="BB1435" t="s">
        <v>936</v>
      </c>
      <c r="BC1435">
        <v>44</v>
      </c>
      <c r="BD1435">
        <v>6330</v>
      </c>
      <c r="BE1435" t="s">
        <v>10780</v>
      </c>
      <c r="BF1435" t="s">
        <v>936</v>
      </c>
      <c r="BH1435">
        <v>44</v>
      </c>
      <c r="BI1435">
        <v>6330</v>
      </c>
      <c r="BJ1435" t="s">
        <v>4132</v>
      </c>
      <c r="BK1435" t="s">
        <v>936</v>
      </c>
      <c r="BP1435">
        <v>66</v>
      </c>
      <c r="BQ1435">
        <v>6160</v>
      </c>
      <c r="BS1435">
        <v>2</v>
      </c>
    </row>
    <row r="1436" spans="43:71" x14ac:dyDescent="0.2">
      <c r="AQ1436">
        <v>44</v>
      </c>
      <c r="AR1436">
        <v>6340</v>
      </c>
      <c r="AS1436" t="s">
        <v>31375</v>
      </c>
      <c r="AT1436" t="s">
        <v>936</v>
      </c>
      <c r="AU1436">
        <v>44</v>
      </c>
      <c r="AV1436">
        <v>6340</v>
      </c>
      <c r="AW1436" t="s">
        <v>24477</v>
      </c>
      <c r="AX1436" t="s">
        <v>936</v>
      </c>
      <c r="AY1436">
        <v>44</v>
      </c>
      <c r="AZ1436">
        <v>6340</v>
      </c>
      <c r="BA1436" t="s">
        <v>17629</v>
      </c>
      <c r="BB1436" t="s">
        <v>936</v>
      </c>
      <c r="BC1436">
        <v>44</v>
      </c>
      <c r="BD1436">
        <v>6340</v>
      </c>
      <c r="BE1436" t="s">
        <v>10781</v>
      </c>
      <c r="BF1436" t="s">
        <v>936</v>
      </c>
      <c r="BH1436">
        <v>44</v>
      </c>
      <c r="BI1436">
        <v>6340</v>
      </c>
      <c r="BJ1436" t="s">
        <v>4133</v>
      </c>
      <c r="BK1436" t="s">
        <v>936</v>
      </c>
      <c r="BP1436">
        <v>66</v>
      </c>
      <c r="BQ1436">
        <v>6170</v>
      </c>
      <c r="BS1436">
        <v>2</v>
      </c>
    </row>
    <row r="1437" spans="43:71" x14ac:dyDescent="0.2">
      <c r="AQ1437">
        <v>44</v>
      </c>
      <c r="AR1437">
        <v>6350</v>
      </c>
      <c r="AS1437" t="s">
        <v>31376</v>
      </c>
      <c r="AT1437" t="s">
        <v>936</v>
      </c>
      <c r="AU1437">
        <v>44</v>
      </c>
      <c r="AV1437">
        <v>6350</v>
      </c>
      <c r="AW1437" t="s">
        <v>24478</v>
      </c>
      <c r="AX1437" t="s">
        <v>936</v>
      </c>
      <c r="AY1437">
        <v>44</v>
      </c>
      <c r="AZ1437">
        <v>6350</v>
      </c>
      <c r="BA1437" t="s">
        <v>17630</v>
      </c>
      <c r="BB1437" t="s">
        <v>936</v>
      </c>
      <c r="BC1437">
        <v>44</v>
      </c>
      <c r="BD1437">
        <v>6350</v>
      </c>
      <c r="BE1437" t="s">
        <v>10782</v>
      </c>
      <c r="BF1437" t="s">
        <v>936</v>
      </c>
      <c r="BH1437">
        <v>44</v>
      </c>
      <c r="BI1437">
        <v>6350</v>
      </c>
      <c r="BJ1437" t="s">
        <v>4134</v>
      </c>
      <c r="BK1437" t="s">
        <v>936</v>
      </c>
      <c r="BP1437">
        <v>66</v>
      </c>
      <c r="BQ1437">
        <v>6180</v>
      </c>
      <c r="BS1437">
        <v>2</v>
      </c>
    </row>
    <row r="1438" spans="43:71" x14ac:dyDescent="0.2">
      <c r="AQ1438">
        <v>44</v>
      </c>
      <c r="AR1438">
        <v>6360</v>
      </c>
      <c r="AS1438" t="s">
        <v>31377</v>
      </c>
      <c r="AT1438" t="s">
        <v>936</v>
      </c>
      <c r="AU1438">
        <v>44</v>
      </c>
      <c r="AV1438">
        <v>6360</v>
      </c>
      <c r="AW1438" t="s">
        <v>24479</v>
      </c>
      <c r="AX1438" t="s">
        <v>936</v>
      </c>
      <c r="AY1438">
        <v>44</v>
      </c>
      <c r="AZ1438">
        <v>6360</v>
      </c>
      <c r="BA1438" t="s">
        <v>17631</v>
      </c>
      <c r="BB1438" t="s">
        <v>936</v>
      </c>
      <c r="BC1438">
        <v>44</v>
      </c>
      <c r="BD1438">
        <v>6360</v>
      </c>
      <c r="BE1438" t="s">
        <v>10783</v>
      </c>
      <c r="BF1438" t="s">
        <v>936</v>
      </c>
      <c r="BH1438">
        <v>44</v>
      </c>
      <c r="BI1438">
        <v>6360</v>
      </c>
      <c r="BJ1438" t="s">
        <v>4135</v>
      </c>
      <c r="BK1438" t="s">
        <v>936</v>
      </c>
      <c r="BP1438">
        <v>66</v>
      </c>
      <c r="BQ1438">
        <v>6190</v>
      </c>
      <c r="BS1438">
        <v>2</v>
      </c>
    </row>
    <row r="1439" spans="43:71" x14ac:dyDescent="0.2">
      <c r="AQ1439">
        <v>44</v>
      </c>
      <c r="AR1439">
        <v>7205</v>
      </c>
      <c r="AS1439" t="s">
        <v>31378</v>
      </c>
      <c r="AT1439" t="s">
        <v>937</v>
      </c>
      <c r="AU1439">
        <v>44</v>
      </c>
      <c r="AV1439">
        <v>7205</v>
      </c>
      <c r="AW1439" t="s">
        <v>24480</v>
      </c>
      <c r="AX1439" t="s">
        <v>937</v>
      </c>
      <c r="AY1439">
        <v>44</v>
      </c>
      <c r="AZ1439">
        <v>7205</v>
      </c>
      <c r="BA1439" t="s">
        <v>17632</v>
      </c>
      <c r="BB1439" t="s">
        <v>937</v>
      </c>
      <c r="BC1439">
        <v>44</v>
      </c>
      <c r="BD1439">
        <v>7205</v>
      </c>
      <c r="BE1439" t="s">
        <v>10784</v>
      </c>
      <c r="BF1439" t="s">
        <v>937</v>
      </c>
      <c r="BH1439">
        <v>44</v>
      </c>
      <c r="BI1439">
        <v>7205</v>
      </c>
      <c r="BJ1439" t="s">
        <v>4136</v>
      </c>
      <c r="BK1439" t="s">
        <v>937</v>
      </c>
      <c r="BP1439">
        <v>66</v>
      </c>
      <c r="BQ1439">
        <v>6200</v>
      </c>
      <c r="BS1439">
        <v>2</v>
      </c>
    </row>
    <row r="1440" spans="43:71" x14ac:dyDescent="0.2">
      <c r="AQ1440">
        <v>44</v>
      </c>
      <c r="AR1440">
        <v>7206</v>
      </c>
      <c r="AS1440" t="s">
        <v>31379</v>
      </c>
      <c r="AT1440" t="s">
        <v>936</v>
      </c>
      <c r="AU1440">
        <v>44</v>
      </c>
      <c r="AV1440">
        <v>7206</v>
      </c>
      <c r="AW1440" t="s">
        <v>24481</v>
      </c>
      <c r="AX1440" t="s">
        <v>936</v>
      </c>
      <c r="AY1440">
        <v>44</v>
      </c>
      <c r="AZ1440">
        <v>7206</v>
      </c>
      <c r="BA1440" t="s">
        <v>17633</v>
      </c>
      <c r="BB1440" t="s">
        <v>936</v>
      </c>
      <c r="BC1440">
        <v>44</v>
      </c>
      <c r="BD1440">
        <v>7206</v>
      </c>
      <c r="BE1440" t="s">
        <v>10785</v>
      </c>
      <c r="BF1440" t="s">
        <v>936</v>
      </c>
      <c r="BH1440">
        <v>44</v>
      </c>
      <c r="BI1440">
        <v>7206</v>
      </c>
      <c r="BJ1440" t="s">
        <v>4137</v>
      </c>
      <c r="BK1440" t="s">
        <v>936</v>
      </c>
      <c r="BP1440">
        <v>66</v>
      </c>
      <c r="BQ1440">
        <v>6210</v>
      </c>
      <c r="BS1440">
        <v>1</v>
      </c>
    </row>
    <row r="1441" spans="43:71" x14ac:dyDescent="0.2">
      <c r="AQ1441">
        <v>44</v>
      </c>
      <c r="AR1441">
        <v>7207</v>
      </c>
      <c r="AS1441" t="s">
        <v>31380</v>
      </c>
      <c r="AT1441" t="s">
        <v>936</v>
      </c>
      <c r="AU1441">
        <v>44</v>
      </c>
      <c r="AV1441">
        <v>7207</v>
      </c>
      <c r="AW1441" t="s">
        <v>24482</v>
      </c>
      <c r="AX1441" t="s">
        <v>936</v>
      </c>
      <c r="AY1441">
        <v>44</v>
      </c>
      <c r="AZ1441">
        <v>7207</v>
      </c>
      <c r="BA1441" t="s">
        <v>17634</v>
      </c>
      <c r="BB1441" t="s">
        <v>936</v>
      </c>
      <c r="BC1441">
        <v>44</v>
      </c>
      <c r="BD1441">
        <v>7207</v>
      </c>
      <c r="BE1441" t="s">
        <v>10786</v>
      </c>
      <c r="BF1441" t="s">
        <v>936</v>
      </c>
      <c r="BH1441">
        <v>44</v>
      </c>
      <c r="BI1441">
        <v>7207</v>
      </c>
      <c r="BJ1441" t="s">
        <v>4138</v>
      </c>
      <c r="BK1441" t="s">
        <v>936</v>
      </c>
      <c r="BP1441">
        <v>66</v>
      </c>
      <c r="BQ1441">
        <v>6240</v>
      </c>
      <c r="BS1441">
        <v>2</v>
      </c>
    </row>
    <row r="1442" spans="43:71" x14ac:dyDescent="0.2">
      <c r="AQ1442">
        <v>44</v>
      </c>
      <c r="AR1442">
        <v>7210</v>
      </c>
      <c r="AS1442" t="s">
        <v>31381</v>
      </c>
      <c r="AT1442" t="s">
        <v>938</v>
      </c>
      <c r="AU1442">
        <v>44</v>
      </c>
      <c r="AV1442">
        <v>7210</v>
      </c>
      <c r="AW1442" t="s">
        <v>24483</v>
      </c>
      <c r="AX1442" t="s">
        <v>938</v>
      </c>
      <c r="AY1442">
        <v>44</v>
      </c>
      <c r="AZ1442">
        <v>7210</v>
      </c>
      <c r="BA1442" t="s">
        <v>17635</v>
      </c>
      <c r="BB1442" t="s">
        <v>938</v>
      </c>
      <c r="BC1442">
        <v>44</v>
      </c>
      <c r="BD1442">
        <v>7210</v>
      </c>
      <c r="BE1442" t="s">
        <v>10787</v>
      </c>
      <c r="BF1442" t="s">
        <v>938</v>
      </c>
      <c r="BH1442">
        <v>44</v>
      </c>
      <c r="BI1442">
        <v>7210</v>
      </c>
      <c r="BJ1442" t="s">
        <v>4139</v>
      </c>
      <c r="BK1442" t="s">
        <v>938</v>
      </c>
      <c r="BP1442">
        <v>66</v>
      </c>
      <c r="BQ1442">
        <v>6250</v>
      </c>
      <c r="BS1442">
        <v>3</v>
      </c>
    </row>
    <row r="1443" spans="43:71" x14ac:dyDescent="0.2">
      <c r="AQ1443">
        <v>44</v>
      </c>
      <c r="AR1443">
        <v>8073</v>
      </c>
      <c r="AS1443" t="s">
        <v>31382</v>
      </c>
      <c r="AT1443" t="s">
        <v>936</v>
      </c>
      <c r="AU1443">
        <v>44</v>
      </c>
      <c r="AV1443">
        <v>8073</v>
      </c>
      <c r="AW1443" t="s">
        <v>24484</v>
      </c>
      <c r="AX1443" t="s">
        <v>936</v>
      </c>
      <c r="AY1443">
        <v>44</v>
      </c>
      <c r="AZ1443">
        <v>8073</v>
      </c>
      <c r="BA1443" t="s">
        <v>17636</v>
      </c>
      <c r="BB1443" t="s">
        <v>936</v>
      </c>
      <c r="BC1443">
        <v>44</v>
      </c>
      <c r="BD1443">
        <v>8073</v>
      </c>
      <c r="BE1443" t="s">
        <v>10788</v>
      </c>
      <c r="BF1443" t="s">
        <v>936</v>
      </c>
      <c r="BH1443">
        <v>44</v>
      </c>
      <c r="BI1443">
        <v>8073</v>
      </c>
      <c r="BJ1443" t="s">
        <v>4140</v>
      </c>
      <c r="BK1443" t="s">
        <v>936</v>
      </c>
      <c r="BP1443">
        <v>66</v>
      </c>
      <c r="BQ1443">
        <v>6256</v>
      </c>
      <c r="BS1443">
        <v>3</v>
      </c>
    </row>
    <row r="1444" spans="43:71" x14ac:dyDescent="0.2">
      <c r="AQ1444">
        <v>44</v>
      </c>
      <c r="AR1444">
        <v>8074</v>
      </c>
      <c r="AS1444" t="s">
        <v>31383</v>
      </c>
      <c r="AT1444" t="s">
        <v>937</v>
      </c>
      <c r="AU1444">
        <v>44</v>
      </c>
      <c r="AV1444">
        <v>8074</v>
      </c>
      <c r="AW1444" t="s">
        <v>24485</v>
      </c>
      <c r="AX1444" t="s">
        <v>937</v>
      </c>
      <c r="AY1444">
        <v>44</v>
      </c>
      <c r="AZ1444">
        <v>8074</v>
      </c>
      <c r="BA1444" t="s">
        <v>17637</v>
      </c>
      <c r="BB1444" t="s">
        <v>937</v>
      </c>
      <c r="BC1444">
        <v>44</v>
      </c>
      <c r="BD1444">
        <v>8074</v>
      </c>
      <c r="BE1444" t="s">
        <v>10789</v>
      </c>
      <c r="BF1444" t="s">
        <v>937</v>
      </c>
      <c r="BH1444">
        <v>44</v>
      </c>
      <c r="BI1444">
        <v>8074</v>
      </c>
      <c r="BJ1444" t="s">
        <v>4141</v>
      </c>
      <c r="BK1444" t="s">
        <v>937</v>
      </c>
      <c r="BP1444">
        <v>66</v>
      </c>
      <c r="BQ1444">
        <v>6260</v>
      </c>
      <c r="BS1444">
        <v>2</v>
      </c>
    </row>
    <row r="1445" spans="43:71" x14ac:dyDescent="0.2">
      <c r="AQ1445">
        <v>44</v>
      </c>
      <c r="AR1445">
        <v>8075</v>
      </c>
      <c r="AS1445" t="s">
        <v>31384</v>
      </c>
      <c r="AT1445" t="s">
        <v>936</v>
      </c>
      <c r="AU1445">
        <v>44</v>
      </c>
      <c r="AV1445">
        <v>8075</v>
      </c>
      <c r="AW1445" t="s">
        <v>24486</v>
      </c>
      <c r="AX1445" t="s">
        <v>936</v>
      </c>
      <c r="AY1445">
        <v>44</v>
      </c>
      <c r="AZ1445">
        <v>8075</v>
      </c>
      <c r="BA1445" t="s">
        <v>17638</v>
      </c>
      <c r="BB1445" t="s">
        <v>936</v>
      </c>
      <c r="BC1445">
        <v>44</v>
      </c>
      <c r="BD1445">
        <v>8075</v>
      </c>
      <c r="BE1445" t="s">
        <v>10790</v>
      </c>
      <c r="BF1445" t="s">
        <v>936</v>
      </c>
      <c r="BH1445">
        <v>44</v>
      </c>
      <c r="BI1445">
        <v>8075</v>
      </c>
      <c r="BJ1445" t="s">
        <v>4142</v>
      </c>
      <c r="BK1445" t="s">
        <v>936</v>
      </c>
      <c r="BP1445">
        <v>66</v>
      </c>
      <c r="BQ1445">
        <v>6270</v>
      </c>
      <c r="BS1445">
        <v>2</v>
      </c>
    </row>
    <row r="1446" spans="43:71" x14ac:dyDescent="0.2">
      <c r="AQ1446">
        <v>44</v>
      </c>
      <c r="AR1446">
        <v>8076</v>
      </c>
      <c r="AS1446" t="s">
        <v>31385</v>
      </c>
      <c r="AT1446" t="s">
        <v>937</v>
      </c>
      <c r="AU1446">
        <v>44</v>
      </c>
      <c r="AV1446">
        <v>8076</v>
      </c>
      <c r="AW1446" t="s">
        <v>24487</v>
      </c>
      <c r="AX1446" t="s">
        <v>937</v>
      </c>
      <c r="AY1446">
        <v>44</v>
      </c>
      <c r="AZ1446">
        <v>8076</v>
      </c>
      <c r="BA1446" t="s">
        <v>17639</v>
      </c>
      <c r="BB1446" t="s">
        <v>937</v>
      </c>
      <c r="BC1446">
        <v>44</v>
      </c>
      <c r="BD1446">
        <v>8076</v>
      </c>
      <c r="BE1446" t="s">
        <v>10791</v>
      </c>
      <c r="BF1446" t="s">
        <v>937</v>
      </c>
      <c r="BH1446">
        <v>44</v>
      </c>
      <c r="BI1446">
        <v>8076</v>
      </c>
      <c r="BJ1446" t="s">
        <v>4143</v>
      </c>
      <c r="BK1446" t="s">
        <v>937</v>
      </c>
      <c r="BP1446">
        <v>66</v>
      </c>
      <c r="BQ1446">
        <v>6280</v>
      </c>
      <c r="BS1446">
        <v>2</v>
      </c>
    </row>
    <row r="1447" spans="43:71" x14ac:dyDescent="0.2">
      <c r="AQ1447">
        <v>44</v>
      </c>
      <c r="AR1447">
        <v>8077</v>
      </c>
      <c r="AS1447" t="s">
        <v>31386</v>
      </c>
      <c r="AT1447" t="s">
        <v>937</v>
      </c>
      <c r="AU1447">
        <v>44</v>
      </c>
      <c r="AV1447">
        <v>8077</v>
      </c>
      <c r="AW1447" t="s">
        <v>24488</v>
      </c>
      <c r="AX1447" t="s">
        <v>937</v>
      </c>
      <c r="AY1447">
        <v>44</v>
      </c>
      <c r="AZ1447">
        <v>8077</v>
      </c>
      <c r="BA1447" t="s">
        <v>17640</v>
      </c>
      <c r="BB1447" t="s">
        <v>937</v>
      </c>
      <c r="BC1447">
        <v>44</v>
      </c>
      <c r="BD1447">
        <v>8077</v>
      </c>
      <c r="BE1447" t="s">
        <v>10792</v>
      </c>
      <c r="BF1447" t="s">
        <v>937</v>
      </c>
      <c r="BH1447">
        <v>44</v>
      </c>
      <c r="BI1447">
        <v>8077</v>
      </c>
      <c r="BJ1447" t="s">
        <v>4144</v>
      </c>
      <c r="BK1447" t="s">
        <v>937</v>
      </c>
      <c r="BP1447">
        <v>66</v>
      </c>
      <c r="BQ1447">
        <v>6290</v>
      </c>
      <c r="BS1447">
        <v>1</v>
      </c>
    </row>
    <row r="1448" spans="43:71" x14ac:dyDescent="0.2">
      <c r="AQ1448">
        <v>44</v>
      </c>
      <c r="AR1448">
        <v>8078</v>
      </c>
      <c r="AS1448" t="s">
        <v>31387</v>
      </c>
      <c r="AT1448" t="s">
        <v>937</v>
      </c>
      <c r="AU1448">
        <v>44</v>
      </c>
      <c r="AV1448">
        <v>8078</v>
      </c>
      <c r="AW1448" t="s">
        <v>24489</v>
      </c>
      <c r="AX1448" t="s">
        <v>937</v>
      </c>
      <c r="AY1448">
        <v>44</v>
      </c>
      <c r="AZ1448">
        <v>8078</v>
      </c>
      <c r="BA1448" t="s">
        <v>17641</v>
      </c>
      <c r="BB1448" t="s">
        <v>937</v>
      </c>
      <c r="BC1448">
        <v>44</v>
      </c>
      <c r="BD1448">
        <v>8078</v>
      </c>
      <c r="BE1448" t="s">
        <v>10793</v>
      </c>
      <c r="BF1448" t="s">
        <v>937</v>
      </c>
      <c r="BH1448">
        <v>44</v>
      </c>
      <c r="BI1448">
        <v>8078</v>
      </c>
      <c r="BJ1448" t="s">
        <v>4145</v>
      </c>
      <c r="BK1448" t="s">
        <v>937</v>
      </c>
      <c r="BP1448">
        <v>66</v>
      </c>
      <c r="BQ1448">
        <v>6300</v>
      </c>
      <c r="BS1448">
        <v>1</v>
      </c>
    </row>
    <row r="1449" spans="43:71" x14ac:dyDescent="0.2">
      <c r="AQ1449">
        <v>44</v>
      </c>
      <c r="AR1449">
        <v>8079</v>
      </c>
      <c r="AS1449" t="s">
        <v>31388</v>
      </c>
      <c r="AT1449" t="s">
        <v>937</v>
      </c>
      <c r="AU1449">
        <v>44</v>
      </c>
      <c r="AV1449">
        <v>8079</v>
      </c>
      <c r="AW1449" t="s">
        <v>24490</v>
      </c>
      <c r="AX1449" t="s">
        <v>937</v>
      </c>
      <c r="AY1449">
        <v>44</v>
      </c>
      <c r="AZ1449">
        <v>8079</v>
      </c>
      <c r="BA1449" t="s">
        <v>17642</v>
      </c>
      <c r="BB1449" t="s">
        <v>937</v>
      </c>
      <c r="BC1449">
        <v>44</v>
      </c>
      <c r="BD1449">
        <v>8079</v>
      </c>
      <c r="BE1449" t="s">
        <v>10794</v>
      </c>
      <c r="BF1449" t="s">
        <v>937</v>
      </c>
      <c r="BH1449">
        <v>44</v>
      </c>
      <c r="BI1449">
        <v>8079</v>
      </c>
      <c r="BJ1449" t="s">
        <v>4146</v>
      </c>
      <c r="BK1449" t="s">
        <v>937</v>
      </c>
      <c r="BP1449">
        <v>66</v>
      </c>
      <c r="BQ1449">
        <v>6310</v>
      </c>
      <c r="BS1449">
        <v>1</v>
      </c>
    </row>
    <row r="1450" spans="43:71" x14ac:dyDescent="0.2">
      <c r="AQ1450">
        <v>44</v>
      </c>
      <c r="AR1450">
        <v>8080</v>
      </c>
      <c r="AS1450" t="s">
        <v>31389</v>
      </c>
      <c r="AT1450" t="s">
        <v>938</v>
      </c>
      <c r="AU1450">
        <v>44</v>
      </c>
      <c r="AV1450">
        <v>8080</v>
      </c>
      <c r="AW1450" t="s">
        <v>24491</v>
      </c>
      <c r="AX1450" t="s">
        <v>938</v>
      </c>
      <c r="AY1450">
        <v>44</v>
      </c>
      <c r="AZ1450">
        <v>8080</v>
      </c>
      <c r="BA1450" t="s">
        <v>17643</v>
      </c>
      <c r="BB1450" t="s">
        <v>938</v>
      </c>
      <c r="BC1450">
        <v>44</v>
      </c>
      <c r="BD1450">
        <v>8080</v>
      </c>
      <c r="BE1450" t="s">
        <v>10795</v>
      </c>
      <c r="BF1450" t="s">
        <v>938</v>
      </c>
      <c r="BH1450">
        <v>44</v>
      </c>
      <c r="BI1450">
        <v>8080</v>
      </c>
      <c r="BJ1450" t="s">
        <v>4147</v>
      </c>
      <c r="BK1450" t="s">
        <v>938</v>
      </c>
      <c r="BP1450">
        <v>66</v>
      </c>
      <c r="BQ1450">
        <v>6320</v>
      </c>
      <c r="BS1450">
        <v>3</v>
      </c>
    </row>
    <row r="1451" spans="43:71" x14ac:dyDescent="0.2">
      <c r="AQ1451">
        <v>44</v>
      </c>
      <c r="AR1451">
        <v>8081</v>
      </c>
      <c r="AS1451" t="s">
        <v>31390</v>
      </c>
      <c r="AT1451" t="s">
        <v>936</v>
      </c>
      <c r="AU1451">
        <v>44</v>
      </c>
      <c r="AV1451">
        <v>8081</v>
      </c>
      <c r="AW1451" t="s">
        <v>24492</v>
      </c>
      <c r="AX1451" t="s">
        <v>936</v>
      </c>
      <c r="AY1451">
        <v>44</v>
      </c>
      <c r="AZ1451">
        <v>8081</v>
      </c>
      <c r="BA1451" t="s">
        <v>17644</v>
      </c>
      <c r="BB1451" t="s">
        <v>936</v>
      </c>
      <c r="BC1451">
        <v>44</v>
      </c>
      <c r="BD1451">
        <v>8081</v>
      </c>
      <c r="BE1451" t="s">
        <v>10796</v>
      </c>
      <c r="BF1451" t="s">
        <v>936</v>
      </c>
      <c r="BH1451">
        <v>44</v>
      </c>
      <c r="BI1451">
        <v>8081</v>
      </c>
      <c r="BJ1451" t="s">
        <v>4148</v>
      </c>
      <c r="BK1451" t="s">
        <v>936</v>
      </c>
      <c r="BP1451">
        <v>66</v>
      </c>
      <c r="BQ1451">
        <v>6330</v>
      </c>
      <c r="BS1451">
        <v>1</v>
      </c>
    </row>
    <row r="1452" spans="43:71" x14ac:dyDescent="0.2">
      <c r="AQ1452">
        <v>44</v>
      </c>
      <c r="AR1452">
        <v>8082</v>
      </c>
      <c r="AS1452" t="s">
        <v>31391</v>
      </c>
      <c r="AT1452" t="s">
        <v>937</v>
      </c>
      <c r="AU1452">
        <v>44</v>
      </c>
      <c r="AV1452">
        <v>8082</v>
      </c>
      <c r="AW1452" t="s">
        <v>24493</v>
      </c>
      <c r="AX1452" t="s">
        <v>937</v>
      </c>
      <c r="AY1452">
        <v>44</v>
      </c>
      <c r="AZ1452">
        <v>8082</v>
      </c>
      <c r="BA1452" t="s">
        <v>17645</v>
      </c>
      <c r="BB1452" t="s">
        <v>937</v>
      </c>
      <c r="BC1452">
        <v>44</v>
      </c>
      <c r="BD1452">
        <v>8082</v>
      </c>
      <c r="BE1452" t="s">
        <v>10797</v>
      </c>
      <c r="BF1452" t="s">
        <v>937</v>
      </c>
      <c r="BH1452">
        <v>44</v>
      </c>
      <c r="BI1452">
        <v>8082</v>
      </c>
      <c r="BJ1452" t="s">
        <v>4149</v>
      </c>
      <c r="BK1452" t="s">
        <v>937</v>
      </c>
      <c r="BP1452">
        <v>66</v>
      </c>
      <c r="BQ1452">
        <v>6340</v>
      </c>
      <c r="BS1452">
        <v>1</v>
      </c>
    </row>
    <row r="1453" spans="43:71" x14ac:dyDescent="0.2">
      <c r="AQ1453">
        <v>44</v>
      </c>
      <c r="AR1453">
        <v>8083</v>
      </c>
      <c r="AS1453" t="s">
        <v>31392</v>
      </c>
      <c r="AT1453" t="s">
        <v>936</v>
      </c>
      <c r="AU1453">
        <v>44</v>
      </c>
      <c r="AV1453">
        <v>8083</v>
      </c>
      <c r="AW1453" t="s">
        <v>24494</v>
      </c>
      <c r="AX1453" t="s">
        <v>936</v>
      </c>
      <c r="AY1453">
        <v>44</v>
      </c>
      <c r="AZ1453">
        <v>8083</v>
      </c>
      <c r="BA1453" t="s">
        <v>17646</v>
      </c>
      <c r="BB1453" t="s">
        <v>936</v>
      </c>
      <c r="BC1453">
        <v>44</v>
      </c>
      <c r="BD1453">
        <v>8083</v>
      </c>
      <c r="BE1453" t="s">
        <v>10798</v>
      </c>
      <c r="BF1453" t="s">
        <v>936</v>
      </c>
      <c r="BH1453">
        <v>44</v>
      </c>
      <c r="BI1453">
        <v>8083</v>
      </c>
      <c r="BJ1453" t="s">
        <v>4150</v>
      </c>
      <c r="BK1453" t="s">
        <v>936</v>
      </c>
      <c r="BP1453">
        <v>67</v>
      </c>
      <c r="BQ1453">
        <v>6010</v>
      </c>
      <c r="BS1453">
        <v>2</v>
      </c>
    </row>
    <row r="1454" spans="43:71" x14ac:dyDescent="0.2">
      <c r="AQ1454">
        <v>44</v>
      </c>
      <c r="AR1454">
        <v>8084</v>
      </c>
      <c r="AS1454" t="s">
        <v>31393</v>
      </c>
      <c r="AT1454" t="s">
        <v>937</v>
      </c>
      <c r="AU1454">
        <v>44</v>
      </c>
      <c r="AV1454">
        <v>8084</v>
      </c>
      <c r="AW1454" t="s">
        <v>24495</v>
      </c>
      <c r="AX1454" t="s">
        <v>937</v>
      </c>
      <c r="AY1454">
        <v>44</v>
      </c>
      <c r="AZ1454">
        <v>8084</v>
      </c>
      <c r="BA1454" t="s">
        <v>17647</v>
      </c>
      <c r="BB1454" t="s">
        <v>937</v>
      </c>
      <c r="BC1454">
        <v>44</v>
      </c>
      <c r="BD1454">
        <v>8084</v>
      </c>
      <c r="BE1454" t="s">
        <v>10799</v>
      </c>
      <c r="BF1454" t="s">
        <v>937</v>
      </c>
      <c r="BH1454">
        <v>44</v>
      </c>
      <c r="BI1454">
        <v>8084</v>
      </c>
      <c r="BJ1454" t="s">
        <v>4151</v>
      </c>
      <c r="BK1454" t="s">
        <v>937</v>
      </c>
      <c r="BP1454">
        <v>67</v>
      </c>
      <c r="BQ1454">
        <v>6020</v>
      </c>
      <c r="BS1454">
        <v>2</v>
      </c>
    </row>
    <row r="1455" spans="43:71" x14ac:dyDescent="0.2">
      <c r="AQ1455">
        <v>45</v>
      </c>
      <c r="AR1455">
        <v>6010</v>
      </c>
      <c r="AS1455" t="s">
        <v>31394</v>
      </c>
      <c r="AT1455" t="s">
        <v>937</v>
      </c>
      <c r="AU1455">
        <v>45</v>
      </c>
      <c r="AV1455">
        <v>6010</v>
      </c>
      <c r="AW1455" t="s">
        <v>24496</v>
      </c>
      <c r="AX1455" t="s">
        <v>937</v>
      </c>
      <c r="AY1455">
        <v>45</v>
      </c>
      <c r="AZ1455">
        <v>6010</v>
      </c>
      <c r="BA1455" t="s">
        <v>17648</v>
      </c>
      <c r="BB1455" t="s">
        <v>937</v>
      </c>
      <c r="BC1455">
        <v>45</v>
      </c>
      <c r="BD1455">
        <v>6010</v>
      </c>
      <c r="BE1455" t="s">
        <v>10800</v>
      </c>
      <c r="BF1455" t="s">
        <v>937</v>
      </c>
      <c r="BH1455">
        <v>45</v>
      </c>
      <c r="BI1455">
        <v>6010</v>
      </c>
      <c r="BJ1455" t="s">
        <v>4152</v>
      </c>
      <c r="BK1455" t="s">
        <v>937</v>
      </c>
      <c r="BP1455">
        <v>67</v>
      </c>
      <c r="BQ1455">
        <v>6030</v>
      </c>
      <c r="BS1455">
        <v>2</v>
      </c>
    </row>
    <row r="1456" spans="43:71" x14ac:dyDescent="0.2">
      <c r="AQ1456">
        <v>45</v>
      </c>
      <c r="AR1456">
        <v>6020</v>
      </c>
      <c r="AS1456" t="s">
        <v>31395</v>
      </c>
      <c r="AT1456" t="s">
        <v>937</v>
      </c>
      <c r="AU1456">
        <v>45</v>
      </c>
      <c r="AV1456">
        <v>6020</v>
      </c>
      <c r="AW1456" t="s">
        <v>24497</v>
      </c>
      <c r="AX1456" t="s">
        <v>937</v>
      </c>
      <c r="AY1456">
        <v>45</v>
      </c>
      <c r="AZ1456">
        <v>6020</v>
      </c>
      <c r="BA1456" t="s">
        <v>17649</v>
      </c>
      <c r="BB1456" t="s">
        <v>937</v>
      </c>
      <c r="BC1456">
        <v>45</v>
      </c>
      <c r="BD1456">
        <v>6020</v>
      </c>
      <c r="BE1456" t="s">
        <v>10801</v>
      </c>
      <c r="BF1456" t="s">
        <v>937</v>
      </c>
      <c r="BH1456">
        <v>45</v>
      </c>
      <c r="BI1456">
        <v>6020</v>
      </c>
      <c r="BJ1456" t="s">
        <v>4153</v>
      </c>
      <c r="BK1456" t="s">
        <v>937</v>
      </c>
      <c r="BP1456">
        <v>67</v>
      </c>
      <c r="BQ1456">
        <v>6040</v>
      </c>
      <c r="BS1456">
        <v>2</v>
      </c>
    </row>
    <row r="1457" spans="43:71" x14ac:dyDescent="0.2">
      <c r="AQ1457">
        <v>45</v>
      </c>
      <c r="AR1457">
        <v>6030</v>
      </c>
      <c r="AS1457" t="s">
        <v>31396</v>
      </c>
      <c r="AT1457" t="s">
        <v>937</v>
      </c>
      <c r="AU1457">
        <v>45</v>
      </c>
      <c r="AV1457">
        <v>6030</v>
      </c>
      <c r="AW1457" t="s">
        <v>24498</v>
      </c>
      <c r="AX1457" t="s">
        <v>937</v>
      </c>
      <c r="AY1457">
        <v>45</v>
      </c>
      <c r="AZ1457">
        <v>6030</v>
      </c>
      <c r="BA1457" t="s">
        <v>17650</v>
      </c>
      <c r="BB1457" t="s">
        <v>937</v>
      </c>
      <c r="BC1457">
        <v>45</v>
      </c>
      <c r="BD1457">
        <v>6030</v>
      </c>
      <c r="BE1457" t="s">
        <v>10802</v>
      </c>
      <c r="BF1457" t="s">
        <v>937</v>
      </c>
      <c r="BH1457">
        <v>45</v>
      </c>
      <c r="BI1457">
        <v>6030</v>
      </c>
      <c r="BJ1457" t="s">
        <v>4154</v>
      </c>
      <c r="BK1457" t="s">
        <v>937</v>
      </c>
      <c r="BP1457">
        <v>67</v>
      </c>
      <c r="BQ1457">
        <v>6070</v>
      </c>
      <c r="BS1457">
        <v>2</v>
      </c>
    </row>
    <row r="1458" spans="43:71" x14ac:dyDescent="0.2">
      <c r="AQ1458">
        <v>45</v>
      </c>
      <c r="AR1458">
        <v>6040</v>
      </c>
      <c r="AS1458" t="s">
        <v>31397</v>
      </c>
      <c r="AT1458" t="s">
        <v>937</v>
      </c>
      <c r="AU1458">
        <v>45</v>
      </c>
      <c r="AV1458">
        <v>6040</v>
      </c>
      <c r="AW1458" t="s">
        <v>24499</v>
      </c>
      <c r="AX1458" t="s">
        <v>937</v>
      </c>
      <c r="AY1458">
        <v>45</v>
      </c>
      <c r="AZ1458">
        <v>6040</v>
      </c>
      <c r="BA1458" t="s">
        <v>17651</v>
      </c>
      <c r="BB1458" t="s">
        <v>937</v>
      </c>
      <c r="BC1458">
        <v>45</v>
      </c>
      <c r="BD1458">
        <v>6040</v>
      </c>
      <c r="BE1458" t="s">
        <v>10803</v>
      </c>
      <c r="BF1458" t="s">
        <v>937</v>
      </c>
      <c r="BH1458">
        <v>45</v>
      </c>
      <c r="BI1458">
        <v>6040</v>
      </c>
      <c r="BJ1458" t="s">
        <v>4155</v>
      </c>
      <c r="BK1458" t="s">
        <v>937</v>
      </c>
      <c r="BP1458">
        <v>67</v>
      </c>
      <c r="BQ1458">
        <v>6080</v>
      </c>
      <c r="BS1458">
        <v>3</v>
      </c>
    </row>
    <row r="1459" spans="43:71" x14ac:dyDescent="0.2">
      <c r="AQ1459">
        <v>45</v>
      </c>
      <c r="AR1459">
        <v>6070</v>
      </c>
      <c r="AS1459" t="s">
        <v>31398</v>
      </c>
      <c r="AT1459" t="s">
        <v>937</v>
      </c>
      <c r="AU1459">
        <v>45</v>
      </c>
      <c r="AV1459">
        <v>6070</v>
      </c>
      <c r="AW1459" t="s">
        <v>24500</v>
      </c>
      <c r="AX1459" t="s">
        <v>937</v>
      </c>
      <c r="AY1459">
        <v>45</v>
      </c>
      <c r="AZ1459">
        <v>6070</v>
      </c>
      <c r="BA1459" t="s">
        <v>17652</v>
      </c>
      <c r="BB1459" t="s">
        <v>937</v>
      </c>
      <c r="BC1459">
        <v>45</v>
      </c>
      <c r="BD1459">
        <v>6070</v>
      </c>
      <c r="BE1459" t="s">
        <v>10804</v>
      </c>
      <c r="BF1459" t="s">
        <v>937</v>
      </c>
      <c r="BH1459">
        <v>45</v>
      </c>
      <c r="BI1459">
        <v>6070</v>
      </c>
      <c r="BJ1459" t="s">
        <v>4156</v>
      </c>
      <c r="BK1459" t="s">
        <v>937</v>
      </c>
      <c r="BP1459">
        <v>67</v>
      </c>
      <c r="BQ1459">
        <v>6090</v>
      </c>
      <c r="BS1459">
        <v>3</v>
      </c>
    </row>
    <row r="1460" spans="43:71" x14ac:dyDescent="0.2">
      <c r="AQ1460">
        <v>45</v>
      </c>
      <c r="AR1460">
        <v>6080</v>
      </c>
      <c r="AS1460" t="s">
        <v>31399</v>
      </c>
      <c r="AT1460" t="s">
        <v>937</v>
      </c>
      <c r="AU1460">
        <v>45</v>
      </c>
      <c r="AV1460">
        <v>6080</v>
      </c>
      <c r="AW1460" t="s">
        <v>24501</v>
      </c>
      <c r="AX1460" t="s">
        <v>937</v>
      </c>
      <c r="AY1460">
        <v>45</v>
      </c>
      <c r="AZ1460">
        <v>6080</v>
      </c>
      <c r="BA1460" t="s">
        <v>17653</v>
      </c>
      <c r="BB1460" t="s">
        <v>937</v>
      </c>
      <c r="BC1460">
        <v>45</v>
      </c>
      <c r="BD1460">
        <v>6080</v>
      </c>
      <c r="BE1460" t="s">
        <v>10805</v>
      </c>
      <c r="BF1460" t="s">
        <v>937</v>
      </c>
      <c r="BH1460">
        <v>45</v>
      </c>
      <c r="BI1460">
        <v>6080</v>
      </c>
      <c r="BJ1460" t="s">
        <v>4157</v>
      </c>
      <c r="BK1460" t="s">
        <v>937</v>
      </c>
      <c r="BP1460">
        <v>67</v>
      </c>
      <c r="BQ1460">
        <v>6100</v>
      </c>
      <c r="BS1460">
        <v>2</v>
      </c>
    </row>
    <row r="1461" spans="43:71" x14ac:dyDescent="0.2">
      <c r="AQ1461">
        <v>45</v>
      </c>
      <c r="AR1461">
        <v>6090</v>
      </c>
      <c r="AS1461" t="s">
        <v>31400</v>
      </c>
      <c r="AT1461" t="s">
        <v>937</v>
      </c>
      <c r="AU1461">
        <v>45</v>
      </c>
      <c r="AV1461">
        <v>6090</v>
      </c>
      <c r="AW1461" t="s">
        <v>24502</v>
      </c>
      <c r="AX1461" t="s">
        <v>937</v>
      </c>
      <c r="AY1461">
        <v>45</v>
      </c>
      <c r="AZ1461">
        <v>6090</v>
      </c>
      <c r="BA1461" t="s">
        <v>17654</v>
      </c>
      <c r="BB1461" t="s">
        <v>937</v>
      </c>
      <c r="BC1461">
        <v>45</v>
      </c>
      <c r="BD1461">
        <v>6090</v>
      </c>
      <c r="BE1461" t="s">
        <v>10806</v>
      </c>
      <c r="BF1461" t="s">
        <v>937</v>
      </c>
      <c r="BH1461">
        <v>45</v>
      </c>
      <c r="BI1461">
        <v>6090</v>
      </c>
      <c r="BJ1461" t="s">
        <v>4158</v>
      </c>
      <c r="BK1461" t="s">
        <v>937</v>
      </c>
      <c r="BP1461">
        <v>67</v>
      </c>
      <c r="BQ1461">
        <v>6101</v>
      </c>
      <c r="BS1461">
        <v>2</v>
      </c>
    </row>
    <row r="1462" spans="43:71" x14ac:dyDescent="0.2">
      <c r="AQ1462">
        <v>45</v>
      </c>
      <c r="AR1462">
        <v>6100</v>
      </c>
      <c r="AS1462" t="s">
        <v>31401</v>
      </c>
      <c r="AT1462" t="s">
        <v>937</v>
      </c>
      <c r="AU1462">
        <v>45</v>
      </c>
      <c r="AV1462">
        <v>6100</v>
      </c>
      <c r="AW1462" t="s">
        <v>24503</v>
      </c>
      <c r="AX1462" t="s">
        <v>937</v>
      </c>
      <c r="AY1462">
        <v>45</v>
      </c>
      <c r="AZ1462">
        <v>6100</v>
      </c>
      <c r="BA1462" t="s">
        <v>17655</v>
      </c>
      <c r="BB1462" t="s">
        <v>937</v>
      </c>
      <c r="BC1462">
        <v>45</v>
      </c>
      <c r="BD1462">
        <v>6100</v>
      </c>
      <c r="BE1462" t="s">
        <v>10807</v>
      </c>
      <c r="BF1462" t="s">
        <v>937</v>
      </c>
      <c r="BH1462">
        <v>45</v>
      </c>
      <c r="BI1462">
        <v>6100</v>
      </c>
      <c r="BJ1462" t="s">
        <v>4159</v>
      </c>
      <c r="BK1462" t="s">
        <v>937</v>
      </c>
      <c r="BP1462">
        <v>67</v>
      </c>
      <c r="BQ1462">
        <v>6110</v>
      </c>
      <c r="BS1462">
        <v>3</v>
      </c>
    </row>
    <row r="1463" spans="43:71" x14ac:dyDescent="0.2">
      <c r="AQ1463">
        <v>45</v>
      </c>
      <c r="AR1463">
        <v>6101</v>
      </c>
      <c r="AS1463" t="s">
        <v>31402</v>
      </c>
      <c r="AT1463" t="s">
        <v>937</v>
      </c>
      <c r="AU1463">
        <v>45</v>
      </c>
      <c r="AV1463">
        <v>6101</v>
      </c>
      <c r="AW1463" t="s">
        <v>24504</v>
      </c>
      <c r="AX1463" t="s">
        <v>937</v>
      </c>
      <c r="AY1463">
        <v>45</v>
      </c>
      <c r="AZ1463">
        <v>6101</v>
      </c>
      <c r="BA1463" t="s">
        <v>17656</v>
      </c>
      <c r="BB1463" t="s">
        <v>937</v>
      </c>
      <c r="BC1463">
        <v>45</v>
      </c>
      <c r="BD1463">
        <v>6101</v>
      </c>
      <c r="BE1463" t="s">
        <v>10808</v>
      </c>
      <c r="BF1463" t="s">
        <v>937</v>
      </c>
      <c r="BH1463">
        <v>45</v>
      </c>
      <c r="BI1463">
        <v>6101</v>
      </c>
      <c r="BJ1463" t="s">
        <v>4160</v>
      </c>
      <c r="BK1463" t="s">
        <v>937</v>
      </c>
      <c r="BP1463">
        <v>67</v>
      </c>
      <c r="BQ1463">
        <v>6130</v>
      </c>
      <c r="BS1463">
        <v>2</v>
      </c>
    </row>
    <row r="1464" spans="43:71" x14ac:dyDescent="0.2">
      <c r="AQ1464">
        <v>45</v>
      </c>
      <c r="AR1464">
        <v>6110</v>
      </c>
      <c r="AS1464" t="s">
        <v>31403</v>
      </c>
      <c r="AT1464" t="s">
        <v>936</v>
      </c>
      <c r="AU1464">
        <v>45</v>
      </c>
      <c r="AV1464">
        <v>6110</v>
      </c>
      <c r="AW1464" t="s">
        <v>24505</v>
      </c>
      <c r="AX1464" t="s">
        <v>936</v>
      </c>
      <c r="AY1464">
        <v>45</v>
      </c>
      <c r="AZ1464">
        <v>6110</v>
      </c>
      <c r="BA1464" t="s">
        <v>17657</v>
      </c>
      <c r="BB1464" t="s">
        <v>936</v>
      </c>
      <c r="BC1464">
        <v>45</v>
      </c>
      <c r="BD1464">
        <v>6110</v>
      </c>
      <c r="BE1464" t="s">
        <v>10809</v>
      </c>
      <c r="BF1464" t="s">
        <v>936</v>
      </c>
      <c r="BH1464">
        <v>45</v>
      </c>
      <c r="BI1464">
        <v>6110</v>
      </c>
      <c r="BJ1464" t="s">
        <v>4161</v>
      </c>
      <c r="BK1464" t="s">
        <v>936</v>
      </c>
      <c r="BP1464">
        <v>67</v>
      </c>
      <c r="BQ1464">
        <v>6131</v>
      </c>
      <c r="BS1464">
        <v>2</v>
      </c>
    </row>
    <row r="1465" spans="43:71" x14ac:dyDescent="0.2">
      <c r="AQ1465">
        <v>45</v>
      </c>
      <c r="AR1465">
        <v>6130</v>
      </c>
      <c r="AS1465" t="s">
        <v>31404</v>
      </c>
      <c r="AT1465" t="s">
        <v>937</v>
      </c>
      <c r="AU1465">
        <v>45</v>
      </c>
      <c r="AV1465">
        <v>6130</v>
      </c>
      <c r="AW1465" t="s">
        <v>24506</v>
      </c>
      <c r="AX1465" t="s">
        <v>937</v>
      </c>
      <c r="AY1465">
        <v>45</v>
      </c>
      <c r="AZ1465">
        <v>6130</v>
      </c>
      <c r="BA1465" t="s">
        <v>17658</v>
      </c>
      <c r="BB1465" t="s">
        <v>937</v>
      </c>
      <c r="BC1465">
        <v>45</v>
      </c>
      <c r="BD1465">
        <v>6130</v>
      </c>
      <c r="BE1465" t="s">
        <v>10810</v>
      </c>
      <c r="BF1465" t="s">
        <v>937</v>
      </c>
      <c r="BH1465">
        <v>45</v>
      </c>
      <c r="BI1465">
        <v>6130</v>
      </c>
      <c r="BJ1465" t="s">
        <v>4162</v>
      </c>
      <c r="BK1465" t="s">
        <v>937</v>
      </c>
      <c r="BP1465">
        <v>67</v>
      </c>
      <c r="BQ1465">
        <v>6140</v>
      </c>
      <c r="BS1465">
        <v>2</v>
      </c>
    </row>
    <row r="1466" spans="43:71" x14ac:dyDescent="0.2">
      <c r="AQ1466">
        <v>45</v>
      </c>
      <c r="AR1466">
        <v>6131</v>
      </c>
      <c r="AS1466" t="s">
        <v>31405</v>
      </c>
      <c r="AT1466" t="s">
        <v>937</v>
      </c>
      <c r="AU1466">
        <v>45</v>
      </c>
      <c r="AV1466">
        <v>6131</v>
      </c>
      <c r="AW1466" t="s">
        <v>24507</v>
      </c>
      <c r="AX1466" t="s">
        <v>937</v>
      </c>
      <c r="AY1466">
        <v>45</v>
      </c>
      <c r="AZ1466">
        <v>6131</v>
      </c>
      <c r="BA1466" t="s">
        <v>17659</v>
      </c>
      <c r="BB1466" t="s">
        <v>937</v>
      </c>
      <c r="BC1466">
        <v>45</v>
      </c>
      <c r="BD1466">
        <v>6131</v>
      </c>
      <c r="BE1466" t="s">
        <v>10811</v>
      </c>
      <c r="BF1466" t="s">
        <v>937</v>
      </c>
      <c r="BH1466">
        <v>45</v>
      </c>
      <c r="BI1466">
        <v>6131</v>
      </c>
      <c r="BJ1466" t="s">
        <v>4163</v>
      </c>
      <c r="BK1466" t="s">
        <v>937</v>
      </c>
      <c r="BP1466">
        <v>67</v>
      </c>
      <c r="BQ1466">
        <v>6150</v>
      </c>
      <c r="BS1466">
        <v>2</v>
      </c>
    </row>
    <row r="1467" spans="43:71" x14ac:dyDescent="0.2">
      <c r="AQ1467">
        <v>45</v>
      </c>
      <c r="AR1467">
        <v>6140</v>
      </c>
      <c r="AS1467" t="s">
        <v>31406</v>
      </c>
      <c r="AT1467" t="s">
        <v>937</v>
      </c>
      <c r="AU1467">
        <v>45</v>
      </c>
      <c r="AV1467">
        <v>6140</v>
      </c>
      <c r="AW1467" t="s">
        <v>24508</v>
      </c>
      <c r="AX1467" t="s">
        <v>937</v>
      </c>
      <c r="AY1467">
        <v>45</v>
      </c>
      <c r="AZ1467">
        <v>6140</v>
      </c>
      <c r="BA1467" t="s">
        <v>17660</v>
      </c>
      <c r="BB1467" t="s">
        <v>937</v>
      </c>
      <c r="BC1467">
        <v>45</v>
      </c>
      <c r="BD1467">
        <v>6140</v>
      </c>
      <c r="BE1467" t="s">
        <v>10812</v>
      </c>
      <c r="BF1467" t="s">
        <v>937</v>
      </c>
      <c r="BH1467">
        <v>45</v>
      </c>
      <c r="BI1467">
        <v>6140</v>
      </c>
      <c r="BJ1467" t="s">
        <v>4164</v>
      </c>
      <c r="BK1467" t="s">
        <v>937</v>
      </c>
      <c r="BP1467">
        <v>67</v>
      </c>
      <c r="BQ1467">
        <v>6160</v>
      </c>
      <c r="BS1467">
        <v>2</v>
      </c>
    </row>
    <row r="1468" spans="43:71" x14ac:dyDescent="0.2">
      <c r="AQ1468">
        <v>45</v>
      </c>
      <c r="AR1468">
        <v>6150</v>
      </c>
      <c r="AS1468" t="s">
        <v>31407</v>
      </c>
      <c r="AT1468" t="s">
        <v>937</v>
      </c>
      <c r="AU1468">
        <v>45</v>
      </c>
      <c r="AV1468">
        <v>6150</v>
      </c>
      <c r="AW1468" t="s">
        <v>24509</v>
      </c>
      <c r="AX1468" t="s">
        <v>937</v>
      </c>
      <c r="AY1468">
        <v>45</v>
      </c>
      <c r="AZ1468">
        <v>6150</v>
      </c>
      <c r="BA1468" t="s">
        <v>17661</v>
      </c>
      <c r="BB1468" t="s">
        <v>937</v>
      </c>
      <c r="BC1468">
        <v>45</v>
      </c>
      <c r="BD1468">
        <v>6150</v>
      </c>
      <c r="BE1468" t="s">
        <v>10813</v>
      </c>
      <c r="BF1468" t="s">
        <v>937</v>
      </c>
      <c r="BH1468">
        <v>45</v>
      </c>
      <c r="BI1468">
        <v>6150</v>
      </c>
      <c r="BJ1468" t="s">
        <v>4165</v>
      </c>
      <c r="BK1468" t="s">
        <v>937</v>
      </c>
      <c r="BP1468">
        <v>67</v>
      </c>
      <c r="BQ1468">
        <v>6170</v>
      </c>
      <c r="BS1468">
        <v>2</v>
      </c>
    </row>
    <row r="1469" spans="43:71" x14ac:dyDescent="0.2">
      <c r="AQ1469">
        <v>45</v>
      </c>
      <c r="AR1469">
        <v>6160</v>
      </c>
      <c r="AS1469" t="s">
        <v>31408</v>
      </c>
      <c r="AT1469" t="s">
        <v>937</v>
      </c>
      <c r="AU1469">
        <v>45</v>
      </c>
      <c r="AV1469">
        <v>6160</v>
      </c>
      <c r="AW1469" t="s">
        <v>24510</v>
      </c>
      <c r="AX1469" t="s">
        <v>937</v>
      </c>
      <c r="AY1469">
        <v>45</v>
      </c>
      <c r="AZ1469">
        <v>6160</v>
      </c>
      <c r="BA1469" t="s">
        <v>17662</v>
      </c>
      <c r="BB1469" t="s">
        <v>937</v>
      </c>
      <c r="BC1469">
        <v>45</v>
      </c>
      <c r="BD1469">
        <v>6160</v>
      </c>
      <c r="BE1469" t="s">
        <v>10814</v>
      </c>
      <c r="BF1469" t="s">
        <v>937</v>
      </c>
      <c r="BH1469">
        <v>45</v>
      </c>
      <c r="BI1469">
        <v>6160</v>
      </c>
      <c r="BJ1469" t="s">
        <v>4166</v>
      </c>
      <c r="BK1469" t="s">
        <v>937</v>
      </c>
      <c r="BP1469">
        <v>67</v>
      </c>
      <c r="BQ1469">
        <v>6180</v>
      </c>
      <c r="BS1469">
        <v>2</v>
      </c>
    </row>
    <row r="1470" spans="43:71" x14ac:dyDescent="0.2">
      <c r="AQ1470">
        <v>45</v>
      </c>
      <c r="AR1470">
        <v>6170</v>
      </c>
      <c r="AS1470" t="s">
        <v>31409</v>
      </c>
      <c r="AT1470" t="s">
        <v>937</v>
      </c>
      <c r="AU1470">
        <v>45</v>
      </c>
      <c r="AV1470">
        <v>6170</v>
      </c>
      <c r="AW1470" t="s">
        <v>24511</v>
      </c>
      <c r="AX1470" t="s">
        <v>937</v>
      </c>
      <c r="AY1470">
        <v>45</v>
      </c>
      <c r="AZ1470">
        <v>6170</v>
      </c>
      <c r="BA1470" t="s">
        <v>17663</v>
      </c>
      <c r="BB1470" t="s">
        <v>937</v>
      </c>
      <c r="BC1470">
        <v>45</v>
      </c>
      <c r="BD1470">
        <v>6170</v>
      </c>
      <c r="BE1470" t="s">
        <v>10815</v>
      </c>
      <c r="BF1470" t="s">
        <v>937</v>
      </c>
      <c r="BH1470">
        <v>45</v>
      </c>
      <c r="BI1470">
        <v>6170</v>
      </c>
      <c r="BJ1470" t="s">
        <v>4167</v>
      </c>
      <c r="BK1470" t="s">
        <v>937</v>
      </c>
      <c r="BP1470">
        <v>67</v>
      </c>
      <c r="BQ1470">
        <v>6190</v>
      </c>
      <c r="BS1470">
        <v>2</v>
      </c>
    </row>
    <row r="1471" spans="43:71" x14ac:dyDescent="0.2">
      <c r="AQ1471">
        <v>45</v>
      </c>
      <c r="AR1471">
        <v>6180</v>
      </c>
      <c r="AS1471" t="s">
        <v>31410</v>
      </c>
      <c r="AT1471" t="s">
        <v>937</v>
      </c>
      <c r="AU1471">
        <v>45</v>
      </c>
      <c r="AV1471">
        <v>6180</v>
      </c>
      <c r="AW1471" t="s">
        <v>24512</v>
      </c>
      <c r="AX1471" t="s">
        <v>937</v>
      </c>
      <c r="AY1471">
        <v>45</v>
      </c>
      <c r="AZ1471">
        <v>6180</v>
      </c>
      <c r="BA1471" t="s">
        <v>17664</v>
      </c>
      <c r="BB1471" t="s">
        <v>937</v>
      </c>
      <c r="BC1471">
        <v>45</v>
      </c>
      <c r="BD1471">
        <v>6180</v>
      </c>
      <c r="BE1471" t="s">
        <v>10816</v>
      </c>
      <c r="BF1471" t="s">
        <v>937</v>
      </c>
      <c r="BH1471">
        <v>45</v>
      </c>
      <c r="BI1471">
        <v>6180</v>
      </c>
      <c r="BJ1471" t="s">
        <v>4168</v>
      </c>
      <c r="BK1471" t="s">
        <v>937</v>
      </c>
      <c r="BP1471">
        <v>67</v>
      </c>
      <c r="BQ1471">
        <v>6200</v>
      </c>
      <c r="BS1471">
        <v>2</v>
      </c>
    </row>
    <row r="1472" spans="43:71" x14ac:dyDescent="0.2">
      <c r="AQ1472">
        <v>45</v>
      </c>
      <c r="AR1472">
        <v>6190</v>
      </c>
      <c r="AS1472" t="s">
        <v>31411</v>
      </c>
      <c r="AT1472" t="s">
        <v>937</v>
      </c>
      <c r="AU1472">
        <v>45</v>
      </c>
      <c r="AV1472">
        <v>6190</v>
      </c>
      <c r="AW1472" t="s">
        <v>24513</v>
      </c>
      <c r="AX1472" t="s">
        <v>937</v>
      </c>
      <c r="AY1472">
        <v>45</v>
      </c>
      <c r="AZ1472">
        <v>6190</v>
      </c>
      <c r="BA1472" t="s">
        <v>17665</v>
      </c>
      <c r="BB1472" t="s">
        <v>937</v>
      </c>
      <c r="BC1472">
        <v>45</v>
      </c>
      <c r="BD1472">
        <v>6190</v>
      </c>
      <c r="BE1472" t="s">
        <v>10817</v>
      </c>
      <c r="BF1472" t="s">
        <v>937</v>
      </c>
      <c r="BH1472">
        <v>45</v>
      </c>
      <c r="BI1472">
        <v>6190</v>
      </c>
      <c r="BJ1472" t="s">
        <v>4169</v>
      </c>
      <c r="BK1472" t="s">
        <v>937</v>
      </c>
      <c r="BP1472">
        <v>67</v>
      </c>
      <c r="BQ1472">
        <v>6210</v>
      </c>
      <c r="BS1472">
        <v>1</v>
      </c>
    </row>
    <row r="1473" spans="43:71" x14ac:dyDescent="0.2">
      <c r="AQ1473">
        <v>45</v>
      </c>
      <c r="AR1473">
        <v>6200</v>
      </c>
      <c r="AS1473" t="s">
        <v>31412</v>
      </c>
      <c r="AT1473" t="s">
        <v>937</v>
      </c>
      <c r="AU1473">
        <v>45</v>
      </c>
      <c r="AV1473">
        <v>6200</v>
      </c>
      <c r="AW1473" t="s">
        <v>24514</v>
      </c>
      <c r="AX1473" t="s">
        <v>937</v>
      </c>
      <c r="AY1473">
        <v>45</v>
      </c>
      <c r="AZ1473">
        <v>6200</v>
      </c>
      <c r="BA1473" t="s">
        <v>17666</v>
      </c>
      <c r="BB1473" t="s">
        <v>937</v>
      </c>
      <c r="BC1473">
        <v>45</v>
      </c>
      <c r="BD1473">
        <v>6200</v>
      </c>
      <c r="BE1473" t="s">
        <v>10818</v>
      </c>
      <c r="BF1473" t="s">
        <v>937</v>
      </c>
      <c r="BH1473">
        <v>45</v>
      </c>
      <c r="BI1473">
        <v>6200</v>
      </c>
      <c r="BJ1473" t="s">
        <v>4170</v>
      </c>
      <c r="BK1473" t="s">
        <v>937</v>
      </c>
      <c r="BP1473">
        <v>67</v>
      </c>
      <c r="BQ1473">
        <v>6240</v>
      </c>
      <c r="BS1473">
        <v>3</v>
      </c>
    </row>
    <row r="1474" spans="43:71" x14ac:dyDescent="0.2">
      <c r="AQ1474">
        <v>45</v>
      </c>
      <c r="AR1474">
        <v>6210</v>
      </c>
      <c r="AS1474" t="s">
        <v>31413</v>
      </c>
      <c r="AT1474" t="s">
        <v>937</v>
      </c>
      <c r="AU1474">
        <v>45</v>
      </c>
      <c r="AV1474">
        <v>6210</v>
      </c>
      <c r="AW1474" t="s">
        <v>24515</v>
      </c>
      <c r="AX1474" t="s">
        <v>937</v>
      </c>
      <c r="AY1474">
        <v>45</v>
      </c>
      <c r="AZ1474">
        <v>6210</v>
      </c>
      <c r="BA1474" t="s">
        <v>17667</v>
      </c>
      <c r="BB1474" t="s">
        <v>937</v>
      </c>
      <c r="BC1474">
        <v>45</v>
      </c>
      <c r="BD1474">
        <v>6210</v>
      </c>
      <c r="BE1474" t="s">
        <v>10819</v>
      </c>
      <c r="BF1474" t="s">
        <v>937</v>
      </c>
      <c r="BH1474">
        <v>45</v>
      </c>
      <c r="BI1474">
        <v>6210</v>
      </c>
      <c r="BJ1474" t="s">
        <v>4171</v>
      </c>
      <c r="BK1474" t="s">
        <v>937</v>
      </c>
      <c r="BP1474">
        <v>67</v>
      </c>
      <c r="BQ1474">
        <v>6250</v>
      </c>
      <c r="BS1474">
        <v>1</v>
      </c>
    </row>
    <row r="1475" spans="43:71" x14ac:dyDescent="0.2">
      <c r="AQ1475">
        <v>45</v>
      </c>
      <c r="AR1475">
        <v>6240</v>
      </c>
      <c r="AS1475" t="s">
        <v>31414</v>
      </c>
      <c r="AT1475" t="s">
        <v>937</v>
      </c>
      <c r="AU1475">
        <v>45</v>
      </c>
      <c r="AV1475">
        <v>6240</v>
      </c>
      <c r="AW1475" t="s">
        <v>24516</v>
      </c>
      <c r="AX1475" t="s">
        <v>937</v>
      </c>
      <c r="AY1475">
        <v>45</v>
      </c>
      <c r="AZ1475">
        <v>6240</v>
      </c>
      <c r="BA1475" t="s">
        <v>17668</v>
      </c>
      <c r="BB1475" t="s">
        <v>937</v>
      </c>
      <c r="BC1475">
        <v>45</v>
      </c>
      <c r="BD1475">
        <v>6240</v>
      </c>
      <c r="BE1475" t="s">
        <v>10820</v>
      </c>
      <c r="BF1475" t="s">
        <v>937</v>
      </c>
      <c r="BH1475">
        <v>45</v>
      </c>
      <c r="BI1475">
        <v>6240</v>
      </c>
      <c r="BJ1475" t="s">
        <v>4172</v>
      </c>
      <c r="BK1475" t="s">
        <v>937</v>
      </c>
      <c r="BP1475">
        <v>67</v>
      </c>
      <c r="BQ1475">
        <v>6256</v>
      </c>
      <c r="BS1475">
        <v>1</v>
      </c>
    </row>
    <row r="1476" spans="43:71" x14ac:dyDescent="0.2">
      <c r="AQ1476">
        <v>45</v>
      </c>
      <c r="AR1476">
        <v>6250</v>
      </c>
      <c r="AS1476" t="s">
        <v>31415</v>
      </c>
      <c r="AT1476" t="s">
        <v>936</v>
      </c>
      <c r="AU1476">
        <v>45</v>
      </c>
      <c r="AV1476">
        <v>6250</v>
      </c>
      <c r="AW1476" t="s">
        <v>24517</v>
      </c>
      <c r="AX1476" t="s">
        <v>936</v>
      </c>
      <c r="AY1476">
        <v>45</v>
      </c>
      <c r="AZ1476">
        <v>6250</v>
      </c>
      <c r="BA1476" t="s">
        <v>17669</v>
      </c>
      <c r="BB1476" t="s">
        <v>936</v>
      </c>
      <c r="BC1476">
        <v>45</v>
      </c>
      <c r="BD1476">
        <v>6250</v>
      </c>
      <c r="BE1476" t="s">
        <v>10821</v>
      </c>
      <c r="BF1476" t="s">
        <v>936</v>
      </c>
      <c r="BH1476">
        <v>45</v>
      </c>
      <c r="BI1476">
        <v>6250</v>
      </c>
      <c r="BJ1476" t="s">
        <v>4173</v>
      </c>
      <c r="BK1476" t="s">
        <v>936</v>
      </c>
      <c r="BP1476">
        <v>67</v>
      </c>
      <c r="BQ1476">
        <v>6260</v>
      </c>
      <c r="BS1476">
        <v>2</v>
      </c>
    </row>
    <row r="1477" spans="43:71" x14ac:dyDescent="0.2">
      <c r="AQ1477">
        <v>45</v>
      </c>
      <c r="AR1477">
        <v>6256</v>
      </c>
      <c r="AS1477" t="s">
        <v>31416</v>
      </c>
      <c r="AT1477" t="s">
        <v>936</v>
      </c>
      <c r="AU1477">
        <v>45</v>
      </c>
      <c r="AV1477">
        <v>6256</v>
      </c>
      <c r="AW1477" t="s">
        <v>24518</v>
      </c>
      <c r="AX1477" t="s">
        <v>936</v>
      </c>
      <c r="AY1477">
        <v>45</v>
      </c>
      <c r="AZ1477">
        <v>6256</v>
      </c>
      <c r="BA1477" t="s">
        <v>17670</v>
      </c>
      <c r="BB1477" t="s">
        <v>936</v>
      </c>
      <c r="BC1477">
        <v>45</v>
      </c>
      <c r="BD1477">
        <v>6256</v>
      </c>
      <c r="BE1477" t="s">
        <v>10822</v>
      </c>
      <c r="BF1477" t="s">
        <v>936</v>
      </c>
      <c r="BH1477">
        <v>45</v>
      </c>
      <c r="BI1477">
        <v>6256</v>
      </c>
      <c r="BJ1477" t="s">
        <v>4174</v>
      </c>
      <c r="BK1477" t="s">
        <v>936</v>
      </c>
      <c r="BP1477">
        <v>67</v>
      </c>
      <c r="BQ1477">
        <v>6270</v>
      </c>
      <c r="BS1477">
        <v>2</v>
      </c>
    </row>
    <row r="1478" spans="43:71" x14ac:dyDescent="0.2">
      <c r="AQ1478">
        <v>45</v>
      </c>
      <c r="AR1478">
        <v>6260</v>
      </c>
      <c r="AS1478" t="s">
        <v>31417</v>
      </c>
      <c r="AT1478" t="s">
        <v>937</v>
      </c>
      <c r="AU1478">
        <v>45</v>
      </c>
      <c r="AV1478">
        <v>6260</v>
      </c>
      <c r="AW1478" t="s">
        <v>24519</v>
      </c>
      <c r="AX1478" t="s">
        <v>937</v>
      </c>
      <c r="AY1478">
        <v>45</v>
      </c>
      <c r="AZ1478">
        <v>6260</v>
      </c>
      <c r="BA1478" t="s">
        <v>17671</v>
      </c>
      <c r="BB1478" t="s">
        <v>937</v>
      </c>
      <c r="BC1478">
        <v>45</v>
      </c>
      <c r="BD1478">
        <v>6260</v>
      </c>
      <c r="BE1478" t="s">
        <v>10823</v>
      </c>
      <c r="BF1478" t="s">
        <v>937</v>
      </c>
      <c r="BH1478">
        <v>45</v>
      </c>
      <c r="BI1478">
        <v>6260</v>
      </c>
      <c r="BJ1478" t="s">
        <v>4175</v>
      </c>
      <c r="BK1478" t="s">
        <v>937</v>
      </c>
      <c r="BP1478">
        <v>67</v>
      </c>
      <c r="BQ1478">
        <v>6280</v>
      </c>
      <c r="BS1478">
        <v>1</v>
      </c>
    </row>
    <row r="1479" spans="43:71" x14ac:dyDescent="0.2">
      <c r="AQ1479">
        <v>45</v>
      </c>
      <c r="AR1479">
        <v>6270</v>
      </c>
      <c r="AS1479" t="s">
        <v>31418</v>
      </c>
      <c r="AT1479" t="s">
        <v>937</v>
      </c>
      <c r="AU1479">
        <v>45</v>
      </c>
      <c r="AV1479">
        <v>6270</v>
      </c>
      <c r="AW1479" t="s">
        <v>24520</v>
      </c>
      <c r="AX1479" t="s">
        <v>937</v>
      </c>
      <c r="AY1479">
        <v>45</v>
      </c>
      <c r="AZ1479">
        <v>6270</v>
      </c>
      <c r="BA1479" t="s">
        <v>17672</v>
      </c>
      <c r="BB1479" t="s">
        <v>937</v>
      </c>
      <c r="BC1479">
        <v>45</v>
      </c>
      <c r="BD1479">
        <v>6270</v>
      </c>
      <c r="BE1479" t="s">
        <v>10824</v>
      </c>
      <c r="BF1479" t="s">
        <v>937</v>
      </c>
      <c r="BH1479">
        <v>45</v>
      </c>
      <c r="BI1479">
        <v>6270</v>
      </c>
      <c r="BJ1479" t="s">
        <v>4176</v>
      </c>
      <c r="BK1479" t="s">
        <v>937</v>
      </c>
      <c r="BP1479">
        <v>67</v>
      </c>
      <c r="BQ1479">
        <v>6290</v>
      </c>
      <c r="BS1479">
        <v>1</v>
      </c>
    </row>
    <row r="1480" spans="43:71" x14ac:dyDescent="0.2">
      <c r="AQ1480">
        <v>45</v>
      </c>
      <c r="AR1480">
        <v>6280</v>
      </c>
      <c r="AS1480" t="s">
        <v>31419</v>
      </c>
      <c r="AT1480" t="s">
        <v>937</v>
      </c>
      <c r="AU1480">
        <v>45</v>
      </c>
      <c r="AV1480">
        <v>6280</v>
      </c>
      <c r="AW1480" t="s">
        <v>24521</v>
      </c>
      <c r="AX1480" t="s">
        <v>937</v>
      </c>
      <c r="AY1480">
        <v>45</v>
      </c>
      <c r="AZ1480">
        <v>6280</v>
      </c>
      <c r="BA1480" t="s">
        <v>17673</v>
      </c>
      <c r="BB1480" t="s">
        <v>937</v>
      </c>
      <c r="BC1480">
        <v>45</v>
      </c>
      <c r="BD1480">
        <v>6280</v>
      </c>
      <c r="BE1480" t="s">
        <v>10825</v>
      </c>
      <c r="BF1480" t="s">
        <v>937</v>
      </c>
      <c r="BH1480">
        <v>45</v>
      </c>
      <c r="BI1480">
        <v>6280</v>
      </c>
      <c r="BJ1480" t="s">
        <v>4177</v>
      </c>
      <c r="BK1480" t="s">
        <v>936</v>
      </c>
      <c r="BP1480">
        <v>67</v>
      </c>
      <c r="BQ1480">
        <v>6300</v>
      </c>
      <c r="BS1480">
        <v>1</v>
      </c>
    </row>
    <row r="1481" spans="43:71" x14ac:dyDescent="0.2">
      <c r="AQ1481">
        <v>45</v>
      </c>
      <c r="AR1481">
        <v>6290</v>
      </c>
      <c r="AS1481" t="s">
        <v>31420</v>
      </c>
      <c r="AT1481" t="s">
        <v>937</v>
      </c>
      <c r="AU1481">
        <v>45</v>
      </c>
      <c r="AV1481">
        <v>6290</v>
      </c>
      <c r="AW1481" t="s">
        <v>24522</v>
      </c>
      <c r="AX1481" t="s">
        <v>937</v>
      </c>
      <c r="AY1481">
        <v>45</v>
      </c>
      <c r="AZ1481">
        <v>6290</v>
      </c>
      <c r="BA1481" t="s">
        <v>17674</v>
      </c>
      <c r="BB1481" t="s">
        <v>937</v>
      </c>
      <c r="BC1481">
        <v>45</v>
      </c>
      <c r="BD1481">
        <v>6290</v>
      </c>
      <c r="BE1481" t="s">
        <v>10826</v>
      </c>
      <c r="BF1481" t="s">
        <v>937</v>
      </c>
      <c r="BH1481">
        <v>45</v>
      </c>
      <c r="BI1481">
        <v>6290</v>
      </c>
      <c r="BJ1481" t="s">
        <v>4178</v>
      </c>
      <c r="BK1481" t="s">
        <v>937</v>
      </c>
      <c r="BP1481">
        <v>67</v>
      </c>
      <c r="BQ1481">
        <v>6310</v>
      </c>
      <c r="BS1481">
        <v>1</v>
      </c>
    </row>
    <row r="1482" spans="43:71" x14ac:dyDescent="0.2">
      <c r="AQ1482">
        <v>45</v>
      </c>
      <c r="AR1482">
        <v>6300</v>
      </c>
      <c r="AS1482" t="s">
        <v>31421</v>
      </c>
      <c r="AT1482" t="s">
        <v>936</v>
      </c>
      <c r="AU1482">
        <v>45</v>
      </c>
      <c r="AV1482">
        <v>6300</v>
      </c>
      <c r="AW1482" t="s">
        <v>24523</v>
      </c>
      <c r="AX1482" t="s">
        <v>936</v>
      </c>
      <c r="AY1482">
        <v>45</v>
      </c>
      <c r="AZ1482">
        <v>6300</v>
      </c>
      <c r="BA1482" t="s">
        <v>17675</v>
      </c>
      <c r="BB1482" t="s">
        <v>936</v>
      </c>
      <c r="BC1482">
        <v>45</v>
      </c>
      <c r="BD1482">
        <v>6300</v>
      </c>
      <c r="BE1482" t="s">
        <v>10827</v>
      </c>
      <c r="BF1482" t="s">
        <v>936</v>
      </c>
      <c r="BH1482">
        <v>45</v>
      </c>
      <c r="BI1482">
        <v>6300</v>
      </c>
      <c r="BJ1482" t="s">
        <v>4179</v>
      </c>
      <c r="BK1482" t="s">
        <v>936</v>
      </c>
      <c r="BP1482">
        <v>67</v>
      </c>
      <c r="BQ1482">
        <v>6320</v>
      </c>
      <c r="BS1482">
        <v>1</v>
      </c>
    </row>
    <row r="1483" spans="43:71" x14ac:dyDescent="0.2">
      <c r="AQ1483">
        <v>45</v>
      </c>
      <c r="AR1483">
        <v>6310</v>
      </c>
      <c r="AS1483" t="s">
        <v>31422</v>
      </c>
      <c r="AT1483" t="s">
        <v>936</v>
      </c>
      <c r="AU1483">
        <v>45</v>
      </c>
      <c r="AV1483">
        <v>6310</v>
      </c>
      <c r="AW1483" t="s">
        <v>24524</v>
      </c>
      <c r="AX1483" t="s">
        <v>936</v>
      </c>
      <c r="AY1483">
        <v>45</v>
      </c>
      <c r="AZ1483">
        <v>6310</v>
      </c>
      <c r="BA1483" t="s">
        <v>17676</v>
      </c>
      <c r="BB1483" t="s">
        <v>936</v>
      </c>
      <c r="BC1483">
        <v>45</v>
      </c>
      <c r="BD1483">
        <v>6310</v>
      </c>
      <c r="BE1483" t="s">
        <v>10828</v>
      </c>
      <c r="BF1483" t="s">
        <v>936</v>
      </c>
      <c r="BH1483">
        <v>45</v>
      </c>
      <c r="BI1483">
        <v>6310</v>
      </c>
      <c r="BJ1483" t="s">
        <v>4180</v>
      </c>
      <c r="BK1483" t="s">
        <v>936</v>
      </c>
      <c r="BP1483">
        <v>67</v>
      </c>
      <c r="BQ1483">
        <v>6330</v>
      </c>
      <c r="BS1483">
        <v>1</v>
      </c>
    </row>
    <row r="1484" spans="43:71" x14ac:dyDescent="0.2">
      <c r="AQ1484">
        <v>45</v>
      </c>
      <c r="AR1484">
        <v>6320</v>
      </c>
      <c r="AS1484" t="s">
        <v>31423</v>
      </c>
      <c r="AT1484" t="s">
        <v>936</v>
      </c>
      <c r="AU1484">
        <v>45</v>
      </c>
      <c r="AV1484">
        <v>6320</v>
      </c>
      <c r="AW1484" t="s">
        <v>24525</v>
      </c>
      <c r="AX1484" t="s">
        <v>936</v>
      </c>
      <c r="AY1484">
        <v>45</v>
      </c>
      <c r="AZ1484">
        <v>6320</v>
      </c>
      <c r="BA1484" t="s">
        <v>17677</v>
      </c>
      <c r="BB1484" t="s">
        <v>936</v>
      </c>
      <c r="BC1484">
        <v>45</v>
      </c>
      <c r="BD1484">
        <v>6320</v>
      </c>
      <c r="BE1484" t="s">
        <v>10829</v>
      </c>
      <c r="BF1484" t="s">
        <v>936</v>
      </c>
      <c r="BH1484">
        <v>45</v>
      </c>
      <c r="BI1484">
        <v>6320</v>
      </c>
      <c r="BJ1484" t="s">
        <v>4181</v>
      </c>
      <c r="BK1484" t="s">
        <v>936</v>
      </c>
      <c r="BP1484">
        <v>67</v>
      </c>
      <c r="BQ1484">
        <v>6340</v>
      </c>
      <c r="BS1484">
        <v>1</v>
      </c>
    </row>
    <row r="1485" spans="43:71" x14ac:dyDescent="0.2">
      <c r="AQ1485">
        <v>45</v>
      </c>
      <c r="AR1485">
        <v>6330</v>
      </c>
      <c r="AS1485" t="s">
        <v>31424</v>
      </c>
      <c r="AT1485" t="s">
        <v>938</v>
      </c>
      <c r="AU1485">
        <v>45</v>
      </c>
      <c r="AV1485">
        <v>6330</v>
      </c>
      <c r="AW1485" t="s">
        <v>24526</v>
      </c>
      <c r="AX1485" t="s">
        <v>938</v>
      </c>
      <c r="AY1485">
        <v>45</v>
      </c>
      <c r="AZ1485">
        <v>6330</v>
      </c>
      <c r="BA1485" t="s">
        <v>17678</v>
      </c>
      <c r="BB1485" t="s">
        <v>938</v>
      </c>
      <c r="BC1485">
        <v>45</v>
      </c>
      <c r="BD1485">
        <v>6330</v>
      </c>
      <c r="BE1485" t="s">
        <v>10830</v>
      </c>
      <c r="BF1485" t="s">
        <v>938</v>
      </c>
      <c r="BH1485">
        <v>45</v>
      </c>
      <c r="BI1485">
        <v>6330</v>
      </c>
      <c r="BJ1485" t="s">
        <v>4182</v>
      </c>
      <c r="BK1485" t="s">
        <v>938</v>
      </c>
      <c r="BP1485">
        <v>70</v>
      </c>
      <c r="BQ1485">
        <v>6010</v>
      </c>
      <c r="BS1485">
        <v>2</v>
      </c>
    </row>
    <row r="1486" spans="43:71" x14ac:dyDescent="0.2">
      <c r="AQ1486">
        <v>45</v>
      </c>
      <c r="AR1486">
        <v>6340</v>
      </c>
      <c r="AS1486" t="s">
        <v>31425</v>
      </c>
      <c r="AT1486" t="s">
        <v>936</v>
      </c>
      <c r="AU1486">
        <v>45</v>
      </c>
      <c r="AV1486">
        <v>6340</v>
      </c>
      <c r="AW1486" t="s">
        <v>24527</v>
      </c>
      <c r="AX1486" t="s">
        <v>936</v>
      </c>
      <c r="AY1486">
        <v>45</v>
      </c>
      <c r="AZ1486">
        <v>6340</v>
      </c>
      <c r="BA1486" t="s">
        <v>17679</v>
      </c>
      <c r="BB1486" t="s">
        <v>936</v>
      </c>
      <c r="BC1486">
        <v>45</v>
      </c>
      <c r="BD1486">
        <v>6340</v>
      </c>
      <c r="BE1486" t="s">
        <v>10831</v>
      </c>
      <c r="BF1486" t="s">
        <v>936</v>
      </c>
      <c r="BH1486">
        <v>45</v>
      </c>
      <c r="BI1486">
        <v>6340</v>
      </c>
      <c r="BJ1486" t="s">
        <v>4183</v>
      </c>
      <c r="BK1486" t="s">
        <v>936</v>
      </c>
      <c r="BP1486">
        <v>70</v>
      </c>
      <c r="BQ1486">
        <v>6020</v>
      </c>
      <c r="BS1486">
        <v>2</v>
      </c>
    </row>
    <row r="1487" spans="43:71" x14ac:dyDescent="0.2">
      <c r="AQ1487">
        <v>45</v>
      </c>
      <c r="AR1487">
        <v>6350</v>
      </c>
      <c r="AS1487" t="s">
        <v>31426</v>
      </c>
      <c r="AT1487" t="s">
        <v>936</v>
      </c>
      <c r="AU1487">
        <v>45</v>
      </c>
      <c r="AV1487">
        <v>6350</v>
      </c>
      <c r="AW1487" t="s">
        <v>24528</v>
      </c>
      <c r="AX1487" t="s">
        <v>936</v>
      </c>
      <c r="AY1487">
        <v>45</v>
      </c>
      <c r="AZ1487">
        <v>6350</v>
      </c>
      <c r="BA1487" t="s">
        <v>17680</v>
      </c>
      <c r="BB1487" t="s">
        <v>936</v>
      </c>
      <c r="BC1487">
        <v>45</v>
      </c>
      <c r="BD1487">
        <v>6350</v>
      </c>
      <c r="BE1487" t="s">
        <v>10832</v>
      </c>
      <c r="BF1487" t="s">
        <v>936</v>
      </c>
      <c r="BH1487">
        <v>45</v>
      </c>
      <c r="BI1487">
        <v>6350</v>
      </c>
      <c r="BJ1487" t="s">
        <v>4184</v>
      </c>
      <c r="BK1487" t="s">
        <v>936</v>
      </c>
      <c r="BP1487">
        <v>70</v>
      </c>
      <c r="BQ1487">
        <v>6030</v>
      </c>
      <c r="BS1487">
        <v>2</v>
      </c>
    </row>
    <row r="1488" spans="43:71" x14ac:dyDescent="0.2">
      <c r="AQ1488">
        <v>45</v>
      </c>
      <c r="AR1488">
        <v>6360</v>
      </c>
      <c r="AS1488" t="s">
        <v>31427</v>
      </c>
      <c r="AT1488" t="s">
        <v>936</v>
      </c>
      <c r="AU1488">
        <v>45</v>
      </c>
      <c r="AV1488">
        <v>6360</v>
      </c>
      <c r="AW1488" t="s">
        <v>24529</v>
      </c>
      <c r="AX1488" t="s">
        <v>936</v>
      </c>
      <c r="AY1488">
        <v>45</v>
      </c>
      <c r="AZ1488">
        <v>6360</v>
      </c>
      <c r="BA1488" t="s">
        <v>17681</v>
      </c>
      <c r="BB1488" t="s">
        <v>936</v>
      </c>
      <c r="BC1488">
        <v>45</v>
      </c>
      <c r="BD1488">
        <v>6360</v>
      </c>
      <c r="BE1488" t="s">
        <v>10833</v>
      </c>
      <c r="BF1488" t="s">
        <v>936</v>
      </c>
      <c r="BH1488">
        <v>45</v>
      </c>
      <c r="BI1488">
        <v>6360</v>
      </c>
      <c r="BJ1488" t="s">
        <v>4185</v>
      </c>
      <c r="BK1488" t="s">
        <v>936</v>
      </c>
      <c r="BP1488">
        <v>70</v>
      </c>
      <c r="BQ1488">
        <v>6040</v>
      </c>
      <c r="BS1488">
        <v>2</v>
      </c>
    </row>
    <row r="1489" spans="43:71" x14ac:dyDescent="0.2">
      <c r="AQ1489">
        <v>45</v>
      </c>
      <c r="AR1489">
        <v>7205</v>
      </c>
      <c r="AS1489" t="s">
        <v>31428</v>
      </c>
      <c r="AT1489" t="s">
        <v>936</v>
      </c>
      <c r="AU1489">
        <v>45</v>
      </c>
      <c r="AV1489">
        <v>7205</v>
      </c>
      <c r="AW1489" t="s">
        <v>24530</v>
      </c>
      <c r="AX1489" t="s">
        <v>936</v>
      </c>
      <c r="AY1489">
        <v>45</v>
      </c>
      <c r="AZ1489">
        <v>7205</v>
      </c>
      <c r="BA1489" t="s">
        <v>17682</v>
      </c>
      <c r="BB1489" t="s">
        <v>936</v>
      </c>
      <c r="BC1489">
        <v>45</v>
      </c>
      <c r="BD1489">
        <v>7205</v>
      </c>
      <c r="BE1489" t="s">
        <v>10834</v>
      </c>
      <c r="BF1489" t="s">
        <v>936</v>
      </c>
      <c r="BH1489">
        <v>45</v>
      </c>
      <c r="BI1489">
        <v>7205</v>
      </c>
      <c r="BJ1489" t="s">
        <v>4186</v>
      </c>
      <c r="BK1489" t="s">
        <v>936</v>
      </c>
      <c r="BP1489">
        <v>70</v>
      </c>
      <c r="BQ1489">
        <v>6070</v>
      </c>
      <c r="BS1489">
        <v>2</v>
      </c>
    </row>
    <row r="1490" spans="43:71" x14ac:dyDescent="0.2">
      <c r="AQ1490">
        <v>45</v>
      </c>
      <c r="AR1490">
        <v>7206</v>
      </c>
      <c r="AS1490" t="s">
        <v>31429</v>
      </c>
      <c r="AT1490" t="s">
        <v>936</v>
      </c>
      <c r="AU1490">
        <v>45</v>
      </c>
      <c r="AV1490">
        <v>7206</v>
      </c>
      <c r="AW1490" t="s">
        <v>24531</v>
      </c>
      <c r="AX1490" t="s">
        <v>936</v>
      </c>
      <c r="AY1490">
        <v>45</v>
      </c>
      <c r="AZ1490">
        <v>7206</v>
      </c>
      <c r="BA1490" t="s">
        <v>17683</v>
      </c>
      <c r="BB1490" t="s">
        <v>938</v>
      </c>
      <c r="BC1490">
        <v>45</v>
      </c>
      <c r="BD1490">
        <v>7206</v>
      </c>
      <c r="BE1490" t="s">
        <v>10835</v>
      </c>
      <c r="BF1490" t="s">
        <v>936</v>
      </c>
      <c r="BH1490">
        <v>45</v>
      </c>
      <c r="BI1490">
        <v>7206</v>
      </c>
      <c r="BJ1490" t="s">
        <v>4187</v>
      </c>
      <c r="BK1490" t="s">
        <v>936</v>
      </c>
      <c r="BP1490">
        <v>70</v>
      </c>
      <c r="BQ1490">
        <v>6080</v>
      </c>
      <c r="BS1490">
        <v>2</v>
      </c>
    </row>
    <row r="1491" spans="43:71" x14ac:dyDescent="0.2">
      <c r="AQ1491">
        <v>45</v>
      </c>
      <c r="AR1491">
        <v>7207</v>
      </c>
      <c r="AS1491" t="s">
        <v>31430</v>
      </c>
      <c r="AT1491" t="s">
        <v>936</v>
      </c>
      <c r="AU1491">
        <v>45</v>
      </c>
      <c r="AV1491">
        <v>7207</v>
      </c>
      <c r="AW1491" t="s">
        <v>24532</v>
      </c>
      <c r="AX1491" t="s">
        <v>936</v>
      </c>
      <c r="AY1491">
        <v>45</v>
      </c>
      <c r="AZ1491">
        <v>7207</v>
      </c>
      <c r="BA1491" t="s">
        <v>17684</v>
      </c>
      <c r="BB1491" t="s">
        <v>938</v>
      </c>
      <c r="BC1491">
        <v>45</v>
      </c>
      <c r="BD1491">
        <v>7207</v>
      </c>
      <c r="BE1491" t="s">
        <v>10836</v>
      </c>
      <c r="BF1491" t="s">
        <v>936</v>
      </c>
      <c r="BH1491">
        <v>45</v>
      </c>
      <c r="BI1491">
        <v>7207</v>
      </c>
      <c r="BJ1491" t="s">
        <v>4188</v>
      </c>
      <c r="BK1491" t="s">
        <v>936</v>
      </c>
      <c r="BP1491">
        <v>70</v>
      </c>
      <c r="BQ1491">
        <v>6090</v>
      </c>
      <c r="BS1491">
        <v>2</v>
      </c>
    </row>
    <row r="1492" spans="43:71" x14ac:dyDescent="0.2">
      <c r="AQ1492">
        <v>45</v>
      </c>
      <c r="AR1492">
        <v>7210</v>
      </c>
      <c r="AS1492" t="s">
        <v>31431</v>
      </c>
      <c r="AT1492" t="s">
        <v>937</v>
      </c>
      <c r="AU1492">
        <v>45</v>
      </c>
      <c r="AV1492">
        <v>7210</v>
      </c>
      <c r="AW1492" t="s">
        <v>24533</v>
      </c>
      <c r="AX1492" t="s">
        <v>937</v>
      </c>
      <c r="AY1492">
        <v>45</v>
      </c>
      <c r="AZ1492">
        <v>7210</v>
      </c>
      <c r="BA1492" t="s">
        <v>17685</v>
      </c>
      <c r="BB1492" t="s">
        <v>937</v>
      </c>
      <c r="BC1492">
        <v>45</v>
      </c>
      <c r="BD1492">
        <v>7210</v>
      </c>
      <c r="BE1492" t="s">
        <v>10837</v>
      </c>
      <c r="BF1492" t="s">
        <v>937</v>
      </c>
      <c r="BH1492">
        <v>45</v>
      </c>
      <c r="BI1492">
        <v>7210</v>
      </c>
      <c r="BJ1492" t="s">
        <v>4189</v>
      </c>
      <c r="BK1492" t="s">
        <v>937</v>
      </c>
      <c r="BP1492">
        <v>70</v>
      </c>
      <c r="BQ1492">
        <v>6100</v>
      </c>
      <c r="BS1492">
        <v>2</v>
      </c>
    </row>
    <row r="1493" spans="43:71" x14ac:dyDescent="0.2">
      <c r="AQ1493">
        <v>45</v>
      </c>
      <c r="AR1493">
        <v>8073</v>
      </c>
      <c r="AS1493" t="s">
        <v>31432</v>
      </c>
      <c r="AT1493" t="s">
        <v>936</v>
      </c>
      <c r="AU1493">
        <v>45</v>
      </c>
      <c r="AV1493">
        <v>8073</v>
      </c>
      <c r="AW1493" t="s">
        <v>24534</v>
      </c>
      <c r="AX1493" t="s">
        <v>936</v>
      </c>
      <c r="AY1493">
        <v>45</v>
      </c>
      <c r="AZ1493">
        <v>8073</v>
      </c>
      <c r="BA1493" t="s">
        <v>17686</v>
      </c>
      <c r="BB1493" t="s">
        <v>936</v>
      </c>
      <c r="BC1493">
        <v>45</v>
      </c>
      <c r="BD1493">
        <v>8073</v>
      </c>
      <c r="BE1493" t="s">
        <v>10838</v>
      </c>
      <c r="BF1493" t="s">
        <v>936</v>
      </c>
      <c r="BH1493">
        <v>45</v>
      </c>
      <c r="BI1493">
        <v>8073</v>
      </c>
      <c r="BJ1493" t="s">
        <v>4190</v>
      </c>
      <c r="BK1493" t="s">
        <v>936</v>
      </c>
      <c r="BP1493">
        <v>70</v>
      </c>
      <c r="BQ1493">
        <v>6101</v>
      </c>
      <c r="BS1493">
        <v>2</v>
      </c>
    </row>
    <row r="1494" spans="43:71" x14ac:dyDescent="0.2">
      <c r="AQ1494">
        <v>45</v>
      </c>
      <c r="AR1494">
        <v>8074</v>
      </c>
      <c r="AS1494" t="s">
        <v>31433</v>
      </c>
      <c r="AT1494" t="s">
        <v>937</v>
      </c>
      <c r="AU1494">
        <v>45</v>
      </c>
      <c r="AV1494">
        <v>8074</v>
      </c>
      <c r="AW1494" t="s">
        <v>24535</v>
      </c>
      <c r="AX1494" t="s">
        <v>937</v>
      </c>
      <c r="AY1494">
        <v>45</v>
      </c>
      <c r="AZ1494">
        <v>8074</v>
      </c>
      <c r="BA1494" t="s">
        <v>17687</v>
      </c>
      <c r="BB1494" t="s">
        <v>937</v>
      </c>
      <c r="BC1494">
        <v>45</v>
      </c>
      <c r="BD1494">
        <v>8074</v>
      </c>
      <c r="BE1494" t="s">
        <v>10839</v>
      </c>
      <c r="BF1494" t="s">
        <v>937</v>
      </c>
      <c r="BH1494">
        <v>45</v>
      </c>
      <c r="BI1494">
        <v>8074</v>
      </c>
      <c r="BJ1494" t="s">
        <v>4191</v>
      </c>
      <c r="BK1494" t="s">
        <v>937</v>
      </c>
      <c r="BP1494">
        <v>70</v>
      </c>
      <c r="BQ1494">
        <v>6110</v>
      </c>
      <c r="BS1494">
        <v>1</v>
      </c>
    </row>
    <row r="1495" spans="43:71" x14ac:dyDescent="0.2">
      <c r="AQ1495">
        <v>45</v>
      </c>
      <c r="AR1495">
        <v>8075</v>
      </c>
      <c r="AS1495" t="s">
        <v>31434</v>
      </c>
      <c r="AT1495" t="s">
        <v>937</v>
      </c>
      <c r="AU1495">
        <v>45</v>
      </c>
      <c r="AV1495">
        <v>8075</v>
      </c>
      <c r="AW1495" t="s">
        <v>24536</v>
      </c>
      <c r="AX1495" t="s">
        <v>937</v>
      </c>
      <c r="AY1495">
        <v>45</v>
      </c>
      <c r="AZ1495">
        <v>8075</v>
      </c>
      <c r="BA1495" t="s">
        <v>17688</v>
      </c>
      <c r="BB1495" t="s">
        <v>937</v>
      </c>
      <c r="BC1495">
        <v>45</v>
      </c>
      <c r="BD1495">
        <v>8075</v>
      </c>
      <c r="BE1495" t="s">
        <v>10840</v>
      </c>
      <c r="BF1495" t="s">
        <v>937</v>
      </c>
      <c r="BH1495">
        <v>45</v>
      </c>
      <c r="BI1495">
        <v>8075</v>
      </c>
      <c r="BJ1495" t="s">
        <v>4192</v>
      </c>
      <c r="BK1495" t="s">
        <v>937</v>
      </c>
      <c r="BP1495">
        <v>70</v>
      </c>
      <c r="BQ1495">
        <v>6130</v>
      </c>
      <c r="BS1495">
        <v>2</v>
      </c>
    </row>
    <row r="1496" spans="43:71" x14ac:dyDescent="0.2">
      <c r="AQ1496">
        <v>45</v>
      </c>
      <c r="AR1496">
        <v>8076</v>
      </c>
      <c r="AS1496" t="s">
        <v>31435</v>
      </c>
      <c r="AT1496" t="s">
        <v>936</v>
      </c>
      <c r="AU1496">
        <v>45</v>
      </c>
      <c r="AV1496">
        <v>8076</v>
      </c>
      <c r="AW1496" t="s">
        <v>24537</v>
      </c>
      <c r="AX1496" t="s">
        <v>936</v>
      </c>
      <c r="AY1496">
        <v>45</v>
      </c>
      <c r="AZ1496">
        <v>8076</v>
      </c>
      <c r="BA1496" t="s">
        <v>17689</v>
      </c>
      <c r="BB1496" t="s">
        <v>936</v>
      </c>
      <c r="BC1496">
        <v>45</v>
      </c>
      <c r="BD1496">
        <v>8076</v>
      </c>
      <c r="BE1496" t="s">
        <v>10841</v>
      </c>
      <c r="BF1496" t="s">
        <v>936</v>
      </c>
      <c r="BH1496">
        <v>45</v>
      </c>
      <c r="BI1496">
        <v>8076</v>
      </c>
      <c r="BJ1496" t="s">
        <v>4193</v>
      </c>
      <c r="BK1496" t="s">
        <v>936</v>
      </c>
      <c r="BP1496">
        <v>70</v>
      </c>
      <c r="BQ1496">
        <v>6131</v>
      </c>
      <c r="BS1496">
        <v>2</v>
      </c>
    </row>
    <row r="1497" spans="43:71" x14ac:dyDescent="0.2">
      <c r="AQ1497">
        <v>45</v>
      </c>
      <c r="AR1497">
        <v>8077</v>
      </c>
      <c r="AS1497" t="s">
        <v>31436</v>
      </c>
      <c r="AT1497" t="s">
        <v>937</v>
      </c>
      <c r="AU1497">
        <v>45</v>
      </c>
      <c r="AV1497">
        <v>8077</v>
      </c>
      <c r="AW1497" t="s">
        <v>24538</v>
      </c>
      <c r="AX1497" t="s">
        <v>937</v>
      </c>
      <c r="AY1497">
        <v>45</v>
      </c>
      <c r="AZ1497">
        <v>8077</v>
      </c>
      <c r="BA1497" t="s">
        <v>17690</v>
      </c>
      <c r="BB1497" t="s">
        <v>937</v>
      </c>
      <c r="BC1497">
        <v>45</v>
      </c>
      <c r="BD1497">
        <v>8077</v>
      </c>
      <c r="BE1497" t="s">
        <v>10842</v>
      </c>
      <c r="BF1497" t="s">
        <v>937</v>
      </c>
      <c r="BH1497">
        <v>45</v>
      </c>
      <c r="BI1497">
        <v>8077</v>
      </c>
      <c r="BJ1497" t="s">
        <v>4194</v>
      </c>
      <c r="BK1497" t="s">
        <v>937</v>
      </c>
      <c r="BP1497">
        <v>70</v>
      </c>
      <c r="BQ1497">
        <v>6140</v>
      </c>
      <c r="BS1497">
        <v>2</v>
      </c>
    </row>
    <row r="1498" spans="43:71" x14ac:dyDescent="0.2">
      <c r="AQ1498">
        <v>45</v>
      </c>
      <c r="AR1498">
        <v>8078</v>
      </c>
      <c r="AS1498" t="s">
        <v>31437</v>
      </c>
      <c r="AT1498" t="s">
        <v>937</v>
      </c>
      <c r="AU1498">
        <v>45</v>
      </c>
      <c r="AV1498">
        <v>8078</v>
      </c>
      <c r="AW1498" t="s">
        <v>24539</v>
      </c>
      <c r="AX1498" t="s">
        <v>937</v>
      </c>
      <c r="AY1498">
        <v>45</v>
      </c>
      <c r="AZ1498">
        <v>8078</v>
      </c>
      <c r="BA1498" t="s">
        <v>17691</v>
      </c>
      <c r="BB1498" t="s">
        <v>937</v>
      </c>
      <c r="BC1498">
        <v>45</v>
      </c>
      <c r="BD1498">
        <v>8078</v>
      </c>
      <c r="BE1498" t="s">
        <v>10843</v>
      </c>
      <c r="BF1498" t="s">
        <v>937</v>
      </c>
      <c r="BH1498">
        <v>45</v>
      </c>
      <c r="BI1498">
        <v>8078</v>
      </c>
      <c r="BJ1498" t="s">
        <v>4195</v>
      </c>
      <c r="BK1498" t="s">
        <v>937</v>
      </c>
      <c r="BP1498">
        <v>70</v>
      </c>
      <c r="BQ1498">
        <v>6150</v>
      </c>
      <c r="BS1498">
        <v>2</v>
      </c>
    </row>
    <row r="1499" spans="43:71" x14ac:dyDescent="0.2">
      <c r="AQ1499">
        <v>45</v>
      </c>
      <c r="AR1499">
        <v>8079</v>
      </c>
      <c r="AS1499" t="s">
        <v>31438</v>
      </c>
      <c r="AT1499" t="s">
        <v>937</v>
      </c>
      <c r="AU1499">
        <v>45</v>
      </c>
      <c r="AV1499">
        <v>8079</v>
      </c>
      <c r="AW1499" t="s">
        <v>24540</v>
      </c>
      <c r="AX1499" t="s">
        <v>937</v>
      </c>
      <c r="AY1499">
        <v>45</v>
      </c>
      <c r="AZ1499">
        <v>8079</v>
      </c>
      <c r="BA1499" t="s">
        <v>17692</v>
      </c>
      <c r="BB1499" t="s">
        <v>937</v>
      </c>
      <c r="BC1499">
        <v>45</v>
      </c>
      <c r="BD1499">
        <v>8079</v>
      </c>
      <c r="BE1499" t="s">
        <v>10844</v>
      </c>
      <c r="BF1499" t="s">
        <v>937</v>
      </c>
      <c r="BH1499">
        <v>45</v>
      </c>
      <c r="BI1499">
        <v>8079</v>
      </c>
      <c r="BJ1499" t="s">
        <v>4196</v>
      </c>
      <c r="BK1499" t="s">
        <v>937</v>
      </c>
      <c r="BP1499">
        <v>70</v>
      </c>
      <c r="BQ1499">
        <v>6160</v>
      </c>
      <c r="BS1499">
        <v>2</v>
      </c>
    </row>
    <row r="1500" spans="43:71" x14ac:dyDescent="0.2">
      <c r="AQ1500">
        <v>45</v>
      </c>
      <c r="AR1500">
        <v>8080</v>
      </c>
      <c r="AS1500" t="s">
        <v>31439</v>
      </c>
      <c r="AT1500" t="s">
        <v>938</v>
      </c>
      <c r="AU1500">
        <v>45</v>
      </c>
      <c r="AV1500">
        <v>8080</v>
      </c>
      <c r="AW1500" t="s">
        <v>24541</v>
      </c>
      <c r="AX1500" t="s">
        <v>938</v>
      </c>
      <c r="AY1500">
        <v>45</v>
      </c>
      <c r="AZ1500">
        <v>8080</v>
      </c>
      <c r="BA1500" t="s">
        <v>17693</v>
      </c>
      <c r="BB1500" t="s">
        <v>938</v>
      </c>
      <c r="BC1500">
        <v>45</v>
      </c>
      <c r="BD1500">
        <v>8080</v>
      </c>
      <c r="BE1500" t="s">
        <v>10845</v>
      </c>
      <c r="BF1500" t="s">
        <v>938</v>
      </c>
      <c r="BH1500">
        <v>45</v>
      </c>
      <c r="BI1500">
        <v>8080</v>
      </c>
      <c r="BJ1500" t="s">
        <v>4197</v>
      </c>
      <c r="BK1500" t="s">
        <v>938</v>
      </c>
      <c r="BP1500">
        <v>70</v>
      </c>
      <c r="BQ1500">
        <v>6170</v>
      </c>
      <c r="BS1500">
        <v>2</v>
      </c>
    </row>
    <row r="1501" spans="43:71" x14ac:dyDescent="0.2">
      <c r="AQ1501">
        <v>45</v>
      </c>
      <c r="AR1501">
        <v>8081</v>
      </c>
      <c r="AS1501" t="s">
        <v>31440</v>
      </c>
      <c r="AT1501" t="s">
        <v>937</v>
      </c>
      <c r="AU1501">
        <v>45</v>
      </c>
      <c r="AV1501">
        <v>8081</v>
      </c>
      <c r="AW1501" t="s">
        <v>24542</v>
      </c>
      <c r="AX1501" t="s">
        <v>937</v>
      </c>
      <c r="AY1501">
        <v>45</v>
      </c>
      <c r="AZ1501">
        <v>8081</v>
      </c>
      <c r="BA1501" t="s">
        <v>17694</v>
      </c>
      <c r="BB1501" t="s">
        <v>937</v>
      </c>
      <c r="BC1501">
        <v>45</v>
      </c>
      <c r="BD1501">
        <v>8081</v>
      </c>
      <c r="BE1501" t="s">
        <v>10846</v>
      </c>
      <c r="BF1501" t="s">
        <v>937</v>
      </c>
      <c r="BH1501">
        <v>45</v>
      </c>
      <c r="BI1501">
        <v>8081</v>
      </c>
      <c r="BJ1501" t="s">
        <v>4198</v>
      </c>
      <c r="BK1501" t="s">
        <v>937</v>
      </c>
      <c r="BP1501">
        <v>70</v>
      </c>
      <c r="BQ1501">
        <v>6180</v>
      </c>
      <c r="BS1501">
        <v>2</v>
      </c>
    </row>
    <row r="1502" spans="43:71" x14ac:dyDescent="0.2">
      <c r="AQ1502">
        <v>45</v>
      </c>
      <c r="AR1502">
        <v>8082</v>
      </c>
      <c r="AS1502" t="s">
        <v>31441</v>
      </c>
      <c r="AT1502" t="s">
        <v>938</v>
      </c>
      <c r="AU1502">
        <v>45</v>
      </c>
      <c r="AV1502">
        <v>8082</v>
      </c>
      <c r="AW1502" t="s">
        <v>24543</v>
      </c>
      <c r="AX1502" t="s">
        <v>938</v>
      </c>
      <c r="AY1502">
        <v>45</v>
      </c>
      <c r="AZ1502">
        <v>8082</v>
      </c>
      <c r="BA1502" t="s">
        <v>17695</v>
      </c>
      <c r="BB1502" t="s">
        <v>938</v>
      </c>
      <c r="BC1502">
        <v>45</v>
      </c>
      <c r="BD1502">
        <v>8082</v>
      </c>
      <c r="BE1502" t="s">
        <v>10847</v>
      </c>
      <c r="BF1502" t="s">
        <v>938</v>
      </c>
      <c r="BH1502">
        <v>45</v>
      </c>
      <c r="BI1502">
        <v>8082</v>
      </c>
      <c r="BJ1502" t="s">
        <v>4199</v>
      </c>
      <c r="BK1502" t="s">
        <v>938</v>
      </c>
      <c r="BP1502">
        <v>70</v>
      </c>
      <c r="BQ1502">
        <v>6190</v>
      </c>
      <c r="BS1502">
        <v>2</v>
      </c>
    </row>
    <row r="1503" spans="43:71" x14ac:dyDescent="0.2">
      <c r="AQ1503">
        <v>45</v>
      </c>
      <c r="AR1503">
        <v>8083</v>
      </c>
      <c r="AS1503" t="s">
        <v>31442</v>
      </c>
      <c r="AT1503" t="s">
        <v>937</v>
      </c>
      <c r="AU1503">
        <v>45</v>
      </c>
      <c r="AV1503">
        <v>8083</v>
      </c>
      <c r="AW1503" t="s">
        <v>24544</v>
      </c>
      <c r="AX1503" t="s">
        <v>937</v>
      </c>
      <c r="AY1503">
        <v>45</v>
      </c>
      <c r="AZ1503">
        <v>8083</v>
      </c>
      <c r="BA1503" t="s">
        <v>17696</v>
      </c>
      <c r="BB1503" t="s">
        <v>937</v>
      </c>
      <c r="BC1503">
        <v>45</v>
      </c>
      <c r="BD1503">
        <v>8083</v>
      </c>
      <c r="BE1503" t="s">
        <v>10848</v>
      </c>
      <c r="BF1503" t="s">
        <v>937</v>
      </c>
      <c r="BH1503">
        <v>45</v>
      </c>
      <c r="BI1503">
        <v>8083</v>
      </c>
      <c r="BJ1503" t="s">
        <v>4200</v>
      </c>
      <c r="BK1503" t="s">
        <v>937</v>
      </c>
      <c r="BP1503">
        <v>70</v>
      </c>
      <c r="BQ1503">
        <v>6200</v>
      </c>
      <c r="BS1503">
        <v>2</v>
      </c>
    </row>
    <row r="1504" spans="43:71" x14ac:dyDescent="0.2">
      <c r="AQ1504">
        <v>45</v>
      </c>
      <c r="AR1504">
        <v>8084</v>
      </c>
      <c r="AS1504" t="s">
        <v>31443</v>
      </c>
      <c r="AT1504" t="s">
        <v>937</v>
      </c>
      <c r="AU1504">
        <v>45</v>
      </c>
      <c r="AV1504">
        <v>8084</v>
      </c>
      <c r="AW1504" t="s">
        <v>24545</v>
      </c>
      <c r="AX1504" t="s">
        <v>937</v>
      </c>
      <c r="AY1504">
        <v>45</v>
      </c>
      <c r="AZ1504">
        <v>8084</v>
      </c>
      <c r="BA1504" t="s">
        <v>17697</v>
      </c>
      <c r="BB1504" t="s">
        <v>937</v>
      </c>
      <c r="BC1504">
        <v>45</v>
      </c>
      <c r="BD1504">
        <v>8084</v>
      </c>
      <c r="BE1504" t="s">
        <v>10849</v>
      </c>
      <c r="BF1504" t="s">
        <v>937</v>
      </c>
      <c r="BH1504">
        <v>45</v>
      </c>
      <c r="BI1504">
        <v>8084</v>
      </c>
      <c r="BJ1504" t="s">
        <v>4201</v>
      </c>
      <c r="BK1504" t="s">
        <v>937</v>
      </c>
      <c r="BP1504">
        <v>70</v>
      </c>
      <c r="BQ1504">
        <v>6210</v>
      </c>
      <c r="BS1504">
        <v>1</v>
      </c>
    </row>
    <row r="1505" spans="43:71" x14ac:dyDescent="0.2">
      <c r="AQ1505">
        <v>46</v>
      </c>
      <c r="AR1505">
        <v>6010</v>
      </c>
      <c r="AS1505" t="s">
        <v>31444</v>
      </c>
      <c r="AT1505" t="s">
        <v>937</v>
      </c>
      <c r="AU1505">
        <v>46</v>
      </c>
      <c r="AV1505">
        <v>6010</v>
      </c>
      <c r="AW1505" t="s">
        <v>24546</v>
      </c>
      <c r="AX1505" t="s">
        <v>937</v>
      </c>
      <c r="AY1505">
        <v>46</v>
      </c>
      <c r="AZ1505">
        <v>6010</v>
      </c>
      <c r="BA1505" t="s">
        <v>17698</v>
      </c>
      <c r="BB1505" t="s">
        <v>937</v>
      </c>
      <c r="BC1505">
        <v>46</v>
      </c>
      <c r="BD1505">
        <v>6010</v>
      </c>
      <c r="BE1505" t="s">
        <v>10850</v>
      </c>
      <c r="BF1505" t="s">
        <v>937</v>
      </c>
      <c r="BH1505">
        <v>46</v>
      </c>
      <c r="BI1505">
        <v>6010</v>
      </c>
      <c r="BJ1505" t="s">
        <v>4202</v>
      </c>
      <c r="BK1505" t="s">
        <v>937</v>
      </c>
      <c r="BP1505">
        <v>70</v>
      </c>
      <c r="BQ1505">
        <v>6240</v>
      </c>
      <c r="BS1505">
        <v>2</v>
      </c>
    </row>
    <row r="1506" spans="43:71" x14ac:dyDescent="0.2">
      <c r="AQ1506">
        <v>46</v>
      </c>
      <c r="AR1506">
        <v>6020</v>
      </c>
      <c r="AS1506" t="s">
        <v>31445</v>
      </c>
      <c r="AT1506" t="s">
        <v>937</v>
      </c>
      <c r="AU1506">
        <v>46</v>
      </c>
      <c r="AV1506">
        <v>6020</v>
      </c>
      <c r="AW1506" t="s">
        <v>24547</v>
      </c>
      <c r="AX1506" t="s">
        <v>937</v>
      </c>
      <c r="AY1506">
        <v>46</v>
      </c>
      <c r="AZ1506">
        <v>6020</v>
      </c>
      <c r="BA1506" t="s">
        <v>17699</v>
      </c>
      <c r="BB1506" t="s">
        <v>937</v>
      </c>
      <c r="BC1506">
        <v>46</v>
      </c>
      <c r="BD1506">
        <v>6020</v>
      </c>
      <c r="BE1506" t="s">
        <v>10851</v>
      </c>
      <c r="BF1506" t="s">
        <v>937</v>
      </c>
      <c r="BH1506">
        <v>46</v>
      </c>
      <c r="BI1506">
        <v>6020</v>
      </c>
      <c r="BJ1506" t="s">
        <v>4203</v>
      </c>
      <c r="BK1506" t="s">
        <v>937</v>
      </c>
      <c r="BP1506">
        <v>70</v>
      </c>
      <c r="BQ1506">
        <v>6250</v>
      </c>
      <c r="BS1506">
        <v>1</v>
      </c>
    </row>
    <row r="1507" spans="43:71" x14ac:dyDescent="0.2">
      <c r="AQ1507">
        <v>46</v>
      </c>
      <c r="AR1507">
        <v>6030</v>
      </c>
      <c r="AS1507" t="s">
        <v>31446</v>
      </c>
      <c r="AT1507" t="s">
        <v>937</v>
      </c>
      <c r="AU1507">
        <v>46</v>
      </c>
      <c r="AV1507">
        <v>6030</v>
      </c>
      <c r="AW1507" t="s">
        <v>24548</v>
      </c>
      <c r="AX1507" t="s">
        <v>937</v>
      </c>
      <c r="AY1507">
        <v>46</v>
      </c>
      <c r="AZ1507">
        <v>6030</v>
      </c>
      <c r="BA1507" t="s">
        <v>17700</v>
      </c>
      <c r="BB1507" t="s">
        <v>937</v>
      </c>
      <c r="BC1507">
        <v>46</v>
      </c>
      <c r="BD1507">
        <v>6030</v>
      </c>
      <c r="BE1507" t="s">
        <v>10852</v>
      </c>
      <c r="BF1507" t="s">
        <v>937</v>
      </c>
      <c r="BH1507">
        <v>46</v>
      </c>
      <c r="BI1507">
        <v>6030</v>
      </c>
      <c r="BJ1507" t="s">
        <v>4204</v>
      </c>
      <c r="BK1507" t="s">
        <v>937</v>
      </c>
      <c r="BP1507">
        <v>70</v>
      </c>
      <c r="BQ1507">
        <v>6256</v>
      </c>
      <c r="BS1507">
        <v>1</v>
      </c>
    </row>
    <row r="1508" spans="43:71" x14ac:dyDescent="0.2">
      <c r="AQ1508">
        <v>46</v>
      </c>
      <c r="AR1508">
        <v>6040</v>
      </c>
      <c r="AS1508" t="s">
        <v>31447</v>
      </c>
      <c r="AT1508" t="s">
        <v>937</v>
      </c>
      <c r="AU1508">
        <v>46</v>
      </c>
      <c r="AV1508">
        <v>6040</v>
      </c>
      <c r="AW1508" t="s">
        <v>24549</v>
      </c>
      <c r="AX1508" t="s">
        <v>937</v>
      </c>
      <c r="AY1508">
        <v>46</v>
      </c>
      <c r="AZ1508">
        <v>6040</v>
      </c>
      <c r="BA1508" t="s">
        <v>17701</v>
      </c>
      <c r="BB1508" t="s">
        <v>937</v>
      </c>
      <c r="BC1508">
        <v>46</v>
      </c>
      <c r="BD1508">
        <v>6040</v>
      </c>
      <c r="BE1508" t="s">
        <v>10853</v>
      </c>
      <c r="BF1508" t="s">
        <v>937</v>
      </c>
      <c r="BH1508">
        <v>46</v>
      </c>
      <c r="BI1508">
        <v>6040</v>
      </c>
      <c r="BJ1508" t="s">
        <v>4205</v>
      </c>
      <c r="BK1508" t="s">
        <v>937</v>
      </c>
      <c r="BP1508">
        <v>70</v>
      </c>
      <c r="BQ1508">
        <v>6260</v>
      </c>
      <c r="BS1508">
        <v>2</v>
      </c>
    </row>
    <row r="1509" spans="43:71" x14ac:dyDescent="0.2">
      <c r="AQ1509">
        <v>46</v>
      </c>
      <c r="AR1509">
        <v>6070</v>
      </c>
      <c r="AS1509" t="s">
        <v>31448</v>
      </c>
      <c r="AT1509" t="s">
        <v>937</v>
      </c>
      <c r="AU1509">
        <v>46</v>
      </c>
      <c r="AV1509">
        <v>6070</v>
      </c>
      <c r="AW1509" t="s">
        <v>24550</v>
      </c>
      <c r="AX1509" t="s">
        <v>937</v>
      </c>
      <c r="AY1509">
        <v>46</v>
      </c>
      <c r="AZ1509">
        <v>6070</v>
      </c>
      <c r="BA1509" t="s">
        <v>17702</v>
      </c>
      <c r="BB1509" t="s">
        <v>937</v>
      </c>
      <c r="BC1509">
        <v>46</v>
      </c>
      <c r="BD1509">
        <v>6070</v>
      </c>
      <c r="BE1509" t="s">
        <v>10854</v>
      </c>
      <c r="BF1509" t="s">
        <v>937</v>
      </c>
      <c r="BH1509">
        <v>46</v>
      </c>
      <c r="BI1509">
        <v>6070</v>
      </c>
      <c r="BJ1509" t="s">
        <v>4206</v>
      </c>
      <c r="BK1509" t="s">
        <v>937</v>
      </c>
      <c r="BP1509">
        <v>70</v>
      </c>
      <c r="BQ1509">
        <v>6270</v>
      </c>
      <c r="BS1509">
        <v>2</v>
      </c>
    </row>
    <row r="1510" spans="43:71" x14ac:dyDescent="0.2">
      <c r="AQ1510">
        <v>46</v>
      </c>
      <c r="AR1510">
        <v>6080</v>
      </c>
      <c r="AS1510" t="s">
        <v>31449</v>
      </c>
      <c r="AT1510" t="s">
        <v>937</v>
      </c>
      <c r="AU1510">
        <v>46</v>
      </c>
      <c r="AV1510">
        <v>6080</v>
      </c>
      <c r="AW1510" t="s">
        <v>24551</v>
      </c>
      <c r="AX1510" t="s">
        <v>937</v>
      </c>
      <c r="AY1510">
        <v>46</v>
      </c>
      <c r="AZ1510">
        <v>6080</v>
      </c>
      <c r="BA1510" t="s">
        <v>17703</v>
      </c>
      <c r="BB1510" t="s">
        <v>937</v>
      </c>
      <c r="BC1510">
        <v>46</v>
      </c>
      <c r="BD1510">
        <v>6080</v>
      </c>
      <c r="BE1510" t="s">
        <v>10855</v>
      </c>
      <c r="BF1510" t="s">
        <v>937</v>
      </c>
      <c r="BH1510">
        <v>46</v>
      </c>
      <c r="BI1510">
        <v>6080</v>
      </c>
      <c r="BJ1510" t="s">
        <v>4207</v>
      </c>
      <c r="BK1510" t="s">
        <v>937</v>
      </c>
      <c r="BP1510">
        <v>70</v>
      </c>
      <c r="BQ1510">
        <v>6280</v>
      </c>
      <c r="BS1510">
        <v>1</v>
      </c>
    </row>
    <row r="1511" spans="43:71" x14ac:dyDescent="0.2">
      <c r="AQ1511">
        <v>46</v>
      </c>
      <c r="AR1511">
        <v>6090</v>
      </c>
      <c r="AS1511" t="s">
        <v>31450</v>
      </c>
      <c r="AT1511" t="s">
        <v>937</v>
      </c>
      <c r="AU1511">
        <v>46</v>
      </c>
      <c r="AV1511">
        <v>6090</v>
      </c>
      <c r="AW1511" t="s">
        <v>24552</v>
      </c>
      <c r="AX1511" t="s">
        <v>937</v>
      </c>
      <c r="AY1511">
        <v>46</v>
      </c>
      <c r="AZ1511">
        <v>6090</v>
      </c>
      <c r="BA1511" t="s">
        <v>17704</v>
      </c>
      <c r="BB1511" t="s">
        <v>937</v>
      </c>
      <c r="BC1511">
        <v>46</v>
      </c>
      <c r="BD1511">
        <v>6090</v>
      </c>
      <c r="BE1511" t="s">
        <v>10856</v>
      </c>
      <c r="BF1511" t="s">
        <v>937</v>
      </c>
      <c r="BH1511">
        <v>46</v>
      </c>
      <c r="BI1511">
        <v>6090</v>
      </c>
      <c r="BJ1511" t="s">
        <v>4208</v>
      </c>
      <c r="BK1511" t="s">
        <v>937</v>
      </c>
      <c r="BP1511">
        <v>70</v>
      </c>
      <c r="BQ1511">
        <v>6290</v>
      </c>
      <c r="BS1511">
        <v>1</v>
      </c>
    </row>
    <row r="1512" spans="43:71" x14ac:dyDescent="0.2">
      <c r="AQ1512">
        <v>46</v>
      </c>
      <c r="AR1512">
        <v>6100</v>
      </c>
      <c r="AS1512" t="s">
        <v>31451</v>
      </c>
      <c r="AT1512" t="s">
        <v>937</v>
      </c>
      <c r="AU1512">
        <v>46</v>
      </c>
      <c r="AV1512">
        <v>6100</v>
      </c>
      <c r="AW1512" t="s">
        <v>24553</v>
      </c>
      <c r="AX1512" t="s">
        <v>937</v>
      </c>
      <c r="AY1512">
        <v>46</v>
      </c>
      <c r="AZ1512">
        <v>6100</v>
      </c>
      <c r="BA1512" t="s">
        <v>17705</v>
      </c>
      <c r="BB1512" t="s">
        <v>937</v>
      </c>
      <c r="BC1512">
        <v>46</v>
      </c>
      <c r="BD1512">
        <v>6100</v>
      </c>
      <c r="BE1512" t="s">
        <v>10857</v>
      </c>
      <c r="BF1512" t="s">
        <v>937</v>
      </c>
      <c r="BH1512">
        <v>46</v>
      </c>
      <c r="BI1512">
        <v>6100</v>
      </c>
      <c r="BJ1512" t="s">
        <v>4209</v>
      </c>
      <c r="BK1512" t="s">
        <v>937</v>
      </c>
      <c r="BP1512">
        <v>70</v>
      </c>
      <c r="BQ1512">
        <v>6300</v>
      </c>
      <c r="BS1512">
        <v>1</v>
      </c>
    </row>
    <row r="1513" spans="43:71" x14ac:dyDescent="0.2">
      <c r="AQ1513">
        <v>46</v>
      </c>
      <c r="AR1513">
        <v>6101</v>
      </c>
      <c r="AS1513" t="s">
        <v>31452</v>
      </c>
      <c r="AT1513" t="s">
        <v>936</v>
      </c>
      <c r="AU1513">
        <v>46</v>
      </c>
      <c r="AV1513">
        <v>6101</v>
      </c>
      <c r="AW1513" t="s">
        <v>24554</v>
      </c>
      <c r="AX1513" t="s">
        <v>939</v>
      </c>
      <c r="AY1513">
        <v>46</v>
      </c>
      <c r="AZ1513">
        <v>6101</v>
      </c>
      <c r="BA1513" t="s">
        <v>17706</v>
      </c>
      <c r="BB1513" t="s">
        <v>939</v>
      </c>
      <c r="BC1513">
        <v>46</v>
      </c>
      <c r="BD1513">
        <v>6101</v>
      </c>
      <c r="BE1513" t="s">
        <v>10858</v>
      </c>
      <c r="BF1513" t="s">
        <v>939</v>
      </c>
      <c r="BH1513">
        <v>46</v>
      </c>
      <c r="BI1513">
        <v>6101</v>
      </c>
      <c r="BJ1513" t="s">
        <v>4210</v>
      </c>
      <c r="BK1513" t="s">
        <v>939</v>
      </c>
      <c r="BP1513">
        <v>70</v>
      </c>
      <c r="BQ1513">
        <v>6310</v>
      </c>
      <c r="BS1513">
        <v>1</v>
      </c>
    </row>
    <row r="1514" spans="43:71" x14ac:dyDescent="0.2">
      <c r="AQ1514">
        <v>46</v>
      </c>
      <c r="AR1514">
        <v>6110</v>
      </c>
      <c r="AS1514" t="s">
        <v>31453</v>
      </c>
      <c r="AT1514" t="s">
        <v>936</v>
      </c>
      <c r="AU1514">
        <v>46</v>
      </c>
      <c r="AV1514">
        <v>6110</v>
      </c>
      <c r="AW1514" t="s">
        <v>24555</v>
      </c>
      <c r="AX1514" t="s">
        <v>936</v>
      </c>
      <c r="AY1514">
        <v>46</v>
      </c>
      <c r="AZ1514">
        <v>6110</v>
      </c>
      <c r="BA1514" t="s">
        <v>17707</v>
      </c>
      <c r="BB1514" t="s">
        <v>936</v>
      </c>
      <c r="BC1514">
        <v>46</v>
      </c>
      <c r="BD1514">
        <v>6110</v>
      </c>
      <c r="BE1514" t="s">
        <v>10859</v>
      </c>
      <c r="BF1514" t="s">
        <v>936</v>
      </c>
      <c r="BH1514">
        <v>46</v>
      </c>
      <c r="BI1514">
        <v>6110</v>
      </c>
      <c r="BJ1514" t="s">
        <v>4211</v>
      </c>
      <c r="BK1514" t="s">
        <v>936</v>
      </c>
      <c r="BP1514">
        <v>70</v>
      </c>
      <c r="BQ1514">
        <v>6320</v>
      </c>
      <c r="BS1514">
        <v>1</v>
      </c>
    </row>
    <row r="1515" spans="43:71" x14ac:dyDescent="0.2">
      <c r="AQ1515">
        <v>46</v>
      </c>
      <c r="AR1515">
        <v>6130</v>
      </c>
      <c r="AS1515" t="s">
        <v>31454</v>
      </c>
      <c r="AT1515" t="s">
        <v>936</v>
      </c>
      <c r="AU1515">
        <v>46</v>
      </c>
      <c r="AV1515">
        <v>6130</v>
      </c>
      <c r="AW1515" t="s">
        <v>24556</v>
      </c>
      <c r="AX1515" t="s">
        <v>936</v>
      </c>
      <c r="AY1515">
        <v>46</v>
      </c>
      <c r="AZ1515">
        <v>6130</v>
      </c>
      <c r="BA1515" t="s">
        <v>17708</v>
      </c>
      <c r="BB1515" t="s">
        <v>936</v>
      </c>
      <c r="BC1515">
        <v>46</v>
      </c>
      <c r="BD1515">
        <v>6130</v>
      </c>
      <c r="BE1515" t="s">
        <v>10860</v>
      </c>
      <c r="BF1515" t="s">
        <v>936</v>
      </c>
      <c r="BH1515">
        <v>46</v>
      </c>
      <c r="BI1515">
        <v>6130</v>
      </c>
      <c r="BJ1515" t="s">
        <v>4212</v>
      </c>
      <c r="BK1515" t="s">
        <v>936</v>
      </c>
      <c r="BP1515">
        <v>70</v>
      </c>
      <c r="BQ1515">
        <v>6330</v>
      </c>
      <c r="BS1515">
        <v>1</v>
      </c>
    </row>
    <row r="1516" spans="43:71" x14ac:dyDescent="0.2">
      <c r="AQ1516">
        <v>46</v>
      </c>
      <c r="AR1516">
        <v>6131</v>
      </c>
      <c r="AS1516" t="s">
        <v>31455</v>
      </c>
      <c r="AT1516" t="s">
        <v>936</v>
      </c>
      <c r="AU1516">
        <v>46</v>
      </c>
      <c r="AV1516">
        <v>6131</v>
      </c>
      <c r="AW1516" t="s">
        <v>24557</v>
      </c>
      <c r="AX1516" t="s">
        <v>939</v>
      </c>
      <c r="AY1516">
        <v>46</v>
      </c>
      <c r="AZ1516">
        <v>6131</v>
      </c>
      <c r="BA1516" t="s">
        <v>17709</v>
      </c>
      <c r="BB1516" t="s">
        <v>939</v>
      </c>
      <c r="BC1516">
        <v>46</v>
      </c>
      <c r="BD1516">
        <v>6131</v>
      </c>
      <c r="BE1516" t="s">
        <v>10861</v>
      </c>
      <c r="BF1516" t="s">
        <v>939</v>
      </c>
      <c r="BH1516">
        <v>46</v>
      </c>
      <c r="BI1516">
        <v>6131</v>
      </c>
      <c r="BJ1516" t="s">
        <v>4213</v>
      </c>
      <c r="BK1516" t="s">
        <v>939</v>
      </c>
      <c r="BP1516">
        <v>70</v>
      </c>
      <c r="BQ1516">
        <v>6340</v>
      </c>
      <c r="BS1516">
        <v>1</v>
      </c>
    </row>
    <row r="1517" spans="43:71" x14ac:dyDescent="0.2">
      <c r="AQ1517">
        <v>46</v>
      </c>
      <c r="AR1517">
        <v>6140</v>
      </c>
      <c r="AS1517" t="s">
        <v>31456</v>
      </c>
      <c r="AT1517" t="s">
        <v>937</v>
      </c>
      <c r="AU1517">
        <v>46</v>
      </c>
      <c r="AV1517">
        <v>6140</v>
      </c>
      <c r="AW1517" t="s">
        <v>24558</v>
      </c>
      <c r="AX1517" t="s">
        <v>937</v>
      </c>
      <c r="AY1517">
        <v>46</v>
      </c>
      <c r="AZ1517">
        <v>6140</v>
      </c>
      <c r="BA1517" t="s">
        <v>17710</v>
      </c>
      <c r="BB1517" t="s">
        <v>937</v>
      </c>
      <c r="BC1517">
        <v>46</v>
      </c>
      <c r="BD1517">
        <v>6140</v>
      </c>
      <c r="BE1517" t="s">
        <v>10862</v>
      </c>
      <c r="BF1517" t="s">
        <v>937</v>
      </c>
      <c r="BH1517">
        <v>46</v>
      </c>
      <c r="BI1517">
        <v>6140</v>
      </c>
      <c r="BJ1517" t="s">
        <v>4214</v>
      </c>
      <c r="BK1517" t="s">
        <v>937</v>
      </c>
      <c r="BP1517">
        <v>71</v>
      </c>
      <c r="BQ1517">
        <v>6010</v>
      </c>
      <c r="BS1517">
        <v>2</v>
      </c>
    </row>
    <row r="1518" spans="43:71" x14ac:dyDescent="0.2">
      <c r="AQ1518">
        <v>46</v>
      </c>
      <c r="AR1518">
        <v>6150</v>
      </c>
      <c r="AS1518" t="s">
        <v>31457</v>
      </c>
      <c r="AT1518" t="s">
        <v>937</v>
      </c>
      <c r="AU1518">
        <v>46</v>
      </c>
      <c r="AV1518">
        <v>6150</v>
      </c>
      <c r="AW1518" t="s">
        <v>24559</v>
      </c>
      <c r="AX1518" t="s">
        <v>937</v>
      </c>
      <c r="AY1518">
        <v>46</v>
      </c>
      <c r="AZ1518">
        <v>6150</v>
      </c>
      <c r="BA1518" t="s">
        <v>17711</v>
      </c>
      <c r="BB1518" t="s">
        <v>937</v>
      </c>
      <c r="BC1518">
        <v>46</v>
      </c>
      <c r="BD1518">
        <v>6150</v>
      </c>
      <c r="BE1518" t="s">
        <v>10863</v>
      </c>
      <c r="BF1518" t="s">
        <v>937</v>
      </c>
      <c r="BH1518">
        <v>46</v>
      </c>
      <c r="BI1518">
        <v>6150</v>
      </c>
      <c r="BJ1518" t="s">
        <v>4215</v>
      </c>
      <c r="BK1518" t="s">
        <v>937</v>
      </c>
      <c r="BP1518">
        <v>71</v>
      </c>
      <c r="BQ1518">
        <v>6020</v>
      </c>
      <c r="BS1518">
        <v>2</v>
      </c>
    </row>
    <row r="1519" spans="43:71" x14ac:dyDescent="0.2">
      <c r="AQ1519">
        <v>46</v>
      </c>
      <c r="AR1519">
        <v>6160</v>
      </c>
      <c r="AS1519" t="s">
        <v>31458</v>
      </c>
      <c r="AT1519" t="s">
        <v>937</v>
      </c>
      <c r="AU1519">
        <v>46</v>
      </c>
      <c r="AV1519">
        <v>6160</v>
      </c>
      <c r="AW1519" t="s">
        <v>24560</v>
      </c>
      <c r="AX1519" t="s">
        <v>937</v>
      </c>
      <c r="AY1519">
        <v>46</v>
      </c>
      <c r="AZ1519">
        <v>6160</v>
      </c>
      <c r="BA1519" t="s">
        <v>17712</v>
      </c>
      <c r="BB1519" t="s">
        <v>937</v>
      </c>
      <c r="BC1519">
        <v>46</v>
      </c>
      <c r="BD1519">
        <v>6160</v>
      </c>
      <c r="BE1519" t="s">
        <v>10864</v>
      </c>
      <c r="BF1519" t="s">
        <v>937</v>
      </c>
      <c r="BH1519">
        <v>46</v>
      </c>
      <c r="BI1519">
        <v>6160</v>
      </c>
      <c r="BJ1519" t="s">
        <v>4216</v>
      </c>
      <c r="BK1519" t="s">
        <v>937</v>
      </c>
      <c r="BP1519">
        <v>71</v>
      </c>
      <c r="BQ1519">
        <v>6030</v>
      </c>
      <c r="BS1519">
        <v>2</v>
      </c>
    </row>
    <row r="1520" spans="43:71" x14ac:dyDescent="0.2">
      <c r="AQ1520">
        <v>46</v>
      </c>
      <c r="AR1520">
        <v>6170</v>
      </c>
      <c r="AS1520" t="s">
        <v>31459</v>
      </c>
      <c r="AT1520" t="s">
        <v>937</v>
      </c>
      <c r="AU1520">
        <v>46</v>
      </c>
      <c r="AV1520">
        <v>6170</v>
      </c>
      <c r="AW1520" t="s">
        <v>24561</v>
      </c>
      <c r="AX1520" t="s">
        <v>937</v>
      </c>
      <c r="AY1520">
        <v>46</v>
      </c>
      <c r="AZ1520">
        <v>6170</v>
      </c>
      <c r="BA1520" t="s">
        <v>17713</v>
      </c>
      <c r="BB1520" t="s">
        <v>937</v>
      </c>
      <c r="BC1520">
        <v>46</v>
      </c>
      <c r="BD1520">
        <v>6170</v>
      </c>
      <c r="BE1520" t="s">
        <v>10865</v>
      </c>
      <c r="BF1520" t="s">
        <v>937</v>
      </c>
      <c r="BH1520">
        <v>46</v>
      </c>
      <c r="BI1520">
        <v>6170</v>
      </c>
      <c r="BJ1520" t="s">
        <v>4217</v>
      </c>
      <c r="BK1520" t="s">
        <v>937</v>
      </c>
      <c r="BP1520">
        <v>71</v>
      </c>
      <c r="BQ1520">
        <v>6040</v>
      </c>
      <c r="BS1520">
        <v>2</v>
      </c>
    </row>
    <row r="1521" spans="43:71" x14ac:dyDescent="0.2">
      <c r="AQ1521">
        <v>46</v>
      </c>
      <c r="AR1521">
        <v>6180</v>
      </c>
      <c r="AS1521" t="s">
        <v>31460</v>
      </c>
      <c r="AT1521" t="s">
        <v>937</v>
      </c>
      <c r="AU1521">
        <v>46</v>
      </c>
      <c r="AV1521">
        <v>6180</v>
      </c>
      <c r="AW1521" t="s">
        <v>24562</v>
      </c>
      <c r="AX1521" t="s">
        <v>937</v>
      </c>
      <c r="AY1521">
        <v>46</v>
      </c>
      <c r="AZ1521">
        <v>6180</v>
      </c>
      <c r="BA1521" t="s">
        <v>17714</v>
      </c>
      <c r="BB1521" t="s">
        <v>937</v>
      </c>
      <c r="BC1521">
        <v>46</v>
      </c>
      <c r="BD1521">
        <v>6180</v>
      </c>
      <c r="BE1521" t="s">
        <v>10866</v>
      </c>
      <c r="BF1521" t="s">
        <v>937</v>
      </c>
      <c r="BH1521">
        <v>46</v>
      </c>
      <c r="BI1521">
        <v>6180</v>
      </c>
      <c r="BJ1521" t="s">
        <v>4218</v>
      </c>
      <c r="BK1521" t="s">
        <v>937</v>
      </c>
      <c r="BP1521">
        <v>71</v>
      </c>
      <c r="BQ1521">
        <v>6070</v>
      </c>
      <c r="BS1521">
        <v>2</v>
      </c>
    </row>
    <row r="1522" spans="43:71" x14ac:dyDescent="0.2">
      <c r="AQ1522">
        <v>46</v>
      </c>
      <c r="AR1522">
        <v>6190</v>
      </c>
      <c r="AS1522" t="s">
        <v>31461</v>
      </c>
      <c r="AT1522" t="s">
        <v>937</v>
      </c>
      <c r="AU1522">
        <v>46</v>
      </c>
      <c r="AV1522">
        <v>6190</v>
      </c>
      <c r="AW1522" t="s">
        <v>24563</v>
      </c>
      <c r="AX1522" t="s">
        <v>937</v>
      </c>
      <c r="AY1522">
        <v>46</v>
      </c>
      <c r="AZ1522">
        <v>6190</v>
      </c>
      <c r="BA1522" t="s">
        <v>17715</v>
      </c>
      <c r="BB1522" t="s">
        <v>937</v>
      </c>
      <c r="BC1522">
        <v>46</v>
      </c>
      <c r="BD1522">
        <v>6190</v>
      </c>
      <c r="BE1522" t="s">
        <v>10867</v>
      </c>
      <c r="BF1522" t="s">
        <v>937</v>
      </c>
      <c r="BH1522">
        <v>46</v>
      </c>
      <c r="BI1522">
        <v>6190</v>
      </c>
      <c r="BJ1522" t="s">
        <v>4219</v>
      </c>
      <c r="BK1522" t="s">
        <v>937</v>
      </c>
      <c r="BP1522">
        <v>71</v>
      </c>
      <c r="BQ1522">
        <v>6080</v>
      </c>
      <c r="BS1522">
        <v>1</v>
      </c>
    </row>
    <row r="1523" spans="43:71" x14ac:dyDescent="0.2">
      <c r="AQ1523">
        <v>46</v>
      </c>
      <c r="AR1523">
        <v>6200</v>
      </c>
      <c r="AS1523" t="s">
        <v>31462</v>
      </c>
      <c r="AT1523" t="s">
        <v>937</v>
      </c>
      <c r="AU1523">
        <v>46</v>
      </c>
      <c r="AV1523">
        <v>6200</v>
      </c>
      <c r="AW1523" t="s">
        <v>24564</v>
      </c>
      <c r="AX1523" t="s">
        <v>937</v>
      </c>
      <c r="AY1523">
        <v>46</v>
      </c>
      <c r="AZ1523">
        <v>6200</v>
      </c>
      <c r="BA1523" t="s">
        <v>17716</v>
      </c>
      <c r="BB1523" t="s">
        <v>937</v>
      </c>
      <c r="BC1523">
        <v>46</v>
      </c>
      <c r="BD1523">
        <v>6200</v>
      </c>
      <c r="BE1523" t="s">
        <v>10868</v>
      </c>
      <c r="BF1523" t="s">
        <v>937</v>
      </c>
      <c r="BH1523">
        <v>46</v>
      </c>
      <c r="BI1523">
        <v>6200</v>
      </c>
      <c r="BJ1523" t="s">
        <v>4220</v>
      </c>
      <c r="BK1523" t="s">
        <v>937</v>
      </c>
      <c r="BP1523">
        <v>71</v>
      </c>
      <c r="BQ1523">
        <v>6090</v>
      </c>
      <c r="BS1523">
        <v>3</v>
      </c>
    </row>
    <row r="1524" spans="43:71" x14ac:dyDescent="0.2">
      <c r="AQ1524">
        <v>46</v>
      </c>
      <c r="AR1524">
        <v>6210</v>
      </c>
      <c r="AS1524" t="s">
        <v>31463</v>
      </c>
      <c r="AT1524" t="s">
        <v>936</v>
      </c>
      <c r="AU1524">
        <v>46</v>
      </c>
      <c r="AV1524">
        <v>6210</v>
      </c>
      <c r="AW1524" t="s">
        <v>24565</v>
      </c>
      <c r="AX1524" t="s">
        <v>936</v>
      </c>
      <c r="AY1524">
        <v>46</v>
      </c>
      <c r="AZ1524">
        <v>6210</v>
      </c>
      <c r="BA1524" t="s">
        <v>17717</v>
      </c>
      <c r="BB1524" t="s">
        <v>936</v>
      </c>
      <c r="BC1524">
        <v>46</v>
      </c>
      <c r="BD1524">
        <v>6210</v>
      </c>
      <c r="BE1524" t="s">
        <v>10869</v>
      </c>
      <c r="BF1524" t="s">
        <v>936</v>
      </c>
      <c r="BH1524">
        <v>46</v>
      </c>
      <c r="BI1524">
        <v>6210</v>
      </c>
      <c r="BJ1524" t="s">
        <v>4221</v>
      </c>
      <c r="BK1524" t="s">
        <v>936</v>
      </c>
      <c r="BP1524">
        <v>71</v>
      </c>
      <c r="BQ1524">
        <v>6100</v>
      </c>
      <c r="BS1524">
        <v>2</v>
      </c>
    </row>
    <row r="1525" spans="43:71" x14ac:dyDescent="0.2">
      <c r="AQ1525">
        <v>46</v>
      </c>
      <c r="AR1525">
        <v>6240</v>
      </c>
      <c r="AS1525" t="s">
        <v>31464</v>
      </c>
      <c r="AT1525" t="s">
        <v>937</v>
      </c>
      <c r="AU1525">
        <v>46</v>
      </c>
      <c r="AV1525">
        <v>6240</v>
      </c>
      <c r="AW1525" t="s">
        <v>24566</v>
      </c>
      <c r="AX1525" t="s">
        <v>937</v>
      </c>
      <c r="AY1525">
        <v>46</v>
      </c>
      <c r="AZ1525">
        <v>6240</v>
      </c>
      <c r="BA1525" t="s">
        <v>17718</v>
      </c>
      <c r="BB1525" t="s">
        <v>937</v>
      </c>
      <c r="BC1525">
        <v>46</v>
      </c>
      <c r="BD1525">
        <v>6240</v>
      </c>
      <c r="BE1525" t="s">
        <v>10870</v>
      </c>
      <c r="BF1525" t="s">
        <v>937</v>
      </c>
      <c r="BH1525">
        <v>46</v>
      </c>
      <c r="BI1525">
        <v>6240</v>
      </c>
      <c r="BJ1525" t="s">
        <v>4222</v>
      </c>
      <c r="BK1525" t="s">
        <v>937</v>
      </c>
      <c r="BP1525">
        <v>71</v>
      </c>
      <c r="BQ1525">
        <v>6101</v>
      </c>
      <c r="BS1525">
        <v>2</v>
      </c>
    </row>
    <row r="1526" spans="43:71" x14ac:dyDescent="0.2">
      <c r="AQ1526">
        <v>46</v>
      </c>
      <c r="AR1526">
        <v>6250</v>
      </c>
      <c r="AS1526" t="s">
        <v>31465</v>
      </c>
      <c r="AT1526" t="s">
        <v>936</v>
      </c>
      <c r="AU1526">
        <v>46</v>
      </c>
      <c r="AV1526">
        <v>6250</v>
      </c>
      <c r="AW1526" t="s">
        <v>24567</v>
      </c>
      <c r="AX1526" t="s">
        <v>936</v>
      </c>
      <c r="AY1526">
        <v>46</v>
      </c>
      <c r="AZ1526">
        <v>6250</v>
      </c>
      <c r="BA1526" t="s">
        <v>17719</v>
      </c>
      <c r="BB1526" t="s">
        <v>936</v>
      </c>
      <c r="BC1526">
        <v>46</v>
      </c>
      <c r="BD1526">
        <v>6250</v>
      </c>
      <c r="BE1526" t="s">
        <v>10871</v>
      </c>
      <c r="BF1526" t="s">
        <v>936</v>
      </c>
      <c r="BH1526">
        <v>46</v>
      </c>
      <c r="BI1526">
        <v>6250</v>
      </c>
      <c r="BJ1526" t="s">
        <v>4223</v>
      </c>
      <c r="BK1526" t="s">
        <v>936</v>
      </c>
      <c r="BP1526">
        <v>71</v>
      </c>
      <c r="BQ1526">
        <v>6110</v>
      </c>
      <c r="BS1526">
        <v>1</v>
      </c>
    </row>
    <row r="1527" spans="43:71" x14ac:dyDescent="0.2">
      <c r="AQ1527">
        <v>46</v>
      </c>
      <c r="AR1527">
        <v>6256</v>
      </c>
      <c r="AS1527" t="s">
        <v>31466</v>
      </c>
      <c r="AT1527" t="s">
        <v>936</v>
      </c>
      <c r="AU1527">
        <v>46</v>
      </c>
      <c r="AV1527">
        <v>6256</v>
      </c>
      <c r="AW1527" t="s">
        <v>24568</v>
      </c>
      <c r="AX1527" t="s">
        <v>936</v>
      </c>
      <c r="AY1527">
        <v>46</v>
      </c>
      <c r="AZ1527">
        <v>6256</v>
      </c>
      <c r="BA1527" t="s">
        <v>17720</v>
      </c>
      <c r="BB1527" t="s">
        <v>936</v>
      </c>
      <c r="BC1527">
        <v>46</v>
      </c>
      <c r="BD1527">
        <v>6256</v>
      </c>
      <c r="BE1527" t="s">
        <v>10872</v>
      </c>
      <c r="BF1527" t="s">
        <v>936</v>
      </c>
      <c r="BH1527">
        <v>46</v>
      </c>
      <c r="BI1527">
        <v>6256</v>
      </c>
      <c r="BJ1527" t="s">
        <v>4224</v>
      </c>
      <c r="BK1527" t="s">
        <v>936</v>
      </c>
      <c r="BP1527">
        <v>71</v>
      </c>
      <c r="BQ1527">
        <v>6130</v>
      </c>
      <c r="BS1527">
        <v>2</v>
      </c>
    </row>
    <row r="1528" spans="43:71" x14ac:dyDescent="0.2">
      <c r="AQ1528">
        <v>46</v>
      </c>
      <c r="AR1528">
        <v>6260</v>
      </c>
      <c r="AS1528" t="s">
        <v>31467</v>
      </c>
      <c r="AT1528" t="s">
        <v>937</v>
      </c>
      <c r="AU1528">
        <v>46</v>
      </c>
      <c r="AV1528">
        <v>6260</v>
      </c>
      <c r="AW1528" t="s">
        <v>24569</v>
      </c>
      <c r="AX1528" t="s">
        <v>937</v>
      </c>
      <c r="AY1528">
        <v>46</v>
      </c>
      <c r="AZ1528">
        <v>6260</v>
      </c>
      <c r="BA1528" t="s">
        <v>17721</v>
      </c>
      <c r="BB1528" t="s">
        <v>937</v>
      </c>
      <c r="BC1528">
        <v>46</v>
      </c>
      <c r="BD1528">
        <v>6260</v>
      </c>
      <c r="BE1528" t="s">
        <v>10873</v>
      </c>
      <c r="BF1528" t="s">
        <v>937</v>
      </c>
      <c r="BH1528">
        <v>46</v>
      </c>
      <c r="BI1528">
        <v>6260</v>
      </c>
      <c r="BJ1528" t="s">
        <v>4225</v>
      </c>
      <c r="BK1528" t="s">
        <v>937</v>
      </c>
      <c r="BP1528">
        <v>71</v>
      </c>
      <c r="BQ1528">
        <v>6131</v>
      </c>
      <c r="BS1528">
        <v>2</v>
      </c>
    </row>
    <row r="1529" spans="43:71" x14ac:dyDescent="0.2">
      <c r="AQ1529">
        <v>46</v>
      </c>
      <c r="AR1529">
        <v>6270</v>
      </c>
      <c r="AS1529" t="s">
        <v>31468</v>
      </c>
      <c r="AT1529" t="s">
        <v>937</v>
      </c>
      <c r="AU1529">
        <v>46</v>
      </c>
      <c r="AV1529">
        <v>6270</v>
      </c>
      <c r="AW1529" t="s">
        <v>24570</v>
      </c>
      <c r="AX1529" t="s">
        <v>937</v>
      </c>
      <c r="AY1529">
        <v>46</v>
      </c>
      <c r="AZ1529">
        <v>6270</v>
      </c>
      <c r="BA1529" t="s">
        <v>17722</v>
      </c>
      <c r="BB1529" t="s">
        <v>937</v>
      </c>
      <c r="BC1529">
        <v>46</v>
      </c>
      <c r="BD1529">
        <v>6270</v>
      </c>
      <c r="BE1529" t="s">
        <v>10874</v>
      </c>
      <c r="BF1529" t="s">
        <v>937</v>
      </c>
      <c r="BH1529">
        <v>46</v>
      </c>
      <c r="BI1529">
        <v>6270</v>
      </c>
      <c r="BJ1529" t="s">
        <v>4226</v>
      </c>
      <c r="BK1529" t="s">
        <v>937</v>
      </c>
      <c r="BP1529">
        <v>71</v>
      </c>
      <c r="BQ1529">
        <v>6140</v>
      </c>
      <c r="BS1529">
        <v>2</v>
      </c>
    </row>
    <row r="1530" spans="43:71" x14ac:dyDescent="0.2">
      <c r="AQ1530">
        <v>46</v>
      </c>
      <c r="AR1530">
        <v>6280</v>
      </c>
      <c r="AS1530" t="s">
        <v>31469</v>
      </c>
      <c r="AT1530" t="s">
        <v>936</v>
      </c>
      <c r="AU1530">
        <v>46</v>
      </c>
      <c r="AV1530">
        <v>6280</v>
      </c>
      <c r="AW1530" t="s">
        <v>24571</v>
      </c>
      <c r="AX1530" t="s">
        <v>936</v>
      </c>
      <c r="AY1530">
        <v>46</v>
      </c>
      <c r="AZ1530">
        <v>6280</v>
      </c>
      <c r="BA1530" t="s">
        <v>17723</v>
      </c>
      <c r="BB1530" t="s">
        <v>936</v>
      </c>
      <c r="BC1530">
        <v>46</v>
      </c>
      <c r="BD1530">
        <v>6280</v>
      </c>
      <c r="BE1530" t="s">
        <v>10875</v>
      </c>
      <c r="BF1530" t="s">
        <v>936</v>
      </c>
      <c r="BH1530">
        <v>46</v>
      </c>
      <c r="BI1530">
        <v>6280</v>
      </c>
      <c r="BJ1530" t="s">
        <v>4227</v>
      </c>
      <c r="BK1530" t="s">
        <v>936</v>
      </c>
      <c r="BP1530">
        <v>71</v>
      </c>
      <c r="BQ1530">
        <v>6150</v>
      </c>
      <c r="BS1530">
        <v>1</v>
      </c>
    </row>
    <row r="1531" spans="43:71" x14ac:dyDescent="0.2">
      <c r="AQ1531">
        <v>46</v>
      </c>
      <c r="AR1531">
        <v>6290</v>
      </c>
      <c r="AS1531" t="s">
        <v>31470</v>
      </c>
      <c r="AT1531" t="s">
        <v>936</v>
      </c>
      <c r="AU1531">
        <v>46</v>
      </c>
      <c r="AV1531">
        <v>6290</v>
      </c>
      <c r="AW1531" t="s">
        <v>24572</v>
      </c>
      <c r="AX1531" t="s">
        <v>936</v>
      </c>
      <c r="AY1531">
        <v>46</v>
      </c>
      <c r="AZ1531">
        <v>6290</v>
      </c>
      <c r="BA1531" t="s">
        <v>17724</v>
      </c>
      <c r="BB1531" t="s">
        <v>936</v>
      </c>
      <c r="BC1531">
        <v>46</v>
      </c>
      <c r="BD1531">
        <v>6290</v>
      </c>
      <c r="BE1531" t="s">
        <v>10876</v>
      </c>
      <c r="BF1531" t="s">
        <v>936</v>
      </c>
      <c r="BH1531">
        <v>46</v>
      </c>
      <c r="BI1531">
        <v>6290</v>
      </c>
      <c r="BJ1531" t="s">
        <v>4228</v>
      </c>
      <c r="BK1531" t="s">
        <v>936</v>
      </c>
      <c r="BP1531">
        <v>71</v>
      </c>
      <c r="BQ1531">
        <v>6160</v>
      </c>
      <c r="BS1531">
        <v>2</v>
      </c>
    </row>
    <row r="1532" spans="43:71" x14ac:dyDescent="0.2">
      <c r="AQ1532">
        <v>46</v>
      </c>
      <c r="AR1532">
        <v>6300</v>
      </c>
      <c r="AS1532" t="s">
        <v>31471</v>
      </c>
      <c r="AT1532" t="s">
        <v>936</v>
      </c>
      <c r="AU1532">
        <v>46</v>
      </c>
      <c r="AV1532">
        <v>6300</v>
      </c>
      <c r="AW1532" t="s">
        <v>24573</v>
      </c>
      <c r="AX1532" t="s">
        <v>936</v>
      </c>
      <c r="AY1532">
        <v>46</v>
      </c>
      <c r="AZ1532">
        <v>6300</v>
      </c>
      <c r="BA1532" t="s">
        <v>17725</v>
      </c>
      <c r="BB1532" t="s">
        <v>936</v>
      </c>
      <c r="BC1532">
        <v>46</v>
      </c>
      <c r="BD1532">
        <v>6300</v>
      </c>
      <c r="BE1532" t="s">
        <v>10877</v>
      </c>
      <c r="BF1532" t="s">
        <v>936</v>
      </c>
      <c r="BH1532">
        <v>46</v>
      </c>
      <c r="BI1532">
        <v>6300</v>
      </c>
      <c r="BJ1532" t="s">
        <v>4229</v>
      </c>
      <c r="BK1532" t="s">
        <v>936</v>
      </c>
      <c r="BP1532">
        <v>71</v>
      </c>
      <c r="BQ1532">
        <v>6170</v>
      </c>
      <c r="BS1532">
        <v>1</v>
      </c>
    </row>
    <row r="1533" spans="43:71" x14ac:dyDescent="0.2">
      <c r="AQ1533">
        <v>46</v>
      </c>
      <c r="AR1533">
        <v>6310</v>
      </c>
      <c r="AS1533" t="s">
        <v>31472</v>
      </c>
      <c r="AT1533" t="s">
        <v>936</v>
      </c>
      <c r="AU1533">
        <v>46</v>
      </c>
      <c r="AV1533">
        <v>6310</v>
      </c>
      <c r="AW1533" t="s">
        <v>24574</v>
      </c>
      <c r="AX1533" t="s">
        <v>936</v>
      </c>
      <c r="AY1533">
        <v>46</v>
      </c>
      <c r="AZ1533">
        <v>6310</v>
      </c>
      <c r="BA1533" t="s">
        <v>17726</v>
      </c>
      <c r="BB1533" t="s">
        <v>936</v>
      </c>
      <c r="BC1533">
        <v>46</v>
      </c>
      <c r="BD1533">
        <v>6310</v>
      </c>
      <c r="BE1533" t="s">
        <v>10878</v>
      </c>
      <c r="BF1533" t="s">
        <v>936</v>
      </c>
      <c r="BH1533">
        <v>46</v>
      </c>
      <c r="BI1533">
        <v>6310</v>
      </c>
      <c r="BJ1533" t="s">
        <v>4230</v>
      </c>
      <c r="BK1533" t="s">
        <v>936</v>
      </c>
      <c r="BP1533">
        <v>71</v>
      </c>
      <c r="BQ1533">
        <v>6180</v>
      </c>
      <c r="BS1533">
        <v>2</v>
      </c>
    </row>
    <row r="1534" spans="43:71" x14ac:dyDescent="0.2">
      <c r="AQ1534">
        <v>46</v>
      </c>
      <c r="AR1534">
        <v>6320</v>
      </c>
      <c r="AS1534" t="s">
        <v>31473</v>
      </c>
      <c r="AT1534" t="s">
        <v>936</v>
      </c>
      <c r="AU1534">
        <v>46</v>
      </c>
      <c r="AV1534">
        <v>6320</v>
      </c>
      <c r="AW1534" t="s">
        <v>24575</v>
      </c>
      <c r="AX1534" t="s">
        <v>936</v>
      </c>
      <c r="AY1534">
        <v>46</v>
      </c>
      <c r="AZ1534">
        <v>6320</v>
      </c>
      <c r="BA1534" t="s">
        <v>17727</v>
      </c>
      <c r="BB1534" t="s">
        <v>936</v>
      </c>
      <c r="BC1534">
        <v>46</v>
      </c>
      <c r="BD1534">
        <v>6320</v>
      </c>
      <c r="BE1534" t="s">
        <v>10879</v>
      </c>
      <c r="BF1534" t="s">
        <v>936</v>
      </c>
      <c r="BH1534">
        <v>46</v>
      </c>
      <c r="BI1534">
        <v>6320</v>
      </c>
      <c r="BJ1534" t="s">
        <v>4231</v>
      </c>
      <c r="BK1534" t="s">
        <v>936</v>
      </c>
      <c r="BP1534">
        <v>71</v>
      </c>
      <c r="BQ1534">
        <v>6190</v>
      </c>
      <c r="BS1534">
        <v>2</v>
      </c>
    </row>
    <row r="1535" spans="43:71" x14ac:dyDescent="0.2">
      <c r="AQ1535">
        <v>46</v>
      </c>
      <c r="AR1535">
        <v>6330</v>
      </c>
      <c r="AS1535" t="s">
        <v>31474</v>
      </c>
      <c r="AT1535" t="s">
        <v>936</v>
      </c>
      <c r="AU1535">
        <v>46</v>
      </c>
      <c r="AV1535">
        <v>6330</v>
      </c>
      <c r="AW1535" t="s">
        <v>24576</v>
      </c>
      <c r="AX1535" t="s">
        <v>936</v>
      </c>
      <c r="AY1535">
        <v>46</v>
      </c>
      <c r="AZ1535">
        <v>6330</v>
      </c>
      <c r="BA1535" t="s">
        <v>17728</v>
      </c>
      <c r="BB1535" t="s">
        <v>936</v>
      </c>
      <c r="BC1535">
        <v>46</v>
      </c>
      <c r="BD1535">
        <v>6330</v>
      </c>
      <c r="BE1535" t="s">
        <v>10880</v>
      </c>
      <c r="BF1535" t="s">
        <v>937</v>
      </c>
      <c r="BH1535">
        <v>46</v>
      </c>
      <c r="BI1535">
        <v>6330</v>
      </c>
      <c r="BJ1535" t="s">
        <v>4232</v>
      </c>
      <c r="BK1535" t="s">
        <v>937</v>
      </c>
      <c r="BP1535">
        <v>71</v>
      </c>
      <c r="BQ1535">
        <v>6200</v>
      </c>
      <c r="BS1535">
        <v>2</v>
      </c>
    </row>
    <row r="1536" spans="43:71" x14ac:dyDescent="0.2">
      <c r="AQ1536">
        <v>46</v>
      </c>
      <c r="AR1536">
        <v>6340</v>
      </c>
      <c r="AS1536" t="s">
        <v>31475</v>
      </c>
      <c r="AT1536" t="s">
        <v>936</v>
      </c>
      <c r="AU1536">
        <v>46</v>
      </c>
      <c r="AV1536">
        <v>6340</v>
      </c>
      <c r="AW1536" t="s">
        <v>24577</v>
      </c>
      <c r="AX1536" t="s">
        <v>936</v>
      </c>
      <c r="AY1536">
        <v>46</v>
      </c>
      <c r="AZ1536">
        <v>6340</v>
      </c>
      <c r="BA1536" t="s">
        <v>17729</v>
      </c>
      <c r="BB1536" t="s">
        <v>936</v>
      </c>
      <c r="BC1536">
        <v>46</v>
      </c>
      <c r="BD1536">
        <v>6340</v>
      </c>
      <c r="BE1536" t="s">
        <v>10881</v>
      </c>
      <c r="BF1536" t="s">
        <v>936</v>
      </c>
      <c r="BH1536">
        <v>46</v>
      </c>
      <c r="BI1536">
        <v>6340</v>
      </c>
      <c r="BJ1536" t="s">
        <v>4233</v>
      </c>
      <c r="BK1536" t="s">
        <v>936</v>
      </c>
      <c r="BP1536">
        <v>71</v>
      </c>
      <c r="BQ1536">
        <v>6210</v>
      </c>
      <c r="BS1536">
        <v>1</v>
      </c>
    </row>
    <row r="1537" spans="43:71" x14ac:dyDescent="0.2">
      <c r="AQ1537">
        <v>46</v>
      </c>
      <c r="AR1537">
        <v>6350</v>
      </c>
      <c r="AS1537" t="s">
        <v>31476</v>
      </c>
      <c r="AT1537" t="s">
        <v>938</v>
      </c>
      <c r="AU1537">
        <v>46</v>
      </c>
      <c r="AV1537">
        <v>6350</v>
      </c>
      <c r="AW1537" t="s">
        <v>24578</v>
      </c>
      <c r="AX1537" t="s">
        <v>938</v>
      </c>
      <c r="AY1537">
        <v>46</v>
      </c>
      <c r="AZ1537">
        <v>6350</v>
      </c>
      <c r="BA1537" t="s">
        <v>17730</v>
      </c>
      <c r="BB1537" t="s">
        <v>938</v>
      </c>
      <c r="BC1537">
        <v>46</v>
      </c>
      <c r="BD1537">
        <v>6350</v>
      </c>
      <c r="BE1537" t="s">
        <v>10882</v>
      </c>
      <c r="BF1537" t="s">
        <v>938</v>
      </c>
      <c r="BH1537">
        <v>46</v>
      </c>
      <c r="BI1537">
        <v>6350</v>
      </c>
      <c r="BJ1537" t="s">
        <v>4234</v>
      </c>
      <c r="BK1537" t="s">
        <v>938</v>
      </c>
      <c r="BP1537">
        <v>71</v>
      </c>
      <c r="BQ1537">
        <v>6240</v>
      </c>
      <c r="BS1537">
        <v>2</v>
      </c>
    </row>
    <row r="1538" spans="43:71" x14ac:dyDescent="0.2">
      <c r="AQ1538">
        <v>46</v>
      </c>
      <c r="AR1538">
        <v>6360</v>
      </c>
      <c r="AS1538" t="s">
        <v>31477</v>
      </c>
      <c r="AT1538" t="s">
        <v>936</v>
      </c>
      <c r="AU1538">
        <v>46</v>
      </c>
      <c r="AV1538">
        <v>6360</v>
      </c>
      <c r="AW1538" t="s">
        <v>24579</v>
      </c>
      <c r="AX1538" t="s">
        <v>936</v>
      </c>
      <c r="AY1538">
        <v>46</v>
      </c>
      <c r="AZ1538">
        <v>6360</v>
      </c>
      <c r="BA1538" t="s">
        <v>17731</v>
      </c>
      <c r="BB1538" t="s">
        <v>936</v>
      </c>
      <c r="BC1538">
        <v>46</v>
      </c>
      <c r="BD1538">
        <v>6360</v>
      </c>
      <c r="BE1538" t="s">
        <v>10883</v>
      </c>
      <c r="BF1538" t="s">
        <v>936</v>
      </c>
      <c r="BH1538">
        <v>46</v>
      </c>
      <c r="BI1538">
        <v>6360</v>
      </c>
      <c r="BJ1538" t="s">
        <v>4235</v>
      </c>
      <c r="BK1538" t="s">
        <v>936</v>
      </c>
      <c r="BP1538">
        <v>71</v>
      </c>
      <c r="BQ1538">
        <v>6250</v>
      </c>
      <c r="BS1538">
        <v>1</v>
      </c>
    </row>
    <row r="1539" spans="43:71" x14ac:dyDescent="0.2">
      <c r="AQ1539">
        <v>46</v>
      </c>
      <c r="AR1539">
        <v>7205</v>
      </c>
      <c r="AS1539" t="s">
        <v>31478</v>
      </c>
      <c r="AT1539" t="s">
        <v>937</v>
      </c>
      <c r="AU1539">
        <v>46</v>
      </c>
      <c r="AV1539">
        <v>7205</v>
      </c>
      <c r="AW1539" t="s">
        <v>24580</v>
      </c>
      <c r="AX1539" t="s">
        <v>937</v>
      </c>
      <c r="AY1539">
        <v>46</v>
      </c>
      <c r="AZ1539">
        <v>7205</v>
      </c>
      <c r="BA1539" t="s">
        <v>17732</v>
      </c>
      <c r="BB1539" t="s">
        <v>937</v>
      </c>
      <c r="BC1539">
        <v>46</v>
      </c>
      <c r="BD1539">
        <v>7205</v>
      </c>
      <c r="BE1539" t="s">
        <v>10884</v>
      </c>
      <c r="BF1539" t="s">
        <v>937</v>
      </c>
      <c r="BH1539">
        <v>46</v>
      </c>
      <c r="BI1539">
        <v>7205</v>
      </c>
      <c r="BJ1539" t="s">
        <v>4236</v>
      </c>
      <c r="BK1539" t="s">
        <v>937</v>
      </c>
      <c r="BP1539">
        <v>71</v>
      </c>
      <c r="BQ1539">
        <v>6256</v>
      </c>
      <c r="BS1539">
        <v>1</v>
      </c>
    </row>
    <row r="1540" spans="43:71" x14ac:dyDescent="0.2">
      <c r="AQ1540">
        <v>46</v>
      </c>
      <c r="AR1540">
        <v>7206</v>
      </c>
      <c r="AS1540" t="s">
        <v>31479</v>
      </c>
      <c r="AT1540" t="s">
        <v>936</v>
      </c>
      <c r="AU1540">
        <v>46</v>
      </c>
      <c r="AV1540">
        <v>7206</v>
      </c>
      <c r="AW1540" t="s">
        <v>24581</v>
      </c>
      <c r="AX1540" t="s">
        <v>936</v>
      </c>
      <c r="AY1540">
        <v>46</v>
      </c>
      <c r="AZ1540">
        <v>7206</v>
      </c>
      <c r="BA1540" t="s">
        <v>17733</v>
      </c>
      <c r="BB1540" t="s">
        <v>936</v>
      </c>
      <c r="BC1540">
        <v>46</v>
      </c>
      <c r="BD1540">
        <v>7206</v>
      </c>
      <c r="BE1540" t="s">
        <v>10885</v>
      </c>
      <c r="BF1540" t="s">
        <v>936</v>
      </c>
      <c r="BH1540">
        <v>46</v>
      </c>
      <c r="BI1540">
        <v>7206</v>
      </c>
      <c r="BJ1540" t="s">
        <v>4237</v>
      </c>
      <c r="BK1540" t="s">
        <v>936</v>
      </c>
      <c r="BP1540">
        <v>71</v>
      </c>
      <c r="BQ1540">
        <v>6260</v>
      </c>
      <c r="BS1540">
        <v>2</v>
      </c>
    </row>
    <row r="1541" spans="43:71" x14ac:dyDescent="0.2">
      <c r="AQ1541">
        <v>46</v>
      </c>
      <c r="AR1541">
        <v>7207</v>
      </c>
      <c r="AS1541" t="s">
        <v>31480</v>
      </c>
      <c r="AT1541" t="s">
        <v>936</v>
      </c>
      <c r="AU1541">
        <v>46</v>
      </c>
      <c r="AV1541">
        <v>7207</v>
      </c>
      <c r="AW1541" t="s">
        <v>24582</v>
      </c>
      <c r="AX1541" t="s">
        <v>936</v>
      </c>
      <c r="AY1541">
        <v>46</v>
      </c>
      <c r="AZ1541">
        <v>7207</v>
      </c>
      <c r="BA1541" t="s">
        <v>17734</v>
      </c>
      <c r="BB1541" t="s">
        <v>936</v>
      </c>
      <c r="BC1541">
        <v>46</v>
      </c>
      <c r="BD1541">
        <v>7207</v>
      </c>
      <c r="BE1541" t="s">
        <v>10886</v>
      </c>
      <c r="BF1541" t="s">
        <v>936</v>
      </c>
      <c r="BH1541">
        <v>46</v>
      </c>
      <c r="BI1541">
        <v>7207</v>
      </c>
      <c r="BJ1541" t="s">
        <v>4238</v>
      </c>
      <c r="BK1541" t="s">
        <v>936</v>
      </c>
      <c r="BP1541">
        <v>71</v>
      </c>
      <c r="BQ1541">
        <v>6270</v>
      </c>
      <c r="BS1541">
        <v>2</v>
      </c>
    </row>
    <row r="1542" spans="43:71" x14ac:dyDescent="0.2">
      <c r="AQ1542">
        <v>46</v>
      </c>
      <c r="AR1542">
        <v>7210</v>
      </c>
      <c r="AS1542" t="s">
        <v>31481</v>
      </c>
      <c r="AT1542" t="s">
        <v>937</v>
      </c>
      <c r="AU1542">
        <v>46</v>
      </c>
      <c r="AV1542">
        <v>7210</v>
      </c>
      <c r="AW1542" t="s">
        <v>24583</v>
      </c>
      <c r="AX1542" t="s">
        <v>937</v>
      </c>
      <c r="AY1542">
        <v>46</v>
      </c>
      <c r="AZ1542">
        <v>7210</v>
      </c>
      <c r="BA1542" t="s">
        <v>17735</v>
      </c>
      <c r="BB1542" t="s">
        <v>937</v>
      </c>
      <c r="BC1542">
        <v>46</v>
      </c>
      <c r="BD1542">
        <v>7210</v>
      </c>
      <c r="BE1542" t="s">
        <v>10887</v>
      </c>
      <c r="BF1542" t="s">
        <v>937</v>
      </c>
      <c r="BH1542">
        <v>46</v>
      </c>
      <c r="BI1542">
        <v>7210</v>
      </c>
      <c r="BJ1542" t="s">
        <v>4239</v>
      </c>
      <c r="BK1542" t="s">
        <v>937</v>
      </c>
      <c r="BP1542">
        <v>71</v>
      </c>
      <c r="BQ1542">
        <v>6280</v>
      </c>
      <c r="BS1542">
        <v>1</v>
      </c>
    </row>
    <row r="1543" spans="43:71" x14ac:dyDescent="0.2">
      <c r="AQ1543">
        <v>46</v>
      </c>
      <c r="AR1543">
        <v>8073</v>
      </c>
      <c r="AS1543" t="s">
        <v>31482</v>
      </c>
      <c r="AT1543" t="s">
        <v>936</v>
      </c>
      <c r="AU1543">
        <v>46</v>
      </c>
      <c r="AV1543">
        <v>8073</v>
      </c>
      <c r="AW1543" t="s">
        <v>24584</v>
      </c>
      <c r="AX1543" t="s">
        <v>936</v>
      </c>
      <c r="AY1543">
        <v>46</v>
      </c>
      <c r="AZ1543">
        <v>8073</v>
      </c>
      <c r="BA1543" t="s">
        <v>17736</v>
      </c>
      <c r="BB1543" t="s">
        <v>936</v>
      </c>
      <c r="BC1543">
        <v>46</v>
      </c>
      <c r="BD1543">
        <v>8073</v>
      </c>
      <c r="BE1543" t="s">
        <v>10888</v>
      </c>
      <c r="BF1543" t="s">
        <v>936</v>
      </c>
      <c r="BH1543">
        <v>46</v>
      </c>
      <c r="BI1543">
        <v>8073</v>
      </c>
      <c r="BJ1543" t="s">
        <v>4240</v>
      </c>
      <c r="BK1543" t="s">
        <v>936</v>
      </c>
      <c r="BP1543">
        <v>71</v>
      </c>
      <c r="BQ1543">
        <v>6290</v>
      </c>
      <c r="BS1543">
        <v>2</v>
      </c>
    </row>
    <row r="1544" spans="43:71" x14ac:dyDescent="0.2">
      <c r="AQ1544">
        <v>46</v>
      </c>
      <c r="AR1544">
        <v>8074</v>
      </c>
      <c r="AS1544" t="s">
        <v>31483</v>
      </c>
      <c r="AT1544" t="s">
        <v>937</v>
      </c>
      <c r="AU1544">
        <v>46</v>
      </c>
      <c r="AV1544">
        <v>8074</v>
      </c>
      <c r="AW1544" t="s">
        <v>24585</v>
      </c>
      <c r="AX1544" t="s">
        <v>937</v>
      </c>
      <c r="AY1544">
        <v>46</v>
      </c>
      <c r="AZ1544">
        <v>8074</v>
      </c>
      <c r="BA1544" t="s">
        <v>17737</v>
      </c>
      <c r="BB1544" t="s">
        <v>937</v>
      </c>
      <c r="BC1544">
        <v>46</v>
      </c>
      <c r="BD1544">
        <v>8074</v>
      </c>
      <c r="BE1544" t="s">
        <v>10889</v>
      </c>
      <c r="BF1544" t="s">
        <v>937</v>
      </c>
      <c r="BH1544">
        <v>46</v>
      </c>
      <c r="BI1544">
        <v>8074</v>
      </c>
      <c r="BJ1544" t="s">
        <v>4241</v>
      </c>
      <c r="BK1544" t="s">
        <v>937</v>
      </c>
      <c r="BP1544">
        <v>71</v>
      </c>
      <c r="BQ1544">
        <v>6300</v>
      </c>
      <c r="BS1544">
        <v>1</v>
      </c>
    </row>
    <row r="1545" spans="43:71" x14ac:dyDescent="0.2">
      <c r="AQ1545">
        <v>46</v>
      </c>
      <c r="AR1545">
        <v>8075</v>
      </c>
      <c r="AS1545" t="s">
        <v>31484</v>
      </c>
      <c r="AT1545" t="s">
        <v>937</v>
      </c>
      <c r="AU1545">
        <v>46</v>
      </c>
      <c r="AV1545">
        <v>8075</v>
      </c>
      <c r="AW1545" t="s">
        <v>24586</v>
      </c>
      <c r="AX1545" t="s">
        <v>937</v>
      </c>
      <c r="AY1545">
        <v>46</v>
      </c>
      <c r="AZ1545">
        <v>8075</v>
      </c>
      <c r="BA1545" t="s">
        <v>17738</v>
      </c>
      <c r="BB1545" t="s">
        <v>937</v>
      </c>
      <c r="BC1545">
        <v>46</v>
      </c>
      <c r="BD1545">
        <v>8075</v>
      </c>
      <c r="BE1545" t="s">
        <v>10890</v>
      </c>
      <c r="BF1545" t="s">
        <v>937</v>
      </c>
      <c r="BH1545">
        <v>46</v>
      </c>
      <c r="BI1545">
        <v>8075</v>
      </c>
      <c r="BJ1545" t="s">
        <v>4242</v>
      </c>
      <c r="BK1545" t="s">
        <v>937</v>
      </c>
      <c r="BP1545">
        <v>71</v>
      </c>
      <c r="BQ1545">
        <v>6310</v>
      </c>
      <c r="BS1545">
        <v>1</v>
      </c>
    </row>
    <row r="1546" spans="43:71" x14ac:dyDescent="0.2">
      <c r="AQ1546">
        <v>46</v>
      </c>
      <c r="AR1546">
        <v>8076</v>
      </c>
      <c r="AS1546" t="s">
        <v>31485</v>
      </c>
      <c r="AT1546" t="s">
        <v>938</v>
      </c>
      <c r="AU1546">
        <v>46</v>
      </c>
      <c r="AV1546">
        <v>8076</v>
      </c>
      <c r="AW1546" t="s">
        <v>24587</v>
      </c>
      <c r="AX1546" t="s">
        <v>938</v>
      </c>
      <c r="AY1546">
        <v>46</v>
      </c>
      <c r="AZ1546">
        <v>8076</v>
      </c>
      <c r="BA1546" t="s">
        <v>17739</v>
      </c>
      <c r="BB1546" t="s">
        <v>938</v>
      </c>
      <c r="BC1546">
        <v>46</v>
      </c>
      <c r="BD1546">
        <v>8076</v>
      </c>
      <c r="BE1546" t="s">
        <v>10891</v>
      </c>
      <c r="BF1546" t="s">
        <v>938</v>
      </c>
      <c r="BH1546">
        <v>46</v>
      </c>
      <c r="BI1546">
        <v>8076</v>
      </c>
      <c r="BJ1546" t="s">
        <v>4243</v>
      </c>
      <c r="BK1546" t="s">
        <v>938</v>
      </c>
      <c r="BP1546">
        <v>71</v>
      </c>
      <c r="BQ1546">
        <v>6320</v>
      </c>
      <c r="BS1546">
        <v>1</v>
      </c>
    </row>
    <row r="1547" spans="43:71" x14ac:dyDescent="0.2">
      <c r="AQ1547">
        <v>46</v>
      </c>
      <c r="AR1547">
        <v>8077</v>
      </c>
      <c r="AS1547" t="s">
        <v>31486</v>
      </c>
      <c r="AT1547" t="s">
        <v>937</v>
      </c>
      <c r="AU1547">
        <v>46</v>
      </c>
      <c r="AV1547">
        <v>8077</v>
      </c>
      <c r="AW1547" t="s">
        <v>24588</v>
      </c>
      <c r="AX1547" t="s">
        <v>937</v>
      </c>
      <c r="AY1547">
        <v>46</v>
      </c>
      <c r="AZ1547">
        <v>8077</v>
      </c>
      <c r="BA1547" t="s">
        <v>17740</v>
      </c>
      <c r="BB1547" t="s">
        <v>937</v>
      </c>
      <c r="BC1547">
        <v>46</v>
      </c>
      <c r="BD1547">
        <v>8077</v>
      </c>
      <c r="BE1547" t="s">
        <v>10892</v>
      </c>
      <c r="BF1547" t="s">
        <v>937</v>
      </c>
      <c r="BH1547">
        <v>46</v>
      </c>
      <c r="BI1547">
        <v>8077</v>
      </c>
      <c r="BJ1547" t="s">
        <v>4244</v>
      </c>
      <c r="BK1547" t="s">
        <v>937</v>
      </c>
      <c r="BP1547">
        <v>71</v>
      </c>
      <c r="BQ1547">
        <v>6330</v>
      </c>
      <c r="BS1547">
        <v>1</v>
      </c>
    </row>
    <row r="1548" spans="43:71" x14ac:dyDescent="0.2">
      <c r="AQ1548">
        <v>46</v>
      </c>
      <c r="AR1548">
        <v>8078</v>
      </c>
      <c r="AS1548" t="s">
        <v>31487</v>
      </c>
      <c r="AT1548" t="s">
        <v>937</v>
      </c>
      <c r="AU1548">
        <v>46</v>
      </c>
      <c r="AV1548">
        <v>8078</v>
      </c>
      <c r="AW1548" t="s">
        <v>24589</v>
      </c>
      <c r="AX1548" t="s">
        <v>937</v>
      </c>
      <c r="AY1548">
        <v>46</v>
      </c>
      <c r="AZ1548">
        <v>8078</v>
      </c>
      <c r="BA1548" t="s">
        <v>17741</v>
      </c>
      <c r="BB1548" t="s">
        <v>937</v>
      </c>
      <c r="BC1548">
        <v>46</v>
      </c>
      <c r="BD1548">
        <v>8078</v>
      </c>
      <c r="BE1548" t="s">
        <v>10893</v>
      </c>
      <c r="BF1548" t="s">
        <v>937</v>
      </c>
      <c r="BH1548">
        <v>46</v>
      </c>
      <c r="BI1548">
        <v>8078</v>
      </c>
      <c r="BJ1548" t="s">
        <v>4245</v>
      </c>
      <c r="BK1548" t="s">
        <v>937</v>
      </c>
      <c r="BP1548">
        <v>71</v>
      </c>
      <c r="BQ1548">
        <v>6340</v>
      </c>
      <c r="BS1548">
        <v>1</v>
      </c>
    </row>
    <row r="1549" spans="43:71" x14ac:dyDescent="0.2">
      <c r="AQ1549">
        <v>46</v>
      </c>
      <c r="AR1549">
        <v>8079</v>
      </c>
      <c r="AS1549" t="s">
        <v>31488</v>
      </c>
      <c r="AT1549" t="s">
        <v>937</v>
      </c>
      <c r="AU1549">
        <v>46</v>
      </c>
      <c r="AV1549">
        <v>8079</v>
      </c>
      <c r="AW1549" t="s">
        <v>24590</v>
      </c>
      <c r="AX1549" t="s">
        <v>937</v>
      </c>
      <c r="AY1549">
        <v>46</v>
      </c>
      <c r="AZ1549">
        <v>8079</v>
      </c>
      <c r="BA1549" t="s">
        <v>17742</v>
      </c>
      <c r="BB1549" t="s">
        <v>937</v>
      </c>
      <c r="BC1549">
        <v>46</v>
      </c>
      <c r="BD1549">
        <v>8079</v>
      </c>
      <c r="BE1549" t="s">
        <v>10894</v>
      </c>
      <c r="BF1549" t="s">
        <v>937</v>
      </c>
      <c r="BH1549">
        <v>46</v>
      </c>
      <c r="BI1549">
        <v>8079</v>
      </c>
      <c r="BJ1549" t="s">
        <v>4246</v>
      </c>
      <c r="BK1549" t="s">
        <v>937</v>
      </c>
      <c r="BP1549">
        <v>72</v>
      </c>
      <c r="BQ1549">
        <v>6010</v>
      </c>
      <c r="BS1549">
        <v>2</v>
      </c>
    </row>
    <row r="1550" spans="43:71" x14ac:dyDescent="0.2">
      <c r="AQ1550">
        <v>46</v>
      </c>
      <c r="AR1550">
        <v>8080</v>
      </c>
      <c r="AS1550" t="s">
        <v>31489</v>
      </c>
      <c r="AT1550" t="s">
        <v>937</v>
      </c>
      <c r="AU1550">
        <v>46</v>
      </c>
      <c r="AV1550">
        <v>8080</v>
      </c>
      <c r="AW1550" t="s">
        <v>24591</v>
      </c>
      <c r="AX1550" t="s">
        <v>937</v>
      </c>
      <c r="AY1550">
        <v>46</v>
      </c>
      <c r="AZ1550">
        <v>8080</v>
      </c>
      <c r="BA1550" t="s">
        <v>17743</v>
      </c>
      <c r="BB1550" t="s">
        <v>937</v>
      </c>
      <c r="BC1550">
        <v>46</v>
      </c>
      <c r="BD1550">
        <v>8080</v>
      </c>
      <c r="BE1550" t="s">
        <v>10895</v>
      </c>
      <c r="BF1550" t="s">
        <v>937</v>
      </c>
      <c r="BH1550">
        <v>46</v>
      </c>
      <c r="BI1550">
        <v>8080</v>
      </c>
      <c r="BJ1550" t="s">
        <v>4247</v>
      </c>
      <c r="BK1550" t="s">
        <v>937</v>
      </c>
      <c r="BP1550">
        <v>72</v>
      </c>
      <c r="BQ1550">
        <v>6020</v>
      </c>
      <c r="BS1550">
        <v>2</v>
      </c>
    </row>
    <row r="1551" spans="43:71" x14ac:dyDescent="0.2">
      <c r="AQ1551">
        <v>46</v>
      </c>
      <c r="AR1551">
        <v>8081</v>
      </c>
      <c r="AS1551" t="s">
        <v>31490</v>
      </c>
      <c r="AT1551" t="s">
        <v>938</v>
      </c>
      <c r="AU1551">
        <v>46</v>
      </c>
      <c r="AV1551">
        <v>8081</v>
      </c>
      <c r="AW1551" t="s">
        <v>24592</v>
      </c>
      <c r="AX1551" t="s">
        <v>937</v>
      </c>
      <c r="AY1551">
        <v>46</v>
      </c>
      <c r="AZ1551">
        <v>8081</v>
      </c>
      <c r="BA1551" t="s">
        <v>17744</v>
      </c>
      <c r="BB1551" t="s">
        <v>937</v>
      </c>
      <c r="BC1551">
        <v>46</v>
      </c>
      <c r="BD1551">
        <v>8081</v>
      </c>
      <c r="BE1551" t="s">
        <v>10896</v>
      </c>
      <c r="BF1551" t="s">
        <v>937</v>
      </c>
      <c r="BH1551">
        <v>46</v>
      </c>
      <c r="BI1551">
        <v>8081</v>
      </c>
      <c r="BJ1551" t="s">
        <v>4248</v>
      </c>
      <c r="BK1551" t="s">
        <v>937</v>
      </c>
      <c r="BP1551">
        <v>72</v>
      </c>
      <c r="BQ1551">
        <v>6030</v>
      </c>
      <c r="BS1551">
        <v>2</v>
      </c>
    </row>
    <row r="1552" spans="43:71" x14ac:dyDescent="0.2">
      <c r="AQ1552">
        <v>46</v>
      </c>
      <c r="AR1552">
        <v>8082</v>
      </c>
      <c r="AS1552" t="s">
        <v>31491</v>
      </c>
      <c r="AT1552" t="s">
        <v>937</v>
      </c>
      <c r="AU1552">
        <v>46</v>
      </c>
      <c r="AV1552">
        <v>8082</v>
      </c>
      <c r="AW1552" t="s">
        <v>24593</v>
      </c>
      <c r="AX1552" t="s">
        <v>938</v>
      </c>
      <c r="AY1552">
        <v>46</v>
      </c>
      <c r="AZ1552">
        <v>8082</v>
      </c>
      <c r="BA1552" t="s">
        <v>17745</v>
      </c>
      <c r="BB1552" t="s">
        <v>938</v>
      </c>
      <c r="BC1552">
        <v>46</v>
      </c>
      <c r="BD1552">
        <v>8082</v>
      </c>
      <c r="BE1552" t="s">
        <v>10897</v>
      </c>
      <c r="BF1552" t="s">
        <v>938</v>
      </c>
      <c r="BH1552">
        <v>46</v>
      </c>
      <c r="BI1552">
        <v>8082</v>
      </c>
      <c r="BJ1552" t="s">
        <v>4249</v>
      </c>
      <c r="BK1552" t="s">
        <v>938</v>
      </c>
      <c r="BP1552">
        <v>72</v>
      </c>
      <c r="BQ1552">
        <v>6040</v>
      </c>
      <c r="BS1552">
        <v>2</v>
      </c>
    </row>
    <row r="1553" spans="43:71" x14ac:dyDescent="0.2">
      <c r="AQ1553">
        <v>46</v>
      </c>
      <c r="AR1553">
        <v>8083</v>
      </c>
      <c r="AS1553" t="s">
        <v>31492</v>
      </c>
      <c r="AT1553" t="s">
        <v>937</v>
      </c>
      <c r="AU1553">
        <v>46</v>
      </c>
      <c r="AV1553">
        <v>8083</v>
      </c>
      <c r="AW1553" t="s">
        <v>24594</v>
      </c>
      <c r="AX1553" t="s">
        <v>937</v>
      </c>
      <c r="AY1553">
        <v>46</v>
      </c>
      <c r="AZ1553">
        <v>8083</v>
      </c>
      <c r="BA1553" t="s">
        <v>17746</v>
      </c>
      <c r="BB1553" t="s">
        <v>937</v>
      </c>
      <c r="BC1553">
        <v>46</v>
      </c>
      <c r="BD1553">
        <v>8083</v>
      </c>
      <c r="BE1553" t="s">
        <v>10898</v>
      </c>
      <c r="BF1553" t="s">
        <v>937</v>
      </c>
      <c r="BH1553">
        <v>46</v>
      </c>
      <c r="BI1553">
        <v>8083</v>
      </c>
      <c r="BJ1553" t="s">
        <v>4250</v>
      </c>
      <c r="BK1553" t="s">
        <v>937</v>
      </c>
      <c r="BP1553">
        <v>72</v>
      </c>
      <c r="BQ1553">
        <v>6070</v>
      </c>
      <c r="BS1553">
        <v>2</v>
      </c>
    </row>
    <row r="1554" spans="43:71" x14ac:dyDescent="0.2">
      <c r="AQ1554">
        <v>46</v>
      </c>
      <c r="AR1554">
        <v>8084</v>
      </c>
      <c r="AS1554" t="s">
        <v>31493</v>
      </c>
      <c r="AT1554" t="s">
        <v>937</v>
      </c>
      <c r="AU1554">
        <v>46</v>
      </c>
      <c r="AV1554">
        <v>8084</v>
      </c>
      <c r="AW1554" t="s">
        <v>24595</v>
      </c>
      <c r="AX1554" t="s">
        <v>937</v>
      </c>
      <c r="AY1554">
        <v>46</v>
      </c>
      <c r="AZ1554">
        <v>8084</v>
      </c>
      <c r="BA1554" t="s">
        <v>17747</v>
      </c>
      <c r="BB1554" t="s">
        <v>937</v>
      </c>
      <c r="BC1554">
        <v>46</v>
      </c>
      <c r="BD1554">
        <v>8084</v>
      </c>
      <c r="BE1554" t="s">
        <v>10899</v>
      </c>
      <c r="BF1554" t="s">
        <v>937</v>
      </c>
      <c r="BH1554">
        <v>46</v>
      </c>
      <c r="BI1554">
        <v>8084</v>
      </c>
      <c r="BJ1554" t="s">
        <v>4251</v>
      </c>
      <c r="BK1554" t="s">
        <v>937</v>
      </c>
      <c r="BP1554">
        <v>72</v>
      </c>
      <c r="BQ1554">
        <v>6080</v>
      </c>
      <c r="BS1554">
        <v>2</v>
      </c>
    </row>
    <row r="1555" spans="43:71" x14ac:dyDescent="0.2">
      <c r="AQ1555">
        <v>49</v>
      </c>
      <c r="AR1555">
        <v>6010</v>
      </c>
      <c r="AS1555" t="s">
        <v>31494</v>
      </c>
      <c r="AT1555" t="s">
        <v>937</v>
      </c>
      <c r="AU1555">
        <v>49</v>
      </c>
      <c r="AV1555">
        <v>6010</v>
      </c>
      <c r="AW1555" t="s">
        <v>24596</v>
      </c>
      <c r="AX1555" t="s">
        <v>937</v>
      </c>
      <c r="AY1555">
        <v>49</v>
      </c>
      <c r="AZ1555">
        <v>6010</v>
      </c>
      <c r="BA1555" t="s">
        <v>17748</v>
      </c>
      <c r="BB1555" t="s">
        <v>937</v>
      </c>
      <c r="BC1555">
        <v>49</v>
      </c>
      <c r="BD1555">
        <v>6010</v>
      </c>
      <c r="BE1555" t="s">
        <v>10900</v>
      </c>
      <c r="BF1555" t="s">
        <v>937</v>
      </c>
      <c r="BH1555">
        <v>49</v>
      </c>
      <c r="BI1555">
        <v>6010</v>
      </c>
      <c r="BJ1555" t="s">
        <v>4252</v>
      </c>
      <c r="BK1555" t="s">
        <v>937</v>
      </c>
      <c r="BP1555">
        <v>72</v>
      </c>
      <c r="BQ1555">
        <v>6090</v>
      </c>
      <c r="BS1555">
        <v>2</v>
      </c>
    </row>
    <row r="1556" spans="43:71" x14ac:dyDescent="0.2">
      <c r="AQ1556">
        <v>49</v>
      </c>
      <c r="AR1556">
        <v>6020</v>
      </c>
      <c r="AS1556" t="s">
        <v>31495</v>
      </c>
      <c r="AT1556" t="s">
        <v>937</v>
      </c>
      <c r="AU1556">
        <v>49</v>
      </c>
      <c r="AV1556">
        <v>6020</v>
      </c>
      <c r="AW1556" t="s">
        <v>24597</v>
      </c>
      <c r="AX1556" t="s">
        <v>937</v>
      </c>
      <c r="AY1556">
        <v>49</v>
      </c>
      <c r="AZ1556">
        <v>6020</v>
      </c>
      <c r="BA1556" t="s">
        <v>17749</v>
      </c>
      <c r="BB1556" t="s">
        <v>937</v>
      </c>
      <c r="BC1556">
        <v>49</v>
      </c>
      <c r="BD1556">
        <v>6020</v>
      </c>
      <c r="BE1556" t="s">
        <v>10901</v>
      </c>
      <c r="BF1556" t="s">
        <v>937</v>
      </c>
      <c r="BH1556">
        <v>49</v>
      </c>
      <c r="BI1556">
        <v>6020</v>
      </c>
      <c r="BJ1556" t="s">
        <v>4253</v>
      </c>
      <c r="BK1556" t="s">
        <v>937</v>
      </c>
      <c r="BP1556">
        <v>72</v>
      </c>
      <c r="BQ1556">
        <v>6100</v>
      </c>
      <c r="BS1556">
        <v>2</v>
      </c>
    </row>
    <row r="1557" spans="43:71" x14ac:dyDescent="0.2">
      <c r="AQ1557">
        <v>49</v>
      </c>
      <c r="AR1557">
        <v>6030</v>
      </c>
      <c r="AS1557" t="s">
        <v>31496</v>
      </c>
      <c r="AT1557" t="s">
        <v>937</v>
      </c>
      <c r="AU1557">
        <v>49</v>
      </c>
      <c r="AV1557">
        <v>6030</v>
      </c>
      <c r="AW1557" t="s">
        <v>24598</v>
      </c>
      <c r="AX1557" t="s">
        <v>937</v>
      </c>
      <c r="AY1557">
        <v>49</v>
      </c>
      <c r="AZ1557">
        <v>6030</v>
      </c>
      <c r="BA1557" t="s">
        <v>17750</v>
      </c>
      <c r="BB1557" t="s">
        <v>937</v>
      </c>
      <c r="BC1557">
        <v>49</v>
      </c>
      <c r="BD1557">
        <v>6030</v>
      </c>
      <c r="BE1557" t="s">
        <v>10902</v>
      </c>
      <c r="BF1557" t="s">
        <v>937</v>
      </c>
      <c r="BH1557">
        <v>49</v>
      </c>
      <c r="BI1557">
        <v>6030</v>
      </c>
      <c r="BJ1557" t="s">
        <v>4254</v>
      </c>
      <c r="BK1557" t="s">
        <v>937</v>
      </c>
      <c r="BP1557">
        <v>72</v>
      </c>
      <c r="BQ1557">
        <v>6101</v>
      </c>
      <c r="BS1557">
        <v>2</v>
      </c>
    </row>
    <row r="1558" spans="43:71" x14ac:dyDescent="0.2">
      <c r="AQ1558">
        <v>49</v>
      </c>
      <c r="AR1558">
        <v>6040</v>
      </c>
      <c r="AS1558" t="s">
        <v>31497</v>
      </c>
      <c r="AT1558" t="s">
        <v>937</v>
      </c>
      <c r="AU1558">
        <v>49</v>
      </c>
      <c r="AV1558">
        <v>6040</v>
      </c>
      <c r="AW1558" t="s">
        <v>24599</v>
      </c>
      <c r="AX1558" t="s">
        <v>937</v>
      </c>
      <c r="AY1558">
        <v>49</v>
      </c>
      <c r="AZ1558">
        <v>6040</v>
      </c>
      <c r="BA1558" t="s">
        <v>17751</v>
      </c>
      <c r="BB1558" t="s">
        <v>937</v>
      </c>
      <c r="BC1558">
        <v>49</v>
      </c>
      <c r="BD1558">
        <v>6040</v>
      </c>
      <c r="BE1558" t="s">
        <v>10903</v>
      </c>
      <c r="BF1558" t="s">
        <v>937</v>
      </c>
      <c r="BH1558">
        <v>49</v>
      </c>
      <c r="BI1558">
        <v>6040</v>
      </c>
      <c r="BJ1558" t="s">
        <v>4255</v>
      </c>
      <c r="BK1558" t="s">
        <v>937</v>
      </c>
      <c r="BP1558">
        <v>72</v>
      </c>
      <c r="BQ1558">
        <v>6110</v>
      </c>
      <c r="BS1558">
        <v>1</v>
      </c>
    </row>
    <row r="1559" spans="43:71" x14ac:dyDescent="0.2">
      <c r="AQ1559">
        <v>49</v>
      </c>
      <c r="AR1559">
        <v>6070</v>
      </c>
      <c r="AS1559" t="s">
        <v>31498</v>
      </c>
      <c r="AT1559" t="s">
        <v>937</v>
      </c>
      <c r="AU1559">
        <v>49</v>
      </c>
      <c r="AV1559">
        <v>6070</v>
      </c>
      <c r="AW1559" t="s">
        <v>24600</v>
      </c>
      <c r="AX1559" t="s">
        <v>937</v>
      </c>
      <c r="AY1559">
        <v>49</v>
      </c>
      <c r="AZ1559">
        <v>6070</v>
      </c>
      <c r="BA1559" t="s">
        <v>17752</v>
      </c>
      <c r="BB1559" t="s">
        <v>937</v>
      </c>
      <c r="BC1559">
        <v>49</v>
      </c>
      <c r="BD1559">
        <v>6070</v>
      </c>
      <c r="BE1559" t="s">
        <v>10904</v>
      </c>
      <c r="BF1559" t="s">
        <v>937</v>
      </c>
      <c r="BH1559">
        <v>49</v>
      </c>
      <c r="BI1559">
        <v>6070</v>
      </c>
      <c r="BJ1559" t="s">
        <v>4256</v>
      </c>
      <c r="BK1559" t="s">
        <v>937</v>
      </c>
      <c r="BP1559">
        <v>72</v>
      </c>
      <c r="BQ1559">
        <v>6130</v>
      </c>
      <c r="BS1559">
        <v>2</v>
      </c>
    </row>
    <row r="1560" spans="43:71" x14ac:dyDescent="0.2">
      <c r="AQ1560">
        <v>49</v>
      </c>
      <c r="AR1560">
        <v>6080</v>
      </c>
      <c r="AS1560" t="s">
        <v>31499</v>
      </c>
      <c r="AT1560" t="s">
        <v>936</v>
      </c>
      <c r="AU1560">
        <v>49</v>
      </c>
      <c r="AV1560">
        <v>6080</v>
      </c>
      <c r="AW1560" t="s">
        <v>24601</v>
      </c>
      <c r="AX1560" t="s">
        <v>936</v>
      </c>
      <c r="AY1560">
        <v>49</v>
      </c>
      <c r="AZ1560">
        <v>6080</v>
      </c>
      <c r="BA1560" t="s">
        <v>17753</v>
      </c>
      <c r="BB1560" t="s">
        <v>936</v>
      </c>
      <c r="BC1560">
        <v>49</v>
      </c>
      <c r="BD1560">
        <v>6080</v>
      </c>
      <c r="BE1560" t="s">
        <v>10905</v>
      </c>
      <c r="BF1560" t="s">
        <v>936</v>
      </c>
      <c r="BH1560">
        <v>49</v>
      </c>
      <c r="BI1560">
        <v>6080</v>
      </c>
      <c r="BJ1560" t="s">
        <v>4257</v>
      </c>
      <c r="BK1560" t="s">
        <v>936</v>
      </c>
      <c r="BP1560">
        <v>72</v>
      </c>
      <c r="BQ1560">
        <v>6131</v>
      </c>
      <c r="BS1560">
        <v>2</v>
      </c>
    </row>
    <row r="1561" spans="43:71" x14ac:dyDescent="0.2">
      <c r="AQ1561">
        <v>49</v>
      </c>
      <c r="AR1561">
        <v>6090</v>
      </c>
      <c r="AS1561" t="s">
        <v>31500</v>
      </c>
      <c r="AT1561" t="s">
        <v>937</v>
      </c>
      <c r="AU1561">
        <v>49</v>
      </c>
      <c r="AV1561">
        <v>6090</v>
      </c>
      <c r="AW1561" t="s">
        <v>24602</v>
      </c>
      <c r="AX1561" t="s">
        <v>937</v>
      </c>
      <c r="AY1561">
        <v>49</v>
      </c>
      <c r="AZ1561">
        <v>6090</v>
      </c>
      <c r="BA1561" t="s">
        <v>17754</v>
      </c>
      <c r="BB1561" t="s">
        <v>937</v>
      </c>
      <c r="BC1561">
        <v>49</v>
      </c>
      <c r="BD1561">
        <v>6090</v>
      </c>
      <c r="BE1561" t="s">
        <v>10906</v>
      </c>
      <c r="BF1561" t="s">
        <v>937</v>
      </c>
      <c r="BH1561">
        <v>49</v>
      </c>
      <c r="BI1561">
        <v>6090</v>
      </c>
      <c r="BJ1561" t="s">
        <v>4258</v>
      </c>
      <c r="BK1561" t="s">
        <v>937</v>
      </c>
      <c r="BP1561">
        <v>72</v>
      </c>
      <c r="BQ1561">
        <v>6140</v>
      </c>
      <c r="BS1561">
        <v>2</v>
      </c>
    </row>
    <row r="1562" spans="43:71" x14ac:dyDescent="0.2">
      <c r="AQ1562">
        <v>49</v>
      </c>
      <c r="AR1562">
        <v>6100</v>
      </c>
      <c r="AS1562" t="s">
        <v>31501</v>
      </c>
      <c r="AT1562" t="s">
        <v>937</v>
      </c>
      <c r="AU1562">
        <v>49</v>
      </c>
      <c r="AV1562">
        <v>6100</v>
      </c>
      <c r="AW1562" t="s">
        <v>24603</v>
      </c>
      <c r="AX1562" t="s">
        <v>937</v>
      </c>
      <c r="AY1562">
        <v>49</v>
      </c>
      <c r="AZ1562">
        <v>6100</v>
      </c>
      <c r="BA1562" t="s">
        <v>17755</v>
      </c>
      <c r="BB1562" t="s">
        <v>937</v>
      </c>
      <c r="BC1562">
        <v>49</v>
      </c>
      <c r="BD1562">
        <v>6100</v>
      </c>
      <c r="BE1562" t="s">
        <v>10907</v>
      </c>
      <c r="BF1562" t="s">
        <v>937</v>
      </c>
      <c r="BH1562">
        <v>49</v>
      </c>
      <c r="BI1562">
        <v>6100</v>
      </c>
      <c r="BJ1562" t="s">
        <v>4259</v>
      </c>
      <c r="BK1562" t="s">
        <v>937</v>
      </c>
      <c r="BP1562">
        <v>72</v>
      </c>
      <c r="BQ1562">
        <v>6150</v>
      </c>
      <c r="BS1562">
        <v>2</v>
      </c>
    </row>
    <row r="1563" spans="43:71" x14ac:dyDescent="0.2">
      <c r="AQ1563">
        <v>49</v>
      </c>
      <c r="AR1563">
        <v>6101</v>
      </c>
      <c r="AS1563" t="s">
        <v>31502</v>
      </c>
      <c r="AT1563" t="s">
        <v>937</v>
      </c>
      <c r="AU1563">
        <v>49</v>
      </c>
      <c r="AV1563">
        <v>6101</v>
      </c>
      <c r="AW1563" t="s">
        <v>24604</v>
      </c>
      <c r="AX1563" t="s">
        <v>937</v>
      </c>
      <c r="AY1563">
        <v>49</v>
      </c>
      <c r="AZ1563">
        <v>6101</v>
      </c>
      <c r="BA1563" t="s">
        <v>17756</v>
      </c>
      <c r="BB1563" t="s">
        <v>937</v>
      </c>
      <c r="BC1563">
        <v>49</v>
      </c>
      <c r="BD1563">
        <v>6101</v>
      </c>
      <c r="BE1563" t="s">
        <v>10908</v>
      </c>
      <c r="BF1563" t="s">
        <v>937</v>
      </c>
      <c r="BH1563">
        <v>49</v>
      </c>
      <c r="BI1563">
        <v>6101</v>
      </c>
      <c r="BJ1563" t="s">
        <v>4260</v>
      </c>
      <c r="BK1563" t="s">
        <v>937</v>
      </c>
      <c r="BP1563">
        <v>72</v>
      </c>
      <c r="BQ1563">
        <v>6160</v>
      </c>
      <c r="BS1563">
        <v>2</v>
      </c>
    </row>
    <row r="1564" spans="43:71" x14ac:dyDescent="0.2">
      <c r="AQ1564">
        <v>49</v>
      </c>
      <c r="AR1564">
        <v>6110</v>
      </c>
      <c r="AS1564" t="s">
        <v>31503</v>
      </c>
      <c r="AT1564" t="s">
        <v>937</v>
      </c>
      <c r="AU1564">
        <v>49</v>
      </c>
      <c r="AV1564">
        <v>6110</v>
      </c>
      <c r="AW1564" t="s">
        <v>24605</v>
      </c>
      <c r="AX1564" t="s">
        <v>937</v>
      </c>
      <c r="AY1564">
        <v>49</v>
      </c>
      <c r="AZ1564">
        <v>6110</v>
      </c>
      <c r="BA1564" t="s">
        <v>17757</v>
      </c>
      <c r="BB1564" t="s">
        <v>937</v>
      </c>
      <c r="BC1564">
        <v>49</v>
      </c>
      <c r="BD1564">
        <v>6110</v>
      </c>
      <c r="BE1564" t="s">
        <v>10909</v>
      </c>
      <c r="BF1564" t="s">
        <v>937</v>
      </c>
      <c r="BH1564">
        <v>49</v>
      </c>
      <c r="BI1564">
        <v>6110</v>
      </c>
      <c r="BJ1564" t="s">
        <v>4261</v>
      </c>
      <c r="BK1564" t="s">
        <v>937</v>
      </c>
      <c r="BP1564">
        <v>72</v>
      </c>
      <c r="BQ1564">
        <v>6170</v>
      </c>
      <c r="BS1564">
        <v>2</v>
      </c>
    </row>
    <row r="1565" spans="43:71" x14ac:dyDescent="0.2">
      <c r="AQ1565">
        <v>49</v>
      </c>
      <c r="AR1565">
        <v>6130</v>
      </c>
      <c r="AS1565" t="s">
        <v>31504</v>
      </c>
      <c r="AT1565" t="s">
        <v>937</v>
      </c>
      <c r="AU1565">
        <v>49</v>
      </c>
      <c r="AV1565">
        <v>6130</v>
      </c>
      <c r="AW1565" t="s">
        <v>24606</v>
      </c>
      <c r="AX1565" t="s">
        <v>937</v>
      </c>
      <c r="AY1565">
        <v>49</v>
      </c>
      <c r="AZ1565">
        <v>6130</v>
      </c>
      <c r="BA1565" t="s">
        <v>17758</v>
      </c>
      <c r="BB1565" t="s">
        <v>937</v>
      </c>
      <c r="BC1565">
        <v>49</v>
      </c>
      <c r="BD1565">
        <v>6130</v>
      </c>
      <c r="BE1565" t="s">
        <v>10910</v>
      </c>
      <c r="BF1565" t="s">
        <v>937</v>
      </c>
      <c r="BH1565">
        <v>49</v>
      </c>
      <c r="BI1565">
        <v>6130</v>
      </c>
      <c r="BJ1565" t="s">
        <v>4262</v>
      </c>
      <c r="BK1565" t="s">
        <v>936</v>
      </c>
      <c r="BP1565">
        <v>72</v>
      </c>
      <c r="BQ1565">
        <v>6180</v>
      </c>
      <c r="BS1565">
        <v>2</v>
      </c>
    </row>
    <row r="1566" spans="43:71" x14ac:dyDescent="0.2">
      <c r="AQ1566">
        <v>49</v>
      </c>
      <c r="AR1566">
        <v>6131</v>
      </c>
      <c r="AS1566" t="s">
        <v>31505</v>
      </c>
      <c r="AT1566" t="s">
        <v>937</v>
      </c>
      <c r="AU1566">
        <v>49</v>
      </c>
      <c r="AV1566">
        <v>6131</v>
      </c>
      <c r="AW1566" t="s">
        <v>24607</v>
      </c>
      <c r="AX1566" t="s">
        <v>937</v>
      </c>
      <c r="AY1566">
        <v>49</v>
      </c>
      <c r="AZ1566">
        <v>6131</v>
      </c>
      <c r="BA1566" t="s">
        <v>17759</v>
      </c>
      <c r="BB1566" t="s">
        <v>937</v>
      </c>
      <c r="BC1566">
        <v>49</v>
      </c>
      <c r="BD1566">
        <v>6131</v>
      </c>
      <c r="BE1566" t="s">
        <v>10911</v>
      </c>
      <c r="BF1566" t="s">
        <v>937</v>
      </c>
      <c r="BH1566">
        <v>49</v>
      </c>
      <c r="BI1566">
        <v>6131</v>
      </c>
      <c r="BJ1566" t="s">
        <v>4263</v>
      </c>
      <c r="BK1566" t="s">
        <v>937</v>
      </c>
      <c r="BP1566">
        <v>72</v>
      </c>
      <c r="BQ1566">
        <v>6190</v>
      </c>
      <c r="BS1566">
        <v>2</v>
      </c>
    </row>
    <row r="1567" spans="43:71" x14ac:dyDescent="0.2">
      <c r="AQ1567">
        <v>49</v>
      </c>
      <c r="AR1567">
        <v>6140</v>
      </c>
      <c r="AS1567" t="s">
        <v>31506</v>
      </c>
      <c r="AT1567" t="s">
        <v>937</v>
      </c>
      <c r="AU1567">
        <v>49</v>
      </c>
      <c r="AV1567">
        <v>6140</v>
      </c>
      <c r="AW1567" t="s">
        <v>24608</v>
      </c>
      <c r="AX1567" t="s">
        <v>937</v>
      </c>
      <c r="AY1567">
        <v>49</v>
      </c>
      <c r="AZ1567">
        <v>6140</v>
      </c>
      <c r="BA1567" t="s">
        <v>17760</v>
      </c>
      <c r="BB1567" t="s">
        <v>937</v>
      </c>
      <c r="BC1567">
        <v>49</v>
      </c>
      <c r="BD1567">
        <v>6140</v>
      </c>
      <c r="BE1567" t="s">
        <v>10912</v>
      </c>
      <c r="BF1567" t="s">
        <v>937</v>
      </c>
      <c r="BH1567">
        <v>49</v>
      </c>
      <c r="BI1567">
        <v>6140</v>
      </c>
      <c r="BJ1567" t="s">
        <v>4264</v>
      </c>
      <c r="BK1567" t="s">
        <v>937</v>
      </c>
      <c r="BP1567">
        <v>72</v>
      </c>
      <c r="BQ1567">
        <v>6200</v>
      </c>
      <c r="BS1567">
        <v>2</v>
      </c>
    </row>
    <row r="1568" spans="43:71" x14ac:dyDescent="0.2">
      <c r="AQ1568">
        <v>49</v>
      </c>
      <c r="AR1568">
        <v>6150</v>
      </c>
      <c r="AS1568" t="s">
        <v>31507</v>
      </c>
      <c r="AT1568" t="s">
        <v>937</v>
      </c>
      <c r="AU1568">
        <v>49</v>
      </c>
      <c r="AV1568">
        <v>6150</v>
      </c>
      <c r="AW1568" t="s">
        <v>24609</v>
      </c>
      <c r="AX1568" t="s">
        <v>937</v>
      </c>
      <c r="AY1568">
        <v>49</v>
      </c>
      <c r="AZ1568">
        <v>6150</v>
      </c>
      <c r="BA1568" t="s">
        <v>17761</v>
      </c>
      <c r="BB1568" t="s">
        <v>937</v>
      </c>
      <c r="BC1568">
        <v>49</v>
      </c>
      <c r="BD1568">
        <v>6150</v>
      </c>
      <c r="BE1568" t="s">
        <v>10913</v>
      </c>
      <c r="BF1568" t="s">
        <v>937</v>
      </c>
      <c r="BH1568">
        <v>49</v>
      </c>
      <c r="BI1568">
        <v>6150</v>
      </c>
      <c r="BJ1568" t="s">
        <v>4265</v>
      </c>
      <c r="BK1568" t="s">
        <v>937</v>
      </c>
      <c r="BP1568">
        <v>72</v>
      </c>
      <c r="BQ1568">
        <v>6210</v>
      </c>
      <c r="BS1568">
        <v>1</v>
      </c>
    </row>
    <row r="1569" spans="43:71" x14ac:dyDescent="0.2">
      <c r="AQ1569">
        <v>49</v>
      </c>
      <c r="AR1569">
        <v>6160</v>
      </c>
      <c r="AS1569" t="s">
        <v>31508</v>
      </c>
      <c r="AT1569" t="s">
        <v>937</v>
      </c>
      <c r="AU1569">
        <v>49</v>
      </c>
      <c r="AV1569">
        <v>6160</v>
      </c>
      <c r="AW1569" t="s">
        <v>24610</v>
      </c>
      <c r="AX1569" t="s">
        <v>937</v>
      </c>
      <c r="AY1569">
        <v>49</v>
      </c>
      <c r="AZ1569">
        <v>6160</v>
      </c>
      <c r="BA1569" t="s">
        <v>17762</v>
      </c>
      <c r="BB1569" t="s">
        <v>937</v>
      </c>
      <c r="BC1569">
        <v>49</v>
      </c>
      <c r="BD1569">
        <v>6160</v>
      </c>
      <c r="BE1569" t="s">
        <v>10914</v>
      </c>
      <c r="BF1569" t="s">
        <v>937</v>
      </c>
      <c r="BH1569">
        <v>49</v>
      </c>
      <c r="BI1569">
        <v>6160</v>
      </c>
      <c r="BJ1569" t="s">
        <v>4266</v>
      </c>
      <c r="BK1569" t="s">
        <v>937</v>
      </c>
      <c r="BP1569">
        <v>72</v>
      </c>
      <c r="BQ1569">
        <v>6240</v>
      </c>
      <c r="BS1569">
        <v>2</v>
      </c>
    </row>
    <row r="1570" spans="43:71" x14ac:dyDescent="0.2">
      <c r="AQ1570">
        <v>49</v>
      </c>
      <c r="AR1570">
        <v>6170</v>
      </c>
      <c r="AS1570" t="s">
        <v>31509</v>
      </c>
      <c r="AT1570" t="s">
        <v>937</v>
      </c>
      <c r="AU1570">
        <v>49</v>
      </c>
      <c r="AV1570">
        <v>6170</v>
      </c>
      <c r="AW1570" t="s">
        <v>24611</v>
      </c>
      <c r="AX1570" t="s">
        <v>937</v>
      </c>
      <c r="AY1570">
        <v>49</v>
      </c>
      <c r="AZ1570">
        <v>6170</v>
      </c>
      <c r="BA1570" t="s">
        <v>17763</v>
      </c>
      <c r="BB1570" t="s">
        <v>937</v>
      </c>
      <c r="BC1570">
        <v>49</v>
      </c>
      <c r="BD1570">
        <v>6170</v>
      </c>
      <c r="BE1570" t="s">
        <v>10915</v>
      </c>
      <c r="BF1570" t="s">
        <v>937</v>
      </c>
      <c r="BH1570">
        <v>49</v>
      </c>
      <c r="BI1570">
        <v>6170</v>
      </c>
      <c r="BJ1570" t="s">
        <v>4267</v>
      </c>
      <c r="BK1570" t="s">
        <v>937</v>
      </c>
      <c r="BP1570">
        <v>72</v>
      </c>
      <c r="BQ1570">
        <v>6250</v>
      </c>
      <c r="BS1570">
        <v>2</v>
      </c>
    </row>
    <row r="1571" spans="43:71" x14ac:dyDescent="0.2">
      <c r="AQ1571">
        <v>49</v>
      </c>
      <c r="AR1571">
        <v>6180</v>
      </c>
      <c r="AS1571" t="s">
        <v>31510</v>
      </c>
      <c r="AT1571" t="s">
        <v>937</v>
      </c>
      <c r="AU1571">
        <v>49</v>
      </c>
      <c r="AV1571">
        <v>6180</v>
      </c>
      <c r="AW1571" t="s">
        <v>24612</v>
      </c>
      <c r="AX1571" t="s">
        <v>937</v>
      </c>
      <c r="AY1571">
        <v>49</v>
      </c>
      <c r="AZ1571">
        <v>6180</v>
      </c>
      <c r="BA1571" t="s">
        <v>17764</v>
      </c>
      <c r="BB1571" t="s">
        <v>937</v>
      </c>
      <c r="BC1571">
        <v>49</v>
      </c>
      <c r="BD1571">
        <v>6180</v>
      </c>
      <c r="BE1571" t="s">
        <v>10916</v>
      </c>
      <c r="BF1571" t="s">
        <v>937</v>
      </c>
      <c r="BH1571">
        <v>49</v>
      </c>
      <c r="BI1571">
        <v>6180</v>
      </c>
      <c r="BJ1571" t="s">
        <v>4268</v>
      </c>
      <c r="BK1571" t="s">
        <v>937</v>
      </c>
      <c r="BP1571">
        <v>72</v>
      </c>
      <c r="BQ1571">
        <v>6256</v>
      </c>
      <c r="BS1571">
        <v>1</v>
      </c>
    </row>
    <row r="1572" spans="43:71" x14ac:dyDescent="0.2">
      <c r="AQ1572">
        <v>49</v>
      </c>
      <c r="AR1572">
        <v>6190</v>
      </c>
      <c r="AS1572" t="s">
        <v>31511</v>
      </c>
      <c r="AT1572" t="s">
        <v>937</v>
      </c>
      <c r="AU1572">
        <v>49</v>
      </c>
      <c r="AV1572">
        <v>6190</v>
      </c>
      <c r="AW1572" t="s">
        <v>24613</v>
      </c>
      <c r="AX1572" t="s">
        <v>937</v>
      </c>
      <c r="AY1572">
        <v>49</v>
      </c>
      <c r="AZ1572">
        <v>6190</v>
      </c>
      <c r="BA1572" t="s">
        <v>17765</v>
      </c>
      <c r="BB1572" t="s">
        <v>937</v>
      </c>
      <c r="BC1572">
        <v>49</v>
      </c>
      <c r="BD1572">
        <v>6190</v>
      </c>
      <c r="BE1572" t="s">
        <v>10917</v>
      </c>
      <c r="BF1572" t="s">
        <v>937</v>
      </c>
      <c r="BH1572">
        <v>49</v>
      </c>
      <c r="BI1572">
        <v>6190</v>
      </c>
      <c r="BJ1572" t="s">
        <v>4269</v>
      </c>
      <c r="BK1572" t="s">
        <v>937</v>
      </c>
      <c r="BP1572">
        <v>72</v>
      </c>
      <c r="BQ1572">
        <v>6260</v>
      </c>
      <c r="BS1572">
        <v>2</v>
      </c>
    </row>
    <row r="1573" spans="43:71" x14ac:dyDescent="0.2">
      <c r="AQ1573">
        <v>49</v>
      </c>
      <c r="AR1573">
        <v>6200</v>
      </c>
      <c r="AS1573" t="s">
        <v>31512</v>
      </c>
      <c r="AT1573" t="s">
        <v>937</v>
      </c>
      <c r="AU1573">
        <v>49</v>
      </c>
      <c r="AV1573">
        <v>6200</v>
      </c>
      <c r="AW1573" t="s">
        <v>24614</v>
      </c>
      <c r="AX1573" t="s">
        <v>937</v>
      </c>
      <c r="AY1573">
        <v>49</v>
      </c>
      <c r="AZ1573">
        <v>6200</v>
      </c>
      <c r="BA1573" t="s">
        <v>17766</v>
      </c>
      <c r="BB1573" t="s">
        <v>937</v>
      </c>
      <c r="BC1573">
        <v>49</v>
      </c>
      <c r="BD1573">
        <v>6200</v>
      </c>
      <c r="BE1573" t="s">
        <v>10918</v>
      </c>
      <c r="BF1573" t="s">
        <v>937</v>
      </c>
      <c r="BH1573">
        <v>49</v>
      </c>
      <c r="BI1573">
        <v>6200</v>
      </c>
      <c r="BJ1573" t="s">
        <v>4270</v>
      </c>
      <c r="BK1573" t="s">
        <v>937</v>
      </c>
      <c r="BP1573">
        <v>72</v>
      </c>
      <c r="BQ1573">
        <v>6270</v>
      </c>
      <c r="BS1573">
        <v>2</v>
      </c>
    </row>
    <row r="1574" spans="43:71" x14ac:dyDescent="0.2">
      <c r="AQ1574">
        <v>49</v>
      </c>
      <c r="AR1574">
        <v>6210</v>
      </c>
      <c r="AS1574" t="s">
        <v>31513</v>
      </c>
      <c r="AT1574" t="s">
        <v>936</v>
      </c>
      <c r="AU1574">
        <v>49</v>
      </c>
      <c r="AV1574">
        <v>6210</v>
      </c>
      <c r="AW1574" t="s">
        <v>24615</v>
      </c>
      <c r="AX1574" t="s">
        <v>936</v>
      </c>
      <c r="AY1574">
        <v>49</v>
      </c>
      <c r="AZ1574">
        <v>6210</v>
      </c>
      <c r="BA1574" t="s">
        <v>17767</v>
      </c>
      <c r="BB1574" t="s">
        <v>936</v>
      </c>
      <c r="BC1574">
        <v>49</v>
      </c>
      <c r="BD1574">
        <v>6210</v>
      </c>
      <c r="BE1574" t="s">
        <v>10919</v>
      </c>
      <c r="BF1574" t="s">
        <v>936</v>
      </c>
      <c r="BH1574">
        <v>49</v>
      </c>
      <c r="BI1574">
        <v>6210</v>
      </c>
      <c r="BJ1574" t="s">
        <v>4271</v>
      </c>
      <c r="BK1574" t="s">
        <v>936</v>
      </c>
      <c r="BP1574">
        <v>72</v>
      </c>
      <c r="BQ1574">
        <v>6280</v>
      </c>
      <c r="BS1574">
        <v>1</v>
      </c>
    </row>
    <row r="1575" spans="43:71" x14ac:dyDescent="0.2">
      <c r="AQ1575">
        <v>49</v>
      </c>
      <c r="AR1575">
        <v>6240</v>
      </c>
      <c r="AS1575" t="s">
        <v>31514</v>
      </c>
      <c r="AT1575" t="s">
        <v>938</v>
      </c>
      <c r="AU1575">
        <v>49</v>
      </c>
      <c r="AV1575">
        <v>6240</v>
      </c>
      <c r="AW1575" t="s">
        <v>24616</v>
      </c>
      <c r="AX1575" t="s">
        <v>938</v>
      </c>
      <c r="AY1575">
        <v>49</v>
      </c>
      <c r="AZ1575">
        <v>6240</v>
      </c>
      <c r="BA1575" t="s">
        <v>17768</v>
      </c>
      <c r="BB1575" t="s">
        <v>938</v>
      </c>
      <c r="BC1575">
        <v>49</v>
      </c>
      <c r="BD1575">
        <v>6240</v>
      </c>
      <c r="BE1575" t="s">
        <v>10920</v>
      </c>
      <c r="BF1575" t="s">
        <v>938</v>
      </c>
      <c r="BH1575">
        <v>49</v>
      </c>
      <c r="BI1575">
        <v>6240</v>
      </c>
      <c r="BJ1575" t="s">
        <v>4272</v>
      </c>
      <c r="BK1575" t="s">
        <v>938</v>
      </c>
      <c r="BP1575">
        <v>72</v>
      </c>
      <c r="BQ1575">
        <v>6290</v>
      </c>
      <c r="BS1575">
        <v>2</v>
      </c>
    </row>
    <row r="1576" spans="43:71" x14ac:dyDescent="0.2">
      <c r="AQ1576">
        <v>49</v>
      </c>
      <c r="AR1576">
        <v>6250</v>
      </c>
      <c r="AS1576" t="s">
        <v>31515</v>
      </c>
      <c r="AT1576" t="s">
        <v>936</v>
      </c>
      <c r="AU1576">
        <v>49</v>
      </c>
      <c r="AV1576">
        <v>6250</v>
      </c>
      <c r="AW1576" t="s">
        <v>24617</v>
      </c>
      <c r="AX1576" t="s">
        <v>936</v>
      </c>
      <c r="AY1576">
        <v>49</v>
      </c>
      <c r="AZ1576">
        <v>6250</v>
      </c>
      <c r="BA1576" t="s">
        <v>17769</v>
      </c>
      <c r="BB1576" t="s">
        <v>936</v>
      </c>
      <c r="BC1576">
        <v>49</v>
      </c>
      <c r="BD1576">
        <v>6250</v>
      </c>
      <c r="BE1576" t="s">
        <v>10921</v>
      </c>
      <c r="BF1576" t="s">
        <v>936</v>
      </c>
      <c r="BH1576">
        <v>49</v>
      </c>
      <c r="BI1576">
        <v>6250</v>
      </c>
      <c r="BJ1576" t="s">
        <v>4273</v>
      </c>
      <c r="BK1576" t="s">
        <v>936</v>
      </c>
      <c r="BP1576">
        <v>72</v>
      </c>
      <c r="BQ1576">
        <v>6300</v>
      </c>
      <c r="BS1576">
        <v>1</v>
      </c>
    </row>
    <row r="1577" spans="43:71" x14ac:dyDescent="0.2">
      <c r="AQ1577">
        <v>49</v>
      </c>
      <c r="AR1577">
        <v>6256</v>
      </c>
      <c r="AS1577" t="s">
        <v>31516</v>
      </c>
      <c r="AT1577" t="s">
        <v>936</v>
      </c>
      <c r="AU1577">
        <v>49</v>
      </c>
      <c r="AV1577">
        <v>6256</v>
      </c>
      <c r="AW1577" t="s">
        <v>24618</v>
      </c>
      <c r="AX1577" t="s">
        <v>936</v>
      </c>
      <c r="AY1577">
        <v>49</v>
      </c>
      <c r="AZ1577">
        <v>6256</v>
      </c>
      <c r="BA1577" t="s">
        <v>17770</v>
      </c>
      <c r="BB1577" t="s">
        <v>936</v>
      </c>
      <c r="BC1577">
        <v>49</v>
      </c>
      <c r="BD1577">
        <v>6256</v>
      </c>
      <c r="BE1577" t="s">
        <v>10922</v>
      </c>
      <c r="BF1577" t="s">
        <v>936</v>
      </c>
      <c r="BH1577">
        <v>49</v>
      </c>
      <c r="BI1577">
        <v>6256</v>
      </c>
      <c r="BJ1577" t="s">
        <v>4274</v>
      </c>
      <c r="BK1577" t="s">
        <v>936</v>
      </c>
      <c r="BP1577">
        <v>72</v>
      </c>
      <c r="BQ1577">
        <v>6310</v>
      </c>
      <c r="BS1577">
        <v>1</v>
      </c>
    </row>
    <row r="1578" spans="43:71" x14ac:dyDescent="0.2">
      <c r="AQ1578">
        <v>49</v>
      </c>
      <c r="AR1578">
        <v>6260</v>
      </c>
      <c r="AS1578" t="s">
        <v>31517</v>
      </c>
      <c r="AT1578" t="s">
        <v>937</v>
      </c>
      <c r="AU1578">
        <v>49</v>
      </c>
      <c r="AV1578">
        <v>6260</v>
      </c>
      <c r="AW1578" t="s">
        <v>24619</v>
      </c>
      <c r="AX1578" t="s">
        <v>937</v>
      </c>
      <c r="AY1578">
        <v>49</v>
      </c>
      <c r="AZ1578">
        <v>6260</v>
      </c>
      <c r="BA1578" t="s">
        <v>17771</v>
      </c>
      <c r="BB1578" t="s">
        <v>937</v>
      </c>
      <c r="BC1578">
        <v>49</v>
      </c>
      <c r="BD1578">
        <v>6260</v>
      </c>
      <c r="BE1578" t="s">
        <v>10923</v>
      </c>
      <c r="BF1578" t="s">
        <v>937</v>
      </c>
      <c r="BH1578">
        <v>49</v>
      </c>
      <c r="BI1578">
        <v>6260</v>
      </c>
      <c r="BJ1578" t="s">
        <v>4275</v>
      </c>
      <c r="BK1578" t="s">
        <v>937</v>
      </c>
      <c r="BP1578">
        <v>72</v>
      </c>
      <c r="BQ1578">
        <v>6320</v>
      </c>
      <c r="BS1578">
        <v>3</v>
      </c>
    </row>
    <row r="1579" spans="43:71" x14ac:dyDescent="0.2">
      <c r="AQ1579">
        <v>49</v>
      </c>
      <c r="AR1579">
        <v>6270</v>
      </c>
      <c r="AS1579" t="s">
        <v>31518</v>
      </c>
      <c r="AT1579" t="s">
        <v>937</v>
      </c>
      <c r="AU1579">
        <v>49</v>
      </c>
      <c r="AV1579">
        <v>6270</v>
      </c>
      <c r="AW1579" t="s">
        <v>24620</v>
      </c>
      <c r="AX1579" t="s">
        <v>937</v>
      </c>
      <c r="AY1579">
        <v>49</v>
      </c>
      <c r="AZ1579">
        <v>6270</v>
      </c>
      <c r="BA1579" t="s">
        <v>17772</v>
      </c>
      <c r="BB1579" t="s">
        <v>937</v>
      </c>
      <c r="BC1579">
        <v>49</v>
      </c>
      <c r="BD1579">
        <v>6270</v>
      </c>
      <c r="BE1579" t="s">
        <v>10924</v>
      </c>
      <c r="BF1579" t="s">
        <v>937</v>
      </c>
      <c r="BH1579">
        <v>49</v>
      </c>
      <c r="BI1579">
        <v>6270</v>
      </c>
      <c r="BJ1579" t="s">
        <v>4276</v>
      </c>
      <c r="BK1579" t="s">
        <v>937</v>
      </c>
      <c r="BP1579">
        <v>72</v>
      </c>
      <c r="BQ1579">
        <v>6330</v>
      </c>
      <c r="BS1579">
        <v>2</v>
      </c>
    </row>
    <row r="1580" spans="43:71" x14ac:dyDescent="0.2">
      <c r="AQ1580">
        <v>49</v>
      </c>
      <c r="AR1580">
        <v>6280</v>
      </c>
      <c r="AS1580" t="s">
        <v>31519</v>
      </c>
      <c r="AT1580" t="s">
        <v>936</v>
      </c>
      <c r="AU1580">
        <v>49</v>
      </c>
      <c r="AV1580">
        <v>6280</v>
      </c>
      <c r="AW1580" t="s">
        <v>24621</v>
      </c>
      <c r="AX1580" t="s">
        <v>936</v>
      </c>
      <c r="AY1580">
        <v>49</v>
      </c>
      <c r="AZ1580">
        <v>6280</v>
      </c>
      <c r="BA1580" t="s">
        <v>17773</v>
      </c>
      <c r="BB1580" t="s">
        <v>936</v>
      </c>
      <c r="BC1580">
        <v>49</v>
      </c>
      <c r="BD1580">
        <v>6280</v>
      </c>
      <c r="BE1580" t="s">
        <v>10925</v>
      </c>
      <c r="BF1580" t="s">
        <v>936</v>
      </c>
      <c r="BH1580">
        <v>49</v>
      </c>
      <c r="BI1580">
        <v>6280</v>
      </c>
      <c r="BJ1580" t="s">
        <v>4277</v>
      </c>
      <c r="BK1580" t="s">
        <v>936</v>
      </c>
      <c r="BP1580">
        <v>72</v>
      </c>
      <c r="BQ1580">
        <v>6340</v>
      </c>
      <c r="BS1580">
        <v>1</v>
      </c>
    </row>
    <row r="1581" spans="43:71" x14ac:dyDescent="0.2">
      <c r="AQ1581">
        <v>49</v>
      </c>
      <c r="AR1581">
        <v>6290</v>
      </c>
      <c r="AS1581" t="s">
        <v>31520</v>
      </c>
      <c r="AT1581" t="s">
        <v>936</v>
      </c>
      <c r="AU1581">
        <v>49</v>
      </c>
      <c r="AV1581">
        <v>6290</v>
      </c>
      <c r="AW1581" t="s">
        <v>24622</v>
      </c>
      <c r="AX1581" t="s">
        <v>936</v>
      </c>
      <c r="AY1581">
        <v>49</v>
      </c>
      <c r="AZ1581">
        <v>6290</v>
      </c>
      <c r="BA1581" t="s">
        <v>17774</v>
      </c>
      <c r="BB1581" t="s">
        <v>936</v>
      </c>
      <c r="BC1581">
        <v>49</v>
      </c>
      <c r="BD1581">
        <v>6290</v>
      </c>
      <c r="BE1581" t="s">
        <v>10926</v>
      </c>
      <c r="BF1581" t="s">
        <v>936</v>
      </c>
      <c r="BH1581">
        <v>49</v>
      </c>
      <c r="BI1581">
        <v>6290</v>
      </c>
      <c r="BJ1581" t="s">
        <v>4278</v>
      </c>
      <c r="BK1581" t="s">
        <v>936</v>
      </c>
      <c r="BP1581">
        <v>74</v>
      </c>
      <c r="BQ1581">
        <v>6010</v>
      </c>
      <c r="BS1581">
        <v>2</v>
      </c>
    </row>
    <row r="1582" spans="43:71" x14ac:dyDescent="0.2">
      <c r="AQ1582">
        <v>49</v>
      </c>
      <c r="AR1582">
        <v>6300</v>
      </c>
      <c r="AS1582" t="s">
        <v>31521</v>
      </c>
      <c r="AT1582" t="s">
        <v>936</v>
      </c>
      <c r="AU1582">
        <v>49</v>
      </c>
      <c r="AV1582">
        <v>6300</v>
      </c>
      <c r="AW1582" t="s">
        <v>24623</v>
      </c>
      <c r="AX1582" t="s">
        <v>936</v>
      </c>
      <c r="AY1582">
        <v>49</v>
      </c>
      <c r="AZ1582">
        <v>6300</v>
      </c>
      <c r="BA1582" t="s">
        <v>17775</v>
      </c>
      <c r="BB1582" t="s">
        <v>936</v>
      </c>
      <c r="BC1582">
        <v>49</v>
      </c>
      <c r="BD1582">
        <v>6300</v>
      </c>
      <c r="BE1582" t="s">
        <v>10927</v>
      </c>
      <c r="BF1582" t="s">
        <v>936</v>
      </c>
      <c r="BH1582">
        <v>49</v>
      </c>
      <c r="BI1582">
        <v>6300</v>
      </c>
      <c r="BJ1582" t="s">
        <v>4279</v>
      </c>
      <c r="BK1582" t="s">
        <v>936</v>
      </c>
      <c r="BP1582">
        <v>74</v>
      </c>
      <c r="BQ1582">
        <v>6020</v>
      </c>
      <c r="BS1582">
        <v>2</v>
      </c>
    </row>
    <row r="1583" spans="43:71" x14ac:dyDescent="0.2">
      <c r="AQ1583">
        <v>49</v>
      </c>
      <c r="AR1583">
        <v>6310</v>
      </c>
      <c r="AS1583" t="s">
        <v>31522</v>
      </c>
      <c r="AT1583" t="s">
        <v>936</v>
      </c>
      <c r="AU1583">
        <v>49</v>
      </c>
      <c r="AV1583">
        <v>6310</v>
      </c>
      <c r="AW1583" t="s">
        <v>24624</v>
      </c>
      <c r="AX1583" t="s">
        <v>936</v>
      </c>
      <c r="AY1583">
        <v>49</v>
      </c>
      <c r="AZ1583">
        <v>6310</v>
      </c>
      <c r="BA1583" t="s">
        <v>17776</v>
      </c>
      <c r="BB1583" t="s">
        <v>936</v>
      </c>
      <c r="BC1583">
        <v>49</v>
      </c>
      <c r="BD1583">
        <v>6310</v>
      </c>
      <c r="BE1583" t="s">
        <v>10928</v>
      </c>
      <c r="BF1583" t="s">
        <v>936</v>
      </c>
      <c r="BH1583">
        <v>49</v>
      </c>
      <c r="BI1583">
        <v>6310</v>
      </c>
      <c r="BJ1583" t="s">
        <v>4280</v>
      </c>
      <c r="BK1583" t="s">
        <v>936</v>
      </c>
      <c r="BP1583">
        <v>74</v>
      </c>
      <c r="BQ1583">
        <v>6030</v>
      </c>
      <c r="BS1583">
        <v>1</v>
      </c>
    </row>
    <row r="1584" spans="43:71" x14ac:dyDescent="0.2">
      <c r="AQ1584">
        <v>49</v>
      </c>
      <c r="AR1584">
        <v>6320</v>
      </c>
      <c r="AS1584" t="s">
        <v>31523</v>
      </c>
      <c r="AT1584" t="s">
        <v>936</v>
      </c>
      <c r="AU1584">
        <v>49</v>
      </c>
      <c r="AV1584">
        <v>6320</v>
      </c>
      <c r="AW1584" t="s">
        <v>24625</v>
      </c>
      <c r="AX1584" t="s">
        <v>936</v>
      </c>
      <c r="AY1584">
        <v>49</v>
      </c>
      <c r="AZ1584">
        <v>6320</v>
      </c>
      <c r="BA1584" t="s">
        <v>17777</v>
      </c>
      <c r="BB1584" t="s">
        <v>936</v>
      </c>
      <c r="BC1584">
        <v>49</v>
      </c>
      <c r="BD1584">
        <v>6320</v>
      </c>
      <c r="BE1584" t="s">
        <v>10929</v>
      </c>
      <c r="BF1584" t="s">
        <v>936</v>
      </c>
      <c r="BH1584">
        <v>49</v>
      </c>
      <c r="BI1584">
        <v>6320</v>
      </c>
      <c r="BJ1584" t="s">
        <v>4281</v>
      </c>
      <c r="BK1584" t="s">
        <v>936</v>
      </c>
      <c r="BP1584">
        <v>74</v>
      </c>
      <c r="BQ1584">
        <v>6040</v>
      </c>
      <c r="BS1584">
        <v>2</v>
      </c>
    </row>
    <row r="1585" spans="43:71" x14ac:dyDescent="0.2">
      <c r="AQ1585">
        <v>49</v>
      </c>
      <c r="AR1585">
        <v>6330</v>
      </c>
      <c r="AS1585" t="s">
        <v>31524</v>
      </c>
      <c r="AT1585" t="s">
        <v>936</v>
      </c>
      <c r="AU1585">
        <v>49</v>
      </c>
      <c r="AV1585">
        <v>6330</v>
      </c>
      <c r="AW1585" t="s">
        <v>24626</v>
      </c>
      <c r="AX1585" t="s">
        <v>936</v>
      </c>
      <c r="AY1585">
        <v>49</v>
      </c>
      <c r="AZ1585">
        <v>6330</v>
      </c>
      <c r="BA1585" t="s">
        <v>17778</v>
      </c>
      <c r="BB1585" t="s">
        <v>936</v>
      </c>
      <c r="BC1585">
        <v>49</v>
      </c>
      <c r="BD1585">
        <v>6330</v>
      </c>
      <c r="BE1585" t="s">
        <v>10930</v>
      </c>
      <c r="BF1585" t="s">
        <v>936</v>
      </c>
      <c r="BH1585">
        <v>49</v>
      </c>
      <c r="BI1585">
        <v>6330</v>
      </c>
      <c r="BJ1585" t="s">
        <v>4282</v>
      </c>
      <c r="BK1585" t="s">
        <v>936</v>
      </c>
      <c r="BP1585">
        <v>74</v>
      </c>
      <c r="BQ1585">
        <v>6070</v>
      </c>
      <c r="BS1585">
        <v>2</v>
      </c>
    </row>
    <row r="1586" spans="43:71" x14ac:dyDescent="0.2">
      <c r="AQ1586">
        <v>49</v>
      </c>
      <c r="AR1586">
        <v>6340</v>
      </c>
      <c r="AS1586" t="s">
        <v>31525</v>
      </c>
      <c r="AT1586" t="s">
        <v>936</v>
      </c>
      <c r="AU1586">
        <v>49</v>
      </c>
      <c r="AV1586">
        <v>6340</v>
      </c>
      <c r="AW1586" t="s">
        <v>24627</v>
      </c>
      <c r="AX1586" t="s">
        <v>936</v>
      </c>
      <c r="AY1586">
        <v>49</v>
      </c>
      <c r="AZ1586">
        <v>6340</v>
      </c>
      <c r="BA1586" t="s">
        <v>17779</v>
      </c>
      <c r="BB1586" t="s">
        <v>936</v>
      </c>
      <c r="BC1586">
        <v>49</v>
      </c>
      <c r="BD1586">
        <v>6340</v>
      </c>
      <c r="BE1586" t="s">
        <v>10931</v>
      </c>
      <c r="BF1586" t="s">
        <v>936</v>
      </c>
      <c r="BH1586">
        <v>49</v>
      </c>
      <c r="BI1586">
        <v>6340</v>
      </c>
      <c r="BJ1586" t="s">
        <v>4283</v>
      </c>
      <c r="BK1586" t="s">
        <v>936</v>
      </c>
      <c r="BP1586">
        <v>74</v>
      </c>
      <c r="BQ1586">
        <v>6080</v>
      </c>
      <c r="BS1586">
        <v>3</v>
      </c>
    </row>
    <row r="1587" spans="43:71" x14ac:dyDescent="0.2">
      <c r="AQ1587">
        <v>49</v>
      </c>
      <c r="AR1587">
        <v>6350</v>
      </c>
      <c r="AS1587" t="s">
        <v>31526</v>
      </c>
      <c r="AT1587" t="s">
        <v>936</v>
      </c>
      <c r="AU1587">
        <v>49</v>
      </c>
      <c r="AV1587">
        <v>6350</v>
      </c>
      <c r="AW1587" t="s">
        <v>24628</v>
      </c>
      <c r="AX1587" t="s">
        <v>936</v>
      </c>
      <c r="AY1587">
        <v>49</v>
      </c>
      <c r="AZ1587">
        <v>6350</v>
      </c>
      <c r="BA1587" t="s">
        <v>17780</v>
      </c>
      <c r="BB1587" t="s">
        <v>936</v>
      </c>
      <c r="BC1587">
        <v>49</v>
      </c>
      <c r="BD1587">
        <v>6350</v>
      </c>
      <c r="BE1587" t="s">
        <v>10932</v>
      </c>
      <c r="BF1587" t="s">
        <v>936</v>
      </c>
      <c r="BH1587">
        <v>49</v>
      </c>
      <c r="BI1587">
        <v>6350</v>
      </c>
      <c r="BJ1587" t="s">
        <v>4284</v>
      </c>
      <c r="BK1587" t="s">
        <v>936</v>
      </c>
      <c r="BP1587">
        <v>74</v>
      </c>
      <c r="BQ1587">
        <v>6090</v>
      </c>
      <c r="BS1587">
        <v>3</v>
      </c>
    </row>
    <row r="1588" spans="43:71" x14ac:dyDescent="0.2">
      <c r="AQ1588">
        <v>49</v>
      </c>
      <c r="AR1588">
        <v>6360</v>
      </c>
      <c r="AS1588" t="s">
        <v>31527</v>
      </c>
      <c r="AT1588" t="s">
        <v>938</v>
      </c>
      <c r="AU1588">
        <v>49</v>
      </c>
      <c r="AV1588">
        <v>6360</v>
      </c>
      <c r="AW1588" t="s">
        <v>24629</v>
      </c>
      <c r="AX1588" t="s">
        <v>938</v>
      </c>
      <c r="AY1588">
        <v>49</v>
      </c>
      <c r="AZ1588">
        <v>6360</v>
      </c>
      <c r="BA1588" t="s">
        <v>17781</v>
      </c>
      <c r="BB1588" t="s">
        <v>938</v>
      </c>
      <c r="BC1588">
        <v>49</v>
      </c>
      <c r="BD1588">
        <v>6360</v>
      </c>
      <c r="BE1588" t="s">
        <v>10933</v>
      </c>
      <c r="BF1588" t="s">
        <v>938</v>
      </c>
      <c r="BH1588">
        <v>49</v>
      </c>
      <c r="BI1588">
        <v>6360</v>
      </c>
      <c r="BJ1588" t="s">
        <v>4285</v>
      </c>
      <c r="BK1588" t="s">
        <v>938</v>
      </c>
      <c r="BP1588">
        <v>74</v>
      </c>
      <c r="BQ1588">
        <v>6100</v>
      </c>
      <c r="BS1588">
        <v>2</v>
      </c>
    </row>
    <row r="1589" spans="43:71" x14ac:dyDescent="0.2">
      <c r="AQ1589">
        <v>49</v>
      </c>
      <c r="AR1589">
        <v>7205</v>
      </c>
      <c r="AS1589" t="s">
        <v>31528</v>
      </c>
      <c r="AT1589" t="s">
        <v>937</v>
      </c>
      <c r="AU1589">
        <v>49</v>
      </c>
      <c r="AV1589">
        <v>7205</v>
      </c>
      <c r="AW1589" t="s">
        <v>24630</v>
      </c>
      <c r="AX1589" t="s">
        <v>937</v>
      </c>
      <c r="AY1589">
        <v>49</v>
      </c>
      <c r="AZ1589">
        <v>7205</v>
      </c>
      <c r="BA1589" t="s">
        <v>17782</v>
      </c>
      <c r="BB1589" t="s">
        <v>937</v>
      </c>
      <c r="BC1589">
        <v>49</v>
      </c>
      <c r="BD1589">
        <v>7205</v>
      </c>
      <c r="BE1589" t="s">
        <v>10934</v>
      </c>
      <c r="BF1589" t="s">
        <v>937</v>
      </c>
      <c r="BH1589">
        <v>49</v>
      </c>
      <c r="BI1589">
        <v>7205</v>
      </c>
      <c r="BJ1589" t="s">
        <v>4286</v>
      </c>
      <c r="BK1589" t="s">
        <v>937</v>
      </c>
      <c r="BP1589">
        <v>74</v>
      </c>
      <c r="BQ1589">
        <v>6101</v>
      </c>
      <c r="BS1589">
        <v>1</v>
      </c>
    </row>
    <row r="1590" spans="43:71" x14ac:dyDescent="0.2">
      <c r="AQ1590">
        <v>49</v>
      </c>
      <c r="AR1590">
        <v>7206</v>
      </c>
      <c r="AS1590" t="s">
        <v>31529</v>
      </c>
      <c r="AT1590" t="s">
        <v>937</v>
      </c>
      <c r="AU1590">
        <v>49</v>
      </c>
      <c r="AV1590">
        <v>7206</v>
      </c>
      <c r="AW1590" t="s">
        <v>24631</v>
      </c>
      <c r="AX1590" t="s">
        <v>937</v>
      </c>
      <c r="AY1590">
        <v>49</v>
      </c>
      <c r="AZ1590">
        <v>7206</v>
      </c>
      <c r="BA1590" t="s">
        <v>17783</v>
      </c>
      <c r="BB1590" t="s">
        <v>937</v>
      </c>
      <c r="BC1590">
        <v>49</v>
      </c>
      <c r="BD1590">
        <v>7206</v>
      </c>
      <c r="BE1590" t="s">
        <v>10935</v>
      </c>
      <c r="BF1590" t="s">
        <v>937</v>
      </c>
      <c r="BH1590">
        <v>49</v>
      </c>
      <c r="BI1590">
        <v>7206</v>
      </c>
      <c r="BJ1590" t="s">
        <v>4287</v>
      </c>
      <c r="BK1590" t="s">
        <v>937</v>
      </c>
      <c r="BP1590">
        <v>74</v>
      </c>
      <c r="BQ1590">
        <v>6110</v>
      </c>
      <c r="BS1590">
        <v>1</v>
      </c>
    </row>
    <row r="1591" spans="43:71" x14ac:dyDescent="0.2">
      <c r="AQ1591">
        <v>49</v>
      </c>
      <c r="AR1591">
        <v>7207</v>
      </c>
      <c r="AS1591" t="s">
        <v>31530</v>
      </c>
      <c r="AT1591" t="s">
        <v>937</v>
      </c>
      <c r="AU1591">
        <v>49</v>
      </c>
      <c r="AV1591">
        <v>7207</v>
      </c>
      <c r="AW1591" t="s">
        <v>24632</v>
      </c>
      <c r="AX1591" t="s">
        <v>937</v>
      </c>
      <c r="AY1591">
        <v>49</v>
      </c>
      <c r="AZ1591">
        <v>7207</v>
      </c>
      <c r="BA1591" t="s">
        <v>17784</v>
      </c>
      <c r="BB1591" t="s">
        <v>937</v>
      </c>
      <c r="BC1591">
        <v>49</v>
      </c>
      <c r="BD1591">
        <v>7207</v>
      </c>
      <c r="BE1591" t="s">
        <v>10936</v>
      </c>
      <c r="BF1591" t="s">
        <v>937</v>
      </c>
      <c r="BH1591">
        <v>49</v>
      </c>
      <c r="BI1591">
        <v>7207</v>
      </c>
      <c r="BJ1591" t="s">
        <v>4288</v>
      </c>
      <c r="BK1591" t="s">
        <v>937</v>
      </c>
      <c r="BP1591">
        <v>74</v>
      </c>
      <c r="BQ1591">
        <v>6130</v>
      </c>
      <c r="BS1591">
        <v>2</v>
      </c>
    </row>
    <row r="1592" spans="43:71" x14ac:dyDescent="0.2">
      <c r="AQ1592">
        <v>49</v>
      </c>
      <c r="AR1592">
        <v>7210</v>
      </c>
      <c r="AS1592" t="s">
        <v>31531</v>
      </c>
      <c r="AT1592" t="s">
        <v>939</v>
      </c>
      <c r="AU1592">
        <v>49</v>
      </c>
      <c r="AV1592">
        <v>7210</v>
      </c>
      <c r="AW1592" t="s">
        <v>24633</v>
      </c>
      <c r="AX1592" t="s">
        <v>939</v>
      </c>
      <c r="AY1592">
        <v>49</v>
      </c>
      <c r="AZ1592">
        <v>7210</v>
      </c>
      <c r="BA1592" t="s">
        <v>17785</v>
      </c>
      <c r="BB1592" t="s">
        <v>939</v>
      </c>
      <c r="BC1592">
        <v>49</v>
      </c>
      <c r="BD1592">
        <v>7210</v>
      </c>
      <c r="BE1592" t="s">
        <v>10937</v>
      </c>
      <c r="BF1592" t="s">
        <v>939</v>
      </c>
      <c r="BH1592">
        <v>49</v>
      </c>
      <c r="BI1592">
        <v>7210</v>
      </c>
      <c r="BJ1592" t="s">
        <v>4289</v>
      </c>
      <c r="BK1592" t="s">
        <v>939</v>
      </c>
      <c r="BP1592">
        <v>74</v>
      </c>
      <c r="BQ1592">
        <v>6131</v>
      </c>
      <c r="BS1592">
        <v>1</v>
      </c>
    </row>
    <row r="1593" spans="43:71" x14ac:dyDescent="0.2">
      <c r="AQ1593">
        <v>49</v>
      </c>
      <c r="AR1593">
        <v>8073</v>
      </c>
      <c r="AS1593" t="s">
        <v>31532</v>
      </c>
      <c r="AT1593" t="s">
        <v>936</v>
      </c>
      <c r="AU1593">
        <v>49</v>
      </c>
      <c r="AV1593">
        <v>8073</v>
      </c>
      <c r="AW1593" t="s">
        <v>24634</v>
      </c>
      <c r="AX1593" t="s">
        <v>936</v>
      </c>
      <c r="AY1593">
        <v>49</v>
      </c>
      <c r="AZ1593">
        <v>8073</v>
      </c>
      <c r="BA1593" t="s">
        <v>17786</v>
      </c>
      <c r="BB1593" t="s">
        <v>936</v>
      </c>
      <c r="BC1593">
        <v>49</v>
      </c>
      <c r="BD1593">
        <v>8073</v>
      </c>
      <c r="BE1593" t="s">
        <v>10938</v>
      </c>
      <c r="BF1593" t="s">
        <v>936</v>
      </c>
      <c r="BH1593">
        <v>49</v>
      </c>
      <c r="BI1593">
        <v>8073</v>
      </c>
      <c r="BJ1593" t="s">
        <v>4290</v>
      </c>
      <c r="BK1593" t="s">
        <v>936</v>
      </c>
      <c r="BP1593">
        <v>74</v>
      </c>
      <c r="BQ1593">
        <v>6140</v>
      </c>
      <c r="BS1593">
        <v>2</v>
      </c>
    </row>
    <row r="1594" spans="43:71" x14ac:dyDescent="0.2">
      <c r="AQ1594">
        <v>49</v>
      </c>
      <c r="AR1594">
        <v>8074</v>
      </c>
      <c r="AS1594" t="s">
        <v>31533</v>
      </c>
      <c r="AT1594" t="s">
        <v>937</v>
      </c>
      <c r="AU1594">
        <v>49</v>
      </c>
      <c r="AV1594">
        <v>8074</v>
      </c>
      <c r="AW1594" t="s">
        <v>24635</v>
      </c>
      <c r="AX1594" t="s">
        <v>937</v>
      </c>
      <c r="AY1594">
        <v>49</v>
      </c>
      <c r="AZ1594">
        <v>8074</v>
      </c>
      <c r="BA1594" t="s">
        <v>17787</v>
      </c>
      <c r="BB1594" t="s">
        <v>936</v>
      </c>
      <c r="BC1594">
        <v>49</v>
      </c>
      <c r="BD1594">
        <v>8074</v>
      </c>
      <c r="BE1594" t="s">
        <v>10939</v>
      </c>
      <c r="BF1594" t="s">
        <v>936</v>
      </c>
      <c r="BH1594">
        <v>49</v>
      </c>
      <c r="BI1594">
        <v>8074</v>
      </c>
      <c r="BJ1594" t="s">
        <v>4291</v>
      </c>
      <c r="BK1594" t="s">
        <v>936</v>
      </c>
      <c r="BP1594">
        <v>74</v>
      </c>
      <c r="BQ1594">
        <v>6150</v>
      </c>
      <c r="BS1594">
        <v>2</v>
      </c>
    </row>
    <row r="1595" spans="43:71" x14ac:dyDescent="0.2">
      <c r="AQ1595">
        <v>49</v>
      </c>
      <c r="AR1595">
        <v>8075</v>
      </c>
      <c r="AS1595" t="s">
        <v>31534</v>
      </c>
      <c r="AT1595" t="s">
        <v>936</v>
      </c>
      <c r="AU1595">
        <v>49</v>
      </c>
      <c r="AV1595">
        <v>8075</v>
      </c>
      <c r="AW1595" t="s">
        <v>24636</v>
      </c>
      <c r="AX1595" t="s">
        <v>936</v>
      </c>
      <c r="AY1595">
        <v>49</v>
      </c>
      <c r="AZ1595">
        <v>8075</v>
      </c>
      <c r="BA1595" t="s">
        <v>17788</v>
      </c>
      <c r="BB1595" t="s">
        <v>936</v>
      </c>
      <c r="BC1595">
        <v>49</v>
      </c>
      <c r="BD1595">
        <v>8075</v>
      </c>
      <c r="BE1595" t="s">
        <v>10940</v>
      </c>
      <c r="BF1595" t="s">
        <v>936</v>
      </c>
      <c r="BH1595">
        <v>49</v>
      </c>
      <c r="BI1595">
        <v>8075</v>
      </c>
      <c r="BJ1595" t="s">
        <v>4292</v>
      </c>
      <c r="BK1595" t="s">
        <v>936</v>
      </c>
      <c r="BP1595">
        <v>74</v>
      </c>
      <c r="BQ1595">
        <v>6160</v>
      </c>
      <c r="BS1595">
        <v>2</v>
      </c>
    </row>
    <row r="1596" spans="43:71" x14ac:dyDescent="0.2">
      <c r="AQ1596">
        <v>49</v>
      </c>
      <c r="AR1596">
        <v>8076</v>
      </c>
      <c r="AS1596" t="s">
        <v>31535</v>
      </c>
      <c r="AT1596" t="s">
        <v>937</v>
      </c>
      <c r="AU1596">
        <v>49</v>
      </c>
      <c r="AV1596">
        <v>8076</v>
      </c>
      <c r="AW1596" t="s">
        <v>24637</v>
      </c>
      <c r="AX1596" t="s">
        <v>937</v>
      </c>
      <c r="AY1596">
        <v>49</v>
      </c>
      <c r="AZ1596">
        <v>8076</v>
      </c>
      <c r="BA1596" t="s">
        <v>17789</v>
      </c>
      <c r="BB1596" t="s">
        <v>937</v>
      </c>
      <c r="BC1596">
        <v>49</v>
      </c>
      <c r="BD1596">
        <v>8076</v>
      </c>
      <c r="BE1596" t="s">
        <v>10941</v>
      </c>
      <c r="BF1596" t="s">
        <v>937</v>
      </c>
      <c r="BH1596">
        <v>49</v>
      </c>
      <c r="BI1596">
        <v>8076</v>
      </c>
      <c r="BJ1596" t="s">
        <v>4293</v>
      </c>
      <c r="BK1596" t="s">
        <v>937</v>
      </c>
      <c r="BP1596">
        <v>74</v>
      </c>
      <c r="BQ1596">
        <v>6170</v>
      </c>
      <c r="BS1596">
        <v>1</v>
      </c>
    </row>
    <row r="1597" spans="43:71" x14ac:dyDescent="0.2">
      <c r="AQ1597">
        <v>49</v>
      </c>
      <c r="AR1597">
        <v>8077</v>
      </c>
      <c r="AS1597" t="s">
        <v>31536</v>
      </c>
      <c r="AT1597" t="s">
        <v>939</v>
      </c>
      <c r="AU1597">
        <v>49</v>
      </c>
      <c r="AV1597">
        <v>8077</v>
      </c>
      <c r="AW1597" t="s">
        <v>24638</v>
      </c>
      <c r="AX1597" t="s">
        <v>939</v>
      </c>
      <c r="AY1597">
        <v>49</v>
      </c>
      <c r="AZ1597">
        <v>8077</v>
      </c>
      <c r="BA1597" t="s">
        <v>17790</v>
      </c>
      <c r="BB1597" t="s">
        <v>939</v>
      </c>
      <c r="BC1597">
        <v>49</v>
      </c>
      <c r="BD1597">
        <v>8077</v>
      </c>
      <c r="BE1597" t="s">
        <v>10942</v>
      </c>
      <c r="BF1597" t="s">
        <v>939</v>
      </c>
      <c r="BH1597">
        <v>49</v>
      </c>
      <c r="BI1597">
        <v>8077</v>
      </c>
      <c r="BJ1597" t="s">
        <v>4294</v>
      </c>
      <c r="BK1597" t="s">
        <v>939</v>
      </c>
      <c r="BP1597">
        <v>74</v>
      </c>
      <c r="BQ1597">
        <v>6180</v>
      </c>
      <c r="BS1597">
        <v>1</v>
      </c>
    </row>
    <row r="1598" spans="43:71" x14ac:dyDescent="0.2">
      <c r="AQ1598">
        <v>49</v>
      </c>
      <c r="AR1598">
        <v>8078</v>
      </c>
      <c r="AS1598" t="s">
        <v>31537</v>
      </c>
      <c r="AT1598" t="s">
        <v>937</v>
      </c>
      <c r="AU1598">
        <v>49</v>
      </c>
      <c r="AV1598">
        <v>8078</v>
      </c>
      <c r="AW1598" t="s">
        <v>24639</v>
      </c>
      <c r="AX1598" t="s">
        <v>937</v>
      </c>
      <c r="AY1598">
        <v>49</v>
      </c>
      <c r="AZ1598">
        <v>8078</v>
      </c>
      <c r="BA1598" t="s">
        <v>17791</v>
      </c>
      <c r="BB1598" t="s">
        <v>937</v>
      </c>
      <c r="BC1598">
        <v>49</v>
      </c>
      <c r="BD1598">
        <v>8078</v>
      </c>
      <c r="BE1598" t="s">
        <v>10943</v>
      </c>
      <c r="BF1598" t="s">
        <v>937</v>
      </c>
      <c r="BH1598">
        <v>49</v>
      </c>
      <c r="BI1598">
        <v>8078</v>
      </c>
      <c r="BJ1598" t="s">
        <v>4295</v>
      </c>
      <c r="BK1598" t="s">
        <v>937</v>
      </c>
      <c r="BP1598">
        <v>74</v>
      </c>
      <c r="BQ1598">
        <v>6190</v>
      </c>
      <c r="BS1598">
        <v>2</v>
      </c>
    </row>
    <row r="1599" spans="43:71" x14ac:dyDescent="0.2">
      <c r="AQ1599">
        <v>49</v>
      </c>
      <c r="AR1599">
        <v>8079</v>
      </c>
      <c r="AS1599" t="s">
        <v>31538</v>
      </c>
      <c r="AT1599" t="s">
        <v>939</v>
      </c>
      <c r="AU1599">
        <v>49</v>
      </c>
      <c r="AV1599">
        <v>8079</v>
      </c>
      <c r="AW1599" t="s">
        <v>24640</v>
      </c>
      <c r="AX1599" t="s">
        <v>939</v>
      </c>
      <c r="AY1599">
        <v>49</v>
      </c>
      <c r="AZ1599">
        <v>8079</v>
      </c>
      <c r="BA1599" t="s">
        <v>17792</v>
      </c>
      <c r="BB1599" t="s">
        <v>939</v>
      </c>
      <c r="BC1599">
        <v>49</v>
      </c>
      <c r="BD1599">
        <v>8079</v>
      </c>
      <c r="BE1599" t="s">
        <v>10944</v>
      </c>
      <c r="BF1599" t="s">
        <v>939</v>
      </c>
      <c r="BH1599">
        <v>49</v>
      </c>
      <c r="BI1599">
        <v>8079</v>
      </c>
      <c r="BJ1599" t="s">
        <v>4296</v>
      </c>
      <c r="BK1599" t="s">
        <v>939</v>
      </c>
      <c r="BP1599">
        <v>74</v>
      </c>
      <c r="BQ1599">
        <v>6200</v>
      </c>
      <c r="BS1599">
        <v>2</v>
      </c>
    </row>
    <row r="1600" spans="43:71" x14ac:dyDescent="0.2">
      <c r="AQ1600">
        <v>49</v>
      </c>
      <c r="AR1600">
        <v>8080</v>
      </c>
      <c r="AS1600" t="s">
        <v>31539</v>
      </c>
      <c r="AT1600" t="s">
        <v>937</v>
      </c>
      <c r="AU1600">
        <v>49</v>
      </c>
      <c r="AV1600">
        <v>8080</v>
      </c>
      <c r="AW1600" t="s">
        <v>24641</v>
      </c>
      <c r="AX1600" t="s">
        <v>937</v>
      </c>
      <c r="AY1600">
        <v>49</v>
      </c>
      <c r="AZ1600">
        <v>8080</v>
      </c>
      <c r="BA1600" t="s">
        <v>17793</v>
      </c>
      <c r="BB1600" t="s">
        <v>937</v>
      </c>
      <c r="BC1600">
        <v>49</v>
      </c>
      <c r="BD1600">
        <v>8080</v>
      </c>
      <c r="BE1600" t="s">
        <v>10945</v>
      </c>
      <c r="BF1600" t="s">
        <v>937</v>
      </c>
      <c r="BH1600">
        <v>49</v>
      </c>
      <c r="BI1600">
        <v>8080</v>
      </c>
      <c r="BJ1600" t="s">
        <v>4297</v>
      </c>
      <c r="BK1600" t="s">
        <v>937</v>
      </c>
      <c r="BP1600">
        <v>74</v>
      </c>
      <c r="BQ1600">
        <v>6210</v>
      </c>
      <c r="BS1600">
        <v>1</v>
      </c>
    </row>
    <row r="1601" spans="43:71" x14ac:dyDescent="0.2">
      <c r="AQ1601">
        <v>49</v>
      </c>
      <c r="AR1601">
        <v>8081</v>
      </c>
      <c r="AS1601" t="s">
        <v>31540</v>
      </c>
      <c r="AT1601" t="s">
        <v>939</v>
      </c>
      <c r="AU1601">
        <v>49</v>
      </c>
      <c r="AV1601">
        <v>8081</v>
      </c>
      <c r="AW1601" t="s">
        <v>24642</v>
      </c>
      <c r="AX1601" t="s">
        <v>939</v>
      </c>
      <c r="AY1601">
        <v>49</v>
      </c>
      <c r="AZ1601">
        <v>8081</v>
      </c>
      <c r="BA1601" t="s">
        <v>17794</v>
      </c>
      <c r="BB1601" t="s">
        <v>939</v>
      </c>
      <c r="BC1601">
        <v>49</v>
      </c>
      <c r="BD1601">
        <v>8081</v>
      </c>
      <c r="BE1601" t="s">
        <v>10946</v>
      </c>
      <c r="BF1601" t="s">
        <v>939</v>
      </c>
      <c r="BH1601">
        <v>49</v>
      </c>
      <c r="BI1601">
        <v>8081</v>
      </c>
      <c r="BJ1601" t="s">
        <v>4298</v>
      </c>
      <c r="BK1601" t="s">
        <v>939</v>
      </c>
      <c r="BP1601">
        <v>74</v>
      </c>
      <c r="BQ1601">
        <v>6240</v>
      </c>
      <c r="BS1601">
        <v>2</v>
      </c>
    </row>
    <row r="1602" spans="43:71" x14ac:dyDescent="0.2">
      <c r="AQ1602">
        <v>49</v>
      </c>
      <c r="AR1602">
        <v>8082</v>
      </c>
      <c r="AS1602" t="s">
        <v>31541</v>
      </c>
      <c r="AT1602" t="s">
        <v>937</v>
      </c>
      <c r="AU1602">
        <v>49</v>
      </c>
      <c r="AV1602">
        <v>8082</v>
      </c>
      <c r="AW1602" t="s">
        <v>24643</v>
      </c>
      <c r="AX1602" t="s">
        <v>937</v>
      </c>
      <c r="AY1602">
        <v>49</v>
      </c>
      <c r="AZ1602">
        <v>8082</v>
      </c>
      <c r="BA1602" t="s">
        <v>17795</v>
      </c>
      <c r="BB1602" t="s">
        <v>937</v>
      </c>
      <c r="BC1602">
        <v>49</v>
      </c>
      <c r="BD1602">
        <v>8082</v>
      </c>
      <c r="BE1602" t="s">
        <v>10947</v>
      </c>
      <c r="BF1602" t="s">
        <v>937</v>
      </c>
      <c r="BH1602">
        <v>49</v>
      </c>
      <c r="BI1602">
        <v>8082</v>
      </c>
      <c r="BJ1602" t="s">
        <v>4299</v>
      </c>
      <c r="BK1602" t="s">
        <v>937</v>
      </c>
      <c r="BP1602">
        <v>74</v>
      </c>
      <c r="BQ1602">
        <v>6250</v>
      </c>
      <c r="BS1602">
        <v>1</v>
      </c>
    </row>
    <row r="1603" spans="43:71" x14ac:dyDescent="0.2">
      <c r="AQ1603">
        <v>49</v>
      </c>
      <c r="AR1603">
        <v>8083</v>
      </c>
      <c r="AS1603" t="s">
        <v>31542</v>
      </c>
      <c r="AT1603" t="s">
        <v>939</v>
      </c>
      <c r="AU1603">
        <v>49</v>
      </c>
      <c r="AV1603">
        <v>8083</v>
      </c>
      <c r="AW1603" t="s">
        <v>24644</v>
      </c>
      <c r="AX1603" t="s">
        <v>939</v>
      </c>
      <c r="AY1603">
        <v>49</v>
      </c>
      <c r="AZ1603">
        <v>8083</v>
      </c>
      <c r="BA1603" t="s">
        <v>17796</v>
      </c>
      <c r="BB1603" t="s">
        <v>939</v>
      </c>
      <c r="BC1603">
        <v>49</v>
      </c>
      <c r="BD1603">
        <v>8083</v>
      </c>
      <c r="BE1603" t="s">
        <v>10948</v>
      </c>
      <c r="BF1603" t="s">
        <v>939</v>
      </c>
      <c r="BH1603">
        <v>49</v>
      </c>
      <c r="BI1603">
        <v>8083</v>
      </c>
      <c r="BJ1603" t="s">
        <v>4300</v>
      </c>
      <c r="BK1603" t="s">
        <v>939</v>
      </c>
      <c r="BP1603">
        <v>74</v>
      </c>
      <c r="BQ1603">
        <v>6256</v>
      </c>
      <c r="BS1603">
        <v>1</v>
      </c>
    </row>
    <row r="1604" spans="43:71" x14ac:dyDescent="0.2">
      <c r="AQ1604">
        <v>49</v>
      </c>
      <c r="AR1604">
        <v>8084</v>
      </c>
      <c r="AS1604" t="s">
        <v>31543</v>
      </c>
      <c r="AT1604" t="s">
        <v>937</v>
      </c>
      <c r="AU1604">
        <v>49</v>
      </c>
      <c r="AV1604">
        <v>8084</v>
      </c>
      <c r="AW1604" t="s">
        <v>24645</v>
      </c>
      <c r="AX1604" t="s">
        <v>937</v>
      </c>
      <c r="AY1604">
        <v>49</v>
      </c>
      <c r="AZ1604">
        <v>8084</v>
      </c>
      <c r="BA1604" t="s">
        <v>17797</v>
      </c>
      <c r="BB1604" t="s">
        <v>937</v>
      </c>
      <c r="BC1604">
        <v>49</v>
      </c>
      <c r="BD1604">
        <v>8084</v>
      </c>
      <c r="BE1604" t="s">
        <v>10949</v>
      </c>
      <c r="BF1604" t="s">
        <v>937</v>
      </c>
      <c r="BH1604">
        <v>49</v>
      </c>
      <c r="BI1604">
        <v>8084</v>
      </c>
      <c r="BJ1604" t="s">
        <v>4301</v>
      </c>
      <c r="BK1604" t="s">
        <v>937</v>
      </c>
      <c r="BP1604">
        <v>74</v>
      </c>
      <c r="BQ1604">
        <v>6260</v>
      </c>
      <c r="BS1604">
        <v>2</v>
      </c>
    </row>
    <row r="1605" spans="43:71" x14ac:dyDescent="0.2">
      <c r="AQ1605">
        <v>50</v>
      </c>
      <c r="AR1605">
        <v>6010</v>
      </c>
      <c r="AS1605" t="s">
        <v>31544</v>
      </c>
      <c r="AT1605" t="s">
        <v>937</v>
      </c>
      <c r="AU1605">
        <v>50</v>
      </c>
      <c r="AV1605">
        <v>6010</v>
      </c>
      <c r="AW1605" t="s">
        <v>24646</v>
      </c>
      <c r="AX1605" t="s">
        <v>937</v>
      </c>
      <c r="AY1605">
        <v>50</v>
      </c>
      <c r="AZ1605">
        <v>6010</v>
      </c>
      <c r="BA1605" t="s">
        <v>17798</v>
      </c>
      <c r="BB1605" t="s">
        <v>937</v>
      </c>
      <c r="BC1605">
        <v>50</v>
      </c>
      <c r="BD1605">
        <v>6010</v>
      </c>
      <c r="BE1605" t="s">
        <v>10950</v>
      </c>
      <c r="BF1605" t="s">
        <v>937</v>
      </c>
      <c r="BH1605">
        <v>50</v>
      </c>
      <c r="BI1605">
        <v>6010</v>
      </c>
      <c r="BJ1605" t="s">
        <v>4302</v>
      </c>
      <c r="BK1605" t="s">
        <v>937</v>
      </c>
      <c r="BP1605">
        <v>74</v>
      </c>
      <c r="BQ1605">
        <v>6270</v>
      </c>
      <c r="BS1605">
        <v>2</v>
      </c>
    </row>
    <row r="1606" spans="43:71" x14ac:dyDescent="0.2">
      <c r="AQ1606">
        <v>50</v>
      </c>
      <c r="AR1606">
        <v>6020</v>
      </c>
      <c r="AS1606" t="s">
        <v>31545</v>
      </c>
      <c r="AT1606" t="s">
        <v>937</v>
      </c>
      <c r="AU1606">
        <v>50</v>
      </c>
      <c r="AV1606">
        <v>6020</v>
      </c>
      <c r="AW1606" t="s">
        <v>24647</v>
      </c>
      <c r="AX1606" t="s">
        <v>937</v>
      </c>
      <c r="AY1606">
        <v>50</v>
      </c>
      <c r="AZ1606">
        <v>6020</v>
      </c>
      <c r="BA1606" t="s">
        <v>17799</v>
      </c>
      <c r="BB1606" t="s">
        <v>937</v>
      </c>
      <c r="BC1606">
        <v>50</v>
      </c>
      <c r="BD1606">
        <v>6020</v>
      </c>
      <c r="BE1606" t="s">
        <v>10951</v>
      </c>
      <c r="BF1606" t="s">
        <v>937</v>
      </c>
      <c r="BH1606">
        <v>50</v>
      </c>
      <c r="BI1606">
        <v>6020</v>
      </c>
      <c r="BJ1606" t="s">
        <v>4303</v>
      </c>
      <c r="BK1606" t="s">
        <v>937</v>
      </c>
      <c r="BP1606">
        <v>74</v>
      </c>
      <c r="BQ1606">
        <v>6280</v>
      </c>
      <c r="BS1606">
        <v>1</v>
      </c>
    </row>
    <row r="1607" spans="43:71" x14ac:dyDescent="0.2">
      <c r="AQ1607">
        <v>50</v>
      </c>
      <c r="AR1607">
        <v>6030</v>
      </c>
      <c r="AS1607" t="s">
        <v>31546</v>
      </c>
      <c r="AT1607" t="s">
        <v>937</v>
      </c>
      <c r="AU1607">
        <v>50</v>
      </c>
      <c r="AV1607">
        <v>6030</v>
      </c>
      <c r="AW1607" t="s">
        <v>24648</v>
      </c>
      <c r="AX1607" t="s">
        <v>937</v>
      </c>
      <c r="AY1607">
        <v>50</v>
      </c>
      <c r="AZ1607">
        <v>6030</v>
      </c>
      <c r="BA1607" t="s">
        <v>17800</v>
      </c>
      <c r="BB1607" t="s">
        <v>937</v>
      </c>
      <c r="BC1607">
        <v>50</v>
      </c>
      <c r="BD1607">
        <v>6030</v>
      </c>
      <c r="BE1607" t="s">
        <v>10952</v>
      </c>
      <c r="BF1607" t="s">
        <v>937</v>
      </c>
      <c r="BH1607">
        <v>50</v>
      </c>
      <c r="BI1607">
        <v>6030</v>
      </c>
      <c r="BJ1607" t="s">
        <v>4304</v>
      </c>
      <c r="BK1607" t="s">
        <v>937</v>
      </c>
      <c r="BP1607">
        <v>74</v>
      </c>
      <c r="BQ1607">
        <v>6290</v>
      </c>
      <c r="BS1607">
        <v>1</v>
      </c>
    </row>
    <row r="1608" spans="43:71" x14ac:dyDescent="0.2">
      <c r="AQ1608">
        <v>50</v>
      </c>
      <c r="AR1608">
        <v>6040</v>
      </c>
      <c r="AS1608" t="s">
        <v>31547</v>
      </c>
      <c r="AT1608" t="s">
        <v>937</v>
      </c>
      <c r="AU1608">
        <v>50</v>
      </c>
      <c r="AV1608">
        <v>6040</v>
      </c>
      <c r="AW1608" t="s">
        <v>24649</v>
      </c>
      <c r="AX1608" t="s">
        <v>937</v>
      </c>
      <c r="AY1608">
        <v>50</v>
      </c>
      <c r="AZ1608">
        <v>6040</v>
      </c>
      <c r="BA1608" t="s">
        <v>17801</v>
      </c>
      <c r="BB1608" t="s">
        <v>937</v>
      </c>
      <c r="BC1608">
        <v>50</v>
      </c>
      <c r="BD1608">
        <v>6040</v>
      </c>
      <c r="BE1608" t="s">
        <v>10953</v>
      </c>
      <c r="BF1608" t="s">
        <v>937</v>
      </c>
      <c r="BH1608">
        <v>50</v>
      </c>
      <c r="BI1608">
        <v>6040</v>
      </c>
      <c r="BJ1608" t="s">
        <v>4305</v>
      </c>
      <c r="BK1608" t="s">
        <v>937</v>
      </c>
      <c r="BP1608">
        <v>74</v>
      </c>
      <c r="BQ1608">
        <v>6300</v>
      </c>
      <c r="BS1608">
        <v>1</v>
      </c>
    </row>
    <row r="1609" spans="43:71" x14ac:dyDescent="0.2">
      <c r="AQ1609">
        <v>50</v>
      </c>
      <c r="AR1609">
        <v>6070</v>
      </c>
      <c r="AS1609" t="s">
        <v>31548</v>
      </c>
      <c r="AT1609" t="s">
        <v>937</v>
      </c>
      <c r="AU1609">
        <v>50</v>
      </c>
      <c r="AV1609">
        <v>6070</v>
      </c>
      <c r="AW1609" t="s">
        <v>24650</v>
      </c>
      <c r="AX1609" t="s">
        <v>937</v>
      </c>
      <c r="AY1609">
        <v>50</v>
      </c>
      <c r="AZ1609">
        <v>6070</v>
      </c>
      <c r="BA1609" t="s">
        <v>17802</v>
      </c>
      <c r="BB1609" t="s">
        <v>937</v>
      </c>
      <c r="BC1609">
        <v>50</v>
      </c>
      <c r="BD1609">
        <v>6070</v>
      </c>
      <c r="BE1609" t="s">
        <v>10954</v>
      </c>
      <c r="BF1609" t="s">
        <v>937</v>
      </c>
      <c r="BH1609">
        <v>50</v>
      </c>
      <c r="BI1609">
        <v>6070</v>
      </c>
      <c r="BJ1609" t="s">
        <v>4306</v>
      </c>
      <c r="BK1609" t="s">
        <v>937</v>
      </c>
      <c r="BP1609">
        <v>74</v>
      </c>
      <c r="BQ1609">
        <v>6310</v>
      </c>
      <c r="BS1609">
        <v>1</v>
      </c>
    </row>
    <row r="1610" spans="43:71" x14ac:dyDescent="0.2">
      <c r="AQ1610">
        <v>50</v>
      </c>
      <c r="AR1610">
        <v>6080</v>
      </c>
      <c r="AS1610" t="s">
        <v>31549</v>
      </c>
      <c r="AT1610" t="s">
        <v>938</v>
      </c>
      <c r="AU1610">
        <v>50</v>
      </c>
      <c r="AV1610">
        <v>6080</v>
      </c>
      <c r="AW1610" t="s">
        <v>24651</v>
      </c>
      <c r="AX1610" t="s">
        <v>938</v>
      </c>
      <c r="AY1610">
        <v>50</v>
      </c>
      <c r="AZ1610">
        <v>6080</v>
      </c>
      <c r="BA1610" t="s">
        <v>17803</v>
      </c>
      <c r="BB1610" t="s">
        <v>938</v>
      </c>
      <c r="BC1610">
        <v>50</v>
      </c>
      <c r="BD1610">
        <v>6080</v>
      </c>
      <c r="BE1610" t="s">
        <v>10955</v>
      </c>
      <c r="BF1610" t="s">
        <v>938</v>
      </c>
      <c r="BH1610">
        <v>50</v>
      </c>
      <c r="BI1610">
        <v>6080</v>
      </c>
      <c r="BJ1610" t="s">
        <v>4307</v>
      </c>
      <c r="BK1610" t="s">
        <v>938</v>
      </c>
      <c r="BP1610">
        <v>74</v>
      </c>
      <c r="BQ1610">
        <v>6320</v>
      </c>
      <c r="BS1610">
        <v>1</v>
      </c>
    </row>
    <row r="1611" spans="43:71" x14ac:dyDescent="0.2">
      <c r="AQ1611">
        <v>50</v>
      </c>
      <c r="AR1611">
        <v>6090</v>
      </c>
      <c r="AS1611" t="s">
        <v>31550</v>
      </c>
      <c r="AT1611" t="s">
        <v>937</v>
      </c>
      <c r="AU1611">
        <v>50</v>
      </c>
      <c r="AV1611">
        <v>6090</v>
      </c>
      <c r="AW1611" t="s">
        <v>24652</v>
      </c>
      <c r="AX1611" t="s">
        <v>937</v>
      </c>
      <c r="AY1611">
        <v>50</v>
      </c>
      <c r="AZ1611">
        <v>6090</v>
      </c>
      <c r="BA1611" t="s">
        <v>17804</v>
      </c>
      <c r="BB1611" t="s">
        <v>937</v>
      </c>
      <c r="BC1611">
        <v>50</v>
      </c>
      <c r="BD1611">
        <v>6090</v>
      </c>
      <c r="BE1611" t="s">
        <v>10956</v>
      </c>
      <c r="BF1611" t="s">
        <v>937</v>
      </c>
      <c r="BH1611">
        <v>50</v>
      </c>
      <c r="BI1611">
        <v>6090</v>
      </c>
      <c r="BJ1611" t="s">
        <v>4308</v>
      </c>
      <c r="BK1611" t="s">
        <v>937</v>
      </c>
      <c r="BP1611">
        <v>74</v>
      </c>
      <c r="BQ1611">
        <v>6330</v>
      </c>
      <c r="BS1611">
        <v>1</v>
      </c>
    </row>
    <row r="1612" spans="43:71" x14ac:dyDescent="0.2">
      <c r="AQ1612">
        <v>50</v>
      </c>
      <c r="AR1612">
        <v>6100</v>
      </c>
      <c r="AS1612" t="s">
        <v>31551</v>
      </c>
      <c r="AT1612" t="s">
        <v>937</v>
      </c>
      <c r="AU1612">
        <v>50</v>
      </c>
      <c r="AV1612">
        <v>6100</v>
      </c>
      <c r="AW1612" t="s">
        <v>24653</v>
      </c>
      <c r="AX1612" t="s">
        <v>937</v>
      </c>
      <c r="AY1612">
        <v>50</v>
      </c>
      <c r="AZ1612">
        <v>6100</v>
      </c>
      <c r="BA1612" t="s">
        <v>17805</v>
      </c>
      <c r="BB1612" t="s">
        <v>937</v>
      </c>
      <c r="BC1612">
        <v>50</v>
      </c>
      <c r="BD1612">
        <v>6100</v>
      </c>
      <c r="BE1612" t="s">
        <v>10957</v>
      </c>
      <c r="BF1612" t="s">
        <v>937</v>
      </c>
      <c r="BH1612">
        <v>50</v>
      </c>
      <c r="BI1612">
        <v>6100</v>
      </c>
      <c r="BJ1612" t="s">
        <v>4309</v>
      </c>
      <c r="BK1612" t="s">
        <v>937</v>
      </c>
      <c r="BP1612">
        <v>74</v>
      </c>
      <c r="BQ1612">
        <v>6340</v>
      </c>
      <c r="BS1612">
        <v>1</v>
      </c>
    </row>
    <row r="1613" spans="43:71" x14ac:dyDescent="0.2">
      <c r="AQ1613">
        <v>50</v>
      </c>
      <c r="AR1613">
        <v>6101</v>
      </c>
      <c r="AS1613" t="s">
        <v>31552</v>
      </c>
      <c r="AT1613" t="s">
        <v>936</v>
      </c>
      <c r="AU1613">
        <v>50</v>
      </c>
      <c r="AV1613">
        <v>6101</v>
      </c>
      <c r="AW1613" t="s">
        <v>24654</v>
      </c>
      <c r="AX1613" t="s">
        <v>936</v>
      </c>
      <c r="AY1613">
        <v>50</v>
      </c>
      <c r="AZ1613">
        <v>6101</v>
      </c>
      <c r="BA1613" t="s">
        <v>17806</v>
      </c>
      <c r="BB1613" t="s">
        <v>936</v>
      </c>
      <c r="BC1613">
        <v>50</v>
      </c>
      <c r="BD1613">
        <v>6101</v>
      </c>
      <c r="BE1613" t="s">
        <v>10958</v>
      </c>
      <c r="BF1613" t="s">
        <v>936</v>
      </c>
      <c r="BH1613">
        <v>50</v>
      </c>
      <c r="BI1613">
        <v>6101</v>
      </c>
      <c r="BJ1613" t="s">
        <v>4310</v>
      </c>
      <c r="BK1613" t="s">
        <v>936</v>
      </c>
      <c r="BP1613">
        <v>76</v>
      </c>
      <c r="BQ1613">
        <v>6010</v>
      </c>
      <c r="BS1613">
        <v>2</v>
      </c>
    </row>
    <row r="1614" spans="43:71" x14ac:dyDescent="0.2">
      <c r="AQ1614">
        <v>50</v>
      </c>
      <c r="AR1614">
        <v>6110</v>
      </c>
      <c r="AS1614" t="s">
        <v>31553</v>
      </c>
      <c r="AT1614" t="s">
        <v>936</v>
      </c>
      <c r="AU1614">
        <v>50</v>
      </c>
      <c r="AV1614">
        <v>6110</v>
      </c>
      <c r="AW1614" t="s">
        <v>24655</v>
      </c>
      <c r="AX1614" t="s">
        <v>936</v>
      </c>
      <c r="AY1614">
        <v>50</v>
      </c>
      <c r="AZ1614">
        <v>6110</v>
      </c>
      <c r="BA1614" t="s">
        <v>17807</v>
      </c>
      <c r="BB1614" t="s">
        <v>936</v>
      </c>
      <c r="BC1614">
        <v>50</v>
      </c>
      <c r="BD1614">
        <v>6110</v>
      </c>
      <c r="BE1614" t="s">
        <v>10959</v>
      </c>
      <c r="BF1614" t="s">
        <v>936</v>
      </c>
      <c r="BH1614">
        <v>50</v>
      </c>
      <c r="BI1614">
        <v>6110</v>
      </c>
      <c r="BJ1614" t="s">
        <v>4311</v>
      </c>
      <c r="BK1614" t="s">
        <v>936</v>
      </c>
      <c r="BP1614">
        <v>76</v>
      </c>
      <c r="BQ1614">
        <v>6020</v>
      </c>
      <c r="BS1614">
        <v>2</v>
      </c>
    </row>
    <row r="1615" spans="43:71" x14ac:dyDescent="0.2">
      <c r="AQ1615">
        <v>50</v>
      </c>
      <c r="AR1615">
        <v>6130</v>
      </c>
      <c r="AS1615" t="s">
        <v>31554</v>
      </c>
      <c r="AT1615" t="s">
        <v>937</v>
      </c>
      <c r="AU1615">
        <v>50</v>
      </c>
      <c r="AV1615">
        <v>6130</v>
      </c>
      <c r="AW1615" t="s">
        <v>24656</v>
      </c>
      <c r="AX1615" t="s">
        <v>937</v>
      </c>
      <c r="AY1615">
        <v>50</v>
      </c>
      <c r="AZ1615">
        <v>6130</v>
      </c>
      <c r="BA1615" t="s">
        <v>17808</v>
      </c>
      <c r="BB1615" t="s">
        <v>937</v>
      </c>
      <c r="BC1615">
        <v>50</v>
      </c>
      <c r="BD1615">
        <v>6130</v>
      </c>
      <c r="BE1615" t="s">
        <v>10960</v>
      </c>
      <c r="BF1615" t="s">
        <v>937</v>
      </c>
      <c r="BH1615">
        <v>50</v>
      </c>
      <c r="BI1615">
        <v>6130</v>
      </c>
      <c r="BJ1615" t="s">
        <v>4312</v>
      </c>
      <c r="BK1615" t="s">
        <v>937</v>
      </c>
      <c r="BP1615">
        <v>76</v>
      </c>
      <c r="BQ1615">
        <v>6030</v>
      </c>
      <c r="BS1615">
        <v>2</v>
      </c>
    </row>
    <row r="1616" spans="43:71" x14ac:dyDescent="0.2">
      <c r="AQ1616">
        <v>50</v>
      </c>
      <c r="AR1616">
        <v>6131</v>
      </c>
      <c r="AS1616" t="s">
        <v>31555</v>
      </c>
      <c r="AT1616" t="s">
        <v>936</v>
      </c>
      <c r="AU1616">
        <v>50</v>
      </c>
      <c r="AV1616">
        <v>6131</v>
      </c>
      <c r="AW1616" t="s">
        <v>24657</v>
      </c>
      <c r="AX1616" t="s">
        <v>936</v>
      </c>
      <c r="AY1616">
        <v>50</v>
      </c>
      <c r="AZ1616">
        <v>6131</v>
      </c>
      <c r="BA1616" t="s">
        <v>17809</v>
      </c>
      <c r="BB1616" t="s">
        <v>936</v>
      </c>
      <c r="BC1616">
        <v>50</v>
      </c>
      <c r="BD1616">
        <v>6131</v>
      </c>
      <c r="BE1616" t="s">
        <v>10961</v>
      </c>
      <c r="BF1616" t="s">
        <v>936</v>
      </c>
      <c r="BH1616">
        <v>50</v>
      </c>
      <c r="BI1616">
        <v>6131</v>
      </c>
      <c r="BJ1616" t="s">
        <v>4313</v>
      </c>
      <c r="BK1616" t="s">
        <v>936</v>
      </c>
      <c r="BP1616">
        <v>76</v>
      </c>
      <c r="BQ1616">
        <v>6040</v>
      </c>
      <c r="BS1616">
        <v>2</v>
      </c>
    </row>
    <row r="1617" spans="43:71" x14ac:dyDescent="0.2">
      <c r="AQ1617">
        <v>50</v>
      </c>
      <c r="AR1617">
        <v>6140</v>
      </c>
      <c r="AS1617" t="s">
        <v>31556</v>
      </c>
      <c r="AT1617" t="s">
        <v>937</v>
      </c>
      <c r="AU1617">
        <v>50</v>
      </c>
      <c r="AV1617">
        <v>6140</v>
      </c>
      <c r="AW1617" t="s">
        <v>24658</v>
      </c>
      <c r="AX1617" t="s">
        <v>937</v>
      </c>
      <c r="AY1617">
        <v>50</v>
      </c>
      <c r="AZ1617">
        <v>6140</v>
      </c>
      <c r="BA1617" t="s">
        <v>17810</v>
      </c>
      <c r="BB1617" t="s">
        <v>937</v>
      </c>
      <c r="BC1617">
        <v>50</v>
      </c>
      <c r="BD1617">
        <v>6140</v>
      </c>
      <c r="BE1617" t="s">
        <v>10962</v>
      </c>
      <c r="BF1617" t="s">
        <v>937</v>
      </c>
      <c r="BH1617">
        <v>50</v>
      </c>
      <c r="BI1617">
        <v>6140</v>
      </c>
      <c r="BJ1617" t="s">
        <v>4314</v>
      </c>
      <c r="BK1617" t="s">
        <v>937</v>
      </c>
      <c r="BP1617">
        <v>76</v>
      </c>
      <c r="BQ1617">
        <v>6070</v>
      </c>
      <c r="BS1617">
        <v>2</v>
      </c>
    </row>
    <row r="1618" spans="43:71" x14ac:dyDescent="0.2">
      <c r="AQ1618">
        <v>50</v>
      </c>
      <c r="AR1618">
        <v>6150</v>
      </c>
      <c r="AS1618" t="s">
        <v>31557</v>
      </c>
      <c r="AT1618" t="s">
        <v>937</v>
      </c>
      <c r="AU1618">
        <v>50</v>
      </c>
      <c r="AV1618">
        <v>6150</v>
      </c>
      <c r="AW1618" t="s">
        <v>24659</v>
      </c>
      <c r="AX1618" t="s">
        <v>937</v>
      </c>
      <c r="AY1618">
        <v>50</v>
      </c>
      <c r="AZ1618">
        <v>6150</v>
      </c>
      <c r="BA1618" t="s">
        <v>17811</v>
      </c>
      <c r="BB1618" t="s">
        <v>937</v>
      </c>
      <c r="BC1618">
        <v>50</v>
      </c>
      <c r="BD1618">
        <v>6150</v>
      </c>
      <c r="BE1618" t="s">
        <v>10963</v>
      </c>
      <c r="BF1618" t="s">
        <v>937</v>
      </c>
      <c r="BH1618">
        <v>50</v>
      </c>
      <c r="BI1618">
        <v>6150</v>
      </c>
      <c r="BJ1618" t="s">
        <v>4315</v>
      </c>
      <c r="BK1618" t="s">
        <v>937</v>
      </c>
      <c r="BP1618">
        <v>76</v>
      </c>
      <c r="BQ1618">
        <v>6080</v>
      </c>
      <c r="BS1618">
        <v>2</v>
      </c>
    </row>
    <row r="1619" spans="43:71" x14ac:dyDescent="0.2">
      <c r="AQ1619">
        <v>50</v>
      </c>
      <c r="AR1619">
        <v>6160</v>
      </c>
      <c r="AS1619" t="s">
        <v>31558</v>
      </c>
      <c r="AT1619" t="s">
        <v>937</v>
      </c>
      <c r="AU1619">
        <v>50</v>
      </c>
      <c r="AV1619">
        <v>6160</v>
      </c>
      <c r="AW1619" t="s">
        <v>24660</v>
      </c>
      <c r="AX1619" t="s">
        <v>937</v>
      </c>
      <c r="AY1619">
        <v>50</v>
      </c>
      <c r="AZ1619">
        <v>6160</v>
      </c>
      <c r="BA1619" t="s">
        <v>17812</v>
      </c>
      <c r="BB1619" t="s">
        <v>937</v>
      </c>
      <c r="BC1619">
        <v>50</v>
      </c>
      <c r="BD1619">
        <v>6160</v>
      </c>
      <c r="BE1619" t="s">
        <v>10964</v>
      </c>
      <c r="BF1619" t="s">
        <v>937</v>
      </c>
      <c r="BH1619">
        <v>50</v>
      </c>
      <c r="BI1619">
        <v>6160</v>
      </c>
      <c r="BJ1619" t="s">
        <v>4316</v>
      </c>
      <c r="BK1619" t="s">
        <v>937</v>
      </c>
      <c r="BP1619">
        <v>76</v>
      </c>
      <c r="BQ1619">
        <v>6090</v>
      </c>
      <c r="BS1619">
        <v>2</v>
      </c>
    </row>
    <row r="1620" spans="43:71" x14ac:dyDescent="0.2">
      <c r="AQ1620">
        <v>50</v>
      </c>
      <c r="AR1620">
        <v>6170</v>
      </c>
      <c r="AS1620" t="s">
        <v>31559</v>
      </c>
      <c r="AT1620" t="s">
        <v>938</v>
      </c>
      <c r="AU1620">
        <v>50</v>
      </c>
      <c r="AV1620">
        <v>6170</v>
      </c>
      <c r="AW1620" t="s">
        <v>24661</v>
      </c>
      <c r="AX1620" t="s">
        <v>938</v>
      </c>
      <c r="AY1620">
        <v>50</v>
      </c>
      <c r="AZ1620">
        <v>6170</v>
      </c>
      <c r="BA1620" t="s">
        <v>17813</v>
      </c>
      <c r="BB1620" t="s">
        <v>938</v>
      </c>
      <c r="BC1620">
        <v>50</v>
      </c>
      <c r="BD1620">
        <v>6170</v>
      </c>
      <c r="BE1620" t="s">
        <v>10965</v>
      </c>
      <c r="BF1620" t="s">
        <v>938</v>
      </c>
      <c r="BH1620">
        <v>50</v>
      </c>
      <c r="BI1620">
        <v>6170</v>
      </c>
      <c r="BJ1620" t="s">
        <v>4317</v>
      </c>
      <c r="BK1620" t="s">
        <v>938</v>
      </c>
      <c r="BP1620">
        <v>76</v>
      </c>
      <c r="BQ1620">
        <v>6100</v>
      </c>
      <c r="BS1620">
        <v>2</v>
      </c>
    </row>
    <row r="1621" spans="43:71" x14ac:dyDescent="0.2">
      <c r="AQ1621">
        <v>50</v>
      </c>
      <c r="AR1621">
        <v>6180</v>
      </c>
      <c r="AS1621" t="s">
        <v>31560</v>
      </c>
      <c r="AT1621" t="s">
        <v>937</v>
      </c>
      <c r="AU1621">
        <v>50</v>
      </c>
      <c r="AV1621">
        <v>6180</v>
      </c>
      <c r="AW1621" t="s">
        <v>24662</v>
      </c>
      <c r="AX1621" t="s">
        <v>937</v>
      </c>
      <c r="AY1621">
        <v>50</v>
      </c>
      <c r="AZ1621">
        <v>6180</v>
      </c>
      <c r="BA1621" t="s">
        <v>17814</v>
      </c>
      <c r="BB1621" t="s">
        <v>937</v>
      </c>
      <c r="BC1621">
        <v>50</v>
      </c>
      <c r="BD1621">
        <v>6180</v>
      </c>
      <c r="BE1621" t="s">
        <v>10966</v>
      </c>
      <c r="BF1621" t="s">
        <v>937</v>
      </c>
      <c r="BH1621">
        <v>50</v>
      </c>
      <c r="BI1621">
        <v>6180</v>
      </c>
      <c r="BJ1621" t="s">
        <v>4318</v>
      </c>
      <c r="BK1621" t="s">
        <v>937</v>
      </c>
      <c r="BP1621">
        <v>76</v>
      </c>
      <c r="BQ1621">
        <v>6101</v>
      </c>
      <c r="BS1621">
        <v>2</v>
      </c>
    </row>
    <row r="1622" spans="43:71" x14ac:dyDescent="0.2">
      <c r="AQ1622">
        <v>50</v>
      </c>
      <c r="AR1622">
        <v>6190</v>
      </c>
      <c r="AS1622" t="s">
        <v>31561</v>
      </c>
      <c r="AT1622" t="s">
        <v>937</v>
      </c>
      <c r="AU1622">
        <v>50</v>
      </c>
      <c r="AV1622">
        <v>6190</v>
      </c>
      <c r="AW1622" t="s">
        <v>24663</v>
      </c>
      <c r="AX1622" t="s">
        <v>937</v>
      </c>
      <c r="AY1622">
        <v>50</v>
      </c>
      <c r="AZ1622">
        <v>6190</v>
      </c>
      <c r="BA1622" t="s">
        <v>17815</v>
      </c>
      <c r="BB1622" t="s">
        <v>937</v>
      </c>
      <c r="BC1622">
        <v>50</v>
      </c>
      <c r="BD1622">
        <v>6190</v>
      </c>
      <c r="BE1622" t="s">
        <v>10967</v>
      </c>
      <c r="BF1622" t="s">
        <v>937</v>
      </c>
      <c r="BH1622">
        <v>50</v>
      </c>
      <c r="BI1622">
        <v>6190</v>
      </c>
      <c r="BJ1622" t="s">
        <v>4319</v>
      </c>
      <c r="BK1622" t="s">
        <v>937</v>
      </c>
      <c r="BP1622">
        <v>76</v>
      </c>
      <c r="BQ1622">
        <v>6110</v>
      </c>
      <c r="BS1622">
        <v>1</v>
      </c>
    </row>
    <row r="1623" spans="43:71" x14ac:dyDescent="0.2">
      <c r="AQ1623">
        <v>50</v>
      </c>
      <c r="AR1623">
        <v>6200</v>
      </c>
      <c r="AS1623" t="s">
        <v>31562</v>
      </c>
      <c r="AT1623" t="s">
        <v>937</v>
      </c>
      <c r="AU1623">
        <v>50</v>
      </c>
      <c r="AV1623">
        <v>6200</v>
      </c>
      <c r="AW1623" t="s">
        <v>24664</v>
      </c>
      <c r="AX1623" t="s">
        <v>937</v>
      </c>
      <c r="AY1623">
        <v>50</v>
      </c>
      <c r="AZ1623">
        <v>6200</v>
      </c>
      <c r="BA1623" t="s">
        <v>17816</v>
      </c>
      <c r="BB1623" t="s">
        <v>937</v>
      </c>
      <c r="BC1623">
        <v>50</v>
      </c>
      <c r="BD1623">
        <v>6200</v>
      </c>
      <c r="BE1623" t="s">
        <v>10968</v>
      </c>
      <c r="BF1623" t="s">
        <v>937</v>
      </c>
      <c r="BH1623">
        <v>50</v>
      </c>
      <c r="BI1623">
        <v>6200</v>
      </c>
      <c r="BJ1623" t="s">
        <v>4320</v>
      </c>
      <c r="BK1623" t="s">
        <v>937</v>
      </c>
      <c r="BP1623">
        <v>76</v>
      </c>
      <c r="BQ1623">
        <v>6130</v>
      </c>
      <c r="BS1623">
        <v>2</v>
      </c>
    </row>
    <row r="1624" spans="43:71" x14ac:dyDescent="0.2">
      <c r="AQ1624">
        <v>50</v>
      </c>
      <c r="AR1624">
        <v>6210</v>
      </c>
      <c r="AS1624" t="s">
        <v>31563</v>
      </c>
      <c r="AT1624" t="s">
        <v>936</v>
      </c>
      <c r="AU1624">
        <v>50</v>
      </c>
      <c r="AV1624">
        <v>6210</v>
      </c>
      <c r="AW1624" t="s">
        <v>24665</v>
      </c>
      <c r="AX1624" t="s">
        <v>936</v>
      </c>
      <c r="AY1624">
        <v>50</v>
      </c>
      <c r="AZ1624">
        <v>6210</v>
      </c>
      <c r="BA1624" t="s">
        <v>17817</v>
      </c>
      <c r="BB1624" t="s">
        <v>936</v>
      </c>
      <c r="BC1624">
        <v>50</v>
      </c>
      <c r="BD1624">
        <v>6210</v>
      </c>
      <c r="BE1624" t="s">
        <v>10969</v>
      </c>
      <c r="BF1624" t="s">
        <v>936</v>
      </c>
      <c r="BH1624">
        <v>50</v>
      </c>
      <c r="BI1624">
        <v>6210</v>
      </c>
      <c r="BJ1624" t="s">
        <v>4321</v>
      </c>
      <c r="BK1624" t="s">
        <v>936</v>
      </c>
      <c r="BP1624">
        <v>76</v>
      </c>
      <c r="BQ1624">
        <v>6131</v>
      </c>
      <c r="BS1624">
        <v>2</v>
      </c>
    </row>
    <row r="1625" spans="43:71" x14ac:dyDescent="0.2">
      <c r="AQ1625">
        <v>50</v>
      </c>
      <c r="AR1625">
        <v>6240</v>
      </c>
      <c r="AS1625" t="s">
        <v>31564</v>
      </c>
      <c r="AT1625" t="s">
        <v>937</v>
      </c>
      <c r="AU1625">
        <v>50</v>
      </c>
      <c r="AV1625">
        <v>6240</v>
      </c>
      <c r="AW1625" t="s">
        <v>24666</v>
      </c>
      <c r="AX1625" t="s">
        <v>937</v>
      </c>
      <c r="AY1625">
        <v>50</v>
      </c>
      <c r="AZ1625">
        <v>6240</v>
      </c>
      <c r="BA1625" t="s">
        <v>17818</v>
      </c>
      <c r="BB1625" t="s">
        <v>937</v>
      </c>
      <c r="BC1625">
        <v>50</v>
      </c>
      <c r="BD1625">
        <v>6240</v>
      </c>
      <c r="BE1625" t="s">
        <v>10970</v>
      </c>
      <c r="BF1625" t="s">
        <v>937</v>
      </c>
      <c r="BH1625">
        <v>50</v>
      </c>
      <c r="BI1625">
        <v>6240</v>
      </c>
      <c r="BJ1625" t="s">
        <v>4322</v>
      </c>
      <c r="BK1625" t="s">
        <v>937</v>
      </c>
      <c r="BP1625">
        <v>76</v>
      </c>
      <c r="BQ1625">
        <v>6140</v>
      </c>
      <c r="BS1625">
        <v>2</v>
      </c>
    </row>
    <row r="1626" spans="43:71" x14ac:dyDescent="0.2">
      <c r="AQ1626">
        <v>50</v>
      </c>
      <c r="AR1626">
        <v>6250</v>
      </c>
      <c r="AS1626" t="s">
        <v>31565</v>
      </c>
      <c r="AT1626" t="s">
        <v>936</v>
      </c>
      <c r="AU1626">
        <v>50</v>
      </c>
      <c r="AV1626">
        <v>6250</v>
      </c>
      <c r="AW1626" t="s">
        <v>24667</v>
      </c>
      <c r="AX1626" t="s">
        <v>936</v>
      </c>
      <c r="AY1626">
        <v>50</v>
      </c>
      <c r="AZ1626">
        <v>6250</v>
      </c>
      <c r="BA1626" t="s">
        <v>17819</v>
      </c>
      <c r="BB1626" t="s">
        <v>936</v>
      </c>
      <c r="BC1626">
        <v>50</v>
      </c>
      <c r="BD1626">
        <v>6250</v>
      </c>
      <c r="BE1626" t="s">
        <v>10971</v>
      </c>
      <c r="BF1626" t="s">
        <v>936</v>
      </c>
      <c r="BH1626">
        <v>50</v>
      </c>
      <c r="BI1626">
        <v>6250</v>
      </c>
      <c r="BJ1626" t="s">
        <v>4323</v>
      </c>
      <c r="BK1626" t="s">
        <v>936</v>
      </c>
      <c r="BP1626">
        <v>76</v>
      </c>
      <c r="BQ1626">
        <v>6150</v>
      </c>
      <c r="BS1626">
        <v>2</v>
      </c>
    </row>
    <row r="1627" spans="43:71" x14ac:dyDescent="0.2">
      <c r="AQ1627">
        <v>50</v>
      </c>
      <c r="AR1627">
        <v>6256</v>
      </c>
      <c r="AS1627" t="s">
        <v>31566</v>
      </c>
      <c r="AT1627" t="s">
        <v>936</v>
      </c>
      <c r="AU1627">
        <v>50</v>
      </c>
      <c r="AV1627">
        <v>6256</v>
      </c>
      <c r="AW1627" t="s">
        <v>24668</v>
      </c>
      <c r="AX1627" t="s">
        <v>936</v>
      </c>
      <c r="AY1627">
        <v>50</v>
      </c>
      <c r="AZ1627">
        <v>6256</v>
      </c>
      <c r="BA1627" t="s">
        <v>17820</v>
      </c>
      <c r="BB1627" t="s">
        <v>936</v>
      </c>
      <c r="BC1627">
        <v>50</v>
      </c>
      <c r="BD1627">
        <v>6256</v>
      </c>
      <c r="BE1627" t="s">
        <v>10972</v>
      </c>
      <c r="BF1627" t="s">
        <v>936</v>
      </c>
      <c r="BH1627">
        <v>50</v>
      </c>
      <c r="BI1627">
        <v>6256</v>
      </c>
      <c r="BJ1627" t="s">
        <v>4324</v>
      </c>
      <c r="BK1627" t="s">
        <v>936</v>
      </c>
      <c r="BP1627">
        <v>76</v>
      </c>
      <c r="BQ1627">
        <v>6160</v>
      </c>
      <c r="BS1627">
        <v>2</v>
      </c>
    </row>
    <row r="1628" spans="43:71" x14ac:dyDescent="0.2">
      <c r="AQ1628">
        <v>50</v>
      </c>
      <c r="AR1628">
        <v>6260</v>
      </c>
      <c r="AS1628" t="s">
        <v>31567</v>
      </c>
      <c r="AT1628" t="s">
        <v>937</v>
      </c>
      <c r="AU1628">
        <v>50</v>
      </c>
      <c r="AV1628">
        <v>6260</v>
      </c>
      <c r="AW1628" t="s">
        <v>24669</v>
      </c>
      <c r="AX1628" t="s">
        <v>937</v>
      </c>
      <c r="AY1628">
        <v>50</v>
      </c>
      <c r="AZ1628">
        <v>6260</v>
      </c>
      <c r="BA1628" t="s">
        <v>17821</v>
      </c>
      <c r="BB1628" t="s">
        <v>937</v>
      </c>
      <c r="BC1628">
        <v>50</v>
      </c>
      <c r="BD1628">
        <v>6260</v>
      </c>
      <c r="BE1628" t="s">
        <v>10973</v>
      </c>
      <c r="BF1628" t="s">
        <v>937</v>
      </c>
      <c r="BH1628">
        <v>50</v>
      </c>
      <c r="BI1628">
        <v>6260</v>
      </c>
      <c r="BJ1628" t="s">
        <v>4325</v>
      </c>
      <c r="BK1628" t="s">
        <v>937</v>
      </c>
      <c r="BP1628">
        <v>76</v>
      </c>
      <c r="BQ1628">
        <v>6170</v>
      </c>
      <c r="BS1628">
        <v>3</v>
      </c>
    </row>
    <row r="1629" spans="43:71" x14ac:dyDescent="0.2">
      <c r="AQ1629">
        <v>50</v>
      </c>
      <c r="AR1629">
        <v>6270</v>
      </c>
      <c r="AS1629" t="s">
        <v>31568</v>
      </c>
      <c r="AT1629" t="s">
        <v>937</v>
      </c>
      <c r="AU1629">
        <v>50</v>
      </c>
      <c r="AV1629">
        <v>6270</v>
      </c>
      <c r="AW1629" t="s">
        <v>24670</v>
      </c>
      <c r="AX1629" t="s">
        <v>937</v>
      </c>
      <c r="AY1629">
        <v>50</v>
      </c>
      <c r="AZ1629">
        <v>6270</v>
      </c>
      <c r="BA1629" t="s">
        <v>17822</v>
      </c>
      <c r="BB1629" t="s">
        <v>937</v>
      </c>
      <c r="BC1629">
        <v>50</v>
      </c>
      <c r="BD1629">
        <v>6270</v>
      </c>
      <c r="BE1629" t="s">
        <v>10974</v>
      </c>
      <c r="BF1629" t="s">
        <v>937</v>
      </c>
      <c r="BH1629">
        <v>50</v>
      </c>
      <c r="BI1629">
        <v>6270</v>
      </c>
      <c r="BJ1629" t="s">
        <v>4326</v>
      </c>
      <c r="BK1629" t="s">
        <v>937</v>
      </c>
      <c r="BP1629">
        <v>76</v>
      </c>
      <c r="BQ1629">
        <v>6180</v>
      </c>
      <c r="BS1629">
        <v>2</v>
      </c>
    </row>
    <row r="1630" spans="43:71" x14ac:dyDescent="0.2">
      <c r="AQ1630">
        <v>50</v>
      </c>
      <c r="AR1630">
        <v>6280</v>
      </c>
      <c r="AS1630" t="s">
        <v>31569</v>
      </c>
      <c r="AT1630" t="s">
        <v>936</v>
      </c>
      <c r="AU1630">
        <v>50</v>
      </c>
      <c r="AV1630">
        <v>6280</v>
      </c>
      <c r="AW1630" t="s">
        <v>24671</v>
      </c>
      <c r="AX1630" t="s">
        <v>936</v>
      </c>
      <c r="AY1630">
        <v>50</v>
      </c>
      <c r="AZ1630">
        <v>6280</v>
      </c>
      <c r="BA1630" t="s">
        <v>17823</v>
      </c>
      <c r="BB1630" t="s">
        <v>936</v>
      </c>
      <c r="BC1630">
        <v>50</v>
      </c>
      <c r="BD1630">
        <v>6280</v>
      </c>
      <c r="BE1630" t="s">
        <v>10975</v>
      </c>
      <c r="BF1630" t="s">
        <v>936</v>
      </c>
      <c r="BH1630">
        <v>50</v>
      </c>
      <c r="BI1630">
        <v>6280</v>
      </c>
      <c r="BJ1630" t="s">
        <v>4327</v>
      </c>
      <c r="BK1630" t="s">
        <v>936</v>
      </c>
      <c r="BP1630">
        <v>76</v>
      </c>
      <c r="BQ1630">
        <v>6190</v>
      </c>
      <c r="BS1630">
        <v>2</v>
      </c>
    </row>
    <row r="1631" spans="43:71" x14ac:dyDescent="0.2">
      <c r="AQ1631">
        <v>50</v>
      </c>
      <c r="AR1631">
        <v>6290</v>
      </c>
      <c r="AS1631" t="s">
        <v>31570</v>
      </c>
      <c r="AT1631" t="s">
        <v>938</v>
      </c>
      <c r="AU1631">
        <v>50</v>
      </c>
      <c r="AV1631">
        <v>6290</v>
      </c>
      <c r="AW1631" t="s">
        <v>24672</v>
      </c>
      <c r="AX1631" t="s">
        <v>938</v>
      </c>
      <c r="AY1631">
        <v>50</v>
      </c>
      <c r="AZ1631">
        <v>6290</v>
      </c>
      <c r="BA1631" t="s">
        <v>17824</v>
      </c>
      <c r="BB1631" t="s">
        <v>938</v>
      </c>
      <c r="BC1631">
        <v>50</v>
      </c>
      <c r="BD1631">
        <v>6290</v>
      </c>
      <c r="BE1631" t="s">
        <v>10976</v>
      </c>
      <c r="BF1631" t="s">
        <v>938</v>
      </c>
      <c r="BH1631">
        <v>50</v>
      </c>
      <c r="BI1631">
        <v>6290</v>
      </c>
      <c r="BJ1631" t="s">
        <v>4328</v>
      </c>
      <c r="BK1631" t="s">
        <v>936</v>
      </c>
      <c r="BP1631">
        <v>76</v>
      </c>
      <c r="BQ1631">
        <v>6200</v>
      </c>
      <c r="BS1631">
        <v>2</v>
      </c>
    </row>
    <row r="1632" spans="43:71" x14ac:dyDescent="0.2">
      <c r="AQ1632">
        <v>50</v>
      </c>
      <c r="AR1632">
        <v>6300</v>
      </c>
      <c r="AS1632" t="s">
        <v>31571</v>
      </c>
      <c r="AT1632" t="s">
        <v>936</v>
      </c>
      <c r="AU1632">
        <v>50</v>
      </c>
      <c r="AV1632">
        <v>6300</v>
      </c>
      <c r="AW1632" t="s">
        <v>24673</v>
      </c>
      <c r="AX1632" t="s">
        <v>936</v>
      </c>
      <c r="AY1632">
        <v>50</v>
      </c>
      <c r="AZ1632">
        <v>6300</v>
      </c>
      <c r="BA1632" t="s">
        <v>17825</v>
      </c>
      <c r="BB1632" t="s">
        <v>936</v>
      </c>
      <c r="BC1632">
        <v>50</v>
      </c>
      <c r="BD1632">
        <v>6300</v>
      </c>
      <c r="BE1632" t="s">
        <v>10977</v>
      </c>
      <c r="BF1632" t="s">
        <v>936</v>
      </c>
      <c r="BH1632">
        <v>50</v>
      </c>
      <c r="BI1632">
        <v>6300</v>
      </c>
      <c r="BJ1632" t="s">
        <v>4329</v>
      </c>
      <c r="BK1632" t="s">
        <v>936</v>
      </c>
      <c r="BP1632">
        <v>76</v>
      </c>
      <c r="BQ1632">
        <v>6210</v>
      </c>
      <c r="BS1632">
        <v>1</v>
      </c>
    </row>
    <row r="1633" spans="43:71" x14ac:dyDescent="0.2">
      <c r="AQ1633">
        <v>50</v>
      </c>
      <c r="AR1633">
        <v>6310</v>
      </c>
      <c r="AS1633" t="s">
        <v>31572</v>
      </c>
      <c r="AT1633" t="s">
        <v>936</v>
      </c>
      <c r="AU1633">
        <v>50</v>
      </c>
      <c r="AV1633">
        <v>6310</v>
      </c>
      <c r="AW1633" t="s">
        <v>24674</v>
      </c>
      <c r="AX1633" t="s">
        <v>936</v>
      </c>
      <c r="AY1633">
        <v>50</v>
      </c>
      <c r="AZ1633">
        <v>6310</v>
      </c>
      <c r="BA1633" t="s">
        <v>17826</v>
      </c>
      <c r="BB1633" t="s">
        <v>936</v>
      </c>
      <c r="BC1633">
        <v>50</v>
      </c>
      <c r="BD1633">
        <v>6310</v>
      </c>
      <c r="BE1633" t="s">
        <v>10978</v>
      </c>
      <c r="BF1633" t="s">
        <v>936</v>
      </c>
      <c r="BH1633">
        <v>50</v>
      </c>
      <c r="BI1633">
        <v>6310</v>
      </c>
      <c r="BJ1633" t="s">
        <v>4330</v>
      </c>
      <c r="BK1633" t="s">
        <v>936</v>
      </c>
      <c r="BP1633">
        <v>76</v>
      </c>
      <c r="BQ1633">
        <v>6240</v>
      </c>
      <c r="BS1633">
        <v>2</v>
      </c>
    </row>
    <row r="1634" spans="43:71" x14ac:dyDescent="0.2">
      <c r="AQ1634">
        <v>50</v>
      </c>
      <c r="AR1634">
        <v>6320</v>
      </c>
      <c r="AS1634" t="s">
        <v>31573</v>
      </c>
      <c r="AT1634" t="s">
        <v>936</v>
      </c>
      <c r="AU1634">
        <v>50</v>
      </c>
      <c r="AV1634">
        <v>6320</v>
      </c>
      <c r="AW1634" t="s">
        <v>24675</v>
      </c>
      <c r="AX1634" t="s">
        <v>936</v>
      </c>
      <c r="AY1634">
        <v>50</v>
      </c>
      <c r="AZ1634">
        <v>6320</v>
      </c>
      <c r="BA1634" t="s">
        <v>17827</v>
      </c>
      <c r="BB1634" t="s">
        <v>936</v>
      </c>
      <c r="BC1634">
        <v>50</v>
      </c>
      <c r="BD1634">
        <v>6320</v>
      </c>
      <c r="BE1634" t="s">
        <v>10979</v>
      </c>
      <c r="BF1634" t="s">
        <v>936</v>
      </c>
      <c r="BH1634">
        <v>50</v>
      </c>
      <c r="BI1634">
        <v>6320</v>
      </c>
      <c r="BJ1634" t="s">
        <v>4331</v>
      </c>
      <c r="BK1634" t="s">
        <v>936</v>
      </c>
      <c r="BP1634">
        <v>76</v>
      </c>
      <c r="BQ1634">
        <v>6250</v>
      </c>
      <c r="BS1634">
        <v>1</v>
      </c>
    </row>
    <row r="1635" spans="43:71" x14ac:dyDescent="0.2">
      <c r="AQ1635">
        <v>50</v>
      </c>
      <c r="AR1635">
        <v>6330</v>
      </c>
      <c r="AS1635" t="s">
        <v>31574</v>
      </c>
      <c r="AT1635" t="s">
        <v>936</v>
      </c>
      <c r="AU1635">
        <v>50</v>
      </c>
      <c r="AV1635">
        <v>6330</v>
      </c>
      <c r="AW1635" t="s">
        <v>24676</v>
      </c>
      <c r="AX1635" t="s">
        <v>936</v>
      </c>
      <c r="AY1635">
        <v>50</v>
      </c>
      <c r="AZ1635">
        <v>6330</v>
      </c>
      <c r="BA1635" t="s">
        <v>17828</v>
      </c>
      <c r="BB1635" t="s">
        <v>936</v>
      </c>
      <c r="BC1635">
        <v>50</v>
      </c>
      <c r="BD1635">
        <v>6330</v>
      </c>
      <c r="BE1635" t="s">
        <v>10980</v>
      </c>
      <c r="BF1635" t="s">
        <v>936</v>
      </c>
      <c r="BH1635">
        <v>50</v>
      </c>
      <c r="BI1635">
        <v>6330</v>
      </c>
      <c r="BJ1635" t="s">
        <v>4332</v>
      </c>
      <c r="BK1635" t="s">
        <v>936</v>
      </c>
      <c r="BP1635">
        <v>76</v>
      </c>
      <c r="BQ1635">
        <v>6256</v>
      </c>
      <c r="BS1635">
        <v>1</v>
      </c>
    </row>
    <row r="1636" spans="43:71" x14ac:dyDescent="0.2">
      <c r="AQ1636">
        <v>50</v>
      </c>
      <c r="AR1636">
        <v>6340</v>
      </c>
      <c r="AS1636" t="s">
        <v>31575</v>
      </c>
      <c r="AT1636" t="s">
        <v>936</v>
      </c>
      <c r="AU1636">
        <v>50</v>
      </c>
      <c r="AV1636">
        <v>6340</v>
      </c>
      <c r="AW1636" t="s">
        <v>24677</v>
      </c>
      <c r="AX1636" t="s">
        <v>936</v>
      </c>
      <c r="AY1636">
        <v>50</v>
      </c>
      <c r="AZ1636">
        <v>6340</v>
      </c>
      <c r="BA1636" t="s">
        <v>17829</v>
      </c>
      <c r="BB1636" t="s">
        <v>936</v>
      </c>
      <c r="BC1636">
        <v>50</v>
      </c>
      <c r="BD1636">
        <v>6340</v>
      </c>
      <c r="BE1636" t="s">
        <v>10981</v>
      </c>
      <c r="BF1636" t="s">
        <v>936</v>
      </c>
      <c r="BH1636">
        <v>50</v>
      </c>
      <c r="BI1636">
        <v>6340</v>
      </c>
      <c r="BJ1636" t="s">
        <v>4333</v>
      </c>
      <c r="BK1636" t="s">
        <v>936</v>
      </c>
      <c r="BP1636">
        <v>76</v>
      </c>
      <c r="BQ1636">
        <v>6260</v>
      </c>
      <c r="BS1636">
        <v>2</v>
      </c>
    </row>
    <row r="1637" spans="43:71" x14ac:dyDescent="0.2">
      <c r="AQ1637">
        <v>50</v>
      </c>
      <c r="AR1637">
        <v>6350</v>
      </c>
      <c r="AS1637" t="s">
        <v>31576</v>
      </c>
      <c r="AT1637" t="s">
        <v>936</v>
      </c>
      <c r="AU1637">
        <v>50</v>
      </c>
      <c r="AV1637">
        <v>6350</v>
      </c>
      <c r="AW1637" t="s">
        <v>24678</v>
      </c>
      <c r="AX1637" t="s">
        <v>936</v>
      </c>
      <c r="AY1637">
        <v>50</v>
      </c>
      <c r="AZ1637">
        <v>6350</v>
      </c>
      <c r="BA1637" t="s">
        <v>17830</v>
      </c>
      <c r="BB1637" t="s">
        <v>936</v>
      </c>
      <c r="BC1637">
        <v>50</v>
      </c>
      <c r="BD1637">
        <v>6350</v>
      </c>
      <c r="BE1637" t="s">
        <v>10982</v>
      </c>
      <c r="BF1637" t="s">
        <v>936</v>
      </c>
      <c r="BH1637">
        <v>50</v>
      </c>
      <c r="BI1637">
        <v>6350</v>
      </c>
      <c r="BJ1637" t="s">
        <v>4334</v>
      </c>
      <c r="BK1637" t="s">
        <v>936</v>
      </c>
      <c r="BP1637">
        <v>76</v>
      </c>
      <c r="BQ1637">
        <v>6270</v>
      </c>
      <c r="BS1637">
        <v>2</v>
      </c>
    </row>
    <row r="1638" spans="43:71" x14ac:dyDescent="0.2">
      <c r="AQ1638">
        <v>50</v>
      </c>
      <c r="AR1638">
        <v>6360</v>
      </c>
      <c r="AS1638" t="s">
        <v>31577</v>
      </c>
      <c r="AT1638" t="s">
        <v>936</v>
      </c>
      <c r="AU1638">
        <v>50</v>
      </c>
      <c r="AV1638">
        <v>6360</v>
      </c>
      <c r="AW1638" t="s">
        <v>24679</v>
      </c>
      <c r="AX1638" t="s">
        <v>936</v>
      </c>
      <c r="AY1638">
        <v>50</v>
      </c>
      <c r="AZ1638">
        <v>6360</v>
      </c>
      <c r="BA1638" t="s">
        <v>17831</v>
      </c>
      <c r="BB1638" t="s">
        <v>936</v>
      </c>
      <c r="BC1638">
        <v>50</v>
      </c>
      <c r="BD1638">
        <v>6360</v>
      </c>
      <c r="BE1638" t="s">
        <v>10983</v>
      </c>
      <c r="BF1638" t="s">
        <v>936</v>
      </c>
      <c r="BH1638">
        <v>50</v>
      </c>
      <c r="BI1638">
        <v>6360</v>
      </c>
      <c r="BJ1638" t="s">
        <v>4335</v>
      </c>
      <c r="BK1638" t="s">
        <v>936</v>
      </c>
      <c r="BP1638">
        <v>76</v>
      </c>
      <c r="BQ1638">
        <v>6280</v>
      </c>
      <c r="BS1638">
        <v>1</v>
      </c>
    </row>
    <row r="1639" spans="43:71" x14ac:dyDescent="0.2">
      <c r="AQ1639">
        <v>50</v>
      </c>
      <c r="AR1639">
        <v>7205</v>
      </c>
      <c r="AS1639" t="s">
        <v>31578</v>
      </c>
      <c r="AT1639" t="s">
        <v>937</v>
      </c>
      <c r="AU1639">
        <v>50</v>
      </c>
      <c r="AV1639">
        <v>7205</v>
      </c>
      <c r="AW1639" t="s">
        <v>24680</v>
      </c>
      <c r="AX1639" t="s">
        <v>937</v>
      </c>
      <c r="AY1639">
        <v>50</v>
      </c>
      <c r="AZ1639">
        <v>7205</v>
      </c>
      <c r="BA1639" t="s">
        <v>17832</v>
      </c>
      <c r="BB1639" t="s">
        <v>937</v>
      </c>
      <c r="BC1639">
        <v>50</v>
      </c>
      <c r="BD1639">
        <v>7205</v>
      </c>
      <c r="BE1639" t="s">
        <v>10984</v>
      </c>
      <c r="BF1639" t="s">
        <v>937</v>
      </c>
      <c r="BH1639">
        <v>50</v>
      </c>
      <c r="BI1639">
        <v>7205</v>
      </c>
      <c r="BJ1639" t="s">
        <v>4336</v>
      </c>
      <c r="BK1639" t="s">
        <v>937</v>
      </c>
      <c r="BP1639">
        <v>76</v>
      </c>
      <c r="BQ1639">
        <v>6290</v>
      </c>
      <c r="BS1639">
        <v>1</v>
      </c>
    </row>
    <row r="1640" spans="43:71" x14ac:dyDescent="0.2">
      <c r="AQ1640">
        <v>50</v>
      </c>
      <c r="AR1640">
        <v>7206</v>
      </c>
      <c r="AS1640" t="s">
        <v>31579</v>
      </c>
      <c r="AT1640" t="s">
        <v>936</v>
      </c>
      <c r="AU1640">
        <v>50</v>
      </c>
      <c r="AV1640">
        <v>7206</v>
      </c>
      <c r="AW1640" t="s">
        <v>24681</v>
      </c>
      <c r="AX1640" t="s">
        <v>936</v>
      </c>
      <c r="AY1640">
        <v>50</v>
      </c>
      <c r="AZ1640">
        <v>7206</v>
      </c>
      <c r="BA1640" t="s">
        <v>17833</v>
      </c>
      <c r="BB1640" t="s">
        <v>936</v>
      </c>
      <c r="BC1640">
        <v>50</v>
      </c>
      <c r="BD1640">
        <v>7206</v>
      </c>
      <c r="BE1640" t="s">
        <v>10985</v>
      </c>
      <c r="BF1640" t="s">
        <v>936</v>
      </c>
      <c r="BH1640">
        <v>50</v>
      </c>
      <c r="BI1640">
        <v>7206</v>
      </c>
      <c r="BJ1640" t="s">
        <v>4337</v>
      </c>
      <c r="BK1640" t="s">
        <v>936</v>
      </c>
      <c r="BP1640">
        <v>76</v>
      </c>
      <c r="BQ1640">
        <v>6300</v>
      </c>
      <c r="BS1640">
        <v>1</v>
      </c>
    </row>
    <row r="1641" spans="43:71" x14ac:dyDescent="0.2">
      <c r="AQ1641">
        <v>50</v>
      </c>
      <c r="AR1641">
        <v>7207</v>
      </c>
      <c r="AS1641" t="s">
        <v>31580</v>
      </c>
      <c r="AT1641" t="s">
        <v>936</v>
      </c>
      <c r="AU1641">
        <v>50</v>
      </c>
      <c r="AV1641">
        <v>7207</v>
      </c>
      <c r="AW1641" t="s">
        <v>24682</v>
      </c>
      <c r="AX1641" t="s">
        <v>936</v>
      </c>
      <c r="AY1641">
        <v>50</v>
      </c>
      <c r="AZ1641">
        <v>7207</v>
      </c>
      <c r="BA1641" t="s">
        <v>17834</v>
      </c>
      <c r="BB1641" t="s">
        <v>936</v>
      </c>
      <c r="BC1641">
        <v>50</v>
      </c>
      <c r="BD1641">
        <v>7207</v>
      </c>
      <c r="BE1641" t="s">
        <v>10986</v>
      </c>
      <c r="BF1641" t="s">
        <v>936</v>
      </c>
      <c r="BH1641">
        <v>50</v>
      </c>
      <c r="BI1641">
        <v>7207</v>
      </c>
      <c r="BJ1641" t="s">
        <v>4338</v>
      </c>
      <c r="BK1641" t="s">
        <v>936</v>
      </c>
      <c r="BP1641">
        <v>76</v>
      </c>
      <c r="BQ1641">
        <v>6310</v>
      </c>
      <c r="BS1641">
        <v>1</v>
      </c>
    </row>
    <row r="1642" spans="43:71" x14ac:dyDescent="0.2">
      <c r="AQ1642">
        <v>50</v>
      </c>
      <c r="AR1642">
        <v>7210</v>
      </c>
      <c r="AS1642" t="s">
        <v>31581</v>
      </c>
      <c r="AT1642" t="s">
        <v>937</v>
      </c>
      <c r="AU1642">
        <v>50</v>
      </c>
      <c r="AV1642">
        <v>7210</v>
      </c>
      <c r="AW1642" t="s">
        <v>24683</v>
      </c>
      <c r="AX1642" t="s">
        <v>937</v>
      </c>
      <c r="AY1642">
        <v>50</v>
      </c>
      <c r="AZ1642">
        <v>7210</v>
      </c>
      <c r="BA1642" t="s">
        <v>17835</v>
      </c>
      <c r="BB1642" t="s">
        <v>937</v>
      </c>
      <c r="BC1642">
        <v>50</v>
      </c>
      <c r="BD1642">
        <v>7210</v>
      </c>
      <c r="BE1642" t="s">
        <v>10987</v>
      </c>
      <c r="BF1642" t="s">
        <v>937</v>
      </c>
      <c r="BH1642">
        <v>50</v>
      </c>
      <c r="BI1642">
        <v>7210</v>
      </c>
      <c r="BJ1642" t="s">
        <v>4339</v>
      </c>
      <c r="BK1642" t="s">
        <v>937</v>
      </c>
      <c r="BP1642">
        <v>76</v>
      </c>
      <c r="BQ1642">
        <v>6320</v>
      </c>
      <c r="BS1642">
        <v>1</v>
      </c>
    </row>
    <row r="1643" spans="43:71" x14ac:dyDescent="0.2">
      <c r="AQ1643">
        <v>50</v>
      </c>
      <c r="AR1643">
        <v>8073</v>
      </c>
      <c r="AS1643" t="s">
        <v>31582</v>
      </c>
      <c r="AT1643" t="s">
        <v>936</v>
      </c>
      <c r="AU1643">
        <v>50</v>
      </c>
      <c r="AV1643">
        <v>8073</v>
      </c>
      <c r="AW1643" t="s">
        <v>24684</v>
      </c>
      <c r="AX1643" t="s">
        <v>936</v>
      </c>
      <c r="AY1643">
        <v>50</v>
      </c>
      <c r="AZ1643">
        <v>8073</v>
      </c>
      <c r="BA1643" t="s">
        <v>17836</v>
      </c>
      <c r="BB1643" t="s">
        <v>936</v>
      </c>
      <c r="BC1643">
        <v>50</v>
      </c>
      <c r="BD1643">
        <v>8073</v>
      </c>
      <c r="BE1643" t="s">
        <v>10988</v>
      </c>
      <c r="BF1643" t="s">
        <v>936</v>
      </c>
      <c r="BH1643">
        <v>50</v>
      </c>
      <c r="BI1643">
        <v>8073</v>
      </c>
      <c r="BJ1643" t="s">
        <v>4340</v>
      </c>
      <c r="BK1643" t="s">
        <v>936</v>
      </c>
      <c r="BP1643">
        <v>76</v>
      </c>
      <c r="BQ1643">
        <v>6330</v>
      </c>
      <c r="BS1643">
        <v>1</v>
      </c>
    </row>
    <row r="1644" spans="43:71" x14ac:dyDescent="0.2">
      <c r="AQ1644">
        <v>50</v>
      </c>
      <c r="AR1644">
        <v>8074</v>
      </c>
      <c r="AS1644" t="s">
        <v>31583</v>
      </c>
      <c r="AT1644" t="s">
        <v>937</v>
      </c>
      <c r="AU1644">
        <v>50</v>
      </c>
      <c r="AV1644">
        <v>8074</v>
      </c>
      <c r="AW1644" t="s">
        <v>24685</v>
      </c>
      <c r="AX1644" t="s">
        <v>937</v>
      </c>
      <c r="AY1644">
        <v>50</v>
      </c>
      <c r="AZ1644">
        <v>8074</v>
      </c>
      <c r="BA1644" t="s">
        <v>17837</v>
      </c>
      <c r="BB1644" t="s">
        <v>937</v>
      </c>
      <c r="BC1644">
        <v>50</v>
      </c>
      <c r="BD1644">
        <v>8074</v>
      </c>
      <c r="BE1644" t="s">
        <v>10989</v>
      </c>
      <c r="BF1644" t="s">
        <v>937</v>
      </c>
      <c r="BH1644">
        <v>50</v>
      </c>
      <c r="BI1644">
        <v>8074</v>
      </c>
      <c r="BJ1644" t="s">
        <v>4341</v>
      </c>
      <c r="BK1644" t="s">
        <v>937</v>
      </c>
      <c r="BP1644">
        <v>76</v>
      </c>
      <c r="BQ1644">
        <v>6340</v>
      </c>
      <c r="BS1644">
        <v>1</v>
      </c>
    </row>
    <row r="1645" spans="43:71" x14ac:dyDescent="0.2">
      <c r="AQ1645">
        <v>50</v>
      </c>
      <c r="AR1645">
        <v>8075</v>
      </c>
      <c r="AS1645" t="s">
        <v>31584</v>
      </c>
      <c r="AT1645" t="s">
        <v>936</v>
      </c>
      <c r="AU1645">
        <v>50</v>
      </c>
      <c r="AV1645">
        <v>8075</v>
      </c>
      <c r="AW1645" t="s">
        <v>24686</v>
      </c>
      <c r="AX1645" t="s">
        <v>936</v>
      </c>
      <c r="AY1645">
        <v>50</v>
      </c>
      <c r="AZ1645">
        <v>8075</v>
      </c>
      <c r="BA1645" t="s">
        <v>17838</v>
      </c>
      <c r="BB1645" t="s">
        <v>936</v>
      </c>
      <c r="BC1645">
        <v>50</v>
      </c>
      <c r="BD1645">
        <v>8075</v>
      </c>
      <c r="BE1645" t="s">
        <v>10990</v>
      </c>
      <c r="BF1645" t="s">
        <v>936</v>
      </c>
      <c r="BH1645">
        <v>50</v>
      </c>
      <c r="BI1645">
        <v>8075</v>
      </c>
      <c r="BJ1645" t="s">
        <v>4342</v>
      </c>
      <c r="BK1645" t="s">
        <v>936</v>
      </c>
      <c r="BP1645">
        <v>77</v>
      </c>
      <c r="BQ1645">
        <v>6010</v>
      </c>
      <c r="BS1645">
        <v>2</v>
      </c>
    </row>
    <row r="1646" spans="43:71" x14ac:dyDescent="0.2">
      <c r="AQ1646">
        <v>50</v>
      </c>
      <c r="AR1646">
        <v>8076</v>
      </c>
      <c r="AS1646" t="s">
        <v>31585</v>
      </c>
      <c r="AT1646" t="s">
        <v>937</v>
      </c>
      <c r="AU1646">
        <v>50</v>
      </c>
      <c r="AV1646">
        <v>8076</v>
      </c>
      <c r="AW1646" t="s">
        <v>24687</v>
      </c>
      <c r="AX1646" t="s">
        <v>937</v>
      </c>
      <c r="AY1646">
        <v>50</v>
      </c>
      <c r="AZ1646">
        <v>8076</v>
      </c>
      <c r="BA1646" t="s">
        <v>17839</v>
      </c>
      <c r="BB1646" t="s">
        <v>937</v>
      </c>
      <c r="BC1646">
        <v>50</v>
      </c>
      <c r="BD1646">
        <v>8076</v>
      </c>
      <c r="BE1646" t="s">
        <v>10991</v>
      </c>
      <c r="BF1646" t="s">
        <v>937</v>
      </c>
      <c r="BH1646">
        <v>50</v>
      </c>
      <c r="BI1646">
        <v>8076</v>
      </c>
      <c r="BJ1646" t="s">
        <v>4343</v>
      </c>
      <c r="BK1646" t="s">
        <v>937</v>
      </c>
      <c r="BP1646">
        <v>77</v>
      </c>
      <c r="BQ1646">
        <v>6020</v>
      </c>
      <c r="BS1646">
        <v>2</v>
      </c>
    </row>
    <row r="1647" spans="43:71" x14ac:dyDescent="0.2">
      <c r="AQ1647">
        <v>50</v>
      </c>
      <c r="AR1647">
        <v>8077</v>
      </c>
      <c r="AS1647" t="s">
        <v>31586</v>
      </c>
      <c r="AT1647" t="s">
        <v>937</v>
      </c>
      <c r="AU1647">
        <v>50</v>
      </c>
      <c r="AV1647">
        <v>8077</v>
      </c>
      <c r="AW1647" t="s">
        <v>24688</v>
      </c>
      <c r="AX1647" t="s">
        <v>937</v>
      </c>
      <c r="AY1647">
        <v>50</v>
      </c>
      <c r="AZ1647">
        <v>8077</v>
      </c>
      <c r="BA1647" t="s">
        <v>17840</v>
      </c>
      <c r="BB1647" t="s">
        <v>937</v>
      </c>
      <c r="BC1647">
        <v>50</v>
      </c>
      <c r="BD1647">
        <v>8077</v>
      </c>
      <c r="BE1647" t="s">
        <v>10992</v>
      </c>
      <c r="BF1647" t="s">
        <v>937</v>
      </c>
      <c r="BH1647">
        <v>50</v>
      </c>
      <c r="BI1647">
        <v>8077</v>
      </c>
      <c r="BJ1647" t="s">
        <v>4344</v>
      </c>
      <c r="BK1647" t="s">
        <v>937</v>
      </c>
      <c r="BP1647">
        <v>77</v>
      </c>
      <c r="BQ1647">
        <v>6030</v>
      </c>
      <c r="BS1647">
        <v>2</v>
      </c>
    </row>
    <row r="1648" spans="43:71" x14ac:dyDescent="0.2">
      <c r="AQ1648">
        <v>50</v>
      </c>
      <c r="AR1648">
        <v>8078</v>
      </c>
      <c r="AS1648" t="s">
        <v>31587</v>
      </c>
      <c r="AT1648" t="s">
        <v>937</v>
      </c>
      <c r="AU1648">
        <v>50</v>
      </c>
      <c r="AV1648">
        <v>8078</v>
      </c>
      <c r="AW1648" t="s">
        <v>24689</v>
      </c>
      <c r="AX1648" t="s">
        <v>937</v>
      </c>
      <c r="AY1648">
        <v>50</v>
      </c>
      <c r="AZ1648">
        <v>8078</v>
      </c>
      <c r="BA1648" t="s">
        <v>17841</v>
      </c>
      <c r="BB1648" t="s">
        <v>937</v>
      </c>
      <c r="BC1648">
        <v>50</v>
      </c>
      <c r="BD1648">
        <v>8078</v>
      </c>
      <c r="BE1648" t="s">
        <v>10993</v>
      </c>
      <c r="BF1648" t="s">
        <v>937</v>
      </c>
      <c r="BH1648">
        <v>50</v>
      </c>
      <c r="BI1648">
        <v>8078</v>
      </c>
      <c r="BJ1648" t="s">
        <v>4345</v>
      </c>
      <c r="BK1648" t="s">
        <v>937</v>
      </c>
      <c r="BP1648">
        <v>77</v>
      </c>
      <c r="BQ1648">
        <v>6040</v>
      </c>
      <c r="BS1648">
        <v>2</v>
      </c>
    </row>
    <row r="1649" spans="43:71" x14ac:dyDescent="0.2">
      <c r="AQ1649">
        <v>50</v>
      </c>
      <c r="AR1649">
        <v>8079</v>
      </c>
      <c r="AS1649" t="s">
        <v>31588</v>
      </c>
      <c r="AT1649" t="s">
        <v>937</v>
      </c>
      <c r="AU1649">
        <v>50</v>
      </c>
      <c r="AV1649">
        <v>8079</v>
      </c>
      <c r="AW1649" t="s">
        <v>24690</v>
      </c>
      <c r="AX1649" t="s">
        <v>937</v>
      </c>
      <c r="AY1649">
        <v>50</v>
      </c>
      <c r="AZ1649">
        <v>8079</v>
      </c>
      <c r="BA1649" t="s">
        <v>17842</v>
      </c>
      <c r="BB1649" t="s">
        <v>937</v>
      </c>
      <c r="BC1649">
        <v>50</v>
      </c>
      <c r="BD1649">
        <v>8079</v>
      </c>
      <c r="BE1649" t="s">
        <v>10994</v>
      </c>
      <c r="BF1649" t="s">
        <v>937</v>
      </c>
      <c r="BH1649">
        <v>50</v>
      </c>
      <c r="BI1649">
        <v>8079</v>
      </c>
      <c r="BJ1649" t="s">
        <v>4346</v>
      </c>
      <c r="BK1649" t="s">
        <v>937</v>
      </c>
      <c r="BP1649">
        <v>77</v>
      </c>
      <c r="BQ1649">
        <v>6070</v>
      </c>
      <c r="BS1649">
        <v>2</v>
      </c>
    </row>
    <row r="1650" spans="43:71" x14ac:dyDescent="0.2">
      <c r="AQ1650">
        <v>50</v>
      </c>
      <c r="AR1650">
        <v>8080</v>
      </c>
      <c r="AS1650" t="s">
        <v>31589</v>
      </c>
      <c r="AT1650" t="s">
        <v>936</v>
      </c>
      <c r="AU1650">
        <v>50</v>
      </c>
      <c r="AV1650">
        <v>8080</v>
      </c>
      <c r="AW1650" t="s">
        <v>24691</v>
      </c>
      <c r="AX1650" t="s">
        <v>936</v>
      </c>
      <c r="AY1650">
        <v>50</v>
      </c>
      <c r="AZ1650">
        <v>8080</v>
      </c>
      <c r="BA1650" t="s">
        <v>17843</v>
      </c>
      <c r="BB1650" t="s">
        <v>936</v>
      </c>
      <c r="BC1650">
        <v>50</v>
      </c>
      <c r="BD1650">
        <v>8080</v>
      </c>
      <c r="BE1650" t="s">
        <v>10995</v>
      </c>
      <c r="BF1650" t="s">
        <v>936</v>
      </c>
      <c r="BH1650">
        <v>50</v>
      </c>
      <c r="BI1650">
        <v>8080</v>
      </c>
      <c r="BJ1650" t="s">
        <v>4347</v>
      </c>
      <c r="BK1650" t="s">
        <v>936</v>
      </c>
      <c r="BP1650">
        <v>77</v>
      </c>
      <c r="BQ1650">
        <v>6080</v>
      </c>
      <c r="BS1650">
        <v>2</v>
      </c>
    </row>
    <row r="1651" spans="43:71" x14ac:dyDescent="0.2">
      <c r="AQ1651">
        <v>50</v>
      </c>
      <c r="AR1651">
        <v>8081</v>
      </c>
      <c r="AS1651" t="s">
        <v>31590</v>
      </c>
      <c r="AT1651" t="s">
        <v>937</v>
      </c>
      <c r="AU1651">
        <v>50</v>
      </c>
      <c r="AV1651">
        <v>8081</v>
      </c>
      <c r="AW1651" t="s">
        <v>24692</v>
      </c>
      <c r="AX1651" t="s">
        <v>937</v>
      </c>
      <c r="AY1651">
        <v>50</v>
      </c>
      <c r="AZ1651">
        <v>8081</v>
      </c>
      <c r="BA1651" t="s">
        <v>17844</v>
      </c>
      <c r="BB1651" t="s">
        <v>937</v>
      </c>
      <c r="BC1651">
        <v>50</v>
      </c>
      <c r="BD1651">
        <v>8081</v>
      </c>
      <c r="BE1651" t="s">
        <v>10996</v>
      </c>
      <c r="BF1651" t="s">
        <v>937</v>
      </c>
      <c r="BH1651">
        <v>50</v>
      </c>
      <c r="BI1651">
        <v>8081</v>
      </c>
      <c r="BJ1651" t="s">
        <v>4348</v>
      </c>
      <c r="BK1651" t="s">
        <v>937</v>
      </c>
      <c r="BP1651">
        <v>77</v>
      </c>
      <c r="BQ1651">
        <v>6090</v>
      </c>
      <c r="BS1651">
        <v>2</v>
      </c>
    </row>
    <row r="1652" spans="43:71" x14ac:dyDescent="0.2">
      <c r="AQ1652">
        <v>50</v>
      </c>
      <c r="AR1652">
        <v>8082</v>
      </c>
      <c r="AS1652" t="s">
        <v>31591</v>
      </c>
      <c r="AT1652" t="s">
        <v>936</v>
      </c>
      <c r="AU1652">
        <v>50</v>
      </c>
      <c r="AV1652">
        <v>8082</v>
      </c>
      <c r="AW1652" t="s">
        <v>24693</v>
      </c>
      <c r="AX1652" t="s">
        <v>936</v>
      </c>
      <c r="AY1652">
        <v>50</v>
      </c>
      <c r="AZ1652">
        <v>8082</v>
      </c>
      <c r="BA1652" t="s">
        <v>17845</v>
      </c>
      <c r="BB1652" t="s">
        <v>937</v>
      </c>
      <c r="BC1652">
        <v>50</v>
      </c>
      <c r="BD1652">
        <v>8082</v>
      </c>
      <c r="BE1652" t="s">
        <v>10997</v>
      </c>
      <c r="BF1652" t="s">
        <v>937</v>
      </c>
      <c r="BH1652">
        <v>50</v>
      </c>
      <c r="BI1652">
        <v>8082</v>
      </c>
      <c r="BJ1652" t="s">
        <v>4349</v>
      </c>
      <c r="BK1652" t="s">
        <v>937</v>
      </c>
      <c r="BP1652">
        <v>77</v>
      </c>
      <c r="BQ1652">
        <v>6100</v>
      </c>
      <c r="BS1652">
        <v>2</v>
      </c>
    </row>
    <row r="1653" spans="43:71" x14ac:dyDescent="0.2">
      <c r="AQ1653">
        <v>50</v>
      </c>
      <c r="AR1653">
        <v>8083</v>
      </c>
      <c r="AS1653" t="s">
        <v>31592</v>
      </c>
      <c r="AT1653" t="s">
        <v>937</v>
      </c>
      <c r="AU1653">
        <v>50</v>
      </c>
      <c r="AV1653">
        <v>8083</v>
      </c>
      <c r="AW1653" t="s">
        <v>24694</v>
      </c>
      <c r="AX1653" t="s">
        <v>937</v>
      </c>
      <c r="AY1653">
        <v>50</v>
      </c>
      <c r="AZ1653">
        <v>8083</v>
      </c>
      <c r="BA1653" t="s">
        <v>17846</v>
      </c>
      <c r="BB1653" t="s">
        <v>937</v>
      </c>
      <c r="BC1653">
        <v>50</v>
      </c>
      <c r="BD1653">
        <v>8083</v>
      </c>
      <c r="BE1653" t="s">
        <v>10998</v>
      </c>
      <c r="BF1653" t="s">
        <v>937</v>
      </c>
      <c r="BH1653">
        <v>50</v>
      </c>
      <c r="BI1653">
        <v>8083</v>
      </c>
      <c r="BJ1653" t="s">
        <v>4350</v>
      </c>
      <c r="BK1653" t="s">
        <v>937</v>
      </c>
      <c r="BP1653">
        <v>77</v>
      </c>
      <c r="BQ1653">
        <v>6101</v>
      </c>
      <c r="BS1653">
        <v>1</v>
      </c>
    </row>
    <row r="1654" spans="43:71" x14ac:dyDescent="0.2">
      <c r="AQ1654">
        <v>50</v>
      </c>
      <c r="AR1654">
        <v>8084</v>
      </c>
      <c r="AS1654" t="s">
        <v>31593</v>
      </c>
      <c r="AT1654" t="s">
        <v>937</v>
      </c>
      <c r="AU1654">
        <v>50</v>
      </c>
      <c r="AV1654">
        <v>8084</v>
      </c>
      <c r="AW1654" t="s">
        <v>24695</v>
      </c>
      <c r="AX1654" t="s">
        <v>937</v>
      </c>
      <c r="AY1654">
        <v>50</v>
      </c>
      <c r="AZ1654">
        <v>8084</v>
      </c>
      <c r="BA1654" t="s">
        <v>17847</v>
      </c>
      <c r="BB1654" t="s">
        <v>937</v>
      </c>
      <c r="BC1654">
        <v>50</v>
      </c>
      <c r="BD1654">
        <v>8084</v>
      </c>
      <c r="BE1654" t="s">
        <v>10999</v>
      </c>
      <c r="BF1654" t="s">
        <v>937</v>
      </c>
      <c r="BH1654">
        <v>50</v>
      </c>
      <c r="BI1654">
        <v>8084</v>
      </c>
      <c r="BJ1654" t="s">
        <v>4351</v>
      </c>
      <c r="BK1654" t="s">
        <v>937</v>
      </c>
      <c r="BP1654">
        <v>77</v>
      </c>
      <c r="BQ1654">
        <v>6110</v>
      </c>
      <c r="BS1654">
        <v>1</v>
      </c>
    </row>
    <row r="1655" spans="43:71" x14ac:dyDescent="0.2">
      <c r="AQ1655">
        <v>51</v>
      </c>
      <c r="AR1655">
        <v>6010</v>
      </c>
      <c r="AS1655" t="s">
        <v>31594</v>
      </c>
      <c r="AT1655" t="s">
        <v>937</v>
      </c>
      <c r="AU1655">
        <v>51</v>
      </c>
      <c r="AV1655">
        <v>6010</v>
      </c>
      <c r="AW1655" t="s">
        <v>24696</v>
      </c>
      <c r="AX1655" t="s">
        <v>937</v>
      </c>
      <c r="AY1655">
        <v>51</v>
      </c>
      <c r="AZ1655">
        <v>6010</v>
      </c>
      <c r="BA1655" t="s">
        <v>17848</v>
      </c>
      <c r="BB1655" t="s">
        <v>937</v>
      </c>
      <c r="BC1655">
        <v>51</v>
      </c>
      <c r="BD1655">
        <v>6010</v>
      </c>
      <c r="BE1655" t="s">
        <v>11000</v>
      </c>
      <c r="BF1655" t="s">
        <v>937</v>
      </c>
      <c r="BH1655">
        <v>51</v>
      </c>
      <c r="BI1655">
        <v>6010</v>
      </c>
      <c r="BJ1655" t="s">
        <v>4352</v>
      </c>
      <c r="BK1655" t="s">
        <v>937</v>
      </c>
      <c r="BP1655">
        <v>77</v>
      </c>
      <c r="BQ1655">
        <v>6130</v>
      </c>
      <c r="BS1655">
        <v>2</v>
      </c>
    </row>
    <row r="1656" spans="43:71" x14ac:dyDescent="0.2">
      <c r="AQ1656">
        <v>51</v>
      </c>
      <c r="AR1656">
        <v>6020</v>
      </c>
      <c r="AS1656" t="s">
        <v>31595</v>
      </c>
      <c r="AT1656" t="s">
        <v>937</v>
      </c>
      <c r="AU1656">
        <v>51</v>
      </c>
      <c r="AV1656">
        <v>6020</v>
      </c>
      <c r="AW1656" t="s">
        <v>24697</v>
      </c>
      <c r="AX1656" t="s">
        <v>937</v>
      </c>
      <c r="AY1656">
        <v>51</v>
      </c>
      <c r="AZ1656">
        <v>6020</v>
      </c>
      <c r="BA1656" t="s">
        <v>17849</v>
      </c>
      <c r="BB1656" t="s">
        <v>937</v>
      </c>
      <c r="BC1656">
        <v>51</v>
      </c>
      <c r="BD1656">
        <v>6020</v>
      </c>
      <c r="BE1656" t="s">
        <v>11001</v>
      </c>
      <c r="BF1656" t="s">
        <v>937</v>
      </c>
      <c r="BH1656">
        <v>51</v>
      </c>
      <c r="BI1656">
        <v>6020</v>
      </c>
      <c r="BJ1656" t="s">
        <v>4353</v>
      </c>
      <c r="BK1656" t="s">
        <v>937</v>
      </c>
      <c r="BP1656">
        <v>77</v>
      </c>
      <c r="BQ1656">
        <v>6131</v>
      </c>
      <c r="BS1656">
        <v>2</v>
      </c>
    </row>
    <row r="1657" spans="43:71" x14ac:dyDescent="0.2">
      <c r="AQ1657">
        <v>51</v>
      </c>
      <c r="AR1657">
        <v>6030</v>
      </c>
      <c r="AS1657" t="s">
        <v>31596</v>
      </c>
      <c r="AT1657" t="s">
        <v>937</v>
      </c>
      <c r="AU1657">
        <v>51</v>
      </c>
      <c r="AV1657">
        <v>6030</v>
      </c>
      <c r="AW1657" t="s">
        <v>24698</v>
      </c>
      <c r="AX1657" t="s">
        <v>937</v>
      </c>
      <c r="AY1657">
        <v>51</v>
      </c>
      <c r="AZ1657">
        <v>6030</v>
      </c>
      <c r="BA1657" t="s">
        <v>17850</v>
      </c>
      <c r="BB1657" t="s">
        <v>937</v>
      </c>
      <c r="BC1657">
        <v>51</v>
      </c>
      <c r="BD1657">
        <v>6030</v>
      </c>
      <c r="BE1657" t="s">
        <v>11002</v>
      </c>
      <c r="BF1657" t="s">
        <v>937</v>
      </c>
      <c r="BH1657">
        <v>51</v>
      </c>
      <c r="BI1657">
        <v>6030</v>
      </c>
      <c r="BJ1657" t="s">
        <v>4354</v>
      </c>
      <c r="BK1657" t="s">
        <v>937</v>
      </c>
      <c r="BP1657">
        <v>77</v>
      </c>
      <c r="BQ1657">
        <v>6140</v>
      </c>
      <c r="BS1657">
        <v>2</v>
      </c>
    </row>
    <row r="1658" spans="43:71" x14ac:dyDescent="0.2">
      <c r="AQ1658">
        <v>51</v>
      </c>
      <c r="AR1658">
        <v>6040</v>
      </c>
      <c r="AS1658" t="s">
        <v>31597</v>
      </c>
      <c r="AT1658" t="s">
        <v>937</v>
      </c>
      <c r="AU1658">
        <v>51</v>
      </c>
      <c r="AV1658">
        <v>6040</v>
      </c>
      <c r="AW1658" t="s">
        <v>24699</v>
      </c>
      <c r="AX1658" t="s">
        <v>937</v>
      </c>
      <c r="AY1658">
        <v>51</v>
      </c>
      <c r="AZ1658">
        <v>6040</v>
      </c>
      <c r="BA1658" t="s">
        <v>17851</v>
      </c>
      <c r="BB1658" t="s">
        <v>937</v>
      </c>
      <c r="BC1658">
        <v>51</v>
      </c>
      <c r="BD1658">
        <v>6040</v>
      </c>
      <c r="BE1658" t="s">
        <v>11003</v>
      </c>
      <c r="BF1658" t="s">
        <v>937</v>
      </c>
      <c r="BH1658">
        <v>51</v>
      </c>
      <c r="BI1658">
        <v>6040</v>
      </c>
      <c r="BJ1658" t="s">
        <v>4355</v>
      </c>
      <c r="BK1658" t="s">
        <v>937</v>
      </c>
      <c r="BP1658">
        <v>77</v>
      </c>
      <c r="BQ1658">
        <v>6150</v>
      </c>
      <c r="BS1658">
        <v>2</v>
      </c>
    </row>
    <row r="1659" spans="43:71" x14ac:dyDescent="0.2">
      <c r="AQ1659">
        <v>51</v>
      </c>
      <c r="AR1659">
        <v>6070</v>
      </c>
      <c r="AS1659" t="s">
        <v>31598</v>
      </c>
      <c r="AT1659" t="s">
        <v>937</v>
      </c>
      <c r="AU1659">
        <v>51</v>
      </c>
      <c r="AV1659">
        <v>6070</v>
      </c>
      <c r="AW1659" t="s">
        <v>24700</v>
      </c>
      <c r="AX1659" t="s">
        <v>937</v>
      </c>
      <c r="AY1659">
        <v>51</v>
      </c>
      <c r="AZ1659">
        <v>6070</v>
      </c>
      <c r="BA1659" t="s">
        <v>17852</v>
      </c>
      <c r="BB1659" t="s">
        <v>937</v>
      </c>
      <c r="BC1659">
        <v>51</v>
      </c>
      <c r="BD1659">
        <v>6070</v>
      </c>
      <c r="BE1659" t="s">
        <v>11004</v>
      </c>
      <c r="BF1659" t="s">
        <v>937</v>
      </c>
      <c r="BH1659">
        <v>51</v>
      </c>
      <c r="BI1659">
        <v>6070</v>
      </c>
      <c r="BJ1659" t="s">
        <v>4356</v>
      </c>
      <c r="BK1659" t="s">
        <v>937</v>
      </c>
      <c r="BP1659">
        <v>77</v>
      </c>
      <c r="BQ1659">
        <v>6160</v>
      </c>
      <c r="BS1659">
        <v>2</v>
      </c>
    </row>
    <row r="1660" spans="43:71" x14ac:dyDescent="0.2">
      <c r="AQ1660">
        <v>51</v>
      </c>
      <c r="AR1660">
        <v>6080</v>
      </c>
      <c r="AS1660" t="s">
        <v>31599</v>
      </c>
      <c r="AT1660" t="s">
        <v>938</v>
      </c>
      <c r="AU1660">
        <v>51</v>
      </c>
      <c r="AV1660">
        <v>6080</v>
      </c>
      <c r="AW1660" t="s">
        <v>24701</v>
      </c>
      <c r="AX1660" t="s">
        <v>938</v>
      </c>
      <c r="AY1660">
        <v>51</v>
      </c>
      <c r="AZ1660">
        <v>6080</v>
      </c>
      <c r="BA1660" t="s">
        <v>17853</v>
      </c>
      <c r="BB1660" t="s">
        <v>938</v>
      </c>
      <c r="BC1660">
        <v>51</v>
      </c>
      <c r="BD1660">
        <v>6080</v>
      </c>
      <c r="BE1660" t="s">
        <v>11005</v>
      </c>
      <c r="BF1660" t="s">
        <v>938</v>
      </c>
      <c r="BH1660">
        <v>51</v>
      </c>
      <c r="BI1660">
        <v>6080</v>
      </c>
      <c r="BJ1660" t="s">
        <v>4357</v>
      </c>
      <c r="BK1660" t="s">
        <v>938</v>
      </c>
      <c r="BP1660">
        <v>77</v>
      </c>
      <c r="BQ1660">
        <v>6170</v>
      </c>
      <c r="BS1660">
        <v>2</v>
      </c>
    </row>
    <row r="1661" spans="43:71" x14ac:dyDescent="0.2">
      <c r="AQ1661">
        <v>51</v>
      </c>
      <c r="AR1661">
        <v>6090</v>
      </c>
      <c r="AS1661" t="s">
        <v>31600</v>
      </c>
      <c r="AT1661" t="s">
        <v>937</v>
      </c>
      <c r="AU1661">
        <v>51</v>
      </c>
      <c r="AV1661">
        <v>6090</v>
      </c>
      <c r="AW1661" t="s">
        <v>24702</v>
      </c>
      <c r="AX1661" t="s">
        <v>937</v>
      </c>
      <c r="AY1661">
        <v>51</v>
      </c>
      <c r="AZ1661">
        <v>6090</v>
      </c>
      <c r="BA1661" t="s">
        <v>17854</v>
      </c>
      <c r="BB1661" t="s">
        <v>937</v>
      </c>
      <c r="BC1661">
        <v>51</v>
      </c>
      <c r="BD1661">
        <v>6090</v>
      </c>
      <c r="BE1661" t="s">
        <v>11006</v>
      </c>
      <c r="BF1661" t="s">
        <v>937</v>
      </c>
      <c r="BH1661">
        <v>51</v>
      </c>
      <c r="BI1661">
        <v>6090</v>
      </c>
      <c r="BJ1661" t="s">
        <v>4358</v>
      </c>
      <c r="BK1661" t="s">
        <v>937</v>
      </c>
      <c r="BP1661">
        <v>77</v>
      </c>
      <c r="BQ1661">
        <v>6180</v>
      </c>
      <c r="BS1661">
        <v>2</v>
      </c>
    </row>
    <row r="1662" spans="43:71" x14ac:dyDescent="0.2">
      <c r="AQ1662">
        <v>51</v>
      </c>
      <c r="AR1662">
        <v>6100</v>
      </c>
      <c r="AS1662" t="s">
        <v>31601</v>
      </c>
      <c r="AT1662" t="s">
        <v>937</v>
      </c>
      <c r="AU1662">
        <v>51</v>
      </c>
      <c r="AV1662">
        <v>6100</v>
      </c>
      <c r="AW1662" t="s">
        <v>24703</v>
      </c>
      <c r="AX1662" t="s">
        <v>937</v>
      </c>
      <c r="AY1662">
        <v>51</v>
      </c>
      <c r="AZ1662">
        <v>6100</v>
      </c>
      <c r="BA1662" t="s">
        <v>17855</v>
      </c>
      <c r="BB1662" t="s">
        <v>937</v>
      </c>
      <c r="BC1662">
        <v>51</v>
      </c>
      <c r="BD1662">
        <v>6100</v>
      </c>
      <c r="BE1662" t="s">
        <v>11007</v>
      </c>
      <c r="BF1662" t="s">
        <v>937</v>
      </c>
      <c r="BH1662">
        <v>51</v>
      </c>
      <c r="BI1662">
        <v>6100</v>
      </c>
      <c r="BJ1662" t="s">
        <v>4359</v>
      </c>
      <c r="BK1662" t="s">
        <v>937</v>
      </c>
      <c r="BP1662">
        <v>77</v>
      </c>
      <c r="BQ1662">
        <v>6190</v>
      </c>
      <c r="BS1662">
        <v>2</v>
      </c>
    </row>
    <row r="1663" spans="43:71" x14ac:dyDescent="0.2">
      <c r="AQ1663">
        <v>51</v>
      </c>
      <c r="AR1663">
        <v>6101</v>
      </c>
      <c r="AS1663" t="s">
        <v>31602</v>
      </c>
      <c r="AT1663" t="s">
        <v>937</v>
      </c>
      <c r="AU1663">
        <v>51</v>
      </c>
      <c r="AV1663">
        <v>6101</v>
      </c>
      <c r="AW1663" t="s">
        <v>24704</v>
      </c>
      <c r="AX1663" t="s">
        <v>937</v>
      </c>
      <c r="AY1663">
        <v>51</v>
      </c>
      <c r="AZ1663">
        <v>6101</v>
      </c>
      <c r="BA1663" t="s">
        <v>17856</v>
      </c>
      <c r="BB1663" t="s">
        <v>937</v>
      </c>
      <c r="BC1663">
        <v>51</v>
      </c>
      <c r="BD1663">
        <v>6101</v>
      </c>
      <c r="BE1663" t="s">
        <v>11008</v>
      </c>
      <c r="BF1663" t="s">
        <v>937</v>
      </c>
      <c r="BH1663">
        <v>51</v>
      </c>
      <c r="BI1663">
        <v>6101</v>
      </c>
      <c r="BJ1663" t="s">
        <v>4360</v>
      </c>
      <c r="BK1663" t="s">
        <v>937</v>
      </c>
      <c r="BP1663">
        <v>77</v>
      </c>
      <c r="BQ1663">
        <v>6200</v>
      </c>
      <c r="BS1663">
        <v>2</v>
      </c>
    </row>
    <row r="1664" spans="43:71" x14ac:dyDescent="0.2">
      <c r="AQ1664">
        <v>51</v>
      </c>
      <c r="AR1664">
        <v>6110</v>
      </c>
      <c r="AS1664" t="s">
        <v>31603</v>
      </c>
      <c r="AT1664" t="s">
        <v>936</v>
      </c>
      <c r="AU1664">
        <v>51</v>
      </c>
      <c r="AV1664">
        <v>6110</v>
      </c>
      <c r="AW1664" t="s">
        <v>24705</v>
      </c>
      <c r="AX1664" t="s">
        <v>936</v>
      </c>
      <c r="AY1664">
        <v>51</v>
      </c>
      <c r="AZ1664">
        <v>6110</v>
      </c>
      <c r="BA1664" t="s">
        <v>17857</v>
      </c>
      <c r="BB1664" t="s">
        <v>936</v>
      </c>
      <c r="BC1664">
        <v>51</v>
      </c>
      <c r="BD1664">
        <v>6110</v>
      </c>
      <c r="BE1664" t="s">
        <v>11009</v>
      </c>
      <c r="BF1664" t="s">
        <v>936</v>
      </c>
      <c r="BH1664">
        <v>51</v>
      </c>
      <c r="BI1664">
        <v>6110</v>
      </c>
      <c r="BJ1664" t="s">
        <v>4361</v>
      </c>
      <c r="BK1664" t="s">
        <v>936</v>
      </c>
      <c r="BP1664">
        <v>77</v>
      </c>
      <c r="BQ1664">
        <v>6210</v>
      </c>
      <c r="BS1664">
        <v>2</v>
      </c>
    </row>
    <row r="1665" spans="43:71" x14ac:dyDescent="0.2">
      <c r="AQ1665">
        <v>51</v>
      </c>
      <c r="AR1665">
        <v>6130</v>
      </c>
      <c r="AS1665" t="s">
        <v>31604</v>
      </c>
      <c r="AT1665" t="s">
        <v>938</v>
      </c>
      <c r="AU1665">
        <v>51</v>
      </c>
      <c r="AV1665">
        <v>6130</v>
      </c>
      <c r="AW1665" t="s">
        <v>24706</v>
      </c>
      <c r="AX1665" t="s">
        <v>938</v>
      </c>
      <c r="AY1665">
        <v>51</v>
      </c>
      <c r="AZ1665">
        <v>6130</v>
      </c>
      <c r="BA1665" t="s">
        <v>17858</v>
      </c>
      <c r="BB1665" t="s">
        <v>938</v>
      </c>
      <c r="BC1665">
        <v>51</v>
      </c>
      <c r="BD1665">
        <v>6130</v>
      </c>
      <c r="BE1665" t="s">
        <v>11010</v>
      </c>
      <c r="BF1665" t="s">
        <v>938</v>
      </c>
      <c r="BH1665">
        <v>51</v>
      </c>
      <c r="BI1665">
        <v>6130</v>
      </c>
      <c r="BJ1665" t="s">
        <v>4362</v>
      </c>
      <c r="BK1665" t="s">
        <v>938</v>
      </c>
      <c r="BP1665">
        <v>77</v>
      </c>
      <c r="BQ1665">
        <v>6240</v>
      </c>
      <c r="BS1665">
        <v>2</v>
      </c>
    </row>
    <row r="1666" spans="43:71" x14ac:dyDescent="0.2">
      <c r="AQ1666">
        <v>51</v>
      </c>
      <c r="AR1666">
        <v>6131</v>
      </c>
      <c r="AS1666" t="s">
        <v>31605</v>
      </c>
      <c r="AT1666" t="s">
        <v>937</v>
      </c>
      <c r="AU1666">
        <v>51</v>
      </c>
      <c r="AV1666">
        <v>6131</v>
      </c>
      <c r="AW1666" t="s">
        <v>24707</v>
      </c>
      <c r="AX1666" t="s">
        <v>937</v>
      </c>
      <c r="AY1666">
        <v>51</v>
      </c>
      <c r="AZ1666">
        <v>6131</v>
      </c>
      <c r="BA1666" t="s">
        <v>17859</v>
      </c>
      <c r="BB1666" t="s">
        <v>937</v>
      </c>
      <c r="BC1666">
        <v>51</v>
      </c>
      <c r="BD1666">
        <v>6131</v>
      </c>
      <c r="BE1666" t="s">
        <v>11011</v>
      </c>
      <c r="BF1666" t="s">
        <v>937</v>
      </c>
      <c r="BH1666">
        <v>51</v>
      </c>
      <c r="BI1666">
        <v>6131</v>
      </c>
      <c r="BJ1666" t="s">
        <v>4363</v>
      </c>
      <c r="BK1666" t="s">
        <v>937</v>
      </c>
      <c r="BP1666">
        <v>77</v>
      </c>
      <c r="BQ1666">
        <v>6250</v>
      </c>
      <c r="BS1666">
        <v>1</v>
      </c>
    </row>
    <row r="1667" spans="43:71" x14ac:dyDescent="0.2">
      <c r="AQ1667">
        <v>51</v>
      </c>
      <c r="AR1667">
        <v>6140</v>
      </c>
      <c r="AS1667" t="s">
        <v>31606</v>
      </c>
      <c r="AT1667" t="s">
        <v>937</v>
      </c>
      <c r="AU1667">
        <v>51</v>
      </c>
      <c r="AV1667">
        <v>6140</v>
      </c>
      <c r="AW1667" t="s">
        <v>24708</v>
      </c>
      <c r="AX1667" t="s">
        <v>937</v>
      </c>
      <c r="AY1667">
        <v>51</v>
      </c>
      <c r="AZ1667">
        <v>6140</v>
      </c>
      <c r="BA1667" t="s">
        <v>17860</v>
      </c>
      <c r="BB1667" t="s">
        <v>937</v>
      </c>
      <c r="BC1667">
        <v>51</v>
      </c>
      <c r="BD1667">
        <v>6140</v>
      </c>
      <c r="BE1667" t="s">
        <v>11012</v>
      </c>
      <c r="BF1667" t="s">
        <v>937</v>
      </c>
      <c r="BH1667">
        <v>51</v>
      </c>
      <c r="BI1667">
        <v>6140</v>
      </c>
      <c r="BJ1667" t="s">
        <v>4364</v>
      </c>
      <c r="BK1667" t="s">
        <v>937</v>
      </c>
      <c r="BP1667">
        <v>77</v>
      </c>
      <c r="BQ1667">
        <v>6256</v>
      </c>
      <c r="BS1667">
        <v>1</v>
      </c>
    </row>
    <row r="1668" spans="43:71" x14ac:dyDescent="0.2">
      <c r="AQ1668">
        <v>51</v>
      </c>
      <c r="AR1668">
        <v>6150</v>
      </c>
      <c r="AS1668" t="s">
        <v>31607</v>
      </c>
      <c r="AT1668" t="s">
        <v>937</v>
      </c>
      <c r="AU1668">
        <v>51</v>
      </c>
      <c r="AV1668">
        <v>6150</v>
      </c>
      <c r="AW1668" t="s">
        <v>24709</v>
      </c>
      <c r="AX1668" t="s">
        <v>937</v>
      </c>
      <c r="AY1668">
        <v>51</v>
      </c>
      <c r="AZ1668">
        <v>6150</v>
      </c>
      <c r="BA1668" t="s">
        <v>17861</v>
      </c>
      <c r="BB1668" t="s">
        <v>937</v>
      </c>
      <c r="BC1668">
        <v>51</v>
      </c>
      <c r="BD1668">
        <v>6150</v>
      </c>
      <c r="BE1668" t="s">
        <v>11013</v>
      </c>
      <c r="BF1668" t="s">
        <v>937</v>
      </c>
      <c r="BH1668">
        <v>51</v>
      </c>
      <c r="BI1668">
        <v>6150</v>
      </c>
      <c r="BJ1668" t="s">
        <v>4365</v>
      </c>
      <c r="BK1668" t="s">
        <v>937</v>
      </c>
      <c r="BP1668">
        <v>77</v>
      </c>
      <c r="BQ1668">
        <v>6260</v>
      </c>
      <c r="BS1668">
        <v>2</v>
      </c>
    </row>
    <row r="1669" spans="43:71" x14ac:dyDescent="0.2">
      <c r="AQ1669">
        <v>51</v>
      </c>
      <c r="AR1669">
        <v>6160</v>
      </c>
      <c r="AS1669" t="s">
        <v>31608</v>
      </c>
      <c r="AT1669" t="s">
        <v>937</v>
      </c>
      <c r="AU1669">
        <v>51</v>
      </c>
      <c r="AV1669">
        <v>6160</v>
      </c>
      <c r="AW1669" t="s">
        <v>24710</v>
      </c>
      <c r="AX1669" t="s">
        <v>937</v>
      </c>
      <c r="AY1669">
        <v>51</v>
      </c>
      <c r="AZ1669">
        <v>6160</v>
      </c>
      <c r="BA1669" t="s">
        <v>17862</v>
      </c>
      <c r="BB1669" t="s">
        <v>937</v>
      </c>
      <c r="BC1669">
        <v>51</v>
      </c>
      <c r="BD1669">
        <v>6160</v>
      </c>
      <c r="BE1669" t="s">
        <v>11014</v>
      </c>
      <c r="BF1669" t="s">
        <v>937</v>
      </c>
      <c r="BH1669">
        <v>51</v>
      </c>
      <c r="BI1669">
        <v>6160</v>
      </c>
      <c r="BJ1669" t="s">
        <v>4366</v>
      </c>
      <c r="BK1669" t="s">
        <v>937</v>
      </c>
      <c r="BP1669">
        <v>77</v>
      </c>
      <c r="BQ1669">
        <v>6270</v>
      </c>
      <c r="BS1669">
        <v>2</v>
      </c>
    </row>
    <row r="1670" spans="43:71" x14ac:dyDescent="0.2">
      <c r="AQ1670">
        <v>51</v>
      </c>
      <c r="AR1670">
        <v>6170</v>
      </c>
      <c r="AS1670" t="s">
        <v>31609</v>
      </c>
      <c r="AT1670" t="s">
        <v>937</v>
      </c>
      <c r="AU1670">
        <v>51</v>
      </c>
      <c r="AV1670">
        <v>6170</v>
      </c>
      <c r="AW1670" t="s">
        <v>24711</v>
      </c>
      <c r="AX1670" t="s">
        <v>937</v>
      </c>
      <c r="AY1670">
        <v>51</v>
      </c>
      <c r="AZ1670">
        <v>6170</v>
      </c>
      <c r="BA1670" t="s">
        <v>17863</v>
      </c>
      <c r="BB1670" t="s">
        <v>937</v>
      </c>
      <c r="BC1670">
        <v>51</v>
      </c>
      <c r="BD1670">
        <v>6170</v>
      </c>
      <c r="BE1670" t="s">
        <v>11015</v>
      </c>
      <c r="BF1670" t="s">
        <v>937</v>
      </c>
      <c r="BH1670">
        <v>51</v>
      </c>
      <c r="BI1670">
        <v>6170</v>
      </c>
      <c r="BJ1670" t="s">
        <v>4367</v>
      </c>
      <c r="BK1670" t="s">
        <v>937</v>
      </c>
      <c r="BP1670">
        <v>77</v>
      </c>
      <c r="BQ1670">
        <v>6280</v>
      </c>
      <c r="BS1670">
        <v>1</v>
      </c>
    </row>
    <row r="1671" spans="43:71" x14ac:dyDescent="0.2">
      <c r="AQ1671">
        <v>51</v>
      </c>
      <c r="AR1671">
        <v>6180</v>
      </c>
      <c r="AS1671" t="s">
        <v>31610</v>
      </c>
      <c r="AT1671" t="s">
        <v>937</v>
      </c>
      <c r="AU1671">
        <v>51</v>
      </c>
      <c r="AV1671">
        <v>6180</v>
      </c>
      <c r="AW1671" t="s">
        <v>24712</v>
      </c>
      <c r="AX1671" t="s">
        <v>937</v>
      </c>
      <c r="AY1671">
        <v>51</v>
      </c>
      <c r="AZ1671">
        <v>6180</v>
      </c>
      <c r="BA1671" t="s">
        <v>17864</v>
      </c>
      <c r="BB1671" t="s">
        <v>937</v>
      </c>
      <c r="BC1671">
        <v>51</v>
      </c>
      <c r="BD1671">
        <v>6180</v>
      </c>
      <c r="BE1671" t="s">
        <v>11016</v>
      </c>
      <c r="BF1671" t="s">
        <v>937</v>
      </c>
      <c r="BH1671">
        <v>51</v>
      </c>
      <c r="BI1671">
        <v>6180</v>
      </c>
      <c r="BJ1671" t="s">
        <v>4368</v>
      </c>
      <c r="BK1671" t="s">
        <v>937</v>
      </c>
      <c r="BP1671">
        <v>77</v>
      </c>
      <c r="BQ1671">
        <v>6290</v>
      </c>
      <c r="BS1671">
        <v>1</v>
      </c>
    </row>
    <row r="1672" spans="43:71" x14ac:dyDescent="0.2">
      <c r="AQ1672">
        <v>51</v>
      </c>
      <c r="AR1672">
        <v>6190</v>
      </c>
      <c r="AS1672" t="s">
        <v>31611</v>
      </c>
      <c r="AT1672" t="s">
        <v>937</v>
      </c>
      <c r="AU1672">
        <v>51</v>
      </c>
      <c r="AV1672">
        <v>6190</v>
      </c>
      <c r="AW1672" t="s">
        <v>24713</v>
      </c>
      <c r="AX1672" t="s">
        <v>937</v>
      </c>
      <c r="AY1672">
        <v>51</v>
      </c>
      <c r="AZ1672">
        <v>6190</v>
      </c>
      <c r="BA1672" t="s">
        <v>17865</v>
      </c>
      <c r="BB1672" t="s">
        <v>937</v>
      </c>
      <c r="BC1672">
        <v>51</v>
      </c>
      <c r="BD1672">
        <v>6190</v>
      </c>
      <c r="BE1672" t="s">
        <v>11017</v>
      </c>
      <c r="BF1672" t="s">
        <v>937</v>
      </c>
      <c r="BH1672">
        <v>51</v>
      </c>
      <c r="BI1672">
        <v>6190</v>
      </c>
      <c r="BJ1672" t="s">
        <v>4369</v>
      </c>
      <c r="BK1672" t="s">
        <v>937</v>
      </c>
      <c r="BP1672">
        <v>77</v>
      </c>
      <c r="BQ1672">
        <v>6300</v>
      </c>
      <c r="BS1672">
        <v>1</v>
      </c>
    </row>
    <row r="1673" spans="43:71" x14ac:dyDescent="0.2">
      <c r="AQ1673">
        <v>51</v>
      </c>
      <c r="AR1673">
        <v>6200</v>
      </c>
      <c r="AS1673" t="s">
        <v>31612</v>
      </c>
      <c r="AT1673" t="s">
        <v>937</v>
      </c>
      <c r="AU1673">
        <v>51</v>
      </c>
      <c r="AV1673">
        <v>6200</v>
      </c>
      <c r="AW1673" t="s">
        <v>24714</v>
      </c>
      <c r="AX1673" t="s">
        <v>937</v>
      </c>
      <c r="AY1673">
        <v>51</v>
      </c>
      <c r="AZ1673">
        <v>6200</v>
      </c>
      <c r="BA1673" t="s">
        <v>17866</v>
      </c>
      <c r="BB1673" t="s">
        <v>937</v>
      </c>
      <c r="BC1673">
        <v>51</v>
      </c>
      <c r="BD1673">
        <v>6200</v>
      </c>
      <c r="BE1673" t="s">
        <v>11018</v>
      </c>
      <c r="BF1673" t="s">
        <v>937</v>
      </c>
      <c r="BH1673">
        <v>51</v>
      </c>
      <c r="BI1673">
        <v>6200</v>
      </c>
      <c r="BJ1673" t="s">
        <v>4370</v>
      </c>
      <c r="BK1673" t="s">
        <v>937</v>
      </c>
      <c r="BP1673">
        <v>77</v>
      </c>
      <c r="BQ1673">
        <v>6310</v>
      </c>
      <c r="BS1673">
        <v>1</v>
      </c>
    </row>
    <row r="1674" spans="43:71" x14ac:dyDescent="0.2">
      <c r="AQ1674">
        <v>51</v>
      </c>
      <c r="AR1674">
        <v>6210</v>
      </c>
      <c r="AS1674" t="s">
        <v>31613</v>
      </c>
      <c r="AT1674" t="s">
        <v>936</v>
      </c>
      <c r="AU1674">
        <v>51</v>
      </c>
      <c r="AV1674">
        <v>6210</v>
      </c>
      <c r="AW1674" t="s">
        <v>24715</v>
      </c>
      <c r="AX1674" t="s">
        <v>936</v>
      </c>
      <c r="AY1674">
        <v>51</v>
      </c>
      <c r="AZ1674">
        <v>6210</v>
      </c>
      <c r="BA1674" t="s">
        <v>17867</v>
      </c>
      <c r="BB1674" t="s">
        <v>936</v>
      </c>
      <c r="BC1674">
        <v>51</v>
      </c>
      <c r="BD1674">
        <v>6210</v>
      </c>
      <c r="BE1674" t="s">
        <v>11019</v>
      </c>
      <c r="BF1674" t="s">
        <v>936</v>
      </c>
      <c r="BH1674">
        <v>51</v>
      </c>
      <c r="BI1674">
        <v>6210</v>
      </c>
      <c r="BJ1674" t="s">
        <v>4371</v>
      </c>
      <c r="BK1674" t="s">
        <v>936</v>
      </c>
      <c r="BP1674">
        <v>77</v>
      </c>
      <c r="BQ1674">
        <v>6320</v>
      </c>
      <c r="BS1674">
        <v>2</v>
      </c>
    </row>
    <row r="1675" spans="43:71" x14ac:dyDescent="0.2">
      <c r="AQ1675">
        <v>51</v>
      </c>
      <c r="AR1675">
        <v>6240</v>
      </c>
      <c r="AS1675" t="s">
        <v>31614</v>
      </c>
      <c r="AT1675" t="s">
        <v>937</v>
      </c>
      <c r="AU1675">
        <v>51</v>
      </c>
      <c r="AV1675">
        <v>6240</v>
      </c>
      <c r="AW1675" t="s">
        <v>24716</v>
      </c>
      <c r="AX1675" t="s">
        <v>937</v>
      </c>
      <c r="AY1675">
        <v>51</v>
      </c>
      <c r="AZ1675">
        <v>6240</v>
      </c>
      <c r="BA1675" t="s">
        <v>17868</v>
      </c>
      <c r="BB1675" t="s">
        <v>937</v>
      </c>
      <c r="BC1675">
        <v>51</v>
      </c>
      <c r="BD1675">
        <v>6240</v>
      </c>
      <c r="BE1675" t="s">
        <v>11020</v>
      </c>
      <c r="BF1675" t="s">
        <v>937</v>
      </c>
      <c r="BH1675">
        <v>51</v>
      </c>
      <c r="BI1675">
        <v>6240</v>
      </c>
      <c r="BJ1675" t="s">
        <v>4372</v>
      </c>
      <c r="BK1675" t="s">
        <v>938</v>
      </c>
      <c r="BP1675">
        <v>77</v>
      </c>
      <c r="BQ1675">
        <v>6330</v>
      </c>
      <c r="BS1675">
        <v>2</v>
      </c>
    </row>
    <row r="1676" spans="43:71" x14ac:dyDescent="0.2">
      <c r="AQ1676">
        <v>51</v>
      </c>
      <c r="AR1676">
        <v>6250</v>
      </c>
      <c r="AS1676" t="s">
        <v>31615</v>
      </c>
      <c r="AT1676" t="s">
        <v>936</v>
      </c>
      <c r="AU1676">
        <v>51</v>
      </c>
      <c r="AV1676">
        <v>6250</v>
      </c>
      <c r="AW1676" t="s">
        <v>24717</v>
      </c>
      <c r="AX1676" t="s">
        <v>936</v>
      </c>
      <c r="AY1676">
        <v>51</v>
      </c>
      <c r="AZ1676">
        <v>6250</v>
      </c>
      <c r="BA1676" t="s">
        <v>17869</v>
      </c>
      <c r="BB1676" t="s">
        <v>936</v>
      </c>
      <c r="BC1676">
        <v>51</v>
      </c>
      <c r="BD1676">
        <v>6250</v>
      </c>
      <c r="BE1676" t="s">
        <v>11021</v>
      </c>
      <c r="BF1676" t="s">
        <v>936</v>
      </c>
      <c r="BH1676">
        <v>51</v>
      </c>
      <c r="BI1676">
        <v>6250</v>
      </c>
      <c r="BJ1676" t="s">
        <v>4373</v>
      </c>
      <c r="BK1676" t="s">
        <v>936</v>
      </c>
      <c r="BP1676">
        <v>77</v>
      </c>
      <c r="BQ1676">
        <v>6340</v>
      </c>
      <c r="BS1676">
        <v>1</v>
      </c>
    </row>
    <row r="1677" spans="43:71" x14ac:dyDescent="0.2">
      <c r="AQ1677">
        <v>51</v>
      </c>
      <c r="AR1677">
        <v>6256</v>
      </c>
      <c r="AS1677" t="s">
        <v>31616</v>
      </c>
      <c r="AT1677" t="s">
        <v>936</v>
      </c>
      <c r="AU1677">
        <v>51</v>
      </c>
      <c r="AV1677">
        <v>6256</v>
      </c>
      <c r="AW1677" t="s">
        <v>24718</v>
      </c>
      <c r="AX1677" t="s">
        <v>936</v>
      </c>
      <c r="AY1677">
        <v>51</v>
      </c>
      <c r="AZ1677">
        <v>6256</v>
      </c>
      <c r="BA1677" t="s">
        <v>17870</v>
      </c>
      <c r="BB1677" t="s">
        <v>936</v>
      </c>
      <c r="BC1677">
        <v>51</v>
      </c>
      <c r="BD1677">
        <v>6256</v>
      </c>
      <c r="BE1677" t="s">
        <v>11022</v>
      </c>
      <c r="BF1677" t="s">
        <v>936</v>
      </c>
      <c r="BH1677">
        <v>51</v>
      </c>
      <c r="BI1677">
        <v>6256</v>
      </c>
      <c r="BJ1677" t="s">
        <v>4374</v>
      </c>
      <c r="BK1677" t="s">
        <v>936</v>
      </c>
      <c r="BP1677">
        <v>78</v>
      </c>
      <c r="BQ1677">
        <v>6010</v>
      </c>
      <c r="BS1677">
        <v>2</v>
      </c>
    </row>
    <row r="1678" spans="43:71" x14ac:dyDescent="0.2">
      <c r="AQ1678">
        <v>51</v>
      </c>
      <c r="AR1678">
        <v>6260</v>
      </c>
      <c r="AS1678" t="s">
        <v>31617</v>
      </c>
      <c r="AT1678" t="s">
        <v>937</v>
      </c>
      <c r="AU1678">
        <v>51</v>
      </c>
      <c r="AV1678">
        <v>6260</v>
      </c>
      <c r="AW1678" t="s">
        <v>24719</v>
      </c>
      <c r="AX1678" t="s">
        <v>937</v>
      </c>
      <c r="AY1678">
        <v>51</v>
      </c>
      <c r="AZ1678">
        <v>6260</v>
      </c>
      <c r="BA1678" t="s">
        <v>17871</v>
      </c>
      <c r="BB1678" t="s">
        <v>937</v>
      </c>
      <c r="BC1678">
        <v>51</v>
      </c>
      <c r="BD1678">
        <v>6260</v>
      </c>
      <c r="BE1678" t="s">
        <v>11023</v>
      </c>
      <c r="BF1678" t="s">
        <v>937</v>
      </c>
      <c r="BH1678">
        <v>51</v>
      </c>
      <c r="BI1678">
        <v>6260</v>
      </c>
      <c r="BJ1678" t="s">
        <v>4375</v>
      </c>
      <c r="BK1678" t="s">
        <v>937</v>
      </c>
      <c r="BP1678">
        <v>78</v>
      </c>
      <c r="BQ1678">
        <v>6020</v>
      </c>
      <c r="BS1678">
        <v>2</v>
      </c>
    </row>
    <row r="1679" spans="43:71" x14ac:dyDescent="0.2">
      <c r="AQ1679">
        <v>51</v>
      </c>
      <c r="AR1679">
        <v>6270</v>
      </c>
      <c r="AS1679" t="s">
        <v>31618</v>
      </c>
      <c r="AT1679" t="s">
        <v>937</v>
      </c>
      <c r="AU1679">
        <v>51</v>
      </c>
      <c r="AV1679">
        <v>6270</v>
      </c>
      <c r="AW1679" t="s">
        <v>24720</v>
      </c>
      <c r="AX1679" t="s">
        <v>937</v>
      </c>
      <c r="AY1679">
        <v>51</v>
      </c>
      <c r="AZ1679">
        <v>6270</v>
      </c>
      <c r="BA1679" t="s">
        <v>17872</v>
      </c>
      <c r="BB1679" t="s">
        <v>937</v>
      </c>
      <c r="BC1679">
        <v>51</v>
      </c>
      <c r="BD1679">
        <v>6270</v>
      </c>
      <c r="BE1679" t="s">
        <v>11024</v>
      </c>
      <c r="BF1679" t="s">
        <v>937</v>
      </c>
      <c r="BH1679">
        <v>51</v>
      </c>
      <c r="BI1679">
        <v>6270</v>
      </c>
      <c r="BJ1679" t="s">
        <v>4376</v>
      </c>
      <c r="BK1679" t="s">
        <v>937</v>
      </c>
      <c r="BP1679">
        <v>78</v>
      </c>
      <c r="BQ1679">
        <v>6030</v>
      </c>
      <c r="BS1679">
        <v>2</v>
      </c>
    </row>
    <row r="1680" spans="43:71" x14ac:dyDescent="0.2">
      <c r="AQ1680">
        <v>51</v>
      </c>
      <c r="AR1680">
        <v>6280</v>
      </c>
      <c r="AS1680" t="s">
        <v>31619</v>
      </c>
      <c r="AT1680" t="s">
        <v>936</v>
      </c>
      <c r="AU1680">
        <v>51</v>
      </c>
      <c r="AV1680">
        <v>6280</v>
      </c>
      <c r="AW1680" t="s">
        <v>24721</v>
      </c>
      <c r="AX1680" t="s">
        <v>936</v>
      </c>
      <c r="AY1680">
        <v>51</v>
      </c>
      <c r="AZ1680">
        <v>6280</v>
      </c>
      <c r="BA1680" t="s">
        <v>17873</v>
      </c>
      <c r="BB1680" t="s">
        <v>936</v>
      </c>
      <c r="BC1680">
        <v>51</v>
      </c>
      <c r="BD1680">
        <v>6280</v>
      </c>
      <c r="BE1680" t="s">
        <v>11025</v>
      </c>
      <c r="BF1680" t="s">
        <v>936</v>
      </c>
      <c r="BH1680">
        <v>51</v>
      </c>
      <c r="BI1680">
        <v>6280</v>
      </c>
      <c r="BJ1680" t="s">
        <v>4377</v>
      </c>
      <c r="BK1680" t="s">
        <v>936</v>
      </c>
      <c r="BP1680">
        <v>78</v>
      </c>
      <c r="BQ1680">
        <v>6040</v>
      </c>
      <c r="BS1680">
        <v>2</v>
      </c>
    </row>
    <row r="1681" spans="43:71" x14ac:dyDescent="0.2">
      <c r="AQ1681">
        <v>51</v>
      </c>
      <c r="AR1681">
        <v>6290</v>
      </c>
      <c r="AS1681" t="s">
        <v>31620</v>
      </c>
      <c r="AT1681" t="s">
        <v>937</v>
      </c>
      <c r="AU1681">
        <v>51</v>
      </c>
      <c r="AV1681">
        <v>6290</v>
      </c>
      <c r="AW1681" t="s">
        <v>24722</v>
      </c>
      <c r="AX1681" t="s">
        <v>937</v>
      </c>
      <c r="AY1681">
        <v>51</v>
      </c>
      <c r="AZ1681">
        <v>6290</v>
      </c>
      <c r="BA1681" t="s">
        <v>17874</v>
      </c>
      <c r="BB1681" t="s">
        <v>937</v>
      </c>
      <c r="BC1681">
        <v>51</v>
      </c>
      <c r="BD1681">
        <v>6290</v>
      </c>
      <c r="BE1681" t="s">
        <v>11026</v>
      </c>
      <c r="BF1681" t="s">
        <v>937</v>
      </c>
      <c r="BH1681">
        <v>51</v>
      </c>
      <c r="BI1681">
        <v>6290</v>
      </c>
      <c r="BJ1681" t="s">
        <v>4378</v>
      </c>
      <c r="BK1681" t="s">
        <v>937</v>
      </c>
      <c r="BP1681">
        <v>78</v>
      </c>
      <c r="BQ1681">
        <v>6070</v>
      </c>
      <c r="BS1681">
        <v>2</v>
      </c>
    </row>
    <row r="1682" spans="43:71" x14ac:dyDescent="0.2">
      <c r="AQ1682">
        <v>51</v>
      </c>
      <c r="AR1682">
        <v>6300</v>
      </c>
      <c r="AS1682" t="s">
        <v>31621</v>
      </c>
      <c r="AT1682" t="s">
        <v>936</v>
      </c>
      <c r="AU1682">
        <v>51</v>
      </c>
      <c r="AV1682">
        <v>6300</v>
      </c>
      <c r="AW1682" t="s">
        <v>24723</v>
      </c>
      <c r="AX1682" t="s">
        <v>936</v>
      </c>
      <c r="AY1682">
        <v>51</v>
      </c>
      <c r="AZ1682">
        <v>6300</v>
      </c>
      <c r="BA1682" t="s">
        <v>17875</v>
      </c>
      <c r="BB1682" t="s">
        <v>936</v>
      </c>
      <c r="BC1682">
        <v>51</v>
      </c>
      <c r="BD1682">
        <v>6300</v>
      </c>
      <c r="BE1682" t="s">
        <v>11027</v>
      </c>
      <c r="BF1682" t="s">
        <v>936</v>
      </c>
      <c r="BH1682">
        <v>51</v>
      </c>
      <c r="BI1682">
        <v>6300</v>
      </c>
      <c r="BJ1682" t="s">
        <v>4379</v>
      </c>
      <c r="BK1682" t="s">
        <v>936</v>
      </c>
      <c r="BP1682">
        <v>78</v>
      </c>
      <c r="BQ1682">
        <v>6080</v>
      </c>
      <c r="BS1682">
        <v>2</v>
      </c>
    </row>
    <row r="1683" spans="43:71" x14ac:dyDescent="0.2">
      <c r="AQ1683">
        <v>51</v>
      </c>
      <c r="AR1683">
        <v>6310</v>
      </c>
      <c r="AS1683" t="s">
        <v>31622</v>
      </c>
      <c r="AT1683" t="s">
        <v>936</v>
      </c>
      <c r="AU1683">
        <v>51</v>
      </c>
      <c r="AV1683">
        <v>6310</v>
      </c>
      <c r="AW1683" t="s">
        <v>24724</v>
      </c>
      <c r="AX1683" t="s">
        <v>936</v>
      </c>
      <c r="AY1683">
        <v>51</v>
      </c>
      <c r="AZ1683">
        <v>6310</v>
      </c>
      <c r="BA1683" t="s">
        <v>17876</v>
      </c>
      <c r="BB1683" t="s">
        <v>936</v>
      </c>
      <c r="BC1683">
        <v>51</v>
      </c>
      <c r="BD1683">
        <v>6310</v>
      </c>
      <c r="BE1683" t="s">
        <v>11028</v>
      </c>
      <c r="BF1683" t="s">
        <v>936</v>
      </c>
      <c r="BH1683">
        <v>51</v>
      </c>
      <c r="BI1683">
        <v>6310</v>
      </c>
      <c r="BJ1683" t="s">
        <v>4380</v>
      </c>
      <c r="BK1683" t="s">
        <v>936</v>
      </c>
      <c r="BP1683">
        <v>78</v>
      </c>
      <c r="BQ1683">
        <v>6090</v>
      </c>
      <c r="BS1683">
        <v>2</v>
      </c>
    </row>
    <row r="1684" spans="43:71" x14ac:dyDescent="0.2">
      <c r="AQ1684">
        <v>51</v>
      </c>
      <c r="AR1684">
        <v>6320</v>
      </c>
      <c r="AS1684" t="s">
        <v>31623</v>
      </c>
      <c r="AT1684" t="s">
        <v>936</v>
      </c>
      <c r="AU1684">
        <v>51</v>
      </c>
      <c r="AV1684">
        <v>6320</v>
      </c>
      <c r="AW1684" t="s">
        <v>24725</v>
      </c>
      <c r="AX1684" t="s">
        <v>936</v>
      </c>
      <c r="AY1684">
        <v>51</v>
      </c>
      <c r="AZ1684">
        <v>6320</v>
      </c>
      <c r="BA1684" t="s">
        <v>17877</v>
      </c>
      <c r="BB1684" t="s">
        <v>936</v>
      </c>
      <c r="BC1684">
        <v>51</v>
      </c>
      <c r="BD1684">
        <v>6320</v>
      </c>
      <c r="BE1684" t="s">
        <v>11029</v>
      </c>
      <c r="BF1684" t="s">
        <v>936</v>
      </c>
      <c r="BH1684">
        <v>51</v>
      </c>
      <c r="BI1684">
        <v>6320</v>
      </c>
      <c r="BJ1684" t="s">
        <v>4381</v>
      </c>
      <c r="BK1684" t="s">
        <v>936</v>
      </c>
      <c r="BP1684">
        <v>78</v>
      </c>
      <c r="BQ1684">
        <v>6100</v>
      </c>
      <c r="BS1684">
        <v>2</v>
      </c>
    </row>
    <row r="1685" spans="43:71" x14ac:dyDescent="0.2">
      <c r="AQ1685">
        <v>51</v>
      </c>
      <c r="AR1685">
        <v>6330</v>
      </c>
      <c r="AS1685" t="s">
        <v>31624</v>
      </c>
      <c r="AT1685" t="s">
        <v>936</v>
      </c>
      <c r="AU1685">
        <v>51</v>
      </c>
      <c r="AV1685">
        <v>6330</v>
      </c>
      <c r="AW1685" t="s">
        <v>24726</v>
      </c>
      <c r="AX1685" t="s">
        <v>936</v>
      </c>
      <c r="AY1685">
        <v>51</v>
      </c>
      <c r="AZ1685">
        <v>6330</v>
      </c>
      <c r="BA1685" t="s">
        <v>17878</v>
      </c>
      <c r="BB1685" t="s">
        <v>936</v>
      </c>
      <c r="BC1685">
        <v>51</v>
      </c>
      <c r="BD1685">
        <v>6330</v>
      </c>
      <c r="BE1685" t="s">
        <v>11030</v>
      </c>
      <c r="BF1685" t="s">
        <v>936</v>
      </c>
      <c r="BH1685">
        <v>51</v>
      </c>
      <c r="BI1685">
        <v>6330</v>
      </c>
      <c r="BJ1685" t="s">
        <v>4382</v>
      </c>
      <c r="BK1685" t="s">
        <v>936</v>
      </c>
      <c r="BP1685">
        <v>78</v>
      </c>
      <c r="BQ1685">
        <v>6101</v>
      </c>
      <c r="BS1685">
        <v>1</v>
      </c>
    </row>
    <row r="1686" spans="43:71" x14ac:dyDescent="0.2">
      <c r="AQ1686">
        <v>51</v>
      </c>
      <c r="AR1686">
        <v>6340</v>
      </c>
      <c r="AS1686" t="s">
        <v>31625</v>
      </c>
      <c r="AT1686" t="s">
        <v>936</v>
      </c>
      <c r="AU1686">
        <v>51</v>
      </c>
      <c r="AV1686">
        <v>6340</v>
      </c>
      <c r="AW1686" t="s">
        <v>24727</v>
      </c>
      <c r="AX1686" t="s">
        <v>936</v>
      </c>
      <c r="AY1686">
        <v>51</v>
      </c>
      <c r="AZ1686">
        <v>6340</v>
      </c>
      <c r="BA1686" t="s">
        <v>17879</v>
      </c>
      <c r="BB1686" t="s">
        <v>936</v>
      </c>
      <c r="BC1686">
        <v>51</v>
      </c>
      <c r="BD1686">
        <v>6340</v>
      </c>
      <c r="BE1686" t="s">
        <v>11031</v>
      </c>
      <c r="BF1686" t="s">
        <v>936</v>
      </c>
      <c r="BH1686">
        <v>51</v>
      </c>
      <c r="BI1686">
        <v>6340</v>
      </c>
      <c r="BJ1686" t="s">
        <v>4383</v>
      </c>
      <c r="BK1686" t="s">
        <v>936</v>
      </c>
      <c r="BP1686">
        <v>78</v>
      </c>
      <c r="BQ1686">
        <v>6110</v>
      </c>
      <c r="BS1686">
        <v>3</v>
      </c>
    </row>
    <row r="1687" spans="43:71" x14ac:dyDescent="0.2">
      <c r="AQ1687">
        <v>51</v>
      </c>
      <c r="AR1687">
        <v>6350</v>
      </c>
      <c r="AS1687" t="s">
        <v>31626</v>
      </c>
      <c r="AT1687" t="s">
        <v>936</v>
      </c>
      <c r="AU1687">
        <v>51</v>
      </c>
      <c r="AV1687">
        <v>6350</v>
      </c>
      <c r="AW1687" t="s">
        <v>24728</v>
      </c>
      <c r="AX1687" t="s">
        <v>936</v>
      </c>
      <c r="AY1687">
        <v>51</v>
      </c>
      <c r="AZ1687">
        <v>6350</v>
      </c>
      <c r="BA1687" t="s">
        <v>17880</v>
      </c>
      <c r="BB1687" t="s">
        <v>936</v>
      </c>
      <c r="BC1687">
        <v>51</v>
      </c>
      <c r="BD1687">
        <v>6350</v>
      </c>
      <c r="BE1687" t="s">
        <v>11032</v>
      </c>
      <c r="BF1687" t="s">
        <v>936</v>
      </c>
      <c r="BH1687">
        <v>51</v>
      </c>
      <c r="BI1687">
        <v>6350</v>
      </c>
      <c r="BJ1687" t="s">
        <v>4384</v>
      </c>
      <c r="BK1687" t="s">
        <v>936</v>
      </c>
      <c r="BP1687">
        <v>78</v>
      </c>
      <c r="BQ1687">
        <v>6130</v>
      </c>
      <c r="BS1687">
        <v>2</v>
      </c>
    </row>
    <row r="1688" spans="43:71" x14ac:dyDescent="0.2">
      <c r="AQ1688">
        <v>51</v>
      </c>
      <c r="AR1688">
        <v>6360</v>
      </c>
      <c r="AS1688" t="s">
        <v>31627</v>
      </c>
      <c r="AT1688" t="s">
        <v>936</v>
      </c>
      <c r="AU1688">
        <v>51</v>
      </c>
      <c r="AV1688">
        <v>6360</v>
      </c>
      <c r="AW1688" t="s">
        <v>24729</v>
      </c>
      <c r="AX1688" t="s">
        <v>936</v>
      </c>
      <c r="AY1688">
        <v>51</v>
      </c>
      <c r="AZ1688">
        <v>6360</v>
      </c>
      <c r="BA1688" t="s">
        <v>17881</v>
      </c>
      <c r="BB1688" t="s">
        <v>936</v>
      </c>
      <c r="BC1688">
        <v>51</v>
      </c>
      <c r="BD1688">
        <v>6360</v>
      </c>
      <c r="BE1688" t="s">
        <v>11033</v>
      </c>
      <c r="BF1688" t="s">
        <v>936</v>
      </c>
      <c r="BH1688">
        <v>51</v>
      </c>
      <c r="BI1688">
        <v>6360</v>
      </c>
      <c r="BJ1688" t="s">
        <v>4385</v>
      </c>
      <c r="BK1688" t="s">
        <v>936</v>
      </c>
      <c r="BP1688">
        <v>78</v>
      </c>
      <c r="BQ1688">
        <v>6131</v>
      </c>
      <c r="BS1688">
        <v>2</v>
      </c>
    </row>
    <row r="1689" spans="43:71" x14ac:dyDescent="0.2">
      <c r="AQ1689">
        <v>51</v>
      </c>
      <c r="AR1689">
        <v>7205</v>
      </c>
      <c r="AS1689" t="s">
        <v>31628</v>
      </c>
      <c r="AT1689" t="s">
        <v>937</v>
      </c>
      <c r="AU1689">
        <v>51</v>
      </c>
      <c r="AV1689">
        <v>7205</v>
      </c>
      <c r="AW1689" t="s">
        <v>24730</v>
      </c>
      <c r="AX1689" t="s">
        <v>937</v>
      </c>
      <c r="AY1689">
        <v>51</v>
      </c>
      <c r="AZ1689">
        <v>7205</v>
      </c>
      <c r="BA1689" t="s">
        <v>17882</v>
      </c>
      <c r="BB1689" t="s">
        <v>937</v>
      </c>
      <c r="BC1689">
        <v>51</v>
      </c>
      <c r="BD1689">
        <v>7205</v>
      </c>
      <c r="BE1689" t="s">
        <v>11034</v>
      </c>
      <c r="BF1689" t="s">
        <v>937</v>
      </c>
      <c r="BH1689">
        <v>51</v>
      </c>
      <c r="BI1689">
        <v>7205</v>
      </c>
      <c r="BJ1689" t="s">
        <v>4386</v>
      </c>
      <c r="BK1689" t="s">
        <v>937</v>
      </c>
      <c r="BP1689">
        <v>78</v>
      </c>
      <c r="BQ1689">
        <v>6140</v>
      </c>
      <c r="BS1689">
        <v>2</v>
      </c>
    </row>
    <row r="1690" spans="43:71" x14ac:dyDescent="0.2">
      <c r="AQ1690">
        <v>51</v>
      </c>
      <c r="AR1690">
        <v>7206</v>
      </c>
      <c r="AS1690" t="s">
        <v>31629</v>
      </c>
      <c r="AT1690" t="s">
        <v>936</v>
      </c>
      <c r="AU1690">
        <v>51</v>
      </c>
      <c r="AV1690">
        <v>7206</v>
      </c>
      <c r="AW1690" t="s">
        <v>24731</v>
      </c>
      <c r="AX1690" t="s">
        <v>936</v>
      </c>
      <c r="AY1690">
        <v>51</v>
      </c>
      <c r="AZ1690">
        <v>7206</v>
      </c>
      <c r="BA1690" t="s">
        <v>17883</v>
      </c>
      <c r="BB1690" t="s">
        <v>936</v>
      </c>
      <c r="BC1690">
        <v>51</v>
      </c>
      <c r="BD1690">
        <v>7206</v>
      </c>
      <c r="BE1690" t="s">
        <v>11035</v>
      </c>
      <c r="BF1690" t="s">
        <v>936</v>
      </c>
      <c r="BH1690">
        <v>51</v>
      </c>
      <c r="BI1690">
        <v>7206</v>
      </c>
      <c r="BJ1690" t="s">
        <v>4387</v>
      </c>
      <c r="BK1690" t="s">
        <v>936</v>
      </c>
      <c r="BP1690">
        <v>78</v>
      </c>
      <c r="BQ1690">
        <v>6150</v>
      </c>
      <c r="BS1690">
        <v>2</v>
      </c>
    </row>
    <row r="1691" spans="43:71" x14ac:dyDescent="0.2">
      <c r="AQ1691">
        <v>51</v>
      </c>
      <c r="AR1691">
        <v>7207</v>
      </c>
      <c r="AS1691" t="s">
        <v>31630</v>
      </c>
      <c r="AT1691" t="s">
        <v>936</v>
      </c>
      <c r="AU1691">
        <v>51</v>
      </c>
      <c r="AV1691">
        <v>7207</v>
      </c>
      <c r="AW1691" t="s">
        <v>24732</v>
      </c>
      <c r="AX1691" t="s">
        <v>936</v>
      </c>
      <c r="AY1691">
        <v>51</v>
      </c>
      <c r="AZ1691">
        <v>7207</v>
      </c>
      <c r="BA1691" t="s">
        <v>17884</v>
      </c>
      <c r="BB1691" t="s">
        <v>936</v>
      </c>
      <c r="BC1691">
        <v>51</v>
      </c>
      <c r="BD1691">
        <v>7207</v>
      </c>
      <c r="BE1691" t="s">
        <v>11036</v>
      </c>
      <c r="BF1691" t="s">
        <v>936</v>
      </c>
      <c r="BH1691">
        <v>51</v>
      </c>
      <c r="BI1691">
        <v>7207</v>
      </c>
      <c r="BJ1691" t="s">
        <v>4388</v>
      </c>
      <c r="BK1691" t="s">
        <v>936</v>
      </c>
      <c r="BP1691">
        <v>78</v>
      </c>
      <c r="BQ1691">
        <v>6160</v>
      </c>
      <c r="BS1691">
        <v>2</v>
      </c>
    </row>
    <row r="1692" spans="43:71" x14ac:dyDescent="0.2">
      <c r="AQ1692">
        <v>51</v>
      </c>
      <c r="AR1692">
        <v>7210</v>
      </c>
      <c r="AS1692" t="s">
        <v>31631</v>
      </c>
      <c r="AT1692" t="s">
        <v>937</v>
      </c>
      <c r="AU1692">
        <v>51</v>
      </c>
      <c r="AV1692">
        <v>7210</v>
      </c>
      <c r="AW1692" t="s">
        <v>24733</v>
      </c>
      <c r="AX1692" t="s">
        <v>937</v>
      </c>
      <c r="AY1692">
        <v>51</v>
      </c>
      <c r="AZ1692">
        <v>7210</v>
      </c>
      <c r="BA1692" t="s">
        <v>17885</v>
      </c>
      <c r="BB1692" t="s">
        <v>937</v>
      </c>
      <c r="BC1692">
        <v>51</v>
      </c>
      <c r="BD1692">
        <v>7210</v>
      </c>
      <c r="BE1692" t="s">
        <v>11037</v>
      </c>
      <c r="BF1692" t="s">
        <v>937</v>
      </c>
      <c r="BH1692">
        <v>51</v>
      </c>
      <c r="BI1692">
        <v>7210</v>
      </c>
      <c r="BJ1692" t="s">
        <v>4389</v>
      </c>
      <c r="BK1692" t="s">
        <v>937</v>
      </c>
      <c r="BP1692">
        <v>78</v>
      </c>
      <c r="BQ1692">
        <v>6170</v>
      </c>
      <c r="BS1692">
        <v>2</v>
      </c>
    </row>
    <row r="1693" spans="43:71" x14ac:dyDescent="0.2">
      <c r="AQ1693">
        <v>51</v>
      </c>
      <c r="AR1693">
        <v>8073</v>
      </c>
      <c r="AS1693" t="s">
        <v>31632</v>
      </c>
      <c r="AT1693" t="s">
        <v>936</v>
      </c>
      <c r="AU1693">
        <v>51</v>
      </c>
      <c r="AV1693">
        <v>8073</v>
      </c>
      <c r="AW1693" t="s">
        <v>24734</v>
      </c>
      <c r="AX1693" t="s">
        <v>936</v>
      </c>
      <c r="AY1693">
        <v>51</v>
      </c>
      <c r="AZ1693">
        <v>8073</v>
      </c>
      <c r="BA1693" t="s">
        <v>17886</v>
      </c>
      <c r="BB1693" t="s">
        <v>936</v>
      </c>
      <c r="BC1693">
        <v>51</v>
      </c>
      <c r="BD1693">
        <v>8073</v>
      </c>
      <c r="BE1693" t="s">
        <v>11038</v>
      </c>
      <c r="BF1693" t="s">
        <v>936</v>
      </c>
      <c r="BH1693">
        <v>51</v>
      </c>
      <c r="BI1693">
        <v>8073</v>
      </c>
      <c r="BJ1693" t="s">
        <v>4390</v>
      </c>
      <c r="BK1693" t="s">
        <v>936</v>
      </c>
      <c r="BP1693">
        <v>78</v>
      </c>
      <c r="BQ1693">
        <v>6180</v>
      </c>
      <c r="BS1693">
        <v>2</v>
      </c>
    </row>
    <row r="1694" spans="43:71" x14ac:dyDescent="0.2">
      <c r="AQ1694">
        <v>51</v>
      </c>
      <c r="AR1694">
        <v>8074</v>
      </c>
      <c r="AS1694" t="s">
        <v>31633</v>
      </c>
      <c r="AT1694" t="s">
        <v>937</v>
      </c>
      <c r="AU1694">
        <v>51</v>
      </c>
      <c r="AV1694">
        <v>8074</v>
      </c>
      <c r="AW1694" t="s">
        <v>24735</v>
      </c>
      <c r="AX1694" t="s">
        <v>937</v>
      </c>
      <c r="AY1694">
        <v>51</v>
      </c>
      <c r="AZ1694">
        <v>8074</v>
      </c>
      <c r="BA1694" t="s">
        <v>17887</v>
      </c>
      <c r="BB1694" t="s">
        <v>937</v>
      </c>
      <c r="BC1694">
        <v>51</v>
      </c>
      <c r="BD1694">
        <v>8074</v>
      </c>
      <c r="BE1694" t="s">
        <v>11039</v>
      </c>
      <c r="BF1694" t="s">
        <v>937</v>
      </c>
      <c r="BH1694">
        <v>51</v>
      </c>
      <c r="BI1694">
        <v>8074</v>
      </c>
      <c r="BJ1694" t="s">
        <v>4391</v>
      </c>
      <c r="BK1694" t="s">
        <v>937</v>
      </c>
      <c r="BP1694">
        <v>78</v>
      </c>
      <c r="BQ1694">
        <v>6190</v>
      </c>
      <c r="BS1694">
        <v>2</v>
      </c>
    </row>
    <row r="1695" spans="43:71" x14ac:dyDescent="0.2">
      <c r="AQ1695">
        <v>51</v>
      </c>
      <c r="AR1695">
        <v>8075</v>
      </c>
      <c r="AS1695" t="s">
        <v>31634</v>
      </c>
      <c r="AT1695" t="s">
        <v>936</v>
      </c>
      <c r="AU1695">
        <v>51</v>
      </c>
      <c r="AV1695">
        <v>8075</v>
      </c>
      <c r="AW1695" t="s">
        <v>24736</v>
      </c>
      <c r="AX1695" t="s">
        <v>936</v>
      </c>
      <c r="AY1695">
        <v>51</v>
      </c>
      <c r="AZ1695">
        <v>8075</v>
      </c>
      <c r="BA1695" t="s">
        <v>17888</v>
      </c>
      <c r="BB1695" t="s">
        <v>936</v>
      </c>
      <c r="BC1695">
        <v>51</v>
      </c>
      <c r="BD1695">
        <v>8075</v>
      </c>
      <c r="BE1695" t="s">
        <v>11040</v>
      </c>
      <c r="BF1695" t="s">
        <v>936</v>
      </c>
      <c r="BH1695">
        <v>51</v>
      </c>
      <c r="BI1695">
        <v>8075</v>
      </c>
      <c r="BJ1695" t="s">
        <v>4392</v>
      </c>
      <c r="BK1695" t="s">
        <v>936</v>
      </c>
      <c r="BP1695">
        <v>78</v>
      </c>
      <c r="BQ1695">
        <v>6200</v>
      </c>
      <c r="BS1695">
        <v>2</v>
      </c>
    </row>
    <row r="1696" spans="43:71" x14ac:dyDescent="0.2">
      <c r="AQ1696">
        <v>51</v>
      </c>
      <c r="AR1696">
        <v>8076</v>
      </c>
      <c r="AS1696" t="s">
        <v>31635</v>
      </c>
      <c r="AT1696" t="s">
        <v>937</v>
      </c>
      <c r="AU1696">
        <v>51</v>
      </c>
      <c r="AV1696">
        <v>8076</v>
      </c>
      <c r="AW1696" t="s">
        <v>24737</v>
      </c>
      <c r="AX1696" t="s">
        <v>937</v>
      </c>
      <c r="AY1696">
        <v>51</v>
      </c>
      <c r="AZ1696">
        <v>8076</v>
      </c>
      <c r="BA1696" t="s">
        <v>17889</v>
      </c>
      <c r="BB1696" t="s">
        <v>937</v>
      </c>
      <c r="BC1696">
        <v>51</v>
      </c>
      <c r="BD1696">
        <v>8076</v>
      </c>
      <c r="BE1696" t="s">
        <v>11041</v>
      </c>
      <c r="BF1696" t="s">
        <v>937</v>
      </c>
      <c r="BH1696">
        <v>51</v>
      </c>
      <c r="BI1696">
        <v>8076</v>
      </c>
      <c r="BJ1696" t="s">
        <v>4393</v>
      </c>
      <c r="BK1696" t="s">
        <v>937</v>
      </c>
      <c r="BP1696">
        <v>78</v>
      </c>
      <c r="BQ1696">
        <v>6210</v>
      </c>
      <c r="BS1696">
        <v>1</v>
      </c>
    </row>
    <row r="1697" spans="43:71" x14ac:dyDescent="0.2">
      <c r="AQ1697">
        <v>51</v>
      </c>
      <c r="AR1697">
        <v>8077</v>
      </c>
      <c r="AS1697" t="s">
        <v>31636</v>
      </c>
      <c r="AT1697" t="s">
        <v>937</v>
      </c>
      <c r="AU1697">
        <v>51</v>
      </c>
      <c r="AV1697">
        <v>8077</v>
      </c>
      <c r="AW1697" t="s">
        <v>24738</v>
      </c>
      <c r="AX1697" t="s">
        <v>937</v>
      </c>
      <c r="AY1697">
        <v>51</v>
      </c>
      <c r="AZ1697">
        <v>8077</v>
      </c>
      <c r="BA1697" t="s">
        <v>17890</v>
      </c>
      <c r="BB1697" t="s">
        <v>937</v>
      </c>
      <c r="BC1697">
        <v>51</v>
      </c>
      <c r="BD1697">
        <v>8077</v>
      </c>
      <c r="BE1697" t="s">
        <v>11042</v>
      </c>
      <c r="BF1697" t="s">
        <v>937</v>
      </c>
      <c r="BH1697">
        <v>51</v>
      </c>
      <c r="BI1697">
        <v>8077</v>
      </c>
      <c r="BJ1697" t="s">
        <v>4394</v>
      </c>
      <c r="BK1697" t="s">
        <v>937</v>
      </c>
      <c r="BP1697">
        <v>78</v>
      </c>
      <c r="BQ1697">
        <v>6240</v>
      </c>
      <c r="BS1697">
        <v>2</v>
      </c>
    </row>
    <row r="1698" spans="43:71" x14ac:dyDescent="0.2">
      <c r="AQ1698">
        <v>51</v>
      </c>
      <c r="AR1698">
        <v>8078</v>
      </c>
      <c r="AS1698" t="s">
        <v>31637</v>
      </c>
      <c r="AT1698" t="s">
        <v>937</v>
      </c>
      <c r="AU1698">
        <v>51</v>
      </c>
      <c r="AV1698">
        <v>8078</v>
      </c>
      <c r="AW1698" t="s">
        <v>24739</v>
      </c>
      <c r="AX1698" t="s">
        <v>937</v>
      </c>
      <c r="AY1698">
        <v>51</v>
      </c>
      <c r="AZ1698">
        <v>8078</v>
      </c>
      <c r="BA1698" t="s">
        <v>17891</v>
      </c>
      <c r="BB1698" t="s">
        <v>937</v>
      </c>
      <c r="BC1698">
        <v>51</v>
      </c>
      <c r="BD1698">
        <v>8078</v>
      </c>
      <c r="BE1698" t="s">
        <v>11043</v>
      </c>
      <c r="BF1698" t="s">
        <v>937</v>
      </c>
      <c r="BH1698">
        <v>51</v>
      </c>
      <c r="BI1698">
        <v>8078</v>
      </c>
      <c r="BJ1698" t="s">
        <v>4395</v>
      </c>
      <c r="BK1698" t="s">
        <v>937</v>
      </c>
      <c r="BP1698">
        <v>78</v>
      </c>
      <c r="BQ1698">
        <v>6250</v>
      </c>
      <c r="BS1698">
        <v>3</v>
      </c>
    </row>
    <row r="1699" spans="43:71" x14ac:dyDescent="0.2">
      <c r="AQ1699">
        <v>51</v>
      </c>
      <c r="AR1699">
        <v>8079</v>
      </c>
      <c r="AS1699" t="s">
        <v>31638</v>
      </c>
      <c r="AT1699" t="s">
        <v>937</v>
      </c>
      <c r="AU1699">
        <v>51</v>
      </c>
      <c r="AV1699">
        <v>8079</v>
      </c>
      <c r="AW1699" t="s">
        <v>24740</v>
      </c>
      <c r="AX1699" t="s">
        <v>937</v>
      </c>
      <c r="AY1699">
        <v>51</v>
      </c>
      <c r="AZ1699">
        <v>8079</v>
      </c>
      <c r="BA1699" t="s">
        <v>17892</v>
      </c>
      <c r="BB1699" t="s">
        <v>937</v>
      </c>
      <c r="BC1699">
        <v>51</v>
      </c>
      <c r="BD1699">
        <v>8079</v>
      </c>
      <c r="BE1699" t="s">
        <v>11044</v>
      </c>
      <c r="BF1699" t="s">
        <v>937</v>
      </c>
      <c r="BH1699">
        <v>51</v>
      </c>
      <c r="BI1699">
        <v>8079</v>
      </c>
      <c r="BJ1699" t="s">
        <v>4396</v>
      </c>
      <c r="BK1699" t="s">
        <v>937</v>
      </c>
      <c r="BP1699">
        <v>78</v>
      </c>
      <c r="BQ1699">
        <v>6256</v>
      </c>
      <c r="BS1699">
        <v>3</v>
      </c>
    </row>
    <row r="1700" spans="43:71" x14ac:dyDescent="0.2">
      <c r="AQ1700">
        <v>51</v>
      </c>
      <c r="AR1700">
        <v>8080</v>
      </c>
      <c r="AS1700" t="s">
        <v>31639</v>
      </c>
      <c r="AT1700" t="s">
        <v>937</v>
      </c>
      <c r="AU1700">
        <v>51</v>
      </c>
      <c r="AV1700">
        <v>8080</v>
      </c>
      <c r="AW1700" t="s">
        <v>24741</v>
      </c>
      <c r="AX1700" t="s">
        <v>938</v>
      </c>
      <c r="AY1700">
        <v>51</v>
      </c>
      <c r="AZ1700">
        <v>8080</v>
      </c>
      <c r="BA1700" t="s">
        <v>17893</v>
      </c>
      <c r="BB1700" t="s">
        <v>938</v>
      </c>
      <c r="BC1700">
        <v>51</v>
      </c>
      <c r="BD1700">
        <v>8080</v>
      </c>
      <c r="BE1700" t="s">
        <v>11045</v>
      </c>
      <c r="BF1700" t="s">
        <v>938</v>
      </c>
      <c r="BH1700">
        <v>51</v>
      </c>
      <c r="BI1700">
        <v>8080</v>
      </c>
      <c r="BJ1700" t="s">
        <v>4397</v>
      </c>
      <c r="BK1700" t="s">
        <v>938</v>
      </c>
      <c r="BP1700">
        <v>78</v>
      </c>
      <c r="BQ1700">
        <v>6260</v>
      </c>
      <c r="BS1700">
        <v>2</v>
      </c>
    </row>
    <row r="1701" spans="43:71" x14ac:dyDescent="0.2">
      <c r="AQ1701">
        <v>51</v>
      </c>
      <c r="AR1701">
        <v>8081</v>
      </c>
      <c r="AS1701" t="s">
        <v>31640</v>
      </c>
      <c r="AT1701" t="s">
        <v>938</v>
      </c>
      <c r="AU1701">
        <v>51</v>
      </c>
      <c r="AV1701">
        <v>8081</v>
      </c>
      <c r="AW1701" t="s">
        <v>24742</v>
      </c>
      <c r="AX1701" t="s">
        <v>938</v>
      </c>
      <c r="AY1701">
        <v>51</v>
      </c>
      <c r="AZ1701">
        <v>8081</v>
      </c>
      <c r="BA1701" t="s">
        <v>17894</v>
      </c>
      <c r="BB1701" t="s">
        <v>938</v>
      </c>
      <c r="BC1701">
        <v>51</v>
      </c>
      <c r="BD1701">
        <v>8081</v>
      </c>
      <c r="BE1701" t="s">
        <v>11046</v>
      </c>
      <c r="BF1701" t="s">
        <v>938</v>
      </c>
      <c r="BH1701">
        <v>51</v>
      </c>
      <c r="BI1701">
        <v>8081</v>
      </c>
      <c r="BJ1701" t="s">
        <v>4398</v>
      </c>
      <c r="BK1701" t="s">
        <v>938</v>
      </c>
      <c r="BP1701">
        <v>78</v>
      </c>
      <c r="BQ1701">
        <v>6270</v>
      </c>
      <c r="BS1701">
        <v>2</v>
      </c>
    </row>
    <row r="1702" spans="43:71" x14ac:dyDescent="0.2">
      <c r="AQ1702">
        <v>51</v>
      </c>
      <c r="AR1702">
        <v>8082</v>
      </c>
      <c r="AS1702" t="s">
        <v>31641</v>
      </c>
      <c r="AT1702" t="s">
        <v>937</v>
      </c>
      <c r="AU1702">
        <v>51</v>
      </c>
      <c r="AV1702">
        <v>8082</v>
      </c>
      <c r="AW1702" t="s">
        <v>24743</v>
      </c>
      <c r="AX1702" t="s">
        <v>937</v>
      </c>
      <c r="AY1702">
        <v>51</v>
      </c>
      <c r="AZ1702">
        <v>8082</v>
      </c>
      <c r="BA1702" t="s">
        <v>17895</v>
      </c>
      <c r="BB1702" t="s">
        <v>937</v>
      </c>
      <c r="BC1702">
        <v>51</v>
      </c>
      <c r="BD1702">
        <v>8082</v>
      </c>
      <c r="BE1702" t="s">
        <v>11047</v>
      </c>
      <c r="BF1702" t="s">
        <v>937</v>
      </c>
      <c r="BH1702">
        <v>51</v>
      </c>
      <c r="BI1702">
        <v>8082</v>
      </c>
      <c r="BJ1702" t="s">
        <v>4399</v>
      </c>
      <c r="BK1702" t="s">
        <v>937</v>
      </c>
      <c r="BP1702">
        <v>78</v>
      </c>
      <c r="BQ1702">
        <v>6280</v>
      </c>
      <c r="BS1702">
        <v>1</v>
      </c>
    </row>
    <row r="1703" spans="43:71" x14ac:dyDescent="0.2">
      <c r="AQ1703">
        <v>51</v>
      </c>
      <c r="AR1703">
        <v>8083</v>
      </c>
      <c r="AS1703" t="s">
        <v>31642</v>
      </c>
      <c r="AT1703" t="s">
        <v>937</v>
      </c>
      <c r="AU1703">
        <v>51</v>
      </c>
      <c r="AV1703">
        <v>8083</v>
      </c>
      <c r="AW1703" t="s">
        <v>24744</v>
      </c>
      <c r="AX1703" t="s">
        <v>937</v>
      </c>
      <c r="AY1703">
        <v>51</v>
      </c>
      <c r="AZ1703">
        <v>8083</v>
      </c>
      <c r="BA1703" t="s">
        <v>17896</v>
      </c>
      <c r="BB1703" t="s">
        <v>937</v>
      </c>
      <c r="BC1703">
        <v>51</v>
      </c>
      <c r="BD1703">
        <v>8083</v>
      </c>
      <c r="BE1703" t="s">
        <v>11048</v>
      </c>
      <c r="BF1703" t="s">
        <v>937</v>
      </c>
      <c r="BH1703">
        <v>51</v>
      </c>
      <c r="BI1703">
        <v>8083</v>
      </c>
      <c r="BJ1703" t="s">
        <v>4400</v>
      </c>
      <c r="BK1703" t="s">
        <v>937</v>
      </c>
      <c r="BP1703">
        <v>78</v>
      </c>
      <c r="BQ1703">
        <v>6290</v>
      </c>
      <c r="BS1703">
        <v>1</v>
      </c>
    </row>
    <row r="1704" spans="43:71" x14ac:dyDescent="0.2">
      <c r="AQ1704">
        <v>51</v>
      </c>
      <c r="AR1704">
        <v>8084</v>
      </c>
      <c r="AS1704" t="s">
        <v>31643</v>
      </c>
      <c r="AT1704" t="s">
        <v>937</v>
      </c>
      <c r="AU1704">
        <v>51</v>
      </c>
      <c r="AV1704">
        <v>8084</v>
      </c>
      <c r="AW1704" t="s">
        <v>24745</v>
      </c>
      <c r="AX1704" t="s">
        <v>937</v>
      </c>
      <c r="AY1704">
        <v>51</v>
      </c>
      <c r="AZ1704">
        <v>8084</v>
      </c>
      <c r="BA1704" t="s">
        <v>17897</v>
      </c>
      <c r="BB1704" t="s">
        <v>937</v>
      </c>
      <c r="BC1704">
        <v>51</v>
      </c>
      <c r="BD1704">
        <v>8084</v>
      </c>
      <c r="BE1704" t="s">
        <v>11049</v>
      </c>
      <c r="BF1704" t="s">
        <v>937</v>
      </c>
      <c r="BH1704">
        <v>51</v>
      </c>
      <c r="BI1704">
        <v>8084</v>
      </c>
      <c r="BJ1704" t="s">
        <v>4401</v>
      </c>
      <c r="BK1704" t="s">
        <v>937</v>
      </c>
      <c r="BP1704">
        <v>78</v>
      </c>
      <c r="BQ1704">
        <v>6300</v>
      </c>
      <c r="BS1704">
        <v>3</v>
      </c>
    </row>
    <row r="1705" spans="43:71" x14ac:dyDescent="0.2">
      <c r="AQ1705">
        <v>53</v>
      </c>
      <c r="AR1705">
        <v>6010</v>
      </c>
      <c r="AS1705" t="s">
        <v>31644</v>
      </c>
      <c r="AT1705" t="s">
        <v>937</v>
      </c>
      <c r="AU1705">
        <v>53</v>
      </c>
      <c r="AV1705">
        <v>6010</v>
      </c>
      <c r="AW1705" t="s">
        <v>24746</v>
      </c>
      <c r="AX1705" t="s">
        <v>937</v>
      </c>
      <c r="AY1705">
        <v>53</v>
      </c>
      <c r="AZ1705">
        <v>6010</v>
      </c>
      <c r="BA1705" t="s">
        <v>17898</v>
      </c>
      <c r="BB1705" t="s">
        <v>937</v>
      </c>
      <c r="BC1705">
        <v>53</v>
      </c>
      <c r="BD1705">
        <v>6010</v>
      </c>
      <c r="BE1705" t="s">
        <v>11050</v>
      </c>
      <c r="BF1705" t="s">
        <v>937</v>
      </c>
      <c r="BH1705">
        <v>53</v>
      </c>
      <c r="BI1705">
        <v>6010</v>
      </c>
      <c r="BJ1705" t="s">
        <v>4402</v>
      </c>
      <c r="BK1705" t="s">
        <v>937</v>
      </c>
      <c r="BP1705">
        <v>78</v>
      </c>
      <c r="BQ1705">
        <v>6310</v>
      </c>
      <c r="BS1705">
        <v>3</v>
      </c>
    </row>
    <row r="1706" spans="43:71" x14ac:dyDescent="0.2">
      <c r="AQ1706">
        <v>53</v>
      </c>
      <c r="AR1706">
        <v>6020</v>
      </c>
      <c r="AS1706" t="s">
        <v>31645</v>
      </c>
      <c r="AT1706" t="s">
        <v>937</v>
      </c>
      <c r="AU1706">
        <v>53</v>
      </c>
      <c r="AV1706">
        <v>6020</v>
      </c>
      <c r="AW1706" t="s">
        <v>24747</v>
      </c>
      <c r="AX1706" t="s">
        <v>937</v>
      </c>
      <c r="AY1706">
        <v>53</v>
      </c>
      <c r="AZ1706">
        <v>6020</v>
      </c>
      <c r="BA1706" t="s">
        <v>17899</v>
      </c>
      <c r="BB1706" t="s">
        <v>937</v>
      </c>
      <c r="BC1706">
        <v>53</v>
      </c>
      <c r="BD1706">
        <v>6020</v>
      </c>
      <c r="BE1706" t="s">
        <v>11051</v>
      </c>
      <c r="BF1706" t="s">
        <v>937</v>
      </c>
      <c r="BH1706">
        <v>53</v>
      </c>
      <c r="BI1706">
        <v>6020</v>
      </c>
      <c r="BJ1706" t="s">
        <v>4403</v>
      </c>
      <c r="BK1706" t="s">
        <v>937</v>
      </c>
      <c r="BP1706">
        <v>78</v>
      </c>
      <c r="BQ1706">
        <v>6320</v>
      </c>
      <c r="BS1706">
        <v>3</v>
      </c>
    </row>
    <row r="1707" spans="43:71" x14ac:dyDescent="0.2">
      <c r="AQ1707">
        <v>53</v>
      </c>
      <c r="AR1707">
        <v>6030</v>
      </c>
      <c r="AS1707" t="s">
        <v>31646</v>
      </c>
      <c r="AT1707" t="s">
        <v>937</v>
      </c>
      <c r="AU1707">
        <v>53</v>
      </c>
      <c r="AV1707">
        <v>6030</v>
      </c>
      <c r="AW1707" t="s">
        <v>24748</v>
      </c>
      <c r="AX1707" t="s">
        <v>937</v>
      </c>
      <c r="AY1707">
        <v>53</v>
      </c>
      <c r="AZ1707">
        <v>6030</v>
      </c>
      <c r="BA1707" t="s">
        <v>17900</v>
      </c>
      <c r="BB1707" t="s">
        <v>937</v>
      </c>
      <c r="BC1707">
        <v>53</v>
      </c>
      <c r="BD1707">
        <v>6030</v>
      </c>
      <c r="BE1707" t="s">
        <v>11052</v>
      </c>
      <c r="BF1707" t="s">
        <v>937</v>
      </c>
      <c r="BH1707">
        <v>53</v>
      </c>
      <c r="BI1707">
        <v>6030</v>
      </c>
      <c r="BJ1707" t="s">
        <v>4404</v>
      </c>
      <c r="BK1707" t="s">
        <v>937</v>
      </c>
      <c r="BP1707">
        <v>78</v>
      </c>
      <c r="BQ1707">
        <v>6330</v>
      </c>
      <c r="BS1707">
        <v>2</v>
      </c>
    </row>
    <row r="1708" spans="43:71" x14ac:dyDescent="0.2">
      <c r="AQ1708">
        <v>53</v>
      </c>
      <c r="AR1708">
        <v>6040</v>
      </c>
      <c r="AS1708" t="s">
        <v>31647</v>
      </c>
      <c r="AT1708" t="s">
        <v>937</v>
      </c>
      <c r="AU1708">
        <v>53</v>
      </c>
      <c r="AV1708">
        <v>6040</v>
      </c>
      <c r="AW1708" t="s">
        <v>24749</v>
      </c>
      <c r="AX1708" t="s">
        <v>937</v>
      </c>
      <c r="AY1708">
        <v>53</v>
      </c>
      <c r="AZ1708">
        <v>6040</v>
      </c>
      <c r="BA1708" t="s">
        <v>17901</v>
      </c>
      <c r="BB1708" t="s">
        <v>937</v>
      </c>
      <c r="BC1708">
        <v>53</v>
      </c>
      <c r="BD1708">
        <v>6040</v>
      </c>
      <c r="BE1708" t="s">
        <v>11053</v>
      </c>
      <c r="BF1708" t="s">
        <v>937</v>
      </c>
      <c r="BH1708">
        <v>53</v>
      </c>
      <c r="BI1708">
        <v>6040</v>
      </c>
      <c r="BJ1708" t="s">
        <v>4405</v>
      </c>
      <c r="BK1708" t="s">
        <v>937</v>
      </c>
      <c r="BP1708">
        <v>78</v>
      </c>
      <c r="BQ1708">
        <v>6340</v>
      </c>
      <c r="BS1708">
        <v>1</v>
      </c>
    </row>
    <row r="1709" spans="43:71" x14ac:dyDescent="0.2">
      <c r="AQ1709">
        <v>53</v>
      </c>
      <c r="AR1709">
        <v>6070</v>
      </c>
      <c r="AS1709" t="s">
        <v>31648</v>
      </c>
      <c r="AT1709" t="s">
        <v>937</v>
      </c>
      <c r="AU1709">
        <v>53</v>
      </c>
      <c r="AV1709">
        <v>6070</v>
      </c>
      <c r="AW1709" t="s">
        <v>24750</v>
      </c>
      <c r="AX1709" t="s">
        <v>937</v>
      </c>
      <c r="AY1709">
        <v>53</v>
      </c>
      <c r="AZ1709">
        <v>6070</v>
      </c>
      <c r="BA1709" t="s">
        <v>17902</v>
      </c>
      <c r="BB1709" t="s">
        <v>937</v>
      </c>
      <c r="BC1709">
        <v>53</v>
      </c>
      <c r="BD1709">
        <v>6070</v>
      </c>
      <c r="BE1709" t="s">
        <v>11054</v>
      </c>
      <c r="BF1709" t="s">
        <v>937</v>
      </c>
      <c r="BH1709">
        <v>53</v>
      </c>
      <c r="BI1709">
        <v>6070</v>
      </c>
      <c r="BJ1709" t="s">
        <v>4406</v>
      </c>
      <c r="BK1709" t="s">
        <v>937</v>
      </c>
      <c r="BP1709">
        <v>79</v>
      </c>
      <c r="BQ1709">
        <v>6010</v>
      </c>
      <c r="BS1709">
        <v>2</v>
      </c>
    </row>
    <row r="1710" spans="43:71" x14ac:dyDescent="0.2">
      <c r="AQ1710">
        <v>53</v>
      </c>
      <c r="AR1710">
        <v>6080</v>
      </c>
      <c r="AS1710" t="s">
        <v>31649</v>
      </c>
      <c r="AT1710" t="s">
        <v>937</v>
      </c>
      <c r="AU1710">
        <v>53</v>
      </c>
      <c r="AV1710">
        <v>6080</v>
      </c>
      <c r="AW1710" t="s">
        <v>24751</v>
      </c>
      <c r="AX1710" t="s">
        <v>937</v>
      </c>
      <c r="AY1710">
        <v>53</v>
      </c>
      <c r="AZ1710">
        <v>6080</v>
      </c>
      <c r="BA1710" t="s">
        <v>17903</v>
      </c>
      <c r="BB1710" t="s">
        <v>937</v>
      </c>
      <c r="BC1710">
        <v>53</v>
      </c>
      <c r="BD1710">
        <v>6080</v>
      </c>
      <c r="BE1710" t="s">
        <v>11055</v>
      </c>
      <c r="BF1710" t="s">
        <v>937</v>
      </c>
      <c r="BH1710">
        <v>53</v>
      </c>
      <c r="BI1710">
        <v>6080</v>
      </c>
      <c r="BJ1710" t="s">
        <v>4407</v>
      </c>
      <c r="BK1710" t="s">
        <v>937</v>
      </c>
      <c r="BP1710">
        <v>79</v>
      </c>
      <c r="BQ1710">
        <v>6020</v>
      </c>
      <c r="BS1710">
        <v>2</v>
      </c>
    </row>
    <row r="1711" spans="43:71" x14ac:dyDescent="0.2">
      <c r="AQ1711">
        <v>53</v>
      </c>
      <c r="AR1711">
        <v>6090</v>
      </c>
      <c r="AS1711" t="s">
        <v>31650</v>
      </c>
      <c r="AT1711" t="s">
        <v>937</v>
      </c>
      <c r="AU1711">
        <v>53</v>
      </c>
      <c r="AV1711">
        <v>6090</v>
      </c>
      <c r="AW1711" t="s">
        <v>24752</v>
      </c>
      <c r="AX1711" t="s">
        <v>937</v>
      </c>
      <c r="AY1711">
        <v>53</v>
      </c>
      <c r="AZ1711">
        <v>6090</v>
      </c>
      <c r="BA1711" t="s">
        <v>17904</v>
      </c>
      <c r="BB1711" t="s">
        <v>937</v>
      </c>
      <c r="BC1711">
        <v>53</v>
      </c>
      <c r="BD1711">
        <v>6090</v>
      </c>
      <c r="BE1711" t="s">
        <v>11056</v>
      </c>
      <c r="BF1711" t="s">
        <v>937</v>
      </c>
      <c r="BH1711">
        <v>53</v>
      </c>
      <c r="BI1711">
        <v>6090</v>
      </c>
      <c r="BJ1711" t="s">
        <v>4408</v>
      </c>
      <c r="BK1711" t="s">
        <v>937</v>
      </c>
      <c r="BP1711">
        <v>79</v>
      </c>
      <c r="BQ1711">
        <v>6030</v>
      </c>
      <c r="BS1711">
        <v>4</v>
      </c>
    </row>
    <row r="1712" spans="43:71" x14ac:dyDescent="0.2">
      <c r="AQ1712">
        <v>53</v>
      </c>
      <c r="AR1712">
        <v>6100</v>
      </c>
      <c r="AS1712" t="s">
        <v>31651</v>
      </c>
      <c r="AT1712" t="s">
        <v>937</v>
      </c>
      <c r="AU1712">
        <v>53</v>
      </c>
      <c r="AV1712">
        <v>6100</v>
      </c>
      <c r="AW1712" t="s">
        <v>24753</v>
      </c>
      <c r="AX1712" t="s">
        <v>937</v>
      </c>
      <c r="AY1712">
        <v>53</v>
      </c>
      <c r="AZ1712">
        <v>6100</v>
      </c>
      <c r="BA1712" t="s">
        <v>17905</v>
      </c>
      <c r="BB1712" t="s">
        <v>937</v>
      </c>
      <c r="BC1712">
        <v>53</v>
      </c>
      <c r="BD1712">
        <v>6100</v>
      </c>
      <c r="BE1712" t="s">
        <v>11057</v>
      </c>
      <c r="BF1712" t="s">
        <v>937</v>
      </c>
      <c r="BH1712">
        <v>53</v>
      </c>
      <c r="BI1712">
        <v>6100</v>
      </c>
      <c r="BJ1712" t="s">
        <v>4409</v>
      </c>
      <c r="BK1712" t="s">
        <v>937</v>
      </c>
      <c r="BP1712">
        <v>79</v>
      </c>
      <c r="BQ1712">
        <v>6040</v>
      </c>
      <c r="BS1712">
        <v>4</v>
      </c>
    </row>
    <row r="1713" spans="43:71" x14ac:dyDescent="0.2">
      <c r="AQ1713">
        <v>53</v>
      </c>
      <c r="AR1713">
        <v>6101</v>
      </c>
      <c r="AS1713" t="s">
        <v>31652</v>
      </c>
      <c r="AT1713" t="s">
        <v>936</v>
      </c>
      <c r="AU1713">
        <v>53</v>
      </c>
      <c r="AV1713">
        <v>6101</v>
      </c>
      <c r="AW1713" t="s">
        <v>24754</v>
      </c>
      <c r="AX1713" t="s">
        <v>936</v>
      </c>
      <c r="AY1713">
        <v>53</v>
      </c>
      <c r="AZ1713">
        <v>6101</v>
      </c>
      <c r="BA1713" t="s">
        <v>17906</v>
      </c>
      <c r="BB1713" t="s">
        <v>936</v>
      </c>
      <c r="BC1713">
        <v>53</v>
      </c>
      <c r="BD1713">
        <v>6101</v>
      </c>
      <c r="BE1713" t="s">
        <v>11058</v>
      </c>
      <c r="BF1713" t="s">
        <v>937</v>
      </c>
      <c r="BH1713">
        <v>53</v>
      </c>
      <c r="BI1713">
        <v>6101</v>
      </c>
      <c r="BJ1713" t="s">
        <v>4410</v>
      </c>
      <c r="BK1713" t="s">
        <v>937</v>
      </c>
      <c r="BP1713">
        <v>79</v>
      </c>
      <c r="BQ1713">
        <v>6070</v>
      </c>
      <c r="BS1713">
        <v>4</v>
      </c>
    </row>
    <row r="1714" spans="43:71" x14ac:dyDescent="0.2">
      <c r="AQ1714">
        <v>53</v>
      </c>
      <c r="AR1714">
        <v>6110</v>
      </c>
      <c r="AS1714" t="s">
        <v>31653</v>
      </c>
      <c r="AT1714" t="s">
        <v>936</v>
      </c>
      <c r="AU1714">
        <v>53</v>
      </c>
      <c r="AV1714">
        <v>6110</v>
      </c>
      <c r="AW1714" t="s">
        <v>24755</v>
      </c>
      <c r="AX1714" t="s">
        <v>936</v>
      </c>
      <c r="AY1714">
        <v>53</v>
      </c>
      <c r="AZ1714">
        <v>6110</v>
      </c>
      <c r="BA1714" t="s">
        <v>17907</v>
      </c>
      <c r="BB1714" t="s">
        <v>936</v>
      </c>
      <c r="BC1714">
        <v>53</v>
      </c>
      <c r="BD1714">
        <v>6110</v>
      </c>
      <c r="BE1714" t="s">
        <v>11059</v>
      </c>
      <c r="BF1714" t="s">
        <v>936</v>
      </c>
      <c r="BH1714">
        <v>53</v>
      </c>
      <c r="BI1714">
        <v>6110</v>
      </c>
      <c r="BJ1714" t="s">
        <v>4411</v>
      </c>
      <c r="BK1714" t="s">
        <v>936</v>
      </c>
      <c r="BP1714">
        <v>79</v>
      </c>
      <c r="BQ1714">
        <v>6080</v>
      </c>
      <c r="BS1714">
        <v>2</v>
      </c>
    </row>
    <row r="1715" spans="43:71" x14ac:dyDescent="0.2">
      <c r="AQ1715">
        <v>53</v>
      </c>
      <c r="AR1715">
        <v>6130</v>
      </c>
      <c r="AS1715" t="s">
        <v>31654</v>
      </c>
      <c r="AT1715" t="s">
        <v>937</v>
      </c>
      <c r="AU1715">
        <v>53</v>
      </c>
      <c r="AV1715">
        <v>6130</v>
      </c>
      <c r="AW1715" t="s">
        <v>24756</v>
      </c>
      <c r="AX1715" t="s">
        <v>937</v>
      </c>
      <c r="AY1715">
        <v>53</v>
      </c>
      <c r="AZ1715">
        <v>6130</v>
      </c>
      <c r="BA1715" t="s">
        <v>17908</v>
      </c>
      <c r="BB1715" t="s">
        <v>937</v>
      </c>
      <c r="BC1715">
        <v>53</v>
      </c>
      <c r="BD1715">
        <v>6130</v>
      </c>
      <c r="BE1715" t="s">
        <v>11060</v>
      </c>
      <c r="BF1715" t="s">
        <v>937</v>
      </c>
      <c r="BH1715">
        <v>53</v>
      </c>
      <c r="BI1715">
        <v>6130</v>
      </c>
      <c r="BJ1715" t="s">
        <v>4412</v>
      </c>
      <c r="BK1715" t="s">
        <v>937</v>
      </c>
      <c r="BP1715">
        <v>79</v>
      </c>
      <c r="BQ1715">
        <v>6090</v>
      </c>
      <c r="BS1715">
        <v>2</v>
      </c>
    </row>
    <row r="1716" spans="43:71" x14ac:dyDescent="0.2">
      <c r="AQ1716">
        <v>53</v>
      </c>
      <c r="AR1716">
        <v>6131</v>
      </c>
      <c r="AS1716" t="s">
        <v>31655</v>
      </c>
      <c r="AT1716" t="s">
        <v>938</v>
      </c>
      <c r="AU1716">
        <v>53</v>
      </c>
      <c r="AV1716">
        <v>6131</v>
      </c>
      <c r="AW1716" t="s">
        <v>24757</v>
      </c>
      <c r="AX1716" t="s">
        <v>938</v>
      </c>
      <c r="AY1716">
        <v>53</v>
      </c>
      <c r="AZ1716">
        <v>6131</v>
      </c>
      <c r="BA1716" t="s">
        <v>17909</v>
      </c>
      <c r="BB1716" t="s">
        <v>937</v>
      </c>
      <c r="BC1716">
        <v>53</v>
      </c>
      <c r="BD1716">
        <v>6131</v>
      </c>
      <c r="BE1716" t="s">
        <v>11061</v>
      </c>
      <c r="BF1716" t="s">
        <v>937</v>
      </c>
      <c r="BH1716">
        <v>53</v>
      </c>
      <c r="BI1716">
        <v>6131</v>
      </c>
      <c r="BJ1716" t="s">
        <v>4413</v>
      </c>
      <c r="BK1716" t="s">
        <v>937</v>
      </c>
      <c r="BP1716">
        <v>79</v>
      </c>
      <c r="BQ1716">
        <v>6100</v>
      </c>
      <c r="BS1716">
        <v>2</v>
      </c>
    </row>
    <row r="1717" spans="43:71" x14ac:dyDescent="0.2">
      <c r="AQ1717">
        <v>53</v>
      </c>
      <c r="AR1717">
        <v>6140</v>
      </c>
      <c r="AS1717" t="s">
        <v>31656</v>
      </c>
      <c r="AT1717" t="s">
        <v>937</v>
      </c>
      <c r="AU1717">
        <v>53</v>
      </c>
      <c r="AV1717">
        <v>6140</v>
      </c>
      <c r="AW1717" t="s">
        <v>24758</v>
      </c>
      <c r="AX1717" t="s">
        <v>937</v>
      </c>
      <c r="AY1717">
        <v>53</v>
      </c>
      <c r="AZ1717">
        <v>6140</v>
      </c>
      <c r="BA1717" t="s">
        <v>17910</v>
      </c>
      <c r="BB1717" t="s">
        <v>937</v>
      </c>
      <c r="BC1717">
        <v>53</v>
      </c>
      <c r="BD1717">
        <v>6140</v>
      </c>
      <c r="BE1717" t="s">
        <v>11062</v>
      </c>
      <c r="BF1717" t="s">
        <v>937</v>
      </c>
      <c r="BH1717">
        <v>53</v>
      </c>
      <c r="BI1717">
        <v>6140</v>
      </c>
      <c r="BJ1717" t="s">
        <v>4414</v>
      </c>
      <c r="BK1717" t="s">
        <v>937</v>
      </c>
      <c r="BP1717">
        <v>79</v>
      </c>
      <c r="BQ1717">
        <v>6101</v>
      </c>
      <c r="BS1717">
        <v>4</v>
      </c>
    </row>
    <row r="1718" spans="43:71" x14ac:dyDescent="0.2">
      <c r="AQ1718">
        <v>53</v>
      </c>
      <c r="AR1718">
        <v>6150</v>
      </c>
      <c r="AS1718" t="s">
        <v>31657</v>
      </c>
      <c r="AT1718" t="s">
        <v>937</v>
      </c>
      <c r="AU1718">
        <v>53</v>
      </c>
      <c r="AV1718">
        <v>6150</v>
      </c>
      <c r="AW1718" t="s">
        <v>24759</v>
      </c>
      <c r="AX1718" t="s">
        <v>937</v>
      </c>
      <c r="AY1718">
        <v>53</v>
      </c>
      <c r="AZ1718">
        <v>6150</v>
      </c>
      <c r="BA1718" t="s">
        <v>17911</v>
      </c>
      <c r="BB1718" t="s">
        <v>937</v>
      </c>
      <c r="BC1718">
        <v>53</v>
      </c>
      <c r="BD1718">
        <v>6150</v>
      </c>
      <c r="BE1718" t="s">
        <v>11063</v>
      </c>
      <c r="BF1718" t="s">
        <v>937</v>
      </c>
      <c r="BH1718">
        <v>53</v>
      </c>
      <c r="BI1718">
        <v>6150</v>
      </c>
      <c r="BJ1718" t="s">
        <v>4415</v>
      </c>
      <c r="BK1718" t="s">
        <v>937</v>
      </c>
      <c r="BP1718">
        <v>79</v>
      </c>
      <c r="BQ1718">
        <v>6110</v>
      </c>
      <c r="BS1718">
        <v>3</v>
      </c>
    </row>
    <row r="1719" spans="43:71" x14ac:dyDescent="0.2">
      <c r="AQ1719">
        <v>53</v>
      </c>
      <c r="AR1719">
        <v>6160</v>
      </c>
      <c r="AS1719" t="s">
        <v>31658</v>
      </c>
      <c r="AT1719" t="s">
        <v>937</v>
      </c>
      <c r="AU1719">
        <v>53</v>
      </c>
      <c r="AV1719">
        <v>6160</v>
      </c>
      <c r="AW1719" t="s">
        <v>24760</v>
      </c>
      <c r="AX1719" t="s">
        <v>937</v>
      </c>
      <c r="AY1719">
        <v>53</v>
      </c>
      <c r="AZ1719">
        <v>6160</v>
      </c>
      <c r="BA1719" t="s">
        <v>17912</v>
      </c>
      <c r="BB1719" t="s">
        <v>937</v>
      </c>
      <c r="BC1719">
        <v>53</v>
      </c>
      <c r="BD1719">
        <v>6160</v>
      </c>
      <c r="BE1719" t="s">
        <v>11064</v>
      </c>
      <c r="BF1719" t="s">
        <v>937</v>
      </c>
      <c r="BH1719">
        <v>53</v>
      </c>
      <c r="BI1719">
        <v>6160</v>
      </c>
      <c r="BJ1719" t="s">
        <v>4416</v>
      </c>
      <c r="BK1719" t="s">
        <v>937</v>
      </c>
      <c r="BP1719">
        <v>79</v>
      </c>
      <c r="BQ1719">
        <v>6130</v>
      </c>
      <c r="BS1719">
        <v>4</v>
      </c>
    </row>
    <row r="1720" spans="43:71" x14ac:dyDescent="0.2">
      <c r="AQ1720">
        <v>53</v>
      </c>
      <c r="AR1720">
        <v>6170</v>
      </c>
      <c r="AS1720" t="s">
        <v>31659</v>
      </c>
      <c r="AT1720" t="s">
        <v>937</v>
      </c>
      <c r="AU1720">
        <v>53</v>
      </c>
      <c r="AV1720">
        <v>6170</v>
      </c>
      <c r="AW1720" t="s">
        <v>24761</v>
      </c>
      <c r="AX1720" t="s">
        <v>937</v>
      </c>
      <c r="AY1720">
        <v>53</v>
      </c>
      <c r="AZ1720">
        <v>6170</v>
      </c>
      <c r="BA1720" t="s">
        <v>17913</v>
      </c>
      <c r="BB1720" t="s">
        <v>937</v>
      </c>
      <c r="BC1720">
        <v>53</v>
      </c>
      <c r="BD1720">
        <v>6170</v>
      </c>
      <c r="BE1720" t="s">
        <v>11065</v>
      </c>
      <c r="BF1720" t="s">
        <v>937</v>
      </c>
      <c r="BH1720">
        <v>53</v>
      </c>
      <c r="BI1720">
        <v>6170</v>
      </c>
      <c r="BJ1720" t="s">
        <v>4417</v>
      </c>
      <c r="BK1720" t="s">
        <v>937</v>
      </c>
      <c r="BP1720">
        <v>79</v>
      </c>
      <c r="BQ1720">
        <v>6131</v>
      </c>
      <c r="BS1720">
        <v>4</v>
      </c>
    </row>
    <row r="1721" spans="43:71" x14ac:dyDescent="0.2">
      <c r="AQ1721">
        <v>53</v>
      </c>
      <c r="AR1721">
        <v>6180</v>
      </c>
      <c r="AS1721" t="s">
        <v>31660</v>
      </c>
      <c r="AT1721" t="s">
        <v>937</v>
      </c>
      <c r="AU1721">
        <v>53</v>
      </c>
      <c r="AV1721">
        <v>6180</v>
      </c>
      <c r="AW1721" t="s">
        <v>24762</v>
      </c>
      <c r="AX1721" t="s">
        <v>937</v>
      </c>
      <c r="AY1721">
        <v>53</v>
      </c>
      <c r="AZ1721">
        <v>6180</v>
      </c>
      <c r="BA1721" t="s">
        <v>17914</v>
      </c>
      <c r="BB1721" t="s">
        <v>937</v>
      </c>
      <c r="BC1721">
        <v>53</v>
      </c>
      <c r="BD1721">
        <v>6180</v>
      </c>
      <c r="BE1721" t="s">
        <v>11066</v>
      </c>
      <c r="BF1721" t="s">
        <v>937</v>
      </c>
      <c r="BH1721">
        <v>53</v>
      </c>
      <c r="BI1721">
        <v>6180</v>
      </c>
      <c r="BJ1721" t="s">
        <v>4418</v>
      </c>
      <c r="BK1721" t="s">
        <v>937</v>
      </c>
      <c r="BP1721">
        <v>79</v>
      </c>
      <c r="BQ1721">
        <v>6140</v>
      </c>
      <c r="BS1721">
        <v>2</v>
      </c>
    </row>
    <row r="1722" spans="43:71" x14ac:dyDescent="0.2">
      <c r="AQ1722">
        <v>53</v>
      </c>
      <c r="AR1722">
        <v>6190</v>
      </c>
      <c r="AS1722" t="s">
        <v>31661</v>
      </c>
      <c r="AT1722" t="s">
        <v>937</v>
      </c>
      <c r="AU1722">
        <v>53</v>
      </c>
      <c r="AV1722">
        <v>6190</v>
      </c>
      <c r="AW1722" t="s">
        <v>24763</v>
      </c>
      <c r="AX1722" t="s">
        <v>937</v>
      </c>
      <c r="AY1722">
        <v>53</v>
      </c>
      <c r="AZ1722">
        <v>6190</v>
      </c>
      <c r="BA1722" t="s">
        <v>17915</v>
      </c>
      <c r="BB1722" t="s">
        <v>937</v>
      </c>
      <c r="BC1722">
        <v>53</v>
      </c>
      <c r="BD1722">
        <v>6190</v>
      </c>
      <c r="BE1722" t="s">
        <v>11067</v>
      </c>
      <c r="BF1722" t="s">
        <v>937</v>
      </c>
      <c r="BH1722">
        <v>53</v>
      </c>
      <c r="BI1722">
        <v>6190</v>
      </c>
      <c r="BJ1722" t="s">
        <v>4419</v>
      </c>
      <c r="BK1722" t="s">
        <v>937</v>
      </c>
      <c r="BP1722">
        <v>79</v>
      </c>
      <c r="BQ1722">
        <v>6150</v>
      </c>
      <c r="BS1722">
        <v>2</v>
      </c>
    </row>
    <row r="1723" spans="43:71" x14ac:dyDescent="0.2">
      <c r="AQ1723">
        <v>53</v>
      </c>
      <c r="AR1723">
        <v>6200</v>
      </c>
      <c r="AS1723" t="s">
        <v>31662</v>
      </c>
      <c r="AT1723" t="s">
        <v>937</v>
      </c>
      <c r="AU1723">
        <v>53</v>
      </c>
      <c r="AV1723">
        <v>6200</v>
      </c>
      <c r="AW1723" t="s">
        <v>24764</v>
      </c>
      <c r="AX1723" t="s">
        <v>937</v>
      </c>
      <c r="AY1723">
        <v>53</v>
      </c>
      <c r="AZ1723">
        <v>6200</v>
      </c>
      <c r="BA1723" t="s">
        <v>17916</v>
      </c>
      <c r="BB1723" t="s">
        <v>937</v>
      </c>
      <c r="BC1723">
        <v>53</v>
      </c>
      <c r="BD1723">
        <v>6200</v>
      </c>
      <c r="BE1723" t="s">
        <v>11068</v>
      </c>
      <c r="BF1723" t="s">
        <v>937</v>
      </c>
      <c r="BH1723">
        <v>53</v>
      </c>
      <c r="BI1723">
        <v>6200</v>
      </c>
      <c r="BJ1723" t="s">
        <v>4420</v>
      </c>
      <c r="BK1723" t="s">
        <v>937</v>
      </c>
      <c r="BP1723">
        <v>79</v>
      </c>
      <c r="BQ1723">
        <v>6160</v>
      </c>
      <c r="BS1723">
        <v>2</v>
      </c>
    </row>
    <row r="1724" spans="43:71" x14ac:dyDescent="0.2">
      <c r="AQ1724">
        <v>53</v>
      </c>
      <c r="AR1724">
        <v>6210</v>
      </c>
      <c r="AS1724" t="s">
        <v>31663</v>
      </c>
      <c r="AT1724" t="s">
        <v>936</v>
      </c>
      <c r="AU1724">
        <v>53</v>
      </c>
      <c r="AV1724">
        <v>6210</v>
      </c>
      <c r="AW1724" t="s">
        <v>24765</v>
      </c>
      <c r="AX1724" t="s">
        <v>936</v>
      </c>
      <c r="AY1724">
        <v>53</v>
      </c>
      <c r="AZ1724">
        <v>6210</v>
      </c>
      <c r="BA1724" t="s">
        <v>17917</v>
      </c>
      <c r="BB1724" t="s">
        <v>936</v>
      </c>
      <c r="BC1724">
        <v>53</v>
      </c>
      <c r="BD1724">
        <v>6210</v>
      </c>
      <c r="BE1724" t="s">
        <v>11069</v>
      </c>
      <c r="BF1724" t="s">
        <v>936</v>
      </c>
      <c r="BH1724">
        <v>53</v>
      </c>
      <c r="BI1724">
        <v>6210</v>
      </c>
      <c r="BJ1724" t="s">
        <v>4421</v>
      </c>
      <c r="BK1724" t="s">
        <v>936</v>
      </c>
      <c r="BP1724">
        <v>79</v>
      </c>
      <c r="BQ1724">
        <v>6170</v>
      </c>
      <c r="BS1724">
        <v>2</v>
      </c>
    </row>
    <row r="1725" spans="43:71" x14ac:dyDescent="0.2">
      <c r="AQ1725">
        <v>53</v>
      </c>
      <c r="AR1725">
        <v>6240</v>
      </c>
      <c r="AS1725" t="s">
        <v>31664</v>
      </c>
      <c r="AT1725" t="s">
        <v>937</v>
      </c>
      <c r="AU1725">
        <v>53</v>
      </c>
      <c r="AV1725">
        <v>6240</v>
      </c>
      <c r="AW1725" t="s">
        <v>24766</v>
      </c>
      <c r="AX1725" t="s">
        <v>937</v>
      </c>
      <c r="AY1725">
        <v>53</v>
      </c>
      <c r="AZ1725">
        <v>6240</v>
      </c>
      <c r="BA1725" t="s">
        <v>17918</v>
      </c>
      <c r="BB1725" t="s">
        <v>937</v>
      </c>
      <c r="BC1725">
        <v>53</v>
      </c>
      <c r="BD1725">
        <v>6240</v>
      </c>
      <c r="BE1725" t="s">
        <v>11070</v>
      </c>
      <c r="BF1725" t="s">
        <v>937</v>
      </c>
      <c r="BH1725">
        <v>53</v>
      </c>
      <c r="BI1725">
        <v>6240</v>
      </c>
      <c r="BJ1725" t="s">
        <v>4422</v>
      </c>
      <c r="BK1725" t="s">
        <v>937</v>
      </c>
      <c r="BP1725">
        <v>79</v>
      </c>
      <c r="BQ1725">
        <v>6180</v>
      </c>
      <c r="BS1725">
        <v>2</v>
      </c>
    </row>
    <row r="1726" spans="43:71" x14ac:dyDescent="0.2">
      <c r="AQ1726">
        <v>53</v>
      </c>
      <c r="AR1726">
        <v>6250</v>
      </c>
      <c r="AS1726" t="s">
        <v>31665</v>
      </c>
      <c r="AT1726" t="s">
        <v>936</v>
      </c>
      <c r="AU1726">
        <v>53</v>
      </c>
      <c r="AV1726">
        <v>6250</v>
      </c>
      <c r="AW1726" t="s">
        <v>24767</v>
      </c>
      <c r="AX1726" t="s">
        <v>936</v>
      </c>
      <c r="AY1726">
        <v>53</v>
      </c>
      <c r="AZ1726">
        <v>6250</v>
      </c>
      <c r="BA1726" t="s">
        <v>17919</v>
      </c>
      <c r="BB1726" t="s">
        <v>936</v>
      </c>
      <c r="BC1726">
        <v>53</v>
      </c>
      <c r="BD1726">
        <v>6250</v>
      </c>
      <c r="BE1726" t="s">
        <v>11071</v>
      </c>
      <c r="BF1726" t="s">
        <v>936</v>
      </c>
      <c r="BH1726">
        <v>53</v>
      </c>
      <c r="BI1726">
        <v>6250</v>
      </c>
      <c r="BJ1726" t="s">
        <v>4423</v>
      </c>
      <c r="BK1726" t="s">
        <v>936</v>
      </c>
      <c r="BP1726">
        <v>79</v>
      </c>
      <c r="BQ1726">
        <v>6190</v>
      </c>
      <c r="BS1726">
        <v>2</v>
      </c>
    </row>
    <row r="1727" spans="43:71" x14ac:dyDescent="0.2">
      <c r="AQ1727">
        <v>53</v>
      </c>
      <c r="AR1727">
        <v>6256</v>
      </c>
      <c r="AS1727" t="s">
        <v>31666</v>
      </c>
      <c r="AT1727" t="s">
        <v>936</v>
      </c>
      <c r="AU1727">
        <v>53</v>
      </c>
      <c r="AV1727">
        <v>6256</v>
      </c>
      <c r="AW1727" t="s">
        <v>24768</v>
      </c>
      <c r="AX1727" t="s">
        <v>936</v>
      </c>
      <c r="AY1727">
        <v>53</v>
      </c>
      <c r="AZ1727">
        <v>6256</v>
      </c>
      <c r="BA1727" t="s">
        <v>17920</v>
      </c>
      <c r="BB1727" t="s">
        <v>936</v>
      </c>
      <c r="BC1727">
        <v>53</v>
      </c>
      <c r="BD1727">
        <v>6256</v>
      </c>
      <c r="BE1727" t="s">
        <v>11072</v>
      </c>
      <c r="BF1727" t="s">
        <v>936</v>
      </c>
      <c r="BH1727">
        <v>53</v>
      </c>
      <c r="BI1727">
        <v>6256</v>
      </c>
      <c r="BJ1727" t="s">
        <v>4424</v>
      </c>
      <c r="BK1727" t="s">
        <v>936</v>
      </c>
      <c r="BP1727">
        <v>79</v>
      </c>
      <c r="BQ1727">
        <v>6200</v>
      </c>
      <c r="BS1727">
        <v>2</v>
      </c>
    </row>
    <row r="1728" spans="43:71" x14ac:dyDescent="0.2">
      <c r="AQ1728">
        <v>53</v>
      </c>
      <c r="AR1728">
        <v>6260</v>
      </c>
      <c r="AS1728" t="s">
        <v>31667</v>
      </c>
      <c r="AT1728" t="s">
        <v>937</v>
      </c>
      <c r="AU1728">
        <v>53</v>
      </c>
      <c r="AV1728">
        <v>6260</v>
      </c>
      <c r="AW1728" t="s">
        <v>24769</v>
      </c>
      <c r="AX1728" t="s">
        <v>937</v>
      </c>
      <c r="AY1728">
        <v>53</v>
      </c>
      <c r="AZ1728">
        <v>6260</v>
      </c>
      <c r="BA1728" t="s">
        <v>17921</v>
      </c>
      <c r="BB1728" t="s">
        <v>937</v>
      </c>
      <c r="BC1728">
        <v>53</v>
      </c>
      <c r="BD1728">
        <v>6260</v>
      </c>
      <c r="BE1728" t="s">
        <v>11073</v>
      </c>
      <c r="BF1728" t="s">
        <v>937</v>
      </c>
      <c r="BH1728">
        <v>53</v>
      </c>
      <c r="BI1728">
        <v>6260</v>
      </c>
      <c r="BJ1728" t="s">
        <v>4425</v>
      </c>
      <c r="BK1728" t="s">
        <v>937</v>
      </c>
      <c r="BP1728">
        <v>79</v>
      </c>
      <c r="BQ1728">
        <v>6210</v>
      </c>
      <c r="BS1728">
        <v>1</v>
      </c>
    </row>
    <row r="1729" spans="43:71" x14ac:dyDescent="0.2">
      <c r="AQ1729">
        <v>53</v>
      </c>
      <c r="AR1729">
        <v>6270</v>
      </c>
      <c r="AS1729" t="s">
        <v>31668</v>
      </c>
      <c r="AT1729" t="s">
        <v>937</v>
      </c>
      <c r="AU1729">
        <v>53</v>
      </c>
      <c r="AV1729">
        <v>6270</v>
      </c>
      <c r="AW1729" t="s">
        <v>24770</v>
      </c>
      <c r="AX1729" t="s">
        <v>937</v>
      </c>
      <c r="AY1729">
        <v>53</v>
      </c>
      <c r="AZ1729">
        <v>6270</v>
      </c>
      <c r="BA1729" t="s">
        <v>17922</v>
      </c>
      <c r="BB1729" t="s">
        <v>937</v>
      </c>
      <c r="BC1729">
        <v>53</v>
      </c>
      <c r="BD1729">
        <v>6270</v>
      </c>
      <c r="BE1729" t="s">
        <v>11074</v>
      </c>
      <c r="BF1729" t="s">
        <v>937</v>
      </c>
      <c r="BH1729">
        <v>53</v>
      </c>
      <c r="BI1729">
        <v>6270</v>
      </c>
      <c r="BJ1729" t="s">
        <v>4426</v>
      </c>
      <c r="BK1729" t="s">
        <v>937</v>
      </c>
      <c r="BP1729">
        <v>79</v>
      </c>
      <c r="BQ1729">
        <v>6240</v>
      </c>
      <c r="BS1729">
        <v>4</v>
      </c>
    </row>
    <row r="1730" spans="43:71" x14ac:dyDescent="0.2">
      <c r="AQ1730">
        <v>53</v>
      </c>
      <c r="AR1730">
        <v>6280</v>
      </c>
      <c r="AS1730" t="s">
        <v>31669</v>
      </c>
      <c r="AT1730" t="s">
        <v>936</v>
      </c>
      <c r="AU1730">
        <v>53</v>
      </c>
      <c r="AV1730">
        <v>6280</v>
      </c>
      <c r="AW1730" t="s">
        <v>24771</v>
      </c>
      <c r="AX1730" t="s">
        <v>936</v>
      </c>
      <c r="AY1730">
        <v>53</v>
      </c>
      <c r="AZ1730">
        <v>6280</v>
      </c>
      <c r="BA1730" t="s">
        <v>17923</v>
      </c>
      <c r="BB1730" t="s">
        <v>936</v>
      </c>
      <c r="BC1730">
        <v>53</v>
      </c>
      <c r="BD1730">
        <v>6280</v>
      </c>
      <c r="BE1730" t="s">
        <v>11075</v>
      </c>
      <c r="BF1730" t="s">
        <v>936</v>
      </c>
      <c r="BH1730">
        <v>53</v>
      </c>
      <c r="BI1730">
        <v>6280</v>
      </c>
      <c r="BJ1730" t="s">
        <v>4427</v>
      </c>
      <c r="BK1730" t="s">
        <v>936</v>
      </c>
      <c r="BP1730">
        <v>79</v>
      </c>
      <c r="BQ1730">
        <v>6250</v>
      </c>
      <c r="BS1730">
        <v>4</v>
      </c>
    </row>
    <row r="1731" spans="43:71" x14ac:dyDescent="0.2">
      <c r="AQ1731">
        <v>53</v>
      </c>
      <c r="AR1731">
        <v>6290</v>
      </c>
      <c r="AS1731" t="s">
        <v>31670</v>
      </c>
      <c r="AT1731" t="s">
        <v>936</v>
      </c>
      <c r="AU1731">
        <v>53</v>
      </c>
      <c r="AV1731">
        <v>6290</v>
      </c>
      <c r="AW1731" t="s">
        <v>24772</v>
      </c>
      <c r="AX1731" t="s">
        <v>936</v>
      </c>
      <c r="AY1731">
        <v>53</v>
      </c>
      <c r="AZ1731">
        <v>6290</v>
      </c>
      <c r="BA1731" t="s">
        <v>17924</v>
      </c>
      <c r="BB1731" t="s">
        <v>936</v>
      </c>
      <c r="BC1731">
        <v>53</v>
      </c>
      <c r="BD1731">
        <v>6290</v>
      </c>
      <c r="BE1731" t="s">
        <v>11076</v>
      </c>
      <c r="BF1731" t="s">
        <v>936</v>
      </c>
      <c r="BH1731">
        <v>53</v>
      </c>
      <c r="BI1731">
        <v>6290</v>
      </c>
      <c r="BJ1731" t="s">
        <v>4428</v>
      </c>
      <c r="BK1731" t="s">
        <v>936</v>
      </c>
      <c r="BP1731">
        <v>79</v>
      </c>
      <c r="BQ1731">
        <v>6256</v>
      </c>
      <c r="BS1731">
        <v>4</v>
      </c>
    </row>
    <row r="1732" spans="43:71" x14ac:dyDescent="0.2">
      <c r="AQ1732">
        <v>53</v>
      </c>
      <c r="AR1732">
        <v>6300</v>
      </c>
      <c r="AS1732" t="s">
        <v>31671</v>
      </c>
      <c r="AT1732" t="s">
        <v>936</v>
      </c>
      <c r="AU1732">
        <v>53</v>
      </c>
      <c r="AV1732">
        <v>6300</v>
      </c>
      <c r="AW1732" t="s">
        <v>24773</v>
      </c>
      <c r="AX1732" t="s">
        <v>938</v>
      </c>
      <c r="AY1732">
        <v>53</v>
      </c>
      <c r="AZ1732">
        <v>6300</v>
      </c>
      <c r="BA1732" t="s">
        <v>17925</v>
      </c>
      <c r="BB1732" t="s">
        <v>938</v>
      </c>
      <c r="BC1732">
        <v>53</v>
      </c>
      <c r="BD1732">
        <v>6300</v>
      </c>
      <c r="BE1732" t="s">
        <v>11077</v>
      </c>
      <c r="BF1732" t="s">
        <v>938</v>
      </c>
      <c r="BH1732">
        <v>53</v>
      </c>
      <c r="BI1732">
        <v>6300</v>
      </c>
      <c r="BJ1732" t="s">
        <v>4429</v>
      </c>
      <c r="BK1732" t="s">
        <v>938</v>
      </c>
      <c r="BP1732">
        <v>79</v>
      </c>
      <c r="BQ1732">
        <v>6260</v>
      </c>
      <c r="BS1732">
        <v>2</v>
      </c>
    </row>
    <row r="1733" spans="43:71" x14ac:dyDescent="0.2">
      <c r="AQ1733">
        <v>53</v>
      </c>
      <c r="AR1733">
        <v>6310</v>
      </c>
      <c r="AS1733" t="s">
        <v>31672</v>
      </c>
      <c r="AT1733" t="s">
        <v>936</v>
      </c>
      <c r="AU1733">
        <v>53</v>
      </c>
      <c r="AV1733">
        <v>6310</v>
      </c>
      <c r="AW1733" t="s">
        <v>24774</v>
      </c>
      <c r="AX1733" t="s">
        <v>938</v>
      </c>
      <c r="AY1733">
        <v>53</v>
      </c>
      <c r="AZ1733">
        <v>6310</v>
      </c>
      <c r="BA1733" t="s">
        <v>17926</v>
      </c>
      <c r="BB1733" t="s">
        <v>938</v>
      </c>
      <c r="BC1733">
        <v>53</v>
      </c>
      <c r="BD1733">
        <v>6310</v>
      </c>
      <c r="BE1733" t="s">
        <v>11078</v>
      </c>
      <c r="BF1733" t="s">
        <v>938</v>
      </c>
      <c r="BH1733">
        <v>53</v>
      </c>
      <c r="BI1733">
        <v>6310</v>
      </c>
      <c r="BJ1733" t="s">
        <v>4430</v>
      </c>
      <c r="BK1733" t="s">
        <v>938</v>
      </c>
      <c r="BP1733">
        <v>79</v>
      </c>
      <c r="BQ1733">
        <v>6270</v>
      </c>
      <c r="BS1733">
        <v>2</v>
      </c>
    </row>
    <row r="1734" spans="43:71" x14ac:dyDescent="0.2">
      <c r="AQ1734">
        <v>53</v>
      </c>
      <c r="AR1734">
        <v>6320</v>
      </c>
      <c r="AS1734" t="s">
        <v>31673</v>
      </c>
      <c r="AT1734" t="s">
        <v>938</v>
      </c>
      <c r="AU1734">
        <v>53</v>
      </c>
      <c r="AV1734">
        <v>6320</v>
      </c>
      <c r="AW1734" t="s">
        <v>24775</v>
      </c>
      <c r="AX1734" t="s">
        <v>938</v>
      </c>
      <c r="AY1734">
        <v>53</v>
      </c>
      <c r="AZ1734">
        <v>6320</v>
      </c>
      <c r="BA1734" t="s">
        <v>17927</v>
      </c>
      <c r="BB1734" t="s">
        <v>938</v>
      </c>
      <c r="BC1734">
        <v>53</v>
      </c>
      <c r="BD1734">
        <v>6320</v>
      </c>
      <c r="BE1734" t="s">
        <v>11079</v>
      </c>
      <c r="BF1734" t="s">
        <v>938</v>
      </c>
      <c r="BH1734">
        <v>53</v>
      </c>
      <c r="BI1734">
        <v>6320</v>
      </c>
      <c r="BJ1734" t="s">
        <v>4431</v>
      </c>
      <c r="BK1734" t="s">
        <v>938</v>
      </c>
      <c r="BP1734">
        <v>79</v>
      </c>
      <c r="BQ1734">
        <v>6280</v>
      </c>
      <c r="BS1734">
        <v>4</v>
      </c>
    </row>
    <row r="1735" spans="43:71" x14ac:dyDescent="0.2">
      <c r="AQ1735">
        <v>53</v>
      </c>
      <c r="AR1735">
        <v>6330</v>
      </c>
      <c r="AS1735" t="s">
        <v>31674</v>
      </c>
      <c r="AT1735" t="s">
        <v>937</v>
      </c>
      <c r="AU1735">
        <v>53</v>
      </c>
      <c r="AV1735">
        <v>6330</v>
      </c>
      <c r="AW1735" t="s">
        <v>24776</v>
      </c>
      <c r="AX1735" t="s">
        <v>937</v>
      </c>
      <c r="AY1735">
        <v>53</v>
      </c>
      <c r="AZ1735">
        <v>6330</v>
      </c>
      <c r="BA1735" t="s">
        <v>17928</v>
      </c>
      <c r="BB1735" t="s">
        <v>937</v>
      </c>
      <c r="BC1735">
        <v>53</v>
      </c>
      <c r="BD1735">
        <v>6330</v>
      </c>
      <c r="BE1735" t="s">
        <v>11080</v>
      </c>
      <c r="BF1735" t="s">
        <v>937</v>
      </c>
      <c r="BH1735">
        <v>53</v>
      </c>
      <c r="BI1735">
        <v>6330</v>
      </c>
      <c r="BJ1735" t="s">
        <v>4432</v>
      </c>
      <c r="BK1735" t="s">
        <v>937</v>
      </c>
      <c r="BP1735">
        <v>79</v>
      </c>
      <c r="BQ1735">
        <v>6290</v>
      </c>
      <c r="BS1735">
        <v>4</v>
      </c>
    </row>
    <row r="1736" spans="43:71" x14ac:dyDescent="0.2">
      <c r="AQ1736">
        <v>53</v>
      </c>
      <c r="AR1736">
        <v>6340</v>
      </c>
      <c r="AS1736" t="s">
        <v>31675</v>
      </c>
      <c r="AT1736" t="s">
        <v>936</v>
      </c>
      <c r="AU1736">
        <v>53</v>
      </c>
      <c r="AV1736">
        <v>6340</v>
      </c>
      <c r="AW1736" t="s">
        <v>24777</v>
      </c>
      <c r="AX1736" t="s">
        <v>936</v>
      </c>
      <c r="AY1736">
        <v>53</v>
      </c>
      <c r="AZ1736">
        <v>6340</v>
      </c>
      <c r="BA1736" t="s">
        <v>17929</v>
      </c>
      <c r="BB1736" t="s">
        <v>936</v>
      </c>
      <c r="BC1736">
        <v>53</v>
      </c>
      <c r="BD1736">
        <v>6340</v>
      </c>
      <c r="BE1736" t="s">
        <v>11081</v>
      </c>
      <c r="BF1736" t="s">
        <v>936</v>
      </c>
      <c r="BH1736">
        <v>53</v>
      </c>
      <c r="BI1736">
        <v>6340</v>
      </c>
      <c r="BJ1736" t="s">
        <v>4433</v>
      </c>
      <c r="BK1736" t="s">
        <v>936</v>
      </c>
      <c r="BP1736">
        <v>79</v>
      </c>
      <c r="BQ1736">
        <v>6300</v>
      </c>
      <c r="BS1736">
        <v>3</v>
      </c>
    </row>
    <row r="1737" spans="43:71" x14ac:dyDescent="0.2">
      <c r="AQ1737">
        <v>53</v>
      </c>
      <c r="AR1737">
        <v>6350</v>
      </c>
      <c r="AS1737" t="s">
        <v>31676</v>
      </c>
      <c r="AT1737" t="s">
        <v>936</v>
      </c>
      <c r="AU1737">
        <v>53</v>
      </c>
      <c r="AV1737">
        <v>6350</v>
      </c>
      <c r="AW1737" t="s">
        <v>24778</v>
      </c>
      <c r="AX1737" t="s">
        <v>936</v>
      </c>
      <c r="AY1737">
        <v>53</v>
      </c>
      <c r="AZ1737">
        <v>6350</v>
      </c>
      <c r="BA1737" t="s">
        <v>17930</v>
      </c>
      <c r="BB1737" t="s">
        <v>936</v>
      </c>
      <c r="BC1737">
        <v>53</v>
      </c>
      <c r="BD1737">
        <v>6350</v>
      </c>
      <c r="BE1737" t="s">
        <v>11082</v>
      </c>
      <c r="BF1737" t="s">
        <v>936</v>
      </c>
      <c r="BH1737">
        <v>53</v>
      </c>
      <c r="BI1737">
        <v>6350</v>
      </c>
      <c r="BJ1737" t="s">
        <v>4434</v>
      </c>
      <c r="BK1737" t="s">
        <v>936</v>
      </c>
      <c r="BP1737">
        <v>79</v>
      </c>
      <c r="BQ1737">
        <v>6310</v>
      </c>
      <c r="BS1737">
        <v>3</v>
      </c>
    </row>
    <row r="1738" spans="43:71" x14ac:dyDescent="0.2">
      <c r="AQ1738">
        <v>53</v>
      </c>
      <c r="AR1738">
        <v>6360</v>
      </c>
      <c r="AS1738" t="s">
        <v>31677</v>
      </c>
      <c r="AT1738" t="s">
        <v>936</v>
      </c>
      <c r="AU1738">
        <v>53</v>
      </c>
      <c r="AV1738">
        <v>6360</v>
      </c>
      <c r="AW1738" t="s">
        <v>24779</v>
      </c>
      <c r="AX1738" t="s">
        <v>936</v>
      </c>
      <c r="AY1738">
        <v>53</v>
      </c>
      <c r="AZ1738">
        <v>6360</v>
      </c>
      <c r="BA1738" t="s">
        <v>17931</v>
      </c>
      <c r="BB1738" t="s">
        <v>936</v>
      </c>
      <c r="BC1738">
        <v>53</v>
      </c>
      <c r="BD1738">
        <v>6360</v>
      </c>
      <c r="BE1738" t="s">
        <v>11083</v>
      </c>
      <c r="BF1738" t="s">
        <v>936</v>
      </c>
      <c r="BH1738">
        <v>53</v>
      </c>
      <c r="BI1738">
        <v>6360</v>
      </c>
      <c r="BJ1738" t="s">
        <v>4435</v>
      </c>
      <c r="BK1738" t="s">
        <v>936</v>
      </c>
      <c r="BP1738">
        <v>79</v>
      </c>
      <c r="BQ1738">
        <v>6320</v>
      </c>
      <c r="BS1738">
        <v>3</v>
      </c>
    </row>
    <row r="1739" spans="43:71" x14ac:dyDescent="0.2">
      <c r="AQ1739">
        <v>53</v>
      </c>
      <c r="AR1739">
        <v>7205</v>
      </c>
      <c r="AS1739" t="s">
        <v>31678</v>
      </c>
      <c r="AT1739" t="s">
        <v>937</v>
      </c>
      <c r="AU1739">
        <v>53</v>
      </c>
      <c r="AV1739">
        <v>7205</v>
      </c>
      <c r="AW1739" t="s">
        <v>24780</v>
      </c>
      <c r="AX1739" t="s">
        <v>937</v>
      </c>
      <c r="AY1739">
        <v>53</v>
      </c>
      <c r="AZ1739">
        <v>7205</v>
      </c>
      <c r="BA1739" t="s">
        <v>17932</v>
      </c>
      <c r="BB1739" t="s">
        <v>937</v>
      </c>
      <c r="BC1739">
        <v>53</v>
      </c>
      <c r="BD1739">
        <v>7205</v>
      </c>
      <c r="BE1739" t="s">
        <v>11084</v>
      </c>
      <c r="BF1739" t="s">
        <v>937</v>
      </c>
      <c r="BH1739">
        <v>53</v>
      </c>
      <c r="BI1739">
        <v>7205</v>
      </c>
      <c r="BJ1739" t="s">
        <v>4436</v>
      </c>
      <c r="BK1739" t="s">
        <v>937</v>
      </c>
      <c r="BP1739">
        <v>79</v>
      </c>
      <c r="BQ1739">
        <v>6330</v>
      </c>
      <c r="BS1739">
        <v>1</v>
      </c>
    </row>
    <row r="1740" spans="43:71" x14ac:dyDescent="0.2">
      <c r="AQ1740">
        <v>53</v>
      </c>
      <c r="AR1740">
        <v>7206</v>
      </c>
      <c r="AS1740" t="s">
        <v>31679</v>
      </c>
      <c r="AT1740" t="s">
        <v>936</v>
      </c>
      <c r="AU1740">
        <v>53</v>
      </c>
      <c r="AV1740">
        <v>7206</v>
      </c>
      <c r="AW1740" t="s">
        <v>24781</v>
      </c>
      <c r="AX1740" t="s">
        <v>936</v>
      </c>
      <c r="AY1740">
        <v>53</v>
      </c>
      <c r="AZ1740">
        <v>7206</v>
      </c>
      <c r="BA1740" t="s">
        <v>17933</v>
      </c>
      <c r="BB1740" t="s">
        <v>936</v>
      </c>
      <c r="BC1740">
        <v>53</v>
      </c>
      <c r="BD1740">
        <v>7206</v>
      </c>
      <c r="BE1740" t="s">
        <v>11085</v>
      </c>
      <c r="BF1740" t="s">
        <v>936</v>
      </c>
      <c r="BH1740">
        <v>53</v>
      </c>
      <c r="BI1740">
        <v>7206</v>
      </c>
      <c r="BJ1740" t="s">
        <v>4437</v>
      </c>
      <c r="BK1740" t="s">
        <v>936</v>
      </c>
      <c r="BP1740">
        <v>79</v>
      </c>
      <c r="BQ1740">
        <v>6340</v>
      </c>
      <c r="BS1740">
        <v>1</v>
      </c>
    </row>
    <row r="1741" spans="43:71" x14ac:dyDescent="0.2">
      <c r="AQ1741">
        <v>53</v>
      </c>
      <c r="AR1741">
        <v>7207</v>
      </c>
      <c r="AS1741" t="s">
        <v>31680</v>
      </c>
      <c r="AT1741" t="s">
        <v>936</v>
      </c>
      <c r="AU1741">
        <v>53</v>
      </c>
      <c r="AV1741">
        <v>7207</v>
      </c>
      <c r="AW1741" t="s">
        <v>24782</v>
      </c>
      <c r="AX1741" t="s">
        <v>936</v>
      </c>
      <c r="AY1741">
        <v>53</v>
      </c>
      <c r="AZ1741">
        <v>7207</v>
      </c>
      <c r="BA1741" t="s">
        <v>17934</v>
      </c>
      <c r="BB1741" t="s">
        <v>936</v>
      </c>
      <c r="BC1741">
        <v>53</v>
      </c>
      <c r="BD1741">
        <v>7207</v>
      </c>
      <c r="BE1741" t="s">
        <v>11086</v>
      </c>
      <c r="BF1741" t="s">
        <v>936</v>
      </c>
      <c r="BH1741">
        <v>53</v>
      </c>
      <c r="BI1741">
        <v>7207</v>
      </c>
      <c r="BJ1741" t="s">
        <v>4438</v>
      </c>
      <c r="BK1741" t="s">
        <v>936</v>
      </c>
      <c r="BP1741">
        <v>81</v>
      </c>
      <c r="BQ1741">
        <v>6010</v>
      </c>
      <c r="BS1741">
        <v>2</v>
      </c>
    </row>
    <row r="1742" spans="43:71" x14ac:dyDescent="0.2">
      <c r="AQ1742">
        <v>53</v>
      </c>
      <c r="AR1742">
        <v>7210</v>
      </c>
      <c r="AS1742" t="s">
        <v>31681</v>
      </c>
      <c r="AT1742" t="s">
        <v>936</v>
      </c>
      <c r="AU1742">
        <v>53</v>
      </c>
      <c r="AV1742">
        <v>7210</v>
      </c>
      <c r="AW1742" t="s">
        <v>24783</v>
      </c>
      <c r="AX1742" t="s">
        <v>936</v>
      </c>
      <c r="AY1742">
        <v>53</v>
      </c>
      <c r="AZ1742">
        <v>7210</v>
      </c>
      <c r="BA1742" t="s">
        <v>17935</v>
      </c>
      <c r="BB1742" t="s">
        <v>936</v>
      </c>
      <c r="BC1742">
        <v>53</v>
      </c>
      <c r="BD1742">
        <v>7210</v>
      </c>
      <c r="BE1742" t="s">
        <v>11087</v>
      </c>
      <c r="BF1742" t="s">
        <v>936</v>
      </c>
      <c r="BH1742">
        <v>53</v>
      </c>
      <c r="BI1742">
        <v>7210</v>
      </c>
      <c r="BJ1742" t="s">
        <v>4439</v>
      </c>
      <c r="BK1742" t="s">
        <v>936</v>
      </c>
      <c r="BP1742">
        <v>81</v>
      </c>
      <c r="BQ1742">
        <v>6020</v>
      </c>
      <c r="BS1742">
        <v>2</v>
      </c>
    </row>
    <row r="1743" spans="43:71" x14ac:dyDescent="0.2">
      <c r="AQ1743">
        <v>53</v>
      </c>
      <c r="AR1743">
        <v>8073</v>
      </c>
      <c r="AS1743" t="s">
        <v>31682</v>
      </c>
      <c r="AT1743" t="s">
        <v>936</v>
      </c>
      <c r="AU1743">
        <v>53</v>
      </c>
      <c r="AV1743">
        <v>8073</v>
      </c>
      <c r="AW1743" t="s">
        <v>24784</v>
      </c>
      <c r="AX1743" t="s">
        <v>936</v>
      </c>
      <c r="AY1743">
        <v>53</v>
      </c>
      <c r="AZ1743">
        <v>8073</v>
      </c>
      <c r="BA1743" t="s">
        <v>17936</v>
      </c>
      <c r="BB1743" t="s">
        <v>936</v>
      </c>
      <c r="BC1743">
        <v>53</v>
      </c>
      <c r="BD1743">
        <v>8073</v>
      </c>
      <c r="BE1743" t="s">
        <v>11088</v>
      </c>
      <c r="BF1743" t="s">
        <v>936</v>
      </c>
      <c r="BH1743">
        <v>53</v>
      </c>
      <c r="BI1743">
        <v>8073</v>
      </c>
      <c r="BJ1743" t="s">
        <v>4440</v>
      </c>
      <c r="BK1743" t="s">
        <v>936</v>
      </c>
      <c r="BP1743">
        <v>81</v>
      </c>
      <c r="BQ1743">
        <v>6030</v>
      </c>
      <c r="BS1743">
        <v>2</v>
      </c>
    </row>
    <row r="1744" spans="43:71" x14ac:dyDescent="0.2">
      <c r="AQ1744">
        <v>53</v>
      </c>
      <c r="AR1744">
        <v>8074</v>
      </c>
      <c r="AS1744" t="s">
        <v>31683</v>
      </c>
      <c r="AT1744" t="s">
        <v>937</v>
      </c>
      <c r="AU1744">
        <v>53</v>
      </c>
      <c r="AV1744">
        <v>8074</v>
      </c>
      <c r="AW1744" t="s">
        <v>24785</v>
      </c>
      <c r="AX1744" t="s">
        <v>937</v>
      </c>
      <c r="AY1744">
        <v>53</v>
      </c>
      <c r="AZ1744">
        <v>8074</v>
      </c>
      <c r="BA1744" t="s">
        <v>17937</v>
      </c>
      <c r="BB1744" t="s">
        <v>937</v>
      </c>
      <c r="BC1744">
        <v>53</v>
      </c>
      <c r="BD1744">
        <v>8074</v>
      </c>
      <c r="BE1744" t="s">
        <v>11089</v>
      </c>
      <c r="BF1744" t="s">
        <v>937</v>
      </c>
      <c r="BH1744">
        <v>53</v>
      </c>
      <c r="BI1744">
        <v>8074</v>
      </c>
      <c r="BJ1744" t="s">
        <v>4441</v>
      </c>
      <c r="BK1744" t="s">
        <v>937</v>
      </c>
      <c r="BP1744">
        <v>81</v>
      </c>
      <c r="BQ1744">
        <v>6040</v>
      </c>
      <c r="BS1744">
        <v>2</v>
      </c>
    </row>
    <row r="1745" spans="43:71" x14ac:dyDescent="0.2">
      <c r="AQ1745">
        <v>53</v>
      </c>
      <c r="AR1745">
        <v>8075</v>
      </c>
      <c r="AS1745" t="s">
        <v>31684</v>
      </c>
      <c r="AT1745" t="s">
        <v>937</v>
      </c>
      <c r="AU1745">
        <v>53</v>
      </c>
      <c r="AV1745">
        <v>8075</v>
      </c>
      <c r="AW1745" t="s">
        <v>24786</v>
      </c>
      <c r="AX1745" t="s">
        <v>937</v>
      </c>
      <c r="AY1745">
        <v>53</v>
      </c>
      <c r="AZ1745">
        <v>8075</v>
      </c>
      <c r="BA1745" t="s">
        <v>17938</v>
      </c>
      <c r="BB1745" t="s">
        <v>937</v>
      </c>
      <c r="BC1745">
        <v>53</v>
      </c>
      <c r="BD1745">
        <v>8075</v>
      </c>
      <c r="BE1745" t="s">
        <v>11090</v>
      </c>
      <c r="BF1745" t="s">
        <v>937</v>
      </c>
      <c r="BH1745">
        <v>53</v>
      </c>
      <c r="BI1745">
        <v>8075</v>
      </c>
      <c r="BJ1745" t="s">
        <v>4442</v>
      </c>
      <c r="BK1745" t="s">
        <v>937</v>
      </c>
      <c r="BP1745">
        <v>81</v>
      </c>
      <c r="BQ1745">
        <v>6070</v>
      </c>
      <c r="BS1745">
        <v>2</v>
      </c>
    </row>
    <row r="1746" spans="43:71" x14ac:dyDescent="0.2">
      <c r="AQ1746">
        <v>53</v>
      </c>
      <c r="AR1746">
        <v>8076</v>
      </c>
      <c r="AS1746" t="s">
        <v>31685</v>
      </c>
      <c r="AT1746" t="s">
        <v>938</v>
      </c>
      <c r="AU1746">
        <v>53</v>
      </c>
      <c r="AV1746">
        <v>8076</v>
      </c>
      <c r="AW1746" t="s">
        <v>24787</v>
      </c>
      <c r="AX1746" t="s">
        <v>938</v>
      </c>
      <c r="AY1746">
        <v>53</v>
      </c>
      <c r="AZ1746">
        <v>8076</v>
      </c>
      <c r="BA1746" t="s">
        <v>17939</v>
      </c>
      <c r="BB1746" t="s">
        <v>938</v>
      </c>
      <c r="BC1746">
        <v>53</v>
      </c>
      <c r="BD1746">
        <v>8076</v>
      </c>
      <c r="BE1746" t="s">
        <v>11091</v>
      </c>
      <c r="BF1746" t="s">
        <v>938</v>
      </c>
      <c r="BH1746">
        <v>53</v>
      </c>
      <c r="BI1746">
        <v>8076</v>
      </c>
      <c r="BJ1746" t="s">
        <v>4443</v>
      </c>
      <c r="BK1746" t="s">
        <v>938</v>
      </c>
      <c r="BP1746">
        <v>81</v>
      </c>
      <c r="BQ1746">
        <v>6080</v>
      </c>
      <c r="BS1746">
        <v>1</v>
      </c>
    </row>
    <row r="1747" spans="43:71" x14ac:dyDescent="0.2">
      <c r="AQ1747">
        <v>53</v>
      </c>
      <c r="AR1747">
        <v>8077</v>
      </c>
      <c r="AS1747" t="s">
        <v>31686</v>
      </c>
      <c r="AT1747" t="s">
        <v>937</v>
      </c>
      <c r="AU1747">
        <v>53</v>
      </c>
      <c r="AV1747">
        <v>8077</v>
      </c>
      <c r="AW1747" t="s">
        <v>24788</v>
      </c>
      <c r="AX1747" t="s">
        <v>937</v>
      </c>
      <c r="AY1747">
        <v>53</v>
      </c>
      <c r="AZ1747">
        <v>8077</v>
      </c>
      <c r="BA1747" t="s">
        <v>17940</v>
      </c>
      <c r="BB1747" t="s">
        <v>937</v>
      </c>
      <c r="BC1747">
        <v>53</v>
      </c>
      <c r="BD1747">
        <v>8077</v>
      </c>
      <c r="BE1747" t="s">
        <v>11092</v>
      </c>
      <c r="BF1747" t="s">
        <v>937</v>
      </c>
      <c r="BH1747">
        <v>53</v>
      </c>
      <c r="BI1747">
        <v>8077</v>
      </c>
      <c r="BJ1747" t="s">
        <v>4444</v>
      </c>
      <c r="BK1747" t="s">
        <v>937</v>
      </c>
      <c r="BP1747">
        <v>81</v>
      </c>
      <c r="BQ1747">
        <v>6090</v>
      </c>
      <c r="BS1747">
        <v>2</v>
      </c>
    </row>
    <row r="1748" spans="43:71" x14ac:dyDescent="0.2">
      <c r="AQ1748">
        <v>53</v>
      </c>
      <c r="AR1748">
        <v>8078</v>
      </c>
      <c r="AS1748" t="s">
        <v>31687</v>
      </c>
      <c r="AT1748" t="s">
        <v>937</v>
      </c>
      <c r="AU1748">
        <v>53</v>
      </c>
      <c r="AV1748">
        <v>8078</v>
      </c>
      <c r="AW1748" t="s">
        <v>24789</v>
      </c>
      <c r="AX1748" t="s">
        <v>937</v>
      </c>
      <c r="AY1748">
        <v>53</v>
      </c>
      <c r="AZ1748">
        <v>8078</v>
      </c>
      <c r="BA1748" t="s">
        <v>17941</v>
      </c>
      <c r="BB1748" t="s">
        <v>937</v>
      </c>
      <c r="BC1748">
        <v>53</v>
      </c>
      <c r="BD1748">
        <v>8078</v>
      </c>
      <c r="BE1748" t="s">
        <v>11093</v>
      </c>
      <c r="BF1748" t="s">
        <v>937</v>
      </c>
      <c r="BH1748">
        <v>53</v>
      </c>
      <c r="BI1748">
        <v>8078</v>
      </c>
      <c r="BJ1748" t="s">
        <v>4445</v>
      </c>
      <c r="BK1748" t="s">
        <v>937</v>
      </c>
      <c r="BP1748">
        <v>81</v>
      </c>
      <c r="BQ1748">
        <v>6100</v>
      </c>
      <c r="BS1748">
        <v>1</v>
      </c>
    </row>
    <row r="1749" spans="43:71" x14ac:dyDescent="0.2">
      <c r="AQ1749">
        <v>53</v>
      </c>
      <c r="AR1749">
        <v>8079</v>
      </c>
      <c r="AS1749" t="s">
        <v>31688</v>
      </c>
      <c r="AT1749" t="s">
        <v>937</v>
      </c>
      <c r="AU1749">
        <v>53</v>
      </c>
      <c r="AV1749">
        <v>8079</v>
      </c>
      <c r="AW1749" t="s">
        <v>24790</v>
      </c>
      <c r="AX1749" t="s">
        <v>937</v>
      </c>
      <c r="AY1749">
        <v>53</v>
      </c>
      <c r="AZ1749">
        <v>8079</v>
      </c>
      <c r="BA1749" t="s">
        <v>17942</v>
      </c>
      <c r="BB1749" t="s">
        <v>937</v>
      </c>
      <c r="BC1749">
        <v>53</v>
      </c>
      <c r="BD1749">
        <v>8079</v>
      </c>
      <c r="BE1749" t="s">
        <v>11094</v>
      </c>
      <c r="BF1749" t="s">
        <v>937</v>
      </c>
      <c r="BH1749">
        <v>53</v>
      </c>
      <c r="BI1749">
        <v>8079</v>
      </c>
      <c r="BJ1749" t="s">
        <v>4446</v>
      </c>
      <c r="BK1749" t="s">
        <v>937</v>
      </c>
      <c r="BP1749">
        <v>81</v>
      </c>
      <c r="BQ1749">
        <v>6101</v>
      </c>
      <c r="BS1749">
        <v>2</v>
      </c>
    </row>
    <row r="1750" spans="43:71" x14ac:dyDescent="0.2">
      <c r="AQ1750">
        <v>53</v>
      </c>
      <c r="AR1750">
        <v>8080</v>
      </c>
      <c r="AS1750" t="s">
        <v>31689</v>
      </c>
      <c r="AT1750" t="s">
        <v>937</v>
      </c>
      <c r="AU1750">
        <v>53</v>
      </c>
      <c r="AV1750">
        <v>8080</v>
      </c>
      <c r="AW1750" t="s">
        <v>24791</v>
      </c>
      <c r="AX1750" t="s">
        <v>937</v>
      </c>
      <c r="AY1750">
        <v>53</v>
      </c>
      <c r="AZ1750">
        <v>8080</v>
      </c>
      <c r="BA1750" t="s">
        <v>17943</v>
      </c>
      <c r="BB1750" t="s">
        <v>937</v>
      </c>
      <c r="BC1750">
        <v>53</v>
      </c>
      <c r="BD1750">
        <v>8080</v>
      </c>
      <c r="BE1750" t="s">
        <v>11095</v>
      </c>
      <c r="BF1750" t="s">
        <v>937</v>
      </c>
      <c r="BH1750">
        <v>53</v>
      </c>
      <c r="BI1750">
        <v>8080</v>
      </c>
      <c r="BJ1750" t="s">
        <v>4447</v>
      </c>
      <c r="BK1750" t="s">
        <v>937</v>
      </c>
      <c r="BP1750">
        <v>81</v>
      </c>
      <c r="BQ1750">
        <v>6110</v>
      </c>
      <c r="BS1750">
        <v>1</v>
      </c>
    </row>
    <row r="1751" spans="43:71" x14ac:dyDescent="0.2">
      <c r="AQ1751">
        <v>53</v>
      </c>
      <c r="AR1751">
        <v>8081</v>
      </c>
      <c r="AS1751" t="s">
        <v>31690</v>
      </c>
      <c r="AT1751" t="s">
        <v>937</v>
      </c>
      <c r="AU1751">
        <v>53</v>
      </c>
      <c r="AV1751">
        <v>8081</v>
      </c>
      <c r="AW1751" t="s">
        <v>24792</v>
      </c>
      <c r="AX1751" t="s">
        <v>937</v>
      </c>
      <c r="AY1751">
        <v>53</v>
      </c>
      <c r="AZ1751">
        <v>8081</v>
      </c>
      <c r="BA1751" t="s">
        <v>17944</v>
      </c>
      <c r="BB1751" t="s">
        <v>937</v>
      </c>
      <c r="BC1751">
        <v>53</v>
      </c>
      <c r="BD1751">
        <v>8081</v>
      </c>
      <c r="BE1751" t="s">
        <v>11096</v>
      </c>
      <c r="BF1751" t="s">
        <v>937</v>
      </c>
      <c r="BH1751">
        <v>53</v>
      </c>
      <c r="BI1751">
        <v>8081</v>
      </c>
      <c r="BJ1751" t="s">
        <v>4448</v>
      </c>
      <c r="BK1751" t="s">
        <v>937</v>
      </c>
      <c r="BP1751">
        <v>81</v>
      </c>
      <c r="BQ1751">
        <v>6130</v>
      </c>
      <c r="BS1751">
        <v>2</v>
      </c>
    </row>
    <row r="1752" spans="43:71" x14ac:dyDescent="0.2">
      <c r="AQ1752">
        <v>53</v>
      </c>
      <c r="AR1752">
        <v>8082</v>
      </c>
      <c r="AS1752" t="s">
        <v>31691</v>
      </c>
      <c r="AT1752" t="s">
        <v>938</v>
      </c>
      <c r="AU1752">
        <v>53</v>
      </c>
      <c r="AV1752">
        <v>8082</v>
      </c>
      <c r="AW1752" t="s">
        <v>24793</v>
      </c>
      <c r="AX1752" t="s">
        <v>938</v>
      </c>
      <c r="AY1752">
        <v>53</v>
      </c>
      <c r="AZ1752">
        <v>8082</v>
      </c>
      <c r="BA1752" t="s">
        <v>17945</v>
      </c>
      <c r="BB1752" t="s">
        <v>938</v>
      </c>
      <c r="BC1752">
        <v>53</v>
      </c>
      <c r="BD1752">
        <v>8082</v>
      </c>
      <c r="BE1752" t="s">
        <v>11097</v>
      </c>
      <c r="BF1752" t="s">
        <v>938</v>
      </c>
      <c r="BH1752">
        <v>53</v>
      </c>
      <c r="BI1752">
        <v>8082</v>
      </c>
      <c r="BJ1752" t="s">
        <v>4449</v>
      </c>
      <c r="BK1752" t="s">
        <v>938</v>
      </c>
      <c r="BP1752">
        <v>81</v>
      </c>
      <c r="BQ1752">
        <v>6131</v>
      </c>
      <c r="BS1752">
        <v>2</v>
      </c>
    </row>
    <row r="1753" spans="43:71" x14ac:dyDescent="0.2">
      <c r="AQ1753">
        <v>53</v>
      </c>
      <c r="AR1753">
        <v>8083</v>
      </c>
      <c r="AS1753" t="s">
        <v>31692</v>
      </c>
      <c r="AT1753" t="s">
        <v>937</v>
      </c>
      <c r="AU1753">
        <v>53</v>
      </c>
      <c r="AV1753">
        <v>8083</v>
      </c>
      <c r="AW1753" t="s">
        <v>24794</v>
      </c>
      <c r="AX1753" t="s">
        <v>937</v>
      </c>
      <c r="AY1753">
        <v>53</v>
      </c>
      <c r="AZ1753">
        <v>8083</v>
      </c>
      <c r="BA1753" t="s">
        <v>17946</v>
      </c>
      <c r="BB1753" t="s">
        <v>937</v>
      </c>
      <c r="BC1753">
        <v>53</v>
      </c>
      <c r="BD1753">
        <v>8083</v>
      </c>
      <c r="BE1753" t="s">
        <v>11098</v>
      </c>
      <c r="BF1753" t="s">
        <v>937</v>
      </c>
      <c r="BH1753">
        <v>53</v>
      </c>
      <c r="BI1753">
        <v>8083</v>
      </c>
      <c r="BJ1753" t="s">
        <v>4450</v>
      </c>
      <c r="BK1753" t="s">
        <v>937</v>
      </c>
      <c r="BP1753">
        <v>81</v>
      </c>
      <c r="BQ1753">
        <v>6140</v>
      </c>
      <c r="BS1753">
        <v>2</v>
      </c>
    </row>
    <row r="1754" spans="43:71" x14ac:dyDescent="0.2">
      <c r="AQ1754">
        <v>53</v>
      </c>
      <c r="AR1754">
        <v>8084</v>
      </c>
      <c r="AS1754" t="s">
        <v>31693</v>
      </c>
      <c r="AT1754" t="s">
        <v>937</v>
      </c>
      <c r="AU1754">
        <v>53</v>
      </c>
      <c r="AV1754">
        <v>8084</v>
      </c>
      <c r="AW1754" t="s">
        <v>24795</v>
      </c>
      <c r="AX1754" t="s">
        <v>937</v>
      </c>
      <c r="AY1754">
        <v>53</v>
      </c>
      <c r="AZ1754">
        <v>8084</v>
      </c>
      <c r="BA1754" t="s">
        <v>17947</v>
      </c>
      <c r="BB1754" t="s">
        <v>937</v>
      </c>
      <c r="BC1754">
        <v>53</v>
      </c>
      <c r="BD1754">
        <v>8084</v>
      </c>
      <c r="BE1754" t="s">
        <v>11099</v>
      </c>
      <c r="BF1754" t="s">
        <v>937</v>
      </c>
      <c r="BH1754">
        <v>53</v>
      </c>
      <c r="BI1754">
        <v>8084</v>
      </c>
      <c r="BJ1754" t="s">
        <v>4451</v>
      </c>
      <c r="BK1754" t="s">
        <v>937</v>
      </c>
      <c r="BP1754">
        <v>81</v>
      </c>
      <c r="BQ1754">
        <v>6150</v>
      </c>
      <c r="BS1754">
        <v>1</v>
      </c>
    </row>
    <row r="1755" spans="43:71" x14ac:dyDescent="0.2">
      <c r="AQ1755">
        <v>54</v>
      </c>
      <c r="AR1755">
        <v>6010</v>
      </c>
      <c r="AS1755" t="s">
        <v>31694</v>
      </c>
      <c r="AT1755" t="s">
        <v>937</v>
      </c>
      <c r="AU1755">
        <v>54</v>
      </c>
      <c r="AV1755">
        <v>6010</v>
      </c>
      <c r="AW1755" t="s">
        <v>24796</v>
      </c>
      <c r="AX1755" t="s">
        <v>937</v>
      </c>
      <c r="AY1755">
        <v>54</v>
      </c>
      <c r="AZ1755">
        <v>6010</v>
      </c>
      <c r="BA1755" t="s">
        <v>17948</v>
      </c>
      <c r="BB1755" t="s">
        <v>937</v>
      </c>
      <c r="BC1755">
        <v>54</v>
      </c>
      <c r="BD1755">
        <v>6010</v>
      </c>
      <c r="BE1755" t="s">
        <v>11100</v>
      </c>
      <c r="BF1755" t="s">
        <v>937</v>
      </c>
      <c r="BH1755">
        <v>54</v>
      </c>
      <c r="BI1755">
        <v>6010</v>
      </c>
      <c r="BJ1755" t="s">
        <v>4452</v>
      </c>
      <c r="BK1755" t="s">
        <v>937</v>
      </c>
      <c r="BP1755">
        <v>81</v>
      </c>
      <c r="BQ1755">
        <v>6160</v>
      </c>
      <c r="BS1755">
        <v>2</v>
      </c>
    </row>
    <row r="1756" spans="43:71" x14ac:dyDescent="0.2">
      <c r="AQ1756">
        <v>54</v>
      </c>
      <c r="AR1756">
        <v>6020</v>
      </c>
      <c r="AS1756" t="s">
        <v>31695</v>
      </c>
      <c r="AT1756" t="s">
        <v>937</v>
      </c>
      <c r="AU1756">
        <v>54</v>
      </c>
      <c r="AV1756">
        <v>6020</v>
      </c>
      <c r="AW1756" t="s">
        <v>24797</v>
      </c>
      <c r="AX1756" t="s">
        <v>937</v>
      </c>
      <c r="AY1756">
        <v>54</v>
      </c>
      <c r="AZ1756">
        <v>6020</v>
      </c>
      <c r="BA1756" t="s">
        <v>17949</v>
      </c>
      <c r="BB1756" t="s">
        <v>937</v>
      </c>
      <c r="BC1756">
        <v>54</v>
      </c>
      <c r="BD1756">
        <v>6020</v>
      </c>
      <c r="BE1756" t="s">
        <v>11101</v>
      </c>
      <c r="BF1756" t="s">
        <v>937</v>
      </c>
      <c r="BH1756">
        <v>54</v>
      </c>
      <c r="BI1756">
        <v>6020</v>
      </c>
      <c r="BJ1756" t="s">
        <v>4453</v>
      </c>
      <c r="BK1756" t="s">
        <v>937</v>
      </c>
      <c r="BP1756">
        <v>81</v>
      </c>
      <c r="BQ1756">
        <v>6170</v>
      </c>
      <c r="BS1756">
        <v>2</v>
      </c>
    </row>
    <row r="1757" spans="43:71" x14ac:dyDescent="0.2">
      <c r="AQ1757">
        <v>54</v>
      </c>
      <c r="AR1757">
        <v>6030</v>
      </c>
      <c r="AS1757" t="s">
        <v>31696</v>
      </c>
      <c r="AT1757" t="s">
        <v>937</v>
      </c>
      <c r="AU1757">
        <v>54</v>
      </c>
      <c r="AV1757">
        <v>6030</v>
      </c>
      <c r="AW1757" t="s">
        <v>24798</v>
      </c>
      <c r="AX1757" t="s">
        <v>937</v>
      </c>
      <c r="AY1757">
        <v>54</v>
      </c>
      <c r="AZ1757">
        <v>6030</v>
      </c>
      <c r="BA1757" t="s">
        <v>17950</v>
      </c>
      <c r="BB1757" t="s">
        <v>937</v>
      </c>
      <c r="BC1757">
        <v>54</v>
      </c>
      <c r="BD1757">
        <v>6030</v>
      </c>
      <c r="BE1757" t="s">
        <v>11102</v>
      </c>
      <c r="BF1757" t="s">
        <v>937</v>
      </c>
      <c r="BH1757">
        <v>54</v>
      </c>
      <c r="BI1757">
        <v>6030</v>
      </c>
      <c r="BJ1757" t="s">
        <v>4454</v>
      </c>
      <c r="BK1757" t="s">
        <v>937</v>
      </c>
      <c r="BP1757">
        <v>81</v>
      </c>
      <c r="BQ1757">
        <v>6180</v>
      </c>
      <c r="BS1757">
        <v>2</v>
      </c>
    </row>
    <row r="1758" spans="43:71" x14ac:dyDescent="0.2">
      <c r="AQ1758">
        <v>54</v>
      </c>
      <c r="AR1758">
        <v>6040</v>
      </c>
      <c r="AS1758" t="s">
        <v>31697</v>
      </c>
      <c r="AT1758" t="s">
        <v>937</v>
      </c>
      <c r="AU1758">
        <v>54</v>
      </c>
      <c r="AV1758">
        <v>6040</v>
      </c>
      <c r="AW1758" t="s">
        <v>24799</v>
      </c>
      <c r="AX1758" t="s">
        <v>937</v>
      </c>
      <c r="AY1758">
        <v>54</v>
      </c>
      <c r="AZ1758">
        <v>6040</v>
      </c>
      <c r="BA1758" t="s">
        <v>17951</v>
      </c>
      <c r="BB1758" t="s">
        <v>937</v>
      </c>
      <c r="BC1758">
        <v>54</v>
      </c>
      <c r="BD1758">
        <v>6040</v>
      </c>
      <c r="BE1758" t="s">
        <v>11103</v>
      </c>
      <c r="BF1758" t="s">
        <v>937</v>
      </c>
      <c r="BH1758">
        <v>54</v>
      </c>
      <c r="BI1758">
        <v>6040</v>
      </c>
      <c r="BJ1758" t="s">
        <v>4455</v>
      </c>
      <c r="BK1758" t="s">
        <v>937</v>
      </c>
      <c r="BP1758">
        <v>81</v>
      </c>
      <c r="BQ1758">
        <v>6190</v>
      </c>
      <c r="BS1758">
        <v>2</v>
      </c>
    </row>
    <row r="1759" spans="43:71" x14ac:dyDescent="0.2">
      <c r="AQ1759">
        <v>54</v>
      </c>
      <c r="AR1759">
        <v>6070</v>
      </c>
      <c r="AS1759" t="s">
        <v>31698</v>
      </c>
      <c r="AT1759" t="s">
        <v>937</v>
      </c>
      <c r="AU1759">
        <v>54</v>
      </c>
      <c r="AV1759">
        <v>6070</v>
      </c>
      <c r="AW1759" t="s">
        <v>24800</v>
      </c>
      <c r="AX1759" t="s">
        <v>937</v>
      </c>
      <c r="AY1759">
        <v>54</v>
      </c>
      <c r="AZ1759">
        <v>6070</v>
      </c>
      <c r="BA1759" t="s">
        <v>17952</v>
      </c>
      <c r="BB1759" t="s">
        <v>937</v>
      </c>
      <c r="BC1759">
        <v>54</v>
      </c>
      <c r="BD1759">
        <v>6070</v>
      </c>
      <c r="BE1759" t="s">
        <v>11104</v>
      </c>
      <c r="BF1759" t="s">
        <v>937</v>
      </c>
      <c r="BH1759">
        <v>54</v>
      </c>
      <c r="BI1759">
        <v>6070</v>
      </c>
      <c r="BJ1759" t="s">
        <v>4456</v>
      </c>
      <c r="BK1759" t="s">
        <v>937</v>
      </c>
      <c r="BP1759">
        <v>81</v>
      </c>
      <c r="BQ1759">
        <v>6200</v>
      </c>
      <c r="BS1759">
        <v>2</v>
      </c>
    </row>
    <row r="1760" spans="43:71" x14ac:dyDescent="0.2">
      <c r="AQ1760">
        <v>54</v>
      </c>
      <c r="AR1760">
        <v>6080</v>
      </c>
      <c r="AS1760" t="s">
        <v>31699</v>
      </c>
      <c r="AT1760" t="s">
        <v>937</v>
      </c>
      <c r="AU1760">
        <v>54</v>
      </c>
      <c r="AV1760">
        <v>6080</v>
      </c>
      <c r="AW1760" t="s">
        <v>24801</v>
      </c>
      <c r="AX1760" t="s">
        <v>937</v>
      </c>
      <c r="AY1760">
        <v>54</v>
      </c>
      <c r="AZ1760">
        <v>6080</v>
      </c>
      <c r="BA1760" t="s">
        <v>17953</v>
      </c>
      <c r="BB1760" t="s">
        <v>937</v>
      </c>
      <c r="BC1760">
        <v>54</v>
      </c>
      <c r="BD1760">
        <v>6080</v>
      </c>
      <c r="BE1760" t="s">
        <v>11105</v>
      </c>
      <c r="BF1760" t="s">
        <v>937</v>
      </c>
      <c r="BH1760">
        <v>54</v>
      </c>
      <c r="BI1760">
        <v>6080</v>
      </c>
      <c r="BJ1760" t="s">
        <v>4457</v>
      </c>
      <c r="BK1760" t="s">
        <v>937</v>
      </c>
      <c r="BP1760">
        <v>81</v>
      </c>
      <c r="BQ1760">
        <v>6210</v>
      </c>
      <c r="BS1760">
        <v>1</v>
      </c>
    </row>
    <row r="1761" spans="43:71" x14ac:dyDescent="0.2">
      <c r="AQ1761">
        <v>54</v>
      </c>
      <c r="AR1761">
        <v>6090</v>
      </c>
      <c r="AS1761" t="s">
        <v>31700</v>
      </c>
      <c r="AT1761" t="s">
        <v>937</v>
      </c>
      <c r="AU1761">
        <v>54</v>
      </c>
      <c r="AV1761">
        <v>6090</v>
      </c>
      <c r="AW1761" t="s">
        <v>24802</v>
      </c>
      <c r="AX1761" t="s">
        <v>937</v>
      </c>
      <c r="AY1761">
        <v>54</v>
      </c>
      <c r="AZ1761">
        <v>6090</v>
      </c>
      <c r="BA1761" t="s">
        <v>17954</v>
      </c>
      <c r="BB1761" t="s">
        <v>937</v>
      </c>
      <c r="BC1761">
        <v>54</v>
      </c>
      <c r="BD1761">
        <v>6090</v>
      </c>
      <c r="BE1761" t="s">
        <v>11106</v>
      </c>
      <c r="BF1761" t="s">
        <v>937</v>
      </c>
      <c r="BH1761">
        <v>54</v>
      </c>
      <c r="BI1761">
        <v>6090</v>
      </c>
      <c r="BJ1761" t="s">
        <v>4458</v>
      </c>
      <c r="BK1761" t="s">
        <v>937</v>
      </c>
      <c r="BP1761">
        <v>81</v>
      </c>
      <c r="BQ1761">
        <v>6240</v>
      </c>
      <c r="BS1761">
        <v>2</v>
      </c>
    </row>
    <row r="1762" spans="43:71" x14ac:dyDescent="0.2">
      <c r="AQ1762">
        <v>54</v>
      </c>
      <c r="AR1762">
        <v>6100</v>
      </c>
      <c r="AS1762" t="s">
        <v>31701</v>
      </c>
      <c r="AT1762" t="s">
        <v>937</v>
      </c>
      <c r="AU1762">
        <v>54</v>
      </c>
      <c r="AV1762">
        <v>6100</v>
      </c>
      <c r="AW1762" t="s">
        <v>24803</v>
      </c>
      <c r="AX1762" t="s">
        <v>937</v>
      </c>
      <c r="AY1762">
        <v>54</v>
      </c>
      <c r="AZ1762">
        <v>6100</v>
      </c>
      <c r="BA1762" t="s">
        <v>17955</v>
      </c>
      <c r="BB1762" t="s">
        <v>937</v>
      </c>
      <c r="BC1762">
        <v>54</v>
      </c>
      <c r="BD1762">
        <v>6100</v>
      </c>
      <c r="BE1762" t="s">
        <v>11107</v>
      </c>
      <c r="BF1762" t="s">
        <v>937</v>
      </c>
      <c r="BH1762">
        <v>54</v>
      </c>
      <c r="BI1762">
        <v>6100</v>
      </c>
      <c r="BJ1762" t="s">
        <v>4459</v>
      </c>
      <c r="BK1762" t="s">
        <v>937</v>
      </c>
      <c r="BP1762">
        <v>81</v>
      </c>
      <c r="BQ1762">
        <v>6250</v>
      </c>
      <c r="BS1762">
        <v>1</v>
      </c>
    </row>
    <row r="1763" spans="43:71" x14ac:dyDescent="0.2">
      <c r="AQ1763">
        <v>54</v>
      </c>
      <c r="AR1763">
        <v>6101</v>
      </c>
      <c r="AS1763" t="s">
        <v>31702</v>
      </c>
      <c r="AT1763" t="s">
        <v>937</v>
      </c>
      <c r="AU1763">
        <v>54</v>
      </c>
      <c r="AV1763">
        <v>6101</v>
      </c>
      <c r="AW1763" t="s">
        <v>24804</v>
      </c>
      <c r="AX1763" t="s">
        <v>937</v>
      </c>
      <c r="AY1763">
        <v>54</v>
      </c>
      <c r="AZ1763">
        <v>6101</v>
      </c>
      <c r="BA1763" t="s">
        <v>17956</v>
      </c>
      <c r="BB1763" t="s">
        <v>937</v>
      </c>
      <c r="BC1763">
        <v>54</v>
      </c>
      <c r="BD1763">
        <v>6101</v>
      </c>
      <c r="BE1763" t="s">
        <v>11108</v>
      </c>
      <c r="BF1763" t="s">
        <v>937</v>
      </c>
      <c r="BH1763">
        <v>54</v>
      </c>
      <c r="BI1763">
        <v>6101</v>
      </c>
      <c r="BJ1763" t="s">
        <v>4460</v>
      </c>
      <c r="BK1763" t="s">
        <v>937</v>
      </c>
      <c r="BP1763">
        <v>81</v>
      </c>
      <c r="BQ1763">
        <v>6256</v>
      </c>
      <c r="BS1763">
        <v>1</v>
      </c>
    </row>
    <row r="1764" spans="43:71" x14ac:dyDescent="0.2">
      <c r="AQ1764">
        <v>54</v>
      </c>
      <c r="AR1764">
        <v>6110</v>
      </c>
      <c r="AS1764" t="s">
        <v>31703</v>
      </c>
      <c r="AT1764" t="s">
        <v>938</v>
      </c>
      <c r="AU1764">
        <v>54</v>
      </c>
      <c r="AV1764">
        <v>6110</v>
      </c>
      <c r="AW1764" t="s">
        <v>24805</v>
      </c>
      <c r="AX1764" t="s">
        <v>938</v>
      </c>
      <c r="AY1764">
        <v>54</v>
      </c>
      <c r="AZ1764">
        <v>6110</v>
      </c>
      <c r="BA1764" t="s">
        <v>17957</v>
      </c>
      <c r="BB1764" t="s">
        <v>938</v>
      </c>
      <c r="BC1764">
        <v>54</v>
      </c>
      <c r="BD1764">
        <v>6110</v>
      </c>
      <c r="BE1764" t="s">
        <v>11109</v>
      </c>
      <c r="BF1764" t="s">
        <v>938</v>
      </c>
      <c r="BH1764">
        <v>54</v>
      </c>
      <c r="BI1764">
        <v>6110</v>
      </c>
      <c r="BJ1764" t="s">
        <v>4461</v>
      </c>
      <c r="BK1764" t="s">
        <v>938</v>
      </c>
      <c r="BP1764">
        <v>81</v>
      </c>
      <c r="BQ1764">
        <v>6260</v>
      </c>
      <c r="BS1764">
        <v>2</v>
      </c>
    </row>
    <row r="1765" spans="43:71" x14ac:dyDescent="0.2">
      <c r="AQ1765">
        <v>54</v>
      </c>
      <c r="AR1765">
        <v>6130</v>
      </c>
      <c r="AS1765" t="s">
        <v>31704</v>
      </c>
      <c r="AT1765" t="s">
        <v>937</v>
      </c>
      <c r="AU1765">
        <v>54</v>
      </c>
      <c r="AV1765">
        <v>6130</v>
      </c>
      <c r="AW1765" t="s">
        <v>24806</v>
      </c>
      <c r="AX1765" t="s">
        <v>938</v>
      </c>
      <c r="AY1765">
        <v>54</v>
      </c>
      <c r="AZ1765">
        <v>6130</v>
      </c>
      <c r="BA1765" t="s">
        <v>17958</v>
      </c>
      <c r="BB1765" t="s">
        <v>938</v>
      </c>
      <c r="BC1765">
        <v>54</v>
      </c>
      <c r="BD1765">
        <v>6130</v>
      </c>
      <c r="BE1765" t="s">
        <v>11110</v>
      </c>
      <c r="BF1765" t="s">
        <v>938</v>
      </c>
      <c r="BH1765">
        <v>54</v>
      </c>
      <c r="BI1765">
        <v>6130</v>
      </c>
      <c r="BJ1765" t="s">
        <v>4462</v>
      </c>
      <c r="BK1765" t="s">
        <v>937</v>
      </c>
      <c r="BP1765">
        <v>81</v>
      </c>
      <c r="BQ1765">
        <v>6270</v>
      </c>
      <c r="BS1765">
        <v>2</v>
      </c>
    </row>
    <row r="1766" spans="43:71" x14ac:dyDescent="0.2">
      <c r="AQ1766">
        <v>54</v>
      </c>
      <c r="AR1766">
        <v>6131</v>
      </c>
      <c r="AS1766" t="s">
        <v>31705</v>
      </c>
      <c r="AT1766" t="s">
        <v>937</v>
      </c>
      <c r="AU1766">
        <v>54</v>
      </c>
      <c r="AV1766">
        <v>6131</v>
      </c>
      <c r="AW1766" t="s">
        <v>24807</v>
      </c>
      <c r="AX1766" t="s">
        <v>937</v>
      </c>
      <c r="AY1766">
        <v>54</v>
      </c>
      <c r="AZ1766">
        <v>6131</v>
      </c>
      <c r="BA1766" t="s">
        <v>17959</v>
      </c>
      <c r="BB1766" t="s">
        <v>937</v>
      </c>
      <c r="BC1766">
        <v>54</v>
      </c>
      <c r="BD1766">
        <v>6131</v>
      </c>
      <c r="BE1766" t="s">
        <v>11111</v>
      </c>
      <c r="BF1766" t="s">
        <v>937</v>
      </c>
      <c r="BH1766">
        <v>54</v>
      </c>
      <c r="BI1766">
        <v>6131</v>
      </c>
      <c r="BJ1766" t="s">
        <v>4463</v>
      </c>
      <c r="BK1766" t="s">
        <v>937</v>
      </c>
      <c r="BP1766">
        <v>81</v>
      </c>
      <c r="BQ1766">
        <v>6280</v>
      </c>
      <c r="BS1766">
        <v>1</v>
      </c>
    </row>
    <row r="1767" spans="43:71" x14ac:dyDescent="0.2">
      <c r="AQ1767">
        <v>54</v>
      </c>
      <c r="AR1767">
        <v>6140</v>
      </c>
      <c r="AS1767" t="s">
        <v>31706</v>
      </c>
      <c r="AT1767" t="s">
        <v>937</v>
      </c>
      <c r="AU1767">
        <v>54</v>
      </c>
      <c r="AV1767">
        <v>6140</v>
      </c>
      <c r="AW1767" t="s">
        <v>24808</v>
      </c>
      <c r="AX1767" t="s">
        <v>937</v>
      </c>
      <c r="AY1767">
        <v>54</v>
      </c>
      <c r="AZ1767">
        <v>6140</v>
      </c>
      <c r="BA1767" t="s">
        <v>17960</v>
      </c>
      <c r="BB1767" t="s">
        <v>937</v>
      </c>
      <c r="BC1767">
        <v>54</v>
      </c>
      <c r="BD1767">
        <v>6140</v>
      </c>
      <c r="BE1767" t="s">
        <v>11112</v>
      </c>
      <c r="BF1767" t="s">
        <v>937</v>
      </c>
      <c r="BH1767">
        <v>54</v>
      </c>
      <c r="BI1767">
        <v>6140</v>
      </c>
      <c r="BJ1767" t="s">
        <v>4464</v>
      </c>
      <c r="BK1767" t="s">
        <v>937</v>
      </c>
      <c r="BP1767">
        <v>81</v>
      </c>
      <c r="BQ1767">
        <v>6290</v>
      </c>
      <c r="BS1767">
        <v>1</v>
      </c>
    </row>
    <row r="1768" spans="43:71" x14ac:dyDescent="0.2">
      <c r="AQ1768">
        <v>54</v>
      </c>
      <c r="AR1768">
        <v>6150</v>
      </c>
      <c r="AS1768" t="s">
        <v>31707</v>
      </c>
      <c r="AT1768" t="s">
        <v>937</v>
      </c>
      <c r="AU1768">
        <v>54</v>
      </c>
      <c r="AV1768">
        <v>6150</v>
      </c>
      <c r="AW1768" t="s">
        <v>24809</v>
      </c>
      <c r="AX1768" t="s">
        <v>937</v>
      </c>
      <c r="AY1768">
        <v>54</v>
      </c>
      <c r="AZ1768">
        <v>6150</v>
      </c>
      <c r="BA1768" t="s">
        <v>17961</v>
      </c>
      <c r="BB1768" t="s">
        <v>937</v>
      </c>
      <c r="BC1768">
        <v>54</v>
      </c>
      <c r="BD1768">
        <v>6150</v>
      </c>
      <c r="BE1768" t="s">
        <v>11113</v>
      </c>
      <c r="BF1768" t="s">
        <v>937</v>
      </c>
      <c r="BH1768">
        <v>54</v>
      </c>
      <c r="BI1768">
        <v>6150</v>
      </c>
      <c r="BJ1768" t="s">
        <v>4465</v>
      </c>
      <c r="BK1768" t="s">
        <v>937</v>
      </c>
      <c r="BP1768">
        <v>81</v>
      </c>
      <c r="BQ1768">
        <v>6300</v>
      </c>
      <c r="BS1768">
        <v>1</v>
      </c>
    </row>
    <row r="1769" spans="43:71" x14ac:dyDescent="0.2">
      <c r="AQ1769">
        <v>54</v>
      </c>
      <c r="AR1769">
        <v>6160</v>
      </c>
      <c r="AS1769" t="s">
        <v>31708</v>
      </c>
      <c r="AT1769" t="s">
        <v>937</v>
      </c>
      <c r="AU1769">
        <v>54</v>
      </c>
      <c r="AV1769">
        <v>6160</v>
      </c>
      <c r="AW1769" t="s">
        <v>24810</v>
      </c>
      <c r="AX1769" t="s">
        <v>937</v>
      </c>
      <c r="AY1769">
        <v>54</v>
      </c>
      <c r="AZ1769">
        <v>6160</v>
      </c>
      <c r="BA1769" t="s">
        <v>17962</v>
      </c>
      <c r="BB1769" t="s">
        <v>937</v>
      </c>
      <c r="BC1769">
        <v>54</v>
      </c>
      <c r="BD1769">
        <v>6160</v>
      </c>
      <c r="BE1769" t="s">
        <v>11114</v>
      </c>
      <c r="BF1769" t="s">
        <v>937</v>
      </c>
      <c r="BH1769">
        <v>54</v>
      </c>
      <c r="BI1769">
        <v>6160</v>
      </c>
      <c r="BJ1769" t="s">
        <v>4466</v>
      </c>
      <c r="BK1769" t="s">
        <v>937</v>
      </c>
      <c r="BP1769">
        <v>81</v>
      </c>
      <c r="BQ1769">
        <v>6310</v>
      </c>
      <c r="BS1769">
        <v>1</v>
      </c>
    </row>
    <row r="1770" spans="43:71" x14ac:dyDescent="0.2">
      <c r="AQ1770">
        <v>54</v>
      </c>
      <c r="AR1770">
        <v>6170</v>
      </c>
      <c r="AS1770" t="s">
        <v>31709</v>
      </c>
      <c r="AT1770" t="s">
        <v>937</v>
      </c>
      <c r="AU1770">
        <v>54</v>
      </c>
      <c r="AV1770">
        <v>6170</v>
      </c>
      <c r="AW1770" t="s">
        <v>24811</v>
      </c>
      <c r="AX1770" t="s">
        <v>937</v>
      </c>
      <c r="AY1770">
        <v>54</v>
      </c>
      <c r="AZ1770">
        <v>6170</v>
      </c>
      <c r="BA1770" t="s">
        <v>17963</v>
      </c>
      <c r="BB1770" t="s">
        <v>937</v>
      </c>
      <c r="BC1770">
        <v>54</v>
      </c>
      <c r="BD1770">
        <v>6170</v>
      </c>
      <c r="BE1770" t="s">
        <v>11115</v>
      </c>
      <c r="BF1770" t="s">
        <v>937</v>
      </c>
      <c r="BH1770">
        <v>54</v>
      </c>
      <c r="BI1770">
        <v>6170</v>
      </c>
      <c r="BJ1770" t="s">
        <v>4467</v>
      </c>
      <c r="BK1770" t="s">
        <v>937</v>
      </c>
      <c r="BP1770">
        <v>81</v>
      </c>
      <c r="BQ1770">
        <v>6320</v>
      </c>
      <c r="BS1770">
        <v>1</v>
      </c>
    </row>
    <row r="1771" spans="43:71" x14ac:dyDescent="0.2">
      <c r="AQ1771">
        <v>54</v>
      </c>
      <c r="AR1771">
        <v>6180</v>
      </c>
      <c r="AS1771" t="s">
        <v>31710</v>
      </c>
      <c r="AT1771" t="s">
        <v>937</v>
      </c>
      <c r="AU1771">
        <v>54</v>
      </c>
      <c r="AV1771">
        <v>6180</v>
      </c>
      <c r="AW1771" t="s">
        <v>24812</v>
      </c>
      <c r="AX1771" t="s">
        <v>937</v>
      </c>
      <c r="AY1771">
        <v>54</v>
      </c>
      <c r="AZ1771">
        <v>6180</v>
      </c>
      <c r="BA1771" t="s">
        <v>17964</v>
      </c>
      <c r="BB1771" t="s">
        <v>937</v>
      </c>
      <c r="BC1771">
        <v>54</v>
      </c>
      <c r="BD1771">
        <v>6180</v>
      </c>
      <c r="BE1771" t="s">
        <v>11116</v>
      </c>
      <c r="BF1771" t="s">
        <v>937</v>
      </c>
      <c r="BH1771">
        <v>54</v>
      </c>
      <c r="BI1771">
        <v>6180</v>
      </c>
      <c r="BJ1771" t="s">
        <v>4468</v>
      </c>
      <c r="BK1771" t="s">
        <v>937</v>
      </c>
      <c r="BP1771">
        <v>81</v>
      </c>
      <c r="BQ1771">
        <v>6330</v>
      </c>
      <c r="BS1771">
        <v>1</v>
      </c>
    </row>
    <row r="1772" spans="43:71" x14ac:dyDescent="0.2">
      <c r="AQ1772">
        <v>54</v>
      </c>
      <c r="AR1772">
        <v>6190</v>
      </c>
      <c r="AS1772" t="s">
        <v>31711</v>
      </c>
      <c r="AT1772" t="s">
        <v>937</v>
      </c>
      <c r="AU1772">
        <v>54</v>
      </c>
      <c r="AV1772">
        <v>6190</v>
      </c>
      <c r="AW1772" t="s">
        <v>24813</v>
      </c>
      <c r="AX1772" t="s">
        <v>937</v>
      </c>
      <c r="AY1772">
        <v>54</v>
      </c>
      <c r="AZ1772">
        <v>6190</v>
      </c>
      <c r="BA1772" t="s">
        <v>17965</v>
      </c>
      <c r="BB1772" t="s">
        <v>937</v>
      </c>
      <c r="BC1772">
        <v>54</v>
      </c>
      <c r="BD1772">
        <v>6190</v>
      </c>
      <c r="BE1772" t="s">
        <v>11117</v>
      </c>
      <c r="BF1772" t="s">
        <v>937</v>
      </c>
      <c r="BH1772">
        <v>54</v>
      </c>
      <c r="BI1772">
        <v>6190</v>
      </c>
      <c r="BJ1772" t="s">
        <v>4469</v>
      </c>
      <c r="BK1772" t="s">
        <v>937</v>
      </c>
      <c r="BP1772">
        <v>81</v>
      </c>
      <c r="BQ1772">
        <v>6340</v>
      </c>
      <c r="BS1772">
        <v>1</v>
      </c>
    </row>
    <row r="1773" spans="43:71" x14ac:dyDescent="0.2">
      <c r="AQ1773">
        <v>54</v>
      </c>
      <c r="AR1773">
        <v>6200</v>
      </c>
      <c r="AS1773" t="s">
        <v>31712</v>
      </c>
      <c r="AT1773" t="s">
        <v>937</v>
      </c>
      <c r="AU1773">
        <v>54</v>
      </c>
      <c r="AV1773">
        <v>6200</v>
      </c>
      <c r="AW1773" t="s">
        <v>24814</v>
      </c>
      <c r="AX1773" t="s">
        <v>937</v>
      </c>
      <c r="AY1773">
        <v>54</v>
      </c>
      <c r="AZ1773">
        <v>6200</v>
      </c>
      <c r="BA1773" t="s">
        <v>17966</v>
      </c>
      <c r="BB1773" t="s">
        <v>937</v>
      </c>
      <c r="BC1773">
        <v>54</v>
      </c>
      <c r="BD1773">
        <v>6200</v>
      </c>
      <c r="BE1773" t="s">
        <v>11118</v>
      </c>
      <c r="BF1773" t="s">
        <v>937</v>
      </c>
      <c r="BH1773">
        <v>54</v>
      </c>
      <c r="BI1773">
        <v>6200</v>
      </c>
      <c r="BJ1773" t="s">
        <v>4470</v>
      </c>
      <c r="BK1773" t="s">
        <v>937</v>
      </c>
      <c r="BP1773">
        <v>83</v>
      </c>
      <c r="BQ1773">
        <v>6010</v>
      </c>
      <c r="BS1773">
        <v>2</v>
      </c>
    </row>
    <row r="1774" spans="43:71" x14ac:dyDescent="0.2">
      <c r="AQ1774">
        <v>54</v>
      </c>
      <c r="AR1774">
        <v>6210</v>
      </c>
      <c r="AS1774" t="s">
        <v>31713</v>
      </c>
      <c r="AT1774" t="s">
        <v>937</v>
      </c>
      <c r="AU1774">
        <v>54</v>
      </c>
      <c r="AV1774">
        <v>6210</v>
      </c>
      <c r="AW1774" t="s">
        <v>24815</v>
      </c>
      <c r="AX1774" t="s">
        <v>937</v>
      </c>
      <c r="AY1774">
        <v>54</v>
      </c>
      <c r="AZ1774">
        <v>6210</v>
      </c>
      <c r="BA1774" t="s">
        <v>17967</v>
      </c>
      <c r="BB1774" t="s">
        <v>937</v>
      </c>
      <c r="BC1774">
        <v>54</v>
      </c>
      <c r="BD1774">
        <v>6210</v>
      </c>
      <c r="BE1774" t="s">
        <v>11119</v>
      </c>
      <c r="BF1774" t="s">
        <v>937</v>
      </c>
      <c r="BH1774">
        <v>54</v>
      </c>
      <c r="BI1774">
        <v>6210</v>
      </c>
      <c r="BJ1774" t="s">
        <v>4471</v>
      </c>
      <c r="BK1774" t="s">
        <v>939</v>
      </c>
      <c r="BP1774">
        <v>83</v>
      </c>
      <c r="BQ1774">
        <v>6020</v>
      </c>
      <c r="BS1774">
        <v>2</v>
      </c>
    </row>
    <row r="1775" spans="43:71" x14ac:dyDescent="0.2">
      <c r="AQ1775">
        <v>54</v>
      </c>
      <c r="AR1775">
        <v>6240</v>
      </c>
      <c r="AS1775" t="s">
        <v>31714</v>
      </c>
      <c r="AT1775" t="s">
        <v>937</v>
      </c>
      <c r="AU1775">
        <v>54</v>
      </c>
      <c r="AV1775">
        <v>6240</v>
      </c>
      <c r="AW1775" t="s">
        <v>24816</v>
      </c>
      <c r="AX1775" t="s">
        <v>937</v>
      </c>
      <c r="AY1775">
        <v>54</v>
      </c>
      <c r="AZ1775">
        <v>6240</v>
      </c>
      <c r="BA1775" t="s">
        <v>17968</v>
      </c>
      <c r="BB1775" t="s">
        <v>937</v>
      </c>
      <c r="BC1775">
        <v>54</v>
      </c>
      <c r="BD1775">
        <v>6240</v>
      </c>
      <c r="BE1775" t="s">
        <v>11120</v>
      </c>
      <c r="BF1775" t="s">
        <v>937</v>
      </c>
      <c r="BH1775">
        <v>54</v>
      </c>
      <c r="BI1775">
        <v>6240</v>
      </c>
      <c r="BJ1775" t="s">
        <v>4472</v>
      </c>
      <c r="BK1775" t="s">
        <v>937</v>
      </c>
      <c r="BP1775">
        <v>83</v>
      </c>
      <c r="BQ1775">
        <v>6030</v>
      </c>
      <c r="BS1775">
        <v>2</v>
      </c>
    </row>
    <row r="1776" spans="43:71" x14ac:dyDescent="0.2">
      <c r="AQ1776">
        <v>54</v>
      </c>
      <c r="AR1776">
        <v>6250</v>
      </c>
      <c r="AS1776" t="s">
        <v>31715</v>
      </c>
      <c r="AT1776" t="s">
        <v>938</v>
      </c>
      <c r="AU1776">
        <v>54</v>
      </c>
      <c r="AV1776">
        <v>6250</v>
      </c>
      <c r="AW1776" t="s">
        <v>24817</v>
      </c>
      <c r="AX1776" t="s">
        <v>938</v>
      </c>
      <c r="AY1776">
        <v>54</v>
      </c>
      <c r="AZ1776">
        <v>6250</v>
      </c>
      <c r="BA1776" t="s">
        <v>17969</v>
      </c>
      <c r="BB1776" t="s">
        <v>938</v>
      </c>
      <c r="BC1776">
        <v>54</v>
      </c>
      <c r="BD1776">
        <v>6250</v>
      </c>
      <c r="BE1776" t="s">
        <v>11121</v>
      </c>
      <c r="BF1776" t="s">
        <v>938</v>
      </c>
      <c r="BH1776">
        <v>54</v>
      </c>
      <c r="BI1776">
        <v>6250</v>
      </c>
      <c r="BJ1776" t="s">
        <v>4473</v>
      </c>
      <c r="BK1776" t="s">
        <v>938</v>
      </c>
      <c r="BP1776">
        <v>83</v>
      </c>
      <c r="BQ1776">
        <v>6040</v>
      </c>
      <c r="BS1776">
        <v>2</v>
      </c>
    </row>
    <row r="1777" spans="43:71" x14ac:dyDescent="0.2">
      <c r="AQ1777">
        <v>54</v>
      </c>
      <c r="AR1777">
        <v>6256</v>
      </c>
      <c r="AS1777" t="s">
        <v>31716</v>
      </c>
      <c r="AT1777" t="s">
        <v>938</v>
      </c>
      <c r="AU1777">
        <v>54</v>
      </c>
      <c r="AV1777">
        <v>6256</v>
      </c>
      <c r="AW1777" t="s">
        <v>24818</v>
      </c>
      <c r="AX1777" t="s">
        <v>938</v>
      </c>
      <c r="AY1777">
        <v>54</v>
      </c>
      <c r="AZ1777">
        <v>6256</v>
      </c>
      <c r="BA1777" t="s">
        <v>17970</v>
      </c>
      <c r="BB1777" t="s">
        <v>938</v>
      </c>
      <c r="BC1777">
        <v>54</v>
      </c>
      <c r="BD1777">
        <v>6256</v>
      </c>
      <c r="BE1777" t="s">
        <v>11122</v>
      </c>
      <c r="BF1777" t="s">
        <v>938</v>
      </c>
      <c r="BH1777">
        <v>54</v>
      </c>
      <c r="BI1777">
        <v>6256</v>
      </c>
      <c r="BJ1777" t="s">
        <v>4474</v>
      </c>
      <c r="BK1777" t="s">
        <v>938</v>
      </c>
      <c r="BP1777">
        <v>83</v>
      </c>
      <c r="BQ1777">
        <v>6070</v>
      </c>
      <c r="BS1777">
        <v>2</v>
      </c>
    </row>
    <row r="1778" spans="43:71" x14ac:dyDescent="0.2">
      <c r="AQ1778">
        <v>54</v>
      </c>
      <c r="AR1778">
        <v>6260</v>
      </c>
      <c r="AS1778" t="s">
        <v>31717</v>
      </c>
      <c r="AT1778" t="s">
        <v>937</v>
      </c>
      <c r="AU1778">
        <v>54</v>
      </c>
      <c r="AV1778">
        <v>6260</v>
      </c>
      <c r="AW1778" t="s">
        <v>24819</v>
      </c>
      <c r="AX1778" t="s">
        <v>937</v>
      </c>
      <c r="AY1778">
        <v>54</v>
      </c>
      <c r="AZ1778">
        <v>6260</v>
      </c>
      <c r="BA1778" t="s">
        <v>17971</v>
      </c>
      <c r="BB1778" t="s">
        <v>937</v>
      </c>
      <c r="BC1778">
        <v>54</v>
      </c>
      <c r="BD1778">
        <v>6260</v>
      </c>
      <c r="BE1778" t="s">
        <v>11123</v>
      </c>
      <c r="BF1778" t="s">
        <v>937</v>
      </c>
      <c r="BH1778">
        <v>54</v>
      </c>
      <c r="BI1778">
        <v>6260</v>
      </c>
      <c r="BJ1778" t="s">
        <v>4475</v>
      </c>
      <c r="BK1778" t="s">
        <v>937</v>
      </c>
      <c r="BP1778">
        <v>83</v>
      </c>
      <c r="BQ1778">
        <v>6080</v>
      </c>
      <c r="BS1778">
        <v>2</v>
      </c>
    </row>
    <row r="1779" spans="43:71" x14ac:dyDescent="0.2">
      <c r="AQ1779">
        <v>54</v>
      </c>
      <c r="AR1779">
        <v>6270</v>
      </c>
      <c r="AS1779" t="s">
        <v>31718</v>
      </c>
      <c r="AT1779" t="s">
        <v>937</v>
      </c>
      <c r="AU1779">
        <v>54</v>
      </c>
      <c r="AV1779">
        <v>6270</v>
      </c>
      <c r="AW1779" t="s">
        <v>24820</v>
      </c>
      <c r="AX1779" t="s">
        <v>937</v>
      </c>
      <c r="AY1779">
        <v>54</v>
      </c>
      <c r="AZ1779">
        <v>6270</v>
      </c>
      <c r="BA1779" t="s">
        <v>17972</v>
      </c>
      <c r="BB1779" t="s">
        <v>937</v>
      </c>
      <c r="BC1779">
        <v>54</v>
      </c>
      <c r="BD1779">
        <v>6270</v>
      </c>
      <c r="BE1779" t="s">
        <v>11124</v>
      </c>
      <c r="BF1779" t="s">
        <v>937</v>
      </c>
      <c r="BH1779">
        <v>54</v>
      </c>
      <c r="BI1779">
        <v>6270</v>
      </c>
      <c r="BJ1779" t="s">
        <v>4476</v>
      </c>
      <c r="BK1779" t="s">
        <v>937</v>
      </c>
      <c r="BP1779">
        <v>83</v>
      </c>
      <c r="BQ1779">
        <v>6090</v>
      </c>
      <c r="BS1779">
        <v>2</v>
      </c>
    </row>
    <row r="1780" spans="43:71" x14ac:dyDescent="0.2">
      <c r="AQ1780">
        <v>54</v>
      </c>
      <c r="AR1780">
        <v>6280</v>
      </c>
      <c r="AS1780" t="s">
        <v>31719</v>
      </c>
      <c r="AT1780" t="s">
        <v>937</v>
      </c>
      <c r="AU1780">
        <v>54</v>
      </c>
      <c r="AV1780">
        <v>6280</v>
      </c>
      <c r="AW1780" t="s">
        <v>24821</v>
      </c>
      <c r="AX1780" t="s">
        <v>937</v>
      </c>
      <c r="AY1780">
        <v>54</v>
      </c>
      <c r="AZ1780">
        <v>6280</v>
      </c>
      <c r="BA1780" t="s">
        <v>17973</v>
      </c>
      <c r="BB1780" t="s">
        <v>937</v>
      </c>
      <c r="BC1780">
        <v>54</v>
      </c>
      <c r="BD1780">
        <v>6280</v>
      </c>
      <c r="BE1780" t="s">
        <v>11125</v>
      </c>
      <c r="BF1780" t="s">
        <v>937</v>
      </c>
      <c r="BH1780">
        <v>54</v>
      </c>
      <c r="BI1780">
        <v>6280</v>
      </c>
      <c r="BJ1780" t="s">
        <v>4477</v>
      </c>
      <c r="BK1780" t="s">
        <v>937</v>
      </c>
      <c r="BP1780">
        <v>83</v>
      </c>
      <c r="BQ1780">
        <v>6100</v>
      </c>
      <c r="BS1780">
        <v>2</v>
      </c>
    </row>
    <row r="1781" spans="43:71" x14ac:dyDescent="0.2">
      <c r="AQ1781">
        <v>54</v>
      </c>
      <c r="AR1781">
        <v>6290</v>
      </c>
      <c r="AS1781" t="s">
        <v>31720</v>
      </c>
      <c r="AT1781" t="s">
        <v>937</v>
      </c>
      <c r="AU1781">
        <v>54</v>
      </c>
      <c r="AV1781">
        <v>6290</v>
      </c>
      <c r="AW1781" t="s">
        <v>24822</v>
      </c>
      <c r="AX1781" t="s">
        <v>937</v>
      </c>
      <c r="AY1781">
        <v>54</v>
      </c>
      <c r="AZ1781">
        <v>6290</v>
      </c>
      <c r="BA1781" t="s">
        <v>17974</v>
      </c>
      <c r="BB1781" t="s">
        <v>937</v>
      </c>
      <c r="BC1781">
        <v>54</v>
      </c>
      <c r="BD1781">
        <v>6290</v>
      </c>
      <c r="BE1781" t="s">
        <v>11126</v>
      </c>
      <c r="BF1781" t="s">
        <v>937</v>
      </c>
      <c r="BH1781">
        <v>54</v>
      </c>
      <c r="BI1781">
        <v>6290</v>
      </c>
      <c r="BJ1781" t="s">
        <v>4478</v>
      </c>
      <c r="BK1781" t="s">
        <v>937</v>
      </c>
      <c r="BP1781">
        <v>83</v>
      </c>
      <c r="BQ1781">
        <v>6101</v>
      </c>
      <c r="BS1781">
        <v>1</v>
      </c>
    </row>
    <row r="1782" spans="43:71" x14ac:dyDescent="0.2">
      <c r="AQ1782">
        <v>54</v>
      </c>
      <c r="AR1782">
        <v>6300</v>
      </c>
      <c r="AS1782" t="s">
        <v>31721</v>
      </c>
      <c r="AT1782" t="s">
        <v>938</v>
      </c>
      <c r="AU1782">
        <v>54</v>
      </c>
      <c r="AV1782">
        <v>6300</v>
      </c>
      <c r="AW1782" t="s">
        <v>24823</v>
      </c>
      <c r="AX1782" t="s">
        <v>938</v>
      </c>
      <c r="AY1782">
        <v>54</v>
      </c>
      <c r="AZ1782">
        <v>6300</v>
      </c>
      <c r="BA1782" t="s">
        <v>17975</v>
      </c>
      <c r="BB1782" t="s">
        <v>938</v>
      </c>
      <c r="BC1782">
        <v>54</v>
      </c>
      <c r="BD1782">
        <v>6300</v>
      </c>
      <c r="BE1782" t="s">
        <v>11127</v>
      </c>
      <c r="BF1782" t="s">
        <v>938</v>
      </c>
      <c r="BH1782">
        <v>54</v>
      </c>
      <c r="BI1782">
        <v>6300</v>
      </c>
      <c r="BJ1782" t="s">
        <v>4479</v>
      </c>
      <c r="BK1782" t="s">
        <v>938</v>
      </c>
      <c r="BP1782">
        <v>83</v>
      </c>
      <c r="BQ1782">
        <v>6110</v>
      </c>
      <c r="BS1782">
        <v>1</v>
      </c>
    </row>
    <row r="1783" spans="43:71" x14ac:dyDescent="0.2">
      <c r="AQ1783">
        <v>54</v>
      </c>
      <c r="AR1783">
        <v>6310</v>
      </c>
      <c r="AS1783" t="s">
        <v>31722</v>
      </c>
      <c r="AT1783" t="s">
        <v>936</v>
      </c>
      <c r="AU1783">
        <v>54</v>
      </c>
      <c r="AV1783">
        <v>6310</v>
      </c>
      <c r="AW1783" t="s">
        <v>24824</v>
      </c>
      <c r="AX1783" t="s">
        <v>936</v>
      </c>
      <c r="AY1783">
        <v>54</v>
      </c>
      <c r="AZ1783">
        <v>6310</v>
      </c>
      <c r="BA1783" t="s">
        <v>17976</v>
      </c>
      <c r="BB1783" t="s">
        <v>936</v>
      </c>
      <c r="BC1783">
        <v>54</v>
      </c>
      <c r="BD1783">
        <v>6310</v>
      </c>
      <c r="BE1783" t="s">
        <v>11128</v>
      </c>
      <c r="BF1783" t="s">
        <v>936</v>
      </c>
      <c r="BH1783">
        <v>54</v>
      </c>
      <c r="BI1783">
        <v>6310</v>
      </c>
      <c r="BJ1783" t="s">
        <v>4480</v>
      </c>
      <c r="BK1783" t="s">
        <v>936</v>
      </c>
      <c r="BP1783">
        <v>83</v>
      </c>
      <c r="BQ1783">
        <v>6130</v>
      </c>
      <c r="BS1783">
        <v>2</v>
      </c>
    </row>
    <row r="1784" spans="43:71" x14ac:dyDescent="0.2">
      <c r="AQ1784">
        <v>54</v>
      </c>
      <c r="AR1784">
        <v>6320</v>
      </c>
      <c r="AS1784" t="s">
        <v>31723</v>
      </c>
      <c r="AT1784" t="s">
        <v>938</v>
      </c>
      <c r="AU1784">
        <v>54</v>
      </c>
      <c r="AV1784">
        <v>6320</v>
      </c>
      <c r="AW1784" t="s">
        <v>24825</v>
      </c>
      <c r="AX1784" t="s">
        <v>938</v>
      </c>
      <c r="AY1784">
        <v>54</v>
      </c>
      <c r="AZ1784">
        <v>6320</v>
      </c>
      <c r="BA1784" t="s">
        <v>17977</v>
      </c>
      <c r="BB1784" t="s">
        <v>938</v>
      </c>
      <c r="BC1784">
        <v>54</v>
      </c>
      <c r="BD1784">
        <v>6320</v>
      </c>
      <c r="BE1784" t="s">
        <v>11129</v>
      </c>
      <c r="BF1784" t="s">
        <v>938</v>
      </c>
      <c r="BH1784">
        <v>54</v>
      </c>
      <c r="BI1784">
        <v>6320</v>
      </c>
      <c r="BJ1784" t="s">
        <v>4481</v>
      </c>
      <c r="BK1784" t="s">
        <v>938</v>
      </c>
      <c r="BP1784">
        <v>83</v>
      </c>
      <c r="BQ1784">
        <v>6131</v>
      </c>
      <c r="BS1784">
        <v>2</v>
      </c>
    </row>
    <row r="1785" spans="43:71" x14ac:dyDescent="0.2">
      <c r="AQ1785">
        <v>54</v>
      </c>
      <c r="AR1785">
        <v>6330</v>
      </c>
      <c r="AS1785" t="s">
        <v>31724</v>
      </c>
      <c r="AT1785" t="s">
        <v>937</v>
      </c>
      <c r="AU1785">
        <v>54</v>
      </c>
      <c r="AV1785">
        <v>6330</v>
      </c>
      <c r="AW1785" t="s">
        <v>24826</v>
      </c>
      <c r="AX1785" t="s">
        <v>937</v>
      </c>
      <c r="AY1785">
        <v>54</v>
      </c>
      <c r="AZ1785">
        <v>6330</v>
      </c>
      <c r="BA1785" t="s">
        <v>17978</v>
      </c>
      <c r="BB1785" t="s">
        <v>937</v>
      </c>
      <c r="BC1785">
        <v>54</v>
      </c>
      <c r="BD1785">
        <v>6330</v>
      </c>
      <c r="BE1785" t="s">
        <v>11130</v>
      </c>
      <c r="BF1785" t="s">
        <v>937</v>
      </c>
      <c r="BH1785">
        <v>54</v>
      </c>
      <c r="BI1785">
        <v>6330</v>
      </c>
      <c r="BJ1785" t="s">
        <v>4482</v>
      </c>
      <c r="BK1785" t="s">
        <v>937</v>
      </c>
      <c r="BP1785">
        <v>83</v>
      </c>
      <c r="BQ1785">
        <v>6140</v>
      </c>
      <c r="BS1785">
        <v>2</v>
      </c>
    </row>
    <row r="1786" spans="43:71" x14ac:dyDescent="0.2">
      <c r="AQ1786">
        <v>54</v>
      </c>
      <c r="AR1786">
        <v>6340</v>
      </c>
      <c r="AS1786" t="s">
        <v>31725</v>
      </c>
      <c r="AT1786" t="s">
        <v>936</v>
      </c>
      <c r="AU1786">
        <v>54</v>
      </c>
      <c r="AV1786">
        <v>6340</v>
      </c>
      <c r="AW1786" t="s">
        <v>24827</v>
      </c>
      <c r="AX1786" t="s">
        <v>936</v>
      </c>
      <c r="AY1786">
        <v>54</v>
      </c>
      <c r="AZ1786">
        <v>6340</v>
      </c>
      <c r="BA1786" t="s">
        <v>17979</v>
      </c>
      <c r="BB1786" t="s">
        <v>936</v>
      </c>
      <c r="BC1786">
        <v>54</v>
      </c>
      <c r="BD1786">
        <v>6340</v>
      </c>
      <c r="BE1786" t="s">
        <v>11131</v>
      </c>
      <c r="BF1786" t="s">
        <v>936</v>
      </c>
      <c r="BH1786">
        <v>54</v>
      </c>
      <c r="BI1786">
        <v>6340</v>
      </c>
      <c r="BJ1786" t="s">
        <v>4483</v>
      </c>
      <c r="BK1786" t="s">
        <v>936</v>
      </c>
      <c r="BP1786">
        <v>83</v>
      </c>
      <c r="BQ1786">
        <v>6150</v>
      </c>
      <c r="BS1786">
        <v>2</v>
      </c>
    </row>
    <row r="1787" spans="43:71" x14ac:dyDescent="0.2">
      <c r="AQ1787">
        <v>54</v>
      </c>
      <c r="AR1787">
        <v>6350</v>
      </c>
      <c r="AS1787" t="s">
        <v>31726</v>
      </c>
      <c r="AT1787" t="s">
        <v>938</v>
      </c>
      <c r="AU1787">
        <v>54</v>
      </c>
      <c r="AV1787">
        <v>6350</v>
      </c>
      <c r="AW1787" t="s">
        <v>24828</v>
      </c>
      <c r="AX1787" t="s">
        <v>938</v>
      </c>
      <c r="AY1787">
        <v>54</v>
      </c>
      <c r="AZ1787">
        <v>6350</v>
      </c>
      <c r="BA1787" t="s">
        <v>17980</v>
      </c>
      <c r="BB1787" t="s">
        <v>938</v>
      </c>
      <c r="BC1787">
        <v>54</v>
      </c>
      <c r="BD1787">
        <v>6350</v>
      </c>
      <c r="BE1787" t="s">
        <v>11132</v>
      </c>
      <c r="BF1787" t="s">
        <v>938</v>
      </c>
      <c r="BH1787">
        <v>54</v>
      </c>
      <c r="BI1787">
        <v>6350</v>
      </c>
      <c r="BJ1787" t="s">
        <v>4484</v>
      </c>
      <c r="BK1787" t="s">
        <v>938</v>
      </c>
      <c r="BP1787">
        <v>83</v>
      </c>
      <c r="BQ1787">
        <v>6160</v>
      </c>
      <c r="BS1787">
        <v>2</v>
      </c>
    </row>
    <row r="1788" spans="43:71" x14ac:dyDescent="0.2">
      <c r="AQ1788">
        <v>54</v>
      </c>
      <c r="AR1788">
        <v>6360</v>
      </c>
      <c r="AS1788" t="s">
        <v>31727</v>
      </c>
      <c r="AT1788" t="s">
        <v>936</v>
      </c>
      <c r="AU1788">
        <v>54</v>
      </c>
      <c r="AV1788">
        <v>6360</v>
      </c>
      <c r="AW1788" t="s">
        <v>24829</v>
      </c>
      <c r="AX1788" t="s">
        <v>936</v>
      </c>
      <c r="AY1788">
        <v>54</v>
      </c>
      <c r="AZ1788">
        <v>6360</v>
      </c>
      <c r="BA1788" t="s">
        <v>17981</v>
      </c>
      <c r="BB1788" t="s">
        <v>936</v>
      </c>
      <c r="BC1788">
        <v>54</v>
      </c>
      <c r="BD1788">
        <v>6360</v>
      </c>
      <c r="BE1788" t="s">
        <v>11133</v>
      </c>
      <c r="BF1788" t="s">
        <v>936</v>
      </c>
      <c r="BH1788">
        <v>54</v>
      </c>
      <c r="BI1788">
        <v>6360</v>
      </c>
      <c r="BJ1788" t="s">
        <v>4485</v>
      </c>
      <c r="BK1788" t="s">
        <v>936</v>
      </c>
      <c r="BP1788">
        <v>83</v>
      </c>
      <c r="BQ1788">
        <v>6170</v>
      </c>
      <c r="BS1788">
        <v>2</v>
      </c>
    </row>
    <row r="1789" spans="43:71" x14ac:dyDescent="0.2">
      <c r="AQ1789">
        <v>54</v>
      </c>
      <c r="AR1789">
        <v>7205</v>
      </c>
      <c r="AS1789" t="s">
        <v>31728</v>
      </c>
      <c r="AT1789" t="s">
        <v>937</v>
      </c>
      <c r="AU1789">
        <v>54</v>
      </c>
      <c r="AV1789">
        <v>7205</v>
      </c>
      <c r="AW1789" t="s">
        <v>24830</v>
      </c>
      <c r="AX1789" t="s">
        <v>937</v>
      </c>
      <c r="AY1789">
        <v>54</v>
      </c>
      <c r="AZ1789">
        <v>7205</v>
      </c>
      <c r="BA1789" t="s">
        <v>17982</v>
      </c>
      <c r="BB1789" t="s">
        <v>937</v>
      </c>
      <c r="BC1789">
        <v>54</v>
      </c>
      <c r="BD1789">
        <v>7205</v>
      </c>
      <c r="BE1789" t="s">
        <v>11134</v>
      </c>
      <c r="BF1789" t="s">
        <v>937</v>
      </c>
      <c r="BH1789">
        <v>54</v>
      </c>
      <c r="BI1789">
        <v>7205</v>
      </c>
      <c r="BJ1789" t="s">
        <v>4486</v>
      </c>
      <c r="BK1789" t="s">
        <v>937</v>
      </c>
      <c r="BP1789">
        <v>83</v>
      </c>
      <c r="BQ1789">
        <v>6180</v>
      </c>
      <c r="BS1789">
        <v>2</v>
      </c>
    </row>
    <row r="1790" spans="43:71" x14ac:dyDescent="0.2">
      <c r="AQ1790">
        <v>54</v>
      </c>
      <c r="AR1790">
        <v>7206</v>
      </c>
      <c r="AS1790" t="s">
        <v>31729</v>
      </c>
      <c r="AT1790" t="s">
        <v>937</v>
      </c>
      <c r="AU1790">
        <v>54</v>
      </c>
      <c r="AV1790">
        <v>7206</v>
      </c>
      <c r="AW1790" t="s">
        <v>24831</v>
      </c>
      <c r="AX1790" t="s">
        <v>937</v>
      </c>
      <c r="AY1790">
        <v>54</v>
      </c>
      <c r="AZ1790">
        <v>7206</v>
      </c>
      <c r="BA1790" t="s">
        <v>17983</v>
      </c>
      <c r="BB1790" t="s">
        <v>937</v>
      </c>
      <c r="BC1790">
        <v>54</v>
      </c>
      <c r="BD1790">
        <v>7206</v>
      </c>
      <c r="BE1790" t="s">
        <v>11135</v>
      </c>
      <c r="BF1790" t="s">
        <v>937</v>
      </c>
      <c r="BH1790">
        <v>54</v>
      </c>
      <c r="BI1790">
        <v>7206</v>
      </c>
      <c r="BJ1790" t="s">
        <v>4487</v>
      </c>
      <c r="BK1790" t="s">
        <v>937</v>
      </c>
      <c r="BP1790">
        <v>83</v>
      </c>
      <c r="BQ1790">
        <v>6190</v>
      </c>
      <c r="BS1790">
        <v>2</v>
      </c>
    </row>
    <row r="1791" spans="43:71" x14ac:dyDescent="0.2">
      <c r="AQ1791">
        <v>54</v>
      </c>
      <c r="AR1791">
        <v>7207</v>
      </c>
      <c r="AS1791" t="s">
        <v>31730</v>
      </c>
      <c r="AT1791" t="s">
        <v>937</v>
      </c>
      <c r="AU1791">
        <v>54</v>
      </c>
      <c r="AV1791">
        <v>7207</v>
      </c>
      <c r="AW1791" t="s">
        <v>24832</v>
      </c>
      <c r="AX1791" t="s">
        <v>937</v>
      </c>
      <c r="AY1791">
        <v>54</v>
      </c>
      <c r="AZ1791">
        <v>7207</v>
      </c>
      <c r="BA1791" t="s">
        <v>17984</v>
      </c>
      <c r="BB1791" t="s">
        <v>937</v>
      </c>
      <c r="BC1791">
        <v>54</v>
      </c>
      <c r="BD1791">
        <v>7207</v>
      </c>
      <c r="BE1791" t="s">
        <v>11136</v>
      </c>
      <c r="BF1791" t="s">
        <v>937</v>
      </c>
      <c r="BH1791">
        <v>54</v>
      </c>
      <c r="BI1791">
        <v>7207</v>
      </c>
      <c r="BJ1791" t="s">
        <v>4488</v>
      </c>
      <c r="BK1791" t="s">
        <v>937</v>
      </c>
      <c r="BP1791">
        <v>83</v>
      </c>
      <c r="BQ1791">
        <v>6200</v>
      </c>
      <c r="BS1791">
        <v>2</v>
      </c>
    </row>
    <row r="1792" spans="43:71" x14ac:dyDescent="0.2">
      <c r="AQ1792">
        <v>54</v>
      </c>
      <c r="AR1792">
        <v>7210</v>
      </c>
      <c r="AS1792" t="s">
        <v>31731</v>
      </c>
      <c r="AT1792" t="s">
        <v>937</v>
      </c>
      <c r="AU1792">
        <v>54</v>
      </c>
      <c r="AV1792">
        <v>7210</v>
      </c>
      <c r="AW1792" t="s">
        <v>24833</v>
      </c>
      <c r="AX1792" t="s">
        <v>937</v>
      </c>
      <c r="AY1792">
        <v>54</v>
      </c>
      <c r="AZ1792">
        <v>7210</v>
      </c>
      <c r="BA1792" t="s">
        <v>17985</v>
      </c>
      <c r="BB1792" t="s">
        <v>937</v>
      </c>
      <c r="BC1792">
        <v>54</v>
      </c>
      <c r="BD1792">
        <v>7210</v>
      </c>
      <c r="BE1792" t="s">
        <v>11137</v>
      </c>
      <c r="BF1792" t="s">
        <v>937</v>
      </c>
      <c r="BH1792">
        <v>54</v>
      </c>
      <c r="BI1792">
        <v>7210</v>
      </c>
      <c r="BJ1792" t="s">
        <v>4489</v>
      </c>
      <c r="BK1792" t="s">
        <v>937</v>
      </c>
      <c r="BP1792">
        <v>83</v>
      </c>
      <c r="BQ1792">
        <v>6210</v>
      </c>
      <c r="BS1792">
        <v>1</v>
      </c>
    </row>
    <row r="1793" spans="43:71" x14ac:dyDescent="0.2">
      <c r="AQ1793">
        <v>54</v>
      </c>
      <c r="AR1793">
        <v>8073</v>
      </c>
      <c r="AS1793" t="s">
        <v>31732</v>
      </c>
      <c r="AT1793" t="s">
        <v>936</v>
      </c>
      <c r="AU1793">
        <v>54</v>
      </c>
      <c r="AV1793">
        <v>8073</v>
      </c>
      <c r="AW1793" t="s">
        <v>24834</v>
      </c>
      <c r="AX1793" t="s">
        <v>936</v>
      </c>
      <c r="AY1793">
        <v>54</v>
      </c>
      <c r="AZ1793">
        <v>8073</v>
      </c>
      <c r="BA1793" t="s">
        <v>17986</v>
      </c>
      <c r="BB1793" t="s">
        <v>936</v>
      </c>
      <c r="BC1793">
        <v>54</v>
      </c>
      <c r="BD1793">
        <v>8073</v>
      </c>
      <c r="BE1793" t="s">
        <v>11138</v>
      </c>
      <c r="BF1793" t="s">
        <v>936</v>
      </c>
      <c r="BH1793">
        <v>54</v>
      </c>
      <c r="BI1793">
        <v>8073</v>
      </c>
      <c r="BJ1793" t="s">
        <v>4490</v>
      </c>
      <c r="BK1793" t="s">
        <v>936</v>
      </c>
      <c r="BP1793">
        <v>83</v>
      </c>
      <c r="BQ1793">
        <v>6240</v>
      </c>
      <c r="BS1793">
        <v>2</v>
      </c>
    </row>
    <row r="1794" spans="43:71" x14ac:dyDescent="0.2">
      <c r="AQ1794">
        <v>54</v>
      </c>
      <c r="AR1794">
        <v>8074</v>
      </c>
      <c r="AS1794" t="s">
        <v>31733</v>
      </c>
      <c r="AT1794" t="s">
        <v>938</v>
      </c>
      <c r="AU1794">
        <v>54</v>
      </c>
      <c r="AV1794">
        <v>8074</v>
      </c>
      <c r="AW1794" t="s">
        <v>24835</v>
      </c>
      <c r="AX1794" t="s">
        <v>938</v>
      </c>
      <c r="AY1794">
        <v>54</v>
      </c>
      <c r="AZ1794">
        <v>8074</v>
      </c>
      <c r="BA1794" t="s">
        <v>17987</v>
      </c>
      <c r="BB1794" t="s">
        <v>938</v>
      </c>
      <c r="BC1794">
        <v>54</v>
      </c>
      <c r="BD1794">
        <v>8074</v>
      </c>
      <c r="BE1794" t="s">
        <v>11139</v>
      </c>
      <c r="BF1794" t="s">
        <v>938</v>
      </c>
      <c r="BH1794">
        <v>54</v>
      </c>
      <c r="BI1794">
        <v>8074</v>
      </c>
      <c r="BJ1794" t="s">
        <v>4491</v>
      </c>
      <c r="BK1794" t="s">
        <v>938</v>
      </c>
      <c r="BP1794">
        <v>83</v>
      </c>
      <c r="BQ1794">
        <v>6250</v>
      </c>
      <c r="BS1794">
        <v>1</v>
      </c>
    </row>
    <row r="1795" spans="43:71" x14ac:dyDescent="0.2">
      <c r="AQ1795">
        <v>54</v>
      </c>
      <c r="AR1795">
        <v>8075</v>
      </c>
      <c r="AS1795" t="s">
        <v>31734</v>
      </c>
      <c r="AT1795" t="s">
        <v>937</v>
      </c>
      <c r="AU1795">
        <v>54</v>
      </c>
      <c r="AV1795">
        <v>8075</v>
      </c>
      <c r="AW1795" t="s">
        <v>24836</v>
      </c>
      <c r="AX1795" t="s">
        <v>937</v>
      </c>
      <c r="AY1795">
        <v>54</v>
      </c>
      <c r="AZ1795">
        <v>8075</v>
      </c>
      <c r="BA1795" t="s">
        <v>17988</v>
      </c>
      <c r="BB1795" t="s">
        <v>937</v>
      </c>
      <c r="BC1795">
        <v>54</v>
      </c>
      <c r="BD1795">
        <v>8075</v>
      </c>
      <c r="BE1795" t="s">
        <v>11140</v>
      </c>
      <c r="BF1795" t="s">
        <v>937</v>
      </c>
      <c r="BH1795">
        <v>54</v>
      </c>
      <c r="BI1795">
        <v>8075</v>
      </c>
      <c r="BJ1795" t="s">
        <v>4492</v>
      </c>
      <c r="BK1795" t="s">
        <v>937</v>
      </c>
      <c r="BP1795">
        <v>83</v>
      </c>
      <c r="BQ1795">
        <v>6256</v>
      </c>
      <c r="BS1795">
        <v>1</v>
      </c>
    </row>
    <row r="1796" spans="43:71" x14ac:dyDescent="0.2">
      <c r="AQ1796">
        <v>54</v>
      </c>
      <c r="AR1796">
        <v>8076</v>
      </c>
      <c r="AS1796" t="s">
        <v>31735</v>
      </c>
      <c r="AT1796" t="s">
        <v>938</v>
      </c>
      <c r="AU1796">
        <v>54</v>
      </c>
      <c r="AV1796">
        <v>8076</v>
      </c>
      <c r="AW1796" t="s">
        <v>24837</v>
      </c>
      <c r="AX1796" t="s">
        <v>938</v>
      </c>
      <c r="AY1796">
        <v>54</v>
      </c>
      <c r="AZ1796">
        <v>8076</v>
      </c>
      <c r="BA1796" t="s">
        <v>17989</v>
      </c>
      <c r="BB1796" t="s">
        <v>938</v>
      </c>
      <c r="BC1796">
        <v>54</v>
      </c>
      <c r="BD1796">
        <v>8076</v>
      </c>
      <c r="BE1796" t="s">
        <v>11141</v>
      </c>
      <c r="BF1796" t="s">
        <v>938</v>
      </c>
      <c r="BH1796">
        <v>54</v>
      </c>
      <c r="BI1796">
        <v>8076</v>
      </c>
      <c r="BJ1796" t="s">
        <v>4493</v>
      </c>
      <c r="BK1796" t="s">
        <v>938</v>
      </c>
      <c r="BP1796">
        <v>83</v>
      </c>
      <c r="BQ1796">
        <v>6260</v>
      </c>
      <c r="BS1796">
        <v>2</v>
      </c>
    </row>
    <row r="1797" spans="43:71" x14ac:dyDescent="0.2">
      <c r="AQ1797">
        <v>54</v>
      </c>
      <c r="AR1797">
        <v>8077</v>
      </c>
      <c r="AS1797" t="s">
        <v>31736</v>
      </c>
      <c r="AT1797" t="s">
        <v>937</v>
      </c>
      <c r="AU1797">
        <v>54</v>
      </c>
      <c r="AV1797">
        <v>8077</v>
      </c>
      <c r="AW1797" t="s">
        <v>24838</v>
      </c>
      <c r="AX1797" t="s">
        <v>937</v>
      </c>
      <c r="AY1797">
        <v>54</v>
      </c>
      <c r="AZ1797">
        <v>8077</v>
      </c>
      <c r="BA1797" t="s">
        <v>17990</v>
      </c>
      <c r="BB1797" t="s">
        <v>937</v>
      </c>
      <c r="BC1797">
        <v>54</v>
      </c>
      <c r="BD1797">
        <v>8077</v>
      </c>
      <c r="BE1797" t="s">
        <v>11142</v>
      </c>
      <c r="BF1797" t="s">
        <v>937</v>
      </c>
      <c r="BH1797">
        <v>54</v>
      </c>
      <c r="BI1797">
        <v>8077</v>
      </c>
      <c r="BJ1797" t="s">
        <v>4494</v>
      </c>
      <c r="BK1797" t="s">
        <v>937</v>
      </c>
      <c r="BP1797">
        <v>83</v>
      </c>
      <c r="BQ1797">
        <v>6270</v>
      </c>
      <c r="BS1797">
        <v>2</v>
      </c>
    </row>
    <row r="1798" spans="43:71" x14ac:dyDescent="0.2">
      <c r="AQ1798">
        <v>54</v>
      </c>
      <c r="AR1798">
        <v>8078</v>
      </c>
      <c r="AS1798" t="s">
        <v>31737</v>
      </c>
      <c r="AT1798" t="s">
        <v>937</v>
      </c>
      <c r="AU1798">
        <v>54</v>
      </c>
      <c r="AV1798">
        <v>8078</v>
      </c>
      <c r="AW1798" t="s">
        <v>24839</v>
      </c>
      <c r="AX1798" t="s">
        <v>937</v>
      </c>
      <c r="AY1798">
        <v>54</v>
      </c>
      <c r="AZ1798">
        <v>8078</v>
      </c>
      <c r="BA1798" t="s">
        <v>17991</v>
      </c>
      <c r="BB1798" t="s">
        <v>937</v>
      </c>
      <c r="BC1798">
        <v>54</v>
      </c>
      <c r="BD1798">
        <v>8078</v>
      </c>
      <c r="BE1798" t="s">
        <v>11143</v>
      </c>
      <c r="BF1798" t="s">
        <v>937</v>
      </c>
      <c r="BH1798">
        <v>54</v>
      </c>
      <c r="BI1798">
        <v>8078</v>
      </c>
      <c r="BJ1798" t="s">
        <v>4495</v>
      </c>
      <c r="BK1798" t="s">
        <v>937</v>
      </c>
      <c r="BP1798">
        <v>83</v>
      </c>
      <c r="BQ1798">
        <v>6280</v>
      </c>
      <c r="BS1798">
        <v>1</v>
      </c>
    </row>
    <row r="1799" spans="43:71" x14ac:dyDescent="0.2">
      <c r="AQ1799">
        <v>54</v>
      </c>
      <c r="AR1799">
        <v>8079</v>
      </c>
      <c r="AS1799" t="s">
        <v>31738</v>
      </c>
      <c r="AT1799" t="s">
        <v>937</v>
      </c>
      <c r="AU1799">
        <v>54</v>
      </c>
      <c r="AV1799">
        <v>8079</v>
      </c>
      <c r="AW1799" t="s">
        <v>24840</v>
      </c>
      <c r="AX1799" t="s">
        <v>937</v>
      </c>
      <c r="AY1799">
        <v>54</v>
      </c>
      <c r="AZ1799">
        <v>8079</v>
      </c>
      <c r="BA1799" t="s">
        <v>17992</v>
      </c>
      <c r="BB1799" t="s">
        <v>937</v>
      </c>
      <c r="BC1799">
        <v>54</v>
      </c>
      <c r="BD1799">
        <v>8079</v>
      </c>
      <c r="BE1799" t="s">
        <v>11144</v>
      </c>
      <c r="BF1799" t="s">
        <v>937</v>
      </c>
      <c r="BH1799">
        <v>54</v>
      </c>
      <c r="BI1799">
        <v>8079</v>
      </c>
      <c r="BJ1799" t="s">
        <v>4496</v>
      </c>
      <c r="BK1799" t="s">
        <v>937</v>
      </c>
      <c r="BP1799">
        <v>83</v>
      </c>
      <c r="BQ1799">
        <v>6290</v>
      </c>
      <c r="BS1799">
        <v>1</v>
      </c>
    </row>
    <row r="1800" spans="43:71" x14ac:dyDescent="0.2">
      <c r="AQ1800">
        <v>54</v>
      </c>
      <c r="AR1800">
        <v>8080</v>
      </c>
      <c r="AS1800" t="s">
        <v>31739</v>
      </c>
      <c r="AT1800" t="s">
        <v>937</v>
      </c>
      <c r="AU1800">
        <v>54</v>
      </c>
      <c r="AV1800">
        <v>8080</v>
      </c>
      <c r="AW1800" t="s">
        <v>24841</v>
      </c>
      <c r="AX1800" t="s">
        <v>937</v>
      </c>
      <c r="AY1800">
        <v>54</v>
      </c>
      <c r="AZ1800">
        <v>8080</v>
      </c>
      <c r="BA1800" t="s">
        <v>17993</v>
      </c>
      <c r="BB1800" t="s">
        <v>937</v>
      </c>
      <c r="BC1800">
        <v>54</v>
      </c>
      <c r="BD1800">
        <v>8080</v>
      </c>
      <c r="BE1800" t="s">
        <v>11145</v>
      </c>
      <c r="BF1800" t="s">
        <v>937</v>
      </c>
      <c r="BH1800">
        <v>54</v>
      </c>
      <c r="BI1800">
        <v>8080</v>
      </c>
      <c r="BJ1800" t="s">
        <v>4497</v>
      </c>
      <c r="BK1800" t="s">
        <v>937</v>
      </c>
      <c r="BP1800">
        <v>83</v>
      </c>
      <c r="BQ1800">
        <v>6300</v>
      </c>
      <c r="BS1800">
        <v>1</v>
      </c>
    </row>
    <row r="1801" spans="43:71" x14ac:dyDescent="0.2">
      <c r="AQ1801">
        <v>54</v>
      </c>
      <c r="AR1801">
        <v>8081</v>
      </c>
      <c r="AS1801" t="s">
        <v>31740</v>
      </c>
      <c r="AT1801" t="s">
        <v>937</v>
      </c>
      <c r="AU1801">
        <v>54</v>
      </c>
      <c r="AV1801">
        <v>8081</v>
      </c>
      <c r="AW1801" t="s">
        <v>24842</v>
      </c>
      <c r="AX1801" t="s">
        <v>937</v>
      </c>
      <c r="AY1801">
        <v>54</v>
      </c>
      <c r="AZ1801">
        <v>8081</v>
      </c>
      <c r="BA1801" t="s">
        <v>17994</v>
      </c>
      <c r="BB1801" t="s">
        <v>937</v>
      </c>
      <c r="BC1801">
        <v>54</v>
      </c>
      <c r="BD1801">
        <v>8081</v>
      </c>
      <c r="BE1801" t="s">
        <v>11146</v>
      </c>
      <c r="BF1801" t="s">
        <v>937</v>
      </c>
      <c r="BH1801">
        <v>54</v>
      </c>
      <c r="BI1801">
        <v>8081</v>
      </c>
      <c r="BJ1801" t="s">
        <v>4498</v>
      </c>
      <c r="BK1801" t="s">
        <v>937</v>
      </c>
      <c r="BP1801">
        <v>83</v>
      </c>
      <c r="BQ1801">
        <v>6310</v>
      </c>
      <c r="BS1801">
        <v>1</v>
      </c>
    </row>
    <row r="1802" spans="43:71" x14ac:dyDescent="0.2">
      <c r="AQ1802">
        <v>54</v>
      </c>
      <c r="AR1802">
        <v>8082</v>
      </c>
      <c r="AS1802" t="s">
        <v>31741</v>
      </c>
      <c r="AT1802" t="s">
        <v>938</v>
      </c>
      <c r="AU1802">
        <v>54</v>
      </c>
      <c r="AV1802">
        <v>8082</v>
      </c>
      <c r="AW1802" t="s">
        <v>24843</v>
      </c>
      <c r="AX1802" t="s">
        <v>938</v>
      </c>
      <c r="AY1802">
        <v>54</v>
      </c>
      <c r="AZ1802">
        <v>8082</v>
      </c>
      <c r="BA1802" t="s">
        <v>17995</v>
      </c>
      <c r="BB1802" t="s">
        <v>938</v>
      </c>
      <c r="BC1802">
        <v>54</v>
      </c>
      <c r="BD1802">
        <v>8082</v>
      </c>
      <c r="BE1802" t="s">
        <v>11147</v>
      </c>
      <c r="BF1802" t="s">
        <v>938</v>
      </c>
      <c r="BH1802">
        <v>54</v>
      </c>
      <c r="BI1802">
        <v>8082</v>
      </c>
      <c r="BJ1802" t="s">
        <v>4499</v>
      </c>
      <c r="BK1802" t="s">
        <v>938</v>
      </c>
      <c r="BP1802">
        <v>83</v>
      </c>
      <c r="BQ1802">
        <v>6320</v>
      </c>
      <c r="BS1802">
        <v>1</v>
      </c>
    </row>
    <row r="1803" spans="43:71" x14ac:dyDescent="0.2">
      <c r="AQ1803">
        <v>54</v>
      </c>
      <c r="AR1803">
        <v>8083</v>
      </c>
      <c r="AS1803" t="s">
        <v>31742</v>
      </c>
      <c r="AT1803" t="s">
        <v>937</v>
      </c>
      <c r="AU1803">
        <v>54</v>
      </c>
      <c r="AV1803">
        <v>8083</v>
      </c>
      <c r="AW1803" t="s">
        <v>24844</v>
      </c>
      <c r="AX1803" t="s">
        <v>937</v>
      </c>
      <c r="AY1803">
        <v>54</v>
      </c>
      <c r="AZ1803">
        <v>8083</v>
      </c>
      <c r="BA1803" t="s">
        <v>17996</v>
      </c>
      <c r="BB1803" t="s">
        <v>937</v>
      </c>
      <c r="BC1803">
        <v>54</v>
      </c>
      <c r="BD1803">
        <v>8083</v>
      </c>
      <c r="BE1803" t="s">
        <v>11148</v>
      </c>
      <c r="BF1803" t="s">
        <v>937</v>
      </c>
      <c r="BH1803">
        <v>54</v>
      </c>
      <c r="BI1803">
        <v>8083</v>
      </c>
      <c r="BJ1803" t="s">
        <v>4500</v>
      </c>
      <c r="BK1803" t="s">
        <v>937</v>
      </c>
      <c r="BP1803">
        <v>83</v>
      </c>
      <c r="BQ1803">
        <v>6330</v>
      </c>
      <c r="BS1803">
        <v>2</v>
      </c>
    </row>
    <row r="1804" spans="43:71" x14ac:dyDescent="0.2">
      <c r="AQ1804">
        <v>54</v>
      </c>
      <c r="AR1804">
        <v>8084</v>
      </c>
      <c r="AS1804" t="s">
        <v>31743</v>
      </c>
      <c r="AT1804" t="s">
        <v>937</v>
      </c>
      <c r="AU1804">
        <v>54</v>
      </c>
      <c r="AV1804">
        <v>8084</v>
      </c>
      <c r="AW1804" t="s">
        <v>24845</v>
      </c>
      <c r="AX1804" t="s">
        <v>937</v>
      </c>
      <c r="AY1804">
        <v>54</v>
      </c>
      <c r="AZ1804">
        <v>8084</v>
      </c>
      <c r="BA1804" t="s">
        <v>17997</v>
      </c>
      <c r="BB1804" t="s">
        <v>937</v>
      </c>
      <c r="BC1804">
        <v>54</v>
      </c>
      <c r="BD1804">
        <v>8084</v>
      </c>
      <c r="BE1804" t="s">
        <v>11149</v>
      </c>
      <c r="BF1804" t="s">
        <v>937</v>
      </c>
      <c r="BH1804">
        <v>54</v>
      </c>
      <c r="BI1804">
        <v>8084</v>
      </c>
      <c r="BJ1804" t="s">
        <v>4501</v>
      </c>
      <c r="BK1804" t="s">
        <v>937</v>
      </c>
      <c r="BP1804">
        <v>83</v>
      </c>
      <c r="BQ1804">
        <v>6340</v>
      </c>
      <c r="BS1804">
        <v>1</v>
      </c>
    </row>
    <row r="1805" spans="43:71" x14ac:dyDescent="0.2">
      <c r="AQ1805">
        <v>57</v>
      </c>
      <c r="AR1805">
        <v>6010</v>
      </c>
      <c r="AS1805" t="s">
        <v>31744</v>
      </c>
      <c r="AT1805" t="s">
        <v>937</v>
      </c>
      <c r="AU1805">
        <v>57</v>
      </c>
      <c r="AV1805">
        <v>6010</v>
      </c>
      <c r="AW1805" t="s">
        <v>24846</v>
      </c>
      <c r="AX1805" t="s">
        <v>937</v>
      </c>
      <c r="AY1805">
        <v>57</v>
      </c>
      <c r="AZ1805">
        <v>6010</v>
      </c>
      <c r="BA1805" t="s">
        <v>17998</v>
      </c>
      <c r="BB1805" t="s">
        <v>937</v>
      </c>
      <c r="BC1805">
        <v>57</v>
      </c>
      <c r="BD1805">
        <v>6010</v>
      </c>
      <c r="BE1805" t="s">
        <v>11150</v>
      </c>
      <c r="BF1805" t="s">
        <v>937</v>
      </c>
      <c r="BH1805">
        <v>57</v>
      </c>
      <c r="BI1805">
        <v>6010</v>
      </c>
      <c r="BJ1805" t="s">
        <v>4502</v>
      </c>
      <c r="BK1805" t="s">
        <v>937</v>
      </c>
      <c r="BP1805">
        <v>84</v>
      </c>
      <c r="BQ1805">
        <v>6010</v>
      </c>
      <c r="BS1805">
        <v>2</v>
      </c>
    </row>
    <row r="1806" spans="43:71" x14ac:dyDescent="0.2">
      <c r="AQ1806">
        <v>57</v>
      </c>
      <c r="AR1806">
        <v>6020</v>
      </c>
      <c r="AS1806" t="s">
        <v>31745</v>
      </c>
      <c r="AT1806" t="s">
        <v>937</v>
      </c>
      <c r="AU1806">
        <v>57</v>
      </c>
      <c r="AV1806">
        <v>6020</v>
      </c>
      <c r="AW1806" t="s">
        <v>24847</v>
      </c>
      <c r="AX1806" t="s">
        <v>937</v>
      </c>
      <c r="AY1806">
        <v>57</v>
      </c>
      <c r="AZ1806">
        <v>6020</v>
      </c>
      <c r="BA1806" t="s">
        <v>17999</v>
      </c>
      <c r="BB1806" t="s">
        <v>937</v>
      </c>
      <c r="BC1806">
        <v>57</v>
      </c>
      <c r="BD1806">
        <v>6020</v>
      </c>
      <c r="BE1806" t="s">
        <v>11151</v>
      </c>
      <c r="BF1806" t="s">
        <v>937</v>
      </c>
      <c r="BH1806">
        <v>57</v>
      </c>
      <c r="BI1806">
        <v>6020</v>
      </c>
      <c r="BJ1806" t="s">
        <v>4503</v>
      </c>
      <c r="BK1806" t="s">
        <v>937</v>
      </c>
      <c r="BP1806">
        <v>84</v>
      </c>
      <c r="BQ1806">
        <v>6020</v>
      </c>
      <c r="BS1806">
        <v>2</v>
      </c>
    </row>
    <row r="1807" spans="43:71" x14ac:dyDescent="0.2">
      <c r="AQ1807">
        <v>57</v>
      </c>
      <c r="AR1807">
        <v>6030</v>
      </c>
      <c r="AS1807" t="s">
        <v>31746</v>
      </c>
      <c r="AT1807" t="s">
        <v>937</v>
      </c>
      <c r="AU1807">
        <v>57</v>
      </c>
      <c r="AV1807">
        <v>6030</v>
      </c>
      <c r="AW1807" t="s">
        <v>24848</v>
      </c>
      <c r="AX1807" t="s">
        <v>937</v>
      </c>
      <c r="AY1807">
        <v>57</v>
      </c>
      <c r="AZ1807">
        <v>6030</v>
      </c>
      <c r="BA1807" t="s">
        <v>18000</v>
      </c>
      <c r="BB1807" t="s">
        <v>937</v>
      </c>
      <c r="BC1807">
        <v>57</v>
      </c>
      <c r="BD1807">
        <v>6030</v>
      </c>
      <c r="BE1807" t="s">
        <v>11152</v>
      </c>
      <c r="BF1807" t="s">
        <v>937</v>
      </c>
      <c r="BH1807">
        <v>57</v>
      </c>
      <c r="BI1807">
        <v>6030</v>
      </c>
      <c r="BJ1807" t="s">
        <v>4504</v>
      </c>
      <c r="BK1807" t="s">
        <v>937</v>
      </c>
      <c r="BP1807">
        <v>84</v>
      </c>
      <c r="BQ1807">
        <v>6030</v>
      </c>
      <c r="BS1807">
        <v>1</v>
      </c>
    </row>
    <row r="1808" spans="43:71" x14ac:dyDescent="0.2">
      <c r="AQ1808">
        <v>57</v>
      </c>
      <c r="AR1808">
        <v>6040</v>
      </c>
      <c r="AS1808" t="s">
        <v>31747</v>
      </c>
      <c r="AT1808" t="s">
        <v>937</v>
      </c>
      <c r="AU1808">
        <v>57</v>
      </c>
      <c r="AV1808">
        <v>6040</v>
      </c>
      <c r="AW1808" t="s">
        <v>24849</v>
      </c>
      <c r="AX1808" t="s">
        <v>937</v>
      </c>
      <c r="AY1808">
        <v>57</v>
      </c>
      <c r="AZ1808">
        <v>6040</v>
      </c>
      <c r="BA1808" t="s">
        <v>18001</v>
      </c>
      <c r="BB1808" t="s">
        <v>937</v>
      </c>
      <c r="BC1808">
        <v>57</v>
      </c>
      <c r="BD1808">
        <v>6040</v>
      </c>
      <c r="BE1808" t="s">
        <v>11153</v>
      </c>
      <c r="BF1808" t="s">
        <v>937</v>
      </c>
      <c r="BH1808">
        <v>57</v>
      </c>
      <c r="BI1808">
        <v>6040</v>
      </c>
      <c r="BJ1808" t="s">
        <v>4505</v>
      </c>
      <c r="BK1808" t="s">
        <v>937</v>
      </c>
      <c r="BP1808">
        <v>84</v>
      </c>
      <c r="BQ1808">
        <v>6040</v>
      </c>
      <c r="BS1808">
        <v>1</v>
      </c>
    </row>
    <row r="1809" spans="43:71" x14ac:dyDescent="0.2">
      <c r="AQ1809">
        <v>57</v>
      </c>
      <c r="AR1809">
        <v>6070</v>
      </c>
      <c r="AS1809" t="s">
        <v>31748</v>
      </c>
      <c r="AT1809" t="s">
        <v>936</v>
      </c>
      <c r="AU1809">
        <v>57</v>
      </c>
      <c r="AV1809">
        <v>6070</v>
      </c>
      <c r="AW1809" t="s">
        <v>24850</v>
      </c>
      <c r="AX1809" t="s">
        <v>936</v>
      </c>
      <c r="AY1809">
        <v>57</v>
      </c>
      <c r="AZ1809">
        <v>6070</v>
      </c>
      <c r="BA1809" t="s">
        <v>18002</v>
      </c>
      <c r="BB1809" t="s">
        <v>936</v>
      </c>
      <c r="BC1809">
        <v>57</v>
      </c>
      <c r="BD1809">
        <v>6070</v>
      </c>
      <c r="BE1809" t="s">
        <v>11154</v>
      </c>
      <c r="BF1809" t="s">
        <v>936</v>
      </c>
      <c r="BH1809">
        <v>57</v>
      </c>
      <c r="BI1809">
        <v>6070</v>
      </c>
      <c r="BJ1809" t="s">
        <v>4506</v>
      </c>
      <c r="BK1809" t="s">
        <v>936</v>
      </c>
      <c r="BP1809">
        <v>84</v>
      </c>
      <c r="BQ1809">
        <v>6070</v>
      </c>
      <c r="BS1809">
        <v>1</v>
      </c>
    </row>
    <row r="1810" spans="43:71" x14ac:dyDescent="0.2">
      <c r="AQ1810">
        <v>57</v>
      </c>
      <c r="AR1810">
        <v>6080</v>
      </c>
      <c r="AS1810" t="s">
        <v>31749</v>
      </c>
      <c r="AT1810" t="s">
        <v>938</v>
      </c>
      <c r="AU1810">
        <v>57</v>
      </c>
      <c r="AV1810">
        <v>6080</v>
      </c>
      <c r="AW1810" t="s">
        <v>24851</v>
      </c>
      <c r="AX1810" t="s">
        <v>938</v>
      </c>
      <c r="AY1810">
        <v>57</v>
      </c>
      <c r="AZ1810">
        <v>6080</v>
      </c>
      <c r="BA1810" t="s">
        <v>18003</v>
      </c>
      <c r="BB1810" t="s">
        <v>938</v>
      </c>
      <c r="BC1810">
        <v>57</v>
      </c>
      <c r="BD1810">
        <v>6080</v>
      </c>
      <c r="BE1810" t="s">
        <v>11155</v>
      </c>
      <c r="BF1810" t="s">
        <v>938</v>
      </c>
      <c r="BH1810">
        <v>57</v>
      </c>
      <c r="BI1810">
        <v>6080</v>
      </c>
      <c r="BJ1810" t="s">
        <v>4507</v>
      </c>
      <c r="BK1810" t="s">
        <v>938</v>
      </c>
      <c r="BP1810">
        <v>84</v>
      </c>
      <c r="BQ1810">
        <v>6080</v>
      </c>
      <c r="BS1810">
        <v>1</v>
      </c>
    </row>
    <row r="1811" spans="43:71" x14ac:dyDescent="0.2">
      <c r="AQ1811">
        <v>57</v>
      </c>
      <c r="AR1811">
        <v>6090</v>
      </c>
      <c r="AS1811" t="s">
        <v>31750</v>
      </c>
      <c r="AT1811" t="s">
        <v>937</v>
      </c>
      <c r="AU1811">
        <v>57</v>
      </c>
      <c r="AV1811">
        <v>6090</v>
      </c>
      <c r="AW1811" t="s">
        <v>24852</v>
      </c>
      <c r="AX1811" t="s">
        <v>937</v>
      </c>
      <c r="AY1811">
        <v>57</v>
      </c>
      <c r="AZ1811">
        <v>6090</v>
      </c>
      <c r="BA1811" t="s">
        <v>18004</v>
      </c>
      <c r="BB1811" t="s">
        <v>937</v>
      </c>
      <c r="BC1811">
        <v>57</v>
      </c>
      <c r="BD1811">
        <v>6090</v>
      </c>
      <c r="BE1811" t="s">
        <v>11156</v>
      </c>
      <c r="BF1811" t="s">
        <v>937</v>
      </c>
      <c r="BH1811">
        <v>57</v>
      </c>
      <c r="BI1811">
        <v>6090</v>
      </c>
      <c r="BJ1811" t="s">
        <v>4508</v>
      </c>
      <c r="BK1811" t="s">
        <v>937</v>
      </c>
      <c r="BP1811">
        <v>84</v>
      </c>
      <c r="BQ1811">
        <v>6090</v>
      </c>
      <c r="BS1811">
        <v>3</v>
      </c>
    </row>
    <row r="1812" spans="43:71" x14ac:dyDescent="0.2">
      <c r="AQ1812">
        <v>57</v>
      </c>
      <c r="AR1812">
        <v>6100</v>
      </c>
      <c r="AS1812" t="s">
        <v>31751</v>
      </c>
      <c r="AT1812" t="s">
        <v>937</v>
      </c>
      <c r="AU1812">
        <v>57</v>
      </c>
      <c r="AV1812">
        <v>6100</v>
      </c>
      <c r="AW1812" t="s">
        <v>24853</v>
      </c>
      <c r="AX1812" t="s">
        <v>937</v>
      </c>
      <c r="AY1812">
        <v>57</v>
      </c>
      <c r="AZ1812">
        <v>6100</v>
      </c>
      <c r="BA1812" t="s">
        <v>18005</v>
      </c>
      <c r="BB1812" t="s">
        <v>937</v>
      </c>
      <c r="BC1812">
        <v>57</v>
      </c>
      <c r="BD1812">
        <v>6100</v>
      </c>
      <c r="BE1812" t="s">
        <v>11157</v>
      </c>
      <c r="BF1812" t="s">
        <v>937</v>
      </c>
      <c r="BH1812">
        <v>57</v>
      </c>
      <c r="BI1812">
        <v>6100</v>
      </c>
      <c r="BJ1812" t="s">
        <v>4509</v>
      </c>
      <c r="BK1812" t="s">
        <v>937</v>
      </c>
      <c r="BP1812">
        <v>84</v>
      </c>
      <c r="BQ1812">
        <v>6100</v>
      </c>
      <c r="BS1812">
        <v>2</v>
      </c>
    </row>
    <row r="1813" spans="43:71" x14ac:dyDescent="0.2">
      <c r="AQ1813">
        <v>57</v>
      </c>
      <c r="AR1813">
        <v>6101</v>
      </c>
      <c r="AS1813" t="s">
        <v>31752</v>
      </c>
      <c r="AT1813" t="s">
        <v>937</v>
      </c>
      <c r="AU1813">
        <v>57</v>
      </c>
      <c r="AV1813">
        <v>6101</v>
      </c>
      <c r="AW1813" t="s">
        <v>24854</v>
      </c>
      <c r="AX1813" t="s">
        <v>937</v>
      </c>
      <c r="AY1813">
        <v>57</v>
      </c>
      <c r="AZ1813">
        <v>6101</v>
      </c>
      <c r="BA1813" t="s">
        <v>18006</v>
      </c>
      <c r="BB1813" t="s">
        <v>937</v>
      </c>
      <c r="BC1813">
        <v>57</v>
      </c>
      <c r="BD1813">
        <v>6101</v>
      </c>
      <c r="BE1813" t="s">
        <v>11158</v>
      </c>
      <c r="BF1813" t="s">
        <v>937</v>
      </c>
      <c r="BH1813">
        <v>57</v>
      </c>
      <c r="BI1813">
        <v>6101</v>
      </c>
      <c r="BJ1813" t="s">
        <v>4510</v>
      </c>
      <c r="BK1813" t="s">
        <v>937</v>
      </c>
      <c r="BP1813">
        <v>84</v>
      </c>
      <c r="BQ1813">
        <v>6101</v>
      </c>
      <c r="BS1813">
        <v>2</v>
      </c>
    </row>
    <row r="1814" spans="43:71" x14ac:dyDescent="0.2">
      <c r="AQ1814">
        <v>57</v>
      </c>
      <c r="AR1814">
        <v>6110</v>
      </c>
      <c r="AS1814" t="s">
        <v>31753</v>
      </c>
      <c r="AT1814" t="s">
        <v>937</v>
      </c>
      <c r="AU1814">
        <v>57</v>
      </c>
      <c r="AV1814">
        <v>6110</v>
      </c>
      <c r="AW1814" t="s">
        <v>24855</v>
      </c>
      <c r="AX1814" t="s">
        <v>937</v>
      </c>
      <c r="AY1814">
        <v>57</v>
      </c>
      <c r="AZ1814">
        <v>6110</v>
      </c>
      <c r="BA1814" t="s">
        <v>18007</v>
      </c>
      <c r="BB1814" t="s">
        <v>937</v>
      </c>
      <c r="BC1814">
        <v>57</v>
      </c>
      <c r="BD1814">
        <v>6110</v>
      </c>
      <c r="BE1814" t="s">
        <v>11159</v>
      </c>
      <c r="BF1814" t="s">
        <v>937</v>
      </c>
      <c r="BH1814">
        <v>57</v>
      </c>
      <c r="BI1814">
        <v>6110</v>
      </c>
      <c r="BJ1814" t="s">
        <v>4511</v>
      </c>
      <c r="BK1814" t="s">
        <v>937</v>
      </c>
      <c r="BP1814">
        <v>84</v>
      </c>
      <c r="BQ1814">
        <v>6110</v>
      </c>
      <c r="BS1814">
        <v>1</v>
      </c>
    </row>
    <row r="1815" spans="43:71" x14ac:dyDescent="0.2">
      <c r="AQ1815">
        <v>57</v>
      </c>
      <c r="AR1815">
        <v>6130</v>
      </c>
      <c r="AS1815" t="s">
        <v>31754</v>
      </c>
      <c r="AT1815" t="s">
        <v>937</v>
      </c>
      <c r="AU1815">
        <v>57</v>
      </c>
      <c r="AV1815">
        <v>6130</v>
      </c>
      <c r="AW1815" t="s">
        <v>24856</v>
      </c>
      <c r="AX1815" t="s">
        <v>937</v>
      </c>
      <c r="AY1815">
        <v>57</v>
      </c>
      <c r="AZ1815">
        <v>6130</v>
      </c>
      <c r="BA1815" t="s">
        <v>18008</v>
      </c>
      <c r="BB1815" t="s">
        <v>937</v>
      </c>
      <c r="BC1815">
        <v>57</v>
      </c>
      <c r="BD1815">
        <v>6130</v>
      </c>
      <c r="BE1815" t="s">
        <v>11160</v>
      </c>
      <c r="BF1815" t="s">
        <v>937</v>
      </c>
      <c r="BH1815">
        <v>57</v>
      </c>
      <c r="BI1815">
        <v>6130</v>
      </c>
      <c r="BJ1815" t="s">
        <v>4512</v>
      </c>
      <c r="BK1815" t="s">
        <v>937</v>
      </c>
      <c r="BP1815">
        <v>84</v>
      </c>
      <c r="BQ1815">
        <v>6130</v>
      </c>
      <c r="BS1815">
        <v>1</v>
      </c>
    </row>
    <row r="1816" spans="43:71" x14ac:dyDescent="0.2">
      <c r="AQ1816">
        <v>57</v>
      </c>
      <c r="AR1816">
        <v>6131</v>
      </c>
      <c r="AS1816" t="s">
        <v>31755</v>
      </c>
      <c r="AT1816" t="s">
        <v>937</v>
      </c>
      <c r="AU1816">
        <v>57</v>
      </c>
      <c r="AV1816">
        <v>6131</v>
      </c>
      <c r="AW1816" t="s">
        <v>24857</v>
      </c>
      <c r="AX1816" t="s">
        <v>937</v>
      </c>
      <c r="AY1816">
        <v>57</v>
      </c>
      <c r="AZ1816">
        <v>6131</v>
      </c>
      <c r="BA1816" t="s">
        <v>18009</v>
      </c>
      <c r="BB1816" t="s">
        <v>937</v>
      </c>
      <c r="BC1816">
        <v>57</v>
      </c>
      <c r="BD1816">
        <v>6131</v>
      </c>
      <c r="BE1816" t="s">
        <v>11161</v>
      </c>
      <c r="BF1816" t="s">
        <v>937</v>
      </c>
      <c r="BH1816">
        <v>57</v>
      </c>
      <c r="BI1816">
        <v>6131</v>
      </c>
      <c r="BJ1816" t="s">
        <v>4513</v>
      </c>
      <c r="BK1816" t="s">
        <v>937</v>
      </c>
      <c r="BP1816">
        <v>84</v>
      </c>
      <c r="BQ1816">
        <v>6131</v>
      </c>
      <c r="BS1816">
        <v>2</v>
      </c>
    </row>
    <row r="1817" spans="43:71" x14ac:dyDescent="0.2">
      <c r="AQ1817">
        <v>57</v>
      </c>
      <c r="AR1817">
        <v>6140</v>
      </c>
      <c r="AS1817" t="s">
        <v>31756</v>
      </c>
      <c r="AT1817" t="s">
        <v>937</v>
      </c>
      <c r="AU1817">
        <v>57</v>
      </c>
      <c r="AV1817">
        <v>6140</v>
      </c>
      <c r="AW1817" t="s">
        <v>24858</v>
      </c>
      <c r="AX1817" t="s">
        <v>937</v>
      </c>
      <c r="AY1817">
        <v>57</v>
      </c>
      <c r="AZ1817">
        <v>6140</v>
      </c>
      <c r="BA1817" t="s">
        <v>18010</v>
      </c>
      <c r="BB1817" t="s">
        <v>937</v>
      </c>
      <c r="BC1817">
        <v>57</v>
      </c>
      <c r="BD1817">
        <v>6140</v>
      </c>
      <c r="BE1817" t="s">
        <v>11162</v>
      </c>
      <c r="BF1817" t="s">
        <v>937</v>
      </c>
      <c r="BH1817">
        <v>57</v>
      </c>
      <c r="BI1817">
        <v>6140</v>
      </c>
      <c r="BJ1817" t="s">
        <v>4514</v>
      </c>
      <c r="BK1817" t="s">
        <v>937</v>
      </c>
      <c r="BP1817">
        <v>84</v>
      </c>
      <c r="BQ1817">
        <v>6140</v>
      </c>
      <c r="BS1817">
        <v>2</v>
      </c>
    </row>
    <row r="1818" spans="43:71" x14ac:dyDescent="0.2">
      <c r="AQ1818">
        <v>57</v>
      </c>
      <c r="AR1818">
        <v>6150</v>
      </c>
      <c r="AS1818" t="s">
        <v>31757</v>
      </c>
      <c r="AT1818" t="s">
        <v>937</v>
      </c>
      <c r="AU1818">
        <v>57</v>
      </c>
      <c r="AV1818">
        <v>6150</v>
      </c>
      <c r="AW1818" t="s">
        <v>24859</v>
      </c>
      <c r="AX1818" t="s">
        <v>937</v>
      </c>
      <c r="AY1818">
        <v>57</v>
      </c>
      <c r="AZ1818">
        <v>6150</v>
      </c>
      <c r="BA1818" t="s">
        <v>18011</v>
      </c>
      <c r="BB1818" t="s">
        <v>937</v>
      </c>
      <c r="BC1818">
        <v>57</v>
      </c>
      <c r="BD1818">
        <v>6150</v>
      </c>
      <c r="BE1818" t="s">
        <v>11163</v>
      </c>
      <c r="BF1818" t="s">
        <v>937</v>
      </c>
      <c r="BH1818">
        <v>57</v>
      </c>
      <c r="BI1818">
        <v>6150</v>
      </c>
      <c r="BJ1818" t="s">
        <v>4515</v>
      </c>
      <c r="BK1818" t="s">
        <v>937</v>
      </c>
      <c r="BP1818">
        <v>84</v>
      </c>
      <c r="BQ1818">
        <v>6150</v>
      </c>
      <c r="BS1818">
        <v>3</v>
      </c>
    </row>
    <row r="1819" spans="43:71" x14ac:dyDescent="0.2">
      <c r="AQ1819">
        <v>57</v>
      </c>
      <c r="AR1819">
        <v>6160</v>
      </c>
      <c r="AS1819" t="s">
        <v>31758</v>
      </c>
      <c r="AT1819" t="s">
        <v>937</v>
      </c>
      <c r="AU1819">
        <v>57</v>
      </c>
      <c r="AV1819">
        <v>6160</v>
      </c>
      <c r="AW1819" t="s">
        <v>24860</v>
      </c>
      <c r="AX1819" t="s">
        <v>937</v>
      </c>
      <c r="AY1819">
        <v>57</v>
      </c>
      <c r="AZ1819">
        <v>6160</v>
      </c>
      <c r="BA1819" t="s">
        <v>18012</v>
      </c>
      <c r="BB1819" t="s">
        <v>937</v>
      </c>
      <c r="BC1819">
        <v>57</v>
      </c>
      <c r="BD1819">
        <v>6160</v>
      </c>
      <c r="BE1819" t="s">
        <v>11164</v>
      </c>
      <c r="BF1819" t="s">
        <v>937</v>
      </c>
      <c r="BH1819">
        <v>57</v>
      </c>
      <c r="BI1819">
        <v>6160</v>
      </c>
      <c r="BJ1819" t="s">
        <v>4516</v>
      </c>
      <c r="BK1819" t="s">
        <v>937</v>
      </c>
      <c r="BP1819">
        <v>84</v>
      </c>
      <c r="BQ1819">
        <v>6160</v>
      </c>
      <c r="BS1819">
        <v>2</v>
      </c>
    </row>
    <row r="1820" spans="43:71" x14ac:dyDescent="0.2">
      <c r="AQ1820">
        <v>57</v>
      </c>
      <c r="AR1820">
        <v>6170</v>
      </c>
      <c r="AS1820" t="s">
        <v>31759</v>
      </c>
      <c r="AT1820" t="s">
        <v>937</v>
      </c>
      <c r="AU1820">
        <v>57</v>
      </c>
      <c r="AV1820">
        <v>6170</v>
      </c>
      <c r="AW1820" t="s">
        <v>24861</v>
      </c>
      <c r="AX1820" t="s">
        <v>937</v>
      </c>
      <c r="AY1820">
        <v>57</v>
      </c>
      <c r="AZ1820">
        <v>6170</v>
      </c>
      <c r="BA1820" t="s">
        <v>18013</v>
      </c>
      <c r="BB1820" t="s">
        <v>937</v>
      </c>
      <c r="BC1820">
        <v>57</v>
      </c>
      <c r="BD1820">
        <v>6170</v>
      </c>
      <c r="BE1820" t="s">
        <v>11165</v>
      </c>
      <c r="BF1820" t="s">
        <v>937</v>
      </c>
      <c r="BH1820">
        <v>57</v>
      </c>
      <c r="BI1820">
        <v>6170</v>
      </c>
      <c r="BJ1820" t="s">
        <v>4517</v>
      </c>
      <c r="BK1820" t="s">
        <v>937</v>
      </c>
      <c r="BP1820">
        <v>84</v>
      </c>
      <c r="BQ1820">
        <v>6170</v>
      </c>
      <c r="BS1820">
        <v>1</v>
      </c>
    </row>
    <row r="1821" spans="43:71" x14ac:dyDescent="0.2">
      <c r="AQ1821">
        <v>57</v>
      </c>
      <c r="AR1821">
        <v>6180</v>
      </c>
      <c r="AS1821" t="s">
        <v>31760</v>
      </c>
      <c r="AT1821" t="s">
        <v>937</v>
      </c>
      <c r="AU1821">
        <v>57</v>
      </c>
      <c r="AV1821">
        <v>6180</v>
      </c>
      <c r="AW1821" t="s">
        <v>24862</v>
      </c>
      <c r="AX1821" t="s">
        <v>937</v>
      </c>
      <c r="AY1821">
        <v>57</v>
      </c>
      <c r="AZ1821">
        <v>6180</v>
      </c>
      <c r="BA1821" t="s">
        <v>18014</v>
      </c>
      <c r="BB1821" t="s">
        <v>937</v>
      </c>
      <c r="BC1821">
        <v>57</v>
      </c>
      <c r="BD1821">
        <v>6180</v>
      </c>
      <c r="BE1821" t="s">
        <v>11166</v>
      </c>
      <c r="BF1821" t="s">
        <v>937</v>
      </c>
      <c r="BH1821">
        <v>57</v>
      </c>
      <c r="BI1821">
        <v>6180</v>
      </c>
      <c r="BJ1821" t="s">
        <v>4518</v>
      </c>
      <c r="BK1821" t="s">
        <v>937</v>
      </c>
      <c r="BP1821">
        <v>84</v>
      </c>
      <c r="BQ1821">
        <v>6180</v>
      </c>
      <c r="BS1821">
        <v>1</v>
      </c>
    </row>
    <row r="1822" spans="43:71" x14ac:dyDescent="0.2">
      <c r="AQ1822">
        <v>57</v>
      </c>
      <c r="AR1822">
        <v>6190</v>
      </c>
      <c r="AS1822" t="s">
        <v>31761</v>
      </c>
      <c r="AT1822" t="s">
        <v>937</v>
      </c>
      <c r="AU1822">
        <v>57</v>
      </c>
      <c r="AV1822">
        <v>6190</v>
      </c>
      <c r="AW1822" t="s">
        <v>24863</v>
      </c>
      <c r="AX1822" t="s">
        <v>937</v>
      </c>
      <c r="AY1822">
        <v>57</v>
      </c>
      <c r="AZ1822">
        <v>6190</v>
      </c>
      <c r="BA1822" t="s">
        <v>18015</v>
      </c>
      <c r="BB1822" t="s">
        <v>937</v>
      </c>
      <c r="BC1822">
        <v>57</v>
      </c>
      <c r="BD1822">
        <v>6190</v>
      </c>
      <c r="BE1822" t="s">
        <v>11167</v>
      </c>
      <c r="BF1822" t="s">
        <v>937</v>
      </c>
      <c r="BH1822">
        <v>57</v>
      </c>
      <c r="BI1822">
        <v>6190</v>
      </c>
      <c r="BJ1822" t="s">
        <v>4519</v>
      </c>
      <c r="BK1822" t="s">
        <v>937</v>
      </c>
      <c r="BP1822">
        <v>84</v>
      </c>
      <c r="BQ1822">
        <v>6190</v>
      </c>
      <c r="BS1822">
        <v>3</v>
      </c>
    </row>
    <row r="1823" spans="43:71" x14ac:dyDescent="0.2">
      <c r="AQ1823">
        <v>57</v>
      </c>
      <c r="AR1823">
        <v>6200</v>
      </c>
      <c r="AS1823" t="s">
        <v>31762</v>
      </c>
      <c r="AT1823" t="s">
        <v>937</v>
      </c>
      <c r="AU1823">
        <v>57</v>
      </c>
      <c r="AV1823">
        <v>6200</v>
      </c>
      <c r="AW1823" t="s">
        <v>24864</v>
      </c>
      <c r="AX1823" t="s">
        <v>937</v>
      </c>
      <c r="AY1823">
        <v>57</v>
      </c>
      <c r="AZ1823">
        <v>6200</v>
      </c>
      <c r="BA1823" t="s">
        <v>18016</v>
      </c>
      <c r="BB1823" t="s">
        <v>937</v>
      </c>
      <c r="BC1823">
        <v>57</v>
      </c>
      <c r="BD1823">
        <v>6200</v>
      </c>
      <c r="BE1823" t="s">
        <v>11168</v>
      </c>
      <c r="BF1823" t="s">
        <v>937</v>
      </c>
      <c r="BH1823">
        <v>57</v>
      </c>
      <c r="BI1823">
        <v>6200</v>
      </c>
      <c r="BJ1823" t="s">
        <v>4520</v>
      </c>
      <c r="BK1823" t="s">
        <v>937</v>
      </c>
      <c r="BP1823">
        <v>84</v>
      </c>
      <c r="BQ1823">
        <v>6200</v>
      </c>
      <c r="BS1823">
        <v>3</v>
      </c>
    </row>
    <row r="1824" spans="43:71" x14ac:dyDescent="0.2">
      <c r="AQ1824">
        <v>57</v>
      </c>
      <c r="AR1824">
        <v>6210</v>
      </c>
      <c r="AS1824" t="s">
        <v>31763</v>
      </c>
      <c r="AT1824" t="s">
        <v>936</v>
      </c>
      <c r="AU1824">
        <v>57</v>
      </c>
      <c r="AV1824">
        <v>6210</v>
      </c>
      <c r="AW1824" t="s">
        <v>24865</v>
      </c>
      <c r="AX1824" t="s">
        <v>936</v>
      </c>
      <c r="AY1824">
        <v>57</v>
      </c>
      <c r="AZ1824">
        <v>6210</v>
      </c>
      <c r="BA1824" t="s">
        <v>18017</v>
      </c>
      <c r="BB1824" t="s">
        <v>936</v>
      </c>
      <c r="BC1824">
        <v>57</v>
      </c>
      <c r="BD1824">
        <v>6210</v>
      </c>
      <c r="BE1824" t="s">
        <v>11169</v>
      </c>
      <c r="BF1824" t="s">
        <v>936</v>
      </c>
      <c r="BH1824">
        <v>57</v>
      </c>
      <c r="BI1824">
        <v>6210</v>
      </c>
      <c r="BJ1824" t="s">
        <v>4521</v>
      </c>
      <c r="BK1824" t="s">
        <v>936</v>
      </c>
      <c r="BP1824">
        <v>84</v>
      </c>
      <c r="BQ1824">
        <v>6210</v>
      </c>
      <c r="BS1824">
        <v>1</v>
      </c>
    </row>
    <row r="1825" spans="43:71" x14ac:dyDescent="0.2">
      <c r="AQ1825">
        <v>57</v>
      </c>
      <c r="AR1825">
        <v>6240</v>
      </c>
      <c r="AS1825" t="s">
        <v>31764</v>
      </c>
      <c r="AT1825" t="s">
        <v>937</v>
      </c>
      <c r="AU1825">
        <v>57</v>
      </c>
      <c r="AV1825">
        <v>6240</v>
      </c>
      <c r="AW1825" t="s">
        <v>24866</v>
      </c>
      <c r="AX1825" t="s">
        <v>937</v>
      </c>
      <c r="AY1825">
        <v>57</v>
      </c>
      <c r="AZ1825">
        <v>6240</v>
      </c>
      <c r="BA1825" t="s">
        <v>18018</v>
      </c>
      <c r="BB1825" t="s">
        <v>937</v>
      </c>
      <c r="BC1825">
        <v>57</v>
      </c>
      <c r="BD1825">
        <v>6240</v>
      </c>
      <c r="BE1825" t="s">
        <v>11170</v>
      </c>
      <c r="BF1825" t="s">
        <v>937</v>
      </c>
      <c r="BH1825">
        <v>57</v>
      </c>
      <c r="BI1825">
        <v>6240</v>
      </c>
      <c r="BJ1825" t="s">
        <v>4522</v>
      </c>
      <c r="BK1825" t="s">
        <v>937</v>
      </c>
      <c r="BP1825">
        <v>84</v>
      </c>
      <c r="BQ1825">
        <v>6240</v>
      </c>
      <c r="BS1825">
        <v>1</v>
      </c>
    </row>
    <row r="1826" spans="43:71" x14ac:dyDescent="0.2">
      <c r="AQ1826">
        <v>57</v>
      </c>
      <c r="AR1826">
        <v>6250</v>
      </c>
      <c r="AS1826" t="s">
        <v>31765</v>
      </c>
      <c r="AT1826" t="s">
        <v>936</v>
      </c>
      <c r="AU1826">
        <v>57</v>
      </c>
      <c r="AV1826">
        <v>6250</v>
      </c>
      <c r="AW1826" t="s">
        <v>24867</v>
      </c>
      <c r="AX1826" t="s">
        <v>936</v>
      </c>
      <c r="AY1826">
        <v>57</v>
      </c>
      <c r="AZ1826">
        <v>6250</v>
      </c>
      <c r="BA1826" t="s">
        <v>18019</v>
      </c>
      <c r="BB1826" t="s">
        <v>936</v>
      </c>
      <c r="BC1826">
        <v>57</v>
      </c>
      <c r="BD1826">
        <v>6250</v>
      </c>
      <c r="BE1826" t="s">
        <v>11171</v>
      </c>
      <c r="BF1826" t="s">
        <v>936</v>
      </c>
      <c r="BH1826">
        <v>57</v>
      </c>
      <c r="BI1826">
        <v>6250</v>
      </c>
      <c r="BJ1826" t="s">
        <v>4523</v>
      </c>
      <c r="BK1826" t="s">
        <v>936</v>
      </c>
      <c r="BP1826">
        <v>84</v>
      </c>
      <c r="BQ1826">
        <v>6250</v>
      </c>
      <c r="BS1826">
        <v>1</v>
      </c>
    </row>
    <row r="1827" spans="43:71" x14ac:dyDescent="0.2">
      <c r="AQ1827">
        <v>57</v>
      </c>
      <c r="AR1827">
        <v>6256</v>
      </c>
      <c r="AS1827" t="s">
        <v>31766</v>
      </c>
      <c r="AT1827" t="s">
        <v>936</v>
      </c>
      <c r="AU1827">
        <v>57</v>
      </c>
      <c r="AV1827">
        <v>6256</v>
      </c>
      <c r="AW1827" t="s">
        <v>24868</v>
      </c>
      <c r="AX1827" t="s">
        <v>936</v>
      </c>
      <c r="AY1827">
        <v>57</v>
      </c>
      <c r="AZ1827">
        <v>6256</v>
      </c>
      <c r="BA1827" t="s">
        <v>18020</v>
      </c>
      <c r="BB1827" t="s">
        <v>936</v>
      </c>
      <c r="BC1827">
        <v>57</v>
      </c>
      <c r="BD1827">
        <v>6256</v>
      </c>
      <c r="BE1827" t="s">
        <v>11172</v>
      </c>
      <c r="BF1827" t="s">
        <v>936</v>
      </c>
      <c r="BH1827">
        <v>57</v>
      </c>
      <c r="BI1827">
        <v>6256</v>
      </c>
      <c r="BJ1827" t="s">
        <v>4524</v>
      </c>
      <c r="BK1827" t="s">
        <v>936</v>
      </c>
      <c r="BP1827">
        <v>84</v>
      </c>
      <c r="BQ1827">
        <v>6256</v>
      </c>
      <c r="BS1827">
        <v>1</v>
      </c>
    </row>
    <row r="1828" spans="43:71" x14ac:dyDescent="0.2">
      <c r="AQ1828">
        <v>57</v>
      </c>
      <c r="AR1828">
        <v>6260</v>
      </c>
      <c r="AS1828" t="s">
        <v>31767</v>
      </c>
      <c r="AT1828" t="s">
        <v>937</v>
      </c>
      <c r="AU1828">
        <v>57</v>
      </c>
      <c r="AV1828">
        <v>6260</v>
      </c>
      <c r="AW1828" t="s">
        <v>24869</v>
      </c>
      <c r="AX1828" t="s">
        <v>937</v>
      </c>
      <c r="AY1828">
        <v>57</v>
      </c>
      <c r="AZ1828">
        <v>6260</v>
      </c>
      <c r="BA1828" t="s">
        <v>18021</v>
      </c>
      <c r="BB1828" t="s">
        <v>937</v>
      </c>
      <c r="BC1828">
        <v>57</v>
      </c>
      <c r="BD1828">
        <v>6260</v>
      </c>
      <c r="BE1828" t="s">
        <v>11173</v>
      </c>
      <c r="BF1828" t="s">
        <v>937</v>
      </c>
      <c r="BH1828">
        <v>57</v>
      </c>
      <c r="BI1828">
        <v>6260</v>
      </c>
      <c r="BJ1828" t="s">
        <v>4525</v>
      </c>
      <c r="BK1828" t="s">
        <v>937</v>
      </c>
      <c r="BP1828">
        <v>84</v>
      </c>
      <c r="BQ1828">
        <v>6260</v>
      </c>
      <c r="BS1828">
        <v>1</v>
      </c>
    </row>
    <row r="1829" spans="43:71" x14ac:dyDescent="0.2">
      <c r="AQ1829">
        <v>57</v>
      </c>
      <c r="AR1829">
        <v>6270</v>
      </c>
      <c r="AS1829" t="s">
        <v>31768</v>
      </c>
      <c r="AT1829" t="s">
        <v>937</v>
      </c>
      <c r="AU1829">
        <v>57</v>
      </c>
      <c r="AV1829">
        <v>6270</v>
      </c>
      <c r="AW1829" t="s">
        <v>24870</v>
      </c>
      <c r="AX1829" t="s">
        <v>937</v>
      </c>
      <c r="AY1829">
        <v>57</v>
      </c>
      <c r="AZ1829">
        <v>6270</v>
      </c>
      <c r="BA1829" t="s">
        <v>18022</v>
      </c>
      <c r="BB1829" t="s">
        <v>937</v>
      </c>
      <c r="BC1829">
        <v>57</v>
      </c>
      <c r="BD1829">
        <v>6270</v>
      </c>
      <c r="BE1829" t="s">
        <v>11174</v>
      </c>
      <c r="BF1829" t="s">
        <v>937</v>
      </c>
      <c r="BH1829">
        <v>57</v>
      </c>
      <c r="BI1829">
        <v>6270</v>
      </c>
      <c r="BJ1829" t="s">
        <v>4526</v>
      </c>
      <c r="BK1829" t="s">
        <v>937</v>
      </c>
      <c r="BP1829">
        <v>84</v>
      </c>
      <c r="BQ1829">
        <v>6270</v>
      </c>
      <c r="BS1829">
        <v>2</v>
      </c>
    </row>
    <row r="1830" spans="43:71" x14ac:dyDescent="0.2">
      <c r="AQ1830">
        <v>57</v>
      </c>
      <c r="AR1830">
        <v>6280</v>
      </c>
      <c r="AS1830" t="s">
        <v>31769</v>
      </c>
      <c r="AT1830" t="s">
        <v>936</v>
      </c>
      <c r="AU1830">
        <v>57</v>
      </c>
      <c r="AV1830">
        <v>6280</v>
      </c>
      <c r="AW1830" t="s">
        <v>24871</v>
      </c>
      <c r="AX1830" t="s">
        <v>936</v>
      </c>
      <c r="AY1830">
        <v>57</v>
      </c>
      <c r="AZ1830">
        <v>6280</v>
      </c>
      <c r="BA1830" t="s">
        <v>18023</v>
      </c>
      <c r="BB1830" t="s">
        <v>936</v>
      </c>
      <c r="BC1830">
        <v>57</v>
      </c>
      <c r="BD1830">
        <v>6280</v>
      </c>
      <c r="BE1830" t="s">
        <v>11175</v>
      </c>
      <c r="BF1830" t="s">
        <v>936</v>
      </c>
      <c r="BH1830">
        <v>57</v>
      </c>
      <c r="BI1830">
        <v>6280</v>
      </c>
      <c r="BJ1830" t="s">
        <v>4527</v>
      </c>
      <c r="BK1830" t="s">
        <v>936</v>
      </c>
      <c r="BP1830">
        <v>84</v>
      </c>
      <c r="BQ1830">
        <v>6280</v>
      </c>
      <c r="BS1830">
        <v>1</v>
      </c>
    </row>
    <row r="1831" spans="43:71" x14ac:dyDescent="0.2">
      <c r="AQ1831">
        <v>57</v>
      </c>
      <c r="AR1831">
        <v>6290</v>
      </c>
      <c r="AS1831" t="s">
        <v>31770</v>
      </c>
      <c r="AT1831" t="s">
        <v>936</v>
      </c>
      <c r="AU1831">
        <v>57</v>
      </c>
      <c r="AV1831">
        <v>6290</v>
      </c>
      <c r="AW1831" t="s">
        <v>24872</v>
      </c>
      <c r="AX1831" t="s">
        <v>936</v>
      </c>
      <c r="AY1831">
        <v>57</v>
      </c>
      <c r="AZ1831">
        <v>6290</v>
      </c>
      <c r="BA1831" t="s">
        <v>18024</v>
      </c>
      <c r="BB1831" t="s">
        <v>936</v>
      </c>
      <c r="BC1831">
        <v>57</v>
      </c>
      <c r="BD1831">
        <v>6290</v>
      </c>
      <c r="BE1831" t="s">
        <v>11176</v>
      </c>
      <c r="BF1831" t="s">
        <v>936</v>
      </c>
      <c r="BH1831">
        <v>57</v>
      </c>
      <c r="BI1831">
        <v>6290</v>
      </c>
      <c r="BJ1831" t="s">
        <v>4528</v>
      </c>
      <c r="BK1831" t="s">
        <v>936</v>
      </c>
      <c r="BP1831">
        <v>84</v>
      </c>
      <c r="BQ1831">
        <v>6290</v>
      </c>
      <c r="BS1831">
        <v>1</v>
      </c>
    </row>
    <row r="1832" spans="43:71" x14ac:dyDescent="0.2">
      <c r="AQ1832">
        <v>57</v>
      </c>
      <c r="AR1832">
        <v>6300</v>
      </c>
      <c r="AS1832" t="s">
        <v>31771</v>
      </c>
      <c r="AT1832" t="s">
        <v>936</v>
      </c>
      <c r="AU1832">
        <v>57</v>
      </c>
      <c r="AV1832">
        <v>6300</v>
      </c>
      <c r="AW1832" t="s">
        <v>24873</v>
      </c>
      <c r="AX1832" t="s">
        <v>936</v>
      </c>
      <c r="AY1832">
        <v>57</v>
      </c>
      <c r="AZ1832">
        <v>6300</v>
      </c>
      <c r="BA1832" t="s">
        <v>18025</v>
      </c>
      <c r="BB1832" t="s">
        <v>936</v>
      </c>
      <c r="BC1832">
        <v>57</v>
      </c>
      <c r="BD1832">
        <v>6300</v>
      </c>
      <c r="BE1832" t="s">
        <v>11177</v>
      </c>
      <c r="BF1832" t="s">
        <v>936</v>
      </c>
      <c r="BH1832">
        <v>57</v>
      </c>
      <c r="BI1832">
        <v>6300</v>
      </c>
      <c r="BJ1832" t="s">
        <v>4529</v>
      </c>
      <c r="BK1832" t="s">
        <v>936</v>
      </c>
      <c r="BP1832">
        <v>84</v>
      </c>
      <c r="BQ1832">
        <v>6300</v>
      </c>
      <c r="BS1832">
        <v>1</v>
      </c>
    </row>
    <row r="1833" spans="43:71" x14ac:dyDescent="0.2">
      <c r="AQ1833">
        <v>57</v>
      </c>
      <c r="AR1833">
        <v>6310</v>
      </c>
      <c r="AS1833" t="s">
        <v>31772</v>
      </c>
      <c r="AT1833" t="s">
        <v>936</v>
      </c>
      <c r="AU1833">
        <v>57</v>
      </c>
      <c r="AV1833">
        <v>6310</v>
      </c>
      <c r="AW1833" t="s">
        <v>24874</v>
      </c>
      <c r="AX1833" t="s">
        <v>936</v>
      </c>
      <c r="AY1833">
        <v>57</v>
      </c>
      <c r="AZ1833">
        <v>6310</v>
      </c>
      <c r="BA1833" t="s">
        <v>18026</v>
      </c>
      <c r="BB1833" t="s">
        <v>936</v>
      </c>
      <c r="BC1833">
        <v>57</v>
      </c>
      <c r="BD1833">
        <v>6310</v>
      </c>
      <c r="BE1833" t="s">
        <v>11178</v>
      </c>
      <c r="BF1833" t="s">
        <v>936</v>
      </c>
      <c r="BH1833">
        <v>57</v>
      </c>
      <c r="BI1833">
        <v>6310</v>
      </c>
      <c r="BJ1833" t="s">
        <v>4530</v>
      </c>
      <c r="BK1833" t="s">
        <v>936</v>
      </c>
      <c r="BP1833">
        <v>84</v>
      </c>
      <c r="BQ1833">
        <v>6310</v>
      </c>
      <c r="BS1833">
        <v>1</v>
      </c>
    </row>
    <row r="1834" spans="43:71" x14ac:dyDescent="0.2">
      <c r="AQ1834">
        <v>57</v>
      </c>
      <c r="AR1834">
        <v>6320</v>
      </c>
      <c r="AS1834" t="s">
        <v>31773</v>
      </c>
      <c r="AT1834" t="s">
        <v>936</v>
      </c>
      <c r="AU1834">
        <v>57</v>
      </c>
      <c r="AV1834">
        <v>6320</v>
      </c>
      <c r="AW1834" t="s">
        <v>24875</v>
      </c>
      <c r="AX1834" t="s">
        <v>936</v>
      </c>
      <c r="AY1834">
        <v>57</v>
      </c>
      <c r="AZ1834">
        <v>6320</v>
      </c>
      <c r="BA1834" t="s">
        <v>18027</v>
      </c>
      <c r="BB1834" t="s">
        <v>936</v>
      </c>
      <c r="BC1834">
        <v>57</v>
      </c>
      <c r="BD1834">
        <v>6320</v>
      </c>
      <c r="BE1834" t="s">
        <v>11179</v>
      </c>
      <c r="BF1834" t="s">
        <v>936</v>
      </c>
      <c r="BH1834">
        <v>57</v>
      </c>
      <c r="BI1834">
        <v>6320</v>
      </c>
      <c r="BJ1834" t="s">
        <v>4531</v>
      </c>
      <c r="BK1834" t="s">
        <v>936</v>
      </c>
      <c r="BP1834">
        <v>84</v>
      </c>
      <c r="BQ1834">
        <v>6320</v>
      </c>
      <c r="BS1834">
        <v>1</v>
      </c>
    </row>
    <row r="1835" spans="43:71" x14ac:dyDescent="0.2">
      <c r="AQ1835">
        <v>57</v>
      </c>
      <c r="AR1835">
        <v>6330</v>
      </c>
      <c r="AS1835" t="s">
        <v>31774</v>
      </c>
      <c r="AT1835" t="s">
        <v>936</v>
      </c>
      <c r="AU1835">
        <v>57</v>
      </c>
      <c r="AV1835">
        <v>6330</v>
      </c>
      <c r="AW1835" t="s">
        <v>24876</v>
      </c>
      <c r="AX1835" t="s">
        <v>936</v>
      </c>
      <c r="AY1835">
        <v>57</v>
      </c>
      <c r="AZ1835">
        <v>6330</v>
      </c>
      <c r="BA1835" t="s">
        <v>18028</v>
      </c>
      <c r="BB1835" t="s">
        <v>936</v>
      </c>
      <c r="BC1835">
        <v>57</v>
      </c>
      <c r="BD1835">
        <v>6330</v>
      </c>
      <c r="BE1835" t="s">
        <v>11180</v>
      </c>
      <c r="BF1835" t="s">
        <v>936</v>
      </c>
      <c r="BH1835">
        <v>57</v>
      </c>
      <c r="BI1835">
        <v>6330</v>
      </c>
      <c r="BJ1835" t="s">
        <v>4532</v>
      </c>
      <c r="BK1835" t="s">
        <v>936</v>
      </c>
      <c r="BP1835">
        <v>84</v>
      </c>
      <c r="BQ1835">
        <v>6330</v>
      </c>
      <c r="BS1835">
        <v>1</v>
      </c>
    </row>
    <row r="1836" spans="43:71" x14ac:dyDescent="0.2">
      <c r="AQ1836">
        <v>57</v>
      </c>
      <c r="AR1836">
        <v>6340</v>
      </c>
      <c r="AS1836" t="s">
        <v>31775</v>
      </c>
      <c r="AT1836" t="s">
        <v>938</v>
      </c>
      <c r="AU1836">
        <v>57</v>
      </c>
      <c r="AV1836">
        <v>6340</v>
      </c>
      <c r="AW1836" t="s">
        <v>24877</v>
      </c>
      <c r="AX1836" t="s">
        <v>938</v>
      </c>
      <c r="AY1836">
        <v>57</v>
      </c>
      <c r="AZ1836">
        <v>6340</v>
      </c>
      <c r="BA1836" t="s">
        <v>18029</v>
      </c>
      <c r="BB1836" t="s">
        <v>938</v>
      </c>
      <c r="BC1836">
        <v>57</v>
      </c>
      <c r="BD1836">
        <v>6340</v>
      </c>
      <c r="BE1836" t="s">
        <v>11181</v>
      </c>
      <c r="BF1836" t="s">
        <v>938</v>
      </c>
      <c r="BH1836">
        <v>57</v>
      </c>
      <c r="BI1836">
        <v>6340</v>
      </c>
      <c r="BJ1836" t="s">
        <v>4533</v>
      </c>
      <c r="BK1836" t="s">
        <v>938</v>
      </c>
      <c r="BP1836">
        <v>84</v>
      </c>
      <c r="BQ1836">
        <v>6340</v>
      </c>
      <c r="BS1836">
        <v>1</v>
      </c>
    </row>
    <row r="1837" spans="43:71" x14ac:dyDescent="0.2">
      <c r="AQ1837">
        <v>57</v>
      </c>
      <c r="AR1837">
        <v>6350</v>
      </c>
      <c r="AS1837" t="s">
        <v>31776</v>
      </c>
      <c r="AT1837" t="s">
        <v>938</v>
      </c>
      <c r="AU1837">
        <v>57</v>
      </c>
      <c r="AV1837">
        <v>6350</v>
      </c>
      <c r="AW1837" t="s">
        <v>24878</v>
      </c>
      <c r="AX1837" t="s">
        <v>938</v>
      </c>
      <c r="AY1837">
        <v>57</v>
      </c>
      <c r="AZ1837">
        <v>6350</v>
      </c>
      <c r="BA1837" t="s">
        <v>18030</v>
      </c>
      <c r="BB1837" t="s">
        <v>938</v>
      </c>
      <c r="BC1837">
        <v>57</v>
      </c>
      <c r="BD1837">
        <v>6350</v>
      </c>
      <c r="BE1837" t="s">
        <v>11182</v>
      </c>
      <c r="BF1837" t="s">
        <v>938</v>
      </c>
      <c r="BH1837">
        <v>57</v>
      </c>
      <c r="BI1837">
        <v>6350</v>
      </c>
      <c r="BJ1837" t="s">
        <v>4534</v>
      </c>
      <c r="BK1837" t="s">
        <v>938</v>
      </c>
      <c r="BP1837">
        <v>85</v>
      </c>
      <c r="BQ1837">
        <v>6010</v>
      </c>
      <c r="BS1837">
        <v>2</v>
      </c>
    </row>
    <row r="1838" spans="43:71" x14ac:dyDescent="0.2">
      <c r="AQ1838">
        <v>57</v>
      </c>
      <c r="AR1838">
        <v>6360</v>
      </c>
      <c r="AS1838" t="s">
        <v>31777</v>
      </c>
      <c r="AT1838" t="s">
        <v>936</v>
      </c>
      <c r="AU1838">
        <v>57</v>
      </c>
      <c r="AV1838">
        <v>6360</v>
      </c>
      <c r="AW1838" t="s">
        <v>24879</v>
      </c>
      <c r="AX1838" t="s">
        <v>936</v>
      </c>
      <c r="AY1838">
        <v>57</v>
      </c>
      <c r="AZ1838">
        <v>6360</v>
      </c>
      <c r="BA1838" t="s">
        <v>18031</v>
      </c>
      <c r="BB1838" t="s">
        <v>936</v>
      </c>
      <c r="BC1838">
        <v>57</v>
      </c>
      <c r="BD1838">
        <v>6360</v>
      </c>
      <c r="BE1838" t="s">
        <v>11183</v>
      </c>
      <c r="BF1838" t="s">
        <v>936</v>
      </c>
      <c r="BH1838">
        <v>57</v>
      </c>
      <c r="BI1838">
        <v>6360</v>
      </c>
      <c r="BJ1838" t="s">
        <v>4535</v>
      </c>
      <c r="BK1838" t="s">
        <v>936</v>
      </c>
      <c r="BP1838">
        <v>85</v>
      </c>
      <c r="BQ1838">
        <v>6020</v>
      </c>
      <c r="BS1838">
        <v>2</v>
      </c>
    </row>
    <row r="1839" spans="43:71" x14ac:dyDescent="0.2">
      <c r="AQ1839">
        <v>57</v>
      </c>
      <c r="AR1839">
        <v>7205</v>
      </c>
      <c r="AS1839" t="s">
        <v>31778</v>
      </c>
      <c r="AT1839" t="s">
        <v>937</v>
      </c>
      <c r="AU1839">
        <v>57</v>
      </c>
      <c r="AV1839">
        <v>7205</v>
      </c>
      <c r="AW1839" t="s">
        <v>24880</v>
      </c>
      <c r="AX1839" t="s">
        <v>937</v>
      </c>
      <c r="AY1839">
        <v>57</v>
      </c>
      <c r="AZ1839">
        <v>7205</v>
      </c>
      <c r="BA1839" t="s">
        <v>18032</v>
      </c>
      <c r="BB1839" t="s">
        <v>937</v>
      </c>
      <c r="BC1839">
        <v>57</v>
      </c>
      <c r="BD1839">
        <v>7205</v>
      </c>
      <c r="BE1839" t="s">
        <v>11184</v>
      </c>
      <c r="BF1839" t="s">
        <v>937</v>
      </c>
      <c r="BH1839">
        <v>57</v>
      </c>
      <c r="BI1839">
        <v>7205</v>
      </c>
      <c r="BJ1839" t="s">
        <v>4536</v>
      </c>
      <c r="BK1839" t="s">
        <v>937</v>
      </c>
      <c r="BP1839">
        <v>85</v>
      </c>
      <c r="BQ1839">
        <v>6030</v>
      </c>
      <c r="BS1839">
        <v>2</v>
      </c>
    </row>
    <row r="1840" spans="43:71" x14ac:dyDescent="0.2">
      <c r="AQ1840">
        <v>57</v>
      </c>
      <c r="AR1840">
        <v>7206</v>
      </c>
      <c r="AS1840" t="s">
        <v>31779</v>
      </c>
      <c r="AT1840" t="s">
        <v>936</v>
      </c>
      <c r="AU1840">
        <v>57</v>
      </c>
      <c r="AV1840">
        <v>7206</v>
      </c>
      <c r="AW1840" t="s">
        <v>24881</v>
      </c>
      <c r="AX1840" t="s">
        <v>936</v>
      </c>
      <c r="AY1840">
        <v>57</v>
      </c>
      <c r="AZ1840">
        <v>7206</v>
      </c>
      <c r="BA1840" t="s">
        <v>18033</v>
      </c>
      <c r="BB1840" t="s">
        <v>936</v>
      </c>
      <c r="BC1840">
        <v>57</v>
      </c>
      <c r="BD1840">
        <v>7206</v>
      </c>
      <c r="BE1840" t="s">
        <v>11185</v>
      </c>
      <c r="BF1840" t="s">
        <v>936</v>
      </c>
      <c r="BH1840">
        <v>57</v>
      </c>
      <c r="BI1840">
        <v>7206</v>
      </c>
      <c r="BJ1840" t="s">
        <v>4537</v>
      </c>
      <c r="BK1840" t="s">
        <v>936</v>
      </c>
      <c r="BP1840">
        <v>85</v>
      </c>
      <c r="BQ1840">
        <v>6040</v>
      </c>
      <c r="BS1840">
        <v>2</v>
      </c>
    </row>
    <row r="1841" spans="43:71" x14ac:dyDescent="0.2">
      <c r="AQ1841">
        <v>57</v>
      </c>
      <c r="AR1841">
        <v>7207</v>
      </c>
      <c r="AS1841" t="s">
        <v>31780</v>
      </c>
      <c r="AT1841" t="s">
        <v>936</v>
      </c>
      <c r="AU1841">
        <v>57</v>
      </c>
      <c r="AV1841">
        <v>7207</v>
      </c>
      <c r="AW1841" t="s">
        <v>24882</v>
      </c>
      <c r="AX1841" t="s">
        <v>936</v>
      </c>
      <c r="AY1841">
        <v>57</v>
      </c>
      <c r="AZ1841">
        <v>7207</v>
      </c>
      <c r="BA1841" t="s">
        <v>18034</v>
      </c>
      <c r="BB1841" t="s">
        <v>936</v>
      </c>
      <c r="BC1841">
        <v>57</v>
      </c>
      <c r="BD1841">
        <v>7207</v>
      </c>
      <c r="BE1841" t="s">
        <v>11186</v>
      </c>
      <c r="BF1841" t="s">
        <v>936</v>
      </c>
      <c r="BH1841">
        <v>57</v>
      </c>
      <c r="BI1841">
        <v>7207</v>
      </c>
      <c r="BJ1841" t="s">
        <v>4538</v>
      </c>
      <c r="BK1841" t="s">
        <v>936</v>
      </c>
      <c r="BP1841">
        <v>85</v>
      </c>
      <c r="BQ1841">
        <v>6070</v>
      </c>
      <c r="BS1841">
        <v>2</v>
      </c>
    </row>
    <row r="1842" spans="43:71" x14ac:dyDescent="0.2">
      <c r="AQ1842">
        <v>57</v>
      </c>
      <c r="AR1842">
        <v>7210</v>
      </c>
      <c r="AS1842" t="s">
        <v>31781</v>
      </c>
      <c r="AT1842" t="s">
        <v>937</v>
      </c>
      <c r="AU1842">
        <v>57</v>
      </c>
      <c r="AV1842">
        <v>7210</v>
      </c>
      <c r="AW1842" t="s">
        <v>24883</v>
      </c>
      <c r="AX1842" t="s">
        <v>937</v>
      </c>
      <c r="AY1842">
        <v>57</v>
      </c>
      <c r="AZ1842">
        <v>7210</v>
      </c>
      <c r="BA1842" t="s">
        <v>18035</v>
      </c>
      <c r="BB1842" t="s">
        <v>937</v>
      </c>
      <c r="BC1842">
        <v>57</v>
      </c>
      <c r="BD1842">
        <v>7210</v>
      </c>
      <c r="BE1842" t="s">
        <v>11187</v>
      </c>
      <c r="BF1842" t="s">
        <v>937</v>
      </c>
      <c r="BH1842">
        <v>57</v>
      </c>
      <c r="BI1842">
        <v>7210</v>
      </c>
      <c r="BJ1842" t="s">
        <v>4539</v>
      </c>
      <c r="BK1842" t="s">
        <v>937</v>
      </c>
      <c r="BP1842">
        <v>85</v>
      </c>
      <c r="BQ1842">
        <v>6080</v>
      </c>
      <c r="BS1842">
        <v>2</v>
      </c>
    </row>
    <row r="1843" spans="43:71" x14ac:dyDescent="0.2">
      <c r="AQ1843">
        <v>57</v>
      </c>
      <c r="AR1843">
        <v>8073</v>
      </c>
      <c r="AS1843" t="s">
        <v>31782</v>
      </c>
      <c r="AT1843" t="s">
        <v>938</v>
      </c>
      <c r="AU1843">
        <v>57</v>
      </c>
      <c r="AV1843">
        <v>8073</v>
      </c>
      <c r="AW1843" t="s">
        <v>24884</v>
      </c>
      <c r="AX1843" t="s">
        <v>938</v>
      </c>
      <c r="AY1843">
        <v>57</v>
      </c>
      <c r="AZ1843">
        <v>8073</v>
      </c>
      <c r="BA1843" t="s">
        <v>18036</v>
      </c>
      <c r="BB1843" t="s">
        <v>938</v>
      </c>
      <c r="BC1843">
        <v>57</v>
      </c>
      <c r="BD1843">
        <v>8073</v>
      </c>
      <c r="BE1843" t="s">
        <v>11188</v>
      </c>
      <c r="BF1843" t="s">
        <v>938</v>
      </c>
      <c r="BH1843">
        <v>57</v>
      </c>
      <c r="BI1843">
        <v>8073</v>
      </c>
      <c r="BJ1843" t="s">
        <v>4540</v>
      </c>
      <c r="BK1843" t="s">
        <v>938</v>
      </c>
      <c r="BP1843">
        <v>85</v>
      </c>
      <c r="BQ1843">
        <v>6090</v>
      </c>
      <c r="BS1843">
        <v>2</v>
      </c>
    </row>
    <row r="1844" spans="43:71" x14ac:dyDescent="0.2">
      <c r="AQ1844">
        <v>57</v>
      </c>
      <c r="AR1844">
        <v>8074</v>
      </c>
      <c r="AS1844" t="s">
        <v>31783</v>
      </c>
      <c r="AT1844" t="s">
        <v>937</v>
      </c>
      <c r="AU1844">
        <v>57</v>
      </c>
      <c r="AV1844">
        <v>8074</v>
      </c>
      <c r="AW1844" t="s">
        <v>24885</v>
      </c>
      <c r="AX1844" t="s">
        <v>937</v>
      </c>
      <c r="AY1844">
        <v>57</v>
      </c>
      <c r="AZ1844">
        <v>8074</v>
      </c>
      <c r="BA1844" t="s">
        <v>18037</v>
      </c>
      <c r="BB1844" t="s">
        <v>937</v>
      </c>
      <c r="BC1844">
        <v>57</v>
      </c>
      <c r="BD1844">
        <v>8074</v>
      </c>
      <c r="BE1844" t="s">
        <v>11189</v>
      </c>
      <c r="BF1844" t="s">
        <v>937</v>
      </c>
      <c r="BH1844">
        <v>57</v>
      </c>
      <c r="BI1844">
        <v>8074</v>
      </c>
      <c r="BJ1844" t="s">
        <v>4541</v>
      </c>
      <c r="BK1844" t="s">
        <v>937</v>
      </c>
      <c r="BP1844">
        <v>85</v>
      </c>
      <c r="BQ1844">
        <v>6100</v>
      </c>
      <c r="BS1844">
        <v>2</v>
      </c>
    </row>
    <row r="1845" spans="43:71" x14ac:dyDescent="0.2">
      <c r="AQ1845">
        <v>57</v>
      </c>
      <c r="AR1845">
        <v>8075</v>
      </c>
      <c r="AS1845" t="s">
        <v>31784</v>
      </c>
      <c r="AT1845" t="s">
        <v>937</v>
      </c>
      <c r="AU1845">
        <v>57</v>
      </c>
      <c r="AV1845">
        <v>8075</v>
      </c>
      <c r="AW1845" t="s">
        <v>24886</v>
      </c>
      <c r="AX1845" t="s">
        <v>937</v>
      </c>
      <c r="AY1845">
        <v>57</v>
      </c>
      <c r="AZ1845">
        <v>8075</v>
      </c>
      <c r="BA1845" t="s">
        <v>18038</v>
      </c>
      <c r="BB1845" t="s">
        <v>937</v>
      </c>
      <c r="BC1845">
        <v>57</v>
      </c>
      <c r="BD1845">
        <v>8075</v>
      </c>
      <c r="BE1845" t="s">
        <v>11190</v>
      </c>
      <c r="BF1845" t="s">
        <v>938</v>
      </c>
      <c r="BH1845">
        <v>57</v>
      </c>
      <c r="BI1845">
        <v>8075</v>
      </c>
      <c r="BJ1845" t="s">
        <v>4542</v>
      </c>
      <c r="BK1845" t="s">
        <v>938</v>
      </c>
      <c r="BP1845">
        <v>85</v>
      </c>
      <c r="BQ1845">
        <v>6101</v>
      </c>
      <c r="BS1845">
        <v>3</v>
      </c>
    </row>
    <row r="1846" spans="43:71" x14ac:dyDescent="0.2">
      <c r="AQ1846">
        <v>57</v>
      </c>
      <c r="AR1846">
        <v>8076</v>
      </c>
      <c r="AS1846" t="s">
        <v>31785</v>
      </c>
      <c r="AT1846" t="s">
        <v>937</v>
      </c>
      <c r="AU1846">
        <v>57</v>
      </c>
      <c r="AV1846">
        <v>8076</v>
      </c>
      <c r="AW1846" t="s">
        <v>24887</v>
      </c>
      <c r="AX1846" t="s">
        <v>937</v>
      </c>
      <c r="AY1846">
        <v>57</v>
      </c>
      <c r="AZ1846">
        <v>8076</v>
      </c>
      <c r="BA1846" t="s">
        <v>18039</v>
      </c>
      <c r="BB1846" t="s">
        <v>937</v>
      </c>
      <c r="BC1846">
        <v>57</v>
      </c>
      <c r="BD1846">
        <v>8076</v>
      </c>
      <c r="BE1846" t="s">
        <v>11191</v>
      </c>
      <c r="BF1846" t="s">
        <v>937</v>
      </c>
      <c r="BH1846">
        <v>57</v>
      </c>
      <c r="BI1846">
        <v>8076</v>
      </c>
      <c r="BJ1846" t="s">
        <v>4543</v>
      </c>
      <c r="BK1846" t="s">
        <v>937</v>
      </c>
      <c r="BP1846">
        <v>85</v>
      </c>
      <c r="BQ1846">
        <v>6110</v>
      </c>
      <c r="BS1846">
        <v>1</v>
      </c>
    </row>
    <row r="1847" spans="43:71" x14ac:dyDescent="0.2">
      <c r="AQ1847">
        <v>57</v>
      </c>
      <c r="AR1847">
        <v>8077</v>
      </c>
      <c r="AS1847" t="s">
        <v>31786</v>
      </c>
      <c r="AT1847" t="s">
        <v>937</v>
      </c>
      <c r="AU1847">
        <v>57</v>
      </c>
      <c r="AV1847">
        <v>8077</v>
      </c>
      <c r="AW1847" t="s">
        <v>24888</v>
      </c>
      <c r="AX1847" t="s">
        <v>937</v>
      </c>
      <c r="AY1847">
        <v>57</v>
      </c>
      <c r="AZ1847">
        <v>8077</v>
      </c>
      <c r="BA1847" t="s">
        <v>18040</v>
      </c>
      <c r="BB1847" t="s">
        <v>937</v>
      </c>
      <c r="BC1847">
        <v>57</v>
      </c>
      <c r="BD1847">
        <v>8077</v>
      </c>
      <c r="BE1847" t="s">
        <v>11192</v>
      </c>
      <c r="BF1847" t="s">
        <v>937</v>
      </c>
      <c r="BH1847">
        <v>57</v>
      </c>
      <c r="BI1847">
        <v>8077</v>
      </c>
      <c r="BJ1847" t="s">
        <v>4544</v>
      </c>
      <c r="BK1847" t="s">
        <v>937</v>
      </c>
      <c r="BP1847">
        <v>85</v>
      </c>
      <c r="BQ1847">
        <v>6130</v>
      </c>
      <c r="BS1847">
        <v>1</v>
      </c>
    </row>
    <row r="1848" spans="43:71" x14ac:dyDescent="0.2">
      <c r="AQ1848">
        <v>57</v>
      </c>
      <c r="AR1848">
        <v>8078</v>
      </c>
      <c r="AS1848" t="s">
        <v>31787</v>
      </c>
      <c r="AT1848" t="s">
        <v>937</v>
      </c>
      <c r="AU1848">
        <v>57</v>
      </c>
      <c r="AV1848">
        <v>8078</v>
      </c>
      <c r="AW1848" t="s">
        <v>24889</v>
      </c>
      <c r="AX1848" t="s">
        <v>937</v>
      </c>
      <c r="AY1848">
        <v>57</v>
      </c>
      <c r="AZ1848">
        <v>8078</v>
      </c>
      <c r="BA1848" t="s">
        <v>18041</v>
      </c>
      <c r="BB1848" t="s">
        <v>937</v>
      </c>
      <c r="BC1848">
        <v>57</v>
      </c>
      <c r="BD1848">
        <v>8078</v>
      </c>
      <c r="BE1848" t="s">
        <v>11193</v>
      </c>
      <c r="BF1848" t="s">
        <v>937</v>
      </c>
      <c r="BH1848">
        <v>57</v>
      </c>
      <c r="BI1848">
        <v>8078</v>
      </c>
      <c r="BJ1848" t="s">
        <v>4545</v>
      </c>
      <c r="BK1848" t="s">
        <v>937</v>
      </c>
      <c r="BP1848">
        <v>85</v>
      </c>
      <c r="BQ1848">
        <v>6131</v>
      </c>
      <c r="BS1848">
        <v>3</v>
      </c>
    </row>
    <row r="1849" spans="43:71" x14ac:dyDescent="0.2">
      <c r="AQ1849">
        <v>57</v>
      </c>
      <c r="AR1849">
        <v>8079</v>
      </c>
      <c r="AS1849" t="s">
        <v>31788</v>
      </c>
      <c r="AT1849" t="s">
        <v>937</v>
      </c>
      <c r="AU1849">
        <v>57</v>
      </c>
      <c r="AV1849">
        <v>8079</v>
      </c>
      <c r="AW1849" t="s">
        <v>24890</v>
      </c>
      <c r="AX1849" t="s">
        <v>937</v>
      </c>
      <c r="AY1849">
        <v>57</v>
      </c>
      <c r="AZ1849">
        <v>8079</v>
      </c>
      <c r="BA1849" t="s">
        <v>18042</v>
      </c>
      <c r="BB1849" t="s">
        <v>937</v>
      </c>
      <c r="BC1849">
        <v>57</v>
      </c>
      <c r="BD1849">
        <v>8079</v>
      </c>
      <c r="BE1849" t="s">
        <v>11194</v>
      </c>
      <c r="BF1849" t="s">
        <v>937</v>
      </c>
      <c r="BH1849">
        <v>57</v>
      </c>
      <c r="BI1849">
        <v>8079</v>
      </c>
      <c r="BJ1849" t="s">
        <v>4546</v>
      </c>
      <c r="BK1849" t="s">
        <v>937</v>
      </c>
      <c r="BP1849">
        <v>85</v>
      </c>
      <c r="BQ1849">
        <v>6140</v>
      </c>
      <c r="BS1849">
        <v>2</v>
      </c>
    </row>
    <row r="1850" spans="43:71" x14ac:dyDescent="0.2">
      <c r="AQ1850">
        <v>57</v>
      </c>
      <c r="AR1850">
        <v>8080</v>
      </c>
      <c r="AS1850" t="s">
        <v>31789</v>
      </c>
      <c r="AT1850" t="s">
        <v>937</v>
      </c>
      <c r="AU1850">
        <v>57</v>
      </c>
      <c r="AV1850">
        <v>8080</v>
      </c>
      <c r="AW1850" t="s">
        <v>24891</v>
      </c>
      <c r="AX1850" t="s">
        <v>937</v>
      </c>
      <c r="AY1850">
        <v>57</v>
      </c>
      <c r="AZ1850">
        <v>8080</v>
      </c>
      <c r="BA1850" t="s">
        <v>18043</v>
      </c>
      <c r="BB1850" t="s">
        <v>937</v>
      </c>
      <c r="BC1850">
        <v>57</v>
      </c>
      <c r="BD1850">
        <v>8080</v>
      </c>
      <c r="BE1850" t="s">
        <v>11195</v>
      </c>
      <c r="BF1850" t="s">
        <v>937</v>
      </c>
      <c r="BH1850">
        <v>57</v>
      </c>
      <c r="BI1850">
        <v>8080</v>
      </c>
      <c r="BJ1850" t="s">
        <v>4547</v>
      </c>
      <c r="BK1850" t="s">
        <v>937</v>
      </c>
      <c r="BP1850">
        <v>85</v>
      </c>
      <c r="BQ1850">
        <v>6150</v>
      </c>
      <c r="BS1850">
        <v>1</v>
      </c>
    </row>
    <row r="1851" spans="43:71" x14ac:dyDescent="0.2">
      <c r="AQ1851">
        <v>57</v>
      </c>
      <c r="AR1851">
        <v>8081</v>
      </c>
      <c r="AS1851" t="s">
        <v>31790</v>
      </c>
      <c r="AT1851" t="s">
        <v>937</v>
      </c>
      <c r="AU1851">
        <v>57</v>
      </c>
      <c r="AV1851">
        <v>8081</v>
      </c>
      <c r="AW1851" t="s">
        <v>24892</v>
      </c>
      <c r="AX1851" t="s">
        <v>937</v>
      </c>
      <c r="AY1851">
        <v>57</v>
      </c>
      <c r="AZ1851">
        <v>8081</v>
      </c>
      <c r="BA1851" t="s">
        <v>18044</v>
      </c>
      <c r="BB1851" t="s">
        <v>937</v>
      </c>
      <c r="BC1851">
        <v>57</v>
      </c>
      <c r="BD1851">
        <v>8081</v>
      </c>
      <c r="BE1851" t="s">
        <v>11196</v>
      </c>
      <c r="BF1851" t="s">
        <v>937</v>
      </c>
      <c r="BH1851">
        <v>57</v>
      </c>
      <c r="BI1851">
        <v>8081</v>
      </c>
      <c r="BJ1851" t="s">
        <v>4548</v>
      </c>
      <c r="BK1851" t="s">
        <v>937</v>
      </c>
      <c r="BP1851">
        <v>85</v>
      </c>
      <c r="BQ1851">
        <v>6160</v>
      </c>
      <c r="BS1851">
        <v>2</v>
      </c>
    </row>
    <row r="1852" spans="43:71" x14ac:dyDescent="0.2">
      <c r="AQ1852">
        <v>57</v>
      </c>
      <c r="AR1852">
        <v>8082</v>
      </c>
      <c r="AS1852" t="s">
        <v>31791</v>
      </c>
      <c r="AT1852" t="s">
        <v>937</v>
      </c>
      <c r="AU1852">
        <v>57</v>
      </c>
      <c r="AV1852">
        <v>8082</v>
      </c>
      <c r="AW1852" t="s">
        <v>24893</v>
      </c>
      <c r="AX1852" t="s">
        <v>937</v>
      </c>
      <c r="AY1852">
        <v>57</v>
      </c>
      <c r="AZ1852">
        <v>8082</v>
      </c>
      <c r="BA1852" t="s">
        <v>18045</v>
      </c>
      <c r="BB1852" t="s">
        <v>937</v>
      </c>
      <c r="BC1852">
        <v>57</v>
      </c>
      <c r="BD1852">
        <v>8082</v>
      </c>
      <c r="BE1852" t="s">
        <v>11197</v>
      </c>
      <c r="BF1852" t="s">
        <v>937</v>
      </c>
      <c r="BH1852">
        <v>57</v>
      </c>
      <c r="BI1852">
        <v>8082</v>
      </c>
      <c r="BJ1852" t="s">
        <v>4549</v>
      </c>
      <c r="BK1852" t="s">
        <v>937</v>
      </c>
      <c r="BP1852">
        <v>85</v>
      </c>
      <c r="BQ1852">
        <v>6170</v>
      </c>
      <c r="BS1852">
        <v>1</v>
      </c>
    </row>
    <row r="1853" spans="43:71" x14ac:dyDescent="0.2">
      <c r="AQ1853">
        <v>57</v>
      </c>
      <c r="AR1853">
        <v>8083</v>
      </c>
      <c r="AS1853" t="s">
        <v>31792</v>
      </c>
      <c r="AT1853" t="s">
        <v>937</v>
      </c>
      <c r="AU1853">
        <v>57</v>
      </c>
      <c r="AV1853">
        <v>8083</v>
      </c>
      <c r="AW1853" t="s">
        <v>24894</v>
      </c>
      <c r="AX1853" t="s">
        <v>937</v>
      </c>
      <c r="AY1853">
        <v>57</v>
      </c>
      <c r="AZ1853">
        <v>8083</v>
      </c>
      <c r="BA1853" t="s">
        <v>18046</v>
      </c>
      <c r="BB1853" t="s">
        <v>937</v>
      </c>
      <c r="BC1853">
        <v>57</v>
      </c>
      <c r="BD1853">
        <v>8083</v>
      </c>
      <c r="BE1853" t="s">
        <v>11198</v>
      </c>
      <c r="BF1853" t="s">
        <v>937</v>
      </c>
      <c r="BH1853">
        <v>57</v>
      </c>
      <c r="BI1853">
        <v>8083</v>
      </c>
      <c r="BJ1853" t="s">
        <v>4550</v>
      </c>
      <c r="BK1853" t="s">
        <v>937</v>
      </c>
      <c r="BP1853">
        <v>85</v>
      </c>
      <c r="BQ1853">
        <v>6180</v>
      </c>
      <c r="BS1853">
        <v>2</v>
      </c>
    </row>
    <row r="1854" spans="43:71" x14ac:dyDescent="0.2">
      <c r="AQ1854">
        <v>57</v>
      </c>
      <c r="AR1854">
        <v>8084</v>
      </c>
      <c r="AS1854" t="s">
        <v>31793</v>
      </c>
      <c r="AT1854" t="s">
        <v>937</v>
      </c>
      <c r="AU1854">
        <v>57</v>
      </c>
      <c r="AV1854">
        <v>8084</v>
      </c>
      <c r="AW1854" t="s">
        <v>24895</v>
      </c>
      <c r="AX1854" t="s">
        <v>937</v>
      </c>
      <c r="AY1854">
        <v>57</v>
      </c>
      <c r="AZ1854">
        <v>8084</v>
      </c>
      <c r="BA1854" t="s">
        <v>18047</v>
      </c>
      <c r="BB1854" t="s">
        <v>937</v>
      </c>
      <c r="BC1854">
        <v>57</v>
      </c>
      <c r="BD1854">
        <v>8084</v>
      </c>
      <c r="BE1854" t="s">
        <v>11199</v>
      </c>
      <c r="BF1854" t="s">
        <v>937</v>
      </c>
      <c r="BH1854">
        <v>57</v>
      </c>
      <c r="BI1854">
        <v>8084</v>
      </c>
      <c r="BJ1854" t="s">
        <v>4551</v>
      </c>
      <c r="BK1854" t="s">
        <v>937</v>
      </c>
      <c r="BP1854">
        <v>85</v>
      </c>
      <c r="BQ1854">
        <v>6190</v>
      </c>
      <c r="BS1854">
        <v>2</v>
      </c>
    </row>
    <row r="1855" spans="43:71" x14ac:dyDescent="0.2">
      <c r="AQ1855">
        <v>58</v>
      </c>
      <c r="AR1855">
        <v>6010</v>
      </c>
      <c r="AS1855" t="s">
        <v>31794</v>
      </c>
      <c r="AT1855" t="s">
        <v>937</v>
      </c>
      <c r="AU1855">
        <v>58</v>
      </c>
      <c r="AV1855">
        <v>6010</v>
      </c>
      <c r="AW1855" t="s">
        <v>24896</v>
      </c>
      <c r="AX1855" t="s">
        <v>937</v>
      </c>
      <c r="AY1855">
        <v>58</v>
      </c>
      <c r="AZ1855">
        <v>6010</v>
      </c>
      <c r="BA1855" t="s">
        <v>18048</v>
      </c>
      <c r="BB1855" t="s">
        <v>937</v>
      </c>
      <c r="BC1855">
        <v>58</v>
      </c>
      <c r="BD1855">
        <v>6010</v>
      </c>
      <c r="BE1855" t="s">
        <v>11200</v>
      </c>
      <c r="BF1855" t="s">
        <v>937</v>
      </c>
      <c r="BH1855">
        <v>58</v>
      </c>
      <c r="BI1855">
        <v>6010</v>
      </c>
      <c r="BJ1855" t="s">
        <v>4552</v>
      </c>
      <c r="BK1855" t="s">
        <v>937</v>
      </c>
      <c r="BP1855">
        <v>85</v>
      </c>
      <c r="BQ1855">
        <v>6200</v>
      </c>
      <c r="BS1855">
        <v>2</v>
      </c>
    </row>
    <row r="1856" spans="43:71" x14ac:dyDescent="0.2">
      <c r="AQ1856">
        <v>58</v>
      </c>
      <c r="AR1856">
        <v>6020</v>
      </c>
      <c r="AS1856" t="s">
        <v>31795</v>
      </c>
      <c r="AT1856" t="s">
        <v>937</v>
      </c>
      <c r="AU1856">
        <v>58</v>
      </c>
      <c r="AV1856">
        <v>6020</v>
      </c>
      <c r="AW1856" t="s">
        <v>24897</v>
      </c>
      <c r="AX1856" t="s">
        <v>937</v>
      </c>
      <c r="AY1856">
        <v>58</v>
      </c>
      <c r="AZ1856">
        <v>6020</v>
      </c>
      <c r="BA1856" t="s">
        <v>18049</v>
      </c>
      <c r="BB1856" t="s">
        <v>937</v>
      </c>
      <c r="BC1856">
        <v>58</v>
      </c>
      <c r="BD1856">
        <v>6020</v>
      </c>
      <c r="BE1856" t="s">
        <v>11201</v>
      </c>
      <c r="BF1856" t="s">
        <v>937</v>
      </c>
      <c r="BH1856">
        <v>58</v>
      </c>
      <c r="BI1856">
        <v>6020</v>
      </c>
      <c r="BJ1856" t="s">
        <v>4553</v>
      </c>
      <c r="BK1856" t="s">
        <v>937</v>
      </c>
      <c r="BP1856">
        <v>85</v>
      </c>
      <c r="BQ1856">
        <v>6210</v>
      </c>
      <c r="BS1856">
        <v>1</v>
      </c>
    </row>
    <row r="1857" spans="43:71" x14ac:dyDescent="0.2">
      <c r="AQ1857">
        <v>58</v>
      </c>
      <c r="AR1857">
        <v>6030</v>
      </c>
      <c r="AS1857" t="s">
        <v>31796</v>
      </c>
      <c r="AT1857" t="s">
        <v>937</v>
      </c>
      <c r="AU1857">
        <v>58</v>
      </c>
      <c r="AV1857">
        <v>6030</v>
      </c>
      <c r="AW1857" t="s">
        <v>24898</v>
      </c>
      <c r="AX1857" t="s">
        <v>937</v>
      </c>
      <c r="AY1857">
        <v>58</v>
      </c>
      <c r="AZ1857">
        <v>6030</v>
      </c>
      <c r="BA1857" t="s">
        <v>18050</v>
      </c>
      <c r="BB1857" t="s">
        <v>937</v>
      </c>
      <c r="BC1857">
        <v>58</v>
      </c>
      <c r="BD1857">
        <v>6030</v>
      </c>
      <c r="BE1857" t="s">
        <v>11202</v>
      </c>
      <c r="BF1857" t="s">
        <v>937</v>
      </c>
      <c r="BH1857">
        <v>58</v>
      </c>
      <c r="BI1857">
        <v>6030</v>
      </c>
      <c r="BJ1857" t="s">
        <v>4554</v>
      </c>
      <c r="BK1857" t="s">
        <v>937</v>
      </c>
      <c r="BP1857">
        <v>85</v>
      </c>
      <c r="BQ1857">
        <v>6240</v>
      </c>
      <c r="BS1857">
        <v>2</v>
      </c>
    </row>
    <row r="1858" spans="43:71" x14ac:dyDescent="0.2">
      <c r="AQ1858">
        <v>58</v>
      </c>
      <c r="AR1858">
        <v>6040</v>
      </c>
      <c r="AS1858" t="s">
        <v>31797</v>
      </c>
      <c r="AT1858" t="s">
        <v>937</v>
      </c>
      <c r="AU1858">
        <v>58</v>
      </c>
      <c r="AV1858">
        <v>6040</v>
      </c>
      <c r="AW1858" t="s">
        <v>24899</v>
      </c>
      <c r="AX1858" t="s">
        <v>937</v>
      </c>
      <c r="AY1858">
        <v>58</v>
      </c>
      <c r="AZ1858">
        <v>6040</v>
      </c>
      <c r="BA1858" t="s">
        <v>18051</v>
      </c>
      <c r="BB1858" t="s">
        <v>937</v>
      </c>
      <c r="BC1858">
        <v>58</v>
      </c>
      <c r="BD1858">
        <v>6040</v>
      </c>
      <c r="BE1858" t="s">
        <v>11203</v>
      </c>
      <c r="BF1858" t="s">
        <v>937</v>
      </c>
      <c r="BH1858">
        <v>58</v>
      </c>
      <c r="BI1858">
        <v>6040</v>
      </c>
      <c r="BJ1858" t="s">
        <v>4555</v>
      </c>
      <c r="BK1858" t="s">
        <v>937</v>
      </c>
      <c r="BP1858">
        <v>85</v>
      </c>
      <c r="BQ1858">
        <v>6250</v>
      </c>
      <c r="BS1858">
        <v>1</v>
      </c>
    </row>
    <row r="1859" spans="43:71" x14ac:dyDescent="0.2">
      <c r="AQ1859">
        <v>58</v>
      </c>
      <c r="AR1859">
        <v>6070</v>
      </c>
      <c r="AS1859" t="s">
        <v>31798</v>
      </c>
      <c r="AT1859" t="s">
        <v>937</v>
      </c>
      <c r="AU1859">
        <v>58</v>
      </c>
      <c r="AV1859">
        <v>6070</v>
      </c>
      <c r="AW1859" t="s">
        <v>24900</v>
      </c>
      <c r="AX1859" t="s">
        <v>937</v>
      </c>
      <c r="AY1859">
        <v>58</v>
      </c>
      <c r="AZ1859">
        <v>6070</v>
      </c>
      <c r="BA1859" t="s">
        <v>18052</v>
      </c>
      <c r="BB1859" t="s">
        <v>937</v>
      </c>
      <c r="BC1859">
        <v>58</v>
      </c>
      <c r="BD1859">
        <v>6070</v>
      </c>
      <c r="BE1859" t="s">
        <v>11204</v>
      </c>
      <c r="BF1859" t="s">
        <v>937</v>
      </c>
      <c r="BH1859">
        <v>58</v>
      </c>
      <c r="BI1859">
        <v>6070</v>
      </c>
      <c r="BJ1859" t="s">
        <v>4556</v>
      </c>
      <c r="BK1859" t="s">
        <v>937</v>
      </c>
      <c r="BP1859">
        <v>85</v>
      </c>
      <c r="BQ1859">
        <v>6256</v>
      </c>
      <c r="BS1859">
        <v>1</v>
      </c>
    </row>
    <row r="1860" spans="43:71" x14ac:dyDescent="0.2">
      <c r="AQ1860">
        <v>58</v>
      </c>
      <c r="AR1860">
        <v>6080</v>
      </c>
      <c r="AS1860" t="s">
        <v>31799</v>
      </c>
      <c r="AT1860" t="s">
        <v>937</v>
      </c>
      <c r="AU1860">
        <v>58</v>
      </c>
      <c r="AV1860">
        <v>6080</v>
      </c>
      <c r="AW1860" t="s">
        <v>24901</v>
      </c>
      <c r="AX1860" t="s">
        <v>937</v>
      </c>
      <c r="AY1860">
        <v>58</v>
      </c>
      <c r="AZ1860">
        <v>6080</v>
      </c>
      <c r="BA1860" t="s">
        <v>18053</v>
      </c>
      <c r="BB1860" t="s">
        <v>937</v>
      </c>
      <c r="BC1860">
        <v>58</v>
      </c>
      <c r="BD1860">
        <v>6080</v>
      </c>
      <c r="BE1860" t="s">
        <v>11205</v>
      </c>
      <c r="BF1860" t="s">
        <v>937</v>
      </c>
      <c r="BH1860">
        <v>58</v>
      </c>
      <c r="BI1860">
        <v>6080</v>
      </c>
      <c r="BJ1860" t="s">
        <v>4557</v>
      </c>
      <c r="BK1860" t="s">
        <v>937</v>
      </c>
      <c r="BP1860">
        <v>85</v>
      </c>
      <c r="BQ1860">
        <v>6260</v>
      </c>
      <c r="BS1860">
        <v>2</v>
      </c>
    </row>
    <row r="1861" spans="43:71" x14ac:dyDescent="0.2">
      <c r="AQ1861">
        <v>58</v>
      </c>
      <c r="AR1861">
        <v>6090</v>
      </c>
      <c r="AS1861" t="s">
        <v>31800</v>
      </c>
      <c r="AT1861" t="s">
        <v>937</v>
      </c>
      <c r="AU1861">
        <v>58</v>
      </c>
      <c r="AV1861">
        <v>6090</v>
      </c>
      <c r="AW1861" t="s">
        <v>24902</v>
      </c>
      <c r="AX1861" t="s">
        <v>937</v>
      </c>
      <c r="AY1861">
        <v>58</v>
      </c>
      <c r="AZ1861">
        <v>6090</v>
      </c>
      <c r="BA1861" t="s">
        <v>18054</v>
      </c>
      <c r="BB1861" t="s">
        <v>937</v>
      </c>
      <c r="BC1861">
        <v>58</v>
      </c>
      <c r="BD1861">
        <v>6090</v>
      </c>
      <c r="BE1861" t="s">
        <v>11206</v>
      </c>
      <c r="BF1861" t="s">
        <v>937</v>
      </c>
      <c r="BH1861">
        <v>58</v>
      </c>
      <c r="BI1861">
        <v>6090</v>
      </c>
      <c r="BJ1861" t="s">
        <v>4558</v>
      </c>
      <c r="BK1861" t="s">
        <v>937</v>
      </c>
      <c r="BP1861">
        <v>85</v>
      </c>
      <c r="BQ1861">
        <v>6270</v>
      </c>
      <c r="BS1861">
        <v>2</v>
      </c>
    </row>
    <row r="1862" spans="43:71" x14ac:dyDescent="0.2">
      <c r="AQ1862">
        <v>58</v>
      </c>
      <c r="AR1862">
        <v>6100</v>
      </c>
      <c r="AS1862" t="s">
        <v>31801</v>
      </c>
      <c r="AT1862" t="s">
        <v>937</v>
      </c>
      <c r="AU1862">
        <v>58</v>
      </c>
      <c r="AV1862">
        <v>6100</v>
      </c>
      <c r="AW1862" t="s">
        <v>24903</v>
      </c>
      <c r="AX1862" t="s">
        <v>937</v>
      </c>
      <c r="AY1862">
        <v>58</v>
      </c>
      <c r="AZ1862">
        <v>6100</v>
      </c>
      <c r="BA1862" t="s">
        <v>18055</v>
      </c>
      <c r="BB1862" t="s">
        <v>937</v>
      </c>
      <c r="BC1862">
        <v>58</v>
      </c>
      <c r="BD1862">
        <v>6100</v>
      </c>
      <c r="BE1862" t="s">
        <v>11207</v>
      </c>
      <c r="BF1862" t="s">
        <v>937</v>
      </c>
      <c r="BH1862">
        <v>58</v>
      </c>
      <c r="BI1862">
        <v>6100</v>
      </c>
      <c r="BJ1862" t="s">
        <v>4559</v>
      </c>
      <c r="BK1862" t="s">
        <v>937</v>
      </c>
      <c r="BP1862">
        <v>85</v>
      </c>
      <c r="BQ1862">
        <v>6280</v>
      </c>
      <c r="BS1862">
        <v>1</v>
      </c>
    </row>
    <row r="1863" spans="43:71" x14ac:dyDescent="0.2">
      <c r="AQ1863">
        <v>58</v>
      </c>
      <c r="AR1863">
        <v>6101</v>
      </c>
      <c r="AS1863" t="s">
        <v>31802</v>
      </c>
      <c r="AT1863" t="s">
        <v>936</v>
      </c>
      <c r="AU1863">
        <v>58</v>
      </c>
      <c r="AV1863">
        <v>6101</v>
      </c>
      <c r="AW1863" t="s">
        <v>24904</v>
      </c>
      <c r="AX1863" t="s">
        <v>936</v>
      </c>
      <c r="AY1863">
        <v>58</v>
      </c>
      <c r="AZ1863">
        <v>6101</v>
      </c>
      <c r="BA1863" t="s">
        <v>18056</v>
      </c>
      <c r="BB1863" t="s">
        <v>936</v>
      </c>
      <c r="BC1863">
        <v>58</v>
      </c>
      <c r="BD1863">
        <v>6101</v>
      </c>
      <c r="BE1863" t="s">
        <v>11208</v>
      </c>
      <c r="BF1863" t="s">
        <v>936</v>
      </c>
      <c r="BH1863">
        <v>58</v>
      </c>
      <c r="BI1863">
        <v>6101</v>
      </c>
      <c r="BJ1863" t="s">
        <v>4560</v>
      </c>
      <c r="BK1863" t="s">
        <v>936</v>
      </c>
      <c r="BP1863">
        <v>85</v>
      </c>
      <c r="BQ1863">
        <v>6290</v>
      </c>
      <c r="BS1863">
        <v>1</v>
      </c>
    </row>
    <row r="1864" spans="43:71" x14ac:dyDescent="0.2">
      <c r="AQ1864">
        <v>58</v>
      </c>
      <c r="AR1864">
        <v>6110</v>
      </c>
      <c r="AS1864" t="s">
        <v>31803</v>
      </c>
      <c r="AT1864" t="s">
        <v>936</v>
      </c>
      <c r="AU1864">
        <v>58</v>
      </c>
      <c r="AV1864">
        <v>6110</v>
      </c>
      <c r="AW1864" t="s">
        <v>24905</v>
      </c>
      <c r="AX1864" t="s">
        <v>936</v>
      </c>
      <c r="AY1864">
        <v>58</v>
      </c>
      <c r="AZ1864">
        <v>6110</v>
      </c>
      <c r="BA1864" t="s">
        <v>18057</v>
      </c>
      <c r="BB1864" t="s">
        <v>936</v>
      </c>
      <c r="BC1864">
        <v>58</v>
      </c>
      <c r="BD1864">
        <v>6110</v>
      </c>
      <c r="BE1864" t="s">
        <v>11209</v>
      </c>
      <c r="BF1864" t="s">
        <v>936</v>
      </c>
      <c r="BH1864">
        <v>58</v>
      </c>
      <c r="BI1864">
        <v>6110</v>
      </c>
      <c r="BJ1864" t="s">
        <v>4561</v>
      </c>
      <c r="BK1864" t="s">
        <v>936</v>
      </c>
      <c r="BP1864">
        <v>85</v>
      </c>
      <c r="BQ1864">
        <v>6300</v>
      </c>
      <c r="BS1864">
        <v>1</v>
      </c>
    </row>
    <row r="1865" spans="43:71" x14ac:dyDescent="0.2">
      <c r="AQ1865">
        <v>58</v>
      </c>
      <c r="AR1865">
        <v>6130</v>
      </c>
      <c r="AS1865" t="s">
        <v>31804</v>
      </c>
      <c r="AT1865" t="s">
        <v>937</v>
      </c>
      <c r="AU1865">
        <v>58</v>
      </c>
      <c r="AV1865">
        <v>6130</v>
      </c>
      <c r="AW1865" t="s">
        <v>24906</v>
      </c>
      <c r="AX1865" t="s">
        <v>937</v>
      </c>
      <c r="AY1865">
        <v>58</v>
      </c>
      <c r="AZ1865">
        <v>6130</v>
      </c>
      <c r="BA1865" t="s">
        <v>18058</v>
      </c>
      <c r="BB1865" t="s">
        <v>937</v>
      </c>
      <c r="BC1865">
        <v>58</v>
      </c>
      <c r="BD1865">
        <v>6130</v>
      </c>
      <c r="BE1865" t="s">
        <v>11210</v>
      </c>
      <c r="BF1865" t="s">
        <v>937</v>
      </c>
      <c r="BH1865">
        <v>58</v>
      </c>
      <c r="BI1865">
        <v>6130</v>
      </c>
      <c r="BJ1865" t="s">
        <v>4562</v>
      </c>
      <c r="BK1865" t="s">
        <v>937</v>
      </c>
      <c r="BP1865">
        <v>85</v>
      </c>
      <c r="BQ1865">
        <v>6310</v>
      </c>
      <c r="BS1865">
        <v>1</v>
      </c>
    </row>
    <row r="1866" spans="43:71" x14ac:dyDescent="0.2">
      <c r="AQ1866">
        <v>58</v>
      </c>
      <c r="AR1866">
        <v>6131</v>
      </c>
      <c r="AS1866" t="s">
        <v>31805</v>
      </c>
      <c r="AT1866" t="s">
        <v>936</v>
      </c>
      <c r="AU1866">
        <v>58</v>
      </c>
      <c r="AV1866">
        <v>6131</v>
      </c>
      <c r="AW1866" t="s">
        <v>24907</v>
      </c>
      <c r="AX1866" t="s">
        <v>936</v>
      </c>
      <c r="AY1866">
        <v>58</v>
      </c>
      <c r="AZ1866">
        <v>6131</v>
      </c>
      <c r="BA1866" t="s">
        <v>18059</v>
      </c>
      <c r="BB1866" t="s">
        <v>936</v>
      </c>
      <c r="BC1866">
        <v>58</v>
      </c>
      <c r="BD1866">
        <v>6131</v>
      </c>
      <c r="BE1866" t="s">
        <v>11211</v>
      </c>
      <c r="BF1866" t="s">
        <v>936</v>
      </c>
      <c r="BH1866">
        <v>58</v>
      </c>
      <c r="BI1866">
        <v>6131</v>
      </c>
      <c r="BJ1866" t="s">
        <v>4563</v>
      </c>
      <c r="BK1866" t="s">
        <v>936</v>
      </c>
      <c r="BP1866">
        <v>85</v>
      </c>
      <c r="BQ1866">
        <v>6320</v>
      </c>
      <c r="BS1866">
        <v>1</v>
      </c>
    </row>
    <row r="1867" spans="43:71" x14ac:dyDescent="0.2">
      <c r="AQ1867">
        <v>58</v>
      </c>
      <c r="AR1867">
        <v>6140</v>
      </c>
      <c r="AS1867" t="s">
        <v>31806</v>
      </c>
      <c r="AT1867" t="s">
        <v>937</v>
      </c>
      <c r="AU1867">
        <v>58</v>
      </c>
      <c r="AV1867">
        <v>6140</v>
      </c>
      <c r="AW1867" t="s">
        <v>24908</v>
      </c>
      <c r="AX1867" t="s">
        <v>937</v>
      </c>
      <c r="AY1867">
        <v>58</v>
      </c>
      <c r="AZ1867">
        <v>6140</v>
      </c>
      <c r="BA1867" t="s">
        <v>18060</v>
      </c>
      <c r="BB1867" t="s">
        <v>937</v>
      </c>
      <c r="BC1867">
        <v>58</v>
      </c>
      <c r="BD1867">
        <v>6140</v>
      </c>
      <c r="BE1867" t="s">
        <v>11212</v>
      </c>
      <c r="BF1867" t="s">
        <v>937</v>
      </c>
      <c r="BH1867">
        <v>58</v>
      </c>
      <c r="BI1867">
        <v>6140</v>
      </c>
      <c r="BJ1867" t="s">
        <v>4564</v>
      </c>
      <c r="BK1867" t="s">
        <v>937</v>
      </c>
      <c r="BP1867">
        <v>85</v>
      </c>
      <c r="BQ1867">
        <v>6330</v>
      </c>
      <c r="BS1867">
        <v>3</v>
      </c>
    </row>
    <row r="1868" spans="43:71" x14ac:dyDescent="0.2">
      <c r="AQ1868">
        <v>58</v>
      </c>
      <c r="AR1868">
        <v>6150</v>
      </c>
      <c r="AS1868" t="s">
        <v>31807</v>
      </c>
      <c r="AT1868" t="s">
        <v>937</v>
      </c>
      <c r="AU1868">
        <v>58</v>
      </c>
      <c r="AV1868">
        <v>6150</v>
      </c>
      <c r="AW1868" t="s">
        <v>24909</v>
      </c>
      <c r="AX1868" t="s">
        <v>937</v>
      </c>
      <c r="AY1868">
        <v>58</v>
      </c>
      <c r="AZ1868">
        <v>6150</v>
      </c>
      <c r="BA1868" t="s">
        <v>18061</v>
      </c>
      <c r="BB1868" t="s">
        <v>937</v>
      </c>
      <c r="BC1868">
        <v>58</v>
      </c>
      <c r="BD1868">
        <v>6150</v>
      </c>
      <c r="BE1868" t="s">
        <v>11213</v>
      </c>
      <c r="BF1868" t="s">
        <v>937</v>
      </c>
      <c r="BH1868">
        <v>58</v>
      </c>
      <c r="BI1868">
        <v>6150</v>
      </c>
      <c r="BJ1868" t="s">
        <v>4565</v>
      </c>
      <c r="BK1868" t="s">
        <v>937</v>
      </c>
      <c r="BP1868">
        <v>85</v>
      </c>
      <c r="BQ1868">
        <v>6340</v>
      </c>
      <c r="BS1868">
        <v>1</v>
      </c>
    </row>
    <row r="1869" spans="43:71" x14ac:dyDescent="0.2">
      <c r="AQ1869">
        <v>58</v>
      </c>
      <c r="AR1869">
        <v>6160</v>
      </c>
      <c r="AS1869" t="s">
        <v>31808</v>
      </c>
      <c r="AT1869" t="s">
        <v>937</v>
      </c>
      <c r="AU1869">
        <v>58</v>
      </c>
      <c r="AV1869">
        <v>6160</v>
      </c>
      <c r="AW1869" t="s">
        <v>24910</v>
      </c>
      <c r="AX1869" t="s">
        <v>937</v>
      </c>
      <c r="AY1869">
        <v>58</v>
      </c>
      <c r="AZ1869">
        <v>6160</v>
      </c>
      <c r="BA1869" t="s">
        <v>18062</v>
      </c>
      <c r="BB1869" t="s">
        <v>937</v>
      </c>
      <c r="BC1869">
        <v>58</v>
      </c>
      <c r="BD1869">
        <v>6160</v>
      </c>
      <c r="BE1869" t="s">
        <v>11214</v>
      </c>
      <c r="BF1869" t="s">
        <v>937</v>
      </c>
      <c r="BH1869">
        <v>58</v>
      </c>
      <c r="BI1869">
        <v>6160</v>
      </c>
      <c r="BJ1869" t="s">
        <v>4566</v>
      </c>
      <c r="BK1869" t="s">
        <v>937</v>
      </c>
      <c r="BP1869">
        <v>86</v>
      </c>
      <c r="BQ1869">
        <v>6010</v>
      </c>
      <c r="BS1869">
        <v>2</v>
      </c>
    </row>
    <row r="1870" spans="43:71" x14ac:dyDescent="0.2">
      <c r="AQ1870">
        <v>58</v>
      </c>
      <c r="AR1870">
        <v>6170</v>
      </c>
      <c r="AS1870" t="s">
        <v>31809</v>
      </c>
      <c r="AT1870" t="s">
        <v>937</v>
      </c>
      <c r="AU1870">
        <v>58</v>
      </c>
      <c r="AV1870">
        <v>6170</v>
      </c>
      <c r="AW1870" t="s">
        <v>24911</v>
      </c>
      <c r="AX1870" t="s">
        <v>937</v>
      </c>
      <c r="AY1870">
        <v>58</v>
      </c>
      <c r="AZ1870">
        <v>6170</v>
      </c>
      <c r="BA1870" t="s">
        <v>18063</v>
      </c>
      <c r="BB1870" t="s">
        <v>937</v>
      </c>
      <c r="BC1870">
        <v>58</v>
      </c>
      <c r="BD1870">
        <v>6170</v>
      </c>
      <c r="BE1870" t="s">
        <v>11215</v>
      </c>
      <c r="BF1870" t="s">
        <v>937</v>
      </c>
      <c r="BH1870">
        <v>58</v>
      </c>
      <c r="BI1870">
        <v>6170</v>
      </c>
      <c r="BJ1870" t="s">
        <v>4567</v>
      </c>
      <c r="BK1870" t="s">
        <v>937</v>
      </c>
      <c r="BP1870">
        <v>86</v>
      </c>
      <c r="BQ1870">
        <v>6020</v>
      </c>
      <c r="BS1870">
        <v>2</v>
      </c>
    </row>
    <row r="1871" spans="43:71" x14ac:dyDescent="0.2">
      <c r="AQ1871">
        <v>58</v>
      </c>
      <c r="AR1871">
        <v>6180</v>
      </c>
      <c r="AS1871" t="s">
        <v>31810</v>
      </c>
      <c r="AT1871" t="s">
        <v>937</v>
      </c>
      <c r="AU1871">
        <v>58</v>
      </c>
      <c r="AV1871">
        <v>6180</v>
      </c>
      <c r="AW1871" t="s">
        <v>24912</v>
      </c>
      <c r="AX1871" t="s">
        <v>937</v>
      </c>
      <c r="AY1871">
        <v>58</v>
      </c>
      <c r="AZ1871">
        <v>6180</v>
      </c>
      <c r="BA1871" t="s">
        <v>18064</v>
      </c>
      <c r="BB1871" t="s">
        <v>937</v>
      </c>
      <c r="BC1871">
        <v>58</v>
      </c>
      <c r="BD1871">
        <v>6180</v>
      </c>
      <c r="BE1871" t="s">
        <v>11216</v>
      </c>
      <c r="BF1871" t="s">
        <v>937</v>
      </c>
      <c r="BH1871">
        <v>58</v>
      </c>
      <c r="BI1871">
        <v>6180</v>
      </c>
      <c r="BJ1871" t="s">
        <v>4568</v>
      </c>
      <c r="BK1871" t="s">
        <v>937</v>
      </c>
      <c r="BP1871">
        <v>86</v>
      </c>
      <c r="BQ1871">
        <v>6030</v>
      </c>
      <c r="BS1871">
        <v>1</v>
      </c>
    </row>
    <row r="1872" spans="43:71" x14ac:dyDescent="0.2">
      <c r="AQ1872">
        <v>58</v>
      </c>
      <c r="AR1872">
        <v>6190</v>
      </c>
      <c r="AS1872" t="s">
        <v>31811</v>
      </c>
      <c r="AT1872" t="s">
        <v>937</v>
      </c>
      <c r="AU1872">
        <v>58</v>
      </c>
      <c r="AV1872">
        <v>6190</v>
      </c>
      <c r="AW1872" t="s">
        <v>24913</v>
      </c>
      <c r="AX1872" t="s">
        <v>937</v>
      </c>
      <c r="AY1872">
        <v>58</v>
      </c>
      <c r="AZ1872">
        <v>6190</v>
      </c>
      <c r="BA1872" t="s">
        <v>18065</v>
      </c>
      <c r="BB1872" t="s">
        <v>937</v>
      </c>
      <c r="BC1872">
        <v>58</v>
      </c>
      <c r="BD1872">
        <v>6190</v>
      </c>
      <c r="BE1872" t="s">
        <v>11217</v>
      </c>
      <c r="BF1872" t="s">
        <v>937</v>
      </c>
      <c r="BH1872">
        <v>58</v>
      </c>
      <c r="BI1872">
        <v>6190</v>
      </c>
      <c r="BJ1872" t="s">
        <v>4569</v>
      </c>
      <c r="BK1872" t="s">
        <v>937</v>
      </c>
      <c r="BP1872">
        <v>86</v>
      </c>
      <c r="BQ1872">
        <v>6040</v>
      </c>
      <c r="BS1872">
        <v>2</v>
      </c>
    </row>
    <row r="1873" spans="43:71" x14ac:dyDescent="0.2">
      <c r="AQ1873">
        <v>58</v>
      </c>
      <c r="AR1873">
        <v>6200</v>
      </c>
      <c r="AS1873" t="s">
        <v>31812</v>
      </c>
      <c r="AT1873" t="s">
        <v>937</v>
      </c>
      <c r="AU1873">
        <v>58</v>
      </c>
      <c r="AV1873">
        <v>6200</v>
      </c>
      <c r="AW1873" t="s">
        <v>24914</v>
      </c>
      <c r="AX1873" t="s">
        <v>937</v>
      </c>
      <c r="AY1873">
        <v>58</v>
      </c>
      <c r="AZ1873">
        <v>6200</v>
      </c>
      <c r="BA1873" t="s">
        <v>18066</v>
      </c>
      <c r="BB1873" t="s">
        <v>937</v>
      </c>
      <c r="BC1873">
        <v>58</v>
      </c>
      <c r="BD1873">
        <v>6200</v>
      </c>
      <c r="BE1873" t="s">
        <v>11218</v>
      </c>
      <c r="BF1873" t="s">
        <v>937</v>
      </c>
      <c r="BH1873">
        <v>58</v>
      </c>
      <c r="BI1873">
        <v>6200</v>
      </c>
      <c r="BJ1873" t="s">
        <v>4570</v>
      </c>
      <c r="BK1873" t="s">
        <v>937</v>
      </c>
      <c r="BP1873">
        <v>86</v>
      </c>
      <c r="BQ1873">
        <v>6070</v>
      </c>
      <c r="BS1873">
        <v>2</v>
      </c>
    </row>
    <row r="1874" spans="43:71" x14ac:dyDescent="0.2">
      <c r="AQ1874">
        <v>58</v>
      </c>
      <c r="AR1874">
        <v>6210</v>
      </c>
      <c r="AS1874" t="s">
        <v>31813</v>
      </c>
      <c r="AT1874" t="s">
        <v>936</v>
      </c>
      <c r="AU1874">
        <v>58</v>
      </c>
      <c r="AV1874">
        <v>6210</v>
      </c>
      <c r="AW1874" t="s">
        <v>24915</v>
      </c>
      <c r="AX1874" t="s">
        <v>936</v>
      </c>
      <c r="AY1874">
        <v>58</v>
      </c>
      <c r="AZ1874">
        <v>6210</v>
      </c>
      <c r="BA1874" t="s">
        <v>18067</v>
      </c>
      <c r="BB1874" t="s">
        <v>936</v>
      </c>
      <c r="BC1874">
        <v>58</v>
      </c>
      <c r="BD1874">
        <v>6210</v>
      </c>
      <c r="BE1874" t="s">
        <v>11219</v>
      </c>
      <c r="BF1874" t="s">
        <v>936</v>
      </c>
      <c r="BH1874">
        <v>58</v>
      </c>
      <c r="BI1874">
        <v>6210</v>
      </c>
      <c r="BJ1874" t="s">
        <v>4571</v>
      </c>
      <c r="BK1874" t="s">
        <v>936</v>
      </c>
      <c r="BP1874">
        <v>86</v>
      </c>
      <c r="BQ1874">
        <v>6080</v>
      </c>
      <c r="BS1874">
        <v>1</v>
      </c>
    </row>
    <row r="1875" spans="43:71" x14ac:dyDescent="0.2">
      <c r="AQ1875">
        <v>58</v>
      </c>
      <c r="AR1875">
        <v>6240</v>
      </c>
      <c r="AS1875" t="s">
        <v>31814</v>
      </c>
      <c r="AT1875" t="s">
        <v>937</v>
      </c>
      <c r="AU1875">
        <v>58</v>
      </c>
      <c r="AV1875">
        <v>6240</v>
      </c>
      <c r="AW1875" t="s">
        <v>24916</v>
      </c>
      <c r="AX1875" t="s">
        <v>937</v>
      </c>
      <c r="AY1875">
        <v>58</v>
      </c>
      <c r="AZ1875">
        <v>6240</v>
      </c>
      <c r="BA1875" t="s">
        <v>18068</v>
      </c>
      <c r="BB1875" t="s">
        <v>937</v>
      </c>
      <c r="BC1875">
        <v>58</v>
      </c>
      <c r="BD1875">
        <v>6240</v>
      </c>
      <c r="BE1875" t="s">
        <v>11220</v>
      </c>
      <c r="BF1875" t="s">
        <v>937</v>
      </c>
      <c r="BH1875">
        <v>58</v>
      </c>
      <c r="BI1875">
        <v>6240</v>
      </c>
      <c r="BJ1875" t="s">
        <v>4572</v>
      </c>
      <c r="BK1875" t="s">
        <v>937</v>
      </c>
      <c r="BP1875">
        <v>86</v>
      </c>
      <c r="BQ1875">
        <v>6090</v>
      </c>
      <c r="BS1875">
        <v>1</v>
      </c>
    </row>
    <row r="1876" spans="43:71" x14ac:dyDescent="0.2">
      <c r="AQ1876">
        <v>58</v>
      </c>
      <c r="AR1876">
        <v>6250</v>
      </c>
      <c r="AS1876" t="s">
        <v>31815</v>
      </c>
      <c r="AT1876" t="s">
        <v>936</v>
      </c>
      <c r="AU1876">
        <v>58</v>
      </c>
      <c r="AV1876">
        <v>6250</v>
      </c>
      <c r="AW1876" t="s">
        <v>24917</v>
      </c>
      <c r="AX1876" t="s">
        <v>936</v>
      </c>
      <c r="AY1876">
        <v>58</v>
      </c>
      <c r="AZ1876">
        <v>6250</v>
      </c>
      <c r="BA1876" t="s">
        <v>18069</v>
      </c>
      <c r="BB1876" t="s">
        <v>936</v>
      </c>
      <c r="BC1876">
        <v>58</v>
      </c>
      <c r="BD1876">
        <v>6250</v>
      </c>
      <c r="BE1876" t="s">
        <v>11221</v>
      </c>
      <c r="BF1876" t="s">
        <v>936</v>
      </c>
      <c r="BH1876">
        <v>58</v>
      </c>
      <c r="BI1876">
        <v>6250</v>
      </c>
      <c r="BJ1876" t="s">
        <v>4573</v>
      </c>
      <c r="BK1876" t="s">
        <v>937</v>
      </c>
      <c r="BP1876">
        <v>86</v>
      </c>
      <c r="BQ1876">
        <v>6100</v>
      </c>
      <c r="BS1876">
        <v>2</v>
      </c>
    </row>
    <row r="1877" spans="43:71" x14ac:dyDescent="0.2">
      <c r="AQ1877">
        <v>58</v>
      </c>
      <c r="AR1877">
        <v>6256</v>
      </c>
      <c r="AS1877" t="s">
        <v>31816</v>
      </c>
      <c r="AT1877" t="s">
        <v>936</v>
      </c>
      <c r="AU1877">
        <v>58</v>
      </c>
      <c r="AV1877">
        <v>6256</v>
      </c>
      <c r="AW1877" t="s">
        <v>24918</v>
      </c>
      <c r="AX1877" t="s">
        <v>936</v>
      </c>
      <c r="AY1877">
        <v>58</v>
      </c>
      <c r="AZ1877">
        <v>6256</v>
      </c>
      <c r="BA1877" t="s">
        <v>18070</v>
      </c>
      <c r="BB1877" t="s">
        <v>936</v>
      </c>
      <c r="BC1877">
        <v>58</v>
      </c>
      <c r="BD1877">
        <v>6256</v>
      </c>
      <c r="BE1877" t="s">
        <v>11222</v>
      </c>
      <c r="BF1877" t="s">
        <v>936</v>
      </c>
      <c r="BH1877">
        <v>58</v>
      </c>
      <c r="BI1877">
        <v>6256</v>
      </c>
      <c r="BJ1877" t="s">
        <v>4574</v>
      </c>
      <c r="BK1877" t="s">
        <v>936</v>
      </c>
      <c r="BP1877">
        <v>86</v>
      </c>
      <c r="BQ1877">
        <v>6101</v>
      </c>
      <c r="BS1877">
        <v>1</v>
      </c>
    </row>
    <row r="1878" spans="43:71" x14ac:dyDescent="0.2">
      <c r="AQ1878">
        <v>58</v>
      </c>
      <c r="AR1878">
        <v>6260</v>
      </c>
      <c r="AS1878" t="s">
        <v>31817</v>
      </c>
      <c r="AT1878" t="s">
        <v>937</v>
      </c>
      <c r="AU1878">
        <v>58</v>
      </c>
      <c r="AV1878">
        <v>6260</v>
      </c>
      <c r="AW1878" t="s">
        <v>24919</v>
      </c>
      <c r="AX1878" t="s">
        <v>937</v>
      </c>
      <c r="AY1878">
        <v>58</v>
      </c>
      <c r="AZ1878">
        <v>6260</v>
      </c>
      <c r="BA1878" t="s">
        <v>18071</v>
      </c>
      <c r="BB1878" t="s">
        <v>937</v>
      </c>
      <c r="BC1878">
        <v>58</v>
      </c>
      <c r="BD1878">
        <v>6260</v>
      </c>
      <c r="BE1878" t="s">
        <v>11223</v>
      </c>
      <c r="BF1878" t="s">
        <v>937</v>
      </c>
      <c r="BH1878">
        <v>58</v>
      </c>
      <c r="BI1878">
        <v>6260</v>
      </c>
      <c r="BJ1878" t="s">
        <v>4575</v>
      </c>
      <c r="BK1878" t="s">
        <v>937</v>
      </c>
      <c r="BP1878">
        <v>86</v>
      </c>
      <c r="BQ1878">
        <v>6110</v>
      </c>
      <c r="BS1878">
        <v>2</v>
      </c>
    </row>
    <row r="1879" spans="43:71" x14ac:dyDescent="0.2">
      <c r="AQ1879">
        <v>58</v>
      </c>
      <c r="AR1879">
        <v>6270</v>
      </c>
      <c r="AS1879" t="s">
        <v>31818</v>
      </c>
      <c r="AT1879" t="s">
        <v>937</v>
      </c>
      <c r="AU1879">
        <v>58</v>
      </c>
      <c r="AV1879">
        <v>6270</v>
      </c>
      <c r="AW1879" t="s">
        <v>24920</v>
      </c>
      <c r="AX1879" t="s">
        <v>937</v>
      </c>
      <c r="AY1879">
        <v>58</v>
      </c>
      <c r="AZ1879">
        <v>6270</v>
      </c>
      <c r="BA1879" t="s">
        <v>18072</v>
      </c>
      <c r="BB1879" t="s">
        <v>937</v>
      </c>
      <c r="BC1879">
        <v>58</v>
      </c>
      <c r="BD1879">
        <v>6270</v>
      </c>
      <c r="BE1879" t="s">
        <v>11224</v>
      </c>
      <c r="BF1879" t="s">
        <v>937</v>
      </c>
      <c r="BH1879">
        <v>58</v>
      </c>
      <c r="BI1879">
        <v>6270</v>
      </c>
      <c r="BJ1879" t="s">
        <v>4576</v>
      </c>
      <c r="BK1879" t="s">
        <v>937</v>
      </c>
      <c r="BP1879">
        <v>86</v>
      </c>
      <c r="BQ1879">
        <v>6130</v>
      </c>
      <c r="BS1879">
        <v>1</v>
      </c>
    </row>
    <row r="1880" spans="43:71" x14ac:dyDescent="0.2">
      <c r="AQ1880">
        <v>58</v>
      </c>
      <c r="AR1880">
        <v>6280</v>
      </c>
      <c r="AS1880" t="s">
        <v>31819</v>
      </c>
      <c r="AT1880" t="s">
        <v>936</v>
      </c>
      <c r="AU1880">
        <v>58</v>
      </c>
      <c r="AV1880">
        <v>6280</v>
      </c>
      <c r="AW1880" t="s">
        <v>24921</v>
      </c>
      <c r="AX1880" t="s">
        <v>936</v>
      </c>
      <c r="AY1880">
        <v>58</v>
      </c>
      <c r="AZ1880">
        <v>6280</v>
      </c>
      <c r="BA1880" t="s">
        <v>18073</v>
      </c>
      <c r="BB1880" t="s">
        <v>936</v>
      </c>
      <c r="BC1880">
        <v>58</v>
      </c>
      <c r="BD1880">
        <v>6280</v>
      </c>
      <c r="BE1880" t="s">
        <v>11225</v>
      </c>
      <c r="BF1880" t="s">
        <v>936</v>
      </c>
      <c r="BH1880">
        <v>58</v>
      </c>
      <c r="BI1880">
        <v>6280</v>
      </c>
      <c r="BJ1880" t="s">
        <v>4577</v>
      </c>
      <c r="BK1880" t="s">
        <v>936</v>
      </c>
      <c r="BP1880">
        <v>86</v>
      </c>
      <c r="BQ1880">
        <v>6131</v>
      </c>
      <c r="BS1880">
        <v>1</v>
      </c>
    </row>
    <row r="1881" spans="43:71" x14ac:dyDescent="0.2">
      <c r="AQ1881">
        <v>58</v>
      </c>
      <c r="AR1881">
        <v>6290</v>
      </c>
      <c r="AS1881" t="s">
        <v>31820</v>
      </c>
      <c r="AT1881" t="s">
        <v>937</v>
      </c>
      <c r="AU1881">
        <v>58</v>
      </c>
      <c r="AV1881">
        <v>6290</v>
      </c>
      <c r="AW1881" t="s">
        <v>24922</v>
      </c>
      <c r="AX1881" t="s">
        <v>937</v>
      </c>
      <c r="AY1881">
        <v>58</v>
      </c>
      <c r="AZ1881">
        <v>6290</v>
      </c>
      <c r="BA1881" t="s">
        <v>18074</v>
      </c>
      <c r="BB1881" t="s">
        <v>937</v>
      </c>
      <c r="BC1881">
        <v>58</v>
      </c>
      <c r="BD1881">
        <v>6290</v>
      </c>
      <c r="BE1881" t="s">
        <v>11226</v>
      </c>
      <c r="BF1881" t="s">
        <v>937</v>
      </c>
      <c r="BH1881">
        <v>58</v>
      </c>
      <c r="BI1881">
        <v>6290</v>
      </c>
      <c r="BJ1881" t="s">
        <v>4578</v>
      </c>
      <c r="BK1881" t="s">
        <v>937</v>
      </c>
      <c r="BP1881">
        <v>86</v>
      </c>
      <c r="BQ1881">
        <v>6140</v>
      </c>
      <c r="BS1881">
        <v>2</v>
      </c>
    </row>
    <row r="1882" spans="43:71" x14ac:dyDescent="0.2">
      <c r="AQ1882">
        <v>58</v>
      </c>
      <c r="AR1882">
        <v>6300</v>
      </c>
      <c r="AS1882" t="s">
        <v>31821</v>
      </c>
      <c r="AT1882" t="s">
        <v>938</v>
      </c>
      <c r="AU1882">
        <v>58</v>
      </c>
      <c r="AV1882">
        <v>6300</v>
      </c>
      <c r="AW1882" t="s">
        <v>24923</v>
      </c>
      <c r="AX1882" t="s">
        <v>938</v>
      </c>
      <c r="AY1882">
        <v>58</v>
      </c>
      <c r="AZ1882">
        <v>6300</v>
      </c>
      <c r="BA1882" t="s">
        <v>18075</v>
      </c>
      <c r="BB1882" t="s">
        <v>938</v>
      </c>
      <c r="BC1882">
        <v>58</v>
      </c>
      <c r="BD1882">
        <v>6300</v>
      </c>
      <c r="BE1882" t="s">
        <v>11227</v>
      </c>
      <c r="BF1882" t="s">
        <v>938</v>
      </c>
      <c r="BH1882">
        <v>58</v>
      </c>
      <c r="BI1882">
        <v>6300</v>
      </c>
      <c r="BJ1882" t="s">
        <v>4579</v>
      </c>
      <c r="BK1882" t="s">
        <v>938</v>
      </c>
      <c r="BP1882">
        <v>86</v>
      </c>
      <c r="BQ1882">
        <v>6150</v>
      </c>
      <c r="BS1882">
        <v>1</v>
      </c>
    </row>
    <row r="1883" spans="43:71" x14ac:dyDescent="0.2">
      <c r="AQ1883">
        <v>58</v>
      </c>
      <c r="AR1883">
        <v>6310</v>
      </c>
      <c r="AS1883" t="s">
        <v>31822</v>
      </c>
      <c r="AT1883" t="s">
        <v>938</v>
      </c>
      <c r="AU1883">
        <v>58</v>
      </c>
      <c r="AV1883">
        <v>6310</v>
      </c>
      <c r="AW1883" t="s">
        <v>24924</v>
      </c>
      <c r="AX1883" t="s">
        <v>938</v>
      </c>
      <c r="AY1883">
        <v>58</v>
      </c>
      <c r="AZ1883">
        <v>6310</v>
      </c>
      <c r="BA1883" t="s">
        <v>18076</v>
      </c>
      <c r="BB1883" t="s">
        <v>938</v>
      </c>
      <c r="BC1883">
        <v>58</v>
      </c>
      <c r="BD1883">
        <v>6310</v>
      </c>
      <c r="BE1883" t="s">
        <v>11228</v>
      </c>
      <c r="BF1883" t="s">
        <v>938</v>
      </c>
      <c r="BH1883">
        <v>58</v>
      </c>
      <c r="BI1883">
        <v>6310</v>
      </c>
      <c r="BJ1883" t="s">
        <v>4580</v>
      </c>
      <c r="BK1883" t="s">
        <v>938</v>
      </c>
      <c r="BP1883">
        <v>86</v>
      </c>
      <c r="BQ1883">
        <v>6160</v>
      </c>
      <c r="BS1883">
        <v>2</v>
      </c>
    </row>
    <row r="1884" spans="43:71" x14ac:dyDescent="0.2">
      <c r="AQ1884">
        <v>58</v>
      </c>
      <c r="AR1884">
        <v>6320</v>
      </c>
      <c r="AS1884" t="s">
        <v>31823</v>
      </c>
      <c r="AT1884" t="s">
        <v>938</v>
      </c>
      <c r="AU1884">
        <v>58</v>
      </c>
      <c r="AV1884">
        <v>6320</v>
      </c>
      <c r="AW1884" t="s">
        <v>24925</v>
      </c>
      <c r="AX1884" t="s">
        <v>938</v>
      </c>
      <c r="AY1884">
        <v>58</v>
      </c>
      <c r="AZ1884">
        <v>6320</v>
      </c>
      <c r="BA1884" t="s">
        <v>18077</v>
      </c>
      <c r="BB1884" t="s">
        <v>938</v>
      </c>
      <c r="BC1884">
        <v>58</v>
      </c>
      <c r="BD1884">
        <v>6320</v>
      </c>
      <c r="BE1884" t="s">
        <v>11229</v>
      </c>
      <c r="BF1884" t="s">
        <v>938</v>
      </c>
      <c r="BH1884">
        <v>58</v>
      </c>
      <c r="BI1884">
        <v>6320</v>
      </c>
      <c r="BJ1884" t="s">
        <v>4581</v>
      </c>
      <c r="BK1884" t="s">
        <v>938</v>
      </c>
      <c r="BP1884">
        <v>86</v>
      </c>
      <c r="BQ1884">
        <v>6170</v>
      </c>
      <c r="BS1884">
        <v>1</v>
      </c>
    </row>
    <row r="1885" spans="43:71" x14ac:dyDescent="0.2">
      <c r="AQ1885">
        <v>58</v>
      </c>
      <c r="AR1885">
        <v>6330</v>
      </c>
      <c r="AS1885" t="s">
        <v>31824</v>
      </c>
      <c r="AT1885" t="s">
        <v>936</v>
      </c>
      <c r="AU1885">
        <v>58</v>
      </c>
      <c r="AV1885">
        <v>6330</v>
      </c>
      <c r="AW1885" t="s">
        <v>24926</v>
      </c>
      <c r="AX1885" t="s">
        <v>936</v>
      </c>
      <c r="AY1885">
        <v>58</v>
      </c>
      <c r="AZ1885">
        <v>6330</v>
      </c>
      <c r="BA1885" t="s">
        <v>18078</v>
      </c>
      <c r="BB1885" t="s">
        <v>936</v>
      </c>
      <c r="BC1885">
        <v>58</v>
      </c>
      <c r="BD1885">
        <v>6330</v>
      </c>
      <c r="BE1885" t="s">
        <v>11230</v>
      </c>
      <c r="BF1885" t="s">
        <v>936</v>
      </c>
      <c r="BH1885">
        <v>58</v>
      </c>
      <c r="BI1885">
        <v>6330</v>
      </c>
      <c r="BJ1885" t="s">
        <v>4582</v>
      </c>
      <c r="BK1885" t="s">
        <v>936</v>
      </c>
      <c r="BP1885">
        <v>86</v>
      </c>
      <c r="BQ1885">
        <v>6180</v>
      </c>
      <c r="BS1885">
        <v>1</v>
      </c>
    </row>
    <row r="1886" spans="43:71" x14ac:dyDescent="0.2">
      <c r="AQ1886">
        <v>58</v>
      </c>
      <c r="AR1886">
        <v>6340</v>
      </c>
      <c r="AS1886" t="s">
        <v>31825</v>
      </c>
      <c r="AT1886" t="s">
        <v>936</v>
      </c>
      <c r="AU1886">
        <v>58</v>
      </c>
      <c r="AV1886">
        <v>6340</v>
      </c>
      <c r="AW1886" t="s">
        <v>24927</v>
      </c>
      <c r="AX1886" t="s">
        <v>936</v>
      </c>
      <c r="AY1886">
        <v>58</v>
      </c>
      <c r="AZ1886">
        <v>6340</v>
      </c>
      <c r="BA1886" t="s">
        <v>18079</v>
      </c>
      <c r="BB1886" t="s">
        <v>936</v>
      </c>
      <c r="BC1886">
        <v>58</v>
      </c>
      <c r="BD1886">
        <v>6340</v>
      </c>
      <c r="BE1886" t="s">
        <v>11231</v>
      </c>
      <c r="BF1886" t="s">
        <v>936</v>
      </c>
      <c r="BH1886">
        <v>58</v>
      </c>
      <c r="BI1886">
        <v>6340</v>
      </c>
      <c r="BJ1886" t="s">
        <v>4583</v>
      </c>
      <c r="BK1886" t="s">
        <v>936</v>
      </c>
      <c r="BP1886">
        <v>86</v>
      </c>
      <c r="BQ1886">
        <v>6190</v>
      </c>
      <c r="BS1886">
        <v>1</v>
      </c>
    </row>
    <row r="1887" spans="43:71" x14ac:dyDescent="0.2">
      <c r="AQ1887">
        <v>58</v>
      </c>
      <c r="AR1887">
        <v>6350</v>
      </c>
      <c r="AS1887" t="s">
        <v>31826</v>
      </c>
      <c r="AT1887" t="s">
        <v>938</v>
      </c>
      <c r="AU1887">
        <v>58</v>
      </c>
      <c r="AV1887">
        <v>6350</v>
      </c>
      <c r="AW1887" t="s">
        <v>24928</v>
      </c>
      <c r="AX1887" t="s">
        <v>938</v>
      </c>
      <c r="AY1887">
        <v>58</v>
      </c>
      <c r="AZ1887">
        <v>6350</v>
      </c>
      <c r="BA1887" t="s">
        <v>18080</v>
      </c>
      <c r="BB1887" t="s">
        <v>938</v>
      </c>
      <c r="BC1887">
        <v>58</v>
      </c>
      <c r="BD1887">
        <v>6350</v>
      </c>
      <c r="BE1887" t="s">
        <v>11232</v>
      </c>
      <c r="BF1887" t="s">
        <v>938</v>
      </c>
      <c r="BH1887">
        <v>58</v>
      </c>
      <c r="BI1887">
        <v>6350</v>
      </c>
      <c r="BJ1887" t="s">
        <v>4584</v>
      </c>
      <c r="BK1887" t="s">
        <v>938</v>
      </c>
      <c r="BP1887">
        <v>86</v>
      </c>
      <c r="BQ1887">
        <v>6200</v>
      </c>
      <c r="BS1887">
        <v>1</v>
      </c>
    </row>
    <row r="1888" spans="43:71" x14ac:dyDescent="0.2">
      <c r="AQ1888">
        <v>58</v>
      </c>
      <c r="AR1888">
        <v>6360</v>
      </c>
      <c r="AS1888" t="s">
        <v>31827</v>
      </c>
      <c r="AT1888" t="s">
        <v>936</v>
      </c>
      <c r="AU1888">
        <v>58</v>
      </c>
      <c r="AV1888">
        <v>6360</v>
      </c>
      <c r="AW1888" t="s">
        <v>24929</v>
      </c>
      <c r="AX1888" t="s">
        <v>936</v>
      </c>
      <c r="AY1888">
        <v>58</v>
      </c>
      <c r="AZ1888">
        <v>6360</v>
      </c>
      <c r="BA1888" t="s">
        <v>18081</v>
      </c>
      <c r="BB1888" t="s">
        <v>936</v>
      </c>
      <c r="BC1888">
        <v>58</v>
      </c>
      <c r="BD1888">
        <v>6360</v>
      </c>
      <c r="BE1888" t="s">
        <v>11233</v>
      </c>
      <c r="BF1888" t="s">
        <v>936</v>
      </c>
      <c r="BH1888">
        <v>58</v>
      </c>
      <c r="BI1888">
        <v>6360</v>
      </c>
      <c r="BJ1888" t="s">
        <v>4585</v>
      </c>
      <c r="BK1888" t="s">
        <v>936</v>
      </c>
      <c r="BP1888">
        <v>86</v>
      </c>
      <c r="BQ1888">
        <v>6210</v>
      </c>
      <c r="BS1888">
        <v>1</v>
      </c>
    </row>
    <row r="1889" spans="43:71" x14ac:dyDescent="0.2">
      <c r="AQ1889">
        <v>58</v>
      </c>
      <c r="AR1889">
        <v>7205</v>
      </c>
      <c r="AS1889" t="s">
        <v>31828</v>
      </c>
      <c r="AT1889" t="s">
        <v>937</v>
      </c>
      <c r="AU1889">
        <v>58</v>
      </c>
      <c r="AV1889">
        <v>7205</v>
      </c>
      <c r="AW1889" t="s">
        <v>24930</v>
      </c>
      <c r="AX1889" t="s">
        <v>937</v>
      </c>
      <c r="AY1889">
        <v>58</v>
      </c>
      <c r="AZ1889">
        <v>7205</v>
      </c>
      <c r="BA1889" t="s">
        <v>18082</v>
      </c>
      <c r="BB1889" t="s">
        <v>937</v>
      </c>
      <c r="BC1889">
        <v>58</v>
      </c>
      <c r="BD1889">
        <v>7205</v>
      </c>
      <c r="BE1889" t="s">
        <v>11234</v>
      </c>
      <c r="BF1889" t="s">
        <v>937</v>
      </c>
      <c r="BH1889">
        <v>58</v>
      </c>
      <c r="BI1889">
        <v>7205</v>
      </c>
      <c r="BJ1889" t="s">
        <v>4586</v>
      </c>
      <c r="BK1889" t="s">
        <v>937</v>
      </c>
      <c r="BP1889">
        <v>86</v>
      </c>
      <c r="BQ1889">
        <v>6240</v>
      </c>
      <c r="BS1889">
        <v>4</v>
      </c>
    </row>
    <row r="1890" spans="43:71" x14ac:dyDescent="0.2">
      <c r="AQ1890">
        <v>58</v>
      </c>
      <c r="AR1890">
        <v>7206</v>
      </c>
      <c r="AS1890" t="s">
        <v>31829</v>
      </c>
      <c r="AT1890" t="s">
        <v>937</v>
      </c>
      <c r="AU1890">
        <v>58</v>
      </c>
      <c r="AV1890">
        <v>7206</v>
      </c>
      <c r="AW1890" t="s">
        <v>24931</v>
      </c>
      <c r="AX1890" t="s">
        <v>937</v>
      </c>
      <c r="AY1890">
        <v>58</v>
      </c>
      <c r="AZ1890">
        <v>7206</v>
      </c>
      <c r="BA1890" t="s">
        <v>18083</v>
      </c>
      <c r="BB1890" t="s">
        <v>937</v>
      </c>
      <c r="BC1890">
        <v>58</v>
      </c>
      <c r="BD1890">
        <v>7206</v>
      </c>
      <c r="BE1890" t="s">
        <v>11235</v>
      </c>
      <c r="BF1890" t="s">
        <v>937</v>
      </c>
      <c r="BH1890">
        <v>58</v>
      </c>
      <c r="BI1890">
        <v>7206</v>
      </c>
      <c r="BJ1890" t="s">
        <v>4587</v>
      </c>
      <c r="BK1890" t="s">
        <v>937</v>
      </c>
      <c r="BP1890">
        <v>86</v>
      </c>
      <c r="BQ1890">
        <v>6250</v>
      </c>
      <c r="BS1890">
        <v>1</v>
      </c>
    </row>
    <row r="1891" spans="43:71" x14ac:dyDescent="0.2">
      <c r="AQ1891">
        <v>58</v>
      </c>
      <c r="AR1891">
        <v>7207</v>
      </c>
      <c r="AS1891" t="s">
        <v>31830</v>
      </c>
      <c r="AT1891" t="s">
        <v>937</v>
      </c>
      <c r="AU1891">
        <v>58</v>
      </c>
      <c r="AV1891">
        <v>7207</v>
      </c>
      <c r="AW1891" t="s">
        <v>24932</v>
      </c>
      <c r="AX1891" t="s">
        <v>937</v>
      </c>
      <c r="AY1891">
        <v>58</v>
      </c>
      <c r="AZ1891">
        <v>7207</v>
      </c>
      <c r="BA1891" t="s">
        <v>18084</v>
      </c>
      <c r="BB1891" t="s">
        <v>937</v>
      </c>
      <c r="BC1891">
        <v>58</v>
      </c>
      <c r="BD1891">
        <v>7207</v>
      </c>
      <c r="BE1891" t="s">
        <v>11236</v>
      </c>
      <c r="BF1891" t="s">
        <v>937</v>
      </c>
      <c r="BH1891">
        <v>58</v>
      </c>
      <c r="BI1891">
        <v>7207</v>
      </c>
      <c r="BJ1891" t="s">
        <v>4588</v>
      </c>
      <c r="BK1891" t="s">
        <v>937</v>
      </c>
      <c r="BP1891">
        <v>86</v>
      </c>
      <c r="BQ1891">
        <v>6256</v>
      </c>
      <c r="BS1891">
        <v>1</v>
      </c>
    </row>
    <row r="1892" spans="43:71" x14ac:dyDescent="0.2">
      <c r="AQ1892">
        <v>58</v>
      </c>
      <c r="AR1892">
        <v>7210</v>
      </c>
      <c r="AS1892" t="s">
        <v>31831</v>
      </c>
      <c r="AT1892" t="s">
        <v>937</v>
      </c>
      <c r="AU1892">
        <v>58</v>
      </c>
      <c r="AV1892">
        <v>7210</v>
      </c>
      <c r="AW1892" t="s">
        <v>24933</v>
      </c>
      <c r="AX1892" t="s">
        <v>937</v>
      </c>
      <c r="AY1892">
        <v>58</v>
      </c>
      <c r="AZ1892">
        <v>7210</v>
      </c>
      <c r="BA1892" t="s">
        <v>18085</v>
      </c>
      <c r="BB1892" t="s">
        <v>937</v>
      </c>
      <c r="BC1892">
        <v>58</v>
      </c>
      <c r="BD1892">
        <v>7210</v>
      </c>
      <c r="BE1892" t="s">
        <v>11237</v>
      </c>
      <c r="BF1892" t="s">
        <v>937</v>
      </c>
      <c r="BH1892">
        <v>58</v>
      </c>
      <c r="BI1892">
        <v>7210</v>
      </c>
      <c r="BJ1892" t="s">
        <v>4589</v>
      </c>
      <c r="BK1892" t="s">
        <v>937</v>
      </c>
      <c r="BP1892">
        <v>86</v>
      </c>
      <c r="BQ1892">
        <v>6260</v>
      </c>
      <c r="BS1892">
        <v>1</v>
      </c>
    </row>
    <row r="1893" spans="43:71" x14ac:dyDescent="0.2">
      <c r="AQ1893">
        <v>58</v>
      </c>
      <c r="AR1893">
        <v>8073</v>
      </c>
      <c r="AS1893" t="s">
        <v>31832</v>
      </c>
      <c r="AT1893" t="s">
        <v>936</v>
      </c>
      <c r="AU1893">
        <v>58</v>
      </c>
      <c r="AV1893">
        <v>8073</v>
      </c>
      <c r="AW1893" t="s">
        <v>24934</v>
      </c>
      <c r="AX1893" t="s">
        <v>936</v>
      </c>
      <c r="AY1893">
        <v>58</v>
      </c>
      <c r="AZ1893">
        <v>8073</v>
      </c>
      <c r="BA1893" t="s">
        <v>18086</v>
      </c>
      <c r="BB1893" t="s">
        <v>936</v>
      </c>
      <c r="BC1893">
        <v>58</v>
      </c>
      <c r="BD1893">
        <v>8073</v>
      </c>
      <c r="BE1893" t="s">
        <v>11238</v>
      </c>
      <c r="BF1893" t="s">
        <v>936</v>
      </c>
      <c r="BH1893">
        <v>58</v>
      </c>
      <c r="BI1893">
        <v>8073</v>
      </c>
      <c r="BJ1893" t="s">
        <v>4590</v>
      </c>
      <c r="BK1893" t="s">
        <v>936</v>
      </c>
      <c r="BP1893">
        <v>86</v>
      </c>
      <c r="BQ1893">
        <v>6270</v>
      </c>
      <c r="BS1893">
        <v>2</v>
      </c>
    </row>
    <row r="1894" spans="43:71" x14ac:dyDescent="0.2">
      <c r="AQ1894">
        <v>58</v>
      </c>
      <c r="AR1894">
        <v>8074</v>
      </c>
      <c r="AS1894" t="s">
        <v>31833</v>
      </c>
      <c r="AT1894" t="s">
        <v>937</v>
      </c>
      <c r="AU1894">
        <v>58</v>
      </c>
      <c r="AV1894">
        <v>8074</v>
      </c>
      <c r="AW1894" t="s">
        <v>24935</v>
      </c>
      <c r="AX1894" t="s">
        <v>937</v>
      </c>
      <c r="AY1894">
        <v>58</v>
      </c>
      <c r="AZ1894">
        <v>8074</v>
      </c>
      <c r="BA1894" t="s">
        <v>18087</v>
      </c>
      <c r="BB1894" t="s">
        <v>937</v>
      </c>
      <c r="BC1894">
        <v>58</v>
      </c>
      <c r="BD1894">
        <v>8074</v>
      </c>
      <c r="BE1894" t="s">
        <v>11239</v>
      </c>
      <c r="BF1894" t="s">
        <v>937</v>
      </c>
      <c r="BH1894">
        <v>58</v>
      </c>
      <c r="BI1894">
        <v>8074</v>
      </c>
      <c r="BJ1894" t="s">
        <v>4591</v>
      </c>
      <c r="BK1894" t="s">
        <v>937</v>
      </c>
      <c r="BP1894">
        <v>86</v>
      </c>
      <c r="BQ1894">
        <v>6280</v>
      </c>
      <c r="BS1894">
        <v>1</v>
      </c>
    </row>
    <row r="1895" spans="43:71" x14ac:dyDescent="0.2">
      <c r="AQ1895">
        <v>58</v>
      </c>
      <c r="AR1895">
        <v>8075</v>
      </c>
      <c r="AS1895" t="s">
        <v>31834</v>
      </c>
      <c r="AT1895" t="s">
        <v>937</v>
      </c>
      <c r="AU1895">
        <v>58</v>
      </c>
      <c r="AV1895">
        <v>8075</v>
      </c>
      <c r="AW1895" t="s">
        <v>24936</v>
      </c>
      <c r="AX1895" t="s">
        <v>937</v>
      </c>
      <c r="AY1895">
        <v>58</v>
      </c>
      <c r="AZ1895">
        <v>8075</v>
      </c>
      <c r="BA1895" t="s">
        <v>18088</v>
      </c>
      <c r="BB1895" t="s">
        <v>937</v>
      </c>
      <c r="BC1895">
        <v>58</v>
      </c>
      <c r="BD1895">
        <v>8075</v>
      </c>
      <c r="BE1895" t="s">
        <v>11240</v>
      </c>
      <c r="BF1895" t="s">
        <v>937</v>
      </c>
      <c r="BH1895">
        <v>58</v>
      </c>
      <c r="BI1895">
        <v>8075</v>
      </c>
      <c r="BJ1895" t="s">
        <v>4592</v>
      </c>
      <c r="BK1895" t="s">
        <v>937</v>
      </c>
      <c r="BP1895">
        <v>86</v>
      </c>
      <c r="BQ1895">
        <v>6290</v>
      </c>
      <c r="BS1895">
        <v>1</v>
      </c>
    </row>
    <row r="1896" spans="43:71" x14ac:dyDescent="0.2">
      <c r="AQ1896">
        <v>58</v>
      </c>
      <c r="AR1896">
        <v>8076</v>
      </c>
      <c r="AS1896" t="s">
        <v>31835</v>
      </c>
      <c r="AT1896" t="s">
        <v>938</v>
      </c>
      <c r="AU1896">
        <v>58</v>
      </c>
      <c r="AV1896">
        <v>8076</v>
      </c>
      <c r="AW1896" t="s">
        <v>24937</v>
      </c>
      <c r="AX1896" t="s">
        <v>938</v>
      </c>
      <c r="AY1896">
        <v>58</v>
      </c>
      <c r="AZ1896">
        <v>8076</v>
      </c>
      <c r="BA1896" t="s">
        <v>18089</v>
      </c>
      <c r="BB1896" t="s">
        <v>938</v>
      </c>
      <c r="BC1896">
        <v>58</v>
      </c>
      <c r="BD1896">
        <v>8076</v>
      </c>
      <c r="BE1896" t="s">
        <v>11241</v>
      </c>
      <c r="BF1896" t="s">
        <v>938</v>
      </c>
      <c r="BH1896">
        <v>58</v>
      </c>
      <c r="BI1896">
        <v>8076</v>
      </c>
      <c r="BJ1896" t="s">
        <v>4593</v>
      </c>
      <c r="BK1896" t="s">
        <v>938</v>
      </c>
      <c r="BP1896">
        <v>86</v>
      </c>
      <c r="BQ1896">
        <v>6300</v>
      </c>
      <c r="BS1896">
        <v>1</v>
      </c>
    </row>
    <row r="1897" spans="43:71" x14ac:dyDescent="0.2">
      <c r="AQ1897">
        <v>58</v>
      </c>
      <c r="AR1897">
        <v>8077</v>
      </c>
      <c r="AS1897" t="s">
        <v>31836</v>
      </c>
      <c r="AT1897" t="s">
        <v>937</v>
      </c>
      <c r="AU1897">
        <v>58</v>
      </c>
      <c r="AV1897">
        <v>8077</v>
      </c>
      <c r="AW1897" t="s">
        <v>24938</v>
      </c>
      <c r="AX1897" t="s">
        <v>937</v>
      </c>
      <c r="AY1897">
        <v>58</v>
      </c>
      <c r="AZ1897">
        <v>8077</v>
      </c>
      <c r="BA1897" t="s">
        <v>18090</v>
      </c>
      <c r="BB1897" t="s">
        <v>937</v>
      </c>
      <c r="BC1897">
        <v>58</v>
      </c>
      <c r="BD1897">
        <v>8077</v>
      </c>
      <c r="BE1897" t="s">
        <v>11242</v>
      </c>
      <c r="BF1897" t="s">
        <v>937</v>
      </c>
      <c r="BH1897">
        <v>58</v>
      </c>
      <c r="BI1897">
        <v>8077</v>
      </c>
      <c r="BJ1897" t="s">
        <v>4594</v>
      </c>
      <c r="BK1897" t="s">
        <v>937</v>
      </c>
      <c r="BP1897">
        <v>86</v>
      </c>
      <c r="BQ1897">
        <v>6310</v>
      </c>
      <c r="BS1897">
        <v>1</v>
      </c>
    </row>
    <row r="1898" spans="43:71" x14ac:dyDescent="0.2">
      <c r="AQ1898">
        <v>58</v>
      </c>
      <c r="AR1898">
        <v>8078</v>
      </c>
      <c r="AS1898" t="s">
        <v>31837</v>
      </c>
      <c r="AT1898" t="s">
        <v>937</v>
      </c>
      <c r="AU1898">
        <v>58</v>
      </c>
      <c r="AV1898">
        <v>8078</v>
      </c>
      <c r="AW1898" t="s">
        <v>24939</v>
      </c>
      <c r="AX1898" t="s">
        <v>937</v>
      </c>
      <c r="AY1898">
        <v>58</v>
      </c>
      <c r="AZ1898">
        <v>8078</v>
      </c>
      <c r="BA1898" t="s">
        <v>18091</v>
      </c>
      <c r="BB1898" t="s">
        <v>937</v>
      </c>
      <c r="BC1898">
        <v>58</v>
      </c>
      <c r="BD1898">
        <v>8078</v>
      </c>
      <c r="BE1898" t="s">
        <v>11243</v>
      </c>
      <c r="BF1898" t="s">
        <v>937</v>
      </c>
      <c r="BH1898">
        <v>58</v>
      </c>
      <c r="BI1898">
        <v>8078</v>
      </c>
      <c r="BJ1898" t="s">
        <v>4595</v>
      </c>
      <c r="BK1898" t="s">
        <v>937</v>
      </c>
      <c r="BP1898">
        <v>86</v>
      </c>
      <c r="BQ1898">
        <v>6320</v>
      </c>
      <c r="BS1898">
        <v>1</v>
      </c>
    </row>
    <row r="1899" spans="43:71" x14ac:dyDescent="0.2">
      <c r="AQ1899">
        <v>58</v>
      </c>
      <c r="AR1899">
        <v>8079</v>
      </c>
      <c r="AS1899" t="s">
        <v>31838</v>
      </c>
      <c r="AT1899" t="s">
        <v>937</v>
      </c>
      <c r="AU1899">
        <v>58</v>
      </c>
      <c r="AV1899">
        <v>8079</v>
      </c>
      <c r="AW1899" t="s">
        <v>24940</v>
      </c>
      <c r="AX1899" t="s">
        <v>937</v>
      </c>
      <c r="AY1899">
        <v>58</v>
      </c>
      <c r="AZ1899">
        <v>8079</v>
      </c>
      <c r="BA1899" t="s">
        <v>18092</v>
      </c>
      <c r="BB1899" t="s">
        <v>937</v>
      </c>
      <c r="BC1899">
        <v>58</v>
      </c>
      <c r="BD1899">
        <v>8079</v>
      </c>
      <c r="BE1899" t="s">
        <v>11244</v>
      </c>
      <c r="BF1899" t="s">
        <v>937</v>
      </c>
      <c r="BH1899">
        <v>58</v>
      </c>
      <c r="BI1899">
        <v>8079</v>
      </c>
      <c r="BJ1899" t="s">
        <v>4596</v>
      </c>
      <c r="BK1899" t="s">
        <v>937</v>
      </c>
      <c r="BP1899">
        <v>86</v>
      </c>
      <c r="BQ1899">
        <v>6330</v>
      </c>
      <c r="BS1899">
        <v>1</v>
      </c>
    </row>
    <row r="1900" spans="43:71" x14ac:dyDescent="0.2">
      <c r="AQ1900">
        <v>58</v>
      </c>
      <c r="AR1900">
        <v>8080</v>
      </c>
      <c r="AS1900" t="s">
        <v>31839</v>
      </c>
      <c r="AT1900" t="s">
        <v>937</v>
      </c>
      <c r="AU1900">
        <v>58</v>
      </c>
      <c r="AV1900">
        <v>8080</v>
      </c>
      <c r="AW1900" t="s">
        <v>24941</v>
      </c>
      <c r="AX1900" t="s">
        <v>937</v>
      </c>
      <c r="AY1900">
        <v>58</v>
      </c>
      <c r="AZ1900">
        <v>8080</v>
      </c>
      <c r="BA1900" t="s">
        <v>18093</v>
      </c>
      <c r="BB1900" t="s">
        <v>937</v>
      </c>
      <c r="BC1900">
        <v>58</v>
      </c>
      <c r="BD1900">
        <v>8080</v>
      </c>
      <c r="BE1900" t="s">
        <v>11245</v>
      </c>
      <c r="BF1900" t="s">
        <v>937</v>
      </c>
      <c r="BH1900">
        <v>58</v>
      </c>
      <c r="BI1900">
        <v>8080</v>
      </c>
      <c r="BJ1900" t="s">
        <v>4597</v>
      </c>
      <c r="BK1900" t="s">
        <v>937</v>
      </c>
      <c r="BP1900">
        <v>86</v>
      </c>
      <c r="BQ1900">
        <v>6340</v>
      </c>
      <c r="BS1900">
        <v>1</v>
      </c>
    </row>
    <row r="1901" spans="43:71" x14ac:dyDescent="0.2">
      <c r="AQ1901">
        <v>58</v>
      </c>
      <c r="AR1901">
        <v>8081</v>
      </c>
      <c r="AS1901" t="s">
        <v>31840</v>
      </c>
      <c r="AT1901" t="s">
        <v>937</v>
      </c>
      <c r="AU1901">
        <v>58</v>
      </c>
      <c r="AV1901">
        <v>8081</v>
      </c>
      <c r="AW1901" t="s">
        <v>24942</v>
      </c>
      <c r="AX1901" t="s">
        <v>937</v>
      </c>
      <c r="AY1901">
        <v>58</v>
      </c>
      <c r="AZ1901">
        <v>8081</v>
      </c>
      <c r="BA1901" t="s">
        <v>18094</v>
      </c>
      <c r="BB1901" t="s">
        <v>937</v>
      </c>
      <c r="BC1901">
        <v>58</v>
      </c>
      <c r="BD1901">
        <v>8081</v>
      </c>
      <c r="BE1901" t="s">
        <v>11246</v>
      </c>
      <c r="BF1901" t="s">
        <v>937</v>
      </c>
      <c r="BH1901">
        <v>58</v>
      </c>
      <c r="BI1901">
        <v>8081</v>
      </c>
      <c r="BJ1901" t="s">
        <v>4598</v>
      </c>
      <c r="BK1901" t="s">
        <v>937</v>
      </c>
      <c r="BP1901">
        <v>90</v>
      </c>
      <c r="BQ1901">
        <v>6010</v>
      </c>
      <c r="BS1901">
        <v>2</v>
      </c>
    </row>
    <row r="1902" spans="43:71" x14ac:dyDescent="0.2">
      <c r="AQ1902">
        <v>58</v>
      </c>
      <c r="AR1902">
        <v>8082</v>
      </c>
      <c r="AS1902" t="s">
        <v>31841</v>
      </c>
      <c r="AT1902" t="s">
        <v>937</v>
      </c>
      <c r="AU1902">
        <v>58</v>
      </c>
      <c r="AV1902">
        <v>8082</v>
      </c>
      <c r="AW1902" t="s">
        <v>24943</v>
      </c>
      <c r="AX1902" t="s">
        <v>937</v>
      </c>
      <c r="AY1902">
        <v>58</v>
      </c>
      <c r="AZ1902">
        <v>8082</v>
      </c>
      <c r="BA1902" t="s">
        <v>18095</v>
      </c>
      <c r="BB1902" t="s">
        <v>937</v>
      </c>
      <c r="BC1902">
        <v>58</v>
      </c>
      <c r="BD1902">
        <v>8082</v>
      </c>
      <c r="BE1902" t="s">
        <v>11247</v>
      </c>
      <c r="BF1902" t="s">
        <v>937</v>
      </c>
      <c r="BH1902">
        <v>58</v>
      </c>
      <c r="BI1902">
        <v>8082</v>
      </c>
      <c r="BJ1902" t="s">
        <v>4599</v>
      </c>
      <c r="BK1902" t="s">
        <v>937</v>
      </c>
      <c r="BP1902">
        <v>90</v>
      </c>
      <c r="BQ1902">
        <v>6020</v>
      </c>
      <c r="BS1902">
        <v>2</v>
      </c>
    </row>
    <row r="1903" spans="43:71" x14ac:dyDescent="0.2">
      <c r="AQ1903">
        <v>58</v>
      </c>
      <c r="AR1903">
        <v>8083</v>
      </c>
      <c r="AS1903" t="s">
        <v>31842</v>
      </c>
      <c r="AT1903" t="s">
        <v>937</v>
      </c>
      <c r="AU1903">
        <v>58</v>
      </c>
      <c r="AV1903">
        <v>8083</v>
      </c>
      <c r="AW1903" t="s">
        <v>24944</v>
      </c>
      <c r="AX1903" t="s">
        <v>937</v>
      </c>
      <c r="AY1903">
        <v>58</v>
      </c>
      <c r="AZ1903">
        <v>8083</v>
      </c>
      <c r="BA1903" t="s">
        <v>18096</v>
      </c>
      <c r="BB1903" t="s">
        <v>937</v>
      </c>
      <c r="BC1903">
        <v>58</v>
      </c>
      <c r="BD1903">
        <v>8083</v>
      </c>
      <c r="BE1903" t="s">
        <v>11248</v>
      </c>
      <c r="BF1903" t="s">
        <v>937</v>
      </c>
      <c r="BH1903">
        <v>58</v>
      </c>
      <c r="BI1903">
        <v>8083</v>
      </c>
      <c r="BJ1903" t="s">
        <v>4600</v>
      </c>
      <c r="BK1903" t="s">
        <v>937</v>
      </c>
      <c r="BP1903">
        <v>90</v>
      </c>
      <c r="BQ1903">
        <v>6030</v>
      </c>
      <c r="BS1903">
        <v>4</v>
      </c>
    </row>
    <row r="1904" spans="43:71" x14ac:dyDescent="0.2">
      <c r="AQ1904">
        <v>58</v>
      </c>
      <c r="AR1904">
        <v>8084</v>
      </c>
      <c r="AS1904" t="s">
        <v>31843</v>
      </c>
      <c r="AT1904" t="s">
        <v>937</v>
      </c>
      <c r="AU1904">
        <v>58</v>
      </c>
      <c r="AV1904">
        <v>8084</v>
      </c>
      <c r="AW1904" t="s">
        <v>24945</v>
      </c>
      <c r="AX1904" t="s">
        <v>937</v>
      </c>
      <c r="AY1904">
        <v>58</v>
      </c>
      <c r="AZ1904">
        <v>8084</v>
      </c>
      <c r="BA1904" t="s">
        <v>18097</v>
      </c>
      <c r="BB1904" t="s">
        <v>937</v>
      </c>
      <c r="BC1904">
        <v>58</v>
      </c>
      <c r="BD1904">
        <v>8084</v>
      </c>
      <c r="BE1904" t="s">
        <v>11249</v>
      </c>
      <c r="BF1904" t="s">
        <v>937</v>
      </c>
      <c r="BH1904">
        <v>58</v>
      </c>
      <c r="BI1904">
        <v>8084</v>
      </c>
      <c r="BJ1904" t="s">
        <v>4601</v>
      </c>
      <c r="BK1904" t="s">
        <v>937</v>
      </c>
      <c r="BP1904">
        <v>90</v>
      </c>
      <c r="BQ1904">
        <v>6040</v>
      </c>
      <c r="BS1904">
        <v>2</v>
      </c>
    </row>
    <row r="1905" spans="43:71" x14ac:dyDescent="0.2">
      <c r="AQ1905">
        <v>59</v>
      </c>
      <c r="AR1905">
        <v>6010</v>
      </c>
      <c r="AS1905" t="s">
        <v>31844</v>
      </c>
      <c r="AT1905" t="s">
        <v>937</v>
      </c>
      <c r="AU1905">
        <v>59</v>
      </c>
      <c r="AV1905">
        <v>6010</v>
      </c>
      <c r="AW1905" t="s">
        <v>24946</v>
      </c>
      <c r="AX1905" t="s">
        <v>937</v>
      </c>
      <c r="AY1905">
        <v>59</v>
      </c>
      <c r="AZ1905">
        <v>6010</v>
      </c>
      <c r="BA1905" t="s">
        <v>18098</v>
      </c>
      <c r="BB1905" t="s">
        <v>937</v>
      </c>
      <c r="BC1905">
        <v>59</v>
      </c>
      <c r="BD1905">
        <v>6010</v>
      </c>
      <c r="BE1905" t="s">
        <v>11250</v>
      </c>
      <c r="BF1905" t="s">
        <v>937</v>
      </c>
      <c r="BH1905">
        <v>59</v>
      </c>
      <c r="BI1905">
        <v>6010</v>
      </c>
      <c r="BJ1905" t="s">
        <v>4602</v>
      </c>
      <c r="BK1905" t="s">
        <v>937</v>
      </c>
      <c r="BP1905">
        <v>90</v>
      </c>
      <c r="BQ1905">
        <v>6070</v>
      </c>
      <c r="BS1905">
        <v>2</v>
      </c>
    </row>
    <row r="1906" spans="43:71" x14ac:dyDescent="0.2">
      <c r="AQ1906">
        <v>59</v>
      </c>
      <c r="AR1906">
        <v>6020</v>
      </c>
      <c r="AS1906" t="s">
        <v>31845</v>
      </c>
      <c r="AT1906" t="s">
        <v>937</v>
      </c>
      <c r="AU1906">
        <v>59</v>
      </c>
      <c r="AV1906">
        <v>6020</v>
      </c>
      <c r="AW1906" t="s">
        <v>24947</v>
      </c>
      <c r="AX1906" t="s">
        <v>937</v>
      </c>
      <c r="AY1906">
        <v>59</v>
      </c>
      <c r="AZ1906">
        <v>6020</v>
      </c>
      <c r="BA1906" t="s">
        <v>18099</v>
      </c>
      <c r="BB1906" t="s">
        <v>937</v>
      </c>
      <c r="BC1906">
        <v>59</v>
      </c>
      <c r="BD1906">
        <v>6020</v>
      </c>
      <c r="BE1906" t="s">
        <v>11251</v>
      </c>
      <c r="BF1906" t="s">
        <v>937</v>
      </c>
      <c r="BH1906">
        <v>59</v>
      </c>
      <c r="BI1906">
        <v>6020</v>
      </c>
      <c r="BJ1906" t="s">
        <v>4603</v>
      </c>
      <c r="BK1906" t="s">
        <v>937</v>
      </c>
      <c r="BP1906">
        <v>90</v>
      </c>
      <c r="BQ1906">
        <v>6080</v>
      </c>
      <c r="BS1906">
        <v>1</v>
      </c>
    </row>
    <row r="1907" spans="43:71" x14ac:dyDescent="0.2">
      <c r="AQ1907">
        <v>59</v>
      </c>
      <c r="AR1907">
        <v>6030</v>
      </c>
      <c r="AS1907" t="s">
        <v>31846</v>
      </c>
      <c r="AT1907" t="s">
        <v>936</v>
      </c>
      <c r="AU1907">
        <v>59</v>
      </c>
      <c r="AV1907">
        <v>6030</v>
      </c>
      <c r="AW1907" t="s">
        <v>24948</v>
      </c>
      <c r="AX1907" t="s">
        <v>936</v>
      </c>
      <c r="AY1907">
        <v>59</v>
      </c>
      <c r="AZ1907">
        <v>6030</v>
      </c>
      <c r="BA1907" t="s">
        <v>18100</v>
      </c>
      <c r="BB1907" t="s">
        <v>936</v>
      </c>
      <c r="BC1907">
        <v>59</v>
      </c>
      <c r="BD1907">
        <v>6030</v>
      </c>
      <c r="BE1907" t="s">
        <v>11252</v>
      </c>
      <c r="BF1907" t="s">
        <v>936</v>
      </c>
      <c r="BH1907">
        <v>59</v>
      </c>
      <c r="BI1907">
        <v>6030</v>
      </c>
      <c r="BJ1907" t="s">
        <v>4604</v>
      </c>
      <c r="BK1907" t="s">
        <v>936</v>
      </c>
      <c r="BP1907">
        <v>90</v>
      </c>
      <c r="BQ1907">
        <v>6090</v>
      </c>
      <c r="BS1907">
        <v>1</v>
      </c>
    </row>
    <row r="1908" spans="43:71" x14ac:dyDescent="0.2">
      <c r="AQ1908">
        <v>59</v>
      </c>
      <c r="AR1908">
        <v>6040</v>
      </c>
      <c r="AS1908" t="s">
        <v>31847</v>
      </c>
      <c r="AT1908" t="s">
        <v>936</v>
      </c>
      <c r="AU1908">
        <v>59</v>
      </c>
      <c r="AV1908">
        <v>6040</v>
      </c>
      <c r="AW1908" t="s">
        <v>24949</v>
      </c>
      <c r="AX1908" t="s">
        <v>936</v>
      </c>
      <c r="AY1908">
        <v>59</v>
      </c>
      <c r="AZ1908">
        <v>6040</v>
      </c>
      <c r="BA1908" t="s">
        <v>18101</v>
      </c>
      <c r="BB1908" t="s">
        <v>936</v>
      </c>
      <c r="BC1908">
        <v>59</v>
      </c>
      <c r="BD1908">
        <v>6040</v>
      </c>
      <c r="BE1908" t="s">
        <v>11253</v>
      </c>
      <c r="BF1908" t="s">
        <v>936</v>
      </c>
      <c r="BH1908">
        <v>59</v>
      </c>
      <c r="BI1908">
        <v>6040</v>
      </c>
      <c r="BJ1908" t="s">
        <v>4605</v>
      </c>
      <c r="BK1908" t="s">
        <v>936</v>
      </c>
      <c r="BP1908">
        <v>90</v>
      </c>
      <c r="BQ1908">
        <v>6100</v>
      </c>
      <c r="BS1908">
        <v>2</v>
      </c>
    </row>
    <row r="1909" spans="43:71" x14ac:dyDescent="0.2">
      <c r="AQ1909">
        <v>59</v>
      </c>
      <c r="AR1909">
        <v>6070</v>
      </c>
      <c r="AS1909" t="s">
        <v>31848</v>
      </c>
      <c r="AT1909" t="s">
        <v>937</v>
      </c>
      <c r="AU1909">
        <v>59</v>
      </c>
      <c r="AV1909">
        <v>6070</v>
      </c>
      <c r="AW1909" t="s">
        <v>24950</v>
      </c>
      <c r="AX1909" t="s">
        <v>937</v>
      </c>
      <c r="AY1909">
        <v>59</v>
      </c>
      <c r="AZ1909">
        <v>6070</v>
      </c>
      <c r="BA1909" t="s">
        <v>18102</v>
      </c>
      <c r="BB1909" t="s">
        <v>937</v>
      </c>
      <c r="BC1909">
        <v>59</v>
      </c>
      <c r="BD1909">
        <v>6070</v>
      </c>
      <c r="BE1909" t="s">
        <v>11254</v>
      </c>
      <c r="BF1909" t="s">
        <v>937</v>
      </c>
      <c r="BH1909">
        <v>59</v>
      </c>
      <c r="BI1909">
        <v>6070</v>
      </c>
      <c r="BJ1909" t="s">
        <v>4606</v>
      </c>
      <c r="BK1909" t="s">
        <v>937</v>
      </c>
      <c r="BP1909">
        <v>90</v>
      </c>
      <c r="BQ1909">
        <v>6101</v>
      </c>
      <c r="BS1909">
        <v>2</v>
      </c>
    </row>
    <row r="1910" spans="43:71" x14ac:dyDescent="0.2">
      <c r="AQ1910">
        <v>59</v>
      </c>
      <c r="AR1910">
        <v>6080</v>
      </c>
      <c r="AS1910" t="s">
        <v>31849</v>
      </c>
      <c r="AT1910" t="s">
        <v>936</v>
      </c>
      <c r="AU1910">
        <v>59</v>
      </c>
      <c r="AV1910">
        <v>6080</v>
      </c>
      <c r="AW1910" t="s">
        <v>24951</v>
      </c>
      <c r="AX1910" t="s">
        <v>936</v>
      </c>
      <c r="AY1910">
        <v>59</v>
      </c>
      <c r="AZ1910">
        <v>6080</v>
      </c>
      <c r="BA1910" t="s">
        <v>18103</v>
      </c>
      <c r="BB1910" t="s">
        <v>936</v>
      </c>
      <c r="BC1910">
        <v>59</v>
      </c>
      <c r="BD1910">
        <v>6080</v>
      </c>
      <c r="BE1910" t="s">
        <v>11255</v>
      </c>
      <c r="BF1910" t="s">
        <v>936</v>
      </c>
      <c r="BH1910">
        <v>59</v>
      </c>
      <c r="BI1910">
        <v>6080</v>
      </c>
      <c r="BJ1910" t="s">
        <v>4607</v>
      </c>
      <c r="BK1910" t="s">
        <v>936</v>
      </c>
      <c r="BP1910">
        <v>90</v>
      </c>
      <c r="BQ1910">
        <v>6110</v>
      </c>
      <c r="BS1910">
        <v>1</v>
      </c>
    </row>
    <row r="1911" spans="43:71" x14ac:dyDescent="0.2">
      <c r="AQ1911">
        <v>59</v>
      </c>
      <c r="AR1911">
        <v>6090</v>
      </c>
      <c r="AS1911" t="s">
        <v>31850</v>
      </c>
      <c r="AT1911" t="s">
        <v>938</v>
      </c>
      <c r="AU1911">
        <v>59</v>
      </c>
      <c r="AV1911">
        <v>6090</v>
      </c>
      <c r="AW1911" t="s">
        <v>24952</v>
      </c>
      <c r="AX1911" t="s">
        <v>938</v>
      </c>
      <c r="AY1911">
        <v>59</v>
      </c>
      <c r="AZ1911">
        <v>6090</v>
      </c>
      <c r="BA1911" t="s">
        <v>18104</v>
      </c>
      <c r="BB1911" t="s">
        <v>938</v>
      </c>
      <c r="BC1911">
        <v>59</v>
      </c>
      <c r="BD1911">
        <v>6090</v>
      </c>
      <c r="BE1911" t="s">
        <v>11256</v>
      </c>
      <c r="BF1911" t="s">
        <v>938</v>
      </c>
      <c r="BH1911">
        <v>59</v>
      </c>
      <c r="BI1911">
        <v>6090</v>
      </c>
      <c r="BJ1911" t="s">
        <v>4608</v>
      </c>
      <c r="BK1911" t="s">
        <v>938</v>
      </c>
      <c r="BP1911">
        <v>90</v>
      </c>
      <c r="BQ1911">
        <v>6130</v>
      </c>
      <c r="BS1911">
        <v>1</v>
      </c>
    </row>
    <row r="1912" spans="43:71" x14ac:dyDescent="0.2">
      <c r="AQ1912">
        <v>59</v>
      </c>
      <c r="AR1912">
        <v>6100</v>
      </c>
      <c r="AS1912" t="s">
        <v>31851</v>
      </c>
      <c r="AT1912" t="s">
        <v>937</v>
      </c>
      <c r="AU1912">
        <v>59</v>
      </c>
      <c r="AV1912">
        <v>6100</v>
      </c>
      <c r="AW1912" t="s">
        <v>24953</v>
      </c>
      <c r="AX1912" t="s">
        <v>937</v>
      </c>
      <c r="AY1912">
        <v>59</v>
      </c>
      <c r="AZ1912">
        <v>6100</v>
      </c>
      <c r="BA1912" t="s">
        <v>18105</v>
      </c>
      <c r="BB1912" t="s">
        <v>937</v>
      </c>
      <c r="BC1912">
        <v>59</v>
      </c>
      <c r="BD1912">
        <v>6100</v>
      </c>
      <c r="BE1912" t="s">
        <v>11257</v>
      </c>
      <c r="BF1912" t="s">
        <v>937</v>
      </c>
      <c r="BH1912">
        <v>59</v>
      </c>
      <c r="BI1912">
        <v>6100</v>
      </c>
      <c r="BJ1912" t="s">
        <v>4609</v>
      </c>
      <c r="BK1912" t="s">
        <v>937</v>
      </c>
      <c r="BP1912">
        <v>90</v>
      </c>
      <c r="BQ1912">
        <v>6131</v>
      </c>
      <c r="BS1912">
        <v>2</v>
      </c>
    </row>
    <row r="1913" spans="43:71" x14ac:dyDescent="0.2">
      <c r="AQ1913">
        <v>59</v>
      </c>
      <c r="AR1913">
        <v>6101</v>
      </c>
      <c r="AS1913" t="s">
        <v>31852</v>
      </c>
      <c r="AT1913" t="s">
        <v>936</v>
      </c>
      <c r="AU1913">
        <v>59</v>
      </c>
      <c r="AV1913">
        <v>6101</v>
      </c>
      <c r="AW1913" t="s">
        <v>24954</v>
      </c>
      <c r="AX1913" t="s">
        <v>936</v>
      </c>
      <c r="AY1913">
        <v>59</v>
      </c>
      <c r="AZ1913">
        <v>6101</v>
      </c>
      <c r="BA1913" t="s">
        <v>18106</v>
      </c>
      <c r="BB1913" t="s">
        <v>936</v>
      </c>
      <c r="BC1913">
        <v>59</v>
      </c>
      <c r="BD1913">
        <v>6101</v>
      </c>
      <c r="BE1913" t="s">
        <v>11258</v>
      </c>
      <c r="BF1913" t="s">
        <v>936</v>
      </c>
      <c r="BH1913">
        <v>59</v>
      </c>
      <c r="BI1913">
        <v>6101</v>
      </c>
      <c r="BJ1913" t="s">
        <v>4610</v>
      </c>
      <c r="BK1913" t="s">
        <v>936</v>
      </c>
      <c r="BP1913">
        <v>90</v>
      </c>
      <c r="BQ1913">
        <v>6140</v>
      </c>
      <c r="BS1913">
        <v>2</v>
      </c>
    </row>
    <row r="1914" spans="43:71" x14ac:dyDescent="0.2">
      <c r="AQ1914">
        <v>59</v>
      </c>
      <c r="AR1914">
        <v>6110</v>
      </c>
      <c r="AS1914" t="s">
        <v>31853</v>
      </c>
      <c r="AT1914" t="s">
        <v>936</v>
      </c>
      <c r="AU1914">
        <v>59</v>
      </c>
      <c r="AV1914">
        <v>6110</v>
      </c>
      <c r="AW1914" t="s">
        <v>24955</v>
      </c>
      <c r="AX1914" t="s">
        <v>936</v>
      </c>
      <c r="AY1914">
        <v>59</v>
      </c>
      <c r="AZ1914">
        <v>6110</v>
      </c>
      <c r="BA1914" t="s">
        <v>18107</v>
      </c>
      <c r="BB1914" t="s">
        <v>936</v>
      </c>
      <c r="BC1914">
        <v>59</v>
      </c>
      <c r="BD1914">
        <v>6110</v>
      </c>
      <c r="BE1914" t="s">
        <v>11259</v>
      </c>
      <c r="BF1914" t="s">
        <v>936</v>
      </c>
      <c r="BH1914">
        <v>59</v>
      </c>
      <c r="BI1914">
        <v>6110</v>
      </c>
      <c r="BJ1914" t="s">
        <v>4611</v>
      </c>
      <c r="BK1914" t="s">
        <v>936</v>
      </c>
      <c r="BP1914">
        <v>90</v>
      </c>
      <c r="BQ1914">
        <v>6150</v>
      </c>
      <c r="BS1914">
        <v>1</v>
      </c>
    </row>
    <row r="1915" spans="43:71" x14ac:dyDescent="0.2">
      <c r="AQ1915">
        <v>59</v>
      </c>
      <c r="AR1915">
        <v>6130</v>
      </c>
      <c r="AS1915" t="s">
        <v>31854</v>
      </c>
      <c r="AT1915" t="s">
        <v>936</v>
      </c>
      <c r="AU1915">
        <v>59</v>
      </c>
      <c r="AV1915">
        <v>6130</v>
      </c>
      <c r="AW1915" t="s">
        <v>24956</v>
      </c>
      <c r="AX1915" t="s">
        <v>936</v>
      </c>
      <c r="AY1915">
        <v>59</v>
      </c>
      <c r="AZ1915">
        <v>6130</v>
      </c>
      <c r="BA1915" t="s">
        <v>18108</v>
      </c>
      <c r="BB1915" t="s">
        <v>936</v>
      </c>
      <c r="BC1915">
        <v>59</v>
      </c>
      <c r="BD1915">
        <v>6130</v>
      </c>
      <c r="BE1915" t="s">
        <v>11260</v>
      </c>
      <c r="BF1915" t="s">
        <v>936</v>
      </c>
      <c r="BH1915">
        <v>59</v>
      </c>
      <c r="BI1915">
        <v>6130</v>
      </c>
      <c r="BJ1915" t="s">
        <v>4612</v>
      </c>
      <c r="BK1915" t="s">
        <v>936</v>
      </c>
      <c r="BP1915">
        <v>90</v>
      </c>
      <c r="BQ1915">
        <v>6160</v>
      </c>
      <c r="BS1915">
        <v>1</v>
      </c>
    </row>
    <row r="1916" spans="43:71" x14ac:dyDescent="0.2">
      <c r="AQ1916">
        <v>59</v>
      </c>
      <c r="AR1916">
        <v>6131</v>
      </c>
      <c r="AS1916" t="s">
        <v>31855</v>
      </c>
      <c r="AT1916" t="s">
        <v>936</v>
      </c>
      <c r="AU1916">
        <v>59</v>
      </c>
      <c r="AV1916">
        <v>6131</v>
      </c>
      <c r="AW1916" t="s">
        <v>24957</v>
      </c>
      <c r="AX1916" t="s">
        <v>936</v>
      </c>
      <c r="AY1916">
        <v>59</v>
      </c>
      <c r="AZ1916">
        <v>6131</v>
      </c>
      <c r="BA1916" t="s">
        <v>18109</v>
      </c>
      <c r="BB1916" t="s">
        <v>936</v>
      </c>
      <c r="BC1916">
        <v>59</v>
      </c>
      <c r="BD1916">
        <v>6131</v>
      </c>
      <c r="BE1916" t="s">
        <v>11261</v>
      </c>
      <c r="BF1916" t="s">
        <v>936</v>
      </c>
      <c r="BH1916">
        <v>59</v>
      </c>
      <c r="BI1916">
        <v>6131</v>
      </c>
      <c r="BJ1916" t="s">
        <v>4613</v>
      </c>
      <c r="BK1916" t="s">
        <v>936</v>
      </c>
      <c r="BP1916">
        <v>90</v>
      </c>
      <c r="BQ1916">
        <v>6170</v>
      </c>
      <c r="BS1916">
        <v>1</v>
      </c>
    </row>
    <row r="1917" spans="43:71" x14ac:dyDescent="0.2">
      <c r="AQ1917">
        <v>59</v>
      </c>
      <c r="AR1917">
        <v>6140</v>
      </c>
      <c r="AS1917" t="s">
        <v>31856</v>
      </c>
      <c r="AT1917" t="s">
        <v>937</v>
      </c>
      <c r="AU1917">
        <v>59</v>
      </c>
      <c r="AV1917">
        <v>6140</v>
      </c>
      <c r="AW1917" t="s">
        <v>24958</v>
      </c>
      <c r="AX1917" t="s">
        <v>937</v>
      </c>
      <c r="AY1917">
        <v>59</v>
      </c>
      <c r="AZ1917">
        <v>6140</v>
      </c>
      <c r="BA1917" t="s">
        <v>18110</v>
      </c>
      <c r="BB1917" t="s">
        <v>937</v>
      </c>
      <c r="BC1917">
        <v>59</v>
      </c>
      <c r="BD1917">
        <v>6140</v>
      </c>
      <c r="BE1917" t="s">
        <v>11262</v>
      </c>
      <c r="BF1917" t="s">
        <v>937</v>
      </c>
      <c r="BH1917">
        <v>59</v>
      </c>
      <c r="BI1917">
        <v>6140</v>
      </c>
      <c r="BJ1917" t="s">
        <v>4614</v>
      </c>
      <c r="BK1917" t="s">
        <v>937</v>
      </c>
      <c r="BP1917">
        <v>90</v>
      </c>
      <c r="BQ1917">
        <v>6180</v>
      </c>
      <c r="BS1917">
        <v>1</v>
      </c>
    </row>
    <row r="1918" spans="43:71" x14ac:dyDescent="0.2">
      <c r="AQ1918">
        <v>59</v>
      </c>
      <c r="AR1918">
        <v>6150</v>
      </c>
      <c r="AS1918" t="s">
        <v>31857</v>
      </c>
      <c r="AT1918" t="s">
        <v>936</v>
      </c>
      <c r="AU1918">
        <v>59</v>
      </c>
      <c r="AV1918">
        <v>6150</v>
      </c>
      <c r="AW1918" t="s">
        <v>24959</v>
      </c>
      <c r="AX1918" t="s">
        <v>936</v>
      </c>
      <c r="AY1918">
        <v>59</v>
      </c>
      <c r="AZ1918">
        <v>6150</v>
      </c>
      <c r="BA1918" t="s">
        <v>18111</v>
      </c>
      <c r="BB1918" t="s">
        <v>936</v>
      </c>
      <c r="BC1918">
        <v>59</v>
      </c>
      <c r="BD1918">
        <v>6150</v>
      </c>
      <c r="BE1918" t="s">
        <v>11263</v>
      </c>
      <c r="BF1918" t="s">
        <v>936</v>
      </c>
      <c r="BH1918">
        <v>59</v>
      </c>
      <c r="BI1918">
        <v>6150</v>
      </c>
      <c r="BJ1918" t="s">
        <v>4615</v>
      </c>
      <c r="BK1918" t="s">
        <v>936</v>
      </c>
      <c r="BP1918">
        <v>90</v>
      </c>
      <c r="BQ1918">
        <v>6190</v>
      </c>
      <c r="BS1918">
        <v>2</v>
      </c>
    </row>
    <row r="1919" spans="43:71" x14ac:dyDescent="0.2">
      <c r="AQ1919">
        <v>59</v>
      </c>
      <c r="AR1919">
        <v>6160</v>
      </c>
      <c r="AS1919" t="s">
        <v>31858</v>
      </c>
      <c r="AT1919" t="s">
        <v>937</v>
      </c>
      <c r="AU1919">
        <v>59</v>
      </c>
      <c r="AV1919">
        <v>6160</v>
      </c>
      <c r="AW1919" t="s">
        <v>24960</v>
      </c>
      <c r="AX1919" t="s">
        <v>937</v>
      </c>
      <c r="AY1919">
        <v>59</v>
      </c>
      <c r="AZ1919">
        <v>6160</v>
      </c>
      <c r="BA1919" t="s">
        <v>18112</v>
      </c>
      <c r="BB1919" t="s">
        <v>937</v>
      </c>
      <c r="BC1919">
        <v>59</v>
      </c>
      <c r="BD1919">
        <v>6160</v>
      </c>
      <c r="BE1919" t="s">
        <v>11264</v>
      </c>
      <c r="BF1919" t="s">
        <v>937</v>
      </c>
      <c r="BH1919">
        <v>59</v>
      </c>
      <c r="BI1919">
        <v>6160</v>
      </c>
      <c r="BJ1919" t="s">
        <v>4616</v>
      </c>
      <c r="BK1919" t="s">
        <v>937</v>
      </c>
      <c r="BP1919">
        <v>90</v>
      </c>
      <c r="BQ1919">
        <v>6200</v>
      </c>
      <c r="BS1919">
        <v>3</v>
      </c>
    </row>
    <row r="1920" spans="43:71" x14ac:dyDescent="0.2">
      <c r="AQ1920">
        <v>59</v>
      </c>
      <c r="AR1920">
        <v>6170</v>
      </c>
      <c r="AS1920" t="s">
        <v>31859</v>
      </c>
      <c r="AT1920" t="s">
        <v>936</v>
      </c>
      <c r="AU1920">
        <v>59</v>
      </c>
      <c r="AV1920">
        <v>6170</v>
      </c>
      <c r="AW1920" t="s">
        <v>24961</v>
      </c>
      <c r="AX1920" t="s">
        <v>936</v>
      </c>
      <c r="AY1920">
        <v>59</v>
      </c>
      <c r="AZ1920">
        <v>6170</v>
      </c>
      <c r="BA1920" t="s">
        <v>18113</v>
      </c>
      <c r="BB1920" t="s">
        <v>936</v>
      </c>
      <c r="BC1920">
        <v>59</v>
      </c>
      <c r="BD1920">
        <v>6170</v>
      </c>
      <c r="BE1920" t="s">
        <v>11265</v>
      </c>
      <c r="BF1920" t="s">
        <v>936</v>
      </c>
      <c r="BH1920">
        <v>59</v>
      </c>
      <c r="BI1920">
        <v>6170</v>
      </c>
      <c r="BJ1920" t="s">
        <v>4617</v>
      </c>
      <c r="BK1920" t="s">
        <v>936</v>
      </c>
      <c r="BP1920">
        <v>90</v>
      </c>
      <c r="BQ1920">
        <v>6210</v>
      </c>
      <c r="BS1920">
        <v>1</v>
      </c>
    </row>
    <row r="1921" spans="43:71" x14ac:dyDescent="0.2">
      <c r="AQ1921">
        <v>59</v>
      </c>
      <c r="AR1921">
        <v>6180</v>
      </c>
      <c r="AS1921" t="s">
        <v>31860</v>
      </c>
      <c r="AT1921" t="s">
        <v>936</v>
      </c>
      <c r="AU1921">
        <v>59</v>
      </c>
      <c r="AV1921">
        <v>6180</v>
      </c>
      <c r="AW1921" t="s">
        <v>24962</v>
      </c>
      <c r="AX1921" t="s">
        <v>936</v>
      </c>
      <c r="AY1921">
        <v>59</v>
      </c>
      <c r="AZ1921">
        <v>6180</v>
      </c>
      <c r="BA1921" t="s">
        <v>18114</v>
      </c>
      <c r="BB1921" t="s">
        <v>936</v>
      </c>
      <c r="BC1921">
        <v>59</v>
      </c>
      <c r="BD1921">
        <v>6180</v>
      </c>
      <c r="BE1921" t="s">
        <v>11266</v>
      </c>
      <c r="BF1921" t="s">
        <v>936</v>
      </c>
      <c r="BH1921">
        <v>59</v>
      </c>
      <c r="BI1921">
        <v>6180</v>
      </c>
      <c r="BJ1921" t="s">
        <v>4618</v>
      </c>
      <c r="BK1921" t="s">
        <v>936</v>
      </c>
      <c r="BP1921">
        <v>90</v>
      </c>
      <c r="BQ1921">
        <v>6240</v>
      </c>
      <c r="BS1921">
        <v>4</v>
      </c>
    </row>
    <row r="1922" spans="43:71" x14ac:dyDescent="0.2">
      <c r="AQ1922">
        <v>59</v>
      </c>
      <c r="AR1922">
        <v>6190</v>
      </c>
      <c r="AS1922" t="s">
        <v>31861</v>
      </c>
      <c r="AT1922" t="s">
        <v>936</v>
      </c>
      <c r="AU1922">
        <v>59</v>
      </c>
      <c r="AV1922">
        <v>6190</v>
      </c>
      <c r="AW1922" t="s">
        <v>24963</v>
      </c>
      <c r="AX1922" t="s">
        <v>936</v>
      </c>
      <c r="AY1922">
        <v>59</v>
      </c>
      <c r="AZ1922">
        <v>6190</v>
      </c>
      <c r="BA1922" t="s">
        <v>18115</v>
      </c>
      <c r="BB1922" t="s">
        <v>936</v>
      </c>
      <c r="BC1922">
        <v>59</v>
      </c>
      <c r="BD1922">
        <v>6190</v>
      </c>
      <c r="BE1922" t="s">
        <v>11267</v>
      </c>
      <c r="BF1922" t="s">
        <v>936</v>
      </c>
      <c r="BH1922">
        <v>59</v>
      </c>
      <c r="BI1922">
        <v>6190</v>
      </c>
      <c r="BJ1922" t="s">
        <v>4619</v>
      </c>
      <c r="BK1922" t="s">
        <v>936</v>
      </c>
      <c r="BP1922">
        <v>90</v>
      </c>
      <c r="BQ1922">
        <v>6250</v>
      </c>
      <c r="BS1922">
        <v>1</v>
      </c>
    </row>
    <row r="1923" spans="43:71" x14ac:dyDescent="0.2">
      <c r="AQ1923">
        <v>59</v>
      </c>
      <c r="AR1923">
        <v>6200</v>
      </c>
      <c r="AS1923" t="s">
        <v>31862</v>
      </c>
      <c r="AT1923" t="s">
        <v>938</v>
      </c>
      <c r="AU1923">
        <v>59</v>
      </c>
      <c r="AV1923">
        <v>6200</v>
      </c>
      <c r="AW1923" t="s">
        <v>24964</v>
      </c>
      <c r="AX1923" t="s">
        <v>938</v>
      </c>
      <c r="AY1923">
        <v>59</v>
      </c>
      <c r="AZ1923">
        <v>6200</v>
      </c>
      <c r="BA1923" t="s">
        <v>18116</v>
      </c>
      <c r="BB1923" t="s">
        <v>938</v>
      </c>
      <c r="BC1923">
        <v>59</v>
      </c>
      <c r="BD1923">
        <v>6200</v>
      </c>
      <c r="BE1923" t="s">
        <v>11268</v>
      </c>
      <c r="BF1923" t="s">
        <v>938</v>
      </c>
      <c r="BH1923">
        <v>59</v>
      </c>
      <c r="BI1923">
        <v>6200</v>
      </c>
      <c r="BJ1923" t="s">
        <v>4620</v>
      </c>
      <c r="BK1923" t="s">
        <v>938</v>
      </c>
      <c r="BP1923">
        <v>90</v>
      </c>
      <c r="BQ1923">
        <v>6256</v>
      </c>
      <c r="BS1923">
        <v>1</v>
      </c>
    </row>
    <row r="1924" spans="43:71" x14ac:dyDescent="0.2">
      <c r="AQ1924">
        <v>59</v>
      </c>
      <c r="AR1924">
        <v>6210</v>
      </c>
      <c r="AS1924" t="s">
        <v>31863</v>
      </c>
      <c r="AT1924" t="s">
        <v>936</v>
      </c>
      <c r="AU1924">
        <v>59</v>
      </c>
      <c r="AV1924">
        <v>6210</v>
      </c>
      <c r="AW1924" t="s">
        <v>24965</v>
      </c>
      <c r="AX1924" t="s">
        <v>936</v>
      </c>
      <c r="AY1924">
        <v>59</v>
      </c>
      <c r="AZ1924">
        <v>6210</v>
      </c>
      <c r="BA1924" t="s">
        <v>18117</v>
      </c>
      <c r="BB1924" t="s">
        <v>936</v>
      </c>
      <c r="BC1924">
        <v>59</v>
      </c>
      <c r="BD1924">
        <v>6210</v>
      </c>
      <c r="BE1924" t="s">
        <v>11269</v>
      </c>
      <c r="BF1924" t="s">
        <v>936</v>
      </c>
      <c r="BH1924">
        <v>59</v>
      </c>
      <c r="BI1924">
        <v>6210</v>
      </c>
      <c r="BJ1924" t="s">
        <v>4621</v>
      </c>
      <c r="BK1924" t="s">
        <v>936</v>
      </c>
      <c r="BP1924">
        <v>90</v>
      </c>
      <c r="BQ1924">
        <v>6260</v>
      </c>
      <c r="BS1924">
        <v>4</v>
      </c>
    </row>
    <row r="1925" spans="43:71" x14ac:dyDescent="0.2">
      <c r="AQ1925">
        <v>59</v>
      </c>
      <c r="AR1925">
        <v>6240</v>
      </c>
      <c r="AS1925" t="s">
        <v>31864</v>
      </c>
      <c r="AT1925" t="s">
        <v>936</v>
      </c>
      <c r="AU1925">
        <v>59</v>
      </c>
      <c r="AV1925">
        <v>6240</v>
      </c>
      <c r="AW1925" t="s">
        <v>24966</v>
      </c>
      <c r="AX1925" t="s">
        <v>936</v>
      </c>
      <c r="AY1925">
        <v>59</v>
      </c>
      <c r="AZ1925">
        <v>6240</v>
      </c>
      <c r="BA1925" t="s">
        <v>18118</v>
      </c>
      <c r="BB1925" t="s">
        <v>936</v>
      </c>
      <c r="BC1925">
        <v>59</v>
      </c>
      <c r="BD1925">
        <v>6240</v>
      </c>
      <c r="BE1925" t="s">
        <v>11270</v>
      </c>
      <c r="BF1925" t="s">
        <v>936</v>
      </c>
      <c r="BH1925">
        <v>59</v>
      </c>
      <c r="BI1925">
        <v>6240</v>
      </c>
      <c r="BJ1925" t="s">
        <v>4622</v>
      </c>
      <c r="BK1925" t="s">
        <v>936</v>
      </c>
      <c r="BP1925">
        <v>90</v>
      </c>
      <c r="BQ1925">
        <v>6270</v>
      </c>
      <c r="BS1925">
        <v>2</v>
      </c>
    </row>
    <row r="1926" spans="43:71" x14ac:dyDescent="0.2">
      <c r="AQ1926">
        <v>59</v>
      </c>
      <c r="AR1926">
        <v>6250</v>
      </c>
      <c r="AS1926" t="s">
        <v>31865</v>
      </c>
      <c r="AT1926" t="s">
        <v>936</v>
      </c>
      <c r="AU1926">
        <v>59</v>
      </c>
      <c r="AV1926">
        <v>6250</v>
      </c>
      <c r="AW1926" t="s">
        <v>24967</v>
      </c>
      <c r="AX1926" t="s">
        <v>936</v>
      </c>
      <c r="AY1926">
        <v>59</v>
      </c>
      <c r="AZ1926">
        <v>6250</v>
      </c>
      <c r="BA1926" t="s">
        <v>18119</v>
      </c>
      <c r="BB1926" t="s">
        <v>936</v>
      </c>
      <c r="BC1926">
        <v>59</v>
      </c>
      <c r="BD1926">
        <v>6250</v>
      </c>
      <c r="BE1926" t="s">
        <v>11271</v>
      </c>
      <c r="BF1926" t="s">
        <v>936</v>
      </c>
      <c r="BH1926">
        <v>59</v>
      </c>
      <c r="BI1926">
        <v>6250</v>
      </c>
      <c r="BJ1926" t="s">
        <v>4623</v>
      </c>
      <c r="BK1926" t="s">
        <v>936</v>
      </c>
      <c r="BP1926">
        <v>90</v>
      </c>
      <c r="BQ1926">
        <v>6280</v>
      </c>
      <c r="BS1926">
        <v>1</v>
      </c>
    </row>
    <row r="1927" spans="43:71" x14ac:dyDescent="0.2">
      <c r="AQ1927">
        <v>59</v>
      </c>
      <c r="AR1927">
        <v>6256</v>
      </c>
      <c r="AS1927" t="s">
        <v>31866</v>
      </c>
      <c r="AT1927" t="s">
        <v>936</v>
      </c>
      <c r="AU1927">
        <v>59</v>
      </c>
      <c r="AV1927">
        <v>6256</v>
      </c>
      <c r="AW1927" t="s">
        <v>24968</v>
      </c>
      <c r="AX1927" t="s">
        <v>936</v>
      </c>
      <c r="AY1927">
        <v>59</v>
      </c>
      <c r="AZ1927">
        <v>6256</v>
      </c>
      <c r="BA1927" t="s">
        <v>18120</v>
      </c>
      <c r="BB1927" t="s">
        <v>936</v>
      </c>
      <c r="BC1927">
        <v>59</v>
      </c>
      <c r="BD1927">
        <v>6256</v>
      </c>
      <c r="BE1927" t="s">
        <v>11272</v>
      </c>
      <c r="BF1927" t="s">
        <v>936</v>
      </c>
      <c r="BH1927">
        <v>59</v>
      </c>
      <c r="BI1927">
        <v>6256</v>
      </c>
      <c r="BJ1927" t="s">
        <v>4624</v>
      </c>
      <c r="BK1927" t="s">
        <v>936</v>
      </c>
      <c r="BP1927">
        <v>90</v>
      </c>
      <c r="BQ1927">
        <v>6290</v>
      </c>
      <c r="BS1927">
        <v>1</v>
      </c>
    </row>
    <row r="1928" spans="43:71" x14ac:dyDescent="0.2">
      <c r="AQ1928">
        <v>59</v>
      </c>
      <c r="AR1928">
        <v>6260</v>
      </c>
      <c r="AS1928" t="s">
        <v>31867</v>
      </c>
      <c r="AT1928" t="s">
        <v>936</v>
      </c>
      <c r="AU1928">
        <v>59</v>
      </c>
      <c r="AV1928">
        <v>6260</v>
      </c>
      <c r="AW1928" t="s">
        <v>24969</v>
      </c>
      <c r="AX1928" t="s">
        <v>936</v>
      </c>
      <c r="AY1928">
        <v>59</v>
      </c>
      <c r="AZ1928">
        <v>6260</v>
      </c>
      <c r="BA1928" t="s">
        <v>18121</v>
      </c>
      <c r="BB1928" t="s">
        <v>936</v>
      </c>
      <c r="BC1928">
        <v>59</v>
      </c>
      <c r="BD1928">
        <v>6260</v>
      </c>
      <c r="BE1928" t="s">
        <v>11273</v>
      </c>
      <c r="BF1928" t="s">
        <v>936</v>
      </c>
      <c r="BH1928">
        <v>59</v>
      </c>
      <c r="BI1928">
        <v>6260</v>
      </c>
      <c r="BJ1928" t="s">
        <v>4625</v>
      </c>
      <c r="BK1928" t="s">
        <v>936</v>
      </c>
      <c r="BP1928">
        <v>90</v>
      </c>
      <c r="BQ1928">
        <v>6300</v>
      </c>
      <c r="BS1928">
        <v>1</v>
      </c>
    </row>
    <row r="1929" spans="43:71" x14ac:dyDescent="0.2">
      <c r="AQ1929">
        <v>59</v>
      </c>
      <c r="AR1929">
        <v>6270</v>
      </c>
      <c r="AS1929" t="s">
        <v>31868</v>
      </c>
      <c r="AT1929" t="s">
        <v>936</v>
      </c>
      <c r="AU1929">
        <v>59</v>
      </c>
      <c r="AV1929">
        <v>6270</v>
      </c>
      <c r="AW1929" t="s">
        <v>24970</v>
      </c>
      <c r="AX1929" t="s">
        <v>936</v>
      </c>
      <c r="AY1929">
        <v>59</v>
      </c>
      <c r="AZ1929">
        <v>6270</v>
      </c>
      <c r="BA1929" t="s">
        <v>18122</v>
      </c>
      <c r="BB1929" t="s">
        <v>936</v>
      </c>
      <c r="BC1929">
        <v>59</v>
      </c>
      <c r="BD1929">
        <v>6270</v>
      </c>
      <c r="BE1929" t="s">
        <v>11274</v>
      </c>
      <c r="BF1929" t="s">
        <v>936</v>
      </c>
      <c r="BH1929">
        <v>59</v>
      </c>
      <c r="BI1929">
        <v>6270</v>
      </c>
      <c r="BJ1929" t="s">
        <v>4626</v>
      </c>
      <c r="BK1929" t="s">
        <v>936</v>
      </c>
      <c r="BP1929">
        <v>90</v>
      </c>
      <c r="BQ1929">
        <v>6310</v>
      </c>
      <c r="BS1929">
        <v>1</v>
      </c>
    </row>
    <row r="1930" spans="43:71" x14ac:dyDescent="0.2">
      <c r="AQ1930">
        <v>59</v>
      </c>
      <c r="AR1930">
        <v>6280</v>
      </c>
      <c r="AS1930" t="s">
        <v>31869</v>
      </c>
      <c r="AT1930" t="s">
        <v>936</v>
      </c>
      <c r="AU1930">
        <v>59</v>
      </c>
      <c r="AV1930">
        <v>6280</v>
      </c>
      <c r="AW1930" t="s">
        <v>24971</v>
      </c>
      <c r="AX1930" t="s">
        <v>936</v>
      </c>
      <c r="AY1930">
        <v>59</v>
      </c>
      <c r="AZ1930">
        <v>6280</v>
      </c>
      <c r="BA1930" t="s">
        <v>18123</v>
      </c>
      <c r="BB1930" t="s">
        <v>936</v>
      </c>
      <c r="BC1930">
        <v>59</v>
      </c>
      <c r="BD1930">
        <v>6280</v>
      </c>
      <c r="BE1930" t="s">
        <v>11275</v>
      </c>
      <c r="BF1930" t="s">
        <v>936</v>
      </c>
      <c r="BH1930">
        <v>59</v>
      </c>
      <c r="BI1930">
        <v>6280</v>
      </c>
      <c r="BJ1930" t="s">
        <v>4627</v>
      </c>
      <c r="BK1930" t="s">
        <v>936</v>
      </c>
      <c r="BP1930">
        <v>90</v>
      </c>
      <c r="BQ1930">
        <v>6320</v>
      </c>
      <c r="BS1930">
        <v>1</v>
      </c>
    </row>
    <row r="1931" spans="43:71" x14ac:dyDescent="0.2">
      <c r="AQ1931">
        <v>59</v>
      </c>
      <c r="AR1931">
        <v>6290</v>
      </c>
      <c r="AS1931" t="s">
        <v>31870</v>
      </c>
      <c r="AT1931" t="s">
        <v>936</v>
      </c>
      <c r="AU1931">
        <v>59</v>
      </c>
      <c r="AV1931">
        <v>6290</v>
      </c>
      <c r="AW1931" t="s">
        <v>24972</v>
      </c>
      <c r="AX1931" t="s">
        <v>936</v>
      </c>
      <c r="AY1931">
        <v>59</v>
      </c>
      <c r="AZ1931">
        <v>6290</v>
      </c>
      <c r="BA1931" t="s">
        <v>18124</v>
      </c>
      <c r="BB1931" t="s">
        <v>936</v>
      </c>
      <c r="BC1931">
        <v>59</v>
      </c>
      <c r="BD1931">
        <v>6290</v>
      </c>
      <c r="BE1931" t="s">
        <v>11276</v>
      </c>
      <c r="BF1931" t="s">
        <v>936</v>
      </c>
      <c r="BH1931">
        <v>59</v>
      </c>
      <c r="BI1931">
        <v>6290</v>
      </c>
      <c r="BJ1931" t="s">
        <v>4628</v>
      </c>
      <c r="BK1931" t="s">
        <v>936</v>
      </c>
      <c r="BP1931">
        <v>90</v>
      </c>
      <c r="BQ1931">
        <v>6330</v>
      </c>
      <c r="BS1931">
        <v>1</v>
      </c>
    </row>
    <row r="1932" spans="43:71" x14ac:dyDescent="0.2">
      <c r="AQ1932">
        <v>59</v>
      </c>
      <c r="AR1932">
        <v>6300</v>
      </c>
      <c r="AS1932" t="s">
        <v>31871</v>
      </c>
      <c r="AT1932" t="s">
        <v>936</v>
      </c>
      <c r="AU1932">
        <v>59</v>
      </c>
      <c r="AV1932">
        <v>6300</v>
      </c>
      <c r="AW1932" t="s">
        <v>24973</v>
      </c>
      <c r="AX1932" t="s">
        <v>936</v>
      </c>
      <c r="AY1932">
        <v>59</v>
      </c>
      <c r="AZ1932">
        <v>6300</v>
      </c>
      <c r="BA1932" t="s">
        <v>18125</v>
      </c>
      <c r="BB1932" t="s">
        <v>936</v>
      </c>
      <c r="BC1932">
        <v>59</v>
      </c>
      <c r="BD1932">
        <v>6300</v>
      </c>
      <c r="BE1932" t="s">
        <v>11277</v>
      </c>
      <c r="BF1932" t="s">
        <v>936</v>
      </c>
      <c r="BH1932">
        <v>59</v>
      </c>
      <c r="BI1932">
        <v>6300</v>
      </c>
      <c r="BJ1932" t="s">
        <v>4629</v>
      </c>
      <c r="BK1932" t="s">
        <v>936</v>
      </c>
      <c r="BP1932">
        <v>90</v>
      </c>
      <c r="BQ1932">
        <v>6340</v>
      </c>
      <c r="BS1932">
        <v>1</v>
      </c>
    </row>
    <row r="1933" spans="43:71" x14ac:dyDescent="0.2">
      <c r="AQ1933">
        <v>59</v>
      </c>
      <c r="AR1933">
        <v>6310</v>
      </c>
      <c r="AS1933" t="s">
        <v>31872</v>
      </c>
      <c r="AT1933" t="s">
        <v>936</v>
      </c>
      <c r="AU1933">
        <v>59</v>
      </c>
      <c r="AV1933">
        <v>6310</v>
      </c>
      <c r="AW1933" t="s">
        <v>24974</v>
      </c>
      <c r="AX1933" t="s">
        <v>936</v>
      </c>
      <c r="AY1933">
        <v>59</v>
      </c>
      <c r="AZ1933">
        <v>6310</v>
      </c>
      <c r="BA1933" t="s">
        <v>18126</v>
      </c>
      <c r="BB1933" t="s">
        <v>936</v>
      </c>
      <c r="BC1933">
        <v>59</v>
      </c>
      <c r="BD1933">
        <v>6310</v>
      </c>
      <c r="BE1933" t="s">
        <v>11278</v>
      </c>
      <c r="BF1933" t="s">
        <v>936</v>
      </c>
      <c r="BH1933">
        <v>59</v>
      </c>
      <c r="BI1933">
        <v>6310</v>
      </c>
      <c r="BJ1933" t="s">
        <v>4630</v>
      </c>
      <c r="BK1933" t="s">
        <v>936</v>
      </c>
      <c r="BP1933">
        <v>91</v>
      </c>
      <c r="BQ1933">
        <v>6010</v>
      </c>
      <c r="BS1933">
        <v>2</v>
      </c>
    </row>
    <row r="1934" spans="43:71" x14ac:dyDescent="0.2">
      <c r="AQ1934">
        <v>59</v>
      </c>
      <c r="AR1934">
        <v>6320</v>
      </c>
      <c r="AS1934" t="s">
        <v>31873</v>
      </c>
      <c r="AT1934" t="s">
        <v>936</v>
      </c>
      <c r="AU1934">
        <v>59</v>
      </c>
      <c r="AV1934">
        <v>6320</v>
      </c>
      <c r="AW1934" t="s">
        <v>24975</v>
      </c>
      <c r="AX1934" t="s">
        <v>936</v>
      </c>
      <c r="AY1934">
        <v>59</v>
      </c>
      <c r="AZ1934">
        <v>6320</v>
      </c>
      <c r="BA1934" t="s">
        <v>18127</v>
      </c>
      <c r="BB1934" t="s">
        <v>936</v>
      </c>
      <c r="BC1934">
        <v>59</v>
      </c>
      <c r="BD1934">
        <v>6320</v>
      </c>
      <c r="BE1934" t="s">
        <v>11279</v>
      </c>
      <c r="BF1934" t="s">
        <v>936</v>
      </c>
      <c r="BH1934">
        <v>59</v>
      </c>
      <c r="BI1934">
        <v>6320</v>
      </c>
      <c r="BJ1934" t="s">
        <v>4631</v>
      </c>
      <c r="BK1934" t="s">
        <v>936</v>
      </c>
      <c r="BP1934">
        <v>91</v>
      </c>
      <c r="BQ1934">
        <v>6020</v>
      </c>
      <c r="BS1934">
        <v>2</v>
      </c>
    </row>
    <row r="1935" spans="43:71" x14ac:dyDescent="0.2">
      <c r="AQ1935">
        <v>59</v>
      </c>
      <c r="AR1935">
        <v>6330</v>
      </c>
      <c r="AS1935" t="s">
        <v>31874</v>
      </c>
      <c r="AT1935" t="s">
        <v>936</v>
      </c>
      <c r="AU1935">
        <v>59</v>
      </c>
      <c r="AV1935">
        <v>6330</v>
      </c>
      <c r="AW1935" t="s">
        <v>24976</v>
      </c>
      <c r="AX1935" t="s">
        <v>936</v>
      </c>
      <c r="AY1935">
        <v>59</v>
      </c>
      <c r="AZ1935">
        <v>6330</v>
      </c>
      <c r="BA1935" t="s">
        <v>18128</v>
      </c>
      <c r="BB1935" t="s">
        <v>936</v>
      </c>
      <c r="BC1935">
        <v>59</v>
      </c>
      <c r="BD1935">
        <v>6330</v>
      </c>
      <c r="BE1935" t="s">
        <v>11280</v>
      </c>
      <c r="BF1935" t="s">
        <v>936</v>
      </c>
      <c r="BH1935">
        <v>59</v>
      </c>
      <c r="BI1935">
        <v>6330</v>
      </c>
      <c r="BJ1935" t="s">
        <v>4632</v>
      </c>
      <c r="BK1935" t="s">
        <v>936</v>
      </c>
      <c r="BP1935">
        <v>91</v>
      </c>
      <c r="BQ1935">
        <v>6030</v>
      </c>
      <c r="BS1935">
        <v>1</v>
      </c>
    </row>
    <row r="1936" spans="43:71" x14ac:dyDescent="0.2">
      <c r="AQ1936">
        <v>59</v>
      </c>
      <c r="AR1936">
        <v>6340</v>
      </c>
      <c r="AS1936" t="s">
        <v>31875</v>
      </c>
      <c r="AT1936" t="s">
        <v>936</v>
      </c>
      <c r="AU1936">
        <v>59</v>
      </c>
      <c r="AV1936">
        <v>6340</v>
      </c>
      <c r="AW1936" t="s">
        <v>24977</v>
      </c>
      <c r="AX1936" t="s">
        <v>936</v>
      </c>
      <c r="AY1936">
        <v>59</v>
      </c>
      <c r="AZ1936">
        <v>6340</v>
      </c>
      <c r="BA1936" t="s">
        <v>18129</v>
      </c>
      <c r="BB1936" t="s">
        <v>936</v>
      </c>
      <c r="BC1936">
        <v>59</v>
      </c>
      <c r="BD1936">
        <v>6340</v>
      </c>
      <c r="BE1936" t="s">
        <v>11281</v>
      </c>
      <c r="BF1936" t="s">
        <v>936</v>
      </c>
      <c r="BH1936">
        <v>59</v>
      </c>
      <c r="BI1936">
        <v>6340</v>
      </c>
      <c r="BJ1936" t="s">
        <v>4633</v>
      </c>
      <c r="BK1936" t="s">
        <v>936</v>
      </c>
      <c r="BP1936">
        <v>91</v>
      </c>
      <c r="BQ1936">
        <v>6040</v>
      </c>
      <c r="BS1936">
        <v>2</v>
      </c>
    </row>
    <row r="1937" spans="43:71" x14ac:dyDescent="0.2">
      <c r="AQ1937">
        <v>59</v>
      </c>
      <c r="AR1937">
        <v>6350</v>
      </c>
      <c r="AS1937" t="s">
        <v>31876</v>
      </c>
      <c r="AT1937" t="s">
        <v>936</v>
      </c>
      <c r="AU1937">
        <v>59</v>
      </c>
      <c r="AV1937">
        <v>6350</v>
      </c>
      <c r="AW1937" t="s">
        <v>24978</v>
      </c>
      <c r="AX1937" t="s">
        <v>936</v>
      </c>
      <c r="AY1937">
        <v>59</v>
      </c>
      <c r="AZ1937">
        <v>6350</v>
      </c>
      <c r="BA1937" t="s">
        <v>18130</v>
      </c>
      <c r="BB1937" t="s">
        <v>936</v>
      </c>
      <c r="BC1937">
        <v>59</v>
      </c>
      <c r="BD1937">
        <v>6350</v>
      </c>
      <c r="BE1937" t="s">
        <v>11282</v>
      </c>
      <c r="BF1937" t="s">
        <v>936</v>
      </c>
      <c r="BH1937">
        <v>59</v>
      </c>
      <c r="BI1937">
        <v>6350</v>
      </c>
      <c r="BJ1937" t="s">
        <v>4634</v>
      </c>
      <c r="BK1937" t="s">
        <v>936</v>
      </c>
      <c r="BP1937">
        <v>91</v>
      </c>
      <c r="BQ1937">
        <v>6070</v>
      </c>
      <c r="BS1937">
        <v>2</v>
      </c>
    </row>
    <row r="1938" spans="43:71" x14ac:dyDescent="0.2">
      <c r="AQ1938">
        <v>59</v>
      </c>
      <c r="AR1938">
        <v>6360</v>
      </c>
      <c r="AS1938" t="s">
        <v>31877</v>
      </c>
      <c r="AT1938" t="s">
        <v>936</v>
      </c>
      <c r="AU1938">
        <v>59</v>
      </c>
      <c r="AV1938">
        <v>6360</v>
      </c>
      <c r="AW1938" t="s">
        <v>24979</v>
      </c>
      <c r="AX1938" t="s">
        <v>936</v>
      </c>
      <c r="AY1938">
        <v>59</v>
      </c>
      <c r="AZ1938">
        <v>6360</v>
      </c>
      <c r="BA1938" t="s">
        <v>18131</v>
      </c>
      <c r="BB1938" t="s">
        <v>936</v>
      </c>
      <c r="BC1938">
        <v>59</v>
      </c>
      <c r="BD1938">
        <v>6360</v>
      </c>
      <c r="BE1938" t="s">
        <v>11283</v>
      </c>
      <c r="BF1938" t="s">
        <v>936</v>
      </c>
      <c r="BH1938">
        <v>59</v>
      </c>
      <c r="BI1938">
        <v>6360</v>
      </c>
      <c r="BJ1938" t="s">
        <v>4635</v>
      </c>
      <c r="BK1938" t="s">
        <v>936</v>
      </c>
      <c r="BP1938">
        <v>91</v>
      </c>
      <c r="BQ1938">
        <v>6080</v>
      </c>
      <c r="BS1938">
        <v>1</v>
      </c>
    </row>
    <row r="1939" spans="43:71" x14ac:dyDescent="0.2">
      <c r="AQ1939">
        <v>59</v>
      </c>
      <c r="AR1939">
        <v>7205</v>
      </c>
      <c r="AS1939" t="s">
        <v>31878</v>
      </c>
      <c r="AT1939" t="s">
        <v>936</v>
      </c>
      <c r="AU1939">
        <v>59</v>
      </c>
      <c r="AV1939">
        <v>7205</v>
      </c>
      <c r="AW1939" t="s">
        <v>24980</v>
      </c>
      <c r="AX1939" t="s">
        <v>936</v>
      </c>
      <c r="AY1939">
        <v>59</v>
      </c>
      <c r="AZ1939">
        <v>7205</v>
      </c>
      <c r="BA1939" t="s">
        <v>18132</v>
      </c>
      <c r="BB1939" t="s">
        <v>936</v>
      </c>
      <c r="BC1939">
        <v>59</v>
      </c>
      <c r="BD1939">
        <v>7205</v>
      </c>
      <c r="BE1939" t="s">
        <v>11284</v>
      </c>
      <c r="BF1939" t="s">
        <v>936</v>
      </c>
      <c r="BH1939">
        <v>59</v>
      </c>
      <c r="BI1939">
        <v>7205</v>
      </c>
      <c r="BJ1939" t="s">
        <v>4636</v>
      </c>
      <c r="BK1939" t="s">
        <v>937</v>
      </c>
      <c r="BP1939">
        <v>91</v>
      </c>
      <c r="BQ1939">
        <v>6090</v>
      </c>
      <c r="BS1939">
        <v>1</v>
      </c>
    </row>
    <row r="1940" spans="43:71" x14ac:dyDescent="0.2">
      <c r="AQ1940">
        <v>59</v>
      </c>
      <c r="AR1940">
        <v>7206</v>
      </c>
      <c r="AS1940" t="s">
        <v>31879</v>
      </c>
      <c r="AT1940" t="s">
        <v>936</v>
      </c>
      <c r="AU1940">
        <v>59</v>
      </c>
      <c r="AV1940">
        <v>7206</v>
      </c>
      <c r="AW1940" t="s">
        <v>24981</v>
      </c>
      <c r="AX1940" t="s">
        <v>936</v>
      </c>
      <c r="AY1940">
        <v>59</v>
      </c>
      <c r="AZ1940">
        <v>7206</v>
      </c>
      <c r="BA1940" t="s">
        <v>18133</v>
      </c>
      <c r="BB1940" t="s">
        <v>936</v>
      </c>
      <c r="BC1940">
        <v>59</v>
      </c>
      <c r="BD1940">
        <v>7206</v>
      </c>
      <c r="BE1940" t="s">
        <v>11285</v>
      </c>
      <c r="BF1940" t="s">
        <v>936</v>
      </c>
      <c r="BH1940">
        <v>59</v>
      </c>
      <c r="BI1940">
        <v>7206</v>
      </c>
      <c r="BJ1940" t="s">
        <v>4637</v>
      </c>
      <c r="BK1940" t="s">
        <v>936</v>
      </c>
      <c r="BP1940">
        <v>91</v>
      </c>
      <c r="BQ1940">
        <v>6100</v>
      </c>
      <c r="BS1940">
        <v>2</v>
      </c>
    </row>
    <row r="1941" spans="43:71" x14ac:dyDescent="0.2">
      <c r="AQ1941">
        <v>59</v>
      </c>
      <c r="AR1941">
        <v>7207</v>
      </c>
      <c r="AS1941" t="s">
        <v>31880</v>
      </c>
      <c r="AT1941" t="s">
        <v>936</v>
      </c>
      <c r="AU1941">
        <v>59</v>
      </c>
      <c r="AV1941">
        <v>7207</v>
      </c>
      <c r="AW1941" t="s">
        <v>24982</v>
      </c>
      <c r="AX1941" t="s">
        <v>936</v>
      </c>
      <c r="AY1941">
        <v>59</v>
      </c>
      <c r="AZ1941">
        <v>7207</v>
      </c>
      <c r="BA1941" t="s">
        <v>18134</v>
      </c>
      <c r="BB1941" t="s">
        <v>936</v>
      </c>
      <c r="BC1941">
        <v>59</v>
      </c>
      <c r="BD1941">
        <v>7207</v>
      </c>
      <c r="BE1941" t="s">
        <v>11286</v>
      </c>
      <c r="BF1941" t="s">
        <v>936</v>
      </c>
      <c r="BH1941">
        <v>59</v>
      </c>
      <c r="BI1941">
        <v>7207</v>
      </c>
      <c r="BJ1941" t="s">
        <v>4638</v>
      </c>
      <c r="BK1941" t="s">
        <v>936</v>
      </c>
      <c r="BP1941">
        <v>91</v>
      </c>
      <c r="BQ1941">
        <v>6101</v>
      </c>
      <c r="BS1941">
        <v>1</v>
      </c>
    </row>
    <row r="1942" spans="43:71" x14ac:dyDescent="0.2">
      <c r="AQ1942">
        <v>59</v>
      </c>
      <c r="AR1942">
        <v>7210</v>
      </c>
      <c r="AS1942" t="s">
        <v>31881</v>
      </c>
      <c r="AT1942" t="s">
        <v>936</v>
      </c>
      <c r="AU1942">
        <v>59</v>
      </c>
      <c r="AV1942">
        <v>7210</v>
      </c>
      <c r="AW1942" t="s">
        <v>24983</v>
      </c>
      <c r="AX1942" t="s">
        <v>936</v>
      </c>
      <c r="AY1942">
        <v>59</v>
      </c>
      <c r="AZ1942">
        <v>7210</v>
      </c>
      <c r="BA1942" t="s">
        <v>18135</v>
      </c>
      <c r="BB1942" t="s">
        <v>936</v>
      </c>
      <c r="BC1942">
        <v>59</v>
      </c>
      <c r="BD1942">
        <v>7210</v>
      </c>
      <c r="BE1942" t="s">
        <v>11287</v>
      </c>
      <c r="BF1942" t="s">
        <v>936</v>
      </c>
      <c r="BH1942">
        <v>59</v>
      </c>
      <c r="BI1942">
        <v>7210</v>
      </c>
      <c r="BJ1942" t="s">
        <v>4639</v>
      </c>
      <c r="BK1942" t="s">
        <v>936</v>
      </c>
      <c r="BP1942">
        <v>91</v>
      </c>
      <c r="BQ1942">
        <v>6110</v>
      </c>
      <c r="BS1942">
        <v>2</v>
      </c>
    </row>
    <row r="1943" spans="43:71" x14ac:dyDescent="0.2">
      <c r="AQ1943">
        <v>59</v>
      </c>
      <c r="AR1943">
        <v>8073</v>
      </c>
      <c r="AS1943" t="s">
        <v>31882</v>
      </c>
      <c r="AT1943" t="s">
        <v>936</v>
      </c>
      <c r="AU1943">
        <v>59</v>
      </c>
      <c r="AV1943">
        <v>8073</v>
      </c>
      <c r="AW1943" t="s">
        <v>24984</v>
      </c>
      <c r="AX1943" t="s">
        <v>936</v>
      </c>
      <c r="AY1943">
        <v>59</v>
      </c>
      <c r="AZ1943">
        <v>8073</v>
      </c>
      <c r="BA1943" t="s">
        <v>18136</v>
      </c>
      <c r="BB1943" t="s">
        <v>936</v>
      </c>
      <c r="BC1943">
        <v>59</v>
      </c>
      <c r="BD1943">
        <v>8073</v>
      </c>
      <c r="BE1943" t="s">
        <v>11288</v>
      </c>
      <c r="BF1943" t="s">
        <v>936</v>
      </c>
      <c r="BH1943">
        <v>59</v>
      </c>
      <c r="BI1943">
        <v>8073</v>
      </c>
      <c r="BJ1943" t="s">
        <v>4640</v>
      </c>
      <c r="BK1943" t="s">
        <v>936</v>
      </c>
      <c r="BP1943">
        <v>91</v>
      </c>
      <c r="BQ1943">
        <v>6130</v>
      </c>
      <c r="BS1943">
        <v>1</v>
      </c>
    </row>
    <row r="1944" spans="43:71" x14ac:dyDescent="0.2">
      <c r="AQ1944">
        <v>59</v>
      </c>
      <c r="AR1944">
        <v>8074</v>
      </c>
      <c r="AS1944" t="s">
        <v>31883</v>
      </c>
      <c r="AT1944" t="s">
        <v>937</v>
      </c>
      <c r="AU1944">
        <v>59</v>
      </c>
      <c r="AV1944">
        <v>8074</v>
      </c>
      <c r="AW1944" t="s">
        <v>24985</v>
      </c>
      <c r="AX1944" t="s">
        <v>937</v>
      </c>
      <c r="AY1944">
        <v>59</v>
      </c>
      <c r="AZ1944">
        <v>8074</v>
      </c>
      <c r="BA1944" t="s">
        <v>18137</v>
      </c>
      <c r="BB1944" t="s">
        <v>937</v>
      </c>
      <c r="BC1944">
        <v>59</v>
      </c>
      <c r="BD1944">
        <v>8074</v>
      </c>
      <c r="BE1944" t="s">
        <v>11289</v>
      </c>
      <c r="BF1944" t="s">
        <v>937</v>
      </c>
      <c r="BH1944">
        <v>59</v>
      </c>
      <c r="BI1944">
        <v>8074</v>
      </c>
      <c r="BJ1944" t="s">
        <v>4641</v>
      </c>
      <c r="BK1944" t="s">
        <v>937</v>
      </c>
      <c r="BP1944">
        <v>91</v>
      </c>
      <c r="BQ1944">
        <v>6131</v>
      </c>
      <c r="BS1944">
        <v>1</v>
      </c>
    </row>
    <row r="1945" spans="43:71" x14ac:dyDescent="0.2">
      <c r="AQ1945">
        <v>59</v>
      </c>
      <c r="AR1945">
        <v>8075</v>
      </c>
      <c r="AS1945" t="s">
        <v>31884</v>
      </c>
      <c r="AT1945" t="s">
        <v>936</v>
      </c>
      <c r="AU1945">
        <v>59</v>
      </c>
      <c r="AV1945">
        <v>8075</v>
      </c>
      <c r="AW1945" t="s">
        <v>24986</v>
      </c>
      <c r="AX1945" t="s">
        <v>936</v>
      </c>
      <c r="AY1945">
        <v>59</v>
      </c>
      <c r="AZ1945">
        <v>8075</v>
      </c>
      <c r="BA1945" t="s">
        <v>18138</v>
      </c>
      <c r="BB1945" t="s">
        <v>936</v>
      </c>
      <c r="BC1945">
        <v>59</v>
      </c>
      <c r="BD1945">
        <v>8075</v>
      </c>
      <c r="BE1945" t="s">
        <v>11290</v>
      </c>
      <c r="BF1945" t="s">
        <v>936</v>
      </c>
      <c r="BH1945">
        <v>59</v>
      </c>
      <c r="BI1945">
        <v>8075</v>
      </c>
      <c r="BJ1945" t="s">
        <v>4642</v>
      </c>
      <c r="BK1945" t="s">
        <v>936</v>
      </c>
      <c r="BP1945">
        <v>91</v>
      </c>
      <c r="BQ1945">
        <v>6140</v>
      </c>
      <c r="BS1945">
        <v>2</v>
      </c>
    </row>
    <row r="1946" spans="43:71" x14ac:dyDescent="0.2">
      <c r="AQ1946">
        <v>59</v>
      </c>
      <c r="AR1946">
        <v>8076</v>
      </c>
      <c r="AS1946" t="s">
        <v>31885</v>
      </c>
      <c r="AT1946" t="s">
        <v>937</v>
      </c>
      <c r="AU1946">
        <v>59</v>
      </c>
      <c r="AV1946">
        <v>8076</v>
      </c>
      <c r="AW1946" t="s">
        <v>24987</v>
      </c>
      <c r="AX1946" t="s">
        <v>937</v>
      </c>
      <c r="AY1946">
        <v>59</v>
      </c>
      <c r="AZ1946">
        <v>8076</v>
      </c>
      <c r="BA1946" t="s">
        <v>18139</v>
      </c>
      <c r="BB1946" t="s">
        <v>937</v>
      </c>
      <c r="BC1946">
        <v>59</v>
      </c>
      <c r="BD1946">
        <v>8076</v>
      </c>
      <c r="BE1946" t="s">
        <v>11291</v>
      </c>
      <c r="BF1946" t="s">
        <v>937</v>
      </c>
      <c r="BH1946">
        <v>59</v>
      </c>
      <c r="BI1946">
        <v>8076</v>
      </c>
      <c r="BJ1946" t="s">
        <v>4643</v>
      </c>
      <c r="BK1946" t="s">
        <v>937</v>
      </c>
      <c r="BP1946">
        <v>91</v>
      </c>
      <c r="BQ1946">
        <v>6150</v>
      </c>
      <c r="BS1946">
        <v>2</v>
      </c>
    </row>
    <row r="1947" spans="43:71" x14ac:dyDescent="0.2">
      <c r="AQ1947">
        <v>59</v>
      </c>
      <c r="AR1947">
        <v>8077</v>
      </c>
      <c r="AS1947" t="s">
        <v>31886</v>
      </c>
      <c r="AT1947" t="s">
        <v>937</v>
      </c>
      <c r="AU1947">
        <v>59</v>
      </c>
      <c r="AV1947">
        <v>8077</v>
      </c>
      <c r="AW1947" t="s">
        <v>24988</v>
      </c>
      <c r="AX1947" t="s">
        <v>937</v>
      </c>
      <c r="AY1947">
        <v>59</v>
      </c>
      <c r="AZ1947">
        <v>8077</v>
      </c>
      <c r="BA1947" t="s">
        <v>18140</v>
      </c>
      <c r="BB1947" t="s">
        <v>937</v>
      </c>
      <c r="BC1947">
        <v>59</v>
      </c>
      <c r="BD1947">
        <v>8077</v>
      </c>
      <c r="BE1947" t="s">
        <v>11292</v>
      </c>
      <c r="BF1947" t="s">
        <v>937</v>
      </c>
      <c r="BH1947">
        <v>59</v>
      </c>
      <c r="BI1947">
        <v>8077</v>
      </c>
      <c r="BJ1947" t="s">
        <v>4644</v>
      </c>
      <c r="BK1947" t="s">
        <v>937</v>
      </c>
      <c r="BP1947">
        <v>91</v>
      </c>
      <c r="BQ1947">
        <v>6160</v>
      </c>
      <c r="BS1947">
        <v>2</v>
      </c>
    </row>
    <row r="1948" spans="43:71" x14ac:dyDescent="0.2">
      <c r="AQ1948">
        <v>59</v>
      </c>
      <c r="AR1948">
        <v>8078</v>
      </c>
      <c r="AS1948" t="s">
        <v>31887</v>
      </c>
      <c r="AT1948" t="s">
        <v>937</v>
      </c>
      <c r="AU1948">
        <v>59</v>
      </c>
      <c r="AV1948">
        <v>8078</v>
      </c>
      <c r="AW1948" t="s">
        <v>24989</v>
      </c>
      <c r="AX1948" t="s">
        <v>937</v>
      </c>
      <c r="AY1948">
        <v>59</v>
      </c>
      <c r="AZ1948">
        <v>8078</v>
      </c>
      <c r="BA1948" t="s">
        <v>18141</v>
      </c>
      <c r="BB1948" t="s">
        <v>937</v>
      </c>
      <c r="BC1948">
        <v>59</v>
      </c>
      <c r="BD1948">
        <v>8078</v>
      </c>
      <c r="BE1948" t="s">
        <v>11293</v>
      </c>
      <c r="BF1948" t="s">
        <v>937</v>
      </c>
      <c r="BH1948">
        <v>59</v>
      </c>
      <c r="BI1948">
        <v>8078</v>
      </c>
      <c r="BJ1948" t="s">
        <v>4645</v>
      </c>
      <c r="BK1948" t="s">
        <v>937</v>
      </c>
      <c r="BP1948">
        <v>91</v>
      </c>
      <c r="BQ1948">
        <v>6170</v>
      </c>
      <c r="BS1948">
        <v>1</v>
      </c>
    </row>
    <row r="1949" spans="43:71" x14ac:dyDescent="0.2">
      <c r="AQ1949">
        <v>59</v>
      </c>
      <c r="AR1949">
        <v>8079</v>
      </c>
      <c r="AS1949" t="s">
        <v>31888</v>
      </c>
      <c r="AT1949" t="s">
        <v>936</v>
      </c>
      <c r="AU1949">
        <v>59</v>
      </c>
      <c r="AV1949">
        <v>8079</v>
      </c>
      <c r="AW1949" t="s">
        <v>24990</v>
      </c>
      <c r="AX1949" t="s">
        <v>936</v>
      </c>
      <c r="AY1949">
        <v>59</v>
      </c>
      <c r="AZ1949">
        <v>8079</v>
      </c>
      <c r="BA1949" t="s">
        <v>18142</v>
      </c>
      <c r="BB1949" t="s">
        <v>936</v>
      </c>
      <c r="BC1949">
        <v>59</v>
      </c>
      <c r="BD1949">
        <v>8079</v>
      </c>
      <c r="BE1949" t="s">
        <v>11294</v>
      </c>
      <c r="BF1949" t="s">
        <v>936</v>
      </c>
      <c r="BH1949">
        <v>59</v>
      </c>
      <c r="BI1949">
        <v>8079</v>
      </c>
      <c r="BJ1949" t="s">
        <v>4646</v>
      </c>
      <c r="BK1949" t="s">
        <v>936</v>
      </c>
      <c r="BP1949">
        <v>91</v>
      </c>
      <c r="BQ1949">
        <v>6180</v>
      </c>
      <c r="BS1949">
        <v>2</v>
      </c>
    </row>
    <row r="1950" spans="43:71" x14ac:dyDescent="0.2">
      <c r="AQ1950">
        <v>59</v>
      </c>
      <c r="AR1950">
        <v>8080</v>
      </c>
      <c r="AS1950" t="s">
        <v>31889</v>
      </c>
      <c r="AT1950" t="s">
        <v>937</v>
      </c>
      <c r="AU1950">
        <v>59</v>
      </c>
      <c r="AV1950">
        <v>8080</v>
      </c>
      <c r="AW1950" t="s">
        <v>24991</v>
      </c>
      <c r="AX1950" t="s">
        <v>937</v>
      </c>
      <c r="AY1950">
        <v>59</v>
      </c>
      <c r="AZ1950">
        <v>8080</v>
      </c>
      <c r="BA1950" t="s">
        <v>18143</v>
      </c>
      <c r="BB1950" t="s">
        <v>937</v>
      </c>
      <c r="BC1950">
        <v>59</v>
      </c>
      <c r="BD1950">
        <v>8080</v>
      </c>
      <c r="BE1950" t="s">
        <v>11295</v>
      </c>
      <c r="BF1950" t="s">
        <v>937</v>
      </c>
      <c r="BH1950">
        <v>59</v>
      </c>
      <c r="BI1950">
        <v>8080</v>
      </c>
      <c r="BJ1950" t="s">
        <v>4647</v>
      </c>
      <c r="BK1950" t="s">
        <v>937</v>
      </c>
      <c r="BP1950">
        <v>91</v>
      </c>
      <c r="BQ1950">
        <v>6190</v>
      </c>
      <c r="BS1950">
        <v>2</v>
      </c>
    </row>
    <row r="1951" spans="43:71" x14ac:dyDescent="0.2">
      <c r="AQ1951">
        <v>59</v>
      </c>
      <c r="AR1951">
        <v>8081</v>
      </c>
      <c r="AS1951" t="s">
        <v>31890</v>
      </c>
      <c r="AT1951" t="s">
        <v>936</v>
      </c>
      <c r="AU1951">
        <v>59</v>
      </c>
      <c r="AV1951">
        <v>8081</v>
      </c>
      <c r="AW1951" t="s">
        <v>24992</v>
      </c>
      <c r="AX1951" t="s">
        <v>936</v>
      </c>
      <c r="AY1951">
        <v>59</v>
      </c>
      <c r="AZ1951">
        <v>8081</v>
      </c>
      <c r="BA1951" t="s">
        <v>18144</v>
      </c>
      <c r="BB1951" t="s">
        <v>936</v>
      </c>
      <c r="BC1951">
        <v>59</v>
      </c>
      <c r="BD1951">
        <v>8081</v>
      </c>
      <c r="BE1951" t="s">
        <v>11296</v>
      </c>
      <c r="BF1951" t="s">
        <v>936</v>
      </c>
      <c r="BH1951">
        <v>59</v>
      </c>
      <c r="BI1951">
        <v>8081</v>
      </c>
      <c r="BJ1951" t="s">
        <v>4648</v>
      </c>
      <c r="BK1951" t="s">
        <v>936</v>
      </c>
      <c r="BP1951">
        <v>91</v>
      </c>
      <c r="BQ1951">
        <v>6200</v>
      </c>
      <c r="BS1951">
        <v>2</v>
      </c>
    </row>
    <row r="1952" spans="43:71" x14ac:dyDescent="0.2">
      <c r="AQ1952">
        <v>59</v>
      </c>
      <c r="AR1952">
        <v>8082</v>
      </c>
      <c r="AS1952" t="s">
        <v>31891</v>
      </c>
      <c r="AT1952" t="s">
        <v>937</v>
      </c>
      <c r="AU1952">
        <v>59</v>
      </c>
      <c r="AV1952">
        <v>8082</v>
      </c>
      <c r="AW1952" t="s">
        <v>24993</v>
      </c>
      <c r="AX1952" t="s">
        <v>937</v>
      </c>
      <c r="AY1952">
        <v>59</v>
      </c>
      <c r="AZ1952">
        <v>8082</v>
      </c>
      <c r="BA1952" t="s">
        <v>18145</v>
      </c>
      <c r="BB1952" t="s">
        <v>937</v>
      </c>
      <c r="BC1952">
        <v>59</v>
      </c>
      <c r="BD1952">
        <v>8082</v>
      </c>
      <c r="BE1952" t="s">
        <v>11297</v>
      </c>
      <c r="BF1952" t="s">
        <v>937</v>
      </c>
      <c r="BH1952">
        <v>59</v>
      </c>
      <c r="BI1952">
        <v>8082</v>
      </c>
      <c r="BJ1952" t="s">
        <v>4649</v>
      </c>
      <c r="BK1952" t="s">
        <v>937</v>
      </c>
      <c r="BP1952">
        <v>91</v>
      </c>
      <c r="BQ1952">
        <v>6210</v>
      </c>
      <c r="BS1952">
        <v>1</v>
      </c>
    </row>
    <row r="1953" spans="43:71" x14ac:dyDescent="0.2">
      <c r="AQ1953">
        <v>59</v>
      </c>
      <c r="AR1953">
        <v>8083</v>
      </c>
      <c r="AS1953" t="s">
        <v>31892</v>
      </c>
      <c r="AT1953" t="s">
        <v>937</v>
      </c>
      <c r="AU1953">
        <v>59</v>
      </c>
      <c r="AV1953">
        <v>8083</v>
      </c>
      <c r="AW1953" t="s">
        <v>24994</v>
      </c>
      <c r="AX1953" t="s">
        <v>937</v>
      </c>
      <c r="AY1953">
        <v>59</v>
      </c>
      <c r="AZ1953">
        <v>8083</v>
      </c>
      <c r="BA1953" t="s">
        <v>18146</v>
      </c>
      <c r="BB1953" t="s">
        <v>937</v>
      </c>
      <c r="BC1953">
        <v>59</v>
      </c>
      <c r="BD1953">
        <v>8083</v>
      </c>
      <c r="BE1953" t="s">
        <v>11298</v>
      </c>
      <c r="BF1953" t="s">
        <v>937</v>
      </c>
      <c r="BH1953">
        <v>59</v>
      </c>
      <c r="BI1953">
        <v>8083</v>
      </c>
      <c r="BJ1953" t="s">
        <v>4650</v>
      </c>
      <c r="BK1953" t="s">
        <v>937</v>
      </c>
      <c r="BP1953">
        <v>91</v>
      </c>
      <c r="BQ1953">
        <v>6240</v>
      </c>
      <c r="BS1953">
        <v>1</v>
      </c>
    </row>
    <row r="1954" spans="43:71" x14ac:dyDescent="0.2">
      <c r="AQ1954">
        <v>59</v>
      </c>
      <c r="AR1954">
        <v>8084</v>
      </c>
      <c r="AS1954" t="s">
        <v>31893</v>
      </c>
      <c r="AT1954" t="s">
        <v>937</v>
      </c>
      <c r="AU1954">
        <v>59</v>
      </c>
      <c r="AV1954">
        <v>8084</v>
      </c>
      <c r="AW1954" t="s">
        <v>24995</v>
      </c>
      <c r="AX1954" t="s">
        <v>937</v>
      </c>
      <c r="AY1954">
        <v>59</v>
      </c>
      <c r="AZ1954">
        <v>8084</v>
      </c>
      <c r="BA1954" t="s">
        <v>18147</v>
      </c>
      <c r="BB1954" t="s">
        <v>937</v>
      </c>
      <c r="BC1954">
        <v>59</v>
      </c>
      <c r="BD1954">
        <v>8084</v>
      </c>
      <c r="BE1954" t="s">
        <v>11299</v>
      </c>
      <c r="BF1954" t="s">
        <v>937</v>
      </c>
      <c r="BH1954">
        <v>59</v>
      </c>
      <c r="BI1954">
        <v>8084</v>
      </c>
      <c r="BJ1954" t="s">
        <v>4651</v>
      </c>
      <c r="BK1954" t="s">
        <v>937</v>
      </c>
      <c r="BP1954">
        <v>91</v>
      </c>
      <c r="BQ1954">
        <v>6250</v>
      </c>
      <c r="BS1954">
        <v>1</v>
      </c>
    </row>
    <row r="1955" spans="43:71" x14ac:dyDescent="0.2">
      <c r="AQ1955">
        <v>61</v>
      </c>
      <c r="AR1955">
        <v>6010</v>
      </c>
      <c r="AS1955" t="s">
        <v>31894</v>
      </c>
      <c r="AT1955" t="s">
        <v>937</v>
      </c>
      <c r="AU1955">
        <v>61</v>
      </c>
      <c r="AV1955">
        <v>6010</v>
      </c>
      <c r="AW1955" t="s">
        <v>24996</v>
      </c>
      <c r="AX1955" t="s">
        <v>937</v>
      </c>
      <c r="AY1955">
        <v>61</v>
      </c>
      <c r="AZ1955">
        <v>6010</v>
      </c>
      <c r="BA1955" t="s">
        <v>18148</v>
      </c>
      <c r="BB1955" t="s">
        <v>937</v>
      </c>
      <c r="BC1955">
        <v>61</v>
      </c>
      <c r="BD1955">
        <v>6010</v>
      </c>
      <c r="BE1955" t="s">
        <v>11300</v>
      </c>
      <c r="BF1955" t="s">
        <v>937</v>
      </c>
      <c r="BH1955">
        <v>61</v>
      </c>
      <c r="BI1955">
        <v>6010</v>
      </c>
      <c r="BJ1955" t="s">
        <v>4652</v>
      </c>
      <c r="BK1955" t="s">
        <v>937</v>
      </c>
      <c r="BP1955">
        <v>91</v>
      </c>
      <c r="BQ1955">
        <v>6256</v>
      </c>
      <c r="BS1955">
        <v>1</v>
      </c>
    </row>
    <row r="1956" spans="43:71" x14ac:dyDescent="0.2">
      <c r="AQ1956">
        <v>61</v>
      </c>
      <c r="AR1956">
        <v>6020</v>
      </c>
      <c r="AS1956" t="s">
        <v>31895</v>
      </c>
      <c r="AT1956" t="s">
        <v>937</v>
      </c>
      <c r="AU1956">
        <v>61</v>
      </c>
      <c r="AV1956">
        <v>6020</v>
      </c>
      <c r="AW1956" t="s">
        <v>24997</v>
      </c>
      <c r="AX1956" t="s">
        <v>937</v>
      </c>
      <c r="AY1956">
        <v>61</v>
      </c>
      <c r="AZ1956">
        <v>6020</v>
      </c>
      <c r="BA1956" t="s">
        <v>18149</v>
      </c>
      <c r="BB1956" t="s">
        <v>937</v>
      </c>
      <c r="BC1956">
        <v>61</v>
      </c>
      <c r="BD1956">
        <v>6020</v>
      </c>
      <c r="BE1956" t="s">
        <v>11301</v>
      </c>
      <c r="BF1956" t="s">
        <v>937</v>
      </c>
      <c r="BH1956">
        <v>61</v>
      </c>
      <c r="BI1956">
        <v>6020</v>
      </c>
      <c r="BJ1956" t="s">
        <v>4653</v>
      </c>
      <c r="BK1956" t="s">
        <v>937</v>
      </c>
      <c r="BP1956">
        <v>91</v>
      </c>
      <c r="BQ1956">
        <v>6260</v>
      </c>
      <c r="BS1956">
        <v>1</v>
      </c>
    </row>
    <row r="1957" spans="43:71" x14ac:dyDescent="0.2">
      <c r="AQ1957">
        <v>61</v>
      </c>
      <c r="AR1957">
        <v>6030</v>
      </c>
      <c r="AS1957" t="s">
        <v>31896</v>
      </c>
      <c r="AT1957" t="s">
        <v>937</v>
      </c>
      <c r="AU1957">
        <v>61</v>
      </c>
      <c r="AV1957">
        <v>6030</v>
      </c>
      <c r="AW1957" t="s">
        <v>24998</v>
      </c>
      <c r="AX1957" t="s">
        <v>937</v>
      </c>
      <c r="AY1957">
        <v>61</v>
      </c>
      <c r="AZ1957">
        <v>6030</v>
      </c>
      <c r="BA1957" t="s">
        <v>18150</v>
      </c>
      <c r="BB1957" t="s">
        <v>937</v>
      </c>
      <c r="BC1957">
        <v>61</v>
      </c>
      <c r="BD1957">
        <v>6030</v>
      </c>
      <c r="BE1957" t="s">
        <v>11302</v>
      </c>
      <c r="BF1957" t="s">
        <v>937</v>
      </c>
      <c r="BH1957">
        <v>61</v>
      </c>
      <c r="BI1957">
        <v>6030</v>
      </c>
      <c r="BJ1957" t="s">
        <v>4654</v>
      </c>
      <c r="BK1957" t="s">
        <v>937</v>
      </c>
      <c r="BP1957">
        <v>91</v>
      </c>
      <c r="BQ1957">
        <v>6270</v>
      </c>
      <c r="BS1957">
        <v>1</v>
      </c>
    </row>
    <row r="1958" spans="43:71" x14ac:dyDescent="0.2">
      <c r="AQ1958">
        <v>61</v>
      </c>
      <c r="AR1958">
        <v>6040</v>
      </c>
      <c r="AS1958" t="s">
        <v>31897</v>
      </c>
      <c r="AT1958" t="s">
        <v>937</v>
      </c>
      <c r="AU1958">
        <v>61</v>
      </c>
      <c r="AV1958">
        <v>6040</v>
      </c>
      <c r="AW1958" t="s">
        <v>24999</v>
      </c>
      <c r="AX1958" t="s">
        <v>937</v>
      </c>
      <c r="AY1958">
        <v>61</v>
      </c>
      <c r="AZ1958">
        <v>6040</v>
      </c>
      <c r="BA1958" t="s">
        <v>18151</v>
      </c>
      <c r="BB1958" t="s">
        <v>937</v>
      </c>
      <c r="BC1958">
        <v>61</v>
      </c>
      <c r="BD1958">
        <v>6040</v>
      </c>
      <c r="BE1958" t="s">
        <v>11303</v>
      </c>
      <c r="BF1958" t="s">
        <v>937</v>
      </c>
      <c r="BH1958">
        <v>61</v>
      </c>
      <c r="BI1958">
        <v>6040</v>
      </c>
      <c r="BJ1958" t="s">
        <v>4655</v>
      </c>
      <c r="BK1958" t="s">
        <v>937</v>
      </c>
      <c r="BP1958">
        <v>91</v>
      </c>
      <c r="BQ1958">
        <v>6280</v>
      </c>
      <c r="BS1958">
        <v>1</v>
      </c>
    </row>
    <row r="1959" spans="43:71" x14ac:dyDescent="0.2">
      <c r="AQ1959">
        <v>61</v>
      </c>
      <c r="AR1959">
        <v>6070</v>
      </c>
      <c r="AS1959" t="s">
        <v>31898</v>
      </c>
      <c r="AT1959" t="s">
        <v>937</v>
      </c>
      <c r="AU1959">
        <v>61</v>
      </c>
      <c r="AV1959">
        <v>6070</v>
      </c>
      <c r="AW1959" t="s">
        <v>25000</v>
      </c>
      <c r="AX1959" t="s">
        <v>937</v>
      </c>
      <c r="AY1959">
        <v>61</v>
      </c>
      <c r="AZ1959">
        <v>6070</v>
      </c>
      <c r="BA1959" t="s">
        <v>18152</v>
      </c>
      <c r="BB1959" t="s">
        <v>937</v>
      </c>
      <c r="BC1959">
        <v>61</v>
      </c>
      <c r="BD1959">
        <v>6070</v>
      </c>
      <c r="BE1959" t="s">
        <v>11304</v>
      </c>
      <c r="BF1959" t="s">
        <v>937</v>
      </c>
      <c r="BH1959">
        <v>61</v>
      </c>
      <c r="BI1959">
        <v>6070</v>
      </c>
      <c r="BJ1959" t="s">
        <v>4656</v>
      </c>
      <c r="BK1959" t="s">
        <v>937</v>
      </c>
      <c r="BP1959">
        <v>91</v>
      </c>
      <c r="BQ1959">
        <v>6290</v>
      </c>
      <c r="BS1959">
        <v>1</v>
      </c>
    </row>
    <row r="1960" spans="43:71" x14ac:dyDescent="0.2">
      <c r="AQ1960">
        <v>61</v>
      </c>
      <c r="AR1960">
        <v>6080</v>
      </c>
      <c r="AS1960" t="s">
        <v>31899</v>
      </c>
      <c r="AT1960" t="s">
        <v>937</v>
      </c>
      <c r="AU1960">
        <v>61</v>
      </c>
      <c r="AV1960">
        <v>6080</v>
      </c>
      <c r="AW1960" t="s">
        <v>25001</v>
      </c>
      <c r="AX1960" t="s">
        <v>937</v>
      </c>
      <c r="AY1960">
        <v>61</v>
      </c>
      <c r="AZ1960">
        <v>6080</v>
      </c>
      <c r="BA1960" t="s">
        <v>18153</v>
      </c>
      <c r="BB1960" t="s">
        <v>937</v>
      </c>
      <c r="BC1960">
        <v>61</v>
      </c>
      <c r="BD1960">
        <v>6080</v>
      </c>
      <c r="BE1960" t="s">
        <v>11305</v>
      </c>
      <c r="BF1960" t="s">
        <v>937</v>
      </c>
      <c r="BH1960">
        <v>61</v>
      </c>
      <c r="BI1960">
        <v>6080</v>
      </c>
      <c r="BJ1960" t="s">
        <v>4657</v>
      </c>
      <c r="BK1960" t="s">
        <v>937</v>
      </c>
      <c r="BP1960">
        <v>91</v>
      </c>
      <c r="BQ1960">
        <v>6300</v>
      </c>
      <c r="BS1960">
        <v>1</v>
      </c>
    </row>
    <row r="1961" spans="43:71" x14ac:dyDescent="0.2">
      <c r="AQ1961">
        <v>61</v>
      </c>
      <c r="AR1961">
        <v>6090</v>
      </c>
      <c r="AS1961" t="s">
        <v>31900</v>
      </c>
      <c r="AT1961" t="s">
        <v>937</v>
      </c>
      <c r="AU1961">
        <v>61</v>
      </c>
      <c r="AV1961">
        <v>6090</v>
      </c>
      <c r="AW1961" t="s">
        <v>25002</v>
      </c>
      <c r="AX1961" t="s">
        <v>937</v>
      </c>
      <c r="AY1961">
        <v>61</v>
      </c>
      <c r="AZ1961">
        <v>6090</v>
      </c>
      <c r="BA1961" t="s">
        <v>18154</v>
      </c>
      <c r="BB1961" t="s">
        <v>937</v>
      </c>
      <c r="BC1961">
        <v>61</v>
      </c>
      <c r="BD1961">
        <v>6090</v>
      </c>
      <c r="BE1961" t="s">
        <v>11306</v>
      </c>
      <c r="BF1961" t="s">
        <v>937</v>
      </c>
      <c r="BH1961">
        <v>61</v>
      </c>
      <c r="BI1961">
        <v>6090</v>
      </c>
      <c r="BJ1961" t="s">
        <v>4658</v>
      </c>
      <c r="BK1961" t="s">
        <v>937</v>
      </c>
      <c r="BP1961">
        <v>91</v>
      </c>
      <c r="BQ1961">
        <v>6310</v>
      </c>
      <c r="BS1961">
        <v>1</v>
      </c>
    </row>
    <row r="1962" spans="43:71" x14ac:dyDescent="0.2">
      <c r="AQ1962">
        <v>61</v>
      </c>
      <c r="AR1962">
        <v>6100</v>
      </c>
      <c r="AS1962" t="s">
        <v>31901</v>
      </c>
      <c r="AT1962" t="s">
        <v>937</v>
      </c>
      <c r="AU1962">
        <v>61</v>
      </c>
      <c r="AV1962">
        <v>6100</v>
      </c>
      <c r="AW1962" t="s">
        <v>25003</v>
      </c>
      <c r="AX1962" t="s">
        <v>937</v>
      </c>
      <c r="AY1962">
        <v>61</v>
      </c>
      <c r="AZ1962">
        <v>6100</v>
      </c>
      <c r="BA1962" t="s">
        <v>18155</v>
      </c>
      <c r="BB1962" t="s">
        <v>937</v>
      </c>
      <c r="BC1962">
        <v>61</v>
      </c>
      <c r="BD1962">
        <v>6100</v>
      </c>
      <c r="BE1962" t="s">
        <v>11307</v>
      </c>
      <c r="BF1962" t="s">
        <v>937</v>
      </c>
      <c r="BH1962">
        <v>61</v>
      </c>
      <c r="BI1962">
        <v>6100</v>
      </c>
      <c r="BJ1962" t="s">
        <v>4659</v>
      </c>
      <c r="BK1962" t="s">
        <v>937</v>
      </c>
      <c r="BP1962">
        <v>91</v>
      </c>
      <c r="BQ1962">
        <v>6320</v>
      </c>
      <c r="BS1962">
        <v>1</v>
      </c>
    </row>
    <row r="1963" spans="43:71" x14ac:dyDescent="0.2">
      <c r="AQ1963">
        <v>61</v>
      </c>
      <c r="AR1963">
        <v>6101</v>
      </c>
      <c r="AS1963" t="s">
        <v>31902</v>
      </c>
      <c r="AT1963" t="s">
        <v>936</v>
      </c>
      <c r="AU1963">
        <v>61</v>
      </c>
      <c r="AV1963">
        <v>6101</v>
      </c>
      <c r="AW1963" t="s">
        <v>25004</v>
      </c>
      <c r="AX1963" t="s">
        <v>939</v>
      </c>
      <c r="AY1963">
        <v>61</v>
      </c>
      <c r="AZ1963">
        <v>6101</v>
      </c>
      <c r="BA1963" t="s">
        <v>18156</v>
      </c>
      <c r="BB1963" t="s">
        <v>939</v>
      </c>
      <c r="BC1963">
        <v>61</v>
      </c>
      <c r="BD1963">
        <v>6101</v>
      </c>
      <c r="BE1963" t="s">
        <v>11308</v>
      </c>
      <c r="BF1963" t="s">
        <v>939</v>
      </c>
      <c r="BH1963">
        <v>61</v>
      </c>
      <c r="BI1963">
        <v>6101</v>
      </c>
      <c r="BJ1963" t="s">
        <v>4660</v>
      </c>
      <c r="BK1963" t="s">
        <v>939</v>
      </c>
      <c r="BP1963">
        <v>91</v>
      </c>
      <c r="BQ1963">
        <v>6330</v>
      </c>
      <c r="BS1963">
        <v>1</v>
      </c>
    </row>
    <row r="1964" spans="43:71" x14ac:dyDescent="0.2">
      <c r="AQ1964">
        <v>61</v>
      </c>
      <c r="AR1964">
        <v>6110</v>
      </c>
      <c r="AS1964" t="s">
        <v>31903</v>
      </c>
      <c r="AT1964" t="s">
        <v>938</v>
      </c>
      <c r="AU1964">
        <v>61</v>
      </c>
      <c r="AV1964">
        <v>6110</v>
      </c>
      <c r="AW1964" t="s">
        <v>25005</v>
      </c>
      <c r="AX1964" t="s">
        <v>936</v>
      </c>
      <c r="AY1964">
        <v>61</v>
      </c>
      <c r="AZ1964">
        <v>6110</v>
      </c>
      <c r="BA1964" t="s">
        <v>18157</v>
      </c>
      <c r="BB1964" t="s">
        <v>936</v>
      </c>
      <c r="BC1964">
        <v>61</v>
      </c>
      <c r="BD1964">
        <v>6110</v>
      </c>
      <c r="BE1964" t="s">
        <v>11309</v>
      </c>
      <c r="BF1964" t="s">
        <v>936</v>
      </c>
      <c r="BH1964">
        <v>61</v>
      </c>
      <c r="BI1964">
        <v>6110</v>
      </c>
      <c r="BJ1964" t="s">
        <v>4661</v>
      </c>
      <c r="BK1964" t="s">
        <v>936</v>
      </c>
      <c r="BP1964">
        <v>91</v>
      </c>
      <c r="BQ1964">
        <v>6340</v>
      </c>
      <c r="BS1964">
        <v>1</v>
      </c>
    </row>
    <row r="1965" spans="43:71" x14ac:dyDescent="0.2">
      <c r="AQ1965">
        <v>61</v>
      </c>
      <c r="AR1965">
        <v>6130</v>
      </c>
      <c r="AS1965" t="s">
        <v>31904</v>
      </c>
      <c r="AT1965" t="s">
        <v>937</v>
      </c>
      <c r="AU1965">
        <v>61</v>
      </c>
      <c r="AV1965">
        <v>6130</v>
      </c>
      <c r="AW1965" t="s">
        <v>25006</v>
      </c>
      <c r="AX1965" t="s">
        <v>937</v>
      </c>
      <c r="AY1965">
        <v>61</v>
      </c>
      <c r="AZ1965">
        <v>6130</v>
      </c>
      <c r="BA1965" t="s">
        <v>18158</v>
      </c>
      <c r="BB1965" t="s">
        <v>937</v>
      </c>
      <c r="BC1965">
        <v>61</v>
      </c>
      <c r="BD1965">
        <v>6130</v>
      </c>
      <c r="BE1965" t="s">
        <v>11310</v>
      </c>
      <c r="BF1965" t="s">
        <v>937</v>
      </c>
      <c r="BH1965">
        <v>61</v>
      </c>
      <c r="BI1965">
        <v>6130</v>
      </c>
      <c r="BJ1965" t="s">
        <v>4662</v>
      </c>
      <c r="BK1965" t="s">
        <v>937</v>
      </c>
      <c r="BP1965">
        <v>92</v>
      </c>
      <c r="BQ1965">
        <v>6010</v>
      </c>
      <c r="BS1965">
        <v>2</v>
      </c>
    </row>
    <row r="1966" spans="43:71" x14ac:dyDescent="0.2">
      <c r="AQ1966">
        <v>61</v>
      </c>
      <c r="AR1966">
        <v>6131</v>
      </c>
      <c r="AS1966" t="s">
        <v>31905</v>
      </c>
      <c r="AT1966" t="s">
        <v>937</v>
      </c>
      <c r="AU1966">
        <v>61</v>
      </c>
      <c r="AV1966">
        <v>6131</v>
      </c>
      <c r="AW1966" t="s">
        <v>25007</v>
      </c>
      <c r="AX1966" t="s">
        <v>937</v>
      </c>
      <c r="AY1966">
        <v>61</v>
      </c>
      <c r="AZ1966">
        <v>6131</v>
      </c>
      <c r="BA1966" t="s">
        <v>18159</v>
      </c>
      <c r="BB1966" t="s">
        <v>937</v>
      </c>
      <c r="BC1966">
        <v>61</v>
      </c>
      <c r="BD1966">
        <v>6131</v>
      </c>
      <c r="BE1966" t="s">
        <v>11311</v>
      </c>
      <c r="BF1966" t="s">
        <v>937</v>
      </c>
      <c r="BH1966">
        <v>61</v>
      </c>
      <c r="BI1966">
        <v>6131</v>
      </c>
      <c r="BJ1966" t="s">
        <v>4663</v>
      </c>
      <c r="BK1966" t="s">
        <v>937</v>
      </c>
      <c r="BP1966">
        <v>92</v>
      </c>
      <c r="BQ1966">
        <v>6020</v>
      </c>
      <c r="BS1966">
        <v>2</v>
      </c>
    </row>
    <row r="1967" spans="43:71" x14ac:dyDescent="0.2">
      <c r="AQ1967">
        <v>61</v>
      </c>
      <c r="AR1967">
        <v>6140</v>
      </c>
      <c r="AS1967" t="s">
        <v>31906</v>
      </c>
      <c r="AT1967" t="s">
        <v>937</v>
      </c>
      <c r="AU1967">
        <v>61</v>
      </c>
      <c r="AV1967">
        <v>6140</v>
      </c>
      <c r="AW1967" t="s">
        <v>25008</v>
      </c>
      <c r="AX1967" t="s">
        <v>937</v>
      </c>
      <c r="AY1967">
        <v>61</v>
      </c>
      <c r="AZ1967">
        <v>6140</v>
      </c>
      <c r="BA1967" t="s">
        <v>18160</v>
      </c>
      <c r="BB1967" t="s">
        <v>937</v>
      </c>
      <c r="BC1967">
        <v>61</v>
      </c>
      <c r="BD1967">
        <v>6140</v>
      </c>
      <c r="BE1967" t="s">
        <v>11312</v>
      </c>
      <c r="BF1967" t="s">
        <v>937</v>
      </c>
      <c r="BH1967">
        <v>61</v>
      </c>
      <c r="BI1967">
        <v>6140</v>
      </c>
      <c r="BJ1967" t="s">
        <v>4664</v>
      </c>
      <c r="BK1967" t="s">
        <v>937</v>
      </c>
      <c r="BP1967">
        <v>92</v>
      </c>
      <c r="BQ1967">
        <v>6030</v>
      </c>
      <c r="BS1967">
        <v>2</v>
      </c>
    </row>
    <row r="1968" spans="43:71" x14ac:dyDescent="0.2">
      <c r="AQ1968">
        <v>61</v>
      </c>
      <c r="AR1968">
        <v>6150</v>
      </c>
      <c r="AS1968" t="s">
        <v>31907</v>
      </c>
      <c r="AT1968" t="s">
        <v>937</v>
      </c>
      <c r="AU1968">
        <v>61</v>
      </c>
      <c r="AV1968">
        <v>6150</v>
      </c>
      <c r="AW1968" t="s">
        <v>25009</v>
      </c>
      <c r="AX1968" t="s">
        <v>937</v>
      </c>
      <c r="AY1968">
        <v>61</v>
      </c>
      <c r="AZ1968">
        <v>6150</v>
      </c>
      <c r="BA1968" t="s">
        <v>18161</v>
      </c>
      <c r="BB1968" t="s">
        <v>937</v>
      </c>
      <c r="BC1968">
        <v>61</v>
      </c>
      <c r="BD1968">
        <v>6150</v>
      </c>
      <c r="BE1968" t="s">
        <v>11313</v>
      </c>
      <c r="BF1968" t="s">
        <v>937</v>
      </c>
      <c r="BH1968">
        <v>61</v>
      </c>
      <c r="BI1968">
        <v>6150</v>
      </c>
      <c r="BJ1968" t="s">
        <v>4665</v>
      </c>
      <c r="BK1968" t="s">
        <v>937</v>
      </c>
      <c r="BP1968">
        <v>92</v>
      </c>
      <c r="BQ1968">
        <v>6040</v>
      </c>
      <c r="BS1968">
        <v>2</v>
      </c>
    </row>
    <row r="1969" spans="43:71" x14ac:dyDescent="0.2">
      <c r="AQ1969">
        <v>61</v>
      </c>
      <c r="AR1969">
        <v>6160</v>
      </c>
      <c r="AS1969" t="s">
        <v>31908</v>
      </c>
      <c r="AT1969" t="s">
        <v>937</v>
      </c>
      <c r="AU1969">
        <v>61</v>
      </c>
      <c r="AV1969">
        <v>6160</v>
      </c>
      <c r="AW1969" t="s">
        <v>25010</v>
      </c>
      <c r="AX1969" t="s">
        <v>937</v>
      </c>
      <c r="AY1969">
        <v>61</v>
      </c>
      <c r="AZ1969">
        <v>6160</v>
      </c>
      <c r="BA1969" t="s">
        <v>18162</v>
      </c>
      <c r="BB1969" t="s">
        <v>937</v>
      </c>
      <c r="BC1969">
        <v>61</v>
      </c>
      <c r="BD1969">
        <v>6160</v>
      </c>
      <c r="BE1969" t="s">
        <v>11314</v>
      </c>
      <c r="BF1969" t="s">
        <v>937</v>
      </c>
      <c r="BH1969">
        <v>61</v>
      </c>
      <c r="BI1969">
        <v>6160</v>
      </c>
      <c r="BJ1969" t="s">
        <v>4666</v>
      </c>
      <c r="BK1969" t="s">
        <v>937</v>
      </c>
      <c r="BP1969">
        <v>92</v>
      </c>
      <c r="BQ1969">
        <v>6070</v>
      </c>
      <c r="BS1969">
        <v>2</v>
      </c>
    </row>
    <row r="1970" spans="43:71" x14ac:dyDescent="0.2">
      <c r="AQ1970">
        <v>61</v>
      </c>
      <c r="AR1970">
        <v>6170</v>
      </c>
      <c r="AS1970" t="s">
        <v>31909</v>
      </c>
      <c r="AT1970" t="s">
        <v>937</v>
      </c>
      <c r="AU1970">
        <v>61</v>
      </c>
      <c r="AV1970">
        <v>6170</v>
      </c>
      <c r="AW1970" t="s">
        <v>25011</v>
      </c>
      <c r="AX1970" t="s">
        <v>937</v>
      </c>
      <c r="AY1970">
        <v>61</v>
      </c>
      <c r="AZ1970">
        <v>6170</v>
      </c>
      <c r="BA1970" t="s">
        <v>18163</v>
      </c>
      <c r="BB1970" t="s">
        <v>937</v>
      </c>
      <c r="BC1970">
        <v>61</v>
      </c>
      <c r="BD1970">
        <v>6170</v>
      </c>
      <c r="BE1970" t="s">
        <v>11315</v>
      </c>
      <c r="BF1970" t="s">
        <v>937</v>
      </c>
      <c r="BH1970">
        <v>61</v>
      </c>
      <c r="BI1970">
        <v>6170</v>
      </c>
      <c r="BJ1970" t="s">
        <v>4667</v>
      </c>
      <c r="BK1970" t="s">
        <v>937</v>
      </c>
      <c r="BP1970">
        <v>92</v>
      </c>
      <c r="BQ1970">
        <v>6080</v>
      </c>
      <c r="BS1970">
        <v>2</v>
      </c>
    </row>
    <row r="1971" spans="43:71" x14ac:dyDescent="0.2">
      <c r="AQ1971">
        <v>61</v>
      </c>
      <c r="AR1971">
        <v>6180</v>
      </c>
      <c r="AS1971" t="s">
        <v>31910</v>
      </c>
      <c r="AT1971" t="s">
        <v>937</v>
      </c>
      <c r="AU1971">
        <v>61</v>
      </c>
      <c r="AV1971">
        <v>6180</v>
      </c>
      <c r="AW1971" t="s">
        <v>25012</v>
      </c>
      <c r="AX1971" t="s">
        <v>937</v>
      </c>
      <c r="AY1971">
        <v>61</v>
      </c>
      <c r="AZ1971">
        <v>6180</v>
      </c>
      <c r="BA1971" t="s">
        <v>18164</v>
      </c>
      <c r="BB1971" t="s">
        <v>937</v>
      </c>
      <c r="BC1971">
        <v>61</v>
      </c>
      <c r="BD1971">
        <v>6180</v>
      </c>
      <c r="BE1971" t="s">
        <v>11316</v>
      </c>
      <c r="BF1971" t="s">
        <v>937</v>
      </c>
      <c r="BH1971">
        <v>61</v>
      </c>
      <c r="BI1971">
        <v>6180</v>
      </c>
      <c r="BJ1971" t="s">
        <v>4668</v>
      </c>
      <c r="BK1971" t="s">
        <v>937</v>
      </c>
      <c r="BP1971">
        <v>92</v>
      </c>
      <c r="BQ1971">
        <v>6090</v>
      </c>
      <c r="BS1971">
        <v>2</v>
      </c>
    </row>
    <row r="1972" spans="43:71" x14ac:dyDescent="0.2">
      <c r="AQ1972">
        <v>61</v>
      </c>
      <c r="AR1972">
        <v>6190</v>
      </c>
      <c r="AS1972" t="s">
        <v>31911</v>
      </c>
      <c r="AT1972" t="s">
        <v>937</v>
      </c>
      <c r="AU1972">
        <v>61</v>
      </c>
      <c r="AV1972">
        <v>6190</v>
      </c>
      <c r="AW1972" t="s">
        <v>25013</v>
      </c>
      <c r="AX1972" t="s">
        <v>937</v>
      </c>
      <c r="AY1972">
        <v>61</v>
      </c>
      <c r="AZ1972">
        <v>6190</v>
      </c>
      <c r="BA1972" t="s">
        <v>18165</v>
      </c>
      <c r="BB1972" t="s">
        <v>937</v>
      </c>
      <c r="BC1972">
        <v>61</v>
      </c>
      <c r="BD1972">
        <v>6190</v>
      </c>
      <c r="BE1972" t="s">
        <v>11317</v>
      </c>
      <c r="BF1972" t="s">
        <v>937</v>
      </c>
      <c r="BH1972">
        <v>61</v>
      </c>
      <c r="BI1972">
        <v>6190</v>
      </c>
      <c r="BJ1972" t="s">
        <v>4669</v>
      </c>
      <c r="BK1972" t="s">
        <v>937</v>
      </c>
      <c r="BP1972">
        <v>92</v>
      </c>
      <c r="BQ1972">
        <v>6100</v>
      </c>
      <c r="BS1972">
        <v>2</v>
      </c>
    </row>
    <row r="1973" spans="43:71" x14ac:dyDescent="0.2">
      <c r="AQ1973">
        <v>61</v>
      </c>
      <c r="AR1973">
        <v>6200</v>
      </c>
      <c r="AS1973" t="s">
        <v>31912</v>
      </c>
      <c r="AT1973" t="s">
        <v>937</v>
      </c>
      <c r="AU1973">
        <v>61</v>
      </c>
      <c r="AV1973">
        <v>6200</v>
      </c>
      <c r="AW1973" t="s">
        <v>25014</v>
      </c>
      <c r="AX1973" t="s">
        <v>937</v>
      </c>
      <c r="AY1973">
        <v>61</v>
      </c>
      <c r="AZ1973">
        <v>6200</v>
      </c>
      <c r="BA1973" t="s">
        <v>18166</v>
      </c>
      <c r="BB1973" t="s">
        <v>937</v>
      </c>
      <c r="BC1973">
        <v>61</v>
      </c>
      <c r="BD1973">
        <v>6200</v>
      </c>
      <c r="BE1973" t="s">
        <v>11318</v>
      </c>
      <c r="BF1973" t="s">
        <v>937</v>
      </c>
      <c r="BH1973">
        <v>61</v>
      </c>
      <c r="BI1973">
        <v>6200</v>
      </c>
      <c r="BJ1973" t="s">
        <v>4670</v>
      </c>
      <c r="BK1973" t="s">
        <v>937</v>
      </c>
      <c r="BP1973">
        <v>92</v>
      </c>
      <c r="BQ1973">
        <v>6101</v>
      </c>
      <c r="BS1973">
        <v>2</v>
      </c>
    </row>
    <row r="1974" spans="43:71" x14ac:dyDescent="0.2">
      <c r="AQ1974">
        <v>61</v>
      </c>
      <c r="AR1974">
        <v>6210</v>
      </c>
      <c r="AS1974" t="s">
        <v>31913</v>
      </c>
      <c r="AT1974" t="s">
        <v>936</v>
      </c>
      <c r="AU1974">
        <v>61</v>
      </c>
      <c r="AV1974">
        <v>6210</v>
      </c>
      <c r="AW1974" t="s">
        <v>25015</v>
      </c>
      <c r="AX1974" t="s">
        <v>936</v>
      </c>
      <c r="AY1974">
        <v>61</v>
      </c>
      <c r="AZ1974">
        <v>6210</v>
      </c>
      <c r="BA1974" t="s">
        <v>18167</v>
      </c>
      <c r="BB1974" t="s">
        <v>936</v>
      </c>
      <c r="BC1974">
        <v>61</v>
      </c>
      <c r="BD1974">
        <v>6210</v>
      </c>
      <c r="BE1974" t="s">
        <v>11319</v>
      </c>
      <c r="BF1974" t="s">
        <v>936</v>
      </c>
      <c r="BH1974">
        <v>61</v>
      </c>
      <c r="BI1974">
        <v>6210</v>
      </c>
      <c r="BJ1974" t="s">
        <v>4671</v>
      </c>
      <c r="BK1974" t="s">
        <v>936</v>
      </c>
      <c r="BP1974">
        <v>92</v>
      </c>
      <c r="BQ1974">
        <v>6110</v>
      </c>
      <c r="BS1974">
        <v>1</v>
      </c>
    </row>
    <row r="1975" spans="43:71" x14ac:dyDescent="0.2">
      <c r="AQ1975">
        <v>61</v>
      </c>
      <c r="AR1975">
        <v>6240</v>
      </c>
      <c r="AS1975" t="s">
        <v>31914</v>
      </c>
      <c r="AT1975" t="s">
        <v>937</v>
      </c>
      <c r="AU1975">
        <v>61</v>
      </c>
      <c r="AV1975">
        <v>6240</v>
      </c>
      <c r="AW1975" t="s">
        <v>25016</v>
      </c>
      <c r="AX1975" t="s">
        <v>937</v>
      </c>
      <c r="AY1975">
        <v>61</v>
      </c>
      <c r="AZ1975">
        <v>6240</v>
      </c>
      <c r="BA1975" t="s">
        <v>18168</v>
      </c>
      <c r="BB1975" t="s">
        <v>937</v>
      </c>
      <c r="BC1975">
        <v>61</v>
      </c>
      <c r="BD1975">
        <v>6240</v>
      </c>
      <c r="BE1975" t="s">
        <v>11320</v>
      </c>
      <c r="BF1975" t="s">
        <v>937</v>
      </c>
      <c r="BH1975">
        <v>61</v>
      </c>
      <c r="BI1975">
        <v>6240</v>
      </c>
      <c r="BJ1975" t="s">
        <v>4672</v>
      </c>
      <c r="BK1975" t="s">
        <v>937</v>
      </c>
      <c r="BP1975">
        <v>92</v>
      </c>
      <c r="BQ1975">
        <v>6130</v>
      </c>
      <c r="BS1975">
        <v>2</v>
      </c>
    </row>
    <row r="1976" spans="43:71" x14ac:dyDescent="0.2">
      <c r="AQ1976">
        <v>61</v>
      </c>
      <c r="AR1976">
        <v>6250</v>
      </c>
      <c r="AS1976" t="s">
        <v>31915</v>
      </c>
      <c r="AT1976" t="s">
        <v>937</v>
      </c>
      <c r="AU1976">
        <v>61</v>
      </c>
      <c r="AV1976">
        <v>6250</v>
      </c>
      <c r="AW1976" t="s">
        <v>25017</v>
      </c>
      <c r="AX1976" t="s">
        <v>937</v>
      </c>
      <c r="AY1976">
        <v>61</v>
      </c>
      <c r="AZ1976">
        <v>6250</v>
      </c>
      <c r="BA1976" t="s">
        <v>18169</v>
      </c>
      <c r="BB1976" t="s">
        <v>937</v>
      </c>
      <c r="BC1976">
        <v>61</v>
      </c>
      <c r="BD1976">
        <v>6250</v>
      </c>
      <c r="BE1976" t="s">
        <v>11321</v>
      </c>
      <c r="BF1976" t="s">
        <v>937</v>
      </c>
      <c r="BH1976">
        <v>61</v>
      </c>
      <c r="BI1976">
        <v>6250</v>
      </c>
      <c r="BJ1976" t="s">
        <v>4673</v>
      </c>
      <c r="BK1976" t="s">
        <v>937</v>
      </c>
      <c r="BP1976">
        <v>92</v>
      </c>
      <c r="BQ1976">
        <v>6131</v>
      </c>
      <c r="BS1976">
        <v>2</v>
      </c>
    </row>
    <row r="1977" spans="43:71" x14ac:dyDescent="0.2">
      <c r="AQ1977">
        <v>61</v>
      </c>
      <c r="AR1977">
        <v>6256</v>
      </c>
      <c r="AS1977" t="s">
        <v>31916</v>
      </c>
      <c r="AT1977" t="s">
        <v>936</v>
      </c>
      <c r="AU1977">
        <v>61</v>
      </c>
      <c r="AV1977">
        <v>6256</v>
      </c>
      <c r="AW1977" t="s">
        <v>25018</v>
      </c>
      <c r="AX1977" t="s">
        <v>936</v>
      </c>
      <c r="AY1977">
        <v>61</v>
      </c>
      <c r="AZ1977">
        <v>6256</v>
      </c>
      <c r="BA1977" t="s">
        <v>18170</v>
      </c>
      <c r="BB1977" t="s">
        <v>936</v>
      </c>
      <c r="BC1977">
        <v>61</v>
      </c>
      <c r="BD1977">
        <v>6256</v>
      </c>
      <c r="BE1977" t="s">
        <v>11322</v>
      </c>
      <c r="BF1977" t="s">
        <v>936</v>
      </c>
      <c r="BH1977">
        <v>61</v>
      </c>
      <c r="BI1977">
        <v>6256</v>
      </c>
      <c r="BJ1977" t="s">
        <v>4674</v>
      </c>
      <c r="BK1977" t="s">
        <v>936</v>
      </c>
      <c r="BP1977">
        <v>92</v>
      </c>
      <c r="BQ1977">
        <v>6140</v>
      </c>
      <c r="BS1977">
        <v>2</v>
      </c>
    </row>
    <row r="1978" spans="43:71" x14ac:dyDescent="0.2">
      <c r="AQ1978">
        <v>61</v>
      </c>
      <c r="AR1978">
        <v>6260</v>
      </c>
      <c r="AS1978" t="s">
        <v>31917</v>
      </c>
      <c r="AT1978" t="s">
        <v>937</v>
      </c>
      <c r="AU1978">
        <v>61</v>
      </c>
      <c r="AV1978">
        <v>6260</v>
      </c>
      <c r="AW1978" t="s">
        <v>25019</v>
      </c>
      <c r="AX1978" t="s">
        <v>937</v>
      </c>
      <c r="AY1978">
        <v>61</v>
      </c>
      <c r="AZ1978">
        <v>6260</v>
      </c>
      <c r="BA1978" t="s">
        <v>18171</v>
      </c>
      <c r="BB1978" t="s">
        <v>937</v>
      </c>
      <c r="BC1978">
        <v>61</v>
      </c>
      <c r="BD1978">
        <v>6260</v>
      </c>
      <c r="BE1978" t="s">
        <v>11323</v>
      </c>
      <c r="BF1978" t="s">
        <v>937</v>
      </c>
      <c r="BH1978">
        <v>61</v>
      </c>
      <c r="BI1978">
        <v>6260</v>
      </c>
      <c r="BJ1978" t="s">
        <v>4675</v>
      </c>
      <c r="BK1978" t="s">
        <v>937</v>
      </c>
      <c r="BP1978">
        <v>92</v>
      </c>
      <c r="BQ1978">
        <v>6150</v>
      </c>
      <c r="BS1978">
        <v>2</v>
      </c>
    </row>
    <row r="1979" spans="43:71" x14ac:dyDescent="0.2">
      <c r="AQ1979">
        <v>61</v>
      </c>
      <c r="AR1979">
        <v>6270</v>
      </c>
      <c r="AS1979" t="s">
        <v>31918</v>
      </c>
      <c r="AT1979" t="s">
        <v>937</v>
      </c>
      <c r="AU1979">
        <v>61</v>
      </c>
      <c r="AV1979">
        <v>6270</v>
      </c>
      <c r="AW1979" t="s">
        <v>25020</v>
      </c>
      <c r="AX1979" t="s">
        <v>937</v>
      </c>
      <c r="AY1979">
        <v>61</v>
      </c>
      <c r="AZ1979">
        <v>6270</v>
      </c>
      <c r="BA1979" t="s">
        <v>18172</v>
      </c>
      <c r="BB1979" t="s">
        <v>937</v>
      </c>
      <c r="BC1979">
        <v>61</v>
      </c>
      <c r="BD1979">
        <v>6270</v>
      </c>
      <c r="BE1979" t="s">
        <v>11324</v>
      </c>
      <c r="BF1979" t="s">
        <v>937</v>
      </c>
      <c r="BH1979">
        <v>61</v>
      </c>
      <c r="BI1979">
        <v>6270</v>
      </c>
      <c r="BJ1979" t="s">
        <v>4676</v>
      </c>
      <c r="BK1979" t="s">
        <v>937</v>
      </c>
      <c r="BP1979">
        <v>92</v>
      </c>
      <c r="BQ1979">
        <v>6160</v>
      </c>
      <c r="BS1979">
        <v>2</v>
      </c>
    </row>
    <row r="1980" spans="43:71" x14ac:dyDescent="0.2">
      <c r="AQ1980">
        <v>61</v>
      </c>
      <c r="AR1980">
        <v>6280</v>
      </c>
      <c r="AS1980" t="s">
        <v>31919</v>
      </c>
      <c r="AT1980" t="s">
        <v>936</v>
      </c>
      <c r="AU1980">
        <v>61</v>
      </c>
      <c r="AV1980">
        <v>6280</v>
      </c>
      <c r="AW1980" t="s">
        <v>25021</v>
      </c>
      <c r="AX1980" t="s">
        <v>936</v>
      </c>
      <c r="AY1980">
        <v>61</v>
      </c>
      <c r="AZ1980">
        <v>6280</v>
      </c>
      <c r="BA1980" t="s">
        <v>18173</v>
      </c>
      <c r="BB1980" t="s">
        <v>936</v>
      </c>
      <c r="BC1980">
        <v>61</v>
      </c>
      <c r="BD1980">
        <v>6280</v>
      </c>
      <c r="BE1980" t="s">
        <v>11325</v>
      </c>
      <c r="BF1980" t="s">
        <v>936</v>
      </c>
      <c r="BH1980">
        <v>61</v>
      </c>
      <c r="BI1980">
        <v>6280</v>
      </c>
      <c r="BJ1980" t="s">
        <v>4677</v>
      </c>
      <c r="BK1980" t="s">
        <v>936</v>
      </c>
      <c r="BP1980">
        <v>92</v>
      </c>
      <c r="BQ1980">
        <v>6170</v>
      </c>
      <c r="BS1980">
        <v>2</v>
      </c>
    </row>
    <row r="1981" spans="43:71" x14ac:dyDescent="0.2">
      <c r="AQ1981">
        <v>61</v>
      </c>
      <c r="AR1981">
        <v>6290</v>
      </c>
      <c r="AS1981" t="s">
        <v>31920</v>
      </c>
      <c r="AT1981" t="s">
        <v>936</v>
      </c>
      <c r="AU1981">
        <v>61</v>
      </c>
      <c r="AV1981">
        <v>6290</v>
      </c>
      <c r="AW1981" t="s">
        <v>25022</v>
      </c>
      <c r="AX1981" t="s">
        <v>936</v>
      </c>
      <c r="AY1981">
        <v>61</v>
      </c>
      <c r="AZ1981">
        <v>6290</v>
      </c>
      <c r="BA1981" t="s">
        <v>18174</v>
      </c>
      <c r="BB1981" t="s">
        <v>936</v>
      </c>
      <c r="BC1981">
        <v>61</v>
      </c>
      <c r="BD1981">
        <v>6290</v>
      </c>
      <c r="BE1981" t="s">
        <v>11326</v>
      </c>
      <c r="BF1981" t="s">
        <v>936</v>
      </c>
      <c r="BH1981">
        <v>61</v>
      </c>
      <c r="BI1981">
        <v>6290</v>
      </c>
      <c r="BJ1981" t="s">
        <v>4678</v>
      </c>
      <c r="BK1981" t="s">
        <v>936</v>
      </c>
      <c r="BP1981">
        <v>92</v>
      </c>
      <c r="BQ1981">
        <v>6180</v>
      </c>
      <c r="BS1981">
        <v>2</v>
      </c>
    </row>
    <row r="1982" spans="43:71" x14ac:dyDescent="0.2">
      <c r="AQ1982">
        <v>61</v>
      </c>
      <c r="AR1982">
        <v>6300</v>
      </c>
      <c r="AS1982" t="s">
        <v>31921</v>
      </c>
      <c r="AT1982" t="s">
        <v>936</v>
      </c>
      <c r="AU1982">
        <v>61</v>
      </c>
      <c r="AV1982">
        <v>6300</v>
      </c>
      <c r="AW1982" t="s">
        <v>25023</v>
      </c>
      <c r="AX1982" t="s">
        <v>936</v>
      </c>
      <c r="AY1982">
        <v>61</v>
      </c>
      <c r="AZ1982">
        <v>6300</v>
      </c>
      <c r="BA1982" t="s">
        <v>18175</v>
      </c>
      <c r="BB1982" t="s">
        <v>936</v>
      </c>
      <c r="BC1982">
        <v>61</v>
      </c>
      <c r="BD1982">
        <v>6300</v>
      </c>
      <c r="BE1982" t="s">
        <v>11327</v>
      </c>
      <c r="BF1982" t="s">
        <v>936</v>
      </c>
      <c r="BH1982">
        <v>61</v>
      </c>
      <c r="BI1982">
        <v>6300</v>
      </c>
      <c r="BJ1982" t="s">
        <v>4679</v>
      </c>
      <c r="BK1982" t="s">
        <v>936</v>
      </c>
      <c r="BP1982">
        <v>92</v>
      </c>
      <c r="BQ1982">
        <v>6190</v>
      </c>
      <c r="BS1982">
        <v>2</v>
      </c>
    </row>
    <row r="1983" spans="43:71" x14ac:dyDescent="0.2">
      <c r="AQ1983">
        <v>61</v>
      </c>
      <c r="AR1983">
        <v>6310</v>
      </c>
      <c r="AS1983" t="s">
        <v>31922</v>
      </c>
      <c r="AT1983" t="s">
        <v>936</v>
      </c>
      <c r="AU1983">
        <v>61</v>
      </c>
      <c r="AV1983">
        <v>6310</v>
      </c>
      <c r="AW1983" t="s">
        <v>25024</v>
      </c>
      <c r="AX1983" t="s">
        <v>936</v>
      </c>
      <c r="AY1983">
        <v>61</v>
      </c>
      <c r="AZ1983">
        <v>6310</v>
      </c>
      <c r="BA1983" t="s">
        <v>18176</v>
      </c>
      <c r="BB1983" t="s">
        <v>936</v>
      </c>
      <c r="BC1983">
        <v>61</v>
      </c>
      <c r="BD1983">
        <v>6310</v>
      </c>
      <c r="BE1983" t="s">
        <v>11328</v>
      </c>
      <c r="BF1983" t="s">
        <v>936</v>
      </c>
      <c r="BH1983">
        <v>61</v>
      </c>
      <c r="BI1983">
        <v>6310</v>
      </c>
      <c r="BJ1983" t="s">
        <v>4680</v>
      </c>
      <c r="BK1983" t="s">
        <v>936</v>
      </c>
      <c r="BP1983">
        <v>92</v>
      </c>
      <c r="BQ1983">
        <v>6200</v>
      </c>
      <c r="BS1983">
        <v>2</v>
      </c>
    </row>
    <row r="1984" spans="43:71" x14ac:dyDescent="0.2">
      <c r="AQ1984">
        <v>61</v>
      </c>
      <c r="AR1984">
        <v>6320</v>
      </c>
      <c r="AS1984" t="s">
        <v>31923</v>
      </c>
      <c r="AT1984" t="s">
        <v>936</v>
      </c>
      <c r="AU1984">
        <v>61</v>
      </c>
      <c r="AV1984">
        <v>6320</v>
      </c>
      <c r="AW1984" t="s">
        <v>25025</v>
      </c>
      <c r="AX1984" t="s">
        <v>936</v>
      </c>
      <c r="AY1984">
        <v>61</v>
      </c>
      <c r="AZ1984">
        <v>6320</v>
      </c>
      <c r="BA1984" t="s">
        <v>18177</v>
      </c>
      <c r="BB1984" t="s">
        <v>936</v>
      </c>
      <c r="BC1984">
        <v>61</v>
      </c>
      <c r="BD1984">
        <v>6320</v>
      </c>
      <c r="BE1984" t="s">
        <v>11329</v>
      </c>
      <c r="BF1984" t="s">
        <v>936</v>
      </c>
      <c r="BH1984">
        <v>61</v>
      </c>
      <c r="BI1984">
        <v>6320</v>
      </c>
      <c r="BJ1984" t="s">
        <v>4681</v>
      </c>
      <c r="BK1984" t="s">
        <v>936</v>
      </c>
      <c r="BP1984">
        <v>92</v>
      </c>
      <c r="BQ1984">
        <v>6210</v>
      </c>
      <c r="BS1984">
        <v>1</v>
      </c>
    </row>
    <row r="1985" spans="43:71" x14ac:dyDescent="0.2">
      <c r="AQ1985">
        <v>61</v>
      </c>
      <c r="AR1985">
        <v>6330</v>
      </c>
      <c r="AS1985" t="s">
        <v>31924</v>
      </c>
      <c r="AT1985" t="s">
        <v>937</v>
      </c>
      <c r="AU1985">
        <v>61</v>
      </c>
      <c r="AV1985">
        <v>6330</v>
      </c>
      <c r="AW1985" t="s">
        <v>25026</v>
      </c>
      <c r="AX1985" t="s">
        <v>937</v>
      </c>
      <c r="AY1985">
        <v>61</v>
      </c>
      <c r="AZ1985">
        <v>6330</v>
      </c>
      <c r="BA1985" t="s">
        <v>18178</v>
      </c>
      <c r="BB1985" t="s">
        <v>937</v>
      </c>
      <c r="BC1985">
        <v>61</v>
      </c>
      <c r="BD1985">
        <v>6330</v>
      </c>
      <c r="BE1985" t="s">
        <v>11330</v>
      </c>
      <c r="BF1985" t="s">
        <v>937</v>
      </c>
      <c r="BH1985">
        <v>61</v>
      </c>
      <c r="BI1985">
        <v>6330</v>
      </c>
      <c r="BJ1985" t="s">
        <v>4682</v>
      </c>
      <c r="BK1985" t="s">
        <v>937</v>
      </c>
      <c r="BP1985">
        <v>92</v>
      </c>
      <c r="BQ1985">
        <v>6240</v>
      </c>
      <c r="BS1985">
        <v>2</v>
      </c>
    </row>
    <row r="1986" spans="43:71" x14ac:dyDescent="0.2">
      <c r="AQ1986">
        <v>61</v>
      </c>
      <c r="AR1986">
        <v>6340</v>
      </c>
      <c r="AS1986" t="s">
        <v>31925</v>
      </c>
      <c r="AT1986" t="s">
        <v>936</v>
      </c>
      <c r="AU1986">
        <v>61</v>
      </c>
      <c r="AV1986">
        <v>6340</v>
      </c>
      <c r="AW1986" t="s">
        <v>25027</v>
      </c>
      <c r="AX1986" t="s">
        <v>936</v>
      </c>
      <c r="AY1986">
        <v>61</v>
      </c>
      <c r="AZ1986">
        <v>6340</v>
      </c>
      <c r="BA1986" t="s">
        <v>18179</v>
      </c>
      <c r="BB1986" t="s">
        <v>936</v>
      </c>
      <c r="BC1986">
        <v>61</v>
      </c>
      <c r="BD1986">
        <v>6340</v>
      </c>
      <c r="BE1986" t="s">
        <v>11331</v>
      </c>
      <c r="BF1986" t="s">
        <v>936</v>
      </c>
      <c r="BH1986">
        <v>61</v>
      </c>
      <c r="BI1986">
        <v>6340</v>
      </c>
      <c r="BJ1986" t="s">
        <v>4683</v>
      </c>
      <c r="BK1986" t="s">
        <v>936</v>
      </c>
      <c r="BP1986">
        <v>92</v>
      </c>
      <c r="BQ1986">
        <v>6250</v>
      </c>
      <c r="BS1986">
        <v>2</v>
      </c>
    </row>
    <row r="1987" spans="43:71" x14ac:dyDescent="0.2">
      <c r="AQ1987">
        <v>61</v>
      </c>
      <c r="AR1987">
        <v>6350</v>
      </c>
      <c r="AS1987" t="s">
        <v>31926</v>
      </c>
      <c r="AT1987" t="s">
        <v>938</v>
      </c>
      <c r="AU1987">
        <v>61</v>
      </c>
      <c r="AV1987">
        <v>6350</v>
      </c>
      <c r="AW1987" t="s">
        <v>25028</v>
      </c>
      <c r="AX1987" t="s">
        <v>938</v>
      </c>
      <c r="AY1987">
        <v>61</v>
      </c>
      <c r="AZ1987">
        <v>6350</v>
      </c>
      <c r="BA1987" t="s">
        <v>18180</v>
      </c>
      <c r="BB1987" t="s">
        <v>938</v>
      </c>
      <c r="BC1987">
        <v>61</v>
      </c>
      <c r="BD1987">
        <v>6350</v>
      </c>
      <c r="BE1987" t="s">
        <v>11332</v>
      </c>
      <c r="BF1987" t="s">
        <v>938</v>
      </c>
      <c r="BH1987">
        <v>61</v>
      </c>
      <c r="BI1987">
        <v>6350</v>
      </c>
      <c r="BJ1987" t="s">
        <v>4684</v>
      </c>
      <c r="BK1987" t="s">
        <v>938</v>
      </c>
      <c r="BP1987">
        <v>92</v>
      </c>
      <c r="BQ1987">
        <v>6256</v>
      </c>
      <c r="BS1987">
        <v>3</v>
      </c>
    </row>
    <row r="1988" spans="43:71" x14ac:dyDescent="0.2">
      <c r="AQ1988">
        <v>61</v>
      </c>
      <c r="AR1988">
        <v>6360</v>
      </c>
      <c r="AS1988" t="s">
        <v>31927</v>
      </c>
      <c r="AT1988" t="s">
        <v>936</v>
      </c>
      <c r="AU1988">
        <v>61</v>
      </c>
      <c r="AV1988">
        <v>6360</v>
      </c>
      <c r="AW1988" t="s">
        <v>25029</v>
      </c>
      <c r="AX1988" t="s">
        <v>936</v>
      </c>
      <c r="AY1988">
        <v>61</v>
      </c>
      <c r="AZ1988">
        <v>6360</v>
      </c>
      <c r="BA1988" t="s">
        <v>18181</v>
      </c>
      <c r="BB1988" t="s">
        <v>936</v>
      </c>
      <c r="BC1988">
        <v>61</v>
      </c>
      <c r="BD1988">
        <v>6360</v>
      </c>
      <c r="BE1988" t="s">
        <v>11333</v>
      </c>
      <c r="BF1988" t="s">
        <v>936</v>
      </c>
      <c r="BH1988">
        <v>61</v>
      </c>
      <c r="BI1988">
        <v>6360</v>
      </c>
      <c r="BJ1988" t="s">
        <v>4685</v>
      </c>
      <c r="BK1988" t="s">
        <v>936</v>
      </c>
      <c r="BP1988">
        <v>92</v>
      </c>
      <c r="BQ1988">
        <v>6260</v>
      </c>
      <c r="BS1988">
        <v>2</v>
      </c>
    </row>
    <row r="1989" spans="43:71" x14ac:dyDescent="0.2">
      <c r="AQ1989">
        <v>61</v>
      </c>
      <c r="AR1989">
        <v>7205</v>
      </c>
      <c r="AS1989" t="s">
        <v>31928</v>
      </c>
      <c r="AT1989" t="s">
        <v>937</v>
      </c>
      <c r="AU1989">
        <v>61</v>
      </c>
      <c r="AV1989">
        <v>7205</v>
      </c>
      <c r="AW1989" t="s">
        <v>25030</v>
      </c>
      <c r="AX1989" t="s">
        <v>937</v>
      </c>
      <c r="AY1989">
        <v>61</v>
      </c>
      <c r="AZ1989">
        <v>7205</v>
      </c>
      <c r="BA1989" t="s">
        <v>18182</v>
      </c>
      <c r="BB1989" t="s">
        <v>937</v>
      </c>
      <c r="BC1989">
        <v>61</v>
      </c>
      <c r="BD1989">
        <v>7205</v>
      </c>
      <c r="BE1989" t="s">
        <v>11334</v>
      </c>
      <c r="BF1989" t="s">
        <v>937</v>
      </c>
      <c r="BH1989">
        <v>61</v>
      </c>
      <c r="BI1989">
        <v>7205</v>
      </c>
      <c r="BJ1989" t="s">
        <v>4686</v>
      </c>
      <c r="BK1989" t="s">
        <v>937</v>
      </c>
      <c r="BP1989">
        <v>92</v>
      </c>
      <c r="BQ1989">
        <v>6270</v>
      </c>
      <c r="BS1989">
        <v>2</v>
      </c>
    </row>
    <row r="1990" spans="43:71" x14ac:dyDescent="0.2">
      <c r="AQ1990">
        <v>61</v>
      </c>
      <c r="AR1990">
        <v>7206</v>
      </c>
      <c r="AS1990" t="s">
        <v>31929</v>
      </c>
      <c r="AT1990" t="s">
        <v>937</v>
      </c>
      <c r="AU1990">
        <v>61</v>
      </c>
      <c r="AV1990">
        <v>7206</v>
      </c>
      <c r="AW1990" t="s">
        <v>25031</v>
      </c>
      <c r="AX1990" t="s">
        <v>937</v>
      </c>
      <c r="AY1990">
        <v>61</v>
      </c>
      <c r="AZ1990">
        <v>7206</v>
      </c>
      <c r="BA1990" t="s">
        <v>18183</v>
      </c>
      <c r="BB1990" t="s">
        <v>937</v>
      </c>
      <c r="BC1990">
        <v>61</v>
      </c>
      <c r="BD1990">
        <v>7206</v>
      </c>
      <c r="BE1990" t="s">
        <v>11335</v>
      </c>
      <c r="BF1990" t="s">
        <v>937</v>
      </c>
      <c r="BH1990">
        <v>61</v>
      </c>
      <c r="BI1990">
        <v>7206</v>
      </c>
      <c r="BJ1990" t="s">
        <v>4687</v>
      </c>
      <c r="BK1990" t="s">
        <v>937</v>
      </c>
      <c r="BP1990">
        <v>92</v>
      </c>
      <c r="BQ1990">
        <v>6280</v>
      </c>
      <c r="BS1990">
        <v>2</v>
      </c>
    </row>
    <row r="1991" spans="43:71" x14ac:dyDescent="0.2">
      <c r="AQ1991">
        <v>61</v>
      </c>
      <c r="AR1991">
        <v>7207</v>
      </c>
      <c r="AS1991" t="s">
        <v>31930</v>
      </c>
      <c r="AT1991" t="s">
        <v>937</v>
      </c>
      <c r="AU1991">
        <v>61</v>
      </c>
      <c r="AV1991">
        <v>7207</v>
      </c>
      <c r="AW1991" t="s">
        <v>25032</v>
      </c>
      <c r="AX1991" t="s">
        <v>937</v>
      </c>
      <c r="AY1991">
        <v>61</v>
      </c>
      <c r="AZ1991">
        <v>7207</v>
      </c>
      <c r="BA1991" t="s">
        <v>18184</v>
      </c>
      <c r="BB1991" t="s">
        <v>937</v>
      </c>
      <c r="BC1991">
        <v>61</v>
      </c>
      <c r="BD1991">
        <v>7207</v>
      </c>
      <c r="BE1991" t="s">
        <v>11336</v>
      </c>
      <c r="BF1991" t="s">
        <v>937</v>
      </c>
      <c r="BH1991">
        <v>61</v>
      </c>
      <c r="BI1991">
        <v>7207</v>
      </c>
      <c r="BJ1991" t="s">
        <v>4688</v>
      </c>
      <c r="BK1991" t="s">
        <v>937</v>
      </c>
      <c r="BP1991">
        <v>92</v>
      </c>
      <c r="BQ1991">
        <v>6290</v>
      </c>
      <c r="BS1991">
        <v>2</v>
      </c>
    </row>
    <row r="1992" spans="43:71" x14ac:dyDescent="0.2">
      <c r="AQ1992">
        <v>61</v>
      </c>
      <c r="AR1992">
        <v>7210</v>
      </c>
      <c r="AS1992" t="s">
        <v>31931</v>
      </c>
      <c r="AT1992" t="s">
        <v>937</v>
      </c>
      <c r="AU1992">
        <v>61</v>
      </c>
      <c r="AV1992">
        <v>7210</v>
      </c>
      <c r="AW1992" t="s">
        <v>25033</v>
      </c>
      <c r="AX1992" t="s">
        <v>937</v>
      </c>
      <c r="AY1992">
        <v>61</v>
      </c>
      <c r="AZ1992">
        <v>7210</v>
      </c>
      <c r="BA1992" t="s">
        <v>18185</v>
      </c>
      <c r="BB1992" t="s">
        <v>937</v>
      </c>
      <c r="BC1992">
        <v>61</v>
      </c>
      <c r="BD1992">
        <v>7210</v>
      </c>
      <c r="BE1992" t="s">
        <v>11337</v>
      </c>
      <c r="BF1992" t="s">
        <v>937</v>
      </c>
      <c r="BH1992">
        <v>61</v>
      </c>
      <c r="BI1992">
        <v>7210</v>
      </c>
      <c r="BJ1992" t="s">
        <v>4689</v>
      </c>
      <c r="BK1992" t="s">
        <v>937</v>
      </c>
      <c r="BP1992">
        <v>92</v>
      </c>
      <c r="BQ1992">
        <v>6300</v>
      </c>
      <c r="BS1992">
        <v>3</v>
      </c>
    </row>
    <row r="1993" spans="43:71" x14ac:dyDescent="0.2">
      <c r="AQ1993">
        <v>61</v>
      </c>
      <c r="AR1993">
        <v>8073</v>
      </c>
      <c r="AS1993" t="s">
        <v>31932</v>
      </c>
      <c r="AT1993" t="s">
        <v>936</v>
      </c>
      <c r="AU1993">
        <v>61</v>
      </c>
      <c r="AV1993">
        <v>8073</v>
      </c>
      <c r="AW1993" t="s">
        <v>25034</v>
      </c>
      <c r="AX1993" t="s">
        <v>936</v>
      </c>
      <c r="AY1993">
        <v>61</v>
      </c>
      <c r="AZ1993">
        <v>8073</v>
      </c>
      <c r="BA1993" t="s">
        <v>18186</v>
      </c>
      <c r="BB1993" t="s">
        <v>936</v>
      </c>
      <c r="BC1993">
        <v>61</v>
      </c>
      <c r="BD1993">
        <v>8073</v>
      </c>
      <c r="BE1993" t="s">
        <v>11338</v>
      </c>
      <c r="BF1993" t="s">
        <v>936</v>
      </c>
      <c r="BH1993">
        <v>61</v>
      </c>
      <c r="BI1993">
        <v>8073</v>
      </c>
      <c r="BJ1993" t="s">
        <v>4690</v>
      </c>
      <c r="BK1993" t="s">
        <v>936</v>
      </c>
      <c r="BP1993">
        <v>92</v>
      </c>
      <c r="BQ1993">
        <v>6310</v>
      </c>
      <c r="BS1993">
        <v>3</v>
      </c>
    </row>
    <row r="1994" spans="43:71" x14ac:dyDescent="0.2">
      <c r="AQ1994">
        <v>61</v>
      </c>
      <c r="AR1994">
        <v>8074</v>
      </c>
      <c r="AS1994" t="s">
        <v>31933</v>
      </c>
      <c r="AT1994" t="s">
        <v>937</v>
      </c>
      <c r="AU1994">
        <v>61</v>
      </c>
      <c r="AV1994">
        <v>8074</v>
      </c>
      <c r="AW1994" t="s">
        <v>25035</v>
      </c>
      <c r="AX1994" t="s">
        <v>937</v>
      </c>
      <c r="AY1994">
        <v>61</v>
      </c>
      <c r="AZ1994">
        <v>8074</v>
      </c>
      <c r="BA1994" t="s">
        <v>18187</v>
      </c>
      <c r="BB1994" t="s">
        <v>937</v>
      </c>
      <c r="BC1994">
        <v>61</v>
      </c>
      <c r="BD1994">
        <v>8074</v>
      </c>
      <c r="BE1994" t="s">
        <v>11339</v>
      </c>
      <c r="BF1994" t="s">
        <v>937</v>
      </c>
      <c r="BH1994">
        <v>61</v>
      </c>
      <c r="BI1994">
        <v>8074</v>
      </c>
      <c r="BJ1994" t="s">
        <v>4691</v>
      </c>
      <c r="BK1994" t="s">
        <v>937</v>
      </c>
      <c r="BP1994">
        <v>92</v>
      </c>
      <c r="BQ1994">
        <v>6320</v>
      </c>
      <c r="BS1994">
        <v>3</v>
      </c>
    </row>
    <row r="1995" spans="43:71" x14ac:dyDescent="0.2">
      <c r="AQ1995">
        <v>61</v>
      </c>
      <c r="AR1995">
        <v>8075</v>
      </c>
      <c r="AS1995" t="s">
        <v>31934</v>
      </c>
      <c r="AT1995" t="s">
        <v>937</v>
      </c>
      <c r="AU1995">
        <v>61</v>
      </c>
      <c r="AV1995">
        <v>8075</v>
      </c>
      <c r="AW1995" t="s">
        <v>25036</v>
      </c>
      <c r="AX1995" t="s">
        <v>937</v>
      </c>
      <c r="AY1995">
        <v>61</v>
      </c>
      <c r="AZ1995">
        <v>8075</v>
      </c>
      <c r="BA1995" t="s">
        <v>18188</v>
      </c>
      <c r="BB1995" t="s">
        <v>937</v>
      </c>
      <c r="BC1995">
        <v>61</v>
      </c>
      <c r="BD1995">
        <v>8075</v>
      </c>
      <c r="BE1995" t="s">
        <v>11340</v>
      </c>
      <c r="BF1995" t="s">
        <v>937</v>
      </c>
      <c r="BH1995">
        <v>61</v>
      </c>
      <c r="BI1995">
        <v>8075</v>
      </c>
      <c r="BJ1995" t="s">
        <v>4692</v>
      </c>
      <c r="BK1995" t="s">
        <v>937</v>
      </c>
      <c r="BP1995">
        <v>92</v>
      </c>
      <c r="BQ1995">
        <v>6330</v>
      </c>
      <c r="BS1995">
        <v>2</v>
      </c>
    </row>
    <row r="1996" spans="43:71" x14ac:dyDescent="0.2">
      <c r="AQ1996">
        <v>61</v>
      </c>
      <c r="AR1996">
        <v>8076</v>
      </c>
      <c r="AS1996" t="s">
        <v>31935</v>
      </c>
      <c r="AT1996" t="s">
        <v>938</v>
      </c>
      <c r="AU1996">
        <v>61</v>
      </c>
      <c r="AV1996">
        <v>8076</v>
      </c>
      <c r="AW1996" t="s">
        <v>25037</v>
      </c>
      <c r="AX1996" t="s">
        <v>938</v>
      </c>
      <c r="AY1996">
        <v>61</v>
      </c>
      <c r="AZ1996">
        <v>8076</v>
      </c>
      <c r="BA1996" t="s">
        <v>18189</v>
      </c>
      <c r="BB1996" t="s">
        <v>938</v>
      </c>
      <c r="BC1996">
        <v>61</v>
      </c>
      <c r="BD1996">
        <v>8076</v>
      </c>
      <c r="BE1996" t="s">
        <v>11341</v>
      </c>
      <c r="BF1996" t="s">
        <v>938</v>
      </c>
      <c r="BH1996">
        <v>61</v>
      </c>
      <c r="BI1996">
        <v>8076</v>
      </c>
      <c r="BJ1996" t="s">
        <v>4693</v>
      </c>
      <c r="BK1996" t="s">
        <v>938</v>
      </c>
      <c r="BP1996">
        <v>92</v>
      </c>
      <c r="BQ1996">
        <v>6340</v>
      </c>
      <c r="BS1996">
        <v>1</v>
      </c>
    </row>
    <row r="1997" spans="43:71" x14ac:dyDescent="0.2">
      <c r="AQ1997">
        <v>61</v>
      </c>
      <c r="AR1997">
        <v>8077</v>
      </c>
      <c r="AS1997" t="s">
        <v>31936</v>
      </c>
      <c r="AT1997" t="s">
        <v>937</v>
      </c>
      <c r="AU1997">
        <v>61</v>
      </c>
      <c r="AV1997">
        <v>8077</v>
      </c>
      <c r="AW1997" t="s">
        <v>25038</v>
      </c>
      <c r="AX1997" t="s">
        <v>937</v>
      </c>
      <c r="AY1997">
        <v>61</v>
      </c>
      <c r="AZ1997">
        <v>8077</v>
      </c>
      <c r="BA1997" t="s">
        <v>18190</v>
      </c>
      <c r="BB1997" t="s">
        <v>937</v>
      </c>
      <c r="BC1997">
        <v>61</v>
      </c>
      <c r="BD1997">
        <v>8077</v>
      </c>
      <c r="BE1997" t="s">
        <v>11342</v>
      </c>
      <c r="BF1997" t="s">
        <v>937</v>
      </c>
      <c r="BH1997">
        <v>61</v>
      </c>
      <c r="BI1997">
        <v>8077</v>
      </c>
      <c r="BJ1997" t="s">
        <v>4694</v>
      </c>
      <c r="BK1997" t="s">
        <v>937</v>
      </c>
      <c r="BP1997">
        <v>94</v>
      </c>
      <c r="BQ1997">
        <v>6010</v>
      </c>
      <c r="BS1997">
        <v>2</v>
      </c>
    </row>
    <row r="1998" spans="43:71" x14ac:dyDescent="0.2">
      <c r="AQ1998">
        <v>61</v>
      </c>
      <c r="AR1998">
        <v>8078</v>
      </c>
      <c r="AS1998" t="s">
        <v>31937</v>
      </c>
      <c r="AT1998" t="s">
        <v>937</v>
      </c>
      <c r="AU1998">
        <v>61</v>
      </c>
      <c r="AV1998">
        <v>8078</v>
      </c>
      <c r="AW1998" t="s">
        <v>25039</v>
      </c>
      <c r="AX1998" t="s">
        <v>937</v>
      </c>
      <c r="AY1998">
        <v>61</v>
      </c>
      <c r="AZ1998">
        <v>8078</v>
      </c>
      <c r="BA1998" t="s">
        <v>18191</v>
      </c>
      <c r="BB1998" t="s">
        <v>937</v>
      </c>
      <c r="BC1998">
        <v>61</v>
      </c>
      <c r="BD1998">
        <v>8078</v>
      </c>
      <c r="BE1998" t="s">
        <v>11343</v>
      </c>
      <c r="BF1998" t="s">
        <v>937</v>
      </c>
      <c r="BH1998">
        <v>61</v>
      </c>
      <c r="BI1998">
        <v>8078</v>
      </c>
      <c r="BJ1998" t="s">
        <v>4695</v>
      </c>
      <c r="BK1998" t="s">
        <v>937</v>
      </c>
      <c r="BP1998">
        <v>94</v>
      </c>
      <c r="BQ1998">
        <v>6020</v>
      </c>
      <c r="BS1998">
        <v>2</v>
      </c>
    </row>
    <row r="1999" spans="43:71" x14ac:dyDescent="0.2">
      <c r="AQ1999">
        <v>61</v>
      </c>
      <c r="AR1999">
        <v>8079</v>
      </c>
      <c r="AS1999" t="s">
        <v>31938</v>
      </c>
      <c r="AT1999" t="s">
        <v>937</v>
      </c>
      <c r="AU1999">
        <v>61</v>
      </c>
      <c r="AV1999">
        <v>8079</v>
      </c>
      <c r="AW1999" t="s">
        <v>25040</v>
      </c>
      <c r="AX1999" t="s">
        <v>937</v>
      </c>
      <c r="AY1999">
        <v>61</v>
      </c>
      <c r="AZ1999">
        <v>8079</v>
      </c>
      <c r="BA1999" t="s">
        <v>18192</v>
      </c>
      <c r="BB1999" t="s">
        <v>937</v>
      </c>
      <c r="BC1999">
        <v>61</v>
      </c>
      <c r="BD1999">
        <v>8079</v>
      </c>
      <c r="BE1999" t="s">
        <v>11344</v>
      </c>
      <c r="BF1999" t="s">
        <v>937</v>
      </c>
      <c r="BH1999">
        <v>61</v>
      </c>
      <c r="BI1999">
        <v>8079</v>
      </c>
      <c r="BJ1999" t="s">
        <v>4696</v>
      </c>
      <c r="BK1999" t="s">
        <v>937</v>
      </c>
      <c r="BP1999">
        <v>94</v>
      </c>
      <c r="BQ1999">
        <v>6030</v>
      </c>
      <c r="BS1999">
        <v>2</v>
      </c>
    </row>
    <row r="2000" spans="43:71" x14ac:dyDescent="0.2">
      <c r="AQ2000">
        <v>61</v>
      </c>
      <c r="AR2000">
        <v>8080</v>
      </c>
      <c r="AS2000" t="s">
        <v>31939</v>
      </c>
      <c r="AT2000" t="s">
        <v>937</v>
      </c>
      <c r="AU2000">
        <v>61</v>
      </c>
      <c r="AV2000">
        <v>8080</v>
      </c>
      <c r="AW2000" t="s">
        <v>25041</v>
      </c>
      <c r="AX2000" t="s">
        <v>937</v>
      </c>
      <c r="AY2000">
        <v>61</v>
      </c>
      <c r="AZ2000">
        <v>8080</v>
      </c>
      <c r="BA2000" t="s">
        <v>18193</v>
      </c>
      <c r="BB2000" t="s">
        <v>937</v>
      </c>
      <c r="BC2000">
        <v>61</v>
      </c>
      <c r="BD2000">
        <v>8080</v>
      </c>
      <c r="BE2000" t="s">
        <v>11345</v>
      </c>
      <c r="BF2000" t="s">
        <v>937</v>
      </c>
      <c r="BH2000">
        <v>61</v>
      </c>
      <c r="BI2000">
        <v>8080</v>
      </c>
      <c r="BJ2000" t="s">
        <v>4697</v>
      </c>
      <c r="BK2000" t="s">
        <v>937</v>
      </c>
      <c r="BP2000">
        <v>94</v>
      </c>
      <c r="BQ2000">
        <v>6040</v>
      </c>
      <c r="BS2000">
        <v>2</v>
      </c>
    </row>
    <row r="2001" spans="43:71" x14ac:dyDescent="0.2">
      <c r="AQ2001">
        <v>61</v>
      </c>
      <c r="AR2001">
        <v>8081</v>
      </c>
      <c r="AS2001" t="s">
        <v>31940</v>
      </c>
      <c r="AT2001" t="s">
        <v>937</v>
      </c>
      <c r="AU2001">
        <v>61</v>
      </c>
      <c r="AV2001">
        <v>8081</v>
      </c>
      <c r="AW2001" t="s">
        <v>25042</v>
      </c>
      <c r="AX2001" t="s">
        <v>937</v>
      </c>
      <c r="AY2001">
        <v>61</v>
      </c>
      <c r="AZ2001">
        <v>8081</v>
      </c>
      <c r="BA2001" t="s">
        <v>18194</v>
      </c>
      <c r="BB2001" t="s">
        <v>937</v>
      </c>
      <c r="BC2001">
        <v>61</v>
      </c>
      <c r="BD2001">
        <v>8081</v>
      </c>
      <c r="BE2001" t="s">
        <v>11346</v>
      </c>
      <c r="BF2001" t="s">
        <v>937</v>
      </c>
      <c r="BH2001">
        <v>61</v>
      </c>
      <c r="BI2001">
        <v>8081</v>
      </c>
      <c r="BJ2001" t="s">
        <v>4698</v>
      </c>
      <c r="BK2001" t="s">
        <v>937</v>
      </c>
      <c r="BP2001">
        <v>94</v>
      </c>
      <c r="BQ2001">
        <v>6070</v>
      </c>
      <c r="BS2001">
        <v>2</v>
      </c>
    </row>
    <row r="2002" spans="43:71" x14ac:dyDescent="0.2">
      <c r="AQ2002">
        <v>61</v>
      </c>
      <c r="AR2002">
        <v>8082</v>
      </c>
      <c r="AS2002" t="s">
        <v>31941</v>
      </c>
      <c r="AT2002" t="s">
        <v>938</v>
      </c>
      <c r="AU2002">
        <v>61</v>
      </c>
      <c r="AV2002">
        <v>8082</v>
      </c>
      <c r="AW2002" t="s">
        <v>25043</v>
      </c>
      <c r="AX2002" t="s">
        <v>938</v>
      </c>
      <c r="AY2002">
        <v>61</v>
      </c>
      <c r="AZ2002">
        <v>8082</v>
      </c>
      <c r="BA2002" t="s">
        <v>18195</v>
      </c>
      <c r="BB2002" t="s">
        <v>938</v>
      </c>
      <c r="BC2002">
        <v>61</v>
      </c>
      <c r="BD2002">
        <v>8082</v>
      </c>
      <c r="BE2002" t="s">
        <v>11347</v>
      </c>
      <c r="BF2002" t="s">
        <v>938</v>
      </c>
      <c r="BH2002">
        <v>61</v>
      </c>
      <c r="BI2002">
        <v>8082</v>
      </c>
      <c r="BJ2002" t="s">
        <v>4699</v>
      </c>
      <c r="BK2002" t="s">
        <v>938</v>
      </c>
      <c r="BP2002">
        <v>94</v>
      </c>
      <c r="BQ2002">
        <v>6080</v>
      </c>
      <c r="BS2002">
        <v>2</v>
      </c>
    </row>
    <row r="2003" spans="43:71" x14ac:dyDescent="0.2">
      <c r="AQ2003">
        <v>61</v>
      </c>
      <c r="AR2003">
        <v>8083</v>
      </c>
      <c r="AS2003" t="s">
        <v>31942</v>
      </c>
      <c r="AT2003" t="s">
        <v>937</v>
      </c>
      <c r="AU2003">
        <v>61</v>
      </c>
      <c r="AV2003">
        <v>8083</v>
      </c>
      <c r="AW2003" t="s">
        <v>25044</v>
      </c>
      <c r="AX2003" t="s">
        <v>937</v>
      </c>
      <c r="AY2003">
        <v>61</v>
      </c>
      <c r="AZ2003">
        <v>8083</v>
      </c>
      <c r="BA2003" t="s">
        <v>18196</v>
      </c>
      <c r="BB2003" t="s">
        <v>937</v>
      </c>
      <c r="BC2003">
        <v>61</v>
      </c>
      <c r="BD2003">
        <v>8083</v>
      </c>
      <c r="BE2003" t="s">
        <v>11348</v>
      </c>
      <c r="BF2003" t="s">
        <v>937</v>
      </c>
      <c r="BH2003">
        <v>61</v>
      </c>
      <c r="BI2003">
        <v>8083</v>
      </c>
      <c r="BJ2003" t="s">
        <v>4700</v>
      </c>
      <c r="BK2003" t="s">
        <v>937</v>
      </c>
      <c r="BP2003">
        <v>94</v>
      </c>
      <c r="BQ2003">
        <v>6090</v>
      </c>
      <c r="BS2003">
        <v>2</v>
      </c>
    </row>
    <row r="2004" spans="43:71" x14ac:dyDescent="0.2">
      <c r="AQ2004">
        <v>61</v>
      </c>
      <c r="AR2004">
        <v>8084</v>
      </c>
      <c r="AS2004" t="s">
        <v>31943</v>
      </c>
      <c r="AT2004" t="s">
        <v>937</v>
      </c>
      <c r="AU2004">
        <v>61</v>
      </c>
      <c r="AV2004">
        <v>8084</v>
      </c>
      <c r="AW2004" t="s">
        <v>25045</v>
      </c>
      <c r="AX2004" t="s">
        <v>937</v>
      </c>
      <c r="AY2004">
        <v>61</v>
      </c>
      <c r="AZ2004">
        <v>8084</v>
      </c>
      <c r="BA2004" t="s">
        <v>18197</v>
      </c>
      <c r="BB2004" t="s">
        <v>937</v>
      </c>
      <c r="BC2004">
        <v>61</v>
      </c>
      <c r="BD2004">
        <v>8084</v>
      </c>
      <c r="BE2004" t="s">
        <v>11349</v>
      </c>
      <c r="BF2004" t="s">
        <v>937</v>
      </c>
      <c r="BH2004">
        <v>61</v>
      </c>
      <c r="BI2004">
        <v>8084</v>
      </c>
      <c r="BJ2004" t="s">
        <v>4701</v>
      </c>
      <c r="BK2004" t="s">
        <v>937</v>
      </c>
      <c r="BP2004">
        <v>94</v>
      </c>
      <c r="BQ2004">
        <v>6100</v>
      </c>
      <c r="BS2004">
        <v>2</v>
      </c>
    </row>
    <row r="2005" spans="43:71" x14ac:dyDescent="0.2">
      <c r="AQ2005">
        <v>62</v>
      </c>
      <c r="AR2005">
        <v>6010</v>
      </c>
      <c r="AS2005" t="s">
        <v>31944</v>
      </c>
      <c r="AT2005" t="s">
        <v>937</v>
      </c>
      <c r="AU2005">
        <v>62</v>
      </c>
      <c r="AV2005">
        <v>6010</v>
      </c>
      <c r="AW2005" t="s">
        <v>25046</v>
      </c>
      <c r="AX2005" t="s">
        <v>937</v>
      </c>
      <c r="AY2005">
        <v>62</v>
      </c>
      <c r="AZ2005">
        <v>6010</v>
      </c>
      <c r="BA2005" t="s">
        <v>18198</v>
      </c>
      <c r="BB2005" t="s">
        <v>937</v>
      </c>
      <c r="BC2005">
        <v>62</v>
      </c>
      <c r="BD2005">
        <v>6010</v>
      </c>
      <c r="BE2005" t="s">
        <v>11350</v>
      </c>
      <c r="BF2005" t="s">
        <v>937</v>
      </c>
      <c r="BH2005">
        <v>62</v>
      </c>
      <c r="BI2005">
        <v>6010</v>
      </c>
      <c r="BJ2005" t="s">
        <v>4702</v>
      </c>
      <c r="BK2005" t="s">
        <v>937</v>
      </c>
      <c r="BP2005">
        <v>94</v>
      </c>
      <c r="BQ2005">
        <v>6101</v>
      </c>
      <c r="BS2005">
        <v>2</v>
      </c>
    </row>
    <row r="2006" spans="43:71" x14ac:dyDescent="0.2">
      <c r="AQ2006">
        <v>62</v>
      </c>
      <c r="AR2006">
        <v>6020</v>
      </c>
      <c r="AS2006" t="s">
        <v>31945</v>
      </c>
      <c r="AT2006" t="s">
        <v>937</v>
      </c>
      <c r="AU2006">
        <v>62</v>
      </c>
      <c r="AV2006">
        <v>6020</v>
      </c>
      <c r="AW2006" t="s">
        <v>25047</v>
      </c>
      <c r="AX2006" t="s">
        <v>937</v>
      </c>
      <c r="AY2006">
        <v>62</v>
      </c>
      <c r="AZ2006">
        <v>6020</v>
      </c>
      <c r="BA2006" t="s">
        <v>18199</v>
      </c>
      <c r="BB2006" t="s">
        <v>937</v>
      </c>
      <c r="BC2006">
        <v>62</v>
      </c>
      <c r="BD2006">
        <v>6020</v>
      </c>
      <c r="BE2006" t="s">
        <v>11351</v>
      </c>
      <c r="BF2006" t="s">
        <v>937</v>
      </c>
      <c r="BH2006">
        <v>62</v>
      </c>
      <c r="BI2006">
        <v>6020</v>
      </c>
      <c r="BJ2006" t="s">
        <v>4703</v>
      </c>
      <c r="BK2006" t="s">
        <v>937</v>
      </c>
      <c r="BP2006">
        <v>94</v>
      </c>
      <c r="BQ2006">
        <v>6110</v>
      </c>
      <c r="BS2006">
        <v>1</v>
      </c>
    </row>
    <row r="2007" spans="43:71" x14ac:dyDescent="0.2">
      <c r="AQ2007">
        <v>62</v>
      </c>
      <c r="AR2007">
        <v>6030</v>
      </c>
      <c r="AS2007" t="s">
        <v>31946</v>
      </c>
      <c r="AT2007" t="s">
        <v>937</v>
      </c>
      <c r="AU2007">
        <v>62</v>
      </c>
      <c r="AV2007">
        <v>6030</v>
      </c>
      <c r="AW2007" t="s">
        <v>25048</v>
      </c>
      <c r="AX2007" t="s">
        <v>937</v>
      </c>
      <c r="AY2007">
        <v>62</v>
      </c>
      <c r="AZ2007">
        <v>6030</v>
      </c>
      <c r="BA2007" t="s">
        <v>18200</v>
      </c>
      <c r="BB2007" t="s">
        <v>937</v>
      </c>
      <c r="BC2007">
        <v>62</v>
      </c>
      <c r="BD2007">
        <v>6030</v>
      </c>
      <c r="BE2007" t="s">
        <v>11352</v>
      </c>
      <c r="BF2007" t="s">
        <v>937</v>
      </c>
      <c r="BH2007">
        <v>62</v>
      </c>
      <c r="BI2007">
        <v>6030</v>
      </c>
      <c r="BJ2007" t="s">
        <v>4704</v>
      </c>
      <c r="BK2007" t="s">
        <v>937</v>
      </c>
      <c r="BP2007">
        <v>94</v>
      </c>
      <c r="BQ2007">
        <v>6130</v>
      </c>
      <c r="BS2007">
        <v>1</v>
      </c>
    </row>
    <row r="2008" spans="43:71" x14ac:dyDescent="0.2">
      <c r="AQ2008">
        <v>62</v>
      </c>
      <c r="AR2008">
        <v>6040</v>
      </c>
      <c r="AS2008" t="s">
        <v>31947</v>
      </c>
      <c r="AT2008" t="s">
        <v>936</v>
      </c>
      <c r="AU2008">
        <v>62</v>
      </c>
      <c r="AV2008">
        <v>6040</v>
      </c>
      <c r="AW2008" t="s">
        <v>25049</v>
      </c>
      <c r="AX2008" t="s">
        <v>936</v>
      </c>
      <c r="AY2008">
        <v>62</v>
      </c>
      <c r="AZ2008">
        <v>6040</v>
      </c>
      <c r="BA2008" t="s">
        <v>18201</v>
      </c>
      <c r="BB2008" t="s">
        <v>936</v>
      </c>
      <c r="BC2008">
        <v>62</v>
      </c>
      <c r="BD2008">
        <v>6040</v>
      </c>
      <c r="BE2008" t="s">
        <v>11353</v>
      </c>
      <c r="BF2008" t="s">
        <v>936</v>
      </c>
      <c r="BH2008">
        <v>62</v>
      </c>
      <c r="BI2008">
        <v>6040</v>
      </c>
      <c r="BJ2008" t="s">
        <v>4705</v>
      </c>
      <c r="BK2008" t="s">
        <v>936</v>
      </c>
      <c r="BP2008">
        <v>94</v>
      </c>
      <c r="BQ2008">
        <v>6131</v>
      </c>
      <c r="BS2008">
        <v>2</v>
      </c>
    </row>
    <row r="2009" spans="43:71" x14ac:dyDescent="0.2">
      <c r="AQ2009">
        <v>62</v>
      </c>
      <c r="AR2009">
        <v>6070</v>
      </c>
      <c r="AS2009" t="s">
        <v>31948</v>
      </c>
      <c r="AT2009" t="s">
        <v>936</v>
      </c>
      <c r="AU2009">
        <v>62</v>
      </c>
      <c r="AV2009">
        <v>6070</v>
      </c>
      <c r="AW2009" t="s">
        <v>25050</v>
      </c>
      <c r="AX2009" t="s">
        <v>936</v>
      </c>
      <c r="AY2009">
        <v>62</v>
      </c>
      <c r="AZ2009">
        <v>6070</v>
      </c>
      <c r="BA2009" t="s">
        <v>18202</v>
      </c>
      <c r="BB2009" t="s">
        <v>936</v>
      </c>
      <c r="BC2009">
        <v>62</v>
      </c>
      <c r="BD2009">
        <v>6070</v>
      </c>
      <c r="BE2009" t="s">
        <v>11354</v>
      </c>
      <c r="BF2009" t="s">
        <v>936</v>
      </c>
      <c r="BH2009">
        <v>62</v>
      </c>
      <c r="BI2009">
        <v>6070</v>
      </c>
      <c r="BJ2009" t="s">
        <v>4706</v>
      </c>
      <c r="BK2009" t="s">
        <v>936</v>
      </c>
      <c r="BP2009">
        <v>94</v>
      </c>
      <c r="BQ2009">
        <v>6140</v>
      </c>
      <c r="BS2009">
        <v>2</v>
      </c>
    </row>
    <row r="2010" spans="43:71" x14ac:dyDescent="0.2">
      <c r="AQ2010">
        <v>62</v>
      </c>
      <c r="AR2010">
        <v>6080</v>
      </c>
      <c r="AS2010" t="s">
        <v>31949</v>
      </c>
      <c r="AT2010" t="s">
        <v>938</v>
      </c>
      <c r="AU2010">
        <v>62</v>
      </c>
      <c r="AV2010">
        <v>6080</v>
      </c>
      <c r="AW2010" t="s">
        <v>25051</v>
      </c>
      <c r="AX2010" t="s">
        <v>938</v>
      </c>
      <c r="AY2010">
        <v>62</v>
      </c>
      <c r="AZ2010">
        <v>6080</v>
      </c>
      <c r="BA2010" t="s">
        <v>18203</v>
      </c>
      <c r="BB2010" t="s">
        <v>938</v>
      </c>
      <c r="BC2010">
        <v>62</v>
      </c>
      <c r="BD2010">
        <v>6080</v>
      </c>
      <c r="BE2010" t="s">
        <v>11355</v>
      </c>
      <c r="BF2010" t="s">
        <v>938</v>
      </c>
      <c r="BH2010">
        <v>62</v>
      </c>
      <c r="BI2010">
        <v>6080</v>
      </c>
      <c r="BJ2010" t="s">
        <v>4707</v>
      </c>
      <c r="BK2010" t="s">
        <v>938</v>
      </c>
      <c r="BP2010">
        <v>94</v>
      </c>
      <c r="BQ2010">
        <v>6150</v>
      </c>
      <c r="BS2010">
        <v>1</v>
      </c>
    </row>
    <row r="2011" spans="43:71" x14ac:dyDescent="0.2">
      <c r="AQ2011">
        <v>62</v>
      </c>
      <c r="AR2011">
        <v>6090</v>
      </c>
      <c r="AS2011" t="s">
        <v>31950</v>
      </c>
      <c r="AT2011" t="s">
        <v>937</v>
      </c>
      <c r="AU2011">
        <v>62</v>
      </c>
      <c r="AV2011">
        <v>6090</v>
      </c>
      <c r="AW2011" t="s">
        <v>25052</v>
      </c>
      <c r="AX2011" t="s">
        <v>937</v>
      </c>
      <c r="AY2011">
        <v>62</v>
      </c>
      <c r="AZ2011">
        <v>6090</v>
      </c>
      <c r="BA2011" t="s">
        <v>18204</v>
      </c>
      <c r="BB2011" t="s">
        <v>937</v>
      </c>
      <c r="BC2011">
        <v>62</v>
      </c>
      <c r="BD2011">
        <v>6090</v>
      </c>
      <c r="BE2011" t="s">
        <v>11356</v>
      </c>
      <c r="BF2011" t="s">
        <v>937</v>
      </c>
      <c r="BH2011">
        <v>62</v>
      </c>
      <c r="BI2011">
        <v>6090</v>
      </c>
      <c r="BJ2011" t="s">
        <v>4708</v>
      </c>
      <c r="BK2011" t="s">
        <v>937</v>
      </c>
      <c r="BP2011">
        <v>94</v>
      </c>
      <c r="BQ2011">
        <v>6160</v>
      </c>
      <c r="BS2011">
        <v>2</v>
      </c>
    </row>
    <row r="2012" spans="43:71" x14ac:dyDescent="0.2">
      <c r="AQ2012">
        <v>62</v>
      </c>
      <c r="AR2012">
        <v>6100</v>
      </c>
      <c r="AS2012" t="s">
        <v>31951</v>
      </c>
      <c r="AT2012" t="s">
        <v>939</v>
      </c>
      <c r="AU2012">
        <v>62</v>
      </c>
      <c r="AV2012">
        <v>6100</v>
      </c>
      <c r="AW2012" t="s">
        <v>25053</v>
      </c>
      <c r="AX2012" t="s">
        <v>939</v>
      </c>
      <c r="AY2012">
        <v>62</v>
      </c>
      <c r="AZ2012">
        <v>6100</v>
      </c>
      <c r="BA2012" t="s">
        <v>18205</v>
      </c>
      <c r="BB2012" t="s">
        <v>939</v>
      </c>
      <c r="BC2012">
        <v>62</v>
      </c>
      <c r="BD2012">
        <v>6100</v>
      </c>
      <c r="BE2012" t="s">
        <v>11357</v>
      </c>
      <c r="BF2012" t="s">
        <v>939</v>
      </c>
      <c r="BH2012">
        <v>62</v>
      </c>
      <c r="BI2012">
        <v>6100</v>
      </c>
      <c r="BJ2012" t="s">
        <v>4709</v>
      </c>
      <c r="BK2012" t="s">
        <v>939</v>
      </c>
      <c r="BP2012">
        <v>94</v>
      </c>
      <c r="BQ2012">
        <v>6170</v>
      </c>
      <c r="BS2012">
        <v>3</v>
      </c>
    </row>
    <row r="2013" spans="43:71" x14ac:dyDescent="0.2">
      <c r="AQ2013">
        <v>62</v>
      </c>
      <c r="AR2013">
        <v>6101</v>
      </c>
      <c r="AS2013" t="s">
        <v>31952</v>
      </c>
      <c r="AT2013" t="s">
        <v>936</v>
      </c>
      <c r="AU2013">
        <v>62</v>
      </c>
      <c r="AV2013">
        <v>6101</v>
      </c>
      <c r="AW2013" t="s">
        <v>25054</v>
      </c>
      <c r="AX2013" t="s">
        <v>936</v>
      </c>
      <c r="AY2013">
        <v>62</v>
      </c>
      <c r="AZ2013">
        <v>6101</v>
      </c>
      <c r="BA2013" t="s">
        <v>18206</v>
      </c>
      <c r="BB2013" t="s">
        <v>936</v>
      </c>
      <c r="BC2013">
        <v>62</v>
      </c>
      <c r="BD2013">
        <v>6101</v>
      </c>
      <c r="BE2013" t="s">
        <v>11358</v>
      </c>
      <c r="BF2013" t="s">
        <v>936</v>
      </c>
      <c r="BH2013">
        <v>62</v>
      </c>
      <c r="BI2013">
        <v>6101</v>
      </c>
      <c r="BJ2013" t="s">
        <v>4710</v>
      </c>
      <c r="BK2013" t="s">
        <v>936</v>
      </c>
      <c r="BP2013">
        <v>94</v>
      </c>
      <c r="BQ2013">
        <v>6180</v>
      </c>
      <c r="BS2013">
        <v>2</v>
      </c>
    </row>
    <row r="2014" spans="43:71" x14ac:dyDescent="0.2">
      <c r="AQ2014">
        <v>62</v>
      </c>
      <c r="AR2014">
        <v>6110</v>
      </c>
      <c r="AS2014" t="s">
        <v>31953</v>
      </c>
      <c r="AT2014" t="s">
        <v>936</v>
      </c>
      <c r="AU2014">
        <v>62</v>
      </c>
      <c r="AV2014">
        <v>6110</v>
      </c>
      <c r="AW2014" t="s">
        <v>25055</v>
      </c>
      <c r="AX2014" t="s">
        <v>936</v>
      </c>
      <c r="AY2014">
        <v>62</v>
      </c>
      <c r="AZ2014">
        <v>6110</v>
      </c>
      <c r="BA2014" t="s">
        <v>18207</v>
      </c>
      <c r="BB2014" t="s">
        <v>936</v>
      </c>
      <c r="BC2014">
        <v>62</v>
      </c>
      <c r="BD2014">
        <v>6110</v>
      </c>
      <c r="BE2014" t="s">
        <v>11359</v>
      </c>
      <c r="BF2014" t="s">
        <v>936</v>
      </c>
      <c r="BH2014">
        <v>62</v>
      </c>
      <c r="BI2014">
        <v>6110</v>
      </c>
      <c r="BJ2014" t="s">
        <v>4711</v>
      </c>
      <c r="BK2014" t="s">
        <v>936</v>
      </c>
      <c r="BP2014">
        <v>94</v>
      </c>
      <c r="BQ2014">
        <v>6190</v>
      </c>
      <c r="BS2014">
        <v>2</v>
      </c>
    </row>
    <row r="2015" spans="43:71" x14ac:dyDescent="0.2">
      <c r="AQ2015">
        <v>62</v>
      </c>
      <c r="AR2015">
        <v>6130</v>
      </c>
      <c r="AS2015" t="s">
        <v>31954</v>
      </c>
      <c r="AT2015" t="s">
        <v>936</v>
      </c>
      <c r="AU2015">
        <v>62</v>
      </c>
      <c r="AV2015">
        <v>6130</v>
      </c>
      <c r="AW2015" t="s">
        <v>25056</v>
      </c>
      <c r="AX2015" t="s">
        <v>936</v>
      </c>
      <c r="AY2015">
        <v>62</v>
      </c>
      <c r="AZ2015">
        <v>6130</v>
      </c>
      <c r="BA2015" t="s">
        <v>18208</v>
      </c>
      <c r="BB2015" t="s">
        <v>936</v>
      </c>
      <c r="BC2015">
        <v>62</v>
      </c>
      <c r="BD2015">
        <v>6130</v>
      </c>
      <c r="BE2015" t="s">
        <v>11360</v>
      </c>
      <c r="BF2015" t="s">
        <v>936</v>
      </c>
      <c r="BH2015">
        <v>62</v>
      </c>
      <c r="BI2015">
        <v>6130</v>
      </c>
      <c r="BJ2015" t="s">
        <v>4712</v>
      </c>
      <c r="BK2015" t="s">
        <v>936</v>
      </c>
      <c r="BP2015">
        <v>94</v>
      </c>
      <c r="BQ2015">
        <v>6200</v>
      </c>
      <c r="BS2015">
        <v>2</v>
      </c>
    </row>
    <row r="2016" spans="43:71" x14ac:dyDescent="0.2">
      <c r="AQ2016">
        <v>62</v>
      </c>
      <c r="AR2016">
        <v>6131</v>
      </c>
      <c r="AS2016" t="s">
        <v>31955</v>
      </c>
      <c r="AT2016" t="s">
        <v>939</v>
      </c>
      <c r="AU2016">
        <v>62</v>
      </c>
      <c r="AV2016">
        <v>6131</v>
      </c>
      <c r="AW2016" t="s">
        <v>25057</v>
      </c>
      <c r="AX2016" t="s">
        <v>939</v>
      </c>
      <c r="AY2016">
        <v>62</v>
      </c>
      <c r="AZ2016">
        <v>6131</v>
      </c>
      <c r="BA2016" t="s">
        <v>18209</v>
      </c>
      <c r="BB2016" t="s">
        <v>939</v>
      </c>
      <c r="BC2016">
        <v>62</v>
      </c>
      <c r="BD2016">
        <v>6131</v>
      </c>
      <c r="BE2016" t="s">
        <v>11361</v>
      </c>
      <c r="BF2016" t="s">
        <v>939</v>
      </c>
      <c r="BH2016">
        <v>62</v>
      </c>
      <c r="BI2016">
        <v>6131</v>
      </c>
      <c r="BJ2016" t="s">
        <v>4713</v>
      </c>
      <c r="BK2016" t="s">
        <v>939</v>
      </c>
      <c r="BP2016">
        <v>94</v>
      </c>
      <c r="BQ2016">
        <v>6210</v>
      </c>
      <c r="BS2016">
        <v>1</v>
      </c>
    </row>
    <row r="2017" spans="43:71" x14ac:dyDescent="0.2">
      <c r="AQ2017">
        <v>62</v>
      </c>
      <c r="AR2017">
        <v>6140</v>
      </c>
      <c r="AS2017" t="s">
        <v>31956</v>
      </c>
      <c r="AT2017" t="s">
        <v>937</v>
      </c>
      <c r="AU2017">
        <v>62</v>
      </c>
      <c r="AV2017">
        <v>6140</v>
      </c>
      <c r="AW2017" t="s">
        <v>25058</v>
      </c>
      <c r="AX2017" t="s">
        <v>937</v>
      </c>
      <c r="AY2017">
        <v>62</v>
      </c>
      <c r="AZ2017">
        <v>6140</v>
      </c>
      <c r="BA2017" t="s">
        <v>18210</v>
      </c>
      <c r="BB2017" t="s">
        <v>937</v>
      </c>
      <c r="BC2017">
        <v>62</v>
      </c>
      <c r="BD2017">
        <v>6140</v>
      </c>
      <c r="BE2017" t="s">
        <v>11362</v>
      </c>
      <c r="BF2017" t="s">
        <v>937</v>
      </c>
      <c r="BH2017">
        <v>62</v>
      </c>
      <c r="BI2017">
        <v>6140</v>
      </c>
      <c r="BJ2017" t="s">
        <v>4714</v>
      </c>
      <c r="BK2017" t="s">
        <v>937</v>
      </c>
      <c r="BP2017">
        <v>94</v>
      </c>
      <c r="BQ2017">
        <v>6240</v>
      </c>
      <c r="BS2017">
        <v>2</v>
      </c>
    </row>
    <row r="2018" spans="43:71" x14ac:dyDescent="0.2">
      <c r="AQ2018">
        <v>62</v>
      </c>
      <c r="AR2018">
        <v>6150</v>
      </c>
      <c r="AS2018" t="s">
        <v>31957</v>
      </c>
      <c r="AT2018" t="s">
        <v>937</v>
      </c>
      <c r="AU2018">
        <v>62</v>
      </c>
      <c r="AV2018">
        <v>6150</v>
      </c>
      <c r="AW2018" t="s">
        <v>25059</v>
      </c>
      <c r="AX2018" t="s">
        <v>937</v>
      </c>
      <c r="AY2018">
        <v>62</v>
      </c>
      <c r="AZ2018">
        <v>6150</v>
      </c>
      <c r="BA2018" t="s">
        <v>18211</v>
      </c>
      <c r="BB2018" t="s">
        <v>937</v>
      </c>
      <c r="BC2018">
        <v>62</v>
      </c>
      <c r="BD2018">
        <v>6150</v>
      </c>
      <c r="BE2018" t="s">
        <v>11363</v>
      </c>
      <c r="BF2018" t="s">
        <v>937</v>
      </c>
      <c r="BH2018">
        <v>62</v>
      </c>
      <c r="BI2018">
        <v>6150</v>
      </c>
      <c r="BJ2018" t="s">
        <v>4715</v>
      </c>
      <c r="BK2018" t="s">
        <v>937</v>
      </c>
      <c r="BP2018">
        <v>94</v>
      </c>
      <c r="BQ2018">
        <v>6250</v>
      </c>
      <c r="BS2018">
        <v>1</v>
      </c>
    </row>
    <row r="2019" spans="43:71" x14ac:dyDescent="0.2">
      <c r="AQ2019">
        <v>62</v>
      </c>
      <c r="AR2019">
        <v>6160</v>
      </c>
      <c r="AS2019" t="s">
        <v>31958</v>
      </c>
      <c r="AT2019" t="s">
        <v>937</v>
      </c>
      <c r="AU2019">
        <v>62</v>
      </c>
      <c r="AV2019">
        <v>6160</v>
      </c>
      <c r="AW2019" t="s">
        <v>25060</v>
      </c>
      <c r="AX2019" t="s">
        <v>937</v>
      </c>
      <c r="AY2019">
        <v>62</v>
      </c>
      <c r="AZ2019">
        <v>6160</v>
      </c>
      <c r="BA2019" t="s">
        <v>18212</v>
      </c>
      <c r="BB2019" t="s">
        <v>937</v>
      </c>
      <c r="BC2019">
        <v>62</v>
      </c>
      <c r="BD2019">
        <v>6160</v>
      </c>
      <c r="BE2019" t="s">
        <v>11364</v>
      </c>
      <c r="BF2019" t="s">
        <v>937</v>
      </c>
      <c r="BH2019">
        <v>62</v>
      </c>
      <c r="BI2019">
        <v>6160</v>
      </c>
      <c r="BJ2019" t="s">
        <v>4716</v>
      </c>
      <c r="BK2019" t="s">
        <v>937</v>
      </c>
      <c r="BP2019">
        <v>94</v>
      </c>
      <c r="BQ2019">
        <v>6256</v>
      </c>
      <c r="BS2019">
        <v>1</v>
      </c>
    </row>
    <row r="2020" spans="43:71" x14ac:dyDescent="0.2">
      <c r="AQ2020">
        <v>62</v>
      </c>
      <c r="AR2020">
        <v>6170</v>
      </c>
      <c r="AS2020" t="s">
        <v>31959</v>
      </c>
      <c r="AT2020" t="s">
        <v>937</v>
      </c>
      <c r="AU2020">
        <v>62</v>
      </c>
      <c r="AV2020">
        <v>6170</v>
      </c>
      <c r="AW2020" t="s">
        <v>25061</v>
      </c>
      <c r="AX2020" t="s">
        <v>937</v>
      </c>
      <c r="AY2020">
        <v>62</v>
      </c>
      <c r="AZ2020">
        <v>6170</v>
      </c>
      <c r="BA2020" t="s">
        <v>18213</v>
      </c>
      <c r="BB2020" t="s">
        <v>937</v>
      </c>
      <c r="BC2020">
        <v>62</v>
      </c>
      <c r="BD2020">
        <v>6170</v>
      </c>
      <c r="BE2020" t="s">
        <v>11365</v>
      </c>
      <c r="BF2020" t="s">
        <v>937</v>
      </c>
      <c r="BH2020">
        <v>62</v>
      </c>
      <c r="BI2020">
        <v>6170</v>
      </c>
      <c r="BJ2020" t="s">
        <v>4717</v>
      </c>
      <c r="BK2020" t="s">
        <v>937</v>
      </c>
      <c r="BP2020">
        <v>94</v>
      </c>
      <c r="BQ2020">
        <v>6260</v>
      </c>
      <c r="BS2020">
        <v>2</v>
      </c>
    </row>
    <row r="2021" spans="43:71" x14ac:dyDescent="0.2">
      <c r="AQ2021">
        <v>62</v>
      </c>
      <c r="AR2021">
        <v>6180</v>
      </c>
      <c r="AS2021" t="s">
        <v>31960</v>
      </c>
      <c r="AT2021" t="s">
        <v>937</v>
      </c>
      <c r="AU2021">
        <v>62</v>
      </c>
      <c r="AV2021">
        <v>6180</v>
      </c>
      <c r="AW2021" t="s">
        <v>25062</v>
      </c>
      <c r="AX2021" t="s">
        <v>937</v>
      </c>
      <c r="AY2021">
        <v>62</v>
      </c>
      <c r="AZ2021">
        <v>6180</v>
      </c>
      <c r="BA2021" t="s">
        <v>18214</v>
      </c>
      <c r="BB2021" t="s">
        <v>937</v>
      </c>
      <c r="BC2021">
        <v>62</v>
      </c>
      <c r="BD2021">
        <v>6180</v>
      </c>
      <c r="BE2021" t="s">
        <v>11366</v>
      </c>
      <c r="BF2021" t="s">
        <v>937</v>
      </c>
      <c r="BH2021">
        <v>62</v>
      </c>
      <c r="BI2021">
        <v>6180</v>
      </c>
      <c r="BJ2021" t="s">
        <v>4718</v>
      </c>
      <c r="BK2021" t="s">
        <v>937</v>
      </c>
      <c r="BP2021">
        <v>94</v>
      </c>
      <c r="BQ2021">
        <v>6270</v>
      </c>
      <c r="BS2021">
        <v>2</v>
      </c>
    </row>
    <row r="2022" spans="43:71" x14ac:dyDescent="0.2">
      <c r="AQ2022">
        <v>62</v>
      </c>
      <c r="AR2022">
        <v>6190</v>
      </c>
      <c r="AS2022" t="s">
        <v>31961</v>
      </c>
      <c r="AT2022" t="s">
        <v>937</v>
      </c>
      <c r="AU2022">
        <v>62</v>
      </c>
      <c r="AV2022">
        <v>6190</v>
      </c>
      <c r="AW2022" t="s">
        <v>25063</v>
      </c>
      <c r="AX2022" t="s">
        <v>937</v>
      </c>
      <c r="AY2022">
        <v>62</v>
      </c>
      <c r="AZ2022">
        <v>6190</v>
      </c>
      <c r="BA2022" t="s">
        <v>18215</v>
      </c>
      <c r="BB2022" t="s">
        <v>937</v>
      </c>
      <c r="BC2022">
        <v>62</v>
      </c>
      <c r="BD2022">
        <v>6190</v>
      </c>
      <c r="BE2022" t="s">
        <v>11367</v>
      </c>
      <c r="BF2022" t="s">
        <v>937</v>
      </c>
      <c r="BH2022">
        <v>62</v>
      </c>
      <c r="BI2022">
        <v>6190</v>
      </c>
      <c r="BJ2022" t="s">
        <v>4719</v>
      </c>
      <c r="BK2022" t="s">
        <v>937</v>
      </c>
      <c r="BP2022">
        <v>94</v>
      </c>
      <c r="BQ2022">
        <v>6280</v>
      </c>
      <c r="BS2022">
        <v>1</v>
      </c>
    </row>
    <row r="2023" spans="43:71" x14ac:dyDescent="0.2">
      <c r="AQ2023">
        <v>62</v>
      </c>
      <c r="AR2023">
        <v>6200</v>
      </c>
      <c r="AS2023" t="s">
        <v>31962</v>
      </c>
      <c r="AT2023" t="s">
        <v>937</v>
      </c>
      <c r="AU2023">
        <v>62</v>
      </c>
      <c r="AV2023">
        <v>6200</v>
      </c>
      <c r="AW2023" t="s">
        <v>25064</v>
      </c>
      <c r="AX2023" t="s">
        <v>937</v>
      </c>
      <c r="AY2023">
        <v>62</v>
      </c>
      <c r="AZ2023">
        <v>6200</v>
      </c>
      <c r="BA2023" t="s">
        <v>18216</v>
      </c>
      <c r="BB2023" t="s">
        <v>937</v>
      </c>
      <c r="BC2023">
        <v>62</v>
      </c>
      <c r="BD2023">
        <v>6200</v>
      </c>
      <c r="BE2023" t="s">
        <v>11368</v>
      </c>
      <c r="BF2023" t="s">
        <v>937</v>
      </c>
      <c r="BH2023">
        <v>62</v>
      </c>
      <c r="BI2023">
        <v>6200</v>
      </c>
      <c r="BJ2023" t="s">
        <v>4720</v>
      </c>
      <c r="BK2023" t="s">
        <v>937</v>
      </c>
      <c r="BP2023">
        <v>94</v>
      </c>
      <c r="BQ2023">
        <v>6290</v>
      </c>
      <c r="BS2023">
        <v>2</v>
      </c>
    </row>
    <row r="2024" spans="43:71" x14ac:dyDescent="0.2">
      <c r="AQ2024">
        <v>62</v>
      </c>
      <c r="AR2024">
        <v>6210</v>
      </c>
      <c r="AS2024" t="s">
        <v>31963</v>
      </c>
      <c r="AT2024" t="s">
        <v>936</v>
      </c>
      <c r="AU2024">
        <v>62</v>
      </c>
      <c r="AV2024">
        <v>6210</v>
      </c>
      <c r="AW2024" t="s">
        <v>25065</v>
      </c>
      <c r="AX2024" t="s">
        <v>936</v>
      </c>
      <c r="AY2024">
        <v>62</v>
      </c>
      <c r="AZ2024">
        <v>6210</v>
      </c>
      <c r="BA2024" t="s">
        <v>18217</v>
      </c>
      <c r="BB2024" t="s">
        <v>936</v>
      </c>
      <c r="BC2024">
        <v>62</v>
      </c>
      <c r="BD2024">
        <v>6210</v>
      </c>
      <c r="BE2024" t="s">
        <v>11369</v>
      </c>
      <c r="BF2024" t="s">
        <v>936</v>
      </c>
      <c r="BH2024">
        <v>62</v>
      </c>
      <c r="BI2024">
        <v>6210</v>
      </c>
      <c r="BJ2024" t="s">
        <v>4721</v>
      </c>
      <c r="BK2024" t="s">
        <v>936</v>
      </c>
      <c r="BP2024">
        <v>94</v>
      </c>
      <c r="BQ2024">
        <v>6300</v>
      </c>
      <c r="BS2024">
        <v>3</v>
      </c>
    </row>
    <row r="2025" spans="43:71" x14ac:dyDescent="0.2">
      <c r="AQ2025">
        <v>62</v>
      </c>
      <c r="AR2025">
        <v>6240</v>
      </c>
      <c r="AS2025" t="s">
        <v>31964</v>
      </c>
      <c r="AT2025" t="s">
        <v>937</v>
      </c>
      <c r="AU2025">
        <v>62</v>
      </c>
      <c r="AV2025">
        <v>6240</v>
      </c>
      <c r="AW2025" t="s">
        <v>25066</v>
      </c>
      <c r="AX2025" t="s">
        <v>937</v>
      </c>
      <c r="AY2025">
        <v>62</v>
      </c>
      <c r="AZ2025">
        <v>6240</v>
      </c>
      <c r="BA2025" t="s">
        <v>18218</v>
      </c>
      <c r="BB2025" t="s">
        <v>937</v>
      </c>
      <c r="BC2025">
        <v>62</v>
      </c>
      <c r="BD2025">
        <v>6240</v>
      </c>
      <c r="BE2025" t="s">
        <v>11370</v>
      </c>
      <c r="BF2025" t="s">
        <v>937</v>
      </c>
      <c r="BH2025">
        <v>62</v>
      </c>
      <c r="BI2025">
        <v>6240</v>
      </c>
      <c r="BJ2025" t="s">
        <v>4722</v>
      </c>
      <c r="BK2025" t="s">
        <v>937</v>
      </c>
      <c r="BP2025">
        <v>94</v>
      </c>
      <c r="BQ2025">
        <v>6310</v>
      </c>
      <c r="BS2025">
        <v>3</v>
      </c>
    </row>
    <row r="2026" spans="43:71" x14ac:dyDescent="0.2">
      <c r="AQ2026">
        <v>62</v>
      </c>
      <c r="AR2026">
        <v>6250</v>
      </c>
      <c r="AS2026" t="s">
        <v>31965</v>
      </c>
      <c r="AT2026" t="s">
        <v>936</v>
      </c>
      <c r="AU2026">
        <v>62</v>
      </c>
      <c r="AV2026">
        <v>6250</v>
      </c>
      <c r="AW2026" t="s">
        <v>25067</v>
      </c>
      <c r="AX2026" t="s">
        <v>936</v>
      </c>
      <c r="AY2026">
        <v>62</v>
      </c>
      <c r="AZ2026">
        <v>6250</v>
      </c>
      <c r="BA2026" t="s">
        <v>18219</v>
      </c>
      <c r="BB2026" t="s">
        <v>936</v>
      </c>
      <c r="BC2026">
        <v>62</v>
      </c>
      <c r="BD2026">
        <v>6250</v>
      </c>
      <c r="BE2026" t="s">
        <v>11371</v>
      </c>
      <c r="BF2026" t="s">
        <v>936</v>
      </c>
      <c r="BH2026">
        <v>62</v>
      </c>
      <c r="BI2026">
        <v>6250</v>
      </c>
      <c r="BJ2026" t="s">
        <v>4723</v>
      </c>
      <c r="BK2026" t="s">
        <v>936</v>
      </c>
      <c r="BP2026">
        <v>94</v>
      </c>
      <c r="BQ2026">
        <v>6320</v>
      </c>
      <c r="BS2026">
        <v>3</v>
      </c>
    </row>
    <row r="2027" spans="43:71" x14ac:dyDescent="0.2">
      <c r="AQ2027">
        <v>62</v>
      </c>
      <c r="AR2027">
        <v>6256</v>
      </c>
      <c r="AS2027" t="s">
        <v>31966</v>
      </c>
      <c r="AT2027" t="s">
        <v>936</v>
      </c>
      <c r="AU2027">
        <v>62</v>
      </c>
      <c r="AV2027">
        <v>6256</v>
      </c>
      <c r="AW2027" t="s">
        <v>25068</v>
      </c>
      <c r="AX2027" t="s">
        <v>936</v>
      </c>
      <c r="AY2027">
        <v>62</v>
      </c>
      <c r="AZ2027">
        <v>6256</v>
      </c>
      <c r="BA2027" t="s">
        <v>18220</v>
      </c>
      <c r="BB2027" t="s">
        <v>936</v>
      </c>
      <c r="BC2027">
        <v>62</v>
      </c>
      <c r="BD2027">
        <v>6256</v>
      </c>
      <c r="BE2027" t="s">
        <v>11372</v>
      </c>
      <c r="BF2027" t="s">
        <v>936</v>
      </c>
      <c r="BH2027">
        <v>62</v>
      </c>
      <c r="BI2027">
        <v>6256</v>
      </c>
      <c r="BJ2027" t="s">
        <v>4724</v>
      </c>
      <c r="BK2027" t="s">
        <v>936</v>
      </c>
      <c r="BP2027">
        <v>94</v>
      </c>
      <c r="BQ2027">
        <v>6330</v>
      </c>
      <c r="BS2027">
        <v>1</v>
      </c>
    </row>
    <row r="2028" spans="43:71" x14ac:dyDescent="0.2">
      <c r="AQ2028">
        <v>62</v>
      </c>
      <c r="AR2028">
        <v>6260</v>
      </c>
      <c r="AS2028" t="s">
        <v>31967</v>
      </c>
      <c r="AT2028" t="s">
        <v>937</v>
      </c>
      <c r="AU2028">
        <v>62</v>
      </c>
      <c r="AV2028">
        <v>6260</v>
      </c>
      <c r="AW2028" t="s">
        <v>25069</v>
      </c>
      <c r="AX2028" t="s">
        <v>937</v>
      </c>
      <c r="AY2028">
        <v>62</v>
      </c>
      <c r="AZ2028">
        <v>6260</v>
      </c>
      <c r="BA2028" t="s">
        <v>18221</v>
      </c>
      <c r="BB2028" t="s">
        <v>937</v>
      </c>
      <c r="BC2028">
        <v>62</v>
      </c>
      <c r="BD2028">
        <v>6260</v>
      </c>
      <c r="BE2028" t="s">
        <v>11373</v>
      </c>
      <c r="BF2028" t="s">
        <v>937</v>
      </c>
      <c r="BH2028">
        <v>62</v>
      </c>
      <c r="BI2028">
        <v>6260</v>
      </c>
      <c r="BJ2028" t="s">
        <v>4725</v>
      </c>
      <c r="BK2028" t="s">
        <v>937</v>
      </c>
      <c r="BP2028">
        <v>94</v>
      </c>
      <c r="BQ2028">
        <v>6340</v>
      </c>
      <c r="BS2028">
        <v>1</v>
      </c>
    </row>
    <row r="2029" spans="43:71" x14ac:dyDescent="0.2">
      <c r="AQ2029">
        <v>62</v>
      </c>
      <c r="AR2029">
        <v>6270</v>
      </c>
      <c r="AS2029" t="s">
        <v>31968</v>
      </c>
      <c r="AT2029" t="s">
        <v>937</v>
      </c>
      <c r="AU2029">
        <v>62</v>
      </c>
      <c r="AV2029">
        <v>6270</v>
      </c>
      <c r="AW2029" t="s">
        <v>25070</v>
      </c>
      <c r="AX2029" t="s">
        <v>937</v>
      </c>
      <c r="AY2029">
        <v>62</v>
      </c>
      <c r="AZ2029">
        <v>6270</v>
      </c>
      <c r="BA2029" t="s">
        <v>18222</v>
      </c>
      <c r="BB2029" t="s">
        <v>937</v>
      </c>
      <c r="BC2029">
        <v>62</v>
      </c>
      <c r="BD2029">
        <v>6270</v>
      </c>
      <c r="BE2029" t="s">
        <v>11374</v>
      </c>
      <c r="BF2029" t="s">
        <v>937</v>
      </c>
      <c r="BH2029">
        <v>62</v>
      </c>
      <c r="BI2029">
        <v>6270</v>
      </c>
      <c r="BJ2029" t="s">
        <v>4726</v>
      </c>
      <c r="BK2029" t="s">
        <v>937</v>
      </c>
      <c r="BP2029">
        <v>98</v>
      </c>
      <c r="BQ2029">
        <v>6010</v>
      </c>
      <c r="BS2029">
        <v>2</v>
      </c>
    </row>
    <row r="2030" spans="43:71" x14ac:dyDescent="0.2">
      <c r="AQ2030">
        <v>62</v>
      </c>
      <c r="AR2030">
        <v>6280</v>
      </c>
      <c r="AS2030" t="s">
        <v>31969</v>
      </c>
      <c r="AT2030" t="s">
        <v>936</v>
      </c>
      <c r="AU2030">
        <v>62</v>
      </c>
      <c r="AV2030">
        <v>6280</v>
      </c>
      <c r="AW2030" t="s">
        <v>25071</v>
      </c>
      <c r="AX2030" t="s">
        <v>936</v>
      </c>
      <c r="AY2030">
        <v>62</v>
      </c>
      <c r="AZ2030">
        <v>6280</v>
      </c>
      <c r="BA2030" t="s">
        <v>18223</v>
      </c>
      <c r="BB2030" t="s">
        <v>936</v>
      </c>
      <c r="BC2030">
        <v>62</v>
      </c>
      <c r="BD2030">
        <v>6280</v>
      </c>
      <c r="BE2030" t="s">
        <v>11375</v>
      </c>
      <c r="BF2030" t="s">
        <v>936</v>
      </c>
      <c r="BH2030">
        <v>62</v>
      </c>
      <c r="BI2030">
        <v>6280</v>
      </c>
      <c r="BJ2030" t="s">
        <v>4727</v>
      </c>
      <c r="BK2030" t="s">
        <v>936</v>
      </c>
      <c r="BP2030">
        <v>98</v>
      </c>
      <c r="BQ2030">
        <v>6020</v>
      </c>
      <c r="BS2030">
        <v>2</v>
      </c>
    </row>
    <row r="2031" spans="43:71" x14ac:dyDescent="0.2">
      <c r="AQ2031">
        <v>62</v>
      </c>
      <c r="AR2031">
        <v>6290</v>
      </c>
      <c r="AS2031" t="s">
        <v>31970</v>
      </c>
      <c r="AT2031" t="s">
        <v>936</v>
      </c>
      <c r="AU2031">
        <v>62</v>
      </c>
      <c r="AV2031">
        <v>6290</v>
      </c>
      <c r="AW2031" t="s">
        <v>25072</v>
      </c>
      <c r="AX2031" t="s">
        <v>936</v>
      </c>
      <c r="AY2031">
        <v>62</v>
      </c>
      <c r="AZ2031">
        <v>6290</v>
      </c>
      <c r="BA2031" t="s">
        <v>18224</v>
      </c>
      <c r="BB2031" t="s">
        <v>936</v>
      </c>
      <c r="BC2031">
        <v>62</v>
      </c>
      <c r="BD2031">
        <v>6290</v>
      </c>
      <c r="BE2031" t="s">
        <v>11376</v>
      </c>
      <c r="BF2031" t="s">
        <v>936</v>
      </c>
      <c r="BH2031">
        <v>62</v>
      </c>
      <c r="BI2031">
        <v>6290</v>
      </c>
      <c r="BJ2031" t="s">
        <v>4728</v>
      </c>
      <c r="BK2031" t="s">
        <v>936</v>
      </c>
      <c r="BP2031">
        <v>98</v>
      </c>
      <c r="BQ2031">
        <v>6030</v>
      </c>
      <c r="BS2031">
        <v>2</v>
      </c>
    </row>
    <row r="2032" spans="43:71" x14ac:dyDescent="0.2">
      <c r="AQ2032">
        <v>62</v>
      </c>
      <c r="AR2032">
        <v>6300</v>
      </c>
      <c r="AS2032" t="s">
        <v>31971</v>
      </c>
      <c r="AT2032" t="s">
        <v>936</v>
      </c>
      <c r="AU2032">
        <v>62</v>
      </c>
      <c r="AV2032">
        <v>6300</v>
      </c>
      <c r="AW2032" t="s">
        <v>25073</v>
      </c>
      <c r="AX2032" t="s">
        <v>936</v>
      </c>
      <c r="AY2032">
        <v>62</v>
      </c>
      <c r="AZ2032">
        <v>6300</v>
      </c>
      <c r="BA2032" t="s">
        <v>18225</v>
      </c>
      <c r="BB2032" t="s">
        <v>936</v>
      </c>
      <c r="BC2032">
        <v>62</v>
      </c>
      <c r="BD2032">
        <v>6300</v>
      </c>
      <c r="BE2032" t="s">
        <v>11377</v>
      </c>
      <c r="BF2032" t="s">
        <v>936</v>
      </c>
      <c r="BH2032">
        <v>62</v>
      </c>
      <c r="BI2032">
        <v>6300</v>
      </c>
      <c r="BJ2032" t="s">
        <v>4729</v>
      </c>
      <c r="BK2032" t="s">
        <v>936</v>
      </c>
      <c r="BP2032">
        <v>98</v>
      </c>
      <c r="BQ2032">
        <v>6040</v>
      </c>
      <c r="BS2032">
        <v>2</v>
      </c>
    </row>
    <row r="2033" spans="43:71" x14ac:dyDescent="0.2">
      <c r="AQ2033">
        <v>62</v>
      </c>
      <c r="AR2033">
        <v>6310</v>
      </c>
      <c r="AS2033" t="s">
        <v>31972</v>
      </c>
      <c r="AT2033" t="s">
        <v>936</v>
      </c>
      <c r="AU2033">
        <v>62</v>
      </c>
      <c r="AV2033">
        <v>6310</v>
      </c>
      <c r="AW2033" t="s">
        <v>25074</v>
      </c>
      <c r="AX2033" t="s">
        <v>936</v>
      </c>
      <c r="AY2033">
        <v>62</v>
      </c>
      <c r="AZ2033">
        <v>6310</v>
      </c>
      <c r="BA2033" t="s">
        <v>18226</v>
      </c>
      <c r="BB2033" t="s">
        <v>936</v>
      </c>
      <c r="BC2033">
        <v>62</v>
      </c>
      <c r="BD2033">
        <v>6310</v>
      </c>
      <c r="BE2033" t="s">
        <v>11378</v>
      </c>
      <c r="BF2033" t="s">
        <v>936</v>
      </c>
      <c r="BH2033">
        <v>62</v>
      </c>
      <c r="BI2033">
        <v>6310</v>
      </c>
      <c r="BJ2033" t="s">
        <v>4730</v>
      </c>
      <c r="BK2033" t="s">
        <v>936</v>
      </c>
      <c r="BP2033">
        <v>98</v>
      </c>
      <c r="BQ2033">
        <v>6070</v>
      </c>
      <c r="BS2033">
        <v>2</v>
      </c>
    </row>
    <row r="2034" spans="43:71" x14ac:dyDescent="0.2">
      <c r="AQ2034">
        <v>62</v>
      </c>
      <c r="AR2034">
        <v>6320</v>
      </c>
      <c r="AS2034" t="s">
        <v>31973</v>
      </c>
      <c r="AT2034" t="s">
        <v>936</v>
      </c>
      <c r="AU2034">
        <v>62</v>
      </c>
      <c r="AV2034">
        <v>6320</v>
      </c>
      <c r="AW2034" t="s">
        <v>25075</v>
      </c>
      <c r="AX2034" t="s">
        <v>936</v>
      </c>
      <c r="AY2034">
        <v>62</v>
      </c>
      <c r="AZ2034">
        <v>6320</v>
      </c>
      <c r="BA2034" t="s">
        <v>18227</v>
      </c>
      <c r="BB2034" t="s">
        <v>936</v>
      </c>
      <c r="BC2034">
        <v>62</v>
      </c>
      <c r="BD2034">
        <v>6320</v>
      </c>
      <c r="BE2034" t="s">
        <v>11379</v>
      </c>
      <c r="BF2034" t="s">
        <v>936</v>
      </c>
      <c r="BH2034">
        <v>62</v>
      </c>
      <c r="BI2034">
        <v>6320</v>
      </c>
      <c r="BJ2034" t="s">
        <v>4731</v>
      </c>
      <c r="BK2034" t="s">
        <v>936</v>
      </c>
      <c r="BP2034">
        <v>98</v>
      </c>
      <c r="BQ2034">
        <v>6080</v>
      </c>
      <c r="BS2034">
        <v>2</v>
      </c>
    </row>
    <row r="2035" spans="43:71" x14ac:dyDescent="0.2">
      <c r="AQ2035">
        <v>62</v>
      </c>
      <c r="AR2035">
        <v>6330</v>
      </c>
      <c r="AS2035" t="s">
        <v>31974</v>
      </c>
      <c r="AT2035" t="s">
        <v>936</v>
      </c>
      <c r="AU2035">
        <v>62</v>
      </c>
      <c r="AV2035">
        <v>6330</v>
      </c>
      <c r="AW2035" t="s">
        <v>25076</v>
      </c>
      <c r="AX2035" t="s">
        <v>936</v>
      </c>
      <c r="AY2035">
        <v>62</v>
      </c>
      <c r="AZ2035">
        <v>6330</v>
      </c>
      <c r="BA2035" t="s">
        <v>18228</v>
      </c>
      <c r="BB2035" t="s">
        <v>936</v>
      </c>
      <c r="BC2035">
        <v>62</v>
      </c>
      <c r="BD2035">
        <v>6330</v>
      </c>
      <c r="BE2035" t="s">
        <v>11380</v>
      </c>
      <c r="BF2035" t="s">
        <v>936</v>
      </c>
      <c r="BH2035">
        <v>62</v>
      </c>
      <c r="BI2035">
        <v>6330</v>
      </c>
      <c r="BJ2035" t="s">
        <v>4732</v>
      </c>
      <c r="BK2035" t="s">
        <v>936</v>
      </c>
      <c r="BP2035">
        <v>98</v>
      </c>
      <c r="BQ2035">
        <v>6090</v>
      </c>
      <c r="BS2035">
        <v>2</v>
      </c>
    </row>
    <row r="2036" spans="43:71" x14ac:dyDescent="0.2">
      <c r="AQ2036">
        <v>62</v>
      </c>
      <c r="AR2036">
        <v>6340</v>
      </c>
      <c r="AS2036" t="s">
        <v>31975</v>
      </c>
      <c r="AT2036" t="s">
        <v>936</v>
      </c>
      <c r="AU2036">
        <v>62</v>
      </c>
      <c r="AV2036">
        <v>6340</v>
      </c>
      <c r="AW2036" t="s">
        <v>25077</v>
      </c>
      <c r="AX2036" t="s">
        <v>936</v>
      </c>
      <c r="AY2036">
        <v>62</v>
      </c>
      <c r="AZ2036">
        <v>6340</v>
      </c>
      <c r="BA2036" t="s">
        <v>18229</v>
      </c>
      <c r="BB2036" t="s">
        <v>936</v>
      </c>
      <c r="BC2036">
        <v>62</v>
      </c>
      <c r="BD2036">
        <v>6340</v>
      </c>
      <c r="BE2036" t="s">
        <v>11381</v>
      </c>
      <c r="BF2036" t="s">
        <v>936</v>
      </c>
      <c r="BH2036">
        <v>62</v>
      </c>
      <c r="BI2036">
        <v>6340</v>
      </c>
      <c r="BJ2036" t="s">
        <v>4733</v>
      </c>
      <c r="BK2036" t="s">
        <v>936</v>
      </c>
      <c r="BP2036">
        <v>98</v>
      </c>
      <c r="BQ2036">
        <v>6100</v>
      </c>
      <c r="BS2036">
        <v>2</v>
      </c>
    </row>
    <row r="2037" spans="43:71" x14ac:dyDescent="0.2">
      <c r="AQ2037">
        <v>62</v>
      </c>
      <c r="AR2037">
        <v>6350</v>
      </c>
      <c r="AS2037" t="s">
        <v>31976</v>
      </c>
      <c r="AT2037" t="s">
        <v>936</v>
      </c>
      <c r="AU2037">
        <v>62</v>
      </c>
      <c r="AV2037">
        <v>6350</v>
      </c>
      <c r="AW2037" t="s">
        <v>25078</v>
      </c>
      <c r="AX2037" t="s">
        <v>936</v>
      </c>
      <c r="AY2037">
        <v>62</v>
      </c>
      <c r="AZ2037">
        <v>6350</v>
      </c>
      <c r="BA2037" t="s">
        <v>18230</v>
      </c>
      <c r="BB2037" t="s">
        <v>936</v>
      </c>
      <c r="BC2037">
        <v>62</v>
      </c>
      <c r="BD2037">
        <v>6350</v>
      </c>
      <c r="BE2037" t="s">
        <v>11382</v>
      </c>
      <c r="BF2037" t="s">
        <v>936</v>
      </c>
      <c r="BH2037">
        <v>62</v>
      </c>
      <c r="BI2037">
        <v>6350</v>
      </c>
      <c r="BJ2037" t="s">
        <v>4734</v>
      </c>
      <c r="BK2037" t="s">
        <v>936</v>
      </c>
      <c r="BP2037">
        <v>98</v>
      </c>
      <c r="BQ2037">
        <v>6101</v>
      </c>
      <c r="BS2037">
        <v>1</v>
      </c>
    </row>
    <row r="2038" spans="43:71" x14ac:dyDescent="0.2">
      <c r="AQ2038">
        <v>62</v>
      </c>
      <c r="AR2038">
        <v>6360</v>
      </c>
      <c r="AS2038" t="s">
        <v>31977</v>
      </c>
      <c r="AT2038" t="s">
        <v>936</v>
      </c>
      <c r="AU2038">
        <v>62</v>
      </c>
      <c r="AV2038">
        <v>6360</v>
      </c>
      <c r="AW2038" t="s">
        <v>25079</v>
      </c>
      <c r="AX2038" t="s">
        <v>936</v>
      </c>
      <c r="AY2038">
        <v>62</v>
      </c>
      <c r="AZ2038">
        <v>6360</v>
      </c>
      <c r="BA2038" t="s">
        <v>18231</v>
      </c>
      <c r="BB2038" t="s">
        <v>936</v>
      </c>
      <c r="BC2038">
        <v>62</v>
      </c>
      <c r="BD2038">
        <v>6360</v>
      </c>
      <c r="BE2038" t="s">
        <v>11383</v>
      </c>
      <c r="BF2038" t="s">
        <v>936</v>
      </c>
      <c r="BH2038">
        <v>62</v>
      </c>
      <c r="BI2038">
        <v>6360</v>
      </c>
      <c r="BJ2038" t="s">
        <v>4735</v>
      </c>
      <c r="BK2038" t="s">
        <v>936</v>
      </c>
      <c r="BP2038">
        <v>98</v>
      </c>
      <c r="BQ2038">
        <v>6110</v>
      </c>
      <c r="BS2038">
        <v>1</v>
      </c>
    </row>
    <row r="2039" spans="43:71" x14ac:dyDescent="0.2">
      <c r="AQ2039">
        <v>62</v>
      </c>
      <c r="AR2039">
        <v>7205</v>
      </c>
      <c r="AS2039" t="s">
        <v>31978</v>
      </c>
      <c r="AT2039" t="s">
        <v>936</v>
      </c>
      <c r="AU2039">
        <v>62</v>
      </c>
      <c r="AV2039">
        <v>7205</v>
      </c>
      <c r="AW2039" t="s">
        <v>25080</v>
      </c>
      <c r="AX2039" t="s">
        <v>936</v>
      </c>
      <c r="AY2039">
        <v>62</v>
      </c>
      <c r="AZ2039">
        <v>7205</v>
      </c>
      <c r="BA2039" t="s">
        <v>18232</v>
      </c>
      <c r="BB2039" t="s">
        <v>936</v>
      </c>
      <c r="BC2039">
        <v>62</v>
      </c>
      <c r="BD2039">
        <v>7205</v>
      </c>
      <c r="BE2039" t="s">
        <v>11384</v>
      </c>
      <c r="BF2039" t="s">
        <v>936</v>
      </c>
      <c r="BH2039">
        <v>62</v>
      </c>
      <c r="BI2039">
        <v>7205</v>
      </c>
      <c r="BJ2039" t="s">
        <v>4736</v>
      </c>
      <c r="BK2039" t="s">
        <v>936</v>
      </c>
      <c r="BP2039">
        <v>98</v>
      </c>
      <c r="BQ2039">
        <v>6130</v>
      </c>
      <c r="BS2039">
        <v>2</v>
      </c>
    </row>
    <row r="2040" spans="43:71" x14ac:dyDescent="0.2">
      <c r="AQ2040">
        <v>62</v>
      </c>
      <c r="AR2040">
        <v>7206</v>
      </c>
      <c r="AS2040" t="s">
        <v>31979</v>
      </c>
      <c r="AT2040" t="s">
        <v>936</v>
      </c>
      <c r="AU2040">
        <v>62</v>
      </c>
      <c r="AV2040">
        <v>7206</v>
      </c>
      <c r="AW2040" t="s">
        <v>25081</v>
      </c>
      <c r="AX2040" t="s">
        <v>936</v>
      </c>
      <c r="AY2040">
        <v>62</v>
      </c>
      <c r="AZ2040">
        <v>7206</v>
      </c>
      <c r="BA2040" t="s">
        <v>18233</v>
      </c>
      <c r="BB2040" t="s">
        <v>936</v>
      </c>
      <c r="BC2040">
        <v>62</v>
      </c>
      <c r="BD2040">
        <v>7206</v>
      </c>
      <c r="BE2040" t="s">
        <v>11385</v>
      </c>
      <c r="BF2040" t="s">
        <v>936</v>
      </c>
      <c r="BH2040">
        <v>62</v>
      </c>
      <c r="BI2040">
        <v>7206</v>
      </c>
      <c r="BJ2040" t="s">
        <v>4737</v>
      </c>
      <c r="BK2040" t="s">
        <v>936</v>
      </c>
      <c r="BP2040">
        <v>98</v>
      </c>
      <c r="BQ2040">
        <v>6131</v>
      </c>
      <c r="BS2040">
        <v>1</v>
      </c>
    </row>
    <row r="2041" spans="43:71" x14ac:dyDescent="0.2">
      <c r="AQ2041">
        <v>62</v>
      </c>
      <c r="AR2041">
        <v>7207</v>
      </c>
      <c r="AS2041" t="s">
        <v>31980</v>
      </c>
      <c r="AT2041" t="s">
        <v>936</v>
      </c>
      <c r="AU2041">
        <v>62</v>
      </c>
      <c r="AV2041">
        <v>7207</v>
      </c>
      <c r="AW2041" t="s">
        <v>25082</v>
      </c>
      <c r="AX2041" t="s">
        <v>936</v>
      </c>
      <c r="AY2041">
        <v>62</v>
      </c>
      <c r="AZ2041">
        <v>7207</v>
      </c>
      <c r="BA2041" t="s">
        <v>18234</v>
      </c>
      <c r="BB2041" t="s">
        <v>936</v>
      </c>
      <c r="BC2041">
        <v>62</v>
      </c>
      <c r="BD2041">
        <v>7207</v>
      </c>
      <c r="BE2041" t="s">
        <v>11386</v>
      </c>
      <c r="BF2041" t="s">
        <v>936</v>
      </c>
      <c r="BH2041">
        <v>62</v>
      </c>
      <c r="BI2041">
        <v>7207</v>
      </c>
      <c r="BJ2041" t="s">
        <v>4738</v>
      </c>
      <c r="BK2041" t="s">
        <v>936</v>
      </c>
      <c r="BP2041">
        <v>98</v>
      </c>
      <c r="BQ2041">
        <v>6140</v>
      </c>
      <c r="BS2041">
        <v>2</v>
      </c>
    </row>
    <row r="2042" spans="43:71" x14ac:dyDescent="0.2">
      <c r="AQ2042">
        <v>62</v>
      </c>
      <c r="AR2042">
        <v>7210</v>
      </c>
      <c r="AS2042" t="s">
        <v>31981</v>
      </c>
      <c r="AT2042" t="s">
        <v>938</v>
      </c>
      <c r="AU2042">
        <v>62</v>
      </c>
      <c r="AV2042">
        <v>7210</v>
      </c>
      <c r="AW2042" t="s">
        <v>25083</v>
      </c>
      <c r="AX2042" t="s">
        <v>938</v>
      </c>
      <c r="AY2042">
        <v>62</v>
      </c>
      <c r="AZ2042">
        <v>7210</v>
      </c>
      <c r="BA2042" t="s">
        <v>18235</v>
      </c>
      <c r="BB2042" t="s">
        <v>938</v>
      </c>
      <c r="BC2042">
        <v>62</v>
      </c>
      <c r="BD2042">
        <v>7210</v>
      </c>
      <c r="BE2042" t="s">
        <v>11387</v>
      </c>
      <c r="BF2042" t="s">
        <v>938</v>
      </c>
      <c r="BH2042">
        <v>62</v>
      </c>
      <c r="BI2042">
        <v>7210</v>
      </c>
      <c r="BJ2042" t="s">
        <v>4739</v>
      </c>
      <c r="BK2042" t="s">
        <v>938</v>
      </c>
      <c r="BP2042">
        <v>98</v>
      </c>
      <c r="BQ2042">
        <v>6150</v>
      </c>
      <c r="BS2042">
        <v>2</v>
      </c>
    </row>
    <row r="2043" spans="43:71" x14ac:dyDescent="0.2">
      <c r="AQ2043">
        <v>62</v>
      </c>
      <c r="AR2043">
        <v>8073</v>
      </c>
      <c r="AS2043" t="s">
        <v>31982</v>
      </c>
      <c r="AT2043" t="s">
        <v>938</v>
      </c>
      <c r="AU2043">
        <v>62</v>
      </c>
      <c r="AV2043">
        <v>8073</v>
      </c>
      <c r="AW2043" t="s">
        <v>25084</v>
      </c>
      <c r="AX2043" t="s">
        <v>938</v>
      </c>
      <c r="AY2043">
        <v>62</v>
      </c>
      <c r="AZ2043">
        <v>8073</v>
      </c>
      <c r="BA2043" t="s">
        <v>18236</v>
      </c>
      <c r="BB2043" t="s">
        <v>938</v>
      </c>
      <c r="BC2043">
        <v>62</v>
      </c>
      <c r="BD2043">
        <v>8073</v>
      </c>
      <c r="BE2043" t="s">
        <v>11388</v>
      </c>
      <c r="BF2043" t="s">
        <v>938</v>
      </c>
      <c r="BH2043">
        <v>62</v>
      </c>
      <c r="BI2043">
        <v>8073</v>
      </c>
      <c r="BJ2043" t="s">
        <v>4740</v>
      </c>
      <c r="BK2043" t="s">
        <v>938</v>
      </c>
      <c r="BP2043">
        <v>98</v>
      </c>
      <c r="BQ2043">
        <v>6160</v>
      </c>
      <c r="BS2043">
        <v>2</v>
      </c>
    </row>
    <row r="2044" spans="43:71" x14ac:dyDescent="0.2">
      <c r="AQ2044">
        <v>62</v>
      </c>
      <c r="AR2044">
        <v>8074</v>
      </c>
      <c r="AS2044" t="s">
        <v>31983</v>
      </c>
      <c r="AT2044" t="s">
        <v>937</v>
      </c>
      <c r="AU2044">
        <v>62</v>
      </c>
      <c r="AV2044">
        <v>8074</v>
      </c>
      <c r="AW2044" t="s">
        <v>25085</v>
      </c>
      <c r="AX2044" t="s">
        <v>937</v>
      </c>
      <c r="AY2044">
        <v>62</v>
      </c>
      <c r="AZ2044">
        <v>8074</v>
      </c>
      <c r="BA2044" t="s">
        <v>18237</v>
      </c>
      <c r="BB2044" t="s">
        <v>937</v>
      </c>
      <c r="BC2044">
        <v>62</v>
      </c>
      <c r="BD2044">
        <v>8074</v>
      </c>
      <c r="BE2044" t="s">
        <v>11389</v>
      </c>
      <c r="BF2044" t="s">
        <v>937</v>
      </c>
      <c r="BH2044">
        <v>62</v>
      </c>
      <c r="BI2044">
        <v>8074</v>
      </c>
      <c r="BJ2044" t="s">
        <v>4741</v>
      </c>
      <c r="BK2044" t="s">
        <v>937</v>
      </c>
      <c r="BP2044">
        <v>98</v>
      </c>
      <c r="BQ2044">
        <v>6170</v>
      </c>
      <c r="BS2044">
        <v>2</v>
      </c>
    </row>
    <row r="2045" spans="43:71" x14ac:dyDescent="0.2">
      <c r="AQ2045">
        <v>62</v>
      </c>
      <c r="AR2045">
        <v>8075</v>
      </c>
      <c r="AS2045" t="s">
        <v>31984</v>
      </c>
      <c r="AT2045" t="s">
        <v>938</v>
      </c>
      <c r="AU2045">
        <v>62</v>
      </c>
      <c r="AV2045">
        <v>8075</v>
      </c>
      <c r="AW2045" t="s">
        <v>25086</v>
      </c>
      <c r="AX2045" t="s">
        <v>938</v>
      </c>
      <c r="AY2045">
        <v>62</v>
      </c>
      <c r="AZ2045">
        <v>8075</v>
      </c>
      <c r="BA2045" t="s">
        <v>18238</v>
      </c>
      <c r="BB2045" t="s">
        <v>938</v>
      </c>
      <c r="BC2045">
        <v>62</v>
      </c>
      <c r="BD2045">
        <v>8075</v>
      </c>
      <c r="BE2045" t="s">
        <v>11390</v>
      </c>
      <c r="BF2045" t="s">
        <v>938</v>
      </c>
      <c r="BH2045">
        <v>62</v>
      </c>
      <c r="BI2045">
        <v>8075</v>
      </c>
      <c r="BJ2045" t="s">
        <v>4742</v>
      </c>
      <c r="BK2045" t="s">
        <v>938</v>
      </c>
      <c r="BP2045">
        <v>98</v>
      </c>
      <c r="BQ2045">
        <v>6180</v>
      </c>
      <c r="BS2045">
        <v>2</v>
      </c>
    </row>
    <row r="2046" spans="43:71" x14ac:dyDescent="0.2">
      <c r="AQ2046">
        <v>62</v>
      </c>
      <c r="AR2046">
        <v>8076</v>
      </c>
      <c r="AS2046" t="s">
        <v>31985</v>
      </c>
      <c r="AT2046" t="s">
        <v>937</v>
      </c>
      <c r="AU2046">
        <v>62</v>
      </c>
      <c r="AV2046">
        <v>8076</v>
      </c>
      <c r="AW2046" t="s">
        <v>25087</v>
      </c>
      <c r="AX2046" t="s">
        <v>937</v>
      </c>
      <c r="AY2046">
        <v>62</v>
      </c>
      <c r="AZ2046">
        <v>8076</v>
      </c>
      <c r="BA2046" t="s">
        <v>18239</v>
      </c>
      <c r="BB2046" t="s">
        <v>937</v>
      </c>
      <c r="BC2046">
        <v>62</v>
      </c>
      <c r="BD2046">
        <v>8076</v>
      </c>
      <c r="BE2046" t="s">
        <v>11391</v>
      </c>
      <c r="BF2046" t="s">
        <v>937</v>
      </c>
      <c r="BH2046">
        <v>62</v>
      </c>
      <c r="BI2046">
        <v>8076</v>
      </c>
      <c r="BJ2046" t="s">
        <v>4743</v>
      </c>
      <c r="BK2046" t="s">
        <v>937</v>
      </c>
      <c r="BP2046">
        <v>98</v>
      </c>
      <c r="BQ2046">
        <v>6190</v>
      </c>
      <c r="BS2046">
        <v>2</v>
      </c>
    </row>
    <row r="2047" spans="43:71" x14ac:dyDescent="0.2">
      <c r="AQ2047">
        <v>62</v>
      </c>
      <c r="AR2047">
        <v>8077</v>
      </c>
      <c r="AS2047" t="s">
        <v>31986</v>
      </c>
      <c r="AT2047" t="s">
        <v>937</v>
      </c>
      <c r="AU2047">
        <v>62</v>
      </c>
      <c r="AV2047">
        <v>8077</v>
      </c>
      <c r="AW2047" t="s">
        <v>25088</v>
      </c>
      <c r="AX2047" t="s">
        <v>937</v>
      </c>
      <c r="AY2047">
        <v>62</v>
      </c>
      <c r="AZ2047">
        <v>8077</v>
      </c>
      <c r="BA2047" t="s">
        <v>18240</v>
      </c>
      <c r="BB2047" t="s">
        <v>937</v>
      </c>
      <c r="BC2047">
        <v>62</v>
      </c>
      <c r="BD2047">
        <v>8077</v>
      </c>
      <c r="BE2047" t="s">
        <v>11392</v>
      </c>
      <c r="BF2047" t="s">
        <v>937</v>
      </c>
      <c r="BH2047">
        <v>62</v>
      </c>
      <c r="BI2047">
        <v>8077</v>
      </c>
      <c r="BJ2047" t="s">
        <v>4744</v>
      </c>
      <c r="BK2047" t="s">
        <v>937</v>
      </c>
      <c r="BP2047">
        <v>98</v>
      </c>
      <c r="BQ2047">
        <v>6200</v>
      </c>
      <c r="BS2047">
        <v>2</v>
      </c>
    </row>
    <row r="2048" spans="43:71" x14ac:dyDescent="0.2">
      <c r="AQ2048">
        <v>62</v>
      </c>
      <c r="AR2048">
        <v>8078</v>
      </c>
      <c r="AS2048" t="s">
        <v>31987</v>
      </c>
      <c r="AT2048" t="s">
        <v>937</v>
      </c>
      <c r="AU2048">
        <v>62</v>
      </c>
      <c r="AV2048">
        <v>8078</v>
      </c>
      <c r="AW2048" t="s">
        <v>25089</v>
      </c>
      <c r="AX2048" t="s">
        <v>937</v>
      </c>
      <c r="AY2048">
        <v>62</v>
      </c>
      <c r="AZ2048">
        <v>8078</v>
      </c>
      <c r="BA2048" t="s">
        <v>18241</v>
      </c>
      <c r="BB2048" t="s">
        <v>937</v>
      </c>
      <c r="BC2048">
        <v>62</v>
      </c>
      <c r="BD2048">
        <v>8078</v>
      </c>
      <c r="BE2048" t="s">
        <v>11393</v>
      </c>
      <c r="BF2048" t="s">
        <v>937</v>
      </c>
      <c r="BH2048">
        <v>62</v>
      </c>
      <c r="BI2048">
        <v>8078</v>
      </c>
      <c r="BJ2048" t="s">
        <v>4745</v>
      </c>
      <c r="BK2048" t="s">
        <v>937</v>
      </c>
      <c r="BP2048">
        <v>98</v>
      </c>
      <c r="BQ2048">
        <v>6210</v>
      </c>
      <c r="BS2048">
        <v>1</v>
      </c>
    </row>
    <row r="2049" spans="43:71" x14ac:dyDescent="0.2">
      <c r="AQ2049">
        <v>62</v>
      </c>
      <c r="AR2049">
        <v>8079</v>
      </c>
      <c r="AS2049" t="s">
        <v>31988</v>
      </c>
      <c r="AT2049" t="s">
        <v>937</v>
      </c>
      <c r="AU2049">
        <v>62</v>
      </c>
      <c r="AV2049">
        <v>8079</v>
      </c>
      <c r="AW2049" t="s">
        <v>25090</v>
      </c>
      <c r="AX2049" t="s">
        <v>937</v>
      </c>
      <c r="AY2049">
        <v>62</v>
      </c>
      <c r="AZ2049">
        <v>8079</v>
      </c>
      <c r="BA2049" t="s">
        <v>18242</v>
      </c>
      <c r="BB2049" t="s">
        <v>937</v>
      </c>
      <c r="BC2049">
        <v>62</v>
      </c>
      <c r="BD2049">
        <v>8079</v>
      </c>
      <c r="BE2049" t="s">
        <v>11394</v>
      </c>
      <c r="BF2049" t="s">
        <v>937</v>
      </c>
      <c r="BH2049">
        <v>62</v>
      </c>
      <c r="BI2049">
        <v>8079</v>
      </c>
      <c r="BJ2049" t="s">
        <v>4746</v>
      </c>
      <c r="BK2049" t="s">
        <v>937</v>
      </c>
      <c r="BP2049">
        <v>98</v>
      </c>
      <c r="BQ2049">
        <v>6240</v>
      </c>
      <c r="BS2049">
        <v>2</v>
      </c>
    </row>
    <row r="2050" spans="43:71" x14ac:dyDescent="0.2">
      <c r="AQ2050">
        <v>62</v>
      </c>
      <c r="AR2050">
        <v>8080</v>
      </c>
      <c r="AS2050" t="s">
        <v>31989</v>
      </c>
      <c r="AT2050" t="s">
        <v>938</v>
      </c>
      <c r="AU2050">
        <v>62</v>
      </c>
      <c r="AV2050">
        <v>8080</v>
      </c>
      <c r="AW2050" t="s">
        <v>25091</v>
      </c>
      <c r="AX2050" t="s">
        <v>938</v>
      </c>
      <c r="AY2050">
        <v>62</v>
      </c>
      <c r="AZ2050">
        <v>8080</v>
      </c>
      <c r="BA2050" t="s">
        <v>18243</v>
      </c>
      <c r="BB2050" t="s">
        <v>938</v>
      </c>
      <c r="BC2050">
        <v>62</v>
      </c>
      <c r="BD2050">
        <v>8080</v>
      </c>
      <c r="BE2050" t="s">
        <v>11395</v>
      </c>
      <c r="BF2050" t="s">
        <v>938</v>
      </c>
      <c r="BH2050">
        <v>62</v>
      </c>
      <c r="BI2050">
        <v>8080</v>
      </c>
      <c r="BJ2050" t="s">
        <v>4747</v>
      </c>
      <c r="BK2050" t="s">
        <v>938</v>
      </c>
      <c r="BP2050">
        <v>98</v>
      </c>
      <c r="BQ2050">
        <v>6250</v>
      </c>
      <c r="BS2050">
        <v>1</v>
      </c>
    </row>
    <row r="2051" spans="43:71" x14ac:dyDescent="0.2">
      <c r="AQ2051">
        <v>62</v>
      </c>
      <c r="AR2051">
        <v>8081</v>
      </c>
      <c r="AS2051" t="s">
        <v>31990</v>
      </c>
      <c r="AT2051" t="s">
        <v>938</v>
      </c>
      <c r="AU2051">
        <v>62</v>
      </c>
      <c r="AV2051">
        <v>8081</v>
      </c>
      <c r="AW2051" t="s">
        <v>25092</v>
      </c>
      <c r="AX2051" t="s">
        <v>938</v>
      </c>
      <c r="AY2051">
        <v>62</v>
      </c>
      <c r="AZ2051">
        <v>8081</v>
      </c>
      <c r="BA2051" t="s">
        <v>18244</v>
      </c>
      <c r="BB2051" t="s">
        <v>938</v>
      </c>
      <c r="BC2051">
        <v>62</v>
      </c>
      <c r="BD2051">
        <v>8081</v>
      </c>
      <c r="BE2051" t="s">
        <v>11396</v>
      </c>
      <c r="BF2051" t="s">
        <v>938</v>
      </c>
      <c r="BH2051">
        <v>62</v>
      </c>
      <c r="BI2051">
        <v>8081</v>
      </c>
      <c r="BJ2051" t="s">
        <v>4748</v>
      </c>
      <c r="BK2051" t="s">
        <v>938</v>
      </c>
      <c r="BP2051">
        <v>98</v>
      </c>
      <c r="BQ2051">
        <v>6256</v>
      </c>
      <c r="BS2051">
        <v>1</v>
      </c>
    </row>
    <row r="2052" spans="43:71" x14ac:dyDescent="0.2">
      <c r="AQ2052">
        <v>62</v>
      </c>
      <c r="AR2052">
        <v>8082</v>
      </c>
      <c r="AS2052" t="s">
        <v>31991</v>
      </c>
      <c r="AT2052" t="s">
        <v>937</v>
      </c>
      <c r="AU2052">
        <v>62</v>
      </c>
      <c r="AV2052">
        <v>8082</v>
      </c>
      <c r="AW2052" t="s">
        <v>25093</v>
      </c>
      <c r="AX2052" t="s">
        <v>937</v>
      </c>
      <c r="AY2052">
        <v>62</v>
      </c>
      <c r="AZ2052">
        <v>8082</v>
      </c>
      <c r="BA2052" t="s">
        <v>18245</v>
      </c>
      <c r="BB2052" t="s">
        <v>937</v>
      </c>
      <c r="BC2052">
        <v>62</v>
      </c>
      <c r="BD2052">
        <v>8082</v>
      </c>
      <c r="BE2052" t="s">
        <v>11397</v>
      </c>
      <c r="BF2052" t="s">
        <v>937</v>
      </c>
      <c r="BH2052">
        <v>62</v>
      </c>
      <c r="BI2052">
        <v>8082</v>
      </c>
      <c r="BJ2052" t="s">
        <v>4749</v>
      </c>
      <c r="BK2052" t="s">
        <v>937</v>
      </c>
      <c r="BP2052">
        <v>98</v>
      </c>
      <c r="BQ2052">
        <v>6260</v>
      </c>
      <c r="BS2052">
        <v>2</v>
      </c>
    </row>
    <row r="2053" spans="43:71" x14ac:dyDescent="0.2">
      <c r="AQ2053">
        <v>62</v>
      </c>
      <c r="AR2053">
        <v>8083</v>
      </c>
      <c r="AS2053" t="s">
        <v>31992</v>
      </c>
      <c r="AT2053" t="s">
        <v>937</v>
      </c>
      <c r="AU2053">
        <v>62</v>
      </c>
      <c r="AV2053">
        <v>8083</v>
      </c>
      <c r="AW2053" t="s">
        <v>25094</v>
      </c>
      <c r="AX2053" t="s">
        <v>937</v>
      </c>
      <c r="AY2053">
        <v>62</v>
      </c>
      <c r="AZ2053">
        <v>8083</v>
      </c>
      <c r="BA2053" t="s">
        <v>18246</v>
      </c>
      <c r="BB2053" t="s">
        <v>937</v>
      </c>
      <c r="BC2053">
        <v>62</v>
      </c>
      <c r="BD2053">
        <v>8083</v>
      </c>
      <c r="BE2053" t="s">
        <v>11398</v>
      </c>
      <c r="BF2053" t="s">
        <v>937</v>
      </c>
      <c r="BH2053">
        <v>62</v>
      </c>
      <c r="BI2053">
        <v>8083</v>
      </c>
      <c r="BJ2053" t="s">
        <v>4750</v>
      </c>
      <c r="BK2053" t="s">
        <v>937</v>
      </c>
      <c r="BP2053">
        <v>98</v>
      </c>
      <c r="BQ2053">
        <v>6270</v>
      </c>
      <c r="BS2053">
        <v>2</v>
      </c>
    </row>
    <row r="2054" spans="43:71" x14ac:dyDescent="0.2">
      <c r="AQ2054">
        <v>62</v>
      </c>
      <c r="AR2054">
        <v>8084</v>
      </c>
      <c r="AS2054" t="s">
        <v>31993</v>
      </c>
      <c r="AT2054" t="s">
        <v>937</v>
      </c>
      <c r="AU2054">
        <v>62</v>
      </c>
      <c r="AV2054">
        <v>8084</v>
      </c>
      <c r="AW2054" t="s">
        <v>25095</v>
      </c>
      <c r="AX2054" t="s">
        <v>937</v>
      </c>
      <c r="AY2054">
        <v>62</v>
      </c>
      <c r="AZ2054">
        <v>8084</v>
      </c>
      <c r="BA2054" t="s">
        <v>18247</v>
      </c>
      <c r="BB2054" t="s">
        <v>937</v>
      </c>
      <c r="BC2054">
        <v>62</v>
      </c>
      <c r="BD2054">
        <v>8084</v>
      </c>
      <c r="BE2054" t="s">
        <v>11399</v>
      </c>
      <c r="BF2054" t="s">
        <v>937</v>
      </c>
      <c r="BH2054">
        <v>62</v>
      </c>
      <c r="BI2054">
        <v>8084</v>
      </c>
      <c r="BJ2054" t="s">
        <v>4751</v>
      </c>
      <c r="BK2054" t="s">
        <v>937</v>
      </c>
      <c r="BP2054">
        <v>98</v>
      </c>
      <c r="BQ2054">
        <v>6280</v>
      </c>
      <c r="BS2054">
        <v>1</v>
      </c>
    </row>
    <row r="2055" spans="43:71" x14ac:dyDescent="0.2">
      <c r="AQ2055">
        <v>63</v>
      </c>
      <c r="AR2055">
        <v>6010</v>
      </c>
      <c r="AS2055" t="s">
        <v>31994</v>
      </c>
      <c r="AT2055" t="s">
        <v>937</v>
      </c>
      <c r="AU2055">
        <v>63</v>
      </c>
      <c r="AV2055">
        <v>6010</v>
      </c>
      <c r="AW2055" t="s">
        <v>25096</v>
      </c>
      <c r="AX2055" t="s">
        <v>937</v>
      </c>
      <c r="AY2055">
        <v>63</v>
      </c>
      <c r="AZ2055">
        <v>6010</v>
      </c>
      <c r="BA2055" t="s">
        <v>18248</v>
      </c>
      <c r="BB2055" t="s">
        <v>937</v>
      </c>
      <c r="BC2055">
        <v>63</v>
      </c>
      <c r="BD2055">
        <v>6010</v>
      </c>
      <c r="BE2055" t="s">
        <v>11400</v>
      </c>
      <c r="BF2055" t="s">
        <v>937</v>
      </c>
      <c r="BH2055">
        <v>63</v>
      </c>
      <c r="BI2055">
        <v>6010</v>
      </c>
      <c r="BJ2055" t="s">
        <v>4752</v>
      </c>
      <c r="BK2055" t="s">
        <v>937</v>
      </c>
      <c r="BP2055">
        <v>98</v>
      </c>
      <c r="BQ2055">
        <v>6290</v>
      </c>
      <c r="BS2055">
        <v>1</v>
      </c>
    </row>
    <row r="2056" spans="43:71" x14ac:dyDescent="0.2">
      <c r="AQ2056">
        <v>63</v>
      </c>
      <c r="AR2056">
        <v>6020</v>
      </c>
      <c r="AS2056" t="s">
        <v>31995</v>
      </c>
      <c r="AT2056" t="s">
        <v>937</v>
      </c>
      <c r="AU2056">
        <v>63</v>
      </c>
      <c r="AV2056">
        <v>6020</v>
      </c>
      <c r="AW2056" t="s">
        <v>25097</v>
      </c>
      <c r="AX2056" t="s">
        <v>937</v>
      </c>
      <c r="AY2056">
        <v>63</v>
      </c>
      <c r="AZ2056">
        <v>6020</v>
      </c>
      <c r="BA2056" t="s">
        <v>18249</v>
      </c>
      <c r="BB2056" t="s">
        <v>937</v>
      </c>
      <c r="BC2056">
        <v>63</v>
      </c>
      <c r="BD2056">
        <v>6020</v>
      </c>
      <c r="BE2056" t="s">
        <v>11401</v>
      </c>
      <c r="BF2056" t="s">
        <v>937</v>
      </c>
      <c r="BH2056">
        <v>63</v>
      </c>
      <c r="BI2056">
        <v>6020</v>
      </c>
      <c r="BJ2056" t="s">
        <v>4753</v>
      </c>
      <c r="BK2056" t="s">
        <v>937</v>
      </c>
      <c r="BP2056">
        <v>98</v>
      </c>
      <c r="BQ2056">
        <v>6300</v>
      </c>
      <c r="BS2056">
        <v>1</v>
      </c>
    </row>
    <row r="2057" spans="43:71" x14ac:dyDescent="0.2">
      <c r="AQ2057">
        <v>63</v>
      </c>
      <c r="AR2057">
        <v>6030</v>
      </c>
      <c r="AS2057" t="s">
        <v>31996</v>
      </c>
      <c r="AT2057" t="s">
        <v>936</v>
      </c>
      <c r="AU2057">
        <v>63</v>
      </c>
      <c r="AV2057">
        <v>6030</v>
      </c>
      <c r="AW2057" t="s">
        <v>25098</v>
      </c>
      <c r="AX2057" t="s">
        <v>936</v>
      </c>
      <c r="AY2057">
        <v>63</v>
      </c>
      <c r="AZ2057">
        <v>6030</v>
      </c>
      <c r="BA2057" t="s">
        <v>18250</v>
      </c>
      <c r="BB2057" t="s">
        <v>936</v>
      </c>
      <c r="BC2057">
        <v>63</v>
      </c>
      <c r="BD2057">
        <v>6030</v>
      </c>
      <c r="BE2057" t="s">
        <v>11402</v>
      </c>
      <c r="BF2057" t="s">
        <v>936</v>
      </c>
      <c r="BH2057">
        <v>63</v>
      </c>
      <c r="BI2057">
        <v>6030</v>
      </c>
      <c r="BJ2057" t="s">
        <v>4754</v>
      </c>
      <c r="BK2057" t="s">
        <v>936</v>
      </c>
      <c r="BP2057">
        <v>98</v>
      </c>
      <c r="BQ2057">
        <v>6310</v>
      </c>
      <c r="BS2057">
        <v>1</v>
      </c>
    </row>
    <row r="2058" spans="43:71" x14ac:dyDescent="0.2">
      <c r="AQ2058">
        <v>63</v>
      </c>
      <c r="AR2058">
        <v>6040</v>
      </c>
      <c r="AS2058" t="s">
        <v>31997</v>
      </c>
      <c r="AT2058" t="s">
        <v>936</v>
      </c>
      <c r="AU2058">
        <v>63</v>
      </c>
      <c r="AV2058">
        <v>6040</v>
      </c>
      <c r="AW2058" t="s">
        <v>25099</v>
      </c>
      <c r="AX2058" t="s">
        <v>936</v>
      </c>
      <c r="AY2058">
        <v>63</v>
      </c>
      <c r="AZ2058">
        <v>6040</v>
      </c>
      <c r="BA2058" t="s">
        <v>18251</v>
      </c>
      <c r="BB2058" t="s">
        <v>936</v>
      </c>
      <c r="BC2058">
        <v>63</v>
      </c>
      <c r="BD2058">
        <v>6040</v>
      </c>
      <c r="BE2058" t="s">
        <v>11403</v>
      </c>
      <c r="BF2058" t="s">
        <v>936</v>
      </c>
      <c r="BH2058">
        <v>63</v>
      </c>
      <c r="BI2058">
        <v>6040</v>
      </c>
      <c r="BJ2058" t="s">
        <v>4755</v>
      </c>
      <c r="BK2058" t="s">
        <v>936</v>
      </c>
      <c r="BP2058">
        <v>98</v>
      </c>
      <c r="BQ2058">
        <v>6320</v>
      </c>
      <c r="BS2058">
        <v>1</v>
      </c>
    </row>
    <row r="2059" spans="43:71" x14ac:dyDescent="0.2">
      <c r="AQ2059">
        <v>63</v>
      </c>
      <c r="AR2059">
        <v>6070</v>
      </c>
      <c r="AS2059" t="s">
        <v>31998</v>
      </c>
      <c r="AT2059" t="s">
        <v>937</v>
      </c>
      <c r="AU2059">
        <v>63</v>
      </c>
      <c r="AV2059">
        <v>6070</v>
      </c>
      <c r="AW2059" t="s">
        <v>25100</v>
      </c>
      <c r="AX2059" t="s">
        <v>937</v>
      </c>
      <c r="AY2059">
        <v>63</v>
      </c>
      <c r="AZ2059">
        <v>6070</v>
      </c>
      <c r="BA2059" t="s">
        <v>18252</v>
      </c>
      <c r="BB2059" t="s">
        <v>937</v>
      </c>
      <c r="BC2059">
        <v>63</v>
      </c>
      <c r="BD2059">
        <v>6070</v>
      </c>
      <c r="BE2059" t="s">
        <v>11404</v>
      </c>
      <c r="BF2059" t="s">
        <v>937</v>
      </c>
      <c r="BH2059">
        <v>63</v>
      </c>
      <c r="BI2059">
        <v>6070</v>
      </c>
      <c r="BJ2059" t="s">
        <v>4756</v>
      </c>
      <c r="BK2059" t="s">
        <v>937</v>
      </c>
      <c r="BP2059">
        <v>98</v>
      </c>
      <c r="BQ2059">
        <v>6330</v>
      </c>
      <c r="BS2059">
        <v>1</v>
      </c>
    </row>
    <row r="2060" spans="43:71" x14ac:dyDescent="0.2">
      <c r="AQ2060">
        <v>63</v>
      </c>
      <c r="AR2060">
        <v>6080</v>
      </c>
      <c r="AS2060" t="s">
        <v>31999</v>
      </c>
      <c r="AT2060" t="s">
        <v>938</v>
      </c>
      <c r="AU2060">
        <v>63</v>
      </c>
      <c r="AV2060">
        <v>6080</v>
      </c>
      <c r="AW2060" t="s">
        <v>25101</v>
      </c>
      <c r="AX2060" t="s">
        <v>938</v>
      </c>
      <c r="AY2060">
        <v>63</v>
      </c>
      <c r="AZ2060">
        <v>6080</v>
      </c>
      <c r="BA2060" t="s">
        <v>18253</v>
      </c>
      <c r="BB2060" t="s">
        <v>936</v>
      </c>
      <c r="BC2060">
        <v>63</v>
      </c>
      <c r="BD2060">
        <v>6080</v>
      </c>
      <c r="BE2060" t="s">
        <v>11405</v>
      </c>
      <c r="BF2060" t="s">
        <v>936</v>
      </c>
      <c r="BH2060">
        <v>63</v>
      </c>
      <c r="BI2060">
        <v>6080</v>
      </c>
      <c r="BJ2060" t="s">
        <v>4757</v>
      </c>
      <c r="BK2060" t="s">
        <v>936</v>
      </c>
      <c r="BP2060">
        <v>98</v>
      </c>
      <c r="BQ2060">
        <v>6340</v>
      </c>
      <c r="BS2060">
        <v>1</v>
      </c>
    </row>
    <row r="2061" spans="43:71" x14ac:dyDescent="0.2">
      <c r="AQ2061">
        <v>63</v>
      </c>
      <c r="AR2061">
        <v>6090</v>
      </c>
      <c r="AS2061" t="s">
        <v>32000</v>
      </c>
      <c r="AT2061" t="s">
        <v>938</v>
      </c>
      <c r="AU2061">
        <v>63</v>
      </c>
      <c r="AV2061">
        <v>6090</v>
      </c>
      <c r="AW2061" t="s">
        <v>25102</v>
      </c>
      <c r="AX2061" t="s">
        <v>938</v>
      </c>
      <c r="AY2061">
        <v>63</v>
      </c>
      <c r="AZ2061">
        <v>6090</v>
      </c>
      <c r="BA2061" t="s">
        <v>18254</v>
      </c>
      <c r="BB2061" t="s">
        <v>938</v>
      </c>
      <c r="BC2061">
        <v>63</v>
      </c>
      <c r="BD2061">
        <v>6090</v>
      </c>
      <c r="BE2061" t="s">
        <v>11406</v>
      </c>
      <c r="BF2061" t="s">
        <v>938</v>
      </c>
      <c r="BH2061">
        <v>63</v>
      </c>
      <c r="BI2061">
        <v>6090</v>
      </c>
      <c r="BJ2061" t="s">
        <v>4758</v>
      </c>
      <c r="BK2061" t="s">
        <v>938</v>
      </c>
      <c r="BP2061">
        <v>99</v>
      </c>
      <c r="BQ2061">
        <v>6010</v>
      </c>
      <c r="BS2061">
        <v>2</v>
      </c>
    </row>
    <row r="2062" spans="43:71" x14ac:dyDescent="0.2">
      <c r="AQ2062">
        <v>63</v>
      </c>
      <c r="AR2062">
        <v>6100</v>
      </c>
      <c r="AS2062" t="s">
        <v>32001</v>
      </c>
      <c r="AT2062" t="s">
        <v>937</v>
      </c>
      <c r="AU2062">
        <v>63</v>
      </c>
      <c r="AV2062">
        <v>6100</v>
      </c>
      <c r="AW2062" t="s">
        <v>25103</v>
      </c>
      <c r="AX2062" t="s">
        <v>937</v>
      </c>
      <c r="AY2062">
        <v>63</v>
      </c>
      <c r="AZ2062">
        <v>6100</v>
      </c>
      <c r="BA2062" t="s">
        <v>18255</v>
      </c>
      <c r="BB2062" t="s">
        <v>937</v>
      </c>
      <c r="BC2062">
        <v>63</v>
      </c>
      <c r="BD2062">
        <v>6100</v>
      </c>
      <c r="BE2062" t="s">
        <v>11407</v>
      </c>
      <c r="BF2062" t="s">
        <v>937</v>
      </c>
      <c r="BH2062">
        <v>63</v>
      </c>
      <c r="BI2062">
        <v>6100</v>
      </c>
      <c r="BJ2062" t="s">
        <v>4759</v>
      </c>
      <c r="BK2062" t="s">
        <v>937</v>
      </c>
      <c r="BP2062">
        <v>99</v>
      </c>
      <c r="BQ2062">
        <v>6020</v>
      </c>
      <c r="BS2062">
        <v>2</v>
      </c>
    </row>
    <row r="2063" spans="43:71" x14ac:dyDescent="0.2">
      <c r="AQ2063">
        <v>63</v>
      </c>
      <c r="AR2063">
        <v>6101</v>
      </c>
      <c r="AS2063" t="s">
        <v>32002</v>
      </c>
      <c r="AT2063" t="s">
        <v>937</v>
      </c>
      <c r="AU2063">
        <v>63</v>
      </c>
      <c r="AV2063">
        <v>6101</v>
      </c>
      <c r="AW2063" t="s">
        <v>25104</v>
      </c>
      <c r="AX2063" t="s">
        <v>937</v>
      </c>
      <c r="AY2063">
        <v>63</v>
      </c>
      <c r="AZ2063">
        <v>6101</v>
      </c>
      <c r="BA2063" t="s">
        <v>18256</v>
      </c>
      <c r="BB2063" t="s">
        <v>937</v>
      </c>
      <c r="BC2063">
        <v>63</v>
      </c>
      <c r="BD2063">
        <v>6101</v>
      </c>
      <c r="BE2063" t="s">
        <v>11408</v>
      </c>
      <c r="BF2063" t="s">
        <v>937</v>
      </c>
      <c r="BH2063">
        <v>63</v>
      </c>
      <c r="BI2063">
        <v>6101</v>
      </c>
      <c r="BJ2063" t="s">
        <v>4760</v>
      </c>
      <c r="BK2063" t="s">
        <v>937</v>
      </c>
      <c r="BP2063">
        <v>99</v>
      </c>
      <c r="BQ2063">
        <v>6030</v>
      </c>
      <c r="BS2063">
        <v>2</v>
      </c>
    </row>
    <row r="2064" spans="43:71" x14ac:dyDescent="0.2">
      <c r="AQ2064">
        <v>63</v>
      </c>
      <c r="AR2064">
        <v>6110</v>
      </c>
      <c r="AS2064" t="s">
        <v>32003</v>
      </c>
      <c r="AT2064" t="s">
        <v>936</v>
      </c>
      <c r="AU2064">
        <v>63</v>
      </c>
      <c r="AV2064">
        <v>6110</v>
      </c>
      <c r="AW2064" t="s">
        <v>25105</v>
      </c>
      <c r="AX2064" t="s">
        <v>936</v>
      </c>
      <c r="AY2064">
        <v>63</v>
      </c>
      <c r="AZ2064">
        <v>6110</v>
      </c>
      <c r="BA2064" t="s">
        <v>18257</v>
      </c>
      <c r="BB2064" t="s">
        <v>936</v>
      </c>
      <c r="BC2064">
        <v>63</v>
      </c>
      <c r="BD2064">
        <v>6110</v>
      </c>
      <c r="BE2064" t="s">
        <v>11409</v>
      </c>
      <c r="BF2064" t="s">
        <v>936</v>
      </c>
      <c r="BH2064">
        <v>63</v>
      </c>
      <c r="BI2064">
        <v>6110</v>
      </c>
      <c r="BJ2064" t="s">
        <v>4761</v>
      </c>
      <c r="BK2064" t="s">
        <v>936</v>
      </c>
      <c r="BP2064">
        <v>99</v>
      </c>
      <c r="BQ2064">
        <v>6040</v>
      </c>
      <c r="BS2064">
        <v>2</v>
      </c>
    </row>
    <row r="2065" spans="43:71" x14ac:dyDescent="0.2">
      <c r="AQ2065">
        <v>63</v>
      </c>
      <c r="AR2065">
        <v>6130</v>
      </c>
      <c r="AS2065" t="s">
        <v>32004</v>
      </c>
      <c r="AT2065" t="s">
        <v>936</v>
      </c>
      <c r="AU2065">
        <v>63</v>
      </c>
      <c r="AV2065">
        <v>6130</v>
      </c>
      <c r="AW2065" t="s">
        <v>25106</v>
      </c>
      <c r="AX2065" t="s">
        <v>936</v>
      </c>
      <c r="AY2065">
        <v>63</v>
      </c>
      <c r="AZ2065">
        <v>6130</v>
      </c>
      <c r="BA2065" t="s">
        <v>18258</v>
      </c>
      <c r="BB2065" t="s">
        <v>936</v>
      </c>
      <c r="BC2065">
        <v>63</v>
      </c>
      <c r="BD2065">
        <v>6130</v>
      </c>
      <c r="BE2065" t="s">
        <v>11410</v>
      </c>
      <c r="BF2065" t="s">
        <v>936</v>
      </c>
      <c r="BH2065">
        <v>63</v>
      </c>
      <c r="BI2065">
        <v>6130</v>
      </c>
      <c r="BJ2065" t="s">
        <v>4762</v>
      </c>
      <c r="BK2065" t="s">
        <v>936</v>
      </c>
      <c r="BP2065">
        <v>99</v>
      </c>
      <c r="BQ2065">
        <v>6070</v>
      </c>
      <c r="BS2065">
        <v>2</v>
      </c>
    </row>
    <row r="2066" spans="43:71" x14ac:dyDescent="0.2">
      <c r="AQ2066">
        <v>63</v>
      </c>
      <c r="AR2066">
        <v>6131</v>
      </c>
      <c r="AS2066" t="s">
        <v>32005</v>
      </c>
      <c r="AT2066" t="s">
        <v>936</v>
      </c>
      <c r="AU2066">
        <v>63</v>
      </c>
      <c r="AV2066">
        <v>6131</v>
      </c>
      <c r="AW2066" t="s">
        <v>25107</v>
      </c>
      <c r="AX2066" t="s">
        <v>936</v>
      </c>
      <c r="AY2066">
        <v>63</v>
      </c>
      <c r="AZ2066">
        <v>6131</v>
      </c>
      <c r="BA2066" t="s">
        <v>18259</v>
      </c>
      <c r="BB2066" t="s">
        <v>936</v>
      </c>
      <c r="BC2066">
        <v>63</v>
      </c>
      <c r="BD2066">
        <v>6131</v>
      </c>
      <c r="BE2066" t="s">
        <v>11411</v>
      </c>
      <c r="BF2066" t="s">
        <v>936</v>
      </c>
      <c r="BH2066">
        <v>63</v>
      </c>
      <c r="BI2066">
        <v>6131</v>
      </c>
      <c r="BJ2066" t="s">
        <v>4763</v>
      </c>
      <c r="BK2066" t="s">
        <v>936</v>
      </c>
      <c r="BP2066">
        <v>99</v>
      </c>
      <c r="BQ2066">
        <v>6080</v>
      </c>
      <c r="BS2066">
        <v>3</v>
      </c>
    </row>
    <row r="2067" spans="43:71" x14ac:dyDescent="0.2">
      <c r="AQ2067">
        <v>63</v>
      </c>
      <c r="AR2067">
        <v>6140</v>
      </c>
      <c r="AS2067" t="s">
        <v>32006</v>
      </c>
      <c r="AT2067" t="s">
        <v>937</v>
      </c>
      <c r="AU2067">
        <v>63</v>
      </c>
      <c r="AV2067">
        <v>6140</v>
      </c>
      <c r="AW2067" t="s">
        <v>25108</v>
      </c>
      <c r="AX2067" t="s">
        <v>937</v>
      </c>
      <c r="AY2067">
        <v>63</v>
      </c>
      <c r="AZ2067">
        <v>6140</v>
      </c>
      <c r="BA2067" t="s">
        <v>18260</v>
      </c>
      <c r="BB2067" t="s">
        <v>937</v>
      </c>
      <c r="BC2067">
        <v>63</v>
      </c>
      <c r="BD2067">
        <v>6140</v>
      </c>
      <c r="BE2067" t="s">
        <v>11412</v>
      </c>
      <c r="BF2067" t="s">
        <v>937</v>
      </c>
      <c r="BH2067">
        <v>63</v>
      </c>
      <c r="BI2067">
        <v>6140</v>
      </c>
      <c r="BJ2067" t="s">
        <v>4764</v>
      </c>
      <c r="BK2067" t="s">
        <v>937</v>
      </c>
      <c r="BP2067">
        <v>99</v>
      </c>
      <c r="BQ2067">
        <v>6090</v>
      </c>
      <c r="BS2067">
        <v>2</v>
      </c>
    </row>
    <row r="2068" spans="43:71" x14ac:dyDescent="0.2">
      <c r="AQ2068">
        <v>63</v>
      </c>
      <c r="AR2068">
        <v>6150</v>
      </c>
      <c r="AS2068" t="s">
        <v>32007</v>
      </c>
      <c r="AT2068" t="s">
        <v>939</v>
      </c>
      <c r="AU2068">
        <v>63</v>
      </c>
      <c r="AV2068">
        <v>6150</v>
      </c>
      <c r="AW2068" t="s">
        <v>25109</v>
      </c>
      <c r="AX2068" t="s">
        <v>939</v>
      </c>
      <c r="AY2068">
        <v>63</v>
      </c>
      <c r="AZ2068">
        <v>6150</v>
      </c>
      <c r="BA2068" t="s">
        <v>18261</v>
      </c>
      <c r="BB2068" t="s">
        <v>939</v>
      </c>
      <c r="BC2068">
        <v>63</v>
      </c>
      <c r="BD2068">
        <v>6150</v>
      </c>
      <c r="BE2068" t="s">
        <v>11413</v>
      </c>
      <c r="BF2068" t="s">
        <v>939</v>
      </c>
      <c r="BH2068">
        <v>63</v>
      </c>
      <c r="BI2068">
        <v>6150</v>
      </c>
      <c r="BJ2068" t="s">
        <v>4765</v>
      </c>
      <c r="BK2068" t="s">
        <v>937</v>
      </c>
      <c r="BP2068">
        <v>99</v>
      </c>
      <c r="BQ2068">
        <v>6100</v>
      </c>
      <c r="BS2068">
        <v>2</v>
      </c>
    </row>
    <row r="2069" spans="43:71" x14ac:dyDescent="0.2">
      <c r="AQ2069">
        <v>63</v>
      </c>
      <c r="AR2069">
        <v>6160</v>
      </c>
      <c r="AS2069" t="s">
        <v>32008</v>
      </c>
      <c r="AT2069" t="s">
        <v>937</v>
      </c>
      <c r="AU2069">
        <v>63</v>
      </c>
      <c r="AV2069">
        <v>6160</v>
      </c>
      <c r="AW2069" t="s">
        <v>25110</v>
      </c>
      <c r="AX2069" t="s">
        <v>937</v>
      </c>
      <c r="AY2069">
        <v>63</v>
      </c>
      <c r="AZ2069">
        <v>6160</v>
      </c>
      <c r="BA2069" t="s">
        <v>18262</v>
      </c>
      <c r="BB2069" t="s">
        <v>937</v>
      </c>
      <c r="BC2069">
        <v>63</v>
      </c>
      <c r="BD2069">
        <v>6160</v>
      </c>
      <c r="BE2069" t="s">
        <v>11414</v>
      </c>
      <c r="BF2069" t="s">
        <v>937</v>
      </c>
      <c r="BH2069">
        <v>63</v>
      </c>
      <c r="BI2069">
        <v>6160</v>
      </c>
      <c r="BJ2069" t="s">
        <v>4766</v>
      </c>
      <c r="BK2069" t="s">
        <v>937</v>
      </c>
      <c r="BP2069">
        <v>99</v>
      </c>
      <c r="BQ2069">
        <v>6101</v>
      </c>
      <c r="BS2069">
        <v>2</v>
      </c>
    </row>
    <row r="2070" spans="43:71" x14ac:dyDescent="0.2">
      <c r="AQ2070">
        <v>63</v>
      </c>
      <c r="AR2070">
        <v>6170</v>
      </c>
      <c r="AS2070" t="s">
        <v>32009</v>
      </c>
      <c r="AT2070" t="s">
        <v>936</v>
      </c>
      <c r="AU2070">
        <v>63</v>
      </c>
      <c r="AV2070">
        <v>6170</v>
      </c>
      <c r="AW2070" t="s">
        <v>25111</v>
      </c>
      <c r="AX2070" t="s">
        <v>936</v>
      </c>
      <c r="AY2070">
        <v>63</v>
      </c>
      <c r="AZ2070">
        <v>6170</v>
      </c>
      <c r="BA2070" t="s">
        <v>18263</v>
      </c>
      <c r="BB2070" t="s">
        <v>936</v>
      </c>
      <c r="BC2070">
        <v>63</v>
      </c>
      <c r="BD2070">
        <v>6170</v>
      </c>
      <c r="BE2070" t="s">
        <v>11415</v>
      </c>
      <c r="BF2070" t="s">
        <v>936</v>
      </c>
      <c r="BH2070">
        <v>63</v>
      </c>
      <c r="BI2070">
        <v>6170</v>
      </c>
      <c r="BJ2070" t="s">
        <v>4767</v>
      </c>
      <c r="BK2070" t="s">
        <v>937</v>
      </c>
      <c r="BP2070">
        <v>99</v>
      </c>
      <c r="BQ2070">
        <v>6110</v>
      </c>
      <c r="BS2070">
        <v>1</v>
      </c>
    </row>
    <row r="2071" spans="43:71" x14ac:dyDescent="0.2">
      <c r="AQ2071">
        <v>63</v>
      </c>
      <c r="AR2071">
        <v>6180</v>
      </c>
      <c r="AS2071" t="s">
        <v>32010</v>
      </c>
      <c r="AT2071" t="s">
        <v>936</v>
      </c>
      <c r="AU2071">
        <v>63</v>
      </c>
      <c r="AV2071">
        <v>6180</v>
      </c>
      <c r="AW2071" t="s">
        <v>25112</v>
      </c>
      <c r="AX2071" t="s">
        <v>936</v>
      </c>
      <c r="AY2071">
        <v>63</v>
      </c>
      <c r="AZ2071">
        <v>6180</v>
      </c>
      <c r="BA2071" t="s">
        <v>18264</v>
      </c>
      <c r="BB2071" t="s">
        <v>936</v>
      </c>
      <c r="BC2071">
        <v>63</v>
      </c>
      <c r="BD2071">
        <v>6180</v>
      </c>
      <c r="BE2071" t="s">
        <v>11416</v>
      </c>
      <c r="BF2071" t="s">
        <v>936</v>
      </c>
      <c r="BH2071">
        <v>63</v>
      </c>
      <c r="BI2071">
        <v>6180</v>
      </c>
      <c r="BJ2071" t="s">
        <v>4768</v>
      </c>
      <c r="BK2071" t="s">
        <v>936</v>
      </c>
      <c r="BP2071">
        <v>99</v>
      </c>
      <c r="BQ2071">
        <v>6130</v>
      </c>
      <c r="BS2071">
        <v>2</v>
      </c>
    </row>
    <row r="2072" spans="43:71" x14ac:dyDescent="0.2">
      <c r="AQ2072">
        <v>63</v>
      </c>
      <c r="AR2072">
        <v>6190</v>
      </c>
      <c r="AS2072" t="s">
        <v>32011</v>
      </c>
      <c r="AT2072" t="s">
        <v>936</v>
      </c>
      <c r="AU2072">
        <v>63</v>
      </c>
      <c r="AV2072">
        <v>6190</v>
      </c>
      <c r="AW2072" t="s">
        <v>25113</v>
      </c>
      <c r="AX2072" t="s">
        <v>936</v>
      </c>
      <c r="AY2072">
        <v>63</v>
      </c>
      <c r="AZ2072">
        <v>6190</v>
      </c>
      <c r="BA2072" t="s">
        <v>18265</v>
      </c>
      <c r="BB2072" t="s">
        <v>936</v>
      </c>
      <c r="BC2072">
        <v>63</v>
      </c>
      <c r="BD2072">
        <v>6190</v>
      </c>
      <c r="BE2072" t="s">
        <v>11417</v>
      </c>
      <c r="BF2072" t="s">
        <v>936</v>
      </c>
      <c r="BH2072">
        <v>63</v>
      </c>
      <c r="BI2072">
        <v>6190</v>
      </c>
      <c r="BJ2072" t="s">
        <v>4769</v>
      </c>
      <c r="BK2072" t="s">
        <v>936</v>
      </c>
      <c r="BP2072">
        <v>99</v>
      </c>
      <c r="BQ2072">
        <v>6131</v>
      </c>
      <c r="BS2072">
        <v>2</v>
      </c>
    </row>
    <row r="2073" spans="43:71" x14ac:dyDescent="0.2">
      <c r="AQ2073">
        <v>63</v>
      </c>
      <c r="AR2073">
        <v>6200</v>
      </c>
      <c r="AS2073" t="s">
        <v>32012</v>
      </c>
      <c r="AT2073" t="s">
        <v>936</v>
      </c>
      <c r="AU2073">
        <v>63</v>
      </c>
      <c r="AV2073">
        <v>6200</v>
      </c>
      <c r="AW2073" t="s">
        <v>25114</v>
      </c>
      <c r="AX2073" t="s">
        <v>936</v>
      </c>
      <c r="AY2073">
        <v>63</v>
      </c>
      <c r="AZ2073">
        <v>6200</v>
      </c>
      <c r="BA2073" t="s">
        <v>18266</v>
      </c>
      <c r="BB2073" t="s">
        <v>936</v>
      </c>
      <c r="BC2073">
        <v>63</v>
      </c>
      <c r="BD2073">
        <v>6200</v>
      </c>
      <c r="BE2073" t="s">
        <v>11418</v>
      </c>
      <c r="BF2073" t="s">
        <v>936</v>
      </c>
      <c r="BH2073">
        <v>63</v>
      </c>
      <c r="BI2073">
        <v>6200</v>
      </c>
      <c r="BJ2073" t="s">
        <v>4770</v>
      </c>
      <c r="BK2073" t="s">
        <v>936</v>
      </c>
      <c r="BP2073">
        <v>99</v>
      </c>
      <c r="BQ2073">
        <v>6140</v>
      </c>
      <c r="BS2073">
        <v>2</v>
      </c>
    </row>
    <row r="2074" spans="43:71" x14ac:dyDescent="0.2">
      <c r="AQ2074">
        <v>63</v>
      </c>
      <c r="AR2074">
        <v>6210</v>
      </c>
      <c r="AS2074" t="s">
        <v>32013</v>
      </c>
      <c r="AT2074" t="s">
        <v>936</v>
      </c>
      <c r="AU2074">
        <v>63</v>
      </c>
      <c r="AV2074">
        <v>6210</v>
      </c>
      <c r="AW2074" t="s">
        <v>25115</v>
      </c>
      <c r="AX2074" t="s">
        <v>936</v>
      </c>
      <c r="AY2074">
        <v>63</v>
      </c>
      <c r="AZ2074">
        <v>6210</v>
      </c>
      <c r="BA2074" t="s">
        <v>18267</v>
      </c>
      <c r="BB2074" t="s">
        <v>936</v>
      </c>
      <c r="BC2074">
        <v>63</v>
      </c>
      <c r="BD2074">
        <v>6210</v>
      </c>
      <c r="BE2074" t="s">
        <v>11419</v>
      </c>
      <c r="BF2074" t="s">
        <v>936</v>
      </c>
      <c r="BH2074">
        <v>63</v>
      </c>
      <c r="BI2074">
        <v>6210</v>
      </c>
      <c r="BJ2074" t="s">
        <v>4771</v>
      </c>
      <c r="BK2074" t="s">
        <v>936</v>
      </c>
      <c r="BP2074">
        <v>99</v>
      </c>
      <c r="BQ2074">
        <v>6150</v>
      </c>
      <c r="BS2074">
        <v>2</v>
      </c>
    </row>
    <row r="2075" spans="43:71" x14ac:dyDescent="0.2">
      <c r="AQ2075">
        <v>63</v>
      </c>
      <c r="AR2075">
        <v>6240</v>
      </c>
      <c r="AS2075" t="s">
        <v>32014</v>
      </c>
      <c r="AT2075" t="s">
        <v>937</v>
      </c>
      <c r="AU2075">
        <v>63</v>
      </c>
      <c r="AV2075">
        <v>6240</v>
      </c>
      <c r="AW2075" t="s">
        <v>25116</v>
      </c>
      <c r="AX2075" t="s">
        <v>937</v>
      </c>
      <c r="AY2075">
        <v>63</v>
      </c>
      <c r="AZ2075">
        <v>6240</v>
      </c>
      <c r="BA2075" t="s">
        <v>18268</v>
      </c>
      <c r="BB2075" t="s">
        <v>937</v>
      </c>
      <c r="BC2075">
        <v>63</v>
      </c>
      <c r="BD2075">
        <v>6240</v>
      </c>
      <c r="BE2075" t="s">
        <v>11420</v>
      </c>
      <c r="BF2075" t="s">
        <v>937</v>
      </c>
      <c r="BH2075">
        <v>63</v>
      </c>
      <c r="BI2075">
        <v>6240</v>
      </c>
      <c r="BJ2075" t="s">
        <v>4772</v>
      </c>
      <c r="BK2075" t="s">
        <v>937</v>
      </c>
      <c r="BP2075">
        <v>99</v>
      </c>
      <c r="BQ2075">
        <v>6160</v>
      </c>
      <c r="BS2075">
        <v>2</v>
      </c>
    </row>
    <row r="2076" spans="43:71" x14ac:dyDescent="0.2">
      <c r="AQ2076">
        <v>63</v>
      </c>
      <c r="AR2076">
        <v>6250</v>
      </c>
      <c r="AS2076" t="s">
        <v>32015</v>
      </c>
      <c r="AT2076" t="s">
        <v>936</v>
      </c>
      <c r="AU2076">
        <v>63</v>
      </c>
      <c r="AV2076">
        <v>6250</v>
      </c>
      <c r="AW2076" t="s">
        <v>25117</v>
      </c>
      <c r="AX2076" t="s">
        <v>936</v>
      </c>
      <c r="AY2076">
        <v>63</v>
      </c>
      <c r="AZ2076">
        <v>6250</v>
      </c>
      <c r="BA2076" t="s">
        <v>18269</v>
      </c>
      <c r="BB2076" t="s">
        <v>936</v>
      </c>
      <c r="BC2076">
        <v>63</v>
      </c>
      <c r="BD2076">
        <v>6250</v>
      </c>
      <c r="BE2076" t="s">
        <v>11421</v>
      </c>
      <c r="BF2076" t="s">
        <v>936</v>
      </c>
      <c r="BH2076">
        <v>63</v>
      </c>
      <c r="BI2076">
        <v>6250</v>
      </c>
      <c r="BJ2076" t="s">
        <v>4773</v>
      </c>
      <c r="BK2076" t="s">
        <v>936</v>
      </c>
      <c r="BP2076">
        <v>99</v>
      </c>
      <c r="BQ2076">
        <v>6170</v>
      </c>
      <c r="BS2076">
        <v>2</v>
      </c>
    </row>
    <row r="2077" spans="43:71" x14ac:dyDescent="0.2">
      <c r="AQ2077">
        <v>63</v>
      </c>
      <c r="AR2077">
        <v>6256</v>
      </c>
      <c r="AS2077" t="s">
        <v>32016</v>
      </c>
      <c r="AT2077" t="s">
        <v>936</v>
      </c>
      <c r="AU2077">
        <v>63</v>
      </c>
      <c r="AV2077">
        <v>6256</v>
      </c>
      <c r="AW2077" t="s">
        <v>25118</v>
      </c>
      <c r="AX2077" t="s">
        <v>936</v>
      </c>
      <c r="AY2077">
        <v>63</v>
      </c>
      <c r="AZ2077">
        <v>6256</v>
      </c>
      <c r="BA2077" t="s">
        <v>18270</v>
      </c>
      <c r="BB2077" t="s">
        <v>936</v>
      </c>
      <c r="BC2077">
        <v>63</v>
      </c>
      <c r="BD2077">
        <v>6256</v>
      </c>
      <c r="BE2077" t="s">
        <v>11422</v>
      </c>
      <c r="BF2077" t="s">
        <v>936</v>
      </c>
      <c r="BH2077">
        <v>63</v>
      </c>
      <c r="BI2077">
        <v>6256</v>
      </c>
      <c r="BJ2077" t="s">
        <v>4774</v>
      </c>
      <c r="BK2077" t="s">
        <v>936</v>
      </c>
      <c r="BP2077">
        <v>99</v>
      </c>
      <c r="BQ2077">
        <v>6180</v>
      </c>
      <c r="BS2077">
        <v>2</v>
      </c>
    </row>
    <row r="2078" spans="43:71" x14ac:dyDescent="0.2">
      <c r="AQ2078">
        <v>63</v>
      </c>
      <c r="AR2078">
        <v>6260</v>
      </c>
      <c r="AS2078" t="s">
        <v>32017</v>
      </c>
      <c r="AT2078" t="s">
        <v>937</v>
      </c>
      <c r="AU2078">
        <v>63</v>
      </c>
      <c r="AV2078">
        <v>6260</v>
      </c>
      <c r="AW2078" t="s">
        <v>25119</v>
      </c>
      <c r="AX2078" t="s">
        <v>937</v>
      </c>
      <c r="AY2078">
        <v>63</v>
      </c>
      <c r="AZ2078">
        <v>6260</v>
      </c>
      <c r="BA2078" t="s">
        <v>18271</v>
      </c>
      <c r="BB2078" t="s">
        <v>937</v>
      </c>
      <c r="BC2078">
        <v>63</v>
      </c>
      <c r="BD2078">
        <v>6260</v>
      </c>
      <c r="BE2078" t="s">
        <v>11423</v>
      </c>
      <c r="BF2078" t="s">
        <v>937</v>
      </c>
      <c r="BH2078">
        <v>63</v>
      </c>
      <c r="BI2078">
        <v>6260</v>
      </c>
      <c r="BJ2078" t="s">
        <v>4775</v>
      </c>
      <c r="BK2078" t="s">
        <v>937</v>
      </c>
      <c r="BP2078">
        <v>99</v>
      </c>
      <c r="BQ2078">
        <v>6190</v>
      </c>
      <c r="BS2078">
        <v>2</v>
      </c>
    </row>
    <row r="2079" spans="43:71" x14ac:dyDescent="0.2">
      <c r="AQ2079">
        <v>63</v>
      </c>
      <c r="AR2079">
        <v>6270</v>
      </c>
      <c r="AS2079" t="s">
        <v>32018</v>
      </c>
      <c r="AT2079" t="s">
        <v>937</v>
      </c>
      <c r="AU2079">
        <v>63</v>
      </c>
      <c r="AV2079">
        <v>6270</v>
      </c>
      <c r="AW2079" t="s">
        <v>25120</v>
      </c>
      <c r="AX2079" t="s">
        <v>937</v>
      </c>
      <c r="AY2079">
        <v>63</v>
      </c>
      <c r="AZ2079">
        <v>6270</v>
      </c>
      <c r="BA2079" t="s">
        <v>18272</v>
      </c>
      <c r="BB2079" t="s">
        <v>937</v>
      </c>
      <c r="BC2079">
        <v>63</v>
      </c>
      <c r="BD2079">
        <v>6270</v>
      </c>
      <c r="BE2079" t="s">
        <v>11424</v>
      </c>
      <c r="BF2079" t="s">
        <v>937</v>
      </c>
      <c r="BH2079">
        <v>63</v>
      </c>
      <c r="BI2079">
        <v>6270</v>
      </c>
      <c r="BJ2079" t="s">
        <v>4776</v>
      </c>
      <c r="BK2079" t="s">
        <v>937</v>
      </c>
      <c r="BP2079">
        <v>99</v>
      </c>
      <c r="BQ2079">
        <v>6200</v>
      </c>
      <c r="BS2079">
        <v>2</v>
      </c>
    </row>
    <row r="2080" spans="43:71" x14ac:dyDescent="0.2">
      <c r="AQ2080">
        <v>63</v>
      </c>
      <c r="AR2080">
        <v>6280</v>
      </c>
      <c r="AS2080" t="s">
        <v>32019</v>
      </c>
      <c r="AT2080" t="s">
        <v>936</v>
      </c>
      <c r="AU2080">
        <v>63</v>
      </c>
      <c r="AV2080">
        <v>6280</v>
      </c>
      <c r="AW2080" t="s">
        <v>25121</v>
      </c>
      <c r="AX2080" t="s">
        <v>936</v>
      </c>
      <c r="AY2080">
        <v>63</v>
      </c>
      <c r="AZ2080">
        <v>6280</v>
      </c>
      <c r="BA2080" t="s">
        <v>18273</v>
      </c>
      <c r="BB2080" t="s">
        <v>936</v>
      </c>
      <c r="BC2080">
        <v>63</v>
      </c>
      <c r="BD2080">
        <v>6280</v>
      </c>
      <c r="BE2080" t="s">
        <v>11425</v>
      </c>
      <c r="BF2080" t="s">
        <v>936</v>
      </c>
      <c r="BH2080">
        <v>63</v>
      </c>
      <c r="BI2080">
        <v>6280</v>
      </c>
      <c r="BJ2080" t="s">
        <v>4777</v>
      </c>
      <c r="BK2080" t="s">
        <v>936</v>
      </c>
      <c r="BP2080">
        <v>99</v>
      </c>
      <c r="BQ2080">
        <v>6210</v>
      </c>
      <c r="BS2080">
        <v>1</v>
      </c>
    </row>
    <row r="2081" spans="43:71" x14ac:dyDescent="0.2">
      <c r="AQ2081">
        <v>63</v>
      </c>
      <c r="AR2081">
        <v>6290</v>
      </c>
      <c r="AS2081" t="s">
        <v>32020</v>
      </c>
      <c r="AT2081" t="s">
        <v>936</v>
      </c>
      <c r="AU2081">
        <v>63</v>
      </c>
      <c r="AV2081">
        <v>6290</v>
      </c>
      <c r="AW2081" t="s">
        <v>25122</v>
      </c>
      <c r="AX2081" t="s">
        <v>936</v>
      </c>
      <c r="AY2081">
        <v>63</v>
      </c>
      <c r="AZ2081">
        <v>6290</v>
      </c>
      <c r="BA2081" t="s">
        <v>18274</v>
      </c>
      <c r="BB2081" t="s">
        <v>936</v>
      </c>
      <c r="BC2081">
        <v>63</v>
      </c>
      <c r="BD2081">
        <v>6290</v>
      </c>
      <c r="BE2081" t="s">
        <v>11426</v>
      </c>
      <c r="BF2081" t="s">
        <v>936</v>
      </c>
      <c r="BH2081">
        <v>63</v>
      </c>
      <c r="BI2081">
        <v>6290</v>
      </c>
      <c r="BJ2081" t="s">
        <v>4778</v>
      </c>
      <c r="BK2081" t="s">
        <v>936</v>
      </c>
      <c r="BP2081">
        <v>99</v>
      </c>
      <c r="BQ2081">
        <v>6240</v>
      </c>
      <c r="BS2081">
        <v>2</v>
      </c>
    </row>
    <row r="2082" spans="43:71" x14ac:dyDescent="0.2">
      <c r="AQ2082">
        <v>63</v>
      </c>
      <c r="AR2082">
        <v>6300</v>
      </c>
      <c r="AS2082" t="s">
        <v>32021</v>
      </c>
      <c r="AT2082" t="s">
        <v>936</v>
      </c>
      <c r="AU2082">
        <v>63</v>
      </c>
      <c r="AV2082">
        <v>6300</v>
      </c>
      <c r="AW2082" t="s">
        <v>25123</v>
      </c>
      <c r="AX2082" t="s">
        <v>936</v>
      </c>
      <c r="AY2082">
        <v>63</v>
      </c>
      <c r="AZ2082">
        <v>6300</v>
      </c>
      <c r="BA2082" t="s">
        <v>18275</v>
      </c>
      <c r="BB2082" t="s">
        <v>936</v>
      </c>
      <c r="BC2082">
        <v>63</v>
      </c>
      <c r="BD2082">
        <v>6300</v>
      </c>
      <c r="BE2082" t="s">
        <v>11427</v>
      </c>
      <c r="BF2082" t="s">
        <v>936</v>
      </c>
      <c r="BH2082">
        <v>63</v>
      </c>
      <c r="BI2082">
        <v>6300</v>
      </c>
      <c r="BJ2082" t="s">
        <v>4779</v>
      </c>
      <c r="BK2082" t="s">
        <v>936</v>
      </c>
      <c r="BP2082">
        <v>99</v>
      </c>
      <c r="BQ2082">
        <v>6250</v>
      </c>
      <c r="BS2082">
        <v>1</v>
      </c>
    </row>
    <row r="2083" spans="43:71" x14ac:dyDescent="0.2">
      <c r="AQ2083">
        <v>63</v>
      </c>
      <c r="AR2083">
        <v>6310</v>
      </c>
      <c r="AS2083" t="s">
        <v>32022</v>
      </c>
      <c r="AT2083" t="s">
        <v>936</v>
      </c>
      <c r="AU2083">
        <v>63</v>
      </c>
      <c r="AV2083">
        <v>6310</v>
      </c>
      <c r="AW2083" t="s">
        <v>25124</v>
      </c>
      <c r="AX2083" t="s">
        <v>936</v>
      </c>
      <c r="AY2083">
        <v>63</v>
      </c>
      <c r="AZ2083">
        <v>6310</v>
      </c>
      <c r="BA2083" t="s">
        <v>18276</v>
      </c>
      <c r="BB2083" t="s">
        <v>936</v>
      </c>
      <c r="BC2083">
        <v>63</v>
      </c>
      <c r="BD2083">
        <v>6310</v>
      </c>
      <c r="BE2083" t="s">
        <v>11428</v>
      </c>
      <c r="BF2083" t="s">
        <v>936</v>
      </c>
      <c r="BH2083">
        <v>63</v>
      </c>
      <c r="BI2083">
        <v>6310</v>
      </c>
      <c r="BJ2083" t="s">
        <v>4780</v>
      </c>
      <c r="BK2083" t="s">
        <v>936</v>
      </c>
      <c r="BP2083">
        <v>99</v>
      </c>
      <c r="BQ2083">
        <v>6256</v>
      </c>
      <c r="BS2083">
        <v>1</v>
      </c>
    </row>
    <row r="2084" spans="43:71" x14ac:dyDescent="0.2">
      <c r="AQ2084">
        <v>63</v>
      </c>
      <c r="AR2084">
        <v>6320</v>
      </c>
      <c r="AS2084" t="s">
        <v>32023</v>
      </c>
      <c r="AT2084" t="s">
        <v>936</v>
      </c>
      <c r="AU2084">
        <v>63</v>
      </c>
      <c r="AV2084">
        <v>6320</v>
      </c>
      <c r="AW2084" t="s">
        <v>25125</v>
      </c>
      <c r="AX2084" t="s">
        <v>936</v>
      </c>
      <c r="AY2084">
        <v>63</v>
      </c>
      <c r="AZ2084">
        <v>6320</v>
      </c>
      <c r="BA2084" t="s">
        <v>18277</v>
      </c>
      <c r="BB2084" t="s">
        <v>936</v>
      </c>
      <c r="BC2084">
        <v>63</v>
      </c>
      <c r="BD2084">
        <v>6320</v>
      </c>
      <c r="BE2084" t="s">
        <v>11429</v>
      </c>
      <c r="BF2084" t="s">
        <v>936</v>
      </c>
      <c r="BH2084">
        <v>63</v>
      </c>
      <c r="BI2084">
        <v>6320</v>
      </c>
      <c r="BJ2084" t="s">
        <v>4781</v>
      </c>
      <c r="BK2084" t="s">
        <v>936</v>
      </c>
      <c r="BP2084">
        <v>99</v>
      </c>
      <c r="BQ2084">
        <v>6260</v>
      </c>
      <c r="BS2084">
        <v>2</v>
      </c>
    </row>
    <row r="2085" spans="43:71" x14ac:dyDescent="0.2">
      <c r="AQ2085">
        <v>63</v>
      </c>
      <c r="AR2085">
        <v>6330</v>
      </c>
      <c r="AS2085" t="s">
        <v>32024</v>
      </c>
      <c r="AT2085" t="s">
        <v>936</v>
      </c>
      <c r="AU2085">
        <v>63</v>
      </c>
      <c r="AV2085">
        <v>6330</v>
      </c>
      <c r="AW2085" t="s">
        <v>25126</v>
      </c>
      <c r="AX2085" t="s">
        <v>936</v>
      </c>
      <c r="AY2085">
        <v>63</v>
      </c>
      <c r="AZ2085">
        <v>6330</v>
      </c>
      <c r="BA2085" t="s">
        <v>18278</v>
      </c>
      <c r="BB2085" t="s">
        <v>936</v>
      </c>
      <c r="BC2085">
        <v>63</v>
      </c>
      <c r="BD2085">
        <v>6330</v>
      </c>
      <c r="BE2085" t="s">
        <v>11430</v>
      </c>
      <c r="BF2085" t="s">
        <v>936</v>
      </c>
      <c r="BH2085">
        <v>63</v>
      </c>
      <c r="BI2085">
        <v>6330</v>
      </c>
      <c r="BJ2085" t="s">
        <v>4782</v>
      </c>
      <c r="BK2085" t="s">
        <v>936</v>
      </c>
      <c r="BP2085">
        <v>99</v>
      </c>
      <c r="BQ2085">
        <v>6270</v>
      </c>
      <c r="BS2085">
        <v>2</v>
      </c>
    </row>
    <row r="2086" spans="43:71" x14ac:dyDescent="0.2">
      <c r="AQ2086">
        <v>63</v>
      </c>
      <c r="AR2086">
        <v>6340</v>
      </c>
      <c r="AS2086" t="s">
        <v>32025</v>
      </c>
      <c r="AT2086" t="s">
        <v>936</v>
      </c>
      <c r="AU2086">
        <v>63</v>
      </c>
      <c r="AV2086">
        <v>6340</v>
      </c>
      <c r="AW2086" t="s">
        <v>25127</v>
      </c>
      <c r="AX2086" t="s">
        <v>936</v>
      </c>
      <c r="AY2086">
        <v>63</v>
      </c>
      <c r="AZ2086">
        <v>6340</v>
      </c>
      <c r="BA2086" t="s">
        <v>18279</v>
      </c>
      <c r="BB2086" t="s">
        <v>936</v>
      </c>
      <c r="BC2086">
        <v>63</v>
      </c>
      <c r="BD2086">
        <v>6340</v>
      </c>
      <c r="BE2086" t="s">
        <v>11431</v>
      </c>
      <c r="BF2086" t="s">
        <v>936</v>
      </c>
      <c r="BH2086">
        <v>63</v>
      </c>
      <c r="BI2086">
        <v>6340</v>
      </c>
      <c r="BJ2086" t="s">
        <v>4783</v>
      </c>
      <c r="BK2086" t="s">
        <v>936</v>
      </c>
      <c r="BP2086">
        <v>99</v>
      </c>
      <c r="BQ2086">
        <v>6280</v>
      </c>
      <c r="BS2086">
        <v>1</v>
      </c>
    </row>
    <row r="2087" spans="43:71" x14ac:dyDescent="0.2">
      <c r="AQ2087">
        <v>63</v>
      </c>
      <c r="AR2087">
        <v>6350</v>
      </c>
      <c r="AS2087" t="s">
        <v>32026</v>
      </c>
      <c r="AT2087" t="s">
        <v>936</v>
      </c>
      <c r="AU2087">
        <v>63</v>
      </c>
      <c r="AV2087">
        <v>6350</v>
      </c>
      <c r="AW2087" t="s">
        <v>25128</v>
      </c>
      <c r="AX2087" t="s">
        <v>936</v>
      </c>
      <c r="AY2087">
        <v>63</v>
      </c>
      <c r="AZ2087">
        <v>6350</v>
      </c>
      <c r="BA2087" t="s">
        <v>18280</v>
      </c>
      <c r="BB2087" t="s">
        <v>936</v>
      </c>
      <c r="BC2087">
        <v>63</v>
      </c>
      <c r="BD2087">
        <v>6350</v>
      </c>
      <c r="BE2087" t="s">
        <v>11432</v>
      </c>
      <c r="BF2087" t="s">
        <v>936</v>
      </c>
      <c r="BH2087">
        <v>63</v>
      </c>
      <c r="BI2087">
        <v>6350</v>
      </c>
      <c r="BJ2087" t="s">
        <v>4784</v>
      </c>
      <c r="BK2087" t="s">
        <v>936</v>
      </c>
      <c r="BP2087">
        <v>99</v>
      </c>
      <c r="BQ2087">
        <v>6290</v>
      </c>
      <c r="BS2087">
        <v>2</v>
      </c>
    </row>
    <row r="2088" spans="43:71" x14ac:dyDescent="0.2">
      <c r="AQ2088">
        <v>63</v>
      </c>
      <c r="AR2088">
        <v>6360</v>
      </c>
      <c r="AS2088" t="s">
        <v>32027</v>
      </c>
      <c r="AT2088" t="s">
        <v>936</v>
      </c>
      <c r="AU2088">
        <v>63</v>
      </c>
      <c r="AV2088">
        <v>6360</v>
      </c>
      <c r="AW2088" t="s">
        <v>25129</v>
      </c>
      <c r="AX2088" t="s">
        <v>936</v>
      </c>
      <c r="AY2088">
        <v>63</v>
      </c>
      <c r="AZ2088">
        <v>6360</v>
      </c>
      <c r="BA2088" t="s">
        <v>18281</v>
      </c>
      <c r="BB2088" t="s">
        <v>936</v>
      </c>
      <c r="BC2088">
        <v>63</v>
      </c>
      <c r="BD2088">
        <v>6360</v>
      </c>
      <c r="BE2088" t="s">
        <v>11433</v>
      </c>
      <c r="BF2088" t="s">
        <v>936</v>
      </c>
      <c r="BH2088">
        <v>63</v>
      </c>
      <c r="BI2088">
        <v>6360</v>
      </c>
      <c r="BJ2088" t="s">
        <v>4785</v>
      </c>
      <c r="BK2088" t="s">
        <v>936</v>
      </c>
      <c r="BP2088">
        <v>99</v>
      </c>
      <c r="BQ2088">
        <v>6300</v>
      </c>
      <c r="BS2088">
        <v>3</v>
      </c>
    </row>
    <row r="2089" spans="43:71" x14ac:dyDescent="0.2">
      <c r="AQ2089">
        <v>63</v>
      </c>
      <c r="AR2089">
        <v>7205</v>
      </c>
      <c r="AS2089" t="s">
        <v>32028</v>
      </c>
      <c r="AT2089" t="s">
        <v>936</v>
      </c>
      <c r="AU2089">
        <v>63</v>
      </c>
      <c r="AV2089">
        <v>7205</v>
      </c>
      <c r="AW2089" t="s">
        <v>25130</v>
      </c>
      <c r="AX2089" t="s">
        <v>936</v>
      </c>
      <c r="AY2089">
        <v>63</v>
      </c>
      <c r="AZ2089">
        <v>7205</v>
      </c>
      <c r="BA2089" t="s">
        <v>18282</v>
      </c>
      <c r="BB2089" t="s">
        <v>936</v>
      </c>
      <c r="BC2089">
        <v>63</v>
      </c>
      <c r="BD2089">
        <v>7205</v>
      </c>
      <c r="BE2089" t="s">
        <v>11434</v>
      </c>
      <c r="BF2089" t="s">
        <v>936</v>
      </c>
      <c r="BH2089">
        <v>63</v>
      </c>
      <c r="BI2089">
        <v>7205</v>
      </c>
      <c r="BJ2089" t="s">
        <v>4786</v>
      </c>
      <c r="BK2089" t="s">
        <v>936</v>
      </c>
      <c r="BP2089">
        <v>99</v>
      </c>
      <c r="BQ2089">
        <v>6310</v>
      </c>
      <c r="BS2089">
        <v>3</v>
      </c>
    </row>
    <row r="2090" spans="43:71" x14ac:dyDescent="0.2">
      <c r="AQ2090">
        <v>63</v>
      </c>
      <c r="AR2090">
        <v>7206</v>
      </c>
      <c r="AS2090" t="s">
        <v>32029</v>
      </c>
      <c r="AT2090" t="s">
        <v>936</v>
      </c>
      <c r="AU2090">
        <v>63</v>
      </c>
      <c r="AV2090">
        <v>7206</v>
      </c>
      <c r="AW2090" t="s">
        <v>25131</v>
      </c>
      <c r="AX2090" t="s">
        <v>936</v>
      </c>
      <c r="AY2090">
        <v>63</v>
      </c>
      <c r="AZ2090">
        <v>7206</v>
      </c>
      <c r="BA2090" t="s">
        <v>18283</v>
      </c>
      <c r="BB2090" t="s">
        <v>936</v>
      </c>
      <c r="BC2090">
        <v>63</v>
      </c>
      <c r="BD2090">
        <v>7206</v>
      </c>
      <c r="BE2090" t="s">
        <v>11435</v>
      </c>
      <c r="BF2090" t="s">
        <v>936</v>
      </c>
      <c r="BH2090">
        <v>63</v>
      </c>
      <c r="BI2090">
        <v>7206</v>
      </c>
      <c r="BJ2090" t="s">
        <v>4787</v>
      </c>
      <c r="BK2090" t="s">
        <v>936</v>
      </c>
      <c r="BP2090">
        <v>99</v>
      </c>
      <c r="BQ2090">
        <v>6320</v>
      </c>
      <c r="BS2090">
        <v>3</v>
      </c>
    </row>
    <row r="2091" spans="43:71" x14ac:dyDescent="0.2">
      <c r="AQ2091">
        <v>63</v>
      </c>
      <c r="AR2091">
        <v>7207</v>
      </c>
      <c r="AS2091" t="s">
        <v>32030</v>
      </c>
      <c r="AT2091" t="s">
        <v>936</v>
      </c>
      <c r="AU2091">
        <v>63</v>
      </c>
      <c r="AV2091">
        <v>7207</v>
      </c>
      <c r="AW2091" t="s">
        <v>25132</v>
      </c>
      <c r="AX2091" t="s">
        <v>936</v>
      </c>
      <c r="AY2091">
        <v>63</v>
      </c>
      <c r="AZ2091">
        <v>7207</v>
      </c>
      <c r="BA2091" t="s">
        <v>18284</v>
      </c>
      <c r="BB2091" t="s">
        <v>936</v>
      </c>
      <c r="BC2091">
        <v>63</v>
      </c>
      <c r="BD2091">
        <v>7207</v>
      </c>
      <c r="BE2091" t="s">
        <v>11436</v>
      </c>
      <c r="BF2091" t="s">
        <v>936</v>
      </c>
      <c r="BH2091">
        <v>63</v>
      </c>
      <c r="BI2091">
        <v>7207</v>
      </c>
      <c r="BJ2091" t="s">
        <v>4788</v>
      </c>
      <c r="BK2091" t="s">
        <v>936</v>
      </c>
      <c r="BP2091">
        <v>99</v>
      </c>
      <c r="BQ2091">
        <v>6330</v>
      </c>
      <c r="BS2091">
        <v>1</v>
      </c>
    </row>
    <row r="2092" spans="43:71" x14ac:dyDescent="0.2">
      <c r="AQ2092">
        <v>63</v>
      </c>
      <c r="AR2092">
        <v>7210</v>
      </c>
      <c r="AS2092" t="s">
        <v>32031</v>
      </c>
      <c r="AT2092" t="s">
        <v>937</v>
      </c>
      <c r="AU2092">
        <v>63</v>
      </c>
      <c r="AV2092">
        <v>7210</v>
      </c>
      <c r="AW2092" t="s">
        <v>25133</v>
      </c>
      <c r="AX2092" t="s">
        <v>937</v>
      </c>
      <c r="AY2092">
        <v>63</v>
      </c>
      <c r="AZ2092">
        <v>7210</v>
      </c>
      <c r="BA2092" t="s">
        <v>18285</v>
      </c>
      <c r="BB2092" t="s">
        <v>937</v>
      </c>
      <c r="BC2092">
        <v>63</v>
      </c>
      <c r="BD2092">
        <v>7210</v>
      </c>
      <c r="BE2092" t="s">
        <v>11437</v>
      </c>
      <c r="BF2092" t="s">
        <v>937</v>
      </c>
      <c r="BH2092">
        <v>63</v>
      </c>
      <c r="BI2092">
        <v>7210</v>
      </c>
      <c r="BJ2092" t="s">
        <v>4789</v>
      </c>
      <c r="BK2092" t="s">
        <v>937</v>
      </c>
      <c r="BP2092">
        <v>99</v>
      </c>
      <c r="BQ2092">
        <v>6340</v>
      </c>
      <c r="BS2092">
        <v>1</v>
      </c>
    </row>
    <row r="2093" spans="43:71" x14ac:dyDescent="0.2">
      <c r="AQ2093">
        <v>63</v>
      </c>
      <c r="AR2093">
        <v>8073</v>
      </c>
      <c r="AS2093" t="s">
        <v>32032</v>
      </c>
      <c r="AT2093" t="s">
        <v>936</v>
      </c>
      <c r="AU2093">
        <v>63</v>
      </c>
      <c r="AV2093">
        <v>8073</v>
      </c>
      <c r="AW2093" t="s">
        <v>25134</v>
      </c>
      <c r="AX2093" t="s">
        <v>936</v>
      </c>
      <c r="AY2093">
        <v>63</v>
      </c>
      <c r="AZ2093">
        <v>8073</v>
      </c>
      <c r="BA2093" t="s">
        <v>18286</v>
      </c>
      <c r="BB2093" t="s">
        <v>936</v>
      </c>
      <c r="BC2093">
        <v>63</v>
      </c>
      <c r="BD2093">
        <v>8073</v>
      </c>
      <c r="BE2093" t="s">
        <v>11438</v>
      </c>
      <c r="BF2093" t="s">
        <v>936</v>
      </c>
      <c r="BH2093">
        <v>63</v>
      </c>
      <c r="BI2093">
        <v>8073</v>
      </c>
      <c r="BJ2093" t="s">
        <v>4790</v>
      </c>
      <c r="BK2093" t="s">
        <v>936</v>
      </c>
      <c r="BP2093">
        <v>100</v>
      </c>
      <c r="BQ2093">
        <v>6010</v>
      </c>
      <c r="BS2093">
        <v>2</v>
      </c>
    </row>
    <row r="2094" spans="43:71" x14ac:dyDescent="0.2">
      <c r="AQ2094">
        <v>63</v>
      </c>
      <c r="AR2094">
        <v>8074</v>
      </c>
      <c r="AS2094" t="s">
        <v>32033</v>
      </c>
      <c r="AT2094" t="s">
        <v>936</v>
      </c>
      <c r="AU2094">
        <v>63</v>
      </c>
      <c r="AV2094">
        <v>8074</v>
      </c>
      <c r="AW2094" t="s">
        <v>25135</v>
      </c>
      <c r="AX2094" t="s">
        <v>936</v>
      </c>
      <c r="AY2094">
        <v>63</v>
      </c>
      <c r="AZ2094">
        <v>8074</v>
      </c>
      <c r="BA2094" t="s">
        <v>18287</v>
      </c>
      <c r="BB2094" t="s">
        <v>936</v>
      </c>
      <c r="BC2094">
        <v>63</v>
      </c>
      <c r="BD2094">
        <v>8074</v>
      </c>
      <c r="BE2094" t="s">
        <v>11439</v>
      </c>
      <c r="BF2094" t="s">
        <v>936</v>
      </c>
      <c r="BH2094">
        <v>63</v>
      </c>
      <c r="BI2094">
        <v>8074</v>
      </c>
      <c r="BJ2094" t="s">
        <v>4791</v>
      </c>
      <c r="BK2094" t="s">
        <v>937</v>
      </c>
      <c r="BP2094">
        <v>100</v>
      </c>
      <c r="BQ2094">
        <v>6020</v>
      </c>
      <c r="BS2094">
        <v>2</v>
      </c>
    </row>
    <row r="2095" spans="43:71" x14ac:dyDescent="0.2">
      <c r="AQ2095">
        <v>63</v>
      </c>
      <c r="AR2095">
        <v>8075</v>
      </c>
      <c r="AS2095" t="s">
        <v>32034</v>
      </c>
      <c r="AT2095" t="s">
        <v>936</v>
      </c>
      <c r="AU2095">
        <v>63</v>
      </c>
      <c r="AV2095">
        <v>8075</v>
      </c>
      <c r="AW2095" t="s">
        <v>25136</v>
      </c>
      <c r="AX2095" t="s">
        <v>936</v>
      </c>
      <c r="AY2095">
        <v>63</v>
      </c>
      <c r="AZ2095">
        <v>8075</v>
      </c>
      <c r="BA2095" t="s">
        <v>18288</v>
      </c>
      <c r="BB2095" t="s">
        <v>936</v>
      </c>
      <c r="BC2095">
        <v>63</v>
      </c>
      <c r="BD2095">
        <v>8075</v>
      </c>
      <c r="BE2095" t="s">
        <v>11440</v>
      </c>
      <c r="BF2095" t="s">
        <v>936</v>
      </c>
      <c r="BH2095">
        <v>63</v>
      </c>
      <c r="BI2095">
        <v>8075</v>
      </c>
      <c r="BJ2095" t="s">
        <v>4792</v>
      </c>
      <c r="BK2095" t="s">
        <v>936</v>
      </c>
      <c r="BP2095">
        <v>100</v>
      </c>
      <c r="BQ2095">
        <v>6030</v>
      </c>
      <c r="BS2095">
        <v>2</v>
      </c>
    </row>
    <row r="2096" spans="43:71" x14ac:dyDescent="0.2">
      <c r="AQ2096">
        <v>63</v>
      </c>
      <c r="AR2096">
        <v>8076</v>
      </c>
      <c r="AS2096" t="s">
        <v>32035</v>
      </c>
      <c r="AT2096" t="s">
        <v>938</v>
      </c>
      <c r="AU2096">
        <v>63</v>
      </c>
      <c r="AV2096">
        <v>8076</v>
      </c>
      <c r="AW2096" t="s">
        <v>25137</v>
      </c>
      <c r="AX2096" t="s">
        <v>936</v>
      </c>
      <c r="AY2096">
        <v>63</v>
      </c>
      <c r="AZ2096">
        <v>8076</v>
      </c>
      <c r="BA2096" t="s">
        <v>18289</v>
      </c>
      <c r="BB2096" t="s">
        <v>936</v>
      </c>
      <c r="BC2096">
        <v>63</v>
      </c>
      <c r="BD2096">
        <v>8076</v>
      </c>
      <c r="BE2096" t="s">
        <v>11441</v>
      </c>
      <c r="BF2096" t="s">
        <v>936</v>
      </c>
      <c r="BH2096">
        <v>63</v>
      </c>
      <c r="BI2096">
        <v>8076</v>
      </c>
      <c r="BJ2096" t="s">
        <v>4793</v>
      </c>
      <c r="BK2096" t="s">
        <v>937</v>
      </c>
      <c r="BP2096">
        <v>100</v>
      </c>
      <c r="BQ2096">
        <v>6040</v>
      </c>
      <c r="BS2096">
        <v>1</v>
      </c>
    </row>
    <row r="2097" spans="43:71" x14ac:dyDescent="0.2">
      <c r="AQ2097">
        <v>63</v>
      </c>
      <c r="AR2097">
        <v>8077</v>
      </c>
      <c r="AS2097" t="s">
        <v>32036</v>
      </c>
      <c r="AT2097" t="s">
        <v>937</v>
      </c>
      <c r="AU2097">
        <v>63</v>
      </c>
      <c r="AV2097">
        <v>8077</v>
      </c>
      <c r="AW2097" t="s">
        <v>25138</v>
      </c>
      <c r="AX2097" t="s">
        <v>937</v>
      </c>
      <c r="AY2097">
        <v>63</v>
      </c>
      <c r="AZ2097">
        <v>8077</v>
      </c>
      <c r="BA2097" t="s">
        <v>18290</v>
      </c>
      <c r="BB2097" t="s">
        <v>937</v>
      </c>
      <c r="BC2097">
        <v>63</v>
      </c>
      <c r="BD2097">
        <v>8077</v>
      </c>
      <c r="BE2097" t="s">
        <v>11442</v>
      </c>
      <c r="BF2097" t="s">
        <v>937</v>
      </c>
      <c r="BH2097">
        <v>63</v>
      </c>
      <c r="BI2097">
        <v>8077</v>
      </c>
      <c r="BJ2097" t="s">
        <v>4794</v>
      </c>
      <c r="BK2097" t="s">
        <v>937</v>
      </c>
      <c r="BP2097">
        <v>100</v>
      </c>
      <c r="BQ2097">
        <v>6070</v>
      </c>
      <c r="BS2097">
        <v>1</v>
      </c>
    </row>
    <row r="2098" spans="43:71" x14ac:dyDescent="0.2">
      <c r="AQ2098">
        <v>63</v>
      </c>
      <c r="AR2098">
        <v>8078</v>
      </c>
      <c r="AS2098" t="s">
        <v>32037</v>
      </c>
      <c r="AT2098" t="s">
        <v>937</v>
      </c>
      <c r="AU2098">
        <v>63</v>
      </c>
      <c r="AV2098">
        <v>8078</v>
      </c>
      <c r="AW2098" t="s">
        <v>25139</v>
      </c>
      <c r="AX2098" t="s">
        <v>937</v>
      </c>
      <c r="AY2098">
        <v>63</v>
      </c>
      <c r="AZ2098">
        <v>8078</v>
      </c>
      <c r="BA2098" t="s">
        <v>18291</v>
      </c>
      <c r="BB2098" t="s">
        <v>937</v>
      </c>
      <c r="BC2098">
        <v>63</v>
      </c>
      <c r="BD2098">
        <v>8078</v>
      </c>
      <c r="BE2098" t="s">
        <v>11443</v>
      </c>
      <c r="BF2098" t="s">
        <v>937</v>
      </c>
      <c r="BH2098">
        <v>63</v>
      </c>
      <c r="BI2098">
        <v>8078</v>
      </c>
      <c r="BJ2098" t="s">
        <v>4795</v>
      </c>
      <c r="BK2098" t="s">
        <v>937</v>
      </c>
      <c r="BP2098">
        <v>100</v>
      </c>
      <c r="BQ2098">
        <v>6080</v>
      </c>
      <c r="BS2098">
        <v>3</v>
      </c>
    </row>
    <row r="2099" spans="43:71" x14ac:dyDescent="0.2">
      <c r="AQ2099">
        <v>63</v>
      </c>
      <c r="AR2099">
        <v>8079</v>
      </c>
      <c r="AS2099" t="s">
        <v>32038</v>
      </c>
      <c r="AT2099" t="s">
        <v>937</v>
      </c>
      <c r="AU2099">
        <v>63</v>
      </c>
      <c r="AV2099">
        <v>8079</v>
      </c>
      <c r="AW2099" t="s">
        <v>25140</v>
      </c>
      <c r="AX2099" t="s">
        <v>937</v>
      </c>
      <c r="AY2099">
        <v>63</v>
      </c>
      <c r="AZ2099">
        <v>8079</v>
      </c>
      <c r="BA2099" t="s">
        <v>18292</v>
      </c>
      <c r="BB2099" t="s">
        <v>937</v>
      </c>
      <c r="BC2099">
        <v>63</v>
      </c>
      <c r="BD2099">
        <v>8079</v>
      </c>
      <c r="BE2099" t="s">
        <v>11444</v>
      </c>
      <c r="BF2099" t="s">
        <v>937</v>
      </c>
      <c r="BH2099">
        <v>63</v>
      </c>
      <c r="BI2099">
        <v>8079</v>
      </c>
      <c r="BJ2099" t="s">
        <v>4796</v>
      </c>
      <c r="BK2099" t="s">
        <v>937</v>
      </c>
      <c r="BP2099">
        <v>100</v>
      </c>
      <c r="BQ2099">
        <v>6090</v>
      </c>
      <c r="BS2099">
        <v>2</v>
      </c>
    </row>
    <row r="2100" spans="43:71" x14ac:dyDescent="0.2">
      <c r="AQ2100">
        <v>63</v>
      </c>
      <c r="AR2100">
        <v>8080</v>
      </c>
      <c r="AS2100" t="s">
        <v>32039</v>
      </c>
      <c r="AT2100" t="s">
        <v>938</v>
      </c>
      <c r="AU2100">
        <v>63</v>
      </c>
      <c r="AV2100">
        <v>8080</v>
      </c>
      <c r="AW2100" t="s">
        <v>25141</v>
      </c>
      <c r="AX2100" t="s">
        <v>937</v>
      </c>
      <c r="AY2100">
        <v>63</v>
      </c>
      <c r="AZ2100">
        <v>8080</v>
      </c>
      <c r="BA2100" t="s">
        <v>18293</v>
      </c>
      <c r="BB2100" t="s">
        <v>937</v>
      </c>
      <c r="BC2100">
        <v>63</v>
      </c>
      <c r="BD2100">
        <v>8080</v>
      </c>
      <c r="BE2100" t="s">
        <v>11445</v>
      </c>
      <c r="BF2100" t="s">
        <v>936</v>
      </c>
      <c r="BH2100">
        <v>63</v>
      </c>
      <c r="BI2100">
        <v>8080</v>
      </c>
      <c r="BJ2100" t="s">
        <v>4797</v>
      </c>
      <c r="BK2100" t="s">
        <v>937</v>
      </c>
      <c r="BP2100">
        <v>100</v>
      </c>
      <c r="BQ2100">
        <v>6100</v>
      </c>
      <c r="BS2100">
        <v>2</v>
      </c>
    </row>
    <row r="2101" spans="43:71" x14ac:dyDescent="0.2">
      <c r="AQ2101">
        <v>63</v>
      </c>
      <c r="AR2101">
        <v>8081</v>
      </c>
      <c r="AS2101" t="s">
        <v>32040</v>
      </c>
      <c r="AT2101" t="s">
        <v>937</v>
      </c>
      <c r="AU2101">
        <v>63</v>
      </c>
      <c r="AV2101">
        <v>8081</v>
      </c>
      <c r="AW2101" t="s">
        <v>25142</v>
      </c>
      <c r="AX2101" t="s">
        <v>936</v>
      </c>
      <c r="AY2101">
        <v>63</v>
      </c>
      <c r="AZ2101">
        <v>8081</v>
      </c>
      <c r="BA2101" t="s">
        <v>18294</v>
      </c>
      <c r="BB2101" t="s">
        <v>936</v>
      </c>
      <c r="BC2101">
        <v>63</v>
      </c>
      <c r="BD2101">
        <v>8081</v>
      </c>
      <c r="BE2101" t="s">
        <v>11446</v>
      </c>
      <c r="BF2101" t="s">
        <v>936</v>
      </c>
      <c r="BH2101">
        <v>63</v>
      </c>
      <c r="BI2101">
        <v>8081</v>
      </c>
      <c r="BJ2101" t="s">
        <v>4798</v>
      </c>
      <c r="BK2101" t="s">
        <v>936</v>
      </c>
      <c r="BP2101">
        <v>100</v>
      </c>
      <c r="BQ2101">
        <v>6101</v>
      </c>
      <c r="BS2101">
        <v>2</v>
      </c>
    </row>
    <row r="2102" spans="43:71" x14ac:dyDescent="0.2">
      <c r="AQ2102">
        <v>63</v>
      </c>
      <c r="AR2102">
        <v>8082</v>
      </c>
      <c r="AS2102" t="s">
        <v>32041</v>
      </c>
      <c r="AT2102" t="s">
        <v>937</v>
      </c>
      <c r="AU2102">
        <v>63</v>
      </c>
      <c r="AV2102">
        <v>8082</v>
      </c>
      <c r="AW2102" t="s">
        <v>25143</v>
      </c>
      <c r="AX2102" t="s">
        <v>937</v>
      </c>
      <c r="AY2102">
        <v>63</v>
      </c>
      <c r="AZ2102">
        <v>8082</v>
      </c>
      <c r="BA2102" t="s">
        <v>18295</v>
      </c>
      <c r="BB2102" t="s">
        <v>937</v>
      </c>
      <c r="BC2102">
        <v>63</v>
      </c>
      <c r="BD2102">
        <v>8082</v>
      </c>
      <c r="BE2102" t="s">
        <v>11447</v>
      </c>
      <c r="BF2102" t="s">
        <v>937</v>
      </c>
      <c r="BH2102">
        <v>63</v>
      </c>
      <c r="BI2102">
        <v>8082</v>
      </c>
      <c r="BJ2102" t="s">
        <v>4799</v>
      </c>
      <c r="BK2102" t="s">
        <v>937</v>
      </c>
      <c r="BP2102">
        <v>100</v>
      </c>
      <c r="BQ2102">
        <v>6110</v>
      </c>
      <c r="BS2102">
        <v>1</v>
      </c>
    </row>
    <row r="2103" spans="43:71" x14ac:dyDescent="0.2">
      <c r="AQ2103">
        <v>63</v>
      </c>
      <c r="AR2103">
        <v>8083</v>
      </c>
      <c r="AS2103" t="s">
        <v>32042</v>
      </c>
      <c r="AT2103" t="s">
        <v>937</v>
      </c>
      <c r="AU2103">
        <v>63</v>
      </c>
      <c r="AV2103">
        <v>8083</v>
      </c>
      <c r="AW2103" t="s">
        <v>25144</v>
      </c>
      <c r="AX2103" t="s">
        <v>937</v>
      </c>
      <c r="AY2103">
        <v>63</v>
      </c>
      <c r="AZ2103">
        <v>8083</v>
      </c>
      <c r="BA2103" t="s">
        <v>18296</v>
      </c>
      <c r="BB2103" t="s">
        <v>937</v>
      </c>
      <c r="BC2103">
        <v>63</v>
      </c>
      <c r="BD2103">
        <v>8083</v>
      </c>
      <c r="BE2103" t="s">
        <v>11448</v>
      </c>
      <c r="BF2103" t="s">
        <v>937</v>
      </c>
      <c r="BH2103">
        <v>63</v>
      </c>
      <c r="BI2103">
        <v>8083</v>
      </c>
      <c r="BJ2103" t="s">
        <v>4800</v>
      </c>
      <c r="BK2103" t="s">
        <v>937</v>
      </c>
      <c r="BP2103">
        <v>100</v>
      </c>
      <c r="BQ2103">
        <v>6130</v>
      </c>
      <c r="BS2103">
        <v>3</v>
      </c>
    </row>
    <row r="2104" spans="43:71" x14ac:dyDescent="0.2">
      <c r="AQ2104">
        <v>63</v>
      </c>
      <c r="AR2104">
        <v>8084</v>
      </c>
      <c r="AS2104" t="s">
        <v>32043</v>
      </c>
      <c r="AT2104" t="s">
        <v>937</v>
      </c>
      <c r="AU2104">
        <v>63</v>
      </c>
      <c r="AV2104">
        <v>8084</v>
      </c>
      <c r="AW2104" t="s">
        <v>25145</v>
      </c>
      <c r="AX2104" t="s">
        <v>937</v>
      </c>
      <c r="AY2104">
        <v>63</v>
      </c>
      <c r="AZ2104">
        <v>8084</v>
      </c>
      <c r="BA2104" t="s">
        <v>18297</v>
      </c>
      <c r="BB2104" t="s">
        <v>937</v>
      </c>
      <c r="BC2104">
        <v>63</v>
      </c>
      <c r="BD2104">
        <v>8084</v>
      </c>
      <c r="BE2104" t="s">
        <v>11449</v>
      </c>
      <c r="BF2104" t="s">
        <v>937</v>
      </c>
      <c r="BH2104">
        <v>63</v>
      </c>
      <c r="BI2104">
        <v>8084</v>
      </c>
      <c r="BJ2104" t="s">
        <v>4801</v>
      </c>
      <c r="BK2104" t="s">
        <v>937</v>
      </c>
      <c r="BP2104">
        <v>100</v>
      </c>
      <c r="BQ2104">
        <v>6131</v>
      </c>
      <c r="BS2104">
        <v>2</v>
      </c>
    </row>
    <row r="2105" spans="43:71" x14ac:dyDescent="0.2">
      <c r="AQ2105">
        <v>64</v>
      </c>
      <c r="AR2105">
        <v>6010</v>
      </c>
      <c r="AS2105" t="s">
        <v>32044</v>
      </c>
      <c r="AT2105" t="s">
        <v>937</v>
      </c>
      <c r="AU2105">
        <v>64</v>
      </c>
      <c r="AV2105">
        <v>6010</v>
      </c>
      <c r="AW2105" t="s">
        <v>25146</v>
      </c>
      <c r="AX2105" t="s">
        <v>937</v>
      </c>
      <c r="AY2105">
        <v>64</v>
      </c>
      <c r="AZ2105">
        <v>6010</v>
      </c>
      <c r="BA2105" t="s">
        <v>18298</v>
      </c>
      <c r="BB2105" t="s">
        <v>937</v>
      </c>
      <c r="BC2105">
        <v>64</v>
      </c>
      <c r="BD2105">
        <v>6010</v>
      </c>
      <c r="BE2105" t="s">
        <v>11450</v>
      </c>
      <c r="BF2105" t="s">
        <v>937</v>
      </c>
      <c r="BH2105">
        <v>64</v>
      </c>
      <c r="BI2105">
        <v>6010</v>
      </c>
      <c r="BJ2105" t="s">
        <v>4802</v>
      </c>
      <c r="BK2105" t="s">
        <v>937</v>
      </c>
      <c r="BP2105">
        <v>100</v>
      </c>
      <c r="BQ2105">
        <v>6140</v>
      </c>
      <c r="BS2105">
        <v>2</v>
      </c>
    </row>
    <row r="2106" spans="43:71" x14ac:dyDescent="0.2">
      <c r="AQ2106">
        <v>64</v>
      </c>
      <c r="AR2106">
        <v>6020</v>
      </c>
      <c r="AS2106" t="s">
        <v>32045</v>
      </c>
      <c r="AT2106" t="s">
        <v>937</v>
      </c>
      <c r="AU2106">
        <v>64</v>
      </c>
      <c r="AV2106">
        <v>6020</v>
      </c>
      <c r="AW2106" t="s">
        <v>25147</v>
      </c>
      <c r="AX2106" t="s">
        <v>937</v>
      </c>
      <c r="AY2106">
        <v>64</v>
      </c>
      <c r="AZ2106">
        <v>6020</v>
      </c>
      <c r="BA2106" t="s">
        <v>18299</v>
      </c>
      <c r="BB2106" t="s">
        <v>937</v>
      </c>
      <c r="BC2106">
        <v>64</v>
      </c>
      <c r="BD2106">
        <v>6020</v>
      </c>
      <c r="BE2106" t="s">
        <v>11451</v>
      </c>
      <c r="BF2106" t="s">
        <v>937</v>
      </c>
      <c r="BH2106">
        <v>64</v>
      </c>
      <c r="BI2106">
        <v>6020</v>
      </c>
      <c r="BJ2106" t="s">
        <v>4803</v>
      </c>
      <c r="BK2106" t="s">
        <v>937</v>
      </c>
      <c r="BP2106">
        <v>100</v>
      </c>
      <c r="BQ2106">
        <v>6150</v>
      </c>
      <c r="BS2106">
        <v>2</v>
      </c>
    </row>
    <row r="2107" spans="43:71" x14ac:dyDescent="0.2">
      <c r="AQ2107">
        <v>64</v>
      </c>
      <c r="AR2107">
        <v>6030</v>
      </c>
      <c r="AS2107" t="s">
        <v>32046</v>
      </c>
      <c r="AT2107" t="s">
        <v>937</v>
      </c>
      <c r="AU2107">
        <v>64</v>
      </c>
      <c r="AV2107">
        <v>6030</v>
      </c>
      <c r="AW2107" t="s">
        <v>25148</v>
      </c>
      <c r="AX2107" t="s">
        <v>937</v>
      </c>
      <c r="AY2107">
        <v>64</v>
      </c>
      <c r="AZ2107">
        <v>6030</v>
      </c>
      <c r="BA2107" t="s">
        <v>18300</v>
      </c>
      <c r="BB2107" t="s">
        <v>937</v>
      </c>
      <c r="BC2107">
        <v>64</v>
      </c>
      <c r="BD2107">
        <v>6030</v>
      </c>
      <c r="BE2107" t="s">
        <v>11452</v>
      </c>
      <c r="BF2107" t="s">
        <v>937</v>
      </c>
      <c r="BH2107">
        <v>64</v>
      </c>
      <c r="BI2107">
        <v>6030</v>
      </c>
      <c r="BJ2107" t="s">
        <v>4804</v>
      </c>
      <c r="BK2107" t="s">
        <v>937</v>
      </c>
      <c r="BP2107">
        <v>100</v>
      </c>
      <c r="BQ2107">
        <v>6160</v>
      </c>
      <c r="BS2107">
        <v>2</v>
      </c>
    </row>
    <row r="2108" spans="43:71" x14ac:dyDescent="0.2">
      <c r="AQ2108">
        <v>64</v>
      </c>
      <c r="AR2108">
        <v>6040</v>
      </c>
      <c r="AS2108" t="s">
        <v>32047</v>
      </c>
      <c r="AT2108" t="s">
        <v>939</v>
      </c>
      <c r="AU2108">
        <v>64</v>
      </c>
      <c r="AV2108">
        <v>6040</v>
      </c>
      <c r="AW2108" t="s">
        <v>25149</v>
      </c>
      <c r="AX2108" t="s">
        <v>939</v>
      </c>
      <c r="AY2108">
        <v>64</v>
      </c>
      <c r="AZ2108">
        <v>6040</v>
      </c>
      <c r="BA2108" t="s">
        <v>18301</v>
      </c>
      <c r="BB2108" t="s">
        <v>939</v>
      </c>
      <c r="BC2108">
        <v>64</v>
      </c>
      <c r="BD2108">
        <v>6040</v>
      </c>
      <c r="BE2108" t="s">
        <v>11453</v>
      </c>
      <c r="BF2108" t="s">
        <v>939</v>
      </c>
      <c r="BH2108">
        <v>64</v>
      </c>
      <c r="BI2108">
        <v>6040</v>
      </c>
      <c r="BJ2108" t="s">
        <v>4805</v>
      </c>
      <c r="BK2108" t="s">
        <v>939</v>
      </c>
      <c r="BP2108">
        <v>100</v>
      </c>
      <c r="BQ2108">
        <v>6170</v>
      </c>
      <c r="BS2108">
        <v>2</v>
      </c>
    </row>
    <row r="2109" spans="43:71" x14ac:dyDescent="0.2">
      <c r="AQ2109">
        <v>64</v>
      </c>
      <c r="AR2109">
        <v>6070</v>
      </c>
      <c r="AS2109" t="s">
        <v>32048</v>
      </c>
      <c r="AT2109" t="s">
        <v>937</v>
      </c>
      <c r="AU2109">
        <v>64</v>
      </c>
      <c r="AV2109">
        <v>6070</v>
      </c>
      <c r="AW2109" t="s">
        <v>25150</v>
      </c>
      <c r="AX2109" t="s">
        <v>937</v>
      </c>
      <c r="AY2109">
        <v>64</v>
      </c>
      <c r="AZ2109">
        <v>6070</v>
      </c>
      <c r="BA2109" t="s">
        <v>18302</v>
      </c>
      <c r="BB2109" t="s">
        <v>937</v>
      </c>
      <c r="BC2109">
        <v>64</v>
      </c>
      <c r="BD2109">
        <v>6070</v>
      </c>
      <c r="BE2109" t="s">
        <v>11454</v>
      </c>
      <c r="BF2109" t="s">
        <v>937</v>
      </c>
      <c r="BH2109">
        <v>64</v>
      </c>
      <c r="BI2109">
        <v>6070</v>
      </c>
      <c r="BJ2109" t="s">
        <v>4806</v>
      </c>
      <c r="BK2109" t="s">
        <v>937</v>
      </c>
      <c r="BP2109">
        <v>100</v>
      </c>
      <c r="BQ2109">
        <v>6180</v>
      </c>
      <c r="BS2109">
        <v>2</v>
      </c>
    </row>
    <row r="2110" spans="43:71" x14ac:dyDescent="0.2">
      <c r="AQ2110">
        <v>64</v>
      </c>
      <c r="AR2110">
        <v>6080</v>
      </c>
      <c r="AS2110" t="s">
        <v>32049</v>
      </c>
      <c r="AT2110" t="s">
        <v>936</v>
      </c>
      <c r="AU2110">
        <v>64</v>
      </c>
      <c r="AV2110">
        <v>6080</v>
      </c>
      <c r="AW2110" t="s">
        <v>25151</v>
      </c>
      <c r="AX2110" t="s">
        <v>936</v>
      </c>
      <c r="AY2110">
        <v>64</v>
      </c>
      <c r="AZ2110">
        <v>6080</v>
      </c>
      <c r="BA2110" t="s">
        <v>18303</v>
      </c>
      <c r="BB2110" t="s">
        <v>936</v>
      </c>
      <c r="BC2110">
        <v>64</v>
      </c>
      <c r="BD2110">
        <v>6080</v>
      </c>
      <c r="BE2110" t="s">
        <v>11455</v>
      </c>
      <c r="BF2110" t="s">
        <v>936</v>
      </c>
      <c r="BH2110">
        <v>64</v>
      </c>
      <c r="BI2110">
        <v>6080</v>
      </c>
      <c r="BJ2110" t="s">
        <v>4807</v>
      </c>
      <c r="BK2110" t="s">
        <v>936</v>
      </c>
      <c r="BP2110">
        <v>100</v>
      </c>
      <c r="BQ2110">
        <v>6190</v>
      </c>
      <c r="BS2110">
        <v>2</v>
      </c>
    </row>
    <row r="2111" spans="43:71" x14ac:dyDescent="0.2">
      <c r="AQ2111">
        <v>64</v>
      </c>
      <c r="AR2111">
        <v>6090</v>
      </c>
      <c r="AS2111" t="s">
        <v>32050</v>
      </c>
      <c r="AT2111" t="s">
        <v>937</v>
      </c>
      <c r="AU2111">
        <v>64</v>
      </c>
      <c r="AV2111">
        <v>6090</v>
      </c>
      <c r="AW2111" t="s">
        <v>25152</v>
      </c>
      <c r="AX2111" t="s">
        <v>937</v>
      </c>
      <c r="AY2111">
        <v>64</v>
      </c>
      <c r="AZ2111">
        <v>6090</v>
      </c>
      <c r="BA2111" t="s">
        <v>18304</v>
      </c>
      <c r="BB2111" t="s">
        <v>937</v>
      </c>
      <c r="BC2111">
        <v>64</v>
      </c>
      <c r="BD2111">
        <v>6090</v>
      </c>
      <c r="BE2111" t="s">
        <v>11456</v>
      </c>
      <c r="BF2111" t="s">
        <v>937</v>
      </c>
      <c r="BH2111">
        <v>64</v>
      </c>
      <c r="BI2111">
        <v>6090</v>
      </c>
      <c r="BJ2111" t="s">
        <v>4808</v>
      </c>
      <c r="BK2111" t="s">
        <v>937</v>
      </c>
      <c r="BP2111">
        <v>100</v>
      </c>
      <c r="BQ2111">
        <v>6200</v>
      </c>
      <c r="BS2111">
        <v>4</v>
      </c>
    </row>
    <row r="2112" spans="43:71" x14ac:dyDescent="0.2">
      <c r="AQ2112">
        <v>64</v>
      </c>
      <c r="AR2112">
        <v>6100</v>
      </c>
      <c r="AS2112" t="s">
        <v>32051</v>
      </c>
      <c r="AT2112" t="s">
        <v>937</v>
      </c>
      <c r="AU2112">
        <v>64</v>
      </c>
      <c r="AV2112">
        <v>6100</v>
      </c>
      <c r="AW2112" t="s">
        <v>25153</v>
      </c>
      <c r="AX2112" t="s">
        <v>937</v>
      </c>
      <c r="AY2112">
        <v>64</v>
      </c>
      <c r="AZ2112">
        <v>6100</v>
      </c>
      <c r="BA2112" t="s">
        <v>18305</v>
      </c>
      <c r="BB2112" t="s">
        <v>937</v>
      </c>
      <c r="BC2112">
        <v>64</v>
      </c>
      <c r="BD2112">
        <v>6100</v>
      </c>
      <c r="BE2112" t="s">
        <v>11457</v>
      </c>
      <c r="BF2112" t="s">
        <v>937</v>
      </c>
      <c r="BH2112">
        <v>64</v>
      </c>
      <c r="BI2112">
        <v>6100</v>
      </c>
      <c r="BJ2112" t="s">
        <v>4809</v>
      </c>
      <c r="BK2112" t="s">
        <v>937</v>
      </c>
      <c r="BP2112">
        <v>100</v>
      </c>
      <c r="BQ2112">
        <v>6210</v>
      </c>
      <c r="BS2112">
        <v>1</v>
      </c>
    </row>
    <row r="2113" spans="43:71" x14ac:dyDescent="0.2">
      <c r="AQ2113">
        <v>64</v>
      </c>
      <c r="AR2113">
        <v>6101</v>
      </c>
      <c r="AS2113" t="s">
        <v>32052</v>
      </c>
      <c r="AT2113" t="s">
        <v>936</v>
      </c>
      <c r="AU2113">
        <v>64</v>
      </c>
      <c r="AV2113">
        <v>6101</v>
      </c>
      <c r="AW2113" t="s">
        <v>25154</v>
      </c>
      <c r="AX2113" t="s">
        <v>936</v>
      </c>
      <c r="AY2113">
        <v>64</v>
      </c>
      <c r="AZ2113">
        <v>6101</v>
      </c>
      <c r="BA2113" t="s">
        <v>18306</v>
      </c>
      <c r="BB2113" t="s">
        <v>936</v>
      </c>
      <c r="BC2113">
        <v>64</v>
      </c>
      <c r="BD2113">
        <v>6101</v>
      </c>
      <c r="BE2113" t="s">
        <v>11458</v>
      </c>
      <c r="BF2113" t="s">
        <v>936</v>
      </c>
      <c r="BH2113">
        <v>64</v>
      </c>
      <c r="BI2113">
        <v>6101</v>
      </c>
      <c r="BJ2113" t="s">
        <v>4810</v>
      </c>
      <c r="BK2113" t="s">
        <v>936</v>
      </c>
      <c r="BP2113">
        <v>100</v>
      </c>
      <c r="BQ2113">
        <v>6240</v>
      </c>
      <c r="BS2113">
        <v>2</v>
      </c>
    </row>
    <row r="2114" spans="43:71" x14ac:dyDescent="0.2">
      <c r="AQ2114">
        <v>64</v>
      </c>
      <c r="AR2114">
        <v>6110</v>
      </c>
      <c r="AS2114" t="s">
        <v>32053</v>
      </c>
      <c r="AT2114" t="s">
        <v>936</v>
      </c>
      <c r="AU2114">
        <v>64</v>
      </c>
      <c r="AV2114">
        <v>6110</v>
      </c>
      <c r="AW2114" t="s">
        <v>25155</v>
      </c>
      <c r="AX2114" t="s">
        <v>936</v>
      </c>
      <c r="AY2114">
        <v>64</v>
      </c>
      <c r="AZ2114">
        <v>6110</v>
      </c>
      <c r="BA2114" t="s">
        <v>18307</v>
      </c>
      <c r="BB2114" t="s">
        <v>936</v>
      </c>
      <c r="BC2114">
        <v>64</v>
      </c>
      <c r="BD2114">
        <v>6110</v>
      </c>
      <c r="BE2114" t="s">
        <v>11459</v>
      </c>
      <c r="BF2114" t="s">
        <v>936</v>
      </c>
      <c r="BH2114">
        <v>64</v>
      </c>
      <c r="BI2114">
        <v>6110</v>
      </c>
      <c r="BJ2114" t="s">
        <v>4811</v>
      </c>
      <c r="BK2114" t="s">
        <v>936</v>
      </c>
      <c r="BP2114">
        <v>100</v>
      </c>
      <c r="BQ2114">
        <v>6250</v>
      </c>
      <c r="BS2114">
        <v>1</v>
      </c>
    </row>
    <row r="2115" spans="43:71" x14ac:dyDescent="0.2">
      <c r="AQ2115">
        <v>64</v>
      </c>
      <c r="AR2115">
        <v>6130</v>
      </c>
      <c r="AS2115" t="s">
        <v>32054</v>
      </c>
      <c r="AT2115" t="s">
        <v>937</v>
      </c>
      <c r="AU2115">
        <v>64</v>
      </c>
      <c r="AV2115">
        <v>6130</v>
      </c>
      <c r="AW2115" t="s">
        <v>25156</v>
      </c>
      <c r="AX2115" t="s">
        <v>937</v>
      </c>
      <c r="AY2115">
        <v>64</v>
      </c>
      <c r="AZ2115">
        <v>6130</v>
      </c>
      <c r="BA2115" t="s">
        <v>18308</v>
      </c>
      <c r="BB2115" t="s">
        <v>937</v>
      </c>
      <c r="BC2115">
        <v>64</v>
      </c>
      <c r="BD2115">
        <v>6130</v>
      </c>
      <c r="BE2115" t="s">
        <v>11460</v>
      </c>
      <c r="BF2115" t="s">
        <v>937</v>
      </c>
      <c r="BH2115">
        <v>64</v>
      </c>
      <c r="BI2115">
        <v>6130</v>
      </c>
      <c r="BJ2115" t="s">
        <v>4812</v>
      </c>
      <c r="BK2115" t="s">
        <v>937</v>
      </c>
      <c r="BP2115">
        <v>100</v>
      </c>
      <c r="BQ2115">
        <v>6256</v>
      </c>
      <c r="BS2115">
        <v>1</v>
      </c>
    </row>
    <row r="2116" spans="43:71" x14ac:dyDescent="0.2">
      <c r="AQ2116">
        <v>64</v>
      </c>
      <c r="AR2116">
        <v>6131</v>
      </c>
      <c r="AS2116" t="s">
        <v>32055</v>
      </c>
      <c r="AT2116" t="s">
        <v>937</v>
      </c>
      <c r="AU2116">
        <v>64</v>
      </c>
      <c r="AV2116">
        <v>6131</v>
      </c>
      <c r="AW2116" t="s">
        <v>25157</v>
      </c>
      <c r="AX2116" t="s">
        <v>937</v>
      </c>
      <c r="AY2116">
        <v>64</v>
      </c>
      <c r="AZ2116">
        <v>6131</v>
      </c>
      <c r="BA2116" t="s">
        <v>18309</v>
      </c>
      <c r="BB2116" t="s">
        <v>937</v>
      </c>
      <c r="BC2116">
        <v>64</v>
      </c>
      <c r="BD2116">
        <v>6131</v>
      </c>
      <c r="BE2116" t="s">
        <v>11461</v>
      </c>
      <c r="BF2116" t="s">
        <v>937</v>
      </c>
      <c r="BH2116">
        <v>64</v>
      </c>
      <c r="BI2116">
        <v>6131</v>
      </c>
      <c r="BJ2116" t="s">
        <v>4813</v>
      </c>
      <c r="BK2116" t="s">
        <v>937</v>
      </c>
      <c r="BP2116">
        <v>100</v>
      </c>
      <c r="BQ2116">
        <v>6260</v>
      </c>
      <c r="BS2116">
        <v>2</v>
      </c>
    </row>
    <row r="2117" spans="43:71" x14ac:dyDescent="0.2">
      <c r="AQ2117">
        <v>64</v>
      </c>
      <c r="AR2117">
        <v>6140</v>
      </c>
      <c r="AS2117" t="s">
        <v>32056</v>
      </c>
      <c r="AT2117" t="s">
        <v>937</v>
      </c>
      <c r="AU2117">
        <v>64</v>
      </c>
      <c r="AV2117">
        <v>6140</v>
      </c>
      <c r="AW2117" t="s">
        <v>25158</v>
      </c>
      <c r="AX2117" t="s">
        <v>937</v>
      </c>
      <c r="AY2117">
        <v>64</v>
      </c>
      <c r="AZ2117">
        <v>6140</v>
      </c>
      <c r="BA2117" t="s">
        <v>18310</v>
      </c>
      <c r="BB2117" t="s">
        <v>937</v>
      </c>
      <c r="BC2117">
        <v>64</v>
      </c>
      <c r="BD2117">
        <v>6140</v>
      </c>
      <c r="BE2117" t="s">
        <v>11462</v>
      </c>
      <c r="BF2117" t="s">
        <v>937</v>
      </c>
      <c r="BH2117">
        <v>64</v>
      </c>
      <c r="BI2117">
        <v>6140</v>
      </c>
      <c r="BJ2117" t="s">
        <v>4814</v>
      </c>
      <c r="BK2117" t="s">
        <v>937</v>
      </c>
      <c r="BP2117">
        <v>100</v>
      </c>
      <c r="BQ2117">
        <v>6270</v>
      </c>
      <c r="BS2117">
        <v>2</v>
      </c>
    </row>
    <row r="2118" spans="43:71" x14ac:dyDescent="0.2">
      <c r="AQ2118">
        <v>64</v>
      </c>
      <c r="AR2118">
        <v>6150</v>
      </c>
      <c r="AS2118" t="s">
        <v>32057</v>
      </c>
      <c r="AT2118" t="s">
        <v>937</v>
      </c>
      <c r="AU2118">
        <v>64</v>
      </c>
      <c r="AV2118">
        <v>6150</v>
      </c>
      <c r="AW2118" t="s">
        <v>25159</v>
      </c>
      <c r="AX2118" t="s">
        <v>937</v>
      </c>
      <c r="AY2118">
        <v>64</v>
      </c>
      <c r="AZ2118">
        <v>6150</v>
      </c>
      <c r="BA2118" t="s">
        <v>18311</v>
      </c>
      <c r="BB2118" t="s">
        <v>937</v>
      </c>
      <c r="BC2118">
        <v>64</v>
      </c>
      <c r="BD2118">
        <v>6150</v>
      </c>
      <c r="BE2118" t="s">
        <v>11463</v>
      </c>
      <c r="BF2118" t="s">
        <v>937</v>
      </c>
      <c r="BH2118">
        <v>64</v>
      </c>
      <c r="BI2118">
        <v>6150</v>
      </c>
      <c r="BJ2118" t="s">
        <v>4815</v>
      </c>
      <c r="BK2118" t="s">
        <v>937</v>
      </c>
      <c r="BP2118">
        <v>100</v>
      </c>
      <c r="BQ2118">
        <v>6280</v>
      </c>
      <c r="BS2118">
        <v>1</v>
      </c>
    </row>
    <row r="2119" spans="43:71" x14ac:dyDescent="0.2">
      <c r="AQ2119">
        <v>64</v>
      </c>
      <c r="AR2119">
        <v>6160</v>
      </c>
      <c r="AS2119" t="s">
        <v>32058</v>
      </c>
      <c r="AT2119" t="s">
        <v>937</v>
      </c>
      <c r="AU2119">
        <v>64</v>
      </c>
      <c r="AV2119">
        <v>6160</v>
      </c>
      <c r="AW2119" t="s">
        <v>25160</v>
      </c>
      <c r="AX2119" t="s">
        <v>937</v>
      </c>
      <c r="AY2119">
        <v>64</v>
      </c>
      <c r="AZ2119">
        <v>6160</v>
      </c>
      <c r="BA2119" t="s">
        <v>18312</v>
      </c>
      <c r="BB2119" t="s">
        <v>937</v>
      </c>
      <c r="BC2119">
        <v>64</v>
      </c>
      <c r="BD2119">
        <v>6160</v>
      </c>
      <c r="BE2119" t="s">
        <v>11464</v>
      </c>
      <c r="BF2119" t="s">
        <v>937</v>
      </c>
      <c r="BH2119">
        <v>64</v>
      </c>
      <c r="BI2119">
        <v>6160</v>
      </c>
      <c r="BJ2119" t="s">
        <v>4816</v>
      </c>
      <c r="BK2119" t="s">
        <v>937</v>
      </c>
      <c r="BP2119">
        <v>100</v>
      </c>
      <c r="BQ2119">
        <v>6290</v>
      </c>
      <c r="BS2119">
        <v>1</v>
      </c>
    </row>
    <row r="2120" spans="43:71" x14ac:dyDescent="0.2">
      <c r="AQ2120">
        <v>64</v>
      </c>
      <c r="AR2120">
        <v>6170</v>
      </c>
      <c r="AS2120" t="s">
        <v>32059</v>
      </c>
      <c r="AT2120" t="s">
        <v>936</v>
      </c>
      <c r="AU2120">
        <v>64</v>
      </c>
      <c r="AV2120">
        <v>6170</v>
      </c>
      <c r="AW2120" t="s">
        <v>25161</v>
      </c>
      <c r="AX2120" t="s">
        <v>936</v>
      </c>
      <c r="AY2120">
        <v>64</v>
      </c>
      <c r="AZ2120">
        <v>6170</v>
      </c>
      <c r="BA2120" t="s">
        <v>18313</v>
      </c>
      <c r="BB2120" t="s">
        <v>936</v>
      </c>
      <c r="BC2120">
        <v>64</v>
      </c>
      <c r="BD2120">
        <v>6170</v>
      </c>
      <c r="BE2120" t="s">
        <v>11465</v>
      </c>
      <c r="BF2120" t="s">
        <v>936</v>
      </c>
      <c r="BH2120">
        <v>64</v>
      </c>
      <c r="BI2120">
        <v>6170</v>
      </c>
      <c r="BJ2120" t="s">
        <v>4817</v>
      </c>
      <c r="BK2120" t="s">
        <v>936</v>
      </c>
      <c r="BP2120">
        <v>100</v>
      </c>
      <c r="BQ2120">
        <v>6300</v>
      </c>
      <c r="BS2120">
        <v>1</v>
      </c>
    </row>
    <row r="2121" spans="43:71" x14ac:dyDescent="0.2">
      <c r="AQ2121">
        <v>64</v>
      </c>
      <c r="AR2121">
        <v>6180</v>
      </c>
      <c r="AS2121" t="s">
        <v>32060</v>
      </c>
      <c r="AT2121" t="s">
        <v>937</v>
      </c>
      <c r="AU2121">
        <v>64</v>
      </c>
      <c r="AV2121">
        <v>6180</v>
      </c>
      <c r="AW2121" t="s">
        <v>25162</v>
      </c>
      <c r="AX2121" t="s">
        <v>937</v>
      </c>
      <c r="AY2121">
        <v>64</v>
      </c>
      <c r="AZ2121">
        <v>6180</v>
      </c>
      <c r="BA2121" t="s">
        <v>18314</v>
      </c>
      <c r="BB2121" t="s">
        <v>937</v>
      </c>
      <c r="BC2121">
        <v>64</v>
      </c>
      <c r="BD2121">
        <v>6180</v>
      </c>
      <c r="BE2121" t="s">
        <v>11466</v>
      </c>
      <c r="BF2121" t="s">
        <v>937</v>
      </c>
      <c r="BH2121">
        <v>64</v>
      </c>
      <c r="BI2121">
        <v>6180</v>
      </c>
      <c r="BJ2121" t="s">
        <v>4818</v>
      </c>
      <c r="BK2121" t="s">
        <v>937</v>
      </c>
      <c r="BP2121">
        <v>100</v>
      </c>
      <c r="BQ2121">
        <v>6310</v>
      </c>
      <c r="BS2121">
        <v>1</v>
      </c>
    </row>
    <row r="2122" spans="43:71" x14ac:dyDescent="0.2">
      <c r="AQ2122">
        <v>64</v>
      </c>
      <c r="AR2122">
        <v>6190</v>
      </c>
      <c r="AS2122" t="s">
        <v>32061</v>
      </c>
      <c r="AT2122" t="s">
        <v>937</v>
      </c>
      <c r="AU2122">
        <v>64</v>
      </c>
      <c r="AV2122">
        <v>6190</v>
      </c>
      <c r="AW2122" t="s">
        <v>25163</v>
      </c>
      <c r="AX2122" t="s">
        <v>937</v>
      </c>
      <c r="AY2122">
        <v>64</v>
      </c>
      <c r="AZ2122">
        <v>6190</v>
      </c>
      <c r="BA2122" t="s">
        <v>18315</v>
      </c>
      <c r="BB2122" t="s">
        <v>937</v>
      </c>
      <c r="BC2122">
        <v>64</v>
      </c>
      <c r="BD2122">
        <v>6190</v>
      </c>
      <c r="BE2122" t="s">
        <v>11467</v>
      </c>
      <c r="BF2122" t="s">
        <v>937</v>
      </c>
      <c r="BH2122">
        <v>64</v>
      </c>
      <c r="BI2122">
        <v>6190</v>
      </c>
      <c r="BJ2122" t="s">
        <v>4819</v>
      </c>
      <c r="BK2122" t="s">
        <v>937</v>
      </c>
      <c r="BP2122">
        <v>100</v>
      </c>
      <c r="BQ2122">
        <v>6320</v>
      </c>
      <c r="BS2122">
        <v>2</v>
      </c>
    </row>
    <row r="2123" spans="43:71" x14ac:dyDescent="0.2">
      <c r="AQ2123">
        <v>64</v>
      </c>
      <c r="AR2123">
        <v>6200</v>
      </c>
      <c r="AS2123" t="s">
        <v>32062</v>
      </c>
      <c r="AT2123" t="s">
        <v>937</v>
      </c>
      <c r="AU2123">
        <v>64</v>
      </c>
      <c r="AV2123">
        <v>6200</v>
      </c>
      <c r="AW2123" t="s">
        <v>25164</v>
      </c>
      <c r="AX2123" t="s">
        <v>937</v>
      </c>
      <c r="AY2123">
        <v>64</v>
      </c>
      <c r="AZ2123">
        <v>6200</v>
      </c>
      <c r="BA2123" t="s">
        <v>18316</v>
      </c>
      <c r="BB2123" t="s">
        <v>937</v>
      </c>
      <c r="BC2123">
        <v>64</v>
      </c>
      <c r="BD2123">
        <v>6200</v>
      </c>
      <c r="BE2123" t="s">
        <v>11468</v>
      </c>
      <c r="BF2123" t="s">
        <v>937</v>
      </c>
      <c r="BH2123">
        <v>64</v>
      </c>
      <c r="BI2123">
        <v>6200</v>
      </c>
      <c r="BJ2123" t="s">
        <v>4820</v>
      </c>
      <c r="BK2123" t="s">
        <v>937</v>
      </c>
      <c r="BP2123">
        <v>100</v>
      </c>
      <c r="BQ2123">
        <v>6330</v>
      </c>
      <c r="BS2123">
        <v>1</v>
      </c>
    </row>
    <row r="2124" spans="43:71" x14ac:dyDescent="0.2">
      <c r="AQ2124">
        <v>64</v>
      </c>
      <c r="AR2124">
        <v>6210</v>
      </c>
      <c r="AS2124" t="s">
        <v>32063</v>
      </c>
      <c r="AT2124" t="s">
        <v>936</v>
      </c>
      <c r="AU2124">
        <v>64</v>
      </c>
      <c r="AV2124">
        <v>6210</v>
      </c>
      <c r="AW2124" t="s">
        <v>25165</v>
      </c>
      <c r="AX2124" t="s">
        <v>936</v>
      </c>
      <c r="AY2124">
        <v>64</v>
      </c>
      <c r="AZ2124">
        <v>6210</v>
      </c>
      <c r="BA2124" t="s">
        <v>18317</v>
      </c>
      <c r="BB2124" t="s">
        <v>936</v>
      </c>
      <c r="BC2124">
        <v>64</v>
      </c>
      <c r="BD2124">
        <v>6210</v>
      </c>
      <c r="BE2124" t="s">
        <v>11469</v>
      </c>
      <c r="BF2124" t="s">
        <v>936</v>
      </c>
      <c r="BH2124">
        <v>64</v>
      </c>
      <c r="BI2124">
        <v>6210</v>
      </c>
      <c r="BJ2124" t="s">
        <v>4821</v>
      </c>
      <c r="BK2124" t="s">
        <v>936</v>
      </c>
      <c r="BP2124">
        <v>100</v>
      </c>
      <c r="BQ2124">
        <v>6340</v>
      </c>
      <c r="BS2124">
        <v>1</v>
      </c>
    </row>
    <row r="2125" spans="43:71" x14ac:dyDescent="0.2">
      <c r="AQ2125">
        <v>64</v>
      </c>
      <c r="AR2125">
        <v>6240</v>
      </c>
      <c r="AS2125" t="s">
        <v>32064</v>
      </c>
      <c r="AT2125" t="s">
        <v>937</v>
      </c>
      <c r="AU2125">
        <v>64</v>
      </c>
      <c r="AV2125">
        <v>6240</v>
      </c>
      <c r="AW2125" t="s">
        <v>25166</v>
      </c>
      <c r="AX2125" t="s">
        <v>937</v>
      </c>
      <c r="AY2125">
        <v>64</v>
      </c>
      <c r="AZ2125">
        <v>6240</v>
      </c>
      <c r="BA2125" t="s">
        <v>18318</v>
      </c>
      <c r="BB2125" t="s">
        <v>937</v>
      </c>
      <c r="BC2125">
        <v>64</v>
      </c>
      <c r="BD2125">
        <v>6240</v>
      </c>
      <c r="BE2125" t="s">
        <v>11470</v>
      </c>
      <c r="BF2125" t="s">
        <v>937</v>
      </c>
      <c r="BH2125">
        <v>64</v>
      </c>
      <c r="BI2125">
        <v>6240</v>
      </c>
      <c r="BJ2125" t="s">
        <v>4822</v>
      </c>
      <c r="BK2125" t="s">
        <v>937</v>
      </c>
      <c r="BP2125">
        <v>102</v>
      </c>
      <c r="BQ2125">
        <v>6010</v>
      </c>
      <c r="BS2125">
        <v>2</v>
      </c>
    </row>
    <row r="2126" spans="43:71" x14ac:dyDescent="0.2">
      <c r="AQ2126">
        <v>64</v>
      </c>
      <c r="AR2126">
        <v>6250</v>
      </c>
      <c r="AS2126" t="s">
        <v>32065</v>
      </c>
      <c r="AT2126" t="s">
        <v>936</v>
      </c>
      <c r="AU2126">
        <v>64</v>
      </c>
      <c r="AV2126">
        <v>6250</v>
      </c>
      <c r="AW2126" t="s">
        <v>25167</v>
      </c>
      <c r="AX2126" t="s">
        <v>936</v>
      </c>
      <c r="AY2126">
        <v>64</v>
      </c>
      <c r="AZ2126">
        <v>6250</v>
      </c>
      <c r="BA2126" t="s">
        <v>18319</v>
      </c>
      <c r="BB2126" t="s">
        <v>936</v>
      </c>
      <c r="BC2126">
        <v>64</v>
      </c>
      <c r="BD2126">
        <v>6250</v>
      </c>
      <c r="BE2126" t="s">
        <v>11471</v>
      </c>
      <c r="BF2126" t="s">
        <v>936</v>
      </c>
      <c r="BH2126">
        <v>64</v>
      </c>
      <c r="BI2126">
        <v>6250</v>
      </c>
      <c r="BJ2126" t="s">
        <v>4823</v>
      </c>
      <c r="BK2126" t="s">
        <v>936</v>
      </c>
      <c r="BP2126">
        <v>102</v>
      </c>
      <c r="BQ2126">
        <v>6020</v>
      </c>
      <c r="BS2126">
        <v>2</v>
      </c>
    </row>
    <row r="2127" spans="43:71" x14ac:dyDescent="0.2">
      <c r="AQ2127">
        <v>64</v>
      </c>
      <c r="AR2127">
        <v>6256</v>
      </c>
      <c r="AS2127" t="s">
        <v>32066</v>
      </c>
      <c r="AT2127" t="s">
        <v>936</v>
      </c>
      <c r="AU2127">
        <v>64</v>
      </c>
      <c r="AV2127">
        <v>6256</v>
      </c>
      <c r="AW2127" t="s">
        <v>25168</v>
      </c>
      <c r="AX2127" t="s">
        <v>936</v>
      </c>
      <c r="AY2127">
        <v>64</v>
      </c>
      <c r="AZ2127">
        <v>6256</v>
      </c>
      <c r="BA2127" t="s">
        <v>18320</v>
      </c>
      <c r="BB2127" t="s">
        <v>936</v>
      </c>
      <c r="BC2127">
        <v>64</v>
      </c>
      <c r="BD2127">
        <v>6256</v>
      </c>
      <c r="BE2127" t="s">
        <v>11472</v>
      </c>
      <c r="BF2127" t="s">
        <v>936</v>
      </c>
      <c r="BH2127">
        <v>64</v>
      </c>
      <c r="BI2127">
        <v>6256</v>
      </c>
      <c r="BJ2127" t="s">
        <v>4824</v>
      </c>
      <c r="BK2127" t="s">
        <v>936</v>
      </c>
      <c r="BP2127">
        <v>102</v>
      </c>
      <c r="BQ2127">
        <v>6030</v>
      </c>
      <c r="BS2127">
        <v>1</v>
      </c>
    </row>
    <row r="2128" spans="43:71" x14ac:dyDescent="0.2">
      <c r="AQ2128">
        <v>64</v>
      </c>
      <c r="AR2128">
        <v>6260</v>
      </c>
      <c r="AS2128" t="s">
        <v>32067</v>
      </c>
      <c r="AT2128" t="s">
        <v>937</v>
      </c>
      <c r="AU2128">
        <v>64</v>
      </c>
      <c r="AV2128">
        <v>6260</v>
      </c>
      <c r="AW2128" t="s">
        <v>25169</v>
      </c>
      <c r="AX2128" t="s">
        <v>937</v>
      </c>
      <c r="AY2128">
        <v>64</v>
      </c>
      <c r="AZ2128">
        <v>6260</v>
      </c>
      <c r="BA2128" t="s">
        <v>18321</v>
      </c>
      <c r="BB2128" t="s">
        <v>937</v>
      </c>
      <c r="BC2128">
        <v>64</v>
      </c>
      <c r="BD2128">
        <v>6260</v>
      </c>
      <c r="BE2128" t="s">
        <v>11473</v>
      </c>
      <c r="BF2128" t="s">
        <v>937</v>
      </c>
      <c r="BH2128">
        <v>64</v>
      </c>
      <c r="BI2128">
        <v>6260</v>
      </c>
      <c r="BJ2128" t="s">
        <v>4825</v>
      </c>
      <c r="BK2128" t="s">
        <v>937</v>
      </c>
      <c r="BP2128">
        <v>102</v>
      </c>
      <c r="BQ2128">
        <v>6040</v>
      </c>
      <c r="BS2128">
        <v>2</v>
      </c>
    </row>
    <row r="2129" spans="43:71" x14ac:dyDescent="0.2">
      <c r="AQ2129">
        <v>64</v>
      </c>
      <c r="AR2129">
        <v>6270</v>
      </c>
      <c r="AS2129" t="s">
        <v>32068</v>
      </c>
      <c r="AT2129" t="s">
        <v>937</v>
      </c>
      <c r="AU2129">
        <v>64</v>
      </c>
      <c r="AV2129">
        <v>6270</v>
      </c>
      <c r="AW2129" t="s">
        <v>25170</v>
      </c>
      <c r="AX2129" t="s">
        <v>937</v>
      </c>
      <c r="AY2129">
        <v>64</v>
      </c>
      <c r="AZ2129">
        <v>6270</v>
      </c>
      <c r="BA2129" t="s">
        <v>18322</v>
      </c>
      <c r="BB2129" t="s">
        <v>937</v>
      </c>
      <c r="BC2129">
        <v>64</v>
      </c>
      <c r="BD2129">
        <v>6270</v>
      </c>
      <c r="BE2129" t="s">
        <v>11474</v>
      </c>
      <c r="BF2129" t="s">
        <v>937</v>
      </c>
      <c r="BH2129">
        <v>64</v>
      </c>
      <c r="BI2129">
        <v>6270</v>
      </c>
      <c r="BJ2129" t="s">
        <v>4826</v>
      </c>
      <c r="BK2129" t="s">
        <v>937</v>
      </c>
      <c r="BP2129">
        <v>102</v>
      </c>
      <c r="BQ2129">
        <v>6070</v>
      </c>
      <c r="BS2129">
        <v>2</v>
      </c>
    </row>
    <row r="2130" spans="43:71" x14ac:dyDescent="0.2">
      <c r="AQ2130">
        <v>64</v>
      </c>
      <c r="AR2130">
        <v>6280</v>
      </c>
      <c r="AS2130" t="s">
        <v>32069</v>
      </c>
      <c r="AT2130" t="s">
        <v>936</v>
      </c>
      <c r="AU2130">
        <v>64</v>
      </c>
      <c r="AV2130">
        <v>6280</v>
      </c>
      <c r="AW2130" t="s">
        <v>25171</v>
      </c>
      <c r="AX2130" t="s">
        <v>936</v>
      </c>
      <c r="AY2130">
        <v>64</v>
      </c>
      <c r="AZ2130">
        <v>6280</v>
      </c>
      <c r="BA2130" t="s">
        <v>18323</v>
      </c>
      <c r="BB2130" t="s">
        <v>936</v>
      </c>
      <c r="BC2130">
        <v>64</v>
      </c>
      <c r="BD2130">
        <v>6280</v>
      </c>
      <c r="BE2130" t="s">
        <v>11475</v>
      </c>
      <c r="BF2130" t="s">
        <v>936</v>
      </c>
      <c r="BH2130">
        <v>64</v>
      </c>
      <c r="BI2130">
        <v>6280</v>
      </c>
      <c r="BJ2130" t="s">
        <v>4827</v>
      </c>
      <c r="BK2130" t="s">
        <v>936</v>
      </c>
      <c r="BP2130">
        <v>102</v>
      </c>
      <c r="BQ2130">
        <v>6080</v>
      </c>
      <c r="BS2130">
        <v>3</v>
      </c>
    </row>
    <row r="2131" spans="43:71" x14ac:dyDescent="0.2">
      <c r="AQ2131">
        <v>64</v>
      </c>
      <c r="AR2131">
        <v>6290</v>
      </c>
      <c r="AS2131" t="s">
        <v>32070</v>
      </c>
      <c r="AT2131" t="s">
        <v>936</v>
      </c>
      <c r="AU2131">
        <v>64</v>
      </c>
      <c r="AV2131">
        <v>6290</v>
      </c>
      <c r="AW2131" t="s">
        <v>25172</v>
      </c>
      <c r="AX2131" t="s">
        <v>936</v>
      </c>
      <c r="AY2131">
        <v>64</v>
      </c>
      <c r="AZ2131">
        <v>6290</v>
      </c>
      <c r="BA2131" t="s">
        <v>18324</v>
      </c>
      <c r="BB2131" t="s">
        <v>936</v>
      </c>
      <c r="BC2131">
        <v>64</v>
      </c>
      <c r="BD2131">
        <v>6290</v>
      </c>
      <c r="BE2131" t="s">
        <v>11476</v>
      </c>
      <c r="BF2131" t="s">
        <v>936</v>
      </c>
      <c r="BH2131">
        <v>64</v>
      </c>
      <c r="BI2131">
        <v>6290</v>
      </c>
      <c r="BJ2131" t="s">
        <v>4828</v>
      </c>
      <c r="BK2131" t="s">
        <v>936</v>
      </c>
      <c r="BP2131">
        <v>102</v>
      </c>
      <c r="BQ2131">
        <v>6090</v>
      </c>
      <c r="BS2131">
        <v>2</v>
      </c>
    </row>
    <row r="2132" spans="43:71" x14ac:dyDescent="0.2">
      <c r="AQ2132">
        <v>64</v>
      </c>
      <c r="AR2132">
        <v>6300</v>
      </c>
      <c r="AS2132" t="s">
        <v>32071</v>
      </c>
      <c r="AT2132" t="s">
        <v>936</v>
      </c>
      <c r="AU2132">
        <v>64</v>
      </c>
      <c r="AV2132">
        <v>6300</v>
      </c>
      <c r="AW2132" t="s">
        <v>25173</v>
      </c>
      <c r="AX2132" t="s">
        <v>936</v>
      </c>
      <c r="AY2132">
        <v>64</v>
      </c>
      <c r="AZ2132">
        <v>6300</v>
      </c>
      <c r="BA2132" t="s">
        <v>18325</v>
      </c>
      <c r="BB2132" t="s">
        <v>936</v>
      </c>
      <c r="BC2132">
        <v>64</v>
      </c>
      <c r="BD2132">
        <v>6300</v>
      </c>
      <c r="BE2132" t="s">
        <v>11477</v>
      </c>
      <c r="BF2132" t="s">
        <v>936</v>
      </c>
      <c r="BH2132">
        <v>64</v>
      </c>
      <c r="BI2132">
        <v>6300</v>
      </c>
      <c r="BJ2132" t="s">
        <v>4829</v>
      </c>
      <c r="BK2132" t="s">
        <v>936</v>
      </c>
      <c r="BP2132">
        <v>102</v>
      </c>
      <c r="BQ2132">
        <v>6100</v>
      </c>
      <c r="BS2132">
        <v>2</v>
      </c>
    </row>
    <row r="2133" spans="43:71" x14ac:dyDescent="0.2">
      <c r="AQ2133">
        <v>64</v>
      </c>
      <c r="AR2133">
        <v>6310</v>
      </c>
      <c r="AS2133" t="s">
        <v>32072</v>
      </c>
      <c r="AT2133" t="s">
        <v>936</v>
      </c>
      <c r="AU2133">
        <v>64</v>
      </c>
      <c r="AV2133">
        <v>6310</v>
      </c>
      <c r="AW2133" t="s">
        <v>25174</v>
      </c>
      <c r="AX2133" t="s">
        <v>936</v>
      </c>
      <c r="AY2133">
        <v>64</v>
      </c>
      <c r="AZ2133">
        <v>6310</v>
      </c>
      <c r="BA2133" t="s">
        <v>18326</v>
      </c>
      <c r="BB2133" t="s">
        <v>936</v>
      </c>
      <c r="BC2133">
        <v>64</v>
      </c>
      <c r="BD2133">
        <v>6310</v>
      </c>
      <c r="BE2133" t="s">
        <v>11478</v>
      </c>
      <c r="BF2133" t="s">
        <v>936</v>
      </c>
      <c r="BH2133">
        <v>64</v>
      </c>
      <c r="BI2133">
        <v>6310</v>
      </c>
      <c r="BJ2133" t="s">
        <v>4830</v>
      </c>
      <c r="BK2133" t="s">
        <v>936</v>
      </c>
      <c r="BP2133">
        <v>102</v>
      </c>
      <c r="BQ2133">
        <v>6101</v>
      </c>
      <c r="BS2133">
        <v>1</v>
      </c>
    </row>
    <row r="2134" spans="43:71" x14ac:dyDescent="0.2">
      <c r="AQ2134">
        <v>64</v>
      </c>
      <c r="AR2134">
        <v>6320</v>
      </c>
      <c r="AS2134" t="s">
        <v>32073</v>
      </c>
      <c r="AT2134" t="s">
        <v>936</v>
      </c>
      <c r="AU2134">
        <v>64</v>
      </c>
      <c r="AV2134">
        <v>6320</v>
      </c>
      <c r="AW2134" t="s">
        <v>25175</v>
      </c>
      <c r="AX2134" t="s">
        <v>936</v>
      </c>
      <c r="AY2134">
        <v>64</v>
      </c>
      <c r="AZ2134">
        <v>6320</v>
      </c>
      <c r="BA2134" t="s">
        <v>18327</v>
      </c>
      <c r="BB2134" t="s">
        <v>936</v>
      </c>
      <c r="BC2134">
        <v>64</v>
      </c>
      <c r="BD2134">
        <v>6320</v>
      </c>
      <c r="BE2134" t="s">
        <v>11479</v>
      </c>
      <c r="BF2134" t="s">
        <v>936</v>
      </c>
      <c r="BH2134">
        <v>64</v>
      </c>
      <c r="BI2134">
        <v>6320</v>
      </c>
      <c r="BJ2134" t="s">
        <v>4831</v>
      </c>
      <c r="BK2134" t="s">
        <v>936</v>
      </c>
      <c r="BP2134">
        <v>102</v>
      </c>
      <c r="BQ2134">
        <v>6110</v>
      </c>
      <c r="BS2134">
        <v>1</v>
      </c>
    </row>
    <row r="2135" spans="43:71" x14ac:dyDescent="0.2">
      <c r="AQ2135">
        <v>64</v>
      </c>
      <c r="AR2135">
        <v>6330</v>
      </c>
      <c r="AS2135" t="s">
        <v>32074</v>
      </c>
      <c r="AT2135" t="s">
        <v>936</v>
      </c>
      <c r="AU2135">
        <v>64</v>
      </c>
      <c r="AV2135">
        <v>6330</v>
      </c>
      <c r="AW2135" t="s">
        <v>25176</v>
      </c>
      <c r="AX2135" t="s">
        <v>936</v>
      </c>
      <c r="AY2135">
        <v>64</v>
      </c>
      <c r="AZ2135">
        <v>6330</v>
      </c>
      <c r="BA2135" t="s">
        <v>18328</v>
      </c>
      <c r="BB2135" t="s">
        <v>936</v>
      </c>
      <c r="BC2135">
        <v>64</v>
      </c>
      <c r="BD2135">
        <v>6330</v>
      </c>
      <c r="BE2135" t="s">
        <v>11480</v>
      </c>
      <c r="BF2135" t="s">
        <v>936</v>
      </c>
      <c r="BH2135">
        <v>64</v>
      </c>
      <c r="BI2135">
        <v>6330</v>
      </c>
      <c r="BJ2135" t="s">
        <v>4832</v>
      </c>
      <c r="BK2135" t="s">
        <v>936</v>
      </c>
      <c r="BP2135">
        <v>102</v>
      </c>
      <c r="BQ2135">
        <v>6130</v>
      </c>
      <c r="BS2135">
        <v>2</v>
      </c>
    </row>
    <row r="2136" spans="43:71" x14ac:dyDescent="0.2">
      <c r="AQ2136">
        <v>64</v>
      </c>
      <c r="AR2136">
        <v>6340</v>
      </c>
      <c r="AS2136" t="s">
        <v>32075</v>
      </c>
      <c r="AT2136" t="s">
        <v>936</v>
      </c>
      <c r="AU2136">
        <v>64</v>
      </c>
      <c r="AV2136">
        <v>6340</v>
      </c>
      <c r="AW2136" t="s">
        <v>25177</v>
      </c>
      <c r="AX2136" t="s">
        <v>936</v>
      </c>
      <c r="AY2136">
        <v>64</v>
      </c>
      <c r="AZ2136">
        <v>6340</v>
      </c>
      <c r="BA2136" t="s">
        <v>18329</v>
      </c>
      <c r="BB2136" t="s">
        <v>936</v>
      </c>
      <c r="BC2136">
        <v>64</v>
      </c>
      <c r="BD2136">
        <v>6340</v>
      </c>
      <c r="BE2136" t="s">
        <v>11481</v>
      </c>
      <c r="BF2136" t="s">
        <v>936</v>
      </c>
      <c r="BH2136">
        <v>64</v>
      </c>
      <c r="BI2136">
        <v>6340</v>
      </c>
      <c r="BJ2136" t="s">
        <v>4833</v>
      </c>
      <c r="BK2136" t="s">
        <v>936</v>
      </c>
      <c r="BP2136">
        <v>102</v>
      </c>
      <c r="BQ2136">
        <v>6131</v>
      </c>
      <c r="BS2136">
        <v>1</v>
      </c>
    </row>
    <row r="2137" spans="43:71" x14ac:dyDescent="0.2">
      <c r="AQ2137">
        <v>64</v>
      </c>
      <c r="AR2137">
        <v>6350</v>
      </c>
      <c r="AS2137" t="s">
        <v>32076</v>
      </c>
      <c r="AT2137" t="s">
        <v>936</v>
      </c>
      <c r="AU2137">
        <v>64</v>
      </c>
      <c r="AV2137">
        <v>6350</v>
      </c>
      <c r="AW2137" t="s">
        <v>25178</v>
      </c>
      <c r="AX2137" t="s">
        <v>936</v>
      </c>
      <c r="AY2137">
        <v>64</v>
      </c>
      <c r="AZ2137">
        <v>6350</v>
      </c>
      <c r="BA2137" t="s">
        <v>18330</v>
      </c>
      <c r="BB2137" t="s">
        <v>936</v>
      </c>
      <c r="BC2137">
        <v>64</v>
      </c>
      <c r="BD2137">
        <v>6350</v>
      </c>
      <c r="BE2137" t="s">
        <v>11482</v>
      </c>
      <c r="BF2137" t="s">
        <v>936</v>
      </c>
      <c r="BH2137">
        <v>64</v>
      </c>
      <c r="BI2137">
        <v>6350</v>
      </c>
      <c r="BJ2137" t="s">
        <v>4834</v>
      </c>
      <c r="BK2137" t="s">
        <v>936</v>
      </c>
      <c r="BP2137">
        <v>102</v>
      </c>
      <c r="BQ2137">
        <v>6140</v>
      </c>
      <c r="BS2137">
        <v>2</v>
      </c>
    </row>
    <row r="2138" spans="43:71" x14ac:dyDescent="0.2">
      <c r="AQ2138">
        <v>64</v>
      </c>
      <c r="AR2138">
        <v>6360</v>
      </c>
      <c r="AS2138" t="s">
        <v>32077</v>
      </c>
      <c r="AT2138" t="s">
        <v>936</v>
      </c>
      <c r="AU2138">
        <v>64</v>
      </c>
      <c r="AV2138">
        <v>6360</v>
      </c>
      <c r="AW2138" t="s">
        <v>25179</v>
      </c>
      <c r="AX2138" t="s">
        <v>936</v>
      </c>
      <c r="AY2138">
        <v>64</v>
      </c>
      <c r="AZ2138">
        <v>6360</v>
      </c>
      <c r="BA2138" t="s">
        <v>18331</v>
      </c>
      <c r="BB2138" t="s">
        <v>936</v>
      </c>
      <c r="BC2138">
        <v>64</v>
      </c>
      <c r="BD2138">
        <v>6360</v>
      </c>
      <c r="BE2138" t="s">
        <v>11483</v>
      </c>
      <c r="BF2138" t="s">
        <v>936</v>
      </c>
      <c r="BH2138">
        <v>64</v>
      </c>
      <c r="BI2138">
        <v>6360</v>
      </c>
      <c r="BJ2138" t="s">
        <v>4835</v>
      </c>
      <c r="BK2138" t="s">
        <v>936</v>
      </c>
      <c r="BP2138">
        <v>102</v>
      </c>
      <c r="BQ2138">
        <v>6150</v>
      </c>
      <c r="BS2138">
        <v>2</v>
      </c>
    </row>
    <row r="2139" spans="43:71" x14ac:dyDescent="0.2">
      <c r="AQ2139">
        <v>64</v>
      </c>
      <c r="AR2139">
        <v>7205</v>
      </c>
      <c r="AS2139" t="s">
        <v>32078</v>
      </c>
      <c r="AT2139" t="s">
        <v>937</v>
      </c>
      <c r="AU2139">
        <v>64</v>
      </c>
      <c r="AV2139">
        <v>7205</v>
      </c>
      <c r="AW2139" t="s">
        <v>25180</v>
      </c>
      <c r="AX2139" t="s">
        <v>937</v>
      </c>
      <c r="AY2139">
        <v>64</v>
      </c>
      <c r="AZ2139">
        <v>7205</v>
      </c>
      <c r="BA2139" t="s">
        <v>18332</v>
      </c>
      <c r="BB2139" t="s">
        <v>937</v>
      </c>
      <c r="BC2139">
        <v>64</v>
      </c>
      <c r="BD2139">
        <v>7205</v>
      </c>
      <c r="BE2139" t="s">
        <v>11484</v>
      </c>
      <c r="BF2139" t="s">
        <v>937</v>
      </c>
      <c r="BH2139">
        <v>64</v>
      </c>
      <c r="BI2139">
        <v>7205</v>
      </c>
      <c r="BJ2139" t="s">
        <v>4836</v>
      </c>
      <c r="BK2139" t="s">
        <v>937</v>
      </c>
      <c r="BP2139">
        <v>102</v>
      </c>
      <c r="BQ2139">
        <v>6160</v>
      </c>
      <c r="BS2139">
        <v>2</v>
      </c>
    </row>
    <row r="2140" spans="43:71" x14ac:dyDescent="0.2">
      <c r="AQ2140">
        <v>64</v>
      </c>
      <c r="AR2140">
        <v>7206</v>
      </c>
      <c r="AS2140" t="s">
        <v>32079</v>
      </c>
      <c r="AT2140" t="s">
        <v>936</v>
      </c>
      <c r="AU2140">
        <v>64</v>
      </c>
      <c r="AV2140">
        <v>7206</v>
      </c>
      <c r="AW2140" t="s">
        <v>25181</v>
      </c>
      <c r="AX2140" t="s">
        <v>936</v>
      </c>
      <c r="AY2140">
        <v>64</v>
      </c>
      <c r="AZ2140">
        <v>7206</v>
      </c>
      <c r="BA2140" t="s">
        <v>18333</v>
      </c>
      <c r="BB2140" t="s">
        <v>936</v>
      </c>
      <c r="BC2140">
        <v>64</v>
      </c>
      <c r="BD2140">
        <v>7206</v>
      </c>
      <c r="BE2140" t="s">
        <v>11485</v>
      </c>
      <c r="BF2140" t="s">
        <v>936</v>
      </c>
      <c r="BH2140">
        <v>64</v>
      </c>
      <c r="BI2140">
        <v>7206</v>
      </c>
      <c r="BJ2140" t="s">
        <v>4837</v>
      </c>
      <c r="BK2140" t="s">
        <v>936</v>
      </c>
      <c r="BP2140">
        <v>102</v>
      </c>
      <c r="BQ2140">
        <v>6170</v>
      </c>
      <c r="BS2140">
        <v>1</v>
      </c>
    </row>
    <row r="2141" spans="43:71" x14ac:dyDescent="0.2">
      <c r="AQ2141">
        <v>64</v>
      </c>
      <c r="AR2141">
        <v>7207</v>
      </c>
      <c r="AS2141" t="s">
        <v>32080</v>
      </c>
      <c r="AT2141" t="s">
        <v>936</v>
      </c>
      <c r="AU2141">
        <v>64</v>
      </c>
      <c r="AV2141">
        <v>7207</v>
      </c>
      <c r="AW2141" t="s">
        <v>25182</v>
      </c>
      <c r="AX2141" t="s">
        <v>936</v>
      </c>
      <c r="AY2141">
        <v>64</v>
      </c>
      <c r="AZ2141">
        <v>7207</v>
      </c>
      <c r="BA2141" t="s">
        <v>18334</v>
      </c>
      <c r="BB2141" t="s">
        <v>936</v>
      </c>
      <c r="BC2141">
        <v>64</v>
      </c>
      <c r="BD2141">
        <v>7207</v>
      </c>
      <c r="BE2141" t="s">
        <v>11486</v>
      </c>
      <c r="BF2141" t="s">
        <v>936</v>
      </c>
      <c r="BH2141">
        <v>64</v>
      </c>
      <c r="BI2141">
        <v>7207</v>
      </c>
      <c r="BJ2141" t="s">
        <v>4838</v>
      </c>
      <c r="BK2141" t="s">
        <v>936</v>
      </c>
      <c r="BP2141">
        <v>102</v>
      </c>
      <c r="BQ2141">
        <v>6180</v>
      </c>
      <c r="BS2141">
        <v>2</v>
      </c>
    </row>
    <row r="2142" spans="43:71" x14ac:dyDescent="0.2">
      <c r="AQ2142">
        <v>64</v>
      </c>
      <c r="AR2142">
        <v>7210</v>
      </c>
      <c r="AS2142" t="s">
        <v>32081</v>
      </c>
      <c r="AT2142" t="s">
        <v>938</v>
      </c>
      <c r="AU2142">
        <v>64</v>
      </c>
      <c r="AV2142">
        <v>7210</v>
      </c>
      <c r="AW2142" t="s">
        <v>25183</v>
      </c>
      <c r="AX2142" t="s">
        <v>938</v>
      </c>
      <c r="AY2142">
        <v>64</v>
      </c>
      <c r="AZ2142">
        <v>7210</v>
      </c>
      <c r="BA2142" t="s">
        <v>18335</v>
      </c>
      <c r="BB2142" t="s">
        <v>938</v>
      </c>
      <c r="BC2142">
        <v>64</v>
      </c>
      <c r="BD2142">
        <v>7210</v>
      </c>
      <c r="BE2142" t="s">
        <v>11487</v>
      </c>
      <c r="BF2142" t="s">
        <v>938</v>
      </c>
      <c r="BH2142">
        <v>64</v>
      </c>
      <c r="BI2142">
        <v>7210</v>
      </c>
      <c r="BJ2142" t="s">
        <v>4839</v>
      </c>
      <c r="BK2142" t="s">
        <v>938</v>
      </c>
      <c r="BP2142">
        <v>102</v>
      </c>
      <c r="BQ2142">
        <v>6190</v>
      </c>
      <c r="BS2142">
        <v>2</v>
      </c>
    </row>
    <row r="2143" spans="43:71" x14ac:dyDescent="0.2">
      <c r="AQ2143">
        <v>64</v>
      </c>
      <c r="AR2143">
        <v>8073</v>
      </c>
      <c r="AS2143" t="s">
        <v>32082</v>
      </c>
      <c r="AT2143" t="s">
        <v>936</v>
      </c>
      <c r="AU2143">
        <v>64</v>
      </c>
      <c r="AV2143">
        <v>8073</v>
      </c>
      <c r="AW2143" t="s">
        <v>25184</v>
      </c>
      <c r="AX2143" t="s">
        <v>936</v>
      </c>
      <c r="AY2143">
        <v>64</v>
      </c>
      <c r="AZ2143">
        <v>8073</v>
      </c>
      <c r="BA2143" t="s">
        <v>18336</v>
      </c>
      <c r="BB2143" t="s">
        <v>936</v>
      </c>
      <c r="BC2143">
        <v>64</v>
      </c>
      <c r="BD2143">
        <v>8073</v>
      </c>
      <c r="BE2143" t="s">
        <v>11488</v>
      </c>
      <c r="BF2143" t="s">
        <v>936</v>
      </c>
      <c r="BH2143">
        <v>64</v>
      </c>
      <c r="BI2143">
        <v>8073</v>
      </c>
      <c r="BJ2143" t="s">
        <v>4840</v>
      </c>
      <c r="BK2143" t="s">
        <v>936</v>
      </c>
      <c r="BP2143">
        <v>102</v>
      </c>
      <c r="BQ2143">
        <v>6200</v>
      </c>
      <c r="BS2143">
        <v>2</v>
      </c>
    </row>
    <row r="2144" spans="43:71" x14ac:dyDescent="0.2">
      <c r="AQ2144">
        <v>64</v>
      </c>
      <c r="AR2144">
        <v>8074</v>
      </c>
      <c r="AS2144" t="s">
        <v>32083</v>
      </c>
      <c r="AT2144" t="s">
        <v>937</v>
      </c>
      <c r="AU2144">
        <v>64</v>
      </c>
      <c r="AV2144">
        <v>8074</v>
      </c>
      <c r="AW2144" t="s">
        <v>25185</v>
      </c>
      <c r="AX2144" t="s">
        <v>937</v>
      </c>
      <c r="AY2144">
        <v>64</v>
      </c>
      <c r="AZ2144">
        <v>8074</v>
      </c>
      <c r="BA2144" t="s">
        <v>18337</v>
      </c>
      <c r="BB2144" t="s">
        <v>937</v>
      </c>
      <c r="BC2144">
        <v>64</v>
      </c>
      <c r="BD2144">
        <v>8074</v>
      </c>
      <c r="BE2144" t="s">
        <v>11489</v>
      </c>
      <c r="BF2144" t="s">
        <v>937</v>
      </c>
      <c r="BH2144">
        <v>64</v>
      </c>
      <c r="BI2144">
        <v>8074</v>
      </c>
      <c r="BJ2144" t="s">
        <v>4841</v>
      </c>
      <c r="BK2144" t="s">
        <v>937</v>
      </c>
      <c r="BP2144">
        <v>102</v>
      </c>
      <c r="BQ2144">
        <v>6210</v>
      </c>
      <c r="BS2144">
        <v>1</v>
      </c>
    </row>
    <row r="2145" spans="43:71" x14ac:dyDescent="0.2">
      <c r="AQ2145">
        <v>64</v>
      </c>
      <c r="AR2145">
        <v>8075</v>
      </c>
      <c r="AS2145" t="s">
        <v>32084</v>
      </c>
      <c r="AT2145" t="s">
        <v>938</v>
      </c>
      <c r="AU2145">
        <v>64</v>
      </c>
      <c r="AV2145">
        <v>8075</v>
      </c>
      <c r="AW2145" t="s">
        <v>25186</v>
      </c>
      <c r="AX2145" t="s">
        <v>938</v>
      </c>
      <c r="AY2145">
        <v>64</v>
      </c>
      <c r="AZ2145">
        <v>8075</v>
      </c>
      <c r="BA2145" t="s">
        <v>18338</v>
      </c>
      <c r="BB2145" t="s">
        <v>938</v>
      </c>
      <c r="BC2145">
        <v>64</v>
      </c>
      <c r="BD2145">
        <v>8075</v>
      </c>
      <c r="BE2145" t="s">
        <v>11490</v>
      </c>
      <c r="BF2145" t="s">
        <v>938</v>
      </c>
      <c r="BH2145">
        <v>64</v>
      </c>
      <c r="BI2145">
        <v>8075</v>
      </c>
      <c r="BJ2145" t="s">
        <v>4842</v>
      </c>
      <c r="BK2145" t="s">
        <v>938</v>
      </c>
      <c r="BP2145">
        <v>102</v>
      </c>
      <c r="BQ2145">
        <v>6240</v>
      </c>
      <c r="BS2145">
        <v>1</v>
      </c>
    </row>
    <row r="2146" spans="43:71" x14ac:dyDescent="0.2">
      <c r="AQ2146">
        <v>64</v>
      </c>
      <c r="AR2146">
        <v>8076</v>
      </c>
      <c r="AS2146" t="s">
        <v>32085</v>
      </c>
      <c r="AT2146" t="s">
        <v>937</v>
      </c>
      <c r="AU2146">
        <v>64</v>
      </c>
      <c r="AV2146">
        <v>8076</v>
      </c>
      <c r="AW2146" t="s">
        <v>25187</v>
      </c>
      <c r="AX2146" t="s">
        <v>937</v>
      </c>
      <c r="AY2146">
        <v>64</v>
      </c>
      <c r="AZ2146">
        <v>8076</v>
      </c>
      <c r="BA2146" t="s">
        <v>18339</v>
      </c>
      <c r="BB2146" t="s">
        <v>937</v>
      </c>
      <c r="BC2146">
        <v>64</v>
      </c>
      <c r="BD2146">
        <v>8076</v>
      </c>
      <c r="BE2146" t="s">
        <v>11491</v>
      </c>
      <c r="BF2146" t="s">
        <v>937</v>
      </c>
      <c r="BH2146">
        <v>64</v>
      </c>
      <c r="BI2146">
        <v>8076</v>
      </c>
      <c r="BJ2146" t="s">
        <v>4843</v>
      </c>
      <c r="BK2146" t="s">
        <v>937</v>
      </c>
      <c r="BP2146">
        <v>102</v>
      </c>
      <c r="BQ2146">
        <v>6250</v>
      </c>
      <c r="BS2146">
        <v>1</v>
      </c>
    </row>
    <row r="2147" spans="43:71" x14ac:dyDescent="0.2">
      <c r="AQ2147">
        <v>64</v>
      </c>
      <c r="AR2147">
        <v>8077</v>
      </c>
      <c r="AS2147" t="s">
        <v>32086</v>
      </c>
      <c r="AT2147" t="s">
        <v>937</v>
      </c>
      <c r="AU2147">
        <v>64</v>
      </c>
      <c r="AV2147">
        <v>8077</v>
      </c>
      <c r="AW2147" t="s">
        <v>25188</v>
      </c>
      <c r="AX2147" t="s">
        <v>937</v>
      </c>
      <c r="AY2147">
        <v>64</v>
      </c>
      <c r="AZ2147">
        <v>8077</v>
      </c>
      <c r="BA2147" t="s">
        <v>18340</v>
      </c>
      <c r="BB2147" t="s">
        <v>937</v>
      </c>
      <c r="BC2147">
        <v>64</v>
      </c>
      <c r="BD2147">
        <v>8077</v>
      </c>
      <c r="BE2147" t="s">
        <v>11492</v>
      </c>
      <c r="BF2147" t="s">
        <v>937</v>
      </c>
      <c r="BH2147">
        <v>64</v>
      </c>
      <c r="BI2147">
        <v>8077</v>
      </c>
      <c r="BJ2147" t="s">
        <v>4844</v>
      </c>
      <c r="BK2147" t="s">
        <v>937</v>
      </c>
      <c r="BP2147">
        <v>102</v>
      </c>
      <c r="BQ2147">
        <v>6256</v>
      </c>
      <c r="BS2147">
        <v>1</v>
      </c>
    </row>
    <row r="2148" spans="43:71" x14ac:dyDescent="0.2">
      <c r="AQ2148">
        <v>64</v>
      </c>
      <c r="AR2148">
        <v>8078</v>
      </c>
      <c r="AS2148" t="s">
        <v>32087</v>
      </c>
      <c r="AT2148" t="s">
        <v>937</v>
      </c>
      <c r="AU2148">
        <v>64</v>
      </c>
      <c r="AV2148">
        <v>8078</v>
      </c>
      <c r="AW2148" t="s">
        <v>25189</v>
      </c>
      <c r="AX2148" t="s">
        <v>937</v>
      </c>
      <c r="AY2148">
        <v>64</v>
      </c>
      <c r="AZ2148">
        <v>8078</v>
      </c>
      <c r="BA2148" t="s">
        <v>18341</v>
      </c>
      <c r="BB2148" t="s">
        <v>937</v>
      </c>
      <c r="BC2148">
        <v>64</v>
      </c>
      <c r="BD2148">
        <v>8078</v>
      </c>
      <c r="BE2148" t="s">
        <v>11493</v>
      </c>
      <c r="BF2148" t="s">
        <v>937</v>
      </c>
      <c r="BH2148">
        <v>64</v>
      </c>
      <c r="BI2148">
        <v>8078</v>
      </c>
      <c r="BJ2148" t="s">
        <v>4845</v>
      </c>
      <c r="BK2148" t="s">
        <v>937</v>
      </c>
      <c r="BP2148">
        <v>102</v>
      </c>
      <c r="BQ2148">
        <v>6260</v>
      </c>
      <c r="BS2148">
        <v>2</v>
      </c>
    </row>
    <row r="2149" spans="43:71" x14ac:dyDescent="0.2">
      <c r="AQ2149">
        <v>64</v>
      </c>
      <c r="AR2149">
        <v>8079</v>
      </c>
      <c r="AS2149" t="s">
        <v>32088</v>
      </c>
      <c r="AT2149" t="s">
        <v>937</v>
      </c>
      <c r="AU2149">
        <v>64</v>
      </c>
      <c r="AV2149">
        <v>8079</v>
      </c>
      <c r="AW2149" t="s">
        <v>25190</v>
      </c>
      <c r="AX2149" t="s">
        <v>937</v>
      </c>
      <c r="AY2149">
        <v>64</v>
      </c>
      <c r="AZ2149">
        <v>8079</v>
      </c>
      <c r="BA2149" t="s">
        <v>18342</v>
      </c>
      <c r="BB2149" t="s">
        <v>937</v>
      </c>
      <c r="BC2149">
        <v>64</v>
      </c>
      <c r="BD2149">
        <v>8079</v>
      </c>
      <c r="BE2149" t="s">
        <v>11494</v>
      </c>
      <c r="BF2149" t="s">
        <v>937</v>
      </c>
      <c r="BH2149">
        <v>64</v>
      </c>
      <c r="BI2149">
        <v>8079</v>
      </c>
      <c r="BJ2149" t="s">
        <v>4846</v>
      </c>
      <c r="BK2149" t="s">
        <v>937</v>
      </c>
      <c r="BP2149">
        <v>102</v>
      </c>
      <c r="BQ2149">
        <v>6270</v>
      </c>
      <c r="BS2149">
        <v>2</v>
      </c>
    </row>
    <row r="2150" spans="43:71" x14ac:dyDescent="0.2">
      <c r="AQ2150">
        <v>64</v>
      </c>
      <c r="AR2150">
        <v>8080</v>
      </c>
      <c r="AS2150" t="s">
        <v>32089</v>
      </c>
      <c r="AT2150" t="s">
        <v>938</v>
      </c>
      <c r="AU2150">
        <v>64</v>
      </c>
      <c r="AV2150">
        <v>8080</v>
      </c>
      <c r="AW2150" t="s">
        <v>25191</v>
      </c>
      <c r="AX2150" t="s">
        <v>938</v>
      </c>
      <c r="AY2150">
        <v>64</v>
      </c>
      <c r="AZ2150">
        <v>8080</v>
      </c>
      <c r="BA2150" t="s">
        <v>18343</v>
      </c>
      <c r="BB2150" t="s">
        <v>938</v>
      </c>
      <c r="BC2150">
        <v>64</v>
      </c>
      <c r="BD2150">
        <v>8080</v>
      </c>
      <c r="BE2150" t="s">
        <v>11495</v>
      </c>
      <c r="BF2150" t="s">
        <v>938</v>
      </c>
      <c r="BH2150">
        <v>64</v>
      </c>
      <c r="BI2150">
        <v>8080</v>
      </c>
      <c r="BJ2150" t="s">
        <v>4847</v>
      </c>
      <c r="BK2150" t="s">
        <v>938</v>
      </c>
      <c r="BP2150">
        <v>102</v>
      </c>
      <c r="BQ2150">
        <v>6280</v>
      </c>
      <c r="BS2150">
        <v>1</v>
      </c>
    </row>
    <row r="2151" spans="43:71" x14ac:dyDescent="0.2">
      <c r="AQ2151">
        <v>64</v>
      </c>
      <c r="AR2151">
        <v>8081</v>
      </c>
      <c r="AS2151" t="s">
        <v>32090</v>
      </c>
      <c r="AT2151" t="s">
        <v>936</v>
      </c>
      <c r="AU2151">
        <v>64</v>
      </c>
      <c r="AV2151">
        <v>8081</v>
      </c>
      <c r="AW2151" t="s">
        <v>25192</v>
      </c>
      <c r="AX2151" t="s">
        <v>936</v>
      </c>
      <c r="AY2151">
        <v>64</v>
      </c>
      <c r="AZ2151">
        <v>8081</v>
      </c>
      <c r="BA2151" t="s">
        <v>18344</v>
      </c>
      <c r="BB2151" t="s">
        <v>936</v>
      </c>
      <c r="BC2151">
        <v>64</v>
      </c>
      <c r="BD2151">
        <v>8081</v>
      </c>
      <c r="BE2151" t="s">
        <v>11496</v>
      </c>
      <c r="BF2151" t="s">
        <v>936</v>
      </c>
      <c r="BH2151">
        <v>64</v>
      </c>
      <c r="BI2151">
        <v>8081</v>
      </c>
      <c r="BJ2151" t="s">
        <v>4848</v>
      </c>
      <c r="BK2151" t="s">
        <v>936</v>
      </c>
      <c r="BP2151">
        <v>102</v>
      </c>
      <c r="BQ2151">
        <v>6290</v>
      </c>
      <c r="BS2151">
        <v>1</v>
      </c>
    </row>
    <row r="2152" spans="43:71" x14ac:dyDescent="0.2">
      <c r="AQ2152">
        <v>64</v>
      </c>
      <c r="AR2152">
        <v>8082</v>
      </c>
      <c r="AS2152" t="s">
        <v>32091</v>
      </c>
      <c r="AT2152" t="s">
        <v>937</v>
      </c>
      <c r="AU2152">
        <v>64</v>
      </c>
      <c r="AV2152">
        <v>8082</v>
      </c>
      <c r="AW2152" t="s">
        <v>25193</v>
      </c>
      <c r="AX2152" t="s">
        <v>937</v>
      </c>
      <c r="AY2152">
        <v>64</v>
      </c>
      <c r="AZ2152">
        <v>8082</v>
      </c>
      <c r="BA2152" t="s">
        <v>18345</v>
      </c>
      <c r="BB2152" t="s">
        <v>937</v>
      </c>
      <c r="BC2152">
        <v>64</v>
      </c>
      <c r="BD2152">
        <v>8082</v>
      </c>
      <c r="BE2152" t="s">
        <v>11497</v>
      </c>
      <c r="BF2152" t="s">
        <v>937</v>
      </c>
      <c r="BH2152">
        <v>64</v>
      </c>
      <c r="BI2152">
        <v>8082</v>
      </c>
      <c r="BJ2152" t="s">
        <v>4849</v>
      </c>
      <c r="BK2152" t="s">
        <v>937</v>
      </c>
      <c r="BP2152">
        <v>102</v>
      </c>
      <c r="BQ2152">
        <v>6300</v>
      </c>
      <c r="BS2152">
        <v>1</v>
      </c>
    </row>
    <row r="2153" spans="43:71" x14ac:dyDescent="0.2">
      <c r="AQ2153">
        <v>64</v>
      </c>
      <c r="AR2153">
        <v>8083</v>
      </c>
      <c r="AS2153" t="s">
        <v>32092</v>
      </c>
      <c r="AT2153" t="s">
        <v>937</v>
      </c>
      <c r="AU2153">
        <v>64</v>
      </c>
      <c r="AV2153">
        <v>8083</v>
      </c>
      <c r="AW2153" t="s">
        <v>25194</v>
      </c>
      <c r="AX2153" t="s">
        <v>937</v>
      </c>
      <c r="AY2153">
        <v>64</v>
      </c>
      <c r="AZ2153">
        <v>8083</v>
      </c>
      <c r="BA2153" t="s">
        <v>18346</v>
      </c>
      <c r="BB2153" t="s">
        <v>937</v>
      </c>
      <c r="BC2153">
        <v>64</v>
      </c>
      <c r="BD2153">
        <v>8083</v>
      </c>
      <c r="BE2153" t="s">
        <v>11498</v>
      </c>
      <c r="BF2153" t="s">
        <v>937</v>
      </c>
      <c r="BH2153">
        <v>64</v>
      </c>
      <c r="BI2153">
        <v>8083</v>
      </c>
      <c r="BJ2153" t="s">
        <v>4850</v>
      </c>
      <c r="BK2153" t="s">
        <v>937</v>
      </c>
      <c r="BP2153">
        <v>102</v>
      </c>
      <c r="BQ2153">
        <v>6310</v>
      </c>
      <c r="BS2153">
        <v>1</v>
      </c>
    </row>
    <row r="2154" spans="43:71" x14ac:dyDescent="0.2">
      <c r="AQ2154">
        <v>64</v>
      </c>
      <c r="AR2154">
        <v>8084</v>
      </c>
      <c r="AS2154" t="s">
        <v>32093</v>
      </c>
      <c r="AT2154" t="s">
        <v>937</v>
      </c>
      <c r="AU2154">
        <v>64</v>
      </c>
      <c r="AV2154">
        <v>8084</v>
      </c>
      <c r="AW2154" t="s">
        <v>25195</v>
      </c>
      <c r="AX2154" t="s">
        <v>937</v>
      </c>
      <c r="AY2154">
        <v>64</v>
      </c>
      <c r="AZ2154">
        <v>8084</v>
      </c>
      <c r="BA2154" t="s">
        <v>18347</v>
      </c>
      <c r="BB2154" t="s">
        <v>937</v>
      </c>
      <c r="BC2154">
        <v>64</v>
      </c>
      <c r="BD2154">
        <v>8084</v>
      </c>
      <c r="BE2154" t="s">
        <v>11499</v>
      </c>
      <c r="BF2154" t="s">
        <v>937</v>
      </c>
      <c r="BH2154">
        <v>64</v>
      </c>
      <c r="BI2154">
        <v>8084</v>
      </c>
      <c r="BJ2154" t="s">
        <v>4851</v>
      </c>
      <c r="BK2154" t="s">
        <v>937</v>
      </c>
      <c r="BP2154">
        <v>102</v>
      </c>
      <c r="BQ2154">
        <v>6320</v>
      </c>
      <c r="BS2154">
        <v>1</v>
      </c>
    </row>
    <row r="2155" spans="43:71" x14ac:dyDescent="0.2">
      <c r="AQ2155">
        <v>65</v>
      </c>
      <c r="AR2155">
        <v>6010</v>
      </c>
      <c r="AS2155" t="s">
        <v>32094</v>
      </c>
      <c r="AT2155" t="s">
        <v>937</v>
      </c>
      <c r="AU2155">
        <v>65</v>
      </c>
      <c r="AV2155">
        <v>6010</v>
      </c>
      <c r="AW2155" t="s">
        <v>25196</v>
      </c>
      <c r="AX2155" t="s">
        <v>937</v>
      </c>
      <c r="AY2155">
        <v>65</v>
      </c>
      <c r="AZ2155">
        <v>6010</v>
      </c>
      <c r="BA2155" t="s">
        <v>18348</v>
      </c>
      <c r="BB2155" t="s">
        <v>937</v>
      </c>
      <c r="BC2155">
        <v>65</v>
      </c>
      <c r="BD2155">
        <v>6010</v>
      </c>
      <c r="BE2155" t="s">
        <v>11500</v>
      </c>
      <c r="BF2155" t="s">
        <v>937</v>
      </c>
      <c r="BH2155">
        <v>65</v>
      </c>
      <c r="BI2155">
        <v>6010</v>
      </c>
      <c r="BJ2155" t="s">
        <v>4852</v>
      </c>
      <c r="BK2155" t="s">
        <v>937</v>
      </c>
      <c r="BP2155">
        <v>102</v>
      </c>
      <c r="BQ2155">
        <v>6330</v>
      </c>
      <c r="BS2155">
        <v>1</v>
      </c>
    </row>
    <row r="2156" spans="43:71" x14ac:dyDescent="0.2">
      <c r="AQ2156">
        <v>65</v>
      </c>
      <c r="AR2156">
        <v>6020</v>
      </c>
      <c r="AS2156" t="s">
        <v>32095</v>
      </c>
      <c r="AT2156" t="s">
        <v>937</v>
      </c>
      <c r="AU2156">
        <v>65</v>
      </c>
      <c r="AV2156">
        <v>6020</v>
      </c>
      <c r="AW2156" t="s">
        <v>25197</v>
      </c>
      <c r="AX2156" t="s">
        <v>937</v>
      </c>
      <c r="AY2156">
        <v>65</v>
      </c>
      <c r="AZ2156">
        <v>6020</v>
      </c>
      <c r="BA2156" t="s">
        <v>18349</v>
      </c>
      <c r="BB2156" t="s">
        <v>937</v>
      </c>
      <c r="BC2156">
        <v>65</v>
      </c>
      <c r="BD2156">
        <v>6020</v>
      </c>
      <c r="BE2156" t="s">
        <v>11501</v>
      </c>
      <c r="BF2156" t="s">
        <v>937</v>
      </c>
      <c r="BH2156">
        <v>65</v>
      </c>
      <c r="BI2156">
        <v>6020</v>
      </c>
      <c r="BJ2156" t="s">
        <v>4853</v>
      </c>
      <c r="BK2156" t="s">
        <v>937</v>
      </c>
      <c r="BP2156">
        <v>102</v>
      </c>
      <c r="BQ2156">
        <v>6340</v>
      </c>
      <c r="BS2156">
        <v>1</v>
      </c>
    </row>
    <row r="2157" spans="43:71" x14ac:dyDescent="0.2">
      <c r="AQ2157">
        <v>65</v>
      </c>
      <c r="AR2157">
        <v>6030</v>
      </c>
      <c r="AS2157" t="s">
        <v>32096</v>
      </c>
      <c r="AT2157" t="s">
        <v>937</v>
      </c>
      <c r="AU2157">
        <v>65</v>
      </c>
      <c r="AV2157">
        <v>6030</v>
      </c>
      <c r="AW2157" t="s">
        <v>25198</v>
      </c>
      <c r="AX2157" t="s">
        <v>937</v>
      </c>
      <c r="AY2157">
        <v>65</v>
      </c>
      <c r="AZ2157">
        <v>6030</v>
      </c>
      <c r="BA2157" t="s">
        <v>18350</v>
      </c>
      <c r="BB2157" t="s">
        <v>937</v>
      </c>
      <c r="BC2157">
        <v>65</v>
      </c>
      <c r="BD2157">
        <v>6030</v>
      </c>
      <c r="BE2157" t="s">
        <v>11502</v>
      </c>
      <c r="BF2157" t="s">
        <v>937</v>
      </c>
      <c r="BH2157">
        <v>65</v>
      </c>
      <c r="BI2157">
        <v>6030</v>
      </c>
      <c r="BJ2157" t="s">
        <v>4854</v>
      </c>
      <c r="BK2157" t="s">
        <v>937</v>
      </c>
      <c r="BP2157">
        <v>103</v>
      </c>
      <c r="BQ2157">
        <v>6010</v>
      </c>
      <c r="BS2157">
        <v>1</v>
      </c>
    </row>
    <row r="2158" spans="43:71" x14ac:dyDescent="0.2">
      <c r="AQ2158">
        <v>65</v>
      </c>
      <c r="AR2158">
        <v>6040</v>
      </c>
      <c r="AS2158" t="s">
        <v>32097</v>
      </c>
      <c r="AT2158" t="s">
        <v>937</v>
      </c>
      <c r="AU2158">
        <v>65</v>
      </c>
      <c r="AV2158">
        <v>6040</v>
      </c>
      <c r="AW2158" t="s">
        <v>25199</v>
      </c>
      <c r="AX2158" t="s">
        <v>937</v>
      </c>
      <c r="AY2158">
        <v>65</v>
      </c>
      <c r="AZ2158">
        <v>6040</v>
      </c>
      <c r="BA2158" t="s">
        <v>18351</v>
      </c>
      <c r="BB2158" t="s">
        <v>937</v>
      </c>
      <c r="BC2158">
        <v>65</v>
      </c>
      <c r="BD2158">
        <v>6040</v>
      </c>
      <c r="BE2158" t="s">
        <v>11503</v>
      </c>
      <c r="BF2158" t="s">
        <v>937</v>
      </c>
      <c r="BH2158">
        <v>65</v>
      </c>
      <c r="BI2158">
        <v>6040</v>
      </c>
      <c r="BJ2158" t="s">
        <v>4855</v>
      </c>
      <c r="BK2158" t="s">
        <v>937</v>
      </c>
      <c r="BP2158">
        <v>103</v>
      </c>
      <c r="BQ2158">
        <v>6020</v>
      </c>
      <c r="BS2158">
        <v>1</v>
      </c>
    </row>
    <row r="2159" spans="43:71" x14ac:dyDescent="0.2">
      <c r="AQ2159">
        <v>65</v>
      </c>
      <c r="AR2159">
        <v>6070</v>
      </c>
      <c r="AS2159" t="s">
        <v>32098</v>
      </c>
      <c r="AT2159" t="s">
        <v>937</v>
      </c>
      <c r="AU2159">
        <v>65</v>
      </c>
      <c r="AV2159">
        <v>6070</v>
      </c>
      <c r="AW2159" t="s">
        <v>25200</v>
      </c>
      <c r="AX2159" t="s">
        <v>937</v>
      </c>
      <c r="AY2159">
        <v>65</v>
      </c>
      <c r="AZ2159">
        <v>6070</v>
      </c>
      <c r="BA2159" t="s">
        <v>18352</v>
      </c>
      <c r="BB2159" t="s">
        <v>937</v>
      </c>
      <c r="BC2159">
        <v>65</v>
      </c>
      <c r="BD2159">
        <v>6070</v>
      </c>
      <c r="BE2159" t="s">
        <v>11504</v>
      </c>
      <c r="BF2159" t="s">
        <v>937</v>
      </c>
      <c r="BH2159">
        <v>65</v>
      </c>
      <c r="BI2159">
        <v>6070</v>
      </c>
      <c r="BJ2159" t="s">
        <v>4856</v>
      </c>
      <c r="BK2159" t="s">
        <v>937</v>
      </c>
      <c r="BP2159">
        <v>103</v>
      </c>
      <c r="BQ2159">
        <v>6030</v>
      </c>
      <c r="BS2159">
        <v>1</v>
      </c>
    </row>
    <row r="2160" spans="43:71" x14ac:dyDescent="0.2">
      <c r="AQ2160">
        <v>65</v>
      </c>
      <c r="AR2160">
        <v>6080</v>
      </c>
      <c r="AS2160" t="s">
        <v>32099</v>
      </c>
      <c r="AT2160" t="s">
        <v>937</v>
      </c>
      <c r="AU2160">
        <v>65</v>
      </c>
      <c r="AV2160">
        <v>6080</v>
      </c>
      <c r="AW2160" t="s">
        <v>25201</v>
      </c>
      <c r="AX2160" t="s">
        <v>937</v>
      </c>
      <c r="AY2160">
        <v>65</v>
      </c>
      <c r="AZ2160">
        <v>6080</v>
      </c>
      <c r="BA2160" t="s">
        <v>18353</v>
      </c>
      <c r="BB2160" t="s">
        <v>937</v>
      </c>
      <c r="BC2160">
        <v>65</v>
      </c>
      <c r="BD2160">
        <v>6080</v>
      </c>
      <c r="BE2160" t="s">
        <v>11505</v>
      </c>
      <c r="BF2160" t="s">
        <v>937</v>
      </c>
      <c r="BH2160">
        <v>65</v>
      </c>
      <c r="BI2160">
        <v>6080</v>
      </c>
      <c r="BJ2160" t="s">
        <v>4857</v>
      </c>
      <c r="BK2160" t="s">
        <v>937</v>
      </c>
      <c r="BP2160">
        <v>103</v>
      </c>
      <c r="BQ2160">
        <v>6040</v>
      </c>
      <c r="BS2160">
        <v>2</v>
      </c>
    </row>
    <row r="2161" spans="43:71" x14ac:dyDescent="0.2">
      <c r="AQ2161">
        <v>65</v>
      </c>
      <c r="AR2161">
        <v>6090</v>
      </c>
      <c r="AS2161" t="s">
        <v>32100</v>
      </c>
      <c r="AT2161" t="s">
        <v>937</v>
      </c>
      <c r="AU2161">
        <v>65</v>
      </c>
      <c r="AV2161">
        <v>6090</v>
      </c>
      <c r="AW2161" t="s">
        <v>25202</v>
      </c>
      <c r="AX2161" t="s">
        <v>937</v>
      </c>
      <c r="AY2161">
        <v>65</v>
      </c>
      <c r="AZ2161">
        <v>6090</v>
      </c>
      <c r="BA2161" t="s">
        <v>18354</v>
      </c>
      <c r="BB2161" t="s">
        <v>937</v>
      </c>
      <c r="BC2161">
        <v>65</v>
      </c>
      <c r="BD2161">
        <v>6090</v>
      </c>
      <c r="BE2161" t="s">
        <v>11506</v>
      </c>
      <c r="BF2161" t="s">
        <v>937</v>
      </c>
      <c r="BH2161">
        <v>65</v>
      </c>
      <c r="BI2161">
        <v>6090</v>
      </c>
      <c r="BJ2161" t="s">
        <v>4858</v>
      </c>
      <c r="BK2161" t="s">
        <v>937</v>
      </c>
      <c r="BP2161">
        <v>103</v>
      </c>
      <c r="BQ2161">
        <v>6070</v>
      </c>
      <c r="BS2161">
        <v>2</v>
      </c>
    </row>
    <row r="2162" spans="43:71" x14ac:dyDescent="0.2">
      <c r="AQ2162">
        <v>65</v>
      </c>
      <c r="AR2162">
        <v>6100</v>
      </c>
      <c r="AS2162" t="s">
        <v>32101</v>
      </c>
      <c r="AT2162" t="s">
        <v>937</v>
      </c>
      <c r="AU2162">
        <v>65</v>
      </c>
      <c r="AV2162">
        <v>6100</v>
      </c>
      <c r="AW2162" t="s">
        <v>25203</v>
      </c>
      <c r="AX2162" t="s">
        <v>937</v>
      </c>
      <c r="AY2162">
        <v>65</v>
      </c>
      <c r="AZ2162">
        <v>6100</v>
      </c>
      <c r="BA2162" t="s">
        <v>18355</v>
      </c>
      <c r="BB2162" t="s">
        <v>937</v>
      </c>
      <c r="BC2162">
        <v>65</v>
      </c>
      <c r="BD2162">
        <v>6100</v>
      </c>
      <c r="BE2162" t="s">
        <v>11507</v>
      </c>
      <c r="BF2162" t="s">
        <v>937</v>
      </c>
      <c r="BH2162">
        <v>65</v>
      </c>
      <c r="BI2162">
        <v>6100</v>
      </c>
      <c r="BJ2162" t="s">
        <v>4859</v>
      </c>
      <c r="BK2162" t="s">
        <v>937</v>
      </c>
      <c r="BP2162">
        <v>103</v>
      </c>
      <c r="BQ2162">
        <v>6080</v>
      </c>
      <c r="BS2162">
        <v>1</v>
      </c>
    </row>
    <row r="2163" spans="43:71" x14ac:dyDescent="0.2">
      <c r="AQ2163">
        <v>65</v>
      </c>
      <c r="AR2163">
        <v>6101</v>
      </c>
      <c r="AS2163" t="s">
        <v>32102</v>
      </c>
      <c r="AT2163" t="s">
        <v>937</v>
      </c>
      <c r="AU2163">
        <v>65</v>
      </c>
      <c r="AV2163">
        <v>6101</v>
      </c>
      <c r="AW2163" t="s">
        <v>25204</v>
      </c>
      <c r="AX2163" t="s">
        <v>937</v>
      </c>
      <c r="AY2163">
        <v>65</v>
      </c>
      <c r="AZ2163">
        <v>6101</v>
      </c>
      <c r="BA2163" t="s">
        <v>18356</v>
      </c>
      <c r="BB2163" t="s">
        <v>937</v>
      </c>
      <c r="BC2163">
        <v>65</v>
      </c>
      <c r="BD2163">
        <v>6101</v>
      </c>
      <c r="BE2163" t="s">
        <v>11508</v>
      </c>
      <c r="BF2163" t="s">
        <v>937</v>
      </c>
      <c r="BH2163">
        <v>65</v>
      </c>
      <c r="BI2163">
        <v>6101</v>
      </c>
      <c r="BJ2163" t="s">
        <v>4860</v>
      </c>
      <c r="BK2163" t="s">
        <v>937</v>
      </c>
      <c r="BP2163">
        <v>103</v>
      </c>
      <c r="BQ2163">
        <v>6090</v>
      </c>
      <c r="BS2163">
        <v>1</v>
      </c>
    </row>
    <row r="2164" spans="43:71" x14ac:dyDescent="0.2">
      <c r="AQ2164">
        <v>65</v>
      </c>
      <c r="AR2164">
        <v>6110</v>
      </c>
      <c r="AS2164" t="s">
        <v>32103</v>
      </c>
      <c r="AT2164" t="s">
        <v>938</v>
      </c>
      <c r="AU2164">
        <v>65</v>
      </c>
      <c r="AV2164">
        <v>6110</v>
      </c>
      <c r="AW2164" t="s">
        <v>25205</v>
      </c>
      <c r="AX2164" t="s">
        <v>938</v>
      </c>
      <c r="AY2164">
        <v>65</v>
      </c>
      <c r="AZ2164">
        <v>6110</v>
      </c>
      <c r="BA2164" t="s">
        <v>18357</v>
      </c>
      <c r="BB2164" t="s">
        <v>938</v>
      </c>
      <c r="BC2164">
        <v>65</v>
      </c>
      <c r="BD2164">
        <v>6110</v>
      </c>
      <c r="BE2164" t="s">
        <v>11509</v>
      </c>
      <c r="BF2164" t="s">
        <v>938</v>
      </c>
      <c r="BH2164">
        <v>65</v>
      </c>
      <c r="BI2164">
        <v>6110</v>
      </c>
      <c r="BJ2164" t="s">
        <v>4861</v>
      </c>
      <c r="BK2164" t="s">
        <v>938</v>
      </c>
      <c r="BP2164">
        <v>103</v>
      </c>
      <c r="BQ2164">
        <v>6100</v>
      </c>
      <c r="BS2164">
        <v>1</v>
      </c>
    </row>
    <row r="2165" spans="43:71" x14ac:dyDescent="0.2">
      <c r="AQ2165">
        <v>65</v>
      </c>
      <c r="AR2165">
        <v>6130</v>
      </c>
      <c r="AS2165" t="s">
        <v>32104</v>
      </c>
      <c r="AT2165" t="s">
        <v>938</v>
      </c>
      <c r="AU2165">
        <v>65</v>
      </c>
      <c r="AV2165">
        <v>6130</v>
      </c>
      <c r="AW2165" t="s">
        <v>25206</v>
      </c>
      <c r="AX2165" t="s">
        <v>938</v>
      </c>
      <c r="AY2165">
        <v>65</v>
      </c>
      <c r="AZ2165">
        <v>6130</v>
      </c>
      <c r="BA2165" t="s">
        <v>18358</v>
      </c>
      <c r="BB2165" t="s">
        <v>938</v>
      </c>
      <c r="BC2165">
        <v>65</v>
      </c>
      <c r="BD2165">
        <v>6130</v>
      </c>
      <c r="BE2165" t="s">
        <v>11510</v>
      </c>
      <c r="BF2165" t="s">
        <v>938</v>
      </c>
      <c r="BH2165">
        <v>65</v>
      </c>
      <c r="BI2165">
        <v>6130</v>
      </c>
      <c r="BJ2165" t="s">
        <v>4862</v>
      </c>
      <c r="BK2165" t="s">
        <v>938</v>
      </c>
      <c r="BP2165">
        <v>103</v>
      </c>
      <c r="BQ2165">
        <v>6101</v>
      </c>
      <c r="BS2165">
        <v>2</v>
      </c>
    </row>
    <row r="2166" spans="43:71" x14ac:dyDescent="0.2">
      <c r="AQ2166">
        <v>65</v>
      </c>
      <c r="AR2166">
        <v>6131</v>
      </c>
      <c r="AS2166" t="s">
        <v>32105</v>
      </c>
      <c r="AT2166" t="s">
        <v>937</v>
      </c>
      <c r="AU2166">
        <v>65</v>
      </c>
      <c r="AV2166">
        <v>6131</v>
      </c>
      <c r="AW2166" t="s">
        <v>25207</v>
      </c>
      <c r="AX2166" t="s">
        <v>937</v>
      </c>
      <c r="AY2166">
        <v>65</v>
      </c>
      <c r="AZ2166">
        <v>6131</v>
      </c>
      <c r="BA2166" t="s">
        <v>18359</v>
      </c>
      <c r="BB2166" t="s">
        <v>937</v>
      </c>
      <c r="BC2166">
        <v>65</v>
      </c>
      <c r="BD2166">
        <v>6131</v>
      </c>
      <c r="BE2166" t="s">
        <v>11511</v>
      </c>
      <c r="BF2166" t="s">
        <v>937</v>
      </c>
      <c r="BH2166">
        <v>65</v>
      </c>
      <c r="BI2166">
        <v>6131</v>
      </c>
      <c r="BJ2166" t="s">
        <v>4863</v>
      </c>
      <c r="BK2166" t="s">
        <v>937</v>
      </c>
      <c r="BP2166">
        <v>103</v>
      </c>
      <c r="BQ2166">
        <v>6110</v>
      </c>
      <c r="BS2166">
        <v>1</v>
      </c>
    </row>
    <row r="2167" spans="43:71" x14ac:dyDescent="0.2">
      <c r="AQ2167">
        <v>65</v>
      </c>
      <c r="AR2167">
        <v>6140</v>
      </c>
      <c r="AS2167" t="s">
        <v>32106</v>
      </c>
      <c r="AT2167" t="s">
        <v>937</v>
      </c>
      <c r="AU2167">
        <v>65</v>
      </c>
      <c r="AV2167">
        <v>6140</v>
      </c>
      <c r="AW2167" t="s">
        <v>25208</v>
      </c>
      <c r="AX2167" t="s">
        <v>937</v>
      </c>
      <c r="AY2167">
        <v>65</v>
      </c>
      <c r="AZ2167">
        <v>6140</v>
      </c>
      <c r="BA2167" t="s">
        <v>18360</v>
      </c>
      <c r="BB2167" t="s">
        <v>937</v>
      </c>
      <c r="BC2167">
        <v>65</v>
      </c>
      <c r="BD2167">
        <v>6140</v>
      </c>
      <c r="BE2167" t="s">
        <v>11512</v>
      </c>
      <c r="BF2167" t="s">
        <v>937</v>
      </c>
      <c r="BH2167">
        <v>65</v>
      </c>
      <c r="BI2167">
        <v>6140</v>
      </c>
      <c r="BJ2167" t="s">
        <v>4864</v>
      </c>
      <c r="BK2167" t="s">
        <v>937</v>
      </c>
      <c r="BP2167">
        <v>103</v>
      </c>
      <c r="BQ2167">
        <v>6130</v>
      </c>
      <c r="BS2167">
        <v>1</v>
      </c>
    </row>
    <row r="2168" spans="43:71" x14ac:dyDescent="0.2">
      <c r="AQ2168">
        <v>65</v>
      </c>
      <c r="AR2168">
        <v>6150</v>
      </c>
      <c r="AS2168" t="s">
        <v>32107</v>
      </c>
      <c r="AT2168" t="s">
        <v>937</v>
      </c>
      <c r="AU2168">
        <v>65</v>
      </c>
      <c r="AV2168">
        <v>6150</v>
      </c>
      <c r="AW2168" t="s">
        <v>25209</v>
      </c>
      <c r="AX2168" t="s">
        <v>937</v>
      </c>
      <c r="AY2168">
        <v>65</v>
      </c>
      <c r="AZ2168">
        <v>6150</v>
      </c>
      <c r="BA2168" t="s">
        <v>18361</v>
      </c>
      <c r="BB2168" t="s">
        <v>937</v>
      </c>
      <c r="BC2168">
        <v>65</v>
      </c>
      <c r="BD2168">
        <v>6150</v>
      </c>
      <c r="BE2168" t="s">
        <v>11513</v>
      </c>
      <c r="BF2168" t="s">
        <v>937</v>
      </c>
      <c r="BH2168">
        <v>65</v>
      </c>
      <c r="BI2168">
        <v>6150</v>
      </c>
      <c r="BJ2168" t="s">
        <v>4865</v>
      </c>
      <c r="BK2168" t="s">
        <v>937</v>
      </c>
      <c r="BP2168">
        <v>103</v>
      </c>
      <c r="BQ2168">
        <v>6131</v>
      </c>
      <c r="BS2168">
        <v>1</v>
      </c>
    </row>
    <row r="2169" spans="43:71" x14ac:dyDescent="0.2">
      <c r="AQ2169">
        <v>65</v>
      </c>
      <c r="AR2169">
        <v>6160</v>
      </c>
      <c r="AS2169" t="s">
        <v>32108</v>
      </c>
      <c r="AT2169" t="s">
        <v>937</v>
      </c>
      <c r="AU2169">
        <v>65</v>
      </c>
      <c r="AV2169">
        <v>6160</v>
      </c>
      <c r="AW2169" t="s">
        <v>25210</v>
      </c>
      <c r="AX2169" t="s">
        <v>937</v>
      </c>
      <c r="AY2169">
        <v>65</v>
      </c>
      <c r="AZ2169">
        <v>6160</v>
      </c>
      <c r="BA2169" t="s">
        <v>18362</v>
      </c>
      <c r="BB2169" t="s">
        <v>937</v>
      </c>
      <c r="BC2169">
        <v>65</v>
      </c>
      <c r="BD2169">
        <v>6160</v>
      </c>
      <c r="BE2169" t="s">
        <v>11514</v>
      </c>
      <c r="BF2169" t="s">
        <v>937</v>
      </c>
      <c r="BH2169">
        <v>65</v>
      </c>
      <c r="BI2169">
        <v>6160</v>
      </c>
      <c r="BJ2169" t="s">
        <v>4866</v>
      </c>
      <c r="BK2169" t="s">
        <v>937</v>
      </c>
      <c r="BP2169">
        <v>103</v>
      </c>
      <c r="BQ2169">
        <v>6140</v>
      </c>
      <c r="BS2169">
        <v>2</v>
      </c>
    </row>
    <row r="2170" spans="43:71" x14ac:dyDescent="0.2">
      <c r="AQ2170">
        <v>65</v>
      </c>
      <c r="AR2170">
        <v>6170</v>
      </c>
      <c r="AS2170" t="s">
        <v>32109</v>
      </c>
      <c r="AT2170" t="s">
        <v>937</v>
      </c>
      <c r="AU2170">
        <v>65</v>
      </c>
      <c r="AV2170">
        <v>6170</v>
      </c>
      <c r="AW2170" t="s">
        <v>25211</v>
      </c>
      <c r="AX2170" t="s">
        <v>937</v>
      </c>
      <c r="AY2170">
        <v>65</v>
      </c>
      <c r="AZ2170">
        <v>6170</v>
      </c>
      <c r="BA2170" t="s">
        <v>18363</v>
      </c>
      <c r="BB2170" t="s">
        <v>937</v>
      </c>
      <c r="BC2170">
        <v>65</v>
      </c>
      <c r="BD2170">
        <v>6170</v>
      </c>
      <c r="BE2170" t="s">
        <v>11515</v>
      </c>
      <c r="BF2170" t="s">
        <v>937</v>
      </c>
      <c r="BH2170">
        <v>65</v>
      </c>
      <c r="BI2170">
        <v>6170</v>
      </c>
      <c r="BJ2170" t="s">
        <v>4867</v>
      </c>
      <c r="BK2170" t="s">
        <v>937</v>
      </c>
      <c r="BP2170">
        <v>103</v>
      </c>
      <c r="BQ2170">
        <v>6150</v>
      </c>
      <c r="BS2170">
        <v>2</v>
      </c>
    </row>
    <row r="2171" spans="43:71" x14ac:dyDescent="0.2">
      <c r="AQ2171">
        <v>65</v>
      </c>
      <c r="AR2171">
        <v>6180</v>
      </c>
      <c r="AS2171" t="s">
        <v>32110</v>
      </c>
      <c r="AT2171" t="s">
        <v>937</v>
      </c>
      <c r="AU2171">
        <v>65</v>
      </c>
      <c r="AV2171">
        <v>6180</v>
      </c>
      <c r="AW2171" t="s">
        <v>25212</v>
      </c>
      <c r="AX2171" t="s">
        <v>937</v>
      </c>
      <c r="AY2171">
        <v>65</v>
      </c>
      <c r="AZ2171">
        <v>6180</v>
      </c>
      <c r="BA2171" t="s">
        <v>18364</v>
      </c>
      <c r="BB2171" t="s">
        <v>937</v>
      </c>
      <c r="BC2171">
        <v>65</v>
      </c>
      <c r="BD2171">
        <v>6180</v>
      </c>
      <c r="BE2171" t="s">
        <v>11516</v>
      </c>
      <c r="BF2171" t="s">
        <v>937</v>
      </c>
      <c r="BH2171">
        <v>65</v>
      </c>
      <c r="BI2171">
        <v>6180</v>
      </c>
      <c r="BJ2171" t="s">
        <v>4868</v>
      </c>
      <c r="BK2171" t="s">
        <v>937</v>
      </c>
      <c r="BP2171">
        <v>103</v>
      </c>
      <c r="BQ2171">
        <v>6160</v>
      </c>
      <c r="BS2171">
        <v>2</v>
      </c>
    </row>
    <row r="2172" spans="43:71" x14ac:dyDescent="0.2">
      <c r="AQ2172">
        <v>65</v>
      </c>
      <c r="AR2172">
        <v>6190</v>
      </c>
      <c r="AS2172" t="s">
        <v>32111</v>
      </c>
      <c r="AT2172" t="s">
        <v>937</v>
      </c>
      <c r="AU2172">
        <v>65</v>
      </c>
      <c r="AV2172">
        <v>6190</v>
      </c>
      <c r="AW2172" t="s">
        <v>25213</v>
      </c>
      <c r="AX2172" t="s">
        <v>937</v>
      </c>
      <c r="AY2172">
        <v>65</v>
      </c>
      <c r="AZ2172">
        <v>6190</v>
      </c>
      <c r="BA2172" t="s">
        <v>18365</v>
      </c>
      <c r="BB2172" t="s">
        <v>937</v>
      </c>
      <c r="BC2172">
        <v>65</v>
      </c>
      <c r="BD2172">
        <v>6190</v>
      </c>
      <c r="BE2172" t="s">
        <v>11517</v>
      </c>
      <c r="BF2172" t="s">
        <v>937</v>
      </c>
      <c r="BH2172">
        <v>65</v>
      </c>
      <c r="BI2172">
        <v>6190</v>
      </c>
      <c r="BJ2172" t="s">
        <v>4869</v>
      </c>
      <c r="BK2172" t="s">
        <v>937</v>
      </c>
      <c r="BP2172">
        <v>103</v>
      </c>
      <c r="BQ2172">
        <v>6170</v>
      </c>
      <c r="BS2172">
        <v>1</v>
      </c>
    </row>
    <row r="2173" spans="43:71" x14ac:dyDescent="0.2">
      <c r="AQ2173">
        <v>65</v>
      </c>
      <c r="AR2173">
        <v>6200</v>
      </c>
      <c r="AS2173" t="s">
        <v>32112</v>
      </c>
      <c r="AT2173" t="s">
        <v>937</v>
      </c>
      <c r="AU2173">
        <v>65</v>
      </c>
      <c r="AV2173">
        <v>6200</v>
      </c>
      <c r="AW2173" t="s">
        <v>25214</v>
      </c>
      <c r="AX2173" t="s">
        <v>937</v>
      </c>
      <c r="AY2173">
        <v>65</v>
      </c>
      <c r="AZ2173">
        <v>6200</v>
      </c>
      <c r="BA2173" t="s">
        <v>18366</v>
      </c>
      <c r="BB2173" t="s">
        <v>937</v>
      </c>
      <c r="BC2173">
        <v>65</v>
      </c>
      <c r="BD2173">
        <v>6200</v>
      </c>
      <c r="BE2173" t="s">
        <v>11518</v>
      </c>
      <c r="BF2173" t="s">
        <v>937</v>
      </c>
      <c r="BH2173">
        <v>65</v>
      </c>
      <c r="BI2173">
        <v>6200</v>
      </c>
      <c r="BJ2173" t="s">
        <v>4870</v>
      </c>
      <c r="BK2173" t="s">
        <v>937</v>
      </c>
      <c r="BP2173">
        <v>103</v>
      </c>
      <c r="BQ2173">
        <v>6180</v>
      </c>
      <c r="BS2173">
        <v>1</v>
      </c>
    </row>
    <row r="2174" spans="43:71" x14ac:dyDescent="0.2">
      <c r="AQ2174">
        <v>65</v>
      </c>
      <c r="AR2174">
        <v>6210</v>
      </c>
      <c r="AS2174" t="s">
        <v>32113</v>
      </c>
      <c r="AT2174" t="s">
        <v>937</v>
      </c>
      <c r="AU2174">
        <v>65</v>
      </c>
      <c r="AV2174">
        <v>6210</v>
      </c>
      <c r="AW2174" t="s">
        <v>25215</v>
      </c>
      <c r="AX2174" t="s">
        <v>937</v>
      </c>
      <c r="AY2174">
        <v>65</v>
      </c>
      <c r="AZ2174">
        <v>6210</v>
      </c>
      <c r="BA2174" t="s">
        <v>18367</v>
      </c>
      <c r="BB2174" t="s">
        <v>937</v>
      </c>
      <c r="BC2174">
        <v>65</v>
      </c>
      <c r="BD2174">
        <v>6210</v>
      </c>
      <c r="BE2174" t="s">
        <v>11519</v>
      </c>
      <c r="BF2174" t="s">
        <v>937</v>
      </c>
      <c r="BH2174">
        <v>65</v>
      </c>
      <c r="BI2174">
        <v>6210</v>
      </c>
      <c r="BJ2174" t="s">
        <v>4871</v>
      </c>
      <c r="BK2174" t="s">
        <v>937</v>
      </c>
      <c r="BP2174">
        <v>103</v>
      </c>
      <c r="BQ2174">
        <v>6190</v>
      </c>
      <c r="BS2174">
        <v>1</v>
      </c>
    </row>
    <row r="2175" spans="43:71" x14ac:dyDescent="0.2">
      <c r="AQ2175">
        <v>65</v>
      </c>
      <c r="AR2175">
        <v>6240</v>
      </c>
      <c r="AS2175" t="s">
        <v>32114</v>
      </c>
      <c r="AT2175" t="s">
        <v>937</v>
      </c>
      <c r="AU2175">
        <v>65</v>
      </c>
      <c r="AV2175">
        <v>6240</v>
      </c>
      <c r="AW2175" t="s">
        <v>25216</v>
      </c>
      <c r="AX2175" t="s">
        <v>937</v>
      </c>
      <c r="AY2175">
        <v>65</v>
      </c>
      <c r="AZ2175">
        <v>6240</v>
      </c>
      <c r="BA2175" t="s">
        <v>18368</v>
      </c>
      <c r="BB2175" t="s">
        <v>937</v>
      </c>
      <c r="BC2175">
        <v>65</v>
      </c>
      <c r="BD2175">
        <v>6240</v>
      </c>
      <c r="BE2175" t="s">
        <v>11520</v>
      </c>
      <c r="BF2175" t="s">
        <v>937</v>
      </c>
      <c r="BH2175">
        <v>65</v>
      </c>
      <c r="BI2175">
        <v>6240</v>
      </c>
      <c r="BJ2175" t="s">
        <v>4872</v>
      </c>
      <c r="BK2175" t="s">
        <v>937</v>
      </c>
      <c r="BP2175">
        <v>103</v>
      </c>
      <c r="BQ2175">
        <v>6200</v>
      </c>
      <c r="BS2175">
        <v>3</v>
      </c>
    </row>
    <row r="2176" spans="43:71" x14ac:dyDescent="0.2">
      <c r="AQ2176">
        <v>65</v>
      </c>
      <c r="AR2176">
        <v>6250</v>
      </c>
      <c r="AS2176" t="s">
        <v>32115</v>
      </c>
      <c r="AT2176" t="s">
        <v>938</v>
      </c>
      <c r="AU2176">
        <v>65</v>
      </c>
      <c r="AV2176">
        <v>6250</v>
      </c>
      <c r="AW2176" t="s">
        <v>25217</v>
      </c>
      <c r="AX2176" t="s">
        <v>938</v>
      </c>
      <c r="AY2176">
        <v>65</v>
      </c>
      <c r="AZ2176">
        <v>6250</v>
      </c>
      <c r="BA2176" t="s">
        <v>18369</v>
      </c>
      <c r="BB2176" t="s">
        <v>938</v>
      </c>
      <c r="BC2176">
        <v>65</v>
      </c>
      <c r="BD2176">
        <v>6250</v>
      </c>
      <c r="BE2176" t="s">
        <v>11521</v>
      </c>
      <c r="BF2176" t="s">
        <v>938</v>
      </c>
      <c r="BH2176">
        <v>65</v>
      </c>
      <c r="BI2176">
        <v>6250</v>
      </c>
      <c r="BJ2176" t="s">
        <v>4873</v>
      </c>
      <c r="BK2176" t="s">
        <v>938</v>
      </c>
      <c r="BP2176">
        <v>103</v>
      </c>
      <c r="BQ2176">
        <v>6210</v>
      </c>
      <c r="BS2176">
        <v>1</v>
      </c>
    </row>
    <row r="2177" spans="43:71" x14ac:dyDescent="0.2">
      <c r="AQ2177">
        <v>65</v>
      </c>
      <c r="AR2177">
        <v>6256</v>
      </c>
      <c r="AS2177" t="s">
        <v>32116</v>
      </c>
      <c r="AT2177" t="s">
        <v>938</v>
      </c>
      <c r="AU2177">
        <v>65</v>
      </c>
      <c r="AV2177">
        <v>6256</v>
      </c>
      <c r="AW2177" t="s">
        <v>25218</v>
      </c>
      <c r="AX2177" t="s">
        <v>938</v>
      </c>
      <c r="AY2177">
        <v>65</v>
      </c>
      <c r="AZ2177">
        <v>6256</v>
      </c>
      <c r="BA2177" t="s">
        <v>18370</v>
      </c>
      <c r="BB2177" t="s">
        <v>938</v>
      </c>
      <c r="BC2177">
        <v>65</v>
      </c>
      <c r="BD2177">
        <v>6256</v>
      </c>
      <c r="BE2177" t="s">
        <v>11522</v>
      </c>
      <c r="BF2177" t="s">
        <v>938</v>
      </c>
      <c r="BH2177">
        <v>65</v>
      </c>
      <c r="BI2177">
        <v>6256</v>
      </c>
      <c r="BJ2177" t="s">
        <v>4874</v>
      </c>
      <c r="BK2177" t="s">
        <v>938</v>
      </c>
      <c r="BP2177">
        <v>103</v>
      </c>
      <c r="BQ2177">
        <v>6240</v>
      </c>
      <c r="BS2177">
        <v>1</v>
      </c>
    </row>
    <row r="2178" spans="43:71" x14ac:dyDescent="0.2">
      <c r="AQ2178">
        <v>65</v>
      </c>
      <c r="AR2178">
        <v>6260</v>
      </c>
      <c r="AS2178" t="s">
        <v>32117</v>
      </c>
      <c r="AT2178" t="s">
        <v>937</v>
      </c>
      <c r="AU2178">
        <v>65</v>
      </c>
      <c r="AV2178">
        <v>6260</v>
      </c>
      <c r="AW2178" t="s">
        <v>25219</v>
      </c>
      <c r="AX2178" t="s">
        <v>937</v>
      </c>
      <c r="AY2178">
        <v>65</v>
      </c>
      <c r="AZ2178">
        <v>6260</v>
      </c>
      <c r="BA2178" t="s">
        <v>18371</v>
      </c>
      <c r="BB2178" t="s">
        <v>937</v>
      </c>
      <c r="BC2178">
        <v>65</v>
      </c>
      <c r="BD2178">
        <v>6260</v>
      </c>
      <c r="BE2178" t="s">
        <v>11523</v>
      </c>
      <c r="BF2178" t="s">
        <v>937</v>
      </c>
      <c r="BH2178">
        <v>65</v>
      </c>
      <c r="BI2178">
        <v>6260</v>
      </c>
      <c r="BJ2178" t="s">
        <v>4875</v>
      </c>
      <c r="BK2178" t="s">
        <v>937</v>
      </c>
      <c r="BP2178">
        <v>103</v>
      </c>
      <c r="BQ2178">
        <v>6250</v>
      </c>
      <c r="BS2178">
        <v>1</v>
      </c>
    </row>
    <row r="2179" spans="43:71" x14ac:dyDescent="0.2">
      <c r="AQ2179">
        <v>65</v>
      </c>
      <c r="AR2179">
        <v>6270</v>
      </c>
      <c r="AS2179" t="s">
        <v>32118</v>
      </c>
      <c r="AT2179" t="s">
        <v>937</v>
      </c>
      <c r="AU2179">
        <v>65</v>
      </c>
      <c r="AV2179">
        <v>6270</v>
      </c>
      <c r="AW2179" t="s">
        <v>25220</v>
      </c>
      <c r="AX2179" t="s">
        <v>937</v>
      </c>
      <c r="AY2179">
        <v>65</v>
      </c>
      <c r="AZ2179">
        <v>6270</v>
      </c>
      <c r="BA2179" t="s">
        <v>18372</v>
      </c>
      <c r="BB2179" t="s">
        <v>937</v>
      </c>
      <c r="BC2179">
        <v>65</v>
      </c>
      <c r="BD2179">
        <v>6270</v>
      </c>
      <c r="BE2179" t="s">
        <v>11524</v>
      </c>
      <c r="BF2179" t="s">
        <v>937</v>
      </c>
      <c r="BH2179">
        <v>65</v>
      </c>
      <c r="BI2179">
        <v>6270</v>
      </c>
      <c r="BJ2179" t="s">
        <v>4876</v>
      </c>
      <c r="BK2179" t="s">
        <v>937</v>
      </c>
      <c r="BP2179">
        <v>103</v>
      </c>
      <c r="BQ2179">
        <v>6256</v>
      </c>
      <c r="BS2179">
        <v>1</v>
      </c>
    </row>
    <row r="2180" spans="43:71" x14ac:dyDescent="0.2">
      <c r="AQ2180">
        <v>65</v>
      </c>
      <c r="AR2180">
        <v>6280</v>
      </c>
      <c r="AS2180" t="s">
        <v>32119</v>
      </c>
      <c r="AT2180" t="s">
        <v>936</v>
      </c>
      <c r="AU2180">
        <v>65</v>
      </c>
      <c r="AV2180">
        <v>6280</v>
      </c>
      <c r="AW2180" t="s">
        <v>25221</v>
      </c>
      <c r="AX2180" t="s">
        <v>936</v>
      </c>
      <c r="AY2180">
        <v>65</v>
      </c>
      <c r="AZ2180">
        <v>6280</v>
      </c>
      <c r="BA2180" t="s">
        <v>18373</v>
      </c>
      <c r="BB2180" t="s">
        <v>936</v>
      </c>
      <c r="BC2180">
        <v>65</v>
      </c>
      <c r="BD2180">
        <v>6280</v>
      </c>
      <c r="BE2180" t="s">
        <v>11525</v>
      </c>
      <c r="BF2180" t="s">
        <v>936</v>
      </c>
      <c r="BH2180">
        <v>65</v>
      </c>
      <c r="BI2180">
        <v>6280</v>
      </c>
      <c r="BJ2180" t="s">
        <v>4877</v>
      </c>
      <c r="BK2180" t="s">
        <v>936</v>
      </c>
      <c r="BP2180">
        <v>103</v>
      </c>
      <c r="BQ2180">
        <v>6260</v>
      </c>
      <c r="BS2180">
        <v>1</v>
      </c>
    </row>
    <row r="2181" spans="43:71" x14ac:dyDescent="0.2">
      <c r="AQ2181">
        <v>65</v>
      </c>
      <c r="AR2181">
        <v>6290</v>
      </c>
      <c r="AS2181" t="s">
        <v>32120</v>
      </c>
      <c r="AT2181" t="s">
        <v>936</v>
      </c>
      <c r="AU2181">
        <v>65</v>
      </c>
      <c r="AV2181">
        <v>6290</v>
      </c>
      <c r="AW2181" t="s">
        <v>25222</v>
      </c>
      <c r="AX2181" t="s">
        <v>936</v>
      </c>
      <c r="AY2181">
        <v>65</v>
      </c>
      <c r="AZ2181">
        <v>6290</v>
      </c>
      <c r="BA2181" t="s">
        <v>18374</v>
      </c>
      <c r="BB2181" t="s">
        <v>936</v>
      </c>
      <c r="BC2181">
        <v>65</v>
      </c>
      <c r="BD2181">
        <v>6290</v>
      </c>
      <c r="BE2181" t="s">
        <v>11526</v>
      </c>
      <c r="BF2181" t="s">
        <v>936</v>
      </c>
      <c r="BH2181">
        <v>65</v>
      </c>
      <c r="BI2181">
        <v>6290</v>
      </c>
      <c r="BJ2181" t="s">
        <v>4878</v>
      </c>
      <c r="BK2181" t="s">
        <v>936</v>
      </c>
      <c r="BP2181">
        <v>103</v>
      </c>
      <c r="BQ2181">
        <v>6270</v>
      </c>
      <c r="BS2181">
        <v>2</v>
      </c>
    </row>
    <row r="2182" spans="43:71" x14ac:dyDescent="0.2">
      <c r="AQ2182">
        <v>65</v>
      </c>
      <c r="AR2182">
        <v>6300</v>
      </c>
      <c r="AS2182" t="s">
        <v>32121</v>
      </c>
      <c r="AT2182" t="s">
        <v>938</v>
      </c>
      <c r="AU2182">
        <v>65</v>
      </c>
      <c r="AV2182">
        <v>6300</v>
      </c>
      <c r="AW2182" t="s">
        <v>25223</v>
      </c>
      <c r="AX2182" t="s">
        <v>938</v>
      </c>
      <c r="AY2182">
        <v>65</v>
      </c>
      <c r="AZ2182">
        <v>6300</v>
      </c>
      <c r="BA2182" t="s">
        <v>18375</v>
      </c>
      <c r="BB2182" t="s">
        <v>938</v>
      </c>
      <c r="BC2182">
        <v>65</v>
      </c>
      <c r="BD2182">
        <v>6300</v>
      </c>
      <c r="BE2182" t="s">
        <v>11527</v>
      </c>
      <c r="BF2182" t="s">
        <v>938</v>
      </c>
      <c r="BH2182">
        <v>65</v>
      </c>
      <c r="BI2182">
        <v>6300</v>
      </c>
      <c r="BJ2182" t="s">
        <v>4879</v>
      </c>
      <c r="BK2182" t="s">
        <v>938</v>
      </c>
      <c r="BP2182">
        <v>103</v>
      </c>
      <c r="BQ2182">
        <v>6280</v>
      </c>
      <c r="BS2182">
        <v>1</v>
      </c>
    </row>
    <row r="2183" spans="43:71" x14ac:dyDescent="0.2">
      <c r="AQ2183">
        <v>65</v>
      </c>
      <c r="AR2183">
        <v>6310</v>
      </c>
      <c r="AS2183" t="s">
        <v>32122</v>
      </c>
      <c r="AT2183" t="s">
        <v>936</v>
      </c>
      <c r="AU2183">
        <v>65</v>
      </c>
      <c r="AV2183">
        <v>6310</v>
      </c>
      <c r="AW2183" t="s">
        <v>25224</v>
      </c>
      <c r="AX2183" t="s">
        <v>936</v>
      </c>
      <c r="AY2183">
        <v>65</v>
      </c>
      <c r="AZ2183">
        <v>6310</v>
      </c>
      <c r="BA2183" t="s">
        <v>18376</v>
      </c>
      <c r="BB2183" t="s">
        <v>936</v>
      </c>
      <c r="BC2183">
        <v>65</v>
      </c>
      <c r="BD2183">
        <v>6310</v>
      </c>
      <c r="BE2183" t="s">
        <v>11528</v>
      </c>
      <c r="BF2183" t="s">
        <v>936</v>
      </c>
      <c r="BH2183">
        <v>65</v>
      </c>
      <c r="BI2183">
        <v>6310</v>
      </c>
      <c r="BJ2183" t="s">
        <v>4880</v>
      </c>
      <c r="BK2183" t="s">
        <v>936</v>
      </c>
      <c r="BP2183">
        <v>103</v>
      </c>
      <c r="BQ2183">
        <v>6290</v>
      </c>
      <c r="BS2183">
        <v>1</v>
      </c>
    </row>
    <row r="2184" spans="43:71" x14ac:dyDescent="0.2">
      <c r="AQ2184">
        <v>65</v>
      </c>
      <c r="AR2184">
        <v>6320</v>
      </c>
      <c r="AS2184" t="s">
        <v>32123</v>
      </c>
      <c r="AT2184" t="s">
        <v>938</v>
      </c>
      <c r="AU2184">
        <v>65</v>
      </c>
      <c r="AV2184">
        <v>6320</v>
      </c>
      <c r="AW2184" t="s">
        <v>25225</v>
      </c>
      <c r="AX2184" t="s">
        <v>938</v>
      </c>
      <c r="AY2184">
        <v>65</v>
      </c>
      <c r="AZ2184">
        <v>6320</v>
      </c>
      <c r="BA2184" t="s">
        <v>18377</v>
      </c>
      <c r="BB2184" t="s">
        <v>938</v>
      </c>
      <c r="BC2184">
        <v>65</v>
      </c>
      <c r="BD2184">
        <v>6320</v>
      </c>
      <c r="BE2184" t="s">
        <v>11529</v>
      </c>
      <c r="BF2184" t="s">
        <v>938</v>
      </c>
      <c r="BH2184">
        <v>65</v>
      </c>
      <c r="BI2184">
        <v>6320</v>
      </c>
      <c r="BJ2184" t="s">
        <v>4881</v>
      </c>
      <c r="BK2184" t="s">
        <v>938</v>
      </c>
      <c r="BP2184">
        <v>103</v>
      </c>
      <c r="BQ2184">
        <v>6300</v>
      </c>
      <c r="BS2184">
        <v>1</v>
      </c>
    </row>
    <row r="2185" spans="43:71" x14ac:dyDescent="0.2">
      <c r="AQ2185">
        <v>65</v>
      </c>
      <c r="AR2185">
        <v>6330</v>
      </c>
      <c r="AS2185" t="s">
        <v>32124</v>
      </c>
      <c r="AT2185" t="s">
        <v>937</v>
      </c>
      <c r="AU2185">
        <v>65</v>
      </c>
      <c r="AV2185">
        <v>6330</v>
      </c>
      <c r="AW2185" t="s">
        <v>25226</v>
      </c>
      <c r="AX2185" t="s">
        <v>937</v>
      </c>
      <c r="AY2185">
        <v>65</v>
      </c>
      <c r="AZ2185">
        <v>6330</v>
      </c>
      <c r="BA2185" t="s">
        <v>18378</v>
      </c>
      <c r="BB2185" t="s">
        <v>937</v>
      </c>
      <c r="BC2185">
        <v>65</v>
      </c>
      <c r="BD2185">
        <v>6330</v>
      </c>
      <c r="BE2185" t="s">
        <v>11530</v>
      </c>
      <c r="BF2185" t="s">
        <v>937</v>
      </c>
      <c r="BH2185">
        <v>65</v>
      </c>
      <c r="BI2185">
        <v>6330</v>
      </c>
      <c r="BJ2185" t="s">
        <v>4882</v>
      </c>
      <c r="BK2185" t="s">
        <v>937</v>
      </c>
      <c r="BP2185">
        <v>103</v>
      </c>
      <c r="BQ2185">
        <v>6310</v>
      </c>
      <c r="BS2185">
        <v>1</v>
      </c>
    </row>
    <row r="2186" spans="43:71" x14ac:dyDescent="0.2">
      <c r="AQ2186">
        <v>65</v>
      </c>
      <c r="AR2186">
        <v>6340</v>
      </c>
      <c r="AS2186" t="s">
        <v>32125</v>
      </c>
      <c r="AT2186" t="s">
        <v>936</v>
      </c>
      <c r="AU2186">
        <v>65</v>
      </c>
      <c r="AV2186">
        <v>6340</v>
      </c>
      <c r="AW2186" t="s">
        <v>25227</v>
      </c>
      <c r="AX2186" t="s">
        <v>936</v>
      </c>
      <c r="AY2186">
        <v>65</v>
      </c>
      <c r="AZ2186">
        <v>6340</v>
      </c>
      <c r="BA2186" t="s">
        <v>18379</v>
      </c>
      <c r="BB2186" t="s">
        <v>936</v>
      </c>
      <c r="BC2186">
        <v>65</v>
      </c>
      <c r="BD2186">
        <v>6340</v>
      </c>
      <c r="BE2186" t="s">
        <v>11531</v>
      </c>
      <c r="BF2186" t="s">
        <v>936</v>
      </c>
      <c r="BH2186">
        <v>65</v>
      </c>
      <c r="BI2186">
        <v>6340</v>
      </c>
      <c r="BJ2186" t="s">
        <v>4883</v>
      </c>
      <c r="BK2186" t="s">
        <v>936</v>
      </c>
      <c r="BP2186">
        <v>103</v>
      </c>
      <c r="BQ2186">
        <v>6320</v>
      </c>
      <c r="BS2186">
        <v>1</v>
      </c>
    </row>
    <row r="2187" spans="43:71" x14ac:dyDescent="0.2">
      <c r="AQ2187">
        <v>65</v>
      </c>
      <c r="AR2187">
        <v>6350</v>
      </c>
      <c r="AS2187" t="s">
        <v>32126</v>
      </c>
      <c r="AT2187" t="s">
        <v>938</v>
      </c>
      <c r="AU2187">
        <v>65</v>
      </c>
      <c r="AV2187">
        <v>6350</v>
      </c>
      <c r="AW2187" t="s">
        <v>25228</v>
      </c>
      <c r="AX2187" t="s">
        <v>938</v>
      </c>
      <c r="AY2187">
        <v>65</v>
      </c>
      <c r="AZ2187">
        <v>6350</v>
      </c>
      <c r="BA2187" t="s">
        <v>18380</v>
      </c>
      <c r="BB2187" t="s">
        <v>938</v>
      </c>
      <c r="BC2187">
        <v>65</v>
      </c>
      <c r="BD2187">
        <v>6350</v>
      </c>
      <c r="BE2187" t="s">
        <v>11532</v>
      </c>
      <c r="BF2187" t="s">
        <v>938</v>
      </c>
      <c r="BH2187">
        <v>65</v>
      </c>
      <c r="BI2187">
        <v>6350</v>
      </c>
      <c r="BJ2187" t="s">
        <v>4884</v>
      </c>
      <c r="BK2187" t="s">
        <v>938</v>
      </c>
      <c r="BP2187">
        <v>103</v>
      </c>
      <c r="BQ2187">
        <v>6330</v>
      </c>
      <c r="BS2187">
        <v>1</v>
      </c>
    </row>
    <row r="2188" spans="43:71" x14ac:dyDescent="0.2">
      <c r="AQ2188">
        <v>65</v>
      </c>
      <c r="AR2188">
        <v>6360</v>
      </c>
      <c r="AS2188" t="s">
        <v>32127</v>
      </c>
      <c r="AT2188" t="s">
        <v>936</v>
      </c>
      <c r="AU2188">
        <v>65</v>
      </c>
      <c r="AV2188">
        <v>6360</v>
      </c>
      <c r="AW2188" t="s">
        <v>25229</v>
      </c>
      <c r="AX2188" t="s">
        <v>936</v>
      </c>
      <c r="AY2188">
        <v>65</v>
      </c>
      <c r="AZ2188">
        <v>6360</v>
      </c>
      <c r="BA2188" t="s">
        <v>18381</v>
      </c>
      <c r="BB2188" t="s">
        <v>936</v>
      </c>
      <c r="BC2188">
        <v>65</v>
      </c>
      <c r="BD2188">
        <v>6360</v>
      </c>
      <c r="BE2188" t="s">
        <v>11533</v>
      </c>
      <c r="BF2188" t="s">
        <v>936</v>
      </c>
      <c r="BH2188">
        <v>65</v>
      </c>
      <c r="BI2188">
        <v>6360</v>
      </c>
      <c r="BJ2188" t="s">
        <v>4885</v>
      </c>
      <c r="BK2188" t="s">
        <v>936</v>
      </c>
      <c r="BP2188">
        <v>103</v>
      </c>
      <c r="BQ2188">
        <v>6340</v>
      </c>
      <c r="BS2188">
        <v>1</v>
      </c>
    </row>
    <row r="2189" spans="43:71" x14ac:dyDescent="0.2">
      <c r="AQ2189">
        <v>65</v>
      </c>
      <c r="AR2189">
        <v>7205</v>
      </c>
      <c r="AS2189" t="s">
        <v>32128</v>
      </c>
      <c r="AT2189" t="s">
        <v>937</v>
      </c>
      <c r="AU2189">
        <v>65</v>
      </c>
      <c r="AV2189">
        <v>7205</v>
      </c>
      <c r="AW2189" t="s">
        <v>25230</v>
      </c>
      <c r="AX2189" t="s">
        <v>937</v>
      </c>
      <c r="AY2189">
        <v>65</v>
      </c>
      <c r="AZ2189">
        <v>7205</v>
      </c>
      <c r="BA2189" t="s">
        <v>18382</v>
      </c>
      <c r="BB2189" t="s">
        <v>937</v>
      </c>
      <c r="BC2189">
        <v>65</v>
      </c>
      <c r="BD2189">
        <v>7205</v>
      </c>
      <c r="BE2189" t="s">
        <v>11534</v>
      </c>
      <c r="BF2189" t="s">
        <v>937</v>
      </c>
      <c r="BH2189">
        <v>65</v>
      </c>
      <c r="BI2189">
        <v>7205</v>
      </c>
      <c r="BJ2189" t="s">
        <v>4886</v>
      </c>
      <c r="BK2189" t="s">
        <v>937</v>
      </c>
      <c r="BP2189">
        <v>104</v>
      </c>
      <c r="BQ2189">
        <v>6010</v>
      </c>
      <c r="BS2189">
        <v>2</v>
      </c>
    </row>
    <row r="2190" spans="43:71" x14ac:dyDescent="0.2">
      <c r="AQ2190">
        <v>65</v>
      </c>
      <c r="AR2190">
        <v>7206</v>
      </c>
      <c r="AS2190" t="s">
        <v>32129</v>
      </c>
      <c r="AT2190" t="s">
        <v>938</v>
      </c>
      <c r="AU2190">
        <v>65</v>
      </c>
      <c r="AV2190">
        <v>7206</v>
      </c>
      <c r="AW2190" t="s">
        <v>25231</v>
      </c>
      <c r="AX2190" t="s">
        <v>938</v>
      </c>
      <c r="AY2190">
        <v>65</v>
      </c>
      <c r="AZ2190">
        <v>7206</v>
      </c>
      <c r="BA2190" t="s">
        <v>18383</v>
      </c>
      <c r="BB2190" t="s">
        <v>938</v>
      </c>
      <c r="BC2190">
        <v>65</v>
      </c>
      <c r="BD2190">
        <v>7206</v>
      </c>
      <c r="BE2190" t="s">
        <v>11535</v>
      </c>
      <c r="BF2190" t="s">
        <v>938</v>
      </c>
      <c r="BH2190">
        <v>65</v>
      </c>
      <c r="BI2190">
        <v>7206</v>
      </c>
      <c r="BJ2190" t="s">
        <v>4887</v>
      </c>
      <c r="BK2190" t="s">
        <v>938</v>
      </c>
      <c r="BP2190">
        <v>104</v>
      </c>
      <c r="BQ2190">
        <v>6020</v>
      </c>
      <c r="BS2190">
        <v>2</v>
      </c>
    </row>
    <row r="2191" spans="43:71" x14ac:dyDescent="0.2">
      <c r="AQ2191">
        <v>65</v>
      </c>
      <c r="AR2191">
        <v>7207</v>
      </c>
      <c r="AS2191" t="s">
        <v>32130</v>
      </c>
      <c r="AT2191" t="s">
        <v>938</v>
      </c>
      <c r="AU2191">
        <v>65</v>
      </c>
      <c r="AV2191">
        <v>7207</v>
      </c>
      <c r="AW2191" t="s">
        <v>25232</v>
      </c>
      <c r="AX2191" t="s">
        <v>938</v>
      </c>
      <c r="AY2191">
        <v>65</v>
      </c>
      <c r="AZ2191">
        <v>7207</v>
      </c>
      <c r="BA2191" t="s">
        <v>18384</v>
      </c>
      <c r="BB2191" t="s">
        <v>938</v>
      </c>
      <c r="BC2191">
        <v>65</v>
      </c>
      <c r="BD2191">
        <v>7207</v>
      </c>
      <c r="BE2191" t="s">
        <v>11536</v>
      </c>
      <c r="BF2191" t="s">
        <v>938</v>
      </c>
      <c r="BH2191">
        <v>65</v>
      </c>
      <c r="BI2191">
        <v>7207</v>
      </c>
      <c r="BJ2191" t="s">
        <v>4888</v>
      </c>
      <c r="BK2191" t="s">
        <v>938</v>
      </c>
      <c r="BP2191">
        <v>104</v>
      </c>
      <c r="BQ2191">
        <v>6030</v>
      </c>
      <c r="BS2191">
        <v>2</v>
      </c>
    </row>
    <row r="2192" spans="43:71" x14ac:dyDescent="0.2">
      <c r="AQ2192">
        <v>65</v>
      </c>
      <c r="AR2192">
        <v>7210</v>
      </c>
      <c r="AS2192" t="s">
        <v>32131</v>
      </c>
      <c r="AT2192" t="s">
        <v>937</v>
      </c>
      <c r="AU2192">
        <v>65</v>
      </c>
      <c r="AV2192">
        <v>7210</v>
      </c>
      <c r="AW2192" t="s">
        <v>25233</v>
      </c>
      <c r="AX2192" t="s">
        <v>937</v>
      </c>
      <c r="AY2192">
        <v>65</v>
      </c>
      <c r="AZ2192">
        <v>7210</v>
      </c>
      <c r="BA2192" t="s">
        <v>18385</v>
      </c>
      <c r="BB2192" t="s">
        <v>937</v>
      </c>
      <c r="BC2192">
        <v>65</v>
      </c>
      <c r="BD2192">
        <v>7210</v>
      </c>
      <c r="BE2192" t="s">
        <v>11537</v>
      </c>
      <c r="BF2192" t="s">
        <v>937</v>
      </c>
      <c r="BH2192">
        <v>65</v>
      </c>
      <c r="BI2192">
        <v>7210</v>
      </c>
      <c r="BJ2192" t="s">
        <v>4889</v>
      </c>
      <c r="BK2192" t="s">
        <v>937</v>
      </c>
      <c r="BP2192">
        <v>104</v>
      </c>
      <c r="BQ2192">
        <v>6040</v>
      </c>
      <c r="BS2192">
        <v>2</v>
      </c>
    </row>
    <row r="2193" spans="43:71" x14ac:dyDescent="0.2">
      <c r="AQ2193">
        <v>65</v>
      </c>
      <c r="AR2193">
        <v>8073</v>
      </c>
      <c r="AS2193" t="s">
        <v>32132</v>
      </c>
      <c r="AT2193" t="s">
        <v>936</v>
      </c>
      <c r="AU2193">
        <v>65</v>
      </c>
      <c r="AV2193">
        <v>8073</v>
      </c>
      <c r="AW2193" t="s">
        <v>25234</v>
      </c>
      <c r="AX2193" t="s">
        <v>936</v>
      </c>
      <c r="AY2193">
        <v>65</v>
      </c>
      <c r="AZ2193">
        <v>8073</v>
      </c>
      <c r="BA2193" t="s">
        <v>18386</v>
      </c>
      <c r="BB2193" t="s">
        <v>936</v>
      </c>
      <c r="BC2193">
        <v>65</v>
      </c>
      <c r="BD2193">
        <v>8073</v>
      </c>
      <c r="BE2193" t="s">
        <v>11538</v>
      </c>
      <c r="BF2193" t="s">
        <v>936</v>
      </c>
      <c r="BH2193">
        <v>65</v>
      </c>
      <c r="BI2193">
        <v>8073</v>
      </c>
      <c r="BJ2193" t="s">
        <v>4890</v>
      </c>
      <c r="BK2193" t="s">
        <v>936</v>
      </c>
      <c r="BP2193">
        <v>104</v>
      </c>
      <c r="BQ2193">
        <v>6070</v>
      </c>
      <c r="BS2193">
        <v>2</v>
      </c>
    </row>
    <row r="2194" spans="43:71" x14ac:dyDescent="0.2">
      <c r="AQ2194">
        <v>65</v>
      </c>
      <c r="AR2194">
        <v>8074</v>
      </c>
      <c r="AS2194" t="s">
        <v>32133</v>
      </c>
      <c r="AT2194" t="s">
        <v>937</v>
      </c>
      <c r="AU2194">
        <v>65</v>
      </c>
      <c r="AV2194">
        <v>8074</v>
      </c>
      <c r="AW2194" t="s">
        <v>25235</v>
      </c>
      <c r="AX2194" t="s">
        <v>937</v>
      </c>
      <c r="AY2194">
        <v>65</v>
      </c>
      <c r="AZ2194">
        <v>8074</v>
      </c>
      <c r="BA2194" t="s">
        <v>18387</v>
      </c>
      <c r="BB2194" t="s">
        <v>937</v>
      </c>
      <c r="BC2194">
        <v>65</v>
      </c>
      <c r="BD2194">
        <v>8074</v>
      </c>
      <c r="BE2194" t="s">
        <v>11539</v>
      </c>
      <c r="BF2194" t="s">
        <v>937</v>
      </c>
      <c r="BH2194">
        <v>65</v>
      </c>
      <c r="BI2194">
        <v>8074</v>
      </c>
      <c r="BJ2194" t="s">
        <v>4891</v>
      </c>
      <c r="BK2194" t="s">
        <v>937</v>
      </c>
      <c r="BP2194">
        <v>104</v>
      </c>
      <c r="BQ2194">
        <v>6080</v>
      </c>
      <c r="BS2194">
        <v>2</v>
      </c>
    </row>
    <row r="2195" spans="43:71" x14ac:dyDescent="0.2">
      <c r="AQ2195">
        <v>65</v>
      </c>
      <c r="AR2195">
        <v>8075</v>
      </c>
      <c r="AS2195" t="s">
        <v>32134</v>
      </c>
      <c r="AT2195" t="s">
        <v>937</v>
      </c>
      <c r="AU2195">
        <v>65</v>
      </c>
      <c r="AV2195">
        <v>8075</v>
      </c>
      <c r="AW2195" t="s">
        <v>25236</v>
      </c>
      <c r="AX2195" t="s">
        <v>937</v>
      </c>
      <c r="AY2195">
        <v>65</v>
      </c>
      <c r="AZ2195">
        <v>8075</v>
      </c>
      <c r="BA2195" t="s">
        <v>18388</v>
      </c>
      <c r="BB2195" t="s">
        <v>937</v>
      </c>
      <c r="BC2195">
        <v>65</v>
      </c>
      <c r="BD2195">
        <v>8075</v>
      </c>
      <c r="BE2195" t="s">
        <v>11540</v>
      </c>
      <c r="BF2195" t="s">
        <v>937</v>
      </c>
      <c r="BH2195">
        <v>65</v>
      </c>
      <c r="BI2195">
        <v>8075</v>
      </c>
      <c r="BJ2195" t="s">
        <v>4892</v>
      </c>
      <c r="BK2195" t="s">
        <v>937</v>
      </c>
      <c r="BP2195">
        <v>104</v>
      </c>
      <c r="BQ2195">
        <v>6090</v>
      </c>
      <c r="BS2195">
        <v>2</v>
      </c>
    </row>
    <row r="2196" spans="43:71" x14ac:dyDescent="0.2">
      <c r="AQ2196">
        <v>65</v>
      </c>
      <c r="AR2196">
        <v>8076</v>
      </c>
      <c r="AS2196" t="s">
        <v>32135</v>
      </c>
      <c r="AT2196" t="s">
        <v>938</v>
      </c>
      <c r="AU2196">
        <v>65</v>
      </c>
      <c r="AV2196">
        <v>8076</v>
      </c>
      <c r="AW2196" t="s">
        <v>25237</v>
      </c>
      <c r="AX2196" t="s">
        <v>938</v>
      </c>
      <c r="AY2196">
        <v>65</v>
      </c>
      <c r="AZ2196">
        <v>8076</v>
      </c>
      <c r="BA2196" t="s">
        <v>18389</v>
      </c>
      <c r="BB2196" t="s">
        <v>938</v>
      </c>
      <c r="BC2196">
        <v>65</v>
      </c>
      <c r="BD2196">
        <v>8076</v>
      </c>
      <c r="BE2196" t="s">
        <v>11541</v>
      </c>
      <c r="BF2196" t="s">
        <v>938</v>
      </c>
      <c r="BH2196">
        <v>65</v>
      </c>
      <c r="BI2196">
        <v>8076</v>
      </c>
      <c r="BJ2196" t="s">
        <v>4893</v>
      </c>
      <c r="BK2196" t="s">
        <v>938</v>
      </c>
      <c r="BP2196">
        <v>104</v>
      </c>
      <c r="BQ2196">
        <v>6100</v>
      </c>
      <c r="BS2196">
        <v>2</v>
      </c>
    </row>
    <row r="2197" spans="43:71" x14ac:dyDescent="0.2">
      <c r="AQ2197">
        <v>65</v>
      </c>
      <c r="AR2197">
        <v>8077</v>
      </c>
      <c r="AS2197" t="s">
        <v>32136</v>
      </c>
      <c r="AT2197" t="s">
        <v>937</v>
      </c>
      <c r="AU2197">
        <v>65</v>
      </c>
      <c r="AV2197">
        <v>8077</v>
      </c>
      <c r="AW2197" t="s">
        <v>25238</v>
      </c>
      <c r="AX2197" t="s">
        <v>937</v>
      </c>
      <c r="AY2197">
        <v>65</v>
      </c>
      <c r="AZ2197">
        <v>8077</v>
      </c>
      <c r="BA2197" t="s">
        <v>18390</v>
      </c>
      <c r="BB2197" t="s">
        <v>937</v>
      </c>
      <c r="BC2197">
        <v>65</v>
      </c>
      <c r="BD2197">
        <v>8077</v>
      </c>
      <c r="BE2197" t="s">
        <v>11542</v>
      </c>
      <c r="BF2197" t="s">
        <v>937</v>
      </c>
      <c r="BH2197">
        <v>65</v>
      </c>
      <c r="BI2197">
        <v>8077</v>
      </c>
      <c r="BJ2197" t="s">
        <v>4894</v>
      </c>
      <c r="BK2197" t="s">
        <v>937</v>
      </c>
      <c r="BP2197">
        <v>104</v>
      </c>
      <c r="BQ2197">
        <v>6101</v>
      </c>
      <c r="BS2197">
        <v>2</v>
      </c>
    </row>
    <row r="2198" spans="43:71" x14ac:dyDescent="0.2">
      <c r="AQ2198">
        <v>65</v>
      </c>
      <c r="AR2198">
        <v>8078</v>
      </c>
      <c r="AS2198" t="s">
        <v>32137</v>
      </c>
      <c r="AT2198" t="s">
        <v>937</v>
      </c>
      <c r="AU2198">
        <v>65</v>
      </c>
      <c r="AV2198">
        <v>8078</v>
      </c>
      <c r="AW2198" t="s">
        <v>25239</v>
      </c>
      <c r="AX2198" t="s">
        <v>937</v>
      </c>
      <c r="AY2198">
        <v>65</v>
      </c>
      <c r="AZ2198">
        <v>8078</v>
      </c>
      <c r="BA2198" t="s">
        <v>18391</v>
      </c>
      <c r="BB2198" t="s">
        <v>937</v>
      </c>
      <c r="BC2198">
        <v>65</v>
      </c>
      <c r="BD2198">
        <v>8078</v>
      </c>
      <c r="BE2198" t="s">
        <v>11543</v>
      </c>
      <c r="BF2198" t="s">
        <v>937</v>
      </c>
      <c r="BH2198">
        <v>65</v>
      </c>
      <c r="BI2198">
        <v>8078</v>
      </c>
      <c r="BJ2198" t="s">
        <v>4895</v>
      </c>
      <c r="BK2198" t="s">
        <v>937</v>
      </c>
      <c r="BP2198">
        <v>104</v>
      </c>
      <c r="BQ2198">
        <v>6110</v>
      </c>
      <c r="BS2198">
        <v>1</v>
      </c>
    </row>
    <row r="2199" spans="43:71" x14ac:dyDescent="0.2">
      <c r="AQ2199">
        <v>65</v>
      </c>
      <c r="AR2199">
        <v>8079</v>
      </c>
      <c r="AS2199" t="s">
        <v>32138</v>
      </c>
      <c r="AT2199" t="s">
        <v>937</v>
      </c>
      <c r="AU2199">
        <v>65</v>
      </c>
      <c r="AV2199">
        <v>8079</v>
      </c>
      <c r="AW2199" t="s">
        <v>25240</v>
      </c>
      <c r="AX2199" t="s">
        <v>937</v>
      </c>
      <c r="AY2199">
        <v>65</v>
      </c>
      <c r="AZ2199">
        <v>8079</v>
      </c>
      <c r="BA2199" t="s">
        <v>18392</v>
      </c>
      <c r="BB2199" t="s">
        <v>937</v>
      </c>
      <c r="BC2199">
        <v>65</v>
      </c>
      <c r="BD2199">
        <v>8079</v>
      </c>
      <c r="BE2199" t="s">
        <v>11544</v>
      </c>
      <c r="BF2199" t="s">
        <v>937</v>
      </c>
      <c r="BH2199">
        <v>65</v>
      </c>
      <c r="BI2199">
        <v>8079</v>
      </c>
      <c r="BJ2199" t="s">
        <v>4896</v>
      </c>
      <c r="BK2199" t="s">
        <v>937</v>
      </c>
      <c r="BP2199">
        <v>104</v>
      </c>
      <c r="BQ2199">
        <v>6130</v>
      </c>
      <c r="BS2199">
        <v>2</v>
      </c>
    </row>
    <row r="2200" spans="43:71" x14ac:dyDescent="0.2">
      <c r="AQ2200">
        <v>65</v>
      </c>
      <c r="AR2200">
        <v>8080</v>
      </c>
      <c r="AS2200" t="s">
        <v>32139</v>
      </c>
      <c r="AT2200" t="s">
        <v>937</v>
      </c>
      <c r="AU2200">
        <v>65</v>
      </c>
      <c r="AV2200">
        <v>8080</v>
      </c>
      <c r="AW2200" t="s">
        <v>25241</v>
      </c>
      <c r="AX2200" t="s">
        <v>937</v>
      </c>
      <c r="AY2200">
        <v>65</v>
      </c>
      <c r="AZ2200">
        <v>8080</v>
      </c>
      <c r="BA2200" t="s">
        <v>18393</v>
      </c>
      <c r="BB2200" t="s">
        <v>937</v>
      </c>
      <c r="BC2200">
        <v>65</v>
      </c>
      <c r="BD2200">
        <v>8080</v>
      </c>
      <c r="BE2200" t="s">
        <v>11545</v>
      </c>
      <c r="BF2200" t="s">
        <v>937</v>
      </c>
      <c r="BH2200">
        <v>65</v>
      </c>
      <c r="BI2200">
        <v>8080</v>
      </c>
      <c r="BJ2200" t="s">
        <v>4897</v>
      </c>
      <c r="BK2200" t="s">
        <v>937</v>
      </c>
      <c r="BP2200">
        <v>104</v>
      </c>
      <c r="BQ2200">
        <v>6131</v>
      </c>
      <c r="BS2200">
        <v>2</v>
      </c>
    </row>
    <row r="2201" spans="43:71" x14ac:dyDescent="0.2">
      <c r="AQ2201">
        <v>65</v>
      </c>
      <c r="AR2201">
        <v>8081</v>
      </c>
      <c r="AS2201" t="s">
        <v>32140</v>
      </c>
      <c r="AT2201" t="s">
        <v>937</v>
      </c>
      <c r="AU2201">
        <v>65</v>
      </c>
      <c r="AV2201">
        <v>8081</v>
      </c>
      <c r="AW2201" t="s">
        <v>25242</v>
      </c>
      <c r="AX2201" t="s">
        <v>937</v>
      </c>
      <c r="AY2201">
        <v>65</v>
      </c>
      <c r="AZ2201">
        <v>8081</v>
      </c>
      <c r="BA2201" t="s">
        <v>18394</v>
      </c>
      <c r="BB2201" t="s">
        <v>937</v>
      </c>
      <c r="BC2201">
        <v>65</v>
      </c>
      <c r="BD2201">
        <v>8081</v>
      </c>
      <c r="BE2201" t="s">
        <v>11546</v>
      </c>
      <c r="BF2201" t="s">
        <v>937</v>
      </c>
      <c r="BH2201">
        <v>65</v>
      </c>
      <c r="BI2201">
        <v>8081</v>
      </c>
      <c r="BJ2201" t="s">
        <v>4898</v>
      </c>
      <c r="BK2201" t="s">
        <v>937</v>
      </c>
      <c r="BP2201">
        <v>104</v>
      </c>
      <c r="BQ2201">
        <v>6140</v>
      </c>
      <c r="BS2201">
        <v>2</v>
      </c>
    </row>
    <row r="2202" spans="43:71" x14ac:dyDescent="0.2">
      <c r="AQ2202">
        <v>65</v>
      </c>
      <c r="AR2202">
        <v>8082</v>
      </c>
      <c r="AS2202" t="s">
        <v>32141</v>
      </c>
      <c r="AT2202" t="s">
        <v>938</v>
      </c>
      <c r="AU2202">
        <v>65</v>
      </c>
      <c r="AV2202">
        <v>8082</v>
      </c>
      <c r="AW2202" t="s">
        <v>25243</v>
      </c>
      <c r="AX2202" t="s">
        <v>938</v>
      </c>
      <c r="AY2202">
        <v>65</v>
      </c>
      <c r="AZ2202">
        <v>8082</v>
      </c>
      <c r="BA2202" t="s">
        <v>18395</v>
      </c>
      <c r="BB2202" t="s">
        <v>938</v>
      </c>
      <c r="BC2202">
        <v>65</v>
      </c>
      <c r="BD2202">
        <v>8082</v>
      </c>
      <c r="BE2202" t="s">
        <v>11547</v>
      </c>
      <c r="BF2202" t="s">
        <v>938</v>
      </c>
      <c r="BH2202">
        <v>65</v>
      </c>
      <c r="BI2202">
        <v>8082</v>
      </c>
      <c r="BJ2202" t="s">
        <v>4899</v>
      </c>
      <c r="BK2202" t="s">
        <v>938</v>
      </c>
      <c r="BP2202">
        <v>104</v>
      </c>
      <c r="BQ2202">
        <v>6150</v>
      </c>
      <c r="BS2202">
        <v>2</v>
      </c>
    </row>
    <row r="2203" spans="43:71" x14ac:dyDescent="0.2">
      <c r="AQ2203">
        <v>65</v>
      </c>
      <c r="AR2203">
        <v>8083</v>
      </c>
      <c r="AS2203" t="s">
        <v>32142</v>
      </c>
      <c r="AT2203" t="s">
        <v>937</v>
      </c>
      <c r="AU2203">
        <v>65</v>
      </c>
      <c r="AV2203">
        <v>8083</v>
      </c>
      <c r="AW2203" t="s">
        <v>25244</v>
      </c>
      <c r="AX2203" t="s">
        <v>937</v>
      </c>
      <c r="AY2203">
        <v>65</v>
      </c>
      <c r="AZ2203">
        <v>8083</v>
      </c>
      <c r="BA2203" t="s">
        <v>18396</v>
      </c>
      <c r="BB2203" t="s">
        <v>937</v>
      </c>
      <c r="BC2203">
        <v>65</v>
      </c>
      <c r="BD2203">
        <v>8083</v>
      </c>
      <c r="BE2203" t="s">
        <v>11548</v>
      </c>
      <c r="BF2203" t="s">
        <v>937</v>
      </c>
      <c r="BH2203">
        <v>65</v>
      </c>
      <c r="BI2203">
        <v>8083</v>
      </c>
      <c r="BJ2203" t="s">
        <v>4900</v>
      </c>
      <c r="BK2203" t="s">
        <v>937</v>
      </c>
      <c r="BP2203">
        <v>104</v>
      </c>
      <c r="BQ2203">
        <v>6160</v>
      </c>
      <c r="BS2203">
        <v>2</v>
      </c>
    </row>
    <row r="2204" spans="43:71" x14ac:dyDescent="0.2">
      <c r="AQ2204">
        <v>65</v>
      </c>
      <c r="AR2204">
        <v>8084</v>
      </c>
      <c r="AS2204" t="s">
        <v>32143</v>
      </c>
      <c r="AT2204" t="s">
        <v>937</v>
      </c>
      <c r="AU2204">
        <v>65</v>
      </c>
      <c r="AV2204">
        <v>8084</v>
      </c>
      <c r="AW2204" t="s">
        <v>25245</v>
      </c>
      <c r="AX2204" t="s">
        <v>937</v>
      </c>
      <c r="AY2204">
        <v>65</v>
      </c>
      <c r="AZ2204">
        <v>8084</v>
      </c>
      <c r="BA2204" t="s">
        <v>18397</v>
      </c>
      <c r="BB2204" t="s">
        <v>937</v>
      </c>
      <c r="BC2204">
        <v>65</v>
      </c>
      <c r="BD2204">
        <v>8084</v>
      </c>
      <c r="BE2204" t="s">
        <v>11549</v>
      </c>
      <c r="BF2204" t="s">
        <v>937</v>
      </c>
      <c r="BH2204">
        <v>65</v>
      </c>
      <c r="BI2204">
        <v>8084</v>
      </c>
      <c r="BJ2204" t="s">
        <v>4901</v>
      </c>
      <c r="BK2204" t="s">
        <v>937</v>
      </c>
      <c r="BP2204">
        <v>104</v>
      </c>
      <c r="BQ2204">
        <v>6170</v>
      </c>
      <c r="BS2204">
        <v>2</v>
      </c>
    </row>
    <row r="2205" spans="43:71" x14ac:dyDescent="0.2">
      <c r="AQ2205">
        <v>66</v>
      </c>
      <c r="AR2205">
        <v>6010</v>
      </c>
      <c r="AS2205" t="s">
        <v>32144</v>
      </c>
      <c r="AT2205" t="s">
        <v>937</v>
      </c>
      <c r="AU2205">
        <v>66</v>
      </c>
      <c r="AV2205">
        <v>6010</v>
      </c>
      <c r="AW2205" t="s">
        <v>25246</v>
      </c>
      <c r="AX2205" t="s">
        <v>937</v>
      </c>
      <c r="AY2205">
        <v>66</v>
      </c>
      <c r="AZ2205">
        <v>6010</v>
      </c>
      <c r="BA2205" t="s">
        <v>18398</v>
      </c>
      <c r="BB2205" t="s">
        <v>937</v>
      </c>
      <c r="BC2205">
        <v>66</v>
      </c>
      <c r="BD2205">
        <v>6010</v>
      </c>
      <c r="BE2205" t="s">
        <v>11550</v>
      </c>
      <c r="BF2205" t="s">
        <v>937</v>
      </c>
      <c r="BH2205">
        <v>66</v>
      </c>
      <c r="BI2205">
        <v>6010</v>
      </c>
      <c r="BJ2205" t="s">
        <v>4902</v>
      </c>
      <c r="BK2205" t="s">
        <v>937</v>
      </c>
      <c r="BP2205">
        <v>104</v>
      </c>
      <c r="BQ2205">
        <v>6180</v>
      </c>
      <c r="BS2205">
        <v>2</v>
      </c>
    </row>
    <row r="2206" spans="43:71" x14ac:dyDescent="0.2">
      <c r="AQ2206">
        <v>66</v>
      </c>
      <c r="AR2206">
        <v>6020</v>
      </c>
      <c r="AS2206" t="s">
        <v>32145</v>
      </c>
      <c r="AT2206" t="s">
        <v>937</v>
      </c>
      <c r="AU2206">
        <v>66</v>
      </c>
      <c r="AV2206">
        <v>6020</v>
      </c>
      <c r="AW2206" t="s">
        <v>25247</v>
      </c>
      <c r="AX2206" t="s">
        <v>937</v>
      </c>
      <c r="AY2206">
        <v>66</v>
      </c>
      <c r="AZ2206">
        <v>6020</v>
      </c>
      <c r="BA2206" t="s">
        <v>18399</v>
      </c>
      <c r="BB2206" t="s">
        <v>937</v>
      </c>
      <c r="BC2206">
        <v>66</v>
      </c>
      <c r="BD2206">
        <v>6020</v>
      </c>
      <c r="BE2206" t="s">
        <v>11551</v>
      </c>
      <c r="BF2206" t="s">
        <v>937</v>
      </c>
      <c r="BH2206">
        <v>66</v>
      </c>
      <c r="BI2206">
        <v>6020</v>
      </c>
      <c r="BJ2206" t="s">
        <v>4903</v>
      </c>
      <c r="BK2206" t="s">
        <v>937</v>
      </c>
      <c r="BP2206">
        <v>104</v>
      </c>
      <c r="BQ2206">
        <v>6190</v>
      </c>
      <c r="BS2206">
        <v>2</v>
      </c>
    </row>
    <row r="2207" spans="43:71" x14ac:dyDescent="0.2">
      <c r="AQ2207">
        <v>66</v>
      </c>
      <c r="AR2207">
        <v>6030</v>
      </c>
      <c r="AS2207" t="s">
        <v>32146</v>
      </c>
      <c r="AT2207" t="s">
        <v>937</v>
      </c>
      <c r="AU2207">
        <v>66</v>
      </c>
      <c r="AV2207">
        <v>6030</v>
      </c>
      <c r="AW2207" t="s">
        <v>25248</v>
      </c>
      <c r="AX2207" t="s">
        <v>937</v>
      </c>
      <c r="AY2207">
        <v>66</v>
      </c>
      <c r="AZ2207">
        <v>6030</v>
      </c>
      <c r="BA2207" t="s">
        <v>18400</v>
      </c>
      <c r="BB2207" t="s">
        <v>937</v>
      </c>
      <c r="BC2207">
        <v>66</v>
      </c>
      <c r="BD2207">
        <v>6030</v>
      </c>
      <c r="BE2207" t="s">
        <v>11552</v>
      </c>
      <c r="BF2207" t="s">
        <v>937</v>
      </c>
      <c r="BH2207">
        <v>66</v>
      </c>
      <c r="BI2207">
        <v>6030</v>
      </c>
      <c r="BJ2207" t="s">
        <v>4904</v>
      </c>
      <c r="BK2207" t="s">
        <v>937</v>
      </c>
      <c r="BP2207">
        <v>104</v>
      </c>
      <c r="BQ2207">
        <v>6200</v>
      </c>
      <c r="BS2207">
        <v>2</v>
      </c>
    </row>
    <row r="2208" spans="43:71" x14ac:dyDescent="0.2">
      <c r="AQ2208">
        <v>66</v>
      </c>
      <c r="AR2208">
        <v>6040</v>
      </c>
      <c r="AS2208" t="s">
        <v>32147</v>
      </c>
      <c r="AT2208" t="s">
        <v>937</v>
      </c>
      <c r="AU2208">
        <v>66</v>
      </c>
      <c r="AV2208">
        <v>6040</v>
      </c>
      <c r="AW2208" t="s">
        <v>25249</v>
      </c>
      <c r="AX2208" t="s">
        <v>937</v>
      </c>
      <c r="AY2208">
        <v>66</v>
      </c>
      <c r="AZ2208">
        <v>6040</v>
      </c>
      <c r="BA2208" t="s">
        <v>18401</v>
      </c>
      <c r="BB2208" t="s">
        <v>937</v>
      </c>
      <c r="BC2208">
        <v>66</v>
      </c>
      <c r="BD2208">
        <v>6040</v>
      </c>
      <c r="BE2208" t="s">
        <v>11553</v>
      </c>
      <c r="BF2208" t="s">
        <v>937</v>
      </c>
      <c r="BH2208">
        <v>66</v>
      </c>
      <c r="BI2208">
        <v>6040</v>
      </c>
      <c r="BJ2208" t="s">
        <v>4905</v>
      </c>
      <c r="BK2208" t="s">
        <v>937</v>
      </c>
      <c r="BP2208">
        <v>104</v>
      </c>
      <c r="BQ2208">
        <v>6210</v>
      </c>
      <c r="BS2208">
        <v>1</v>
      </c>
    </row>
    <row r="2209" spans="43:71" x14ac:dyDescent="0.2">
      <c r="AQ2209">
        <v>66</v>
      </c>
      <c r="AR2209">
        <v>6070</v>
      </c>
      <c r="AS2209" t="s">
        <v>32148</v>
      </c>
      <c r="AT2209" t="s">
        <v>937</v>
      </c>
      <c r="AU2209">
        <v>66</v>
      </c>
      <c r="AV2209">
        <v>6070</v>
      </c>
      <c r="AW2209" t="s">
        <v>25250</v>
      </c>
      <c r="AX2209" t="s">
        <v>937</v>
      </c>
      <c r="AY2209">
        <v>66</v>
      </c>
      <c r="AZ2209">
        <v>6070</v>
      </c>
      <c r="BA2209" t="s">
        <v>18402</v>
      </c>
      <c r="BB2209" t="s">
        <v>937</v>
      </c>
      <c r="BC2209">
        <v>66</v>
      </c>
      <c r="BD2209">
        <v>6070</v>
      </c>
      <c r="BE2209" t="s">
        <v>11554</v>
      </c>
      <c r="BF2209" t="s">
        <v>937</v>
      </c>
      <c r="BH2209">
        <v>66</v>
      </c>
      <c r="BI2209">
        <v>6070</v>
      </c>
      <c r="BJ2209" t="s">
        <v>4906</v>
      </c>
      <c r="BK2209" t="s">
        <v>937</v>
      </c>
      <c r="BP2209">
        <v>104</v>
      </c>
      <c r="BQ2209">
        <v>6240</v>
      </c>
      <c r="BS2209">
        <v>2</v>
      </c>
    </row>
    <row r="2210" spans="43:71" x14ac:dyDescent="0.2">
      <c r="AQ2210">
        <v>66</v>
      </c>
      <c r="AR2210">
        <v>6080</v>
      </c>
      <c r="AS2210" t="s">
        <v>32149</v>
      </c>
      <c r="AT2210" t="s">
        <v>937</v>
      </c>
      <c r="AU2210">
        <v>66</v>
      </c>
      <c r="AV2210">
        <v>6080</v>
      </c>
      <c r="AW2210" t="s">
        <v>25251</v>
      </c>
      <c r="AX2210" t="s">
        <v>937</v>
      </c>
      <c r="AY2210">
        <v>66</v>
      </c>
      <c r="AZ2210">
        <v>6080</v>
      </c>
      <c r="BA2210" t="s">
        <v>18403</v>
      </c>
      <c r="BB2210" t="s">
        <v>937</v>
      </c>
      <c r="BC2210">
        <v>66</v>
      </c>
      <c r="BD2210">
        <v>6080</v>
      </c>
      <c r="BE2210" t="s">
        <v>11555</v>
      </c>
      <c r="BF2210" t="s">
        <v>937</v>
      </c>
      <c r="BH2210">
        <v>66</v>
      </c>
      <c r="BI2210">
        <v>6080</v>
      </c>
      <c r="BJ2210" t="s">
        <v>4907</v>
      </c>
      <c r="BK2210" t="s">
        <v>937</v>
      </c>
      <c r="BP2210">
        <v>104</v>
      </c>
      <c r="BQ2210">
        <v>6250</v>
      </c>
      <c r="BS2210">
        <v>1</v>
      </c>
    </row>
    <row r="2211" spans="43:71" x14ac:dyDescent="0.2">
      <c r="AQ2211">
        <v>66</v>
      </c>
      <c r="AR2211">
        <v>6090</v>
      </c>
      <c r="AS2211" t="s">
        <v>32150</v>
      </c>
      <c r="AT2211" t="s">
        <v>937</v>
      </c>
      <c r="AU2211">
        <v>66</v>
      </c>
      <c r="AV2211">
        <v>6090</v>
      </c>
      <c r="AW2211" t="s">
        <v>25252</v>
      </c>
      <c r="AX2211" t="s">
        <v>937</v>
      </c>
      <c r="AY2211">
        <v>66</v>
      </c>
      <c r="AZ2211">
        <v>6090</v>
      </c>
      <c r="BA2211" t="s">
        <v>18404</v>
      </c>
      <c r="BB2211" t="s">
        <v>937</v>
      </c>
      <c r="BC2211">
        <v>66</v>
      </c>
      <c r="BD2211">
        <v>6090</v>
      </c>
      <c r="BE2211" t="s">
        <v>11556</v>
      </c>
      <c r="BF2211" t="s">
        <v>937</v>
      </c>
      <c r="BH2211">
        <v>66</v>
      </c>
      <c r="BI2211">
        <v>6090</v>
      </c>
      <c r="BJ2211" t="s">
        <v>4908</v>
      </c>
      <c r="BK2211" t="s">
        <v>937</v>
      </c>
      <c r="BP2211">
        <v>104</v>
      </c>
      <c r="BQ2211">
        <v>6256</v>
      </c>
      <c r="BS2211">
        <v>1</v>
      </c>
    </row>
    <row r="2212" spans="43:71" x14ac:dyDescent="0.2">
      <c r="AQ2212">
        <v>66</v>
      </c>
      <c r="AR2212">
        <v>6100</v>
      </c>
      <c r="AS2212" t="s">
        <v>32151</v>
      </c>
      <c r="AT2212" t="s">
        <v>937</v>
      </c>
      <c r="AU2212">
        <v>66</v>
      </c>
      <c r="AV2212">
        <v>6100</v>
      </c>
      <c r="AW2212" t="s">
        <v>25253</v>
      </c>
      <c r="AX2212" t="s">
        <v>937</v>
      </c>
      <c r="AY2212">
        <v>66</v>
      </c>
      <c r="AZ2212">
        <v>6100</v>
      </c>
      <c r="BA2212" t="s">
        <v>18405</v>
      </c>
      <c r="BB2212" t="s">
        <v>937</v>
      </c>
      <c r="BC2212">
        <v>66</v>
      </c>
      <c r="BD2212">
        <v>6100</v>
      </c>
      <c r="BE2212" t="s">
        <v>11557</v>
      </c>
      <c r="BF2212" t="s">
        <v>937</v>
      </c>
      <c r="BH2212">
        <v>66</v>
      </c>
      <c r="BI2212">
        <v>6100</v>
      </c>
      <c r="BJ2212" t="s">
        <v>4909</v>
      </c>
      <c r="BK2212" t="s">
        <v>937</v>
      </c>
      <c r="BP2212">
        <v>104</v>
      </c>
      <c r="BQ2212">
        <v>6260</v>
      </c>
      <c r="BS2212">
        <v>2</v>
      </c>
    </row>
    <row r="2213" spans="43:71" x14ac:dyDescent="0.2">
      <c r="AQ2213">
        <v>66</v>
      </c>
      <c r="AR2213">
        <v>6101</v>
      </c>
      <c r="AS2213" t="s">
        <v>32152</v>
      </c>
      <c r="AT2213" t="s">
        <v>936</v>
      </c>
      <c r="AU2213">
        <v>66</v>
      </c>
      <c r="AV2213">
        <v>6101</v>
      </c>
      <c r="AW2213" t="s">
        <v>25254</v>
      </c>
      <c r="AX2213" t="s">
        <v>936</v>
      </c>
      <c r="AY2213">
        <v>66</v>
      </c>
      <c r="AZ2213">
        <v>6101</v>
      </c>
      <c r="BA2213" t="s">
        <v>18406</v>
      </c>
      <c r="BB2213" t="s">
        <v>937</v>
      </c>
      <c r="BC2213">
        <v>66</v>
      </c>
      <c r="BD2213">
        <v>6101</v>
      </c>
      <c r="BE2213" t="s">
        <v>11558</v>
      </c>
      <c r="BF2213" t="s">
        <v>937</v>
      </c>
      <c r="BH2213">
        <v>66</v>
      </c>
      <c r="BI2213">
        <v>6101</v>
      </c>
      <c r="BJ2213" t="s">
        <v>4910</v>
      </c>
      <c r="BK2213" t="s">
        <v>937</v>
      </c>
      <c r="BP2213">
        <v>104</v>
      </c>
      <c r="BQ2213">
        <v>6270</v>
      </c>
      <c r="BS2213">
        <v>2</v>
      </c>
    </row>
    <row r="2214" spans="43:71" x14ac:dyDescent="0.2">
      <c r="AQ2214">
        <v>66</v>
      </c>
      <c r="AR2214">
        <v>6110</v>
      </c>
      <c r="AS2214" t="s">
        <v>32153</v>
      </c>
      <c r="AT2214" t="s">
        <v>938</v>
      </c>
      <c r="AU2214">
        <v>66</v>
      </c>
      <c r="AV2214">
        <v>6110</v>
      </c>
      <c r="AW2214" t="s">
        <v>25255</v>
      </c>
      <c r="AX2214" t="s">
        <v>938</v>
      </c>
      <c r="AY2214">
        <v>66</v>
      </c>
      <c r="AZ2214">
        <v>6110</v>
      </c>
      <c r="BA2214" t="s">
        <v>18407</v>
      </c>
      <c r="BB2214" t="s">
        <v>938</v>
      </c>
      <c r="BC2214">
        <v>66</v>
      </c>
      <c r="BD2214">
        <v>6110</v>
      </c>
      <c r="BE2214" t="s">
        <v>11559</v>
      </c>
      <c r="BF2214" t="s">
        <v>938</v>
      </c>
      <c r="BH2214">
        <v>66</v>
      </c>
      <c r="BI2214">
        <v>6110</v>
      </c>
      <c r="BJ2214" t="s">
        <v>4911</v>
      </c>
      <c r="BK2214" t="s">
        <v>938</v>
      </c>
      <c r="BP2214">
        <v>104</v>
      </c>
      <c r="BQ2214">
        <v>6280</v>
      </c>
      <c r="BS2214">
        <v>2</v>
      </c>
    </row>
    <row r="2215" spans="43:71" x14ac:dyDescent="0.2">
      <c r="AQ2215">
        <v>66</v>
      </c>
      <c r="AR2215">
        <v>6130</v>
      </c>
      <c r="AS2215" t="s">
        <v>32154</v>
      </c>
      <c r="AT2215" t="s">
        <v>938</v>
      </c>
      <c r="AU2215">
        <v>66</v>
      </c>
      <c r="AV2215">
        <v>6130</v>
      </c>
      <c r="AW2215" t="s">
        <v>25256</v>
      </c>
      <c r="AX2215" t="s">
        <v>938</v>
      </c>
      <c r="AY2215">
        <v>66</v>
      </c>
      <c r="AZ2215">
        <v>6130</v>
      </c>
      <c r="BA2215" t="s">
        <v>18408</v>
      </c>
      <c r="BB2215" t="s">
        <v>938</v>
      </c>
      <c r="BC2215">
        <v>66</v>
      </c>
      <c r="BD2215">
        <v>6130</v>
      </c>
      <c r="BE2215" t="s">
        <v>11560</v>
      </c>
      <c r="BF2215" t="s">
        <v>936</v>
      </c>
      <c r="BH2215">
        <v>66</v>
      </c>
      <c r="BI2215">
        <v>6130</v>
      </c>
      <c r="BJ2215" t="s">
        <v>4912</v>
      </c>
      <c r="BK2215" t="s">
        <v>938</v>
      </c>
      <c r="BP2215">
        <v>104</v>
      </c>
      <c r="BQ2215">
        <v>6290</v>
      </c>
      <c r="BS2215">
        <v>2</v>
      </c>
    </row>
    <row r="2216" spans="43:71" x14ac:dyDescent="0.2">
      <c r="AQ2216">
        <v>66</v>
      </c>
      <c r="AR2216">
        <v>6131</v>
      </c>
      <c r="AS2216" t="s">
        <v>32155</v>
      </c>
      <c r="AT2216" t="s">
        <v>938</v>
      </c>
      <c r="AU2216">
        <v>66</v>
      </c>
      <c r="AV2216">
        <v>6131</v>
      </c>
      <c r="AW2216" t="s">
        <v>25257</v>
      </c>
      <c r="AX2216" t="s">
        <v>938</v>
      </c>
      <c r="AY2216">
        <v>66</v>
      </c>
      <c r="AZ2216">
        <v>6131</v>
      </c>
      <c r="BA2216" t="s">
        <v>18409</v>
      </c>
      <c r="BB2216" t="s">
        <v>938</v>
      </c>
      <c r="BC2216">
        <v>66</v>
      </c>
      <c r="BD2216">
        <v>6131</v>
      </c>
      <c r="BE2216" t="s">
        <v>11561</v>
      </c>
      <c r="BF2216" t="s">
        <v>938</v>
      </c>
      <c r="BH2216">
        <v>66</v>
      </c>
      <c r="BI2216">
        <v>6131</v>
      </c>
      <c r="BJ2216" t="s">
        <v>4913</v>
      </c>
      <c r="BK2216" t="s">
        <v>938</v>
      </c>
      <c r="BP2216">
        <v>104</v>
      </c>
      <c r="BQ2216">
        <v>6300</v>
      </c>
      <c r="BS2216">
        <v>1</v>
      </c>
    </row>
    <row r="2217" spans="43:71" x14ac:dyDescent="0.2">
      <c r="AQ2217">
        <v>66</v>
      </c>
      <c r="AR2217">
        <v>6140</v>
      </c>
      <c r="AS2217" t="s">
        <v>32156</v>
      </c>
      <c r="AT2217" t="s">
        <v>937</v>
      </c>
      <c r="AU2217">
        <v>66</v>
      </c>
      <c r="AV2217">
        <v>6140</v>
      </c>
      <c r="AW2217" t="s">
        <v>25258</v>
      </c>
      <c r="AX2217" t="s">
        <v>937</v>
      </c>
      <c r="AY2217">
        <v>66</v>
      </c>
      <c r="AZ2217">
        <v>6140</v>
      </c>
      <c r="BA2217" t="s">
        <v>18410</v>
      </c>
      <c r="BB2217" t="s">
        <v>937</v>
      </c>
      <c r="BC2217">
        <v>66</v>
      </c>
      <c r="BD2217">
        <v>6140</v>
      </c>
      <c r="BE2217" t="s">
        <v>11562</v>
      </c>
      <c r="BF2217" t="s">
        <v>937</v>
      </c>
      <c r="BH2217">
        <v>66</v>
      </c>
      <c r="BI2217">
        <v>6140</v>
      </c>
      <c r="BJ2217" t="s">
        <v>4914</v>
      </c>
      <c r="BK2217" t="s">
        <v>937</v>
      </c>
      <c r="BP2217">
        <v>104</v>
      </c>
      <c r="BQ2217">
        <v>6310</v>
      </c>
      <c r="BS2217">
        <v>1</v>
      </c>
    </row>
    <row r="2218" spans="43:71" x14ac:dyDescent="0.2">
      <c r="AQ2218">
        <v>66</v>
      </c>
      <c r="AR2218">
        <v>6150</v>
      </c>
      <c r="AS2218" t="s">
        <v>32157</v>
      </c>
      <c r="AT2218" t="s">
        <v>937</v>
      </c>
      <c r="AU2218">
        <v>66</v>
      </c>
      <c r="AV2218">
        <v>6150</v>
      </c>
      <c r="AW2218" t="s">
        <v>25259</v>
      </c>
      <c r="AX2218" t="s">
        <v>937</v>
      </c>
      <c r="AY2218">
        <v>66</v>
      </c>
      <c r="AZ2218">
        <v>6150</v>
      </c>
      <c r="BA2218" t="s">
        <v>18411</v>
      </c>
      <c r="BB2218" t="s">
        <v>937</v>
      </c>
      <c r="BC2218">
        <v>66</v>
      </c>
      <c r="BD2218">
        <v>6150</v>
      </c>
      <c r="BE2218" t="s">
        <v>11563</v>
      </c>
      <c r="BF2218" t="s">
        <v>937</v>
      </c>
      <c r="BH2218">
        <v>66</v>
      </c>
      <c r="BI2218">
        <v>6150</v>
      </c>
      <c r="BJ2218" t="s">
        <v>4915</v>
      </c>
      <c r="BK2218" t="s">
        <v>937</v>
      </c>
      <c r="BP2218">
        <v>104</v>
      </c>
      <c r="BQ2218">
        <v>6320</v>
      </c>
      <c r="BS2218">
        <v>1</v>
      </c>
    </row>
    <row r="2219" spans="43:71" x14ac:dyDescent="0.2">
      <c r="AQ2219">
        <v>66</v>
      </c>
      <c r="AR2219">
        <v>6160</v>
      </c>
      <c r="AS2219" t="s">
        <v>32158</v>
      </c>
      <c r="AT2219" t="s">
        <v>937</v>
      </c>
      <c r="AU2219">
        <v>66</v>
      </c>
      <c r="AV2219">
        <v>6160</v>
      </c>
      <c r="AW2219" t="s">
        <v>25260</v>
      </c>
      <c r="AX2219" t="s">
        <v>937</v>
      </c>
      <c r="AY2219">
        <v>66</v>
      </c>
      <c r="AZ2219">
        <v>6160</v>
      </c>
      <c r="BA2219" t="s">
        <v>18412</v>
      </c>
      <c r="BB2219" t="s">
        <v>937</v>
      </c>
      <c r="BC2219">
        <v>66</v>
      </c>
      <c r="BD2219">
        <v>6160</v>
      </c>
      <c r="BE2219" t="s">
        <v>11564</v>
      </c>
      <c r="BF2219" t="s">
        <v>937</v>
      </c>
      <c r="BH2219">
        <v>66</v>
      </c>
      <c r="BI2219">
        <v>6160</v>
      </c>
      <c r="BJ2219" t="s">
        <v>4916</v>
      </c>
      <c r="BK2219" t="s">
        <v>937</v>
      </c>
      <c r="BP2219">
        <v>104</v>
      </c>
      <c r="BQ2219">
        <v>6330</v>
      </c>
      <c r="BS2219">
        <v>1</v>
      </c>
    </row>
    <row r="2220" spans="43:71" x14ac:dyDescent="0.2">
      <c r="AQ2220">
        <v>66</v>
      </c>
      <c r="AR2220">
        <v>6170</v>
      </c>
      <c r="AS2220" t="s">
        <v>32159</v>
      </c>
      <c r="AT2220" t="s">
        <v>937</v>
      </c>
      <c r="AU2220">
        <v>66</v>
      </c>
      <c r="AV2220">
        <v>6170</v>
      </c>
      <c r="AW2220" t="s">
        <v>25261</v>
      </c>
      <c r="AX2220" t="s">
        <v>937</v>
      </c>
      <c r="AY2220">
        <v>66</v>
      </c>
      <c r="AZ2220">
        <v>6170</v>
      </c>
      <c r="BA2220" t="s">
        <v>18413</v>
      </c>
      <c r="BB2220" t="s">
        <v>937</v>
      </c>
      <c r="BC2220">
        <v>66</v>
      </c>
      <c r="BD2220">
        <v>6170</v>
      </c>
      <c r="BE2220" t="s">
        <v>11565</v>
      </c>
      <c r="BF2220" t="s">
        <v>937</v>
      </c>
      <c r="BH2220">
        <v>66</v>
      </c>
      <c r="BI2220">
        <v>6170</v>
      </c>
      <c r="BJ2220" t="s">
        <v>4917</v>
      </c>
      <c r="BK2220" t="s">
        <v>937</v>
      </c>
      <c r="BP2220">
        <v>104</v>
      </c>
      <c r="BQ2220">
        <v>6340</v>
      </c>
      <c r="BS2220">
        <v>1</v>
      </c>
    </row>
    <row r="2221" spans="43:71" x14ac:dyDescent="0.2">
      <c r="AQ2221">
        <v>66</v>
      </c>
      <c r="AR2221">
        <v>6180</v>
      </c>
      <c r="AS2221" t="s">
        <v>32160</v>
      </c>
      <c r="AT2221" t="s">
        <v>937</v>
      </c>
      <c r="AU2221">
        <v>66</v>
      </c>
      <c r="AV2221">
        <v>6180</v>
      </c>
      <c r="AW2221" t="s">
        <v>25262</v>
      </c>
      <c r="AX2221" t="s">
        <v>937</v>
      </c>
      <c r="AY2221">
        <v>66</v>
      </c>
      <c r="AZ2221">
        <v>6180</v>
      </c>
      <c r="BA2221" t="s">
        <v>18414</v>
      </c>
      <c r="BB2221" t="s">
        <v>937</v>
      </c>
      <c r="BC2221">
        <v>66</v>
      </c>
      <c r="BD2221">
        <v>6180</v>
      </c>
      <c r="BE2221" t="s">
        <v>11566</v>
      </c>
      <c r="BF2221" t="s">
        <v>937</v>
      </c>
      <c r="BH2221">
        <v>66</v>
      </c>
      <c r="BI2221">
        <v>6180</v>
      </c>
      <c r="BJ2221" t="s">
        <v>4918</v>
      </c>
      <c r="BK2221" t="s">
        <v>937</v>
      </c>
      <c r="BP2221">
        <v>105</v>
      </c>
      <c r="BQ2221">
        <v>6010</v>
      </c>
      <c r="BS2221">
        <v>2</v>
      </c>
    </row>
    <row r="2222" spans="43:71" x14ac:dyDescent="0.2">
      <c r="AQ2222">
        <v>66</v>
      </c>
      <c r="AR2222">
        <v>6190</v>
      </c>
      <c r="AS2222" t="s">
        <v>32161</v>
      </c>
      <c r="AT2222" t="s">
        <v>937</v>
      </c>
      <c r="AU2222">
        <v>66</v>
      </c>
      <c r="AV2222">
        <v>6190</v>
      </c>
      <c r="AW2222" t="s">
        <v>25263</v>
      </c>
      <c r="AX2222" t="s">
        <v>937</v>
      </c>
      <c r="AY2222">
        <v>66</v>
      </c>
      <c r="AZ2222">
        <v>6190</v>
      </c>
      <c r="BA2222" t="s">
        <v>18415</v>
      </c>
      <c r="BB2222" t="s">
        <v>937</v>
      </c>
      <c r="BC2222">
        <v>66</v>
      </c>
      <c r="BD2222">
        <v>6190</v>
      </c>
      <c r="BE2222" t="s">
        <v>11567</v>
      </c>
      <c r="BF2222" t="s">
        <v>937</v>
      </c>
      <c r="BH2222">
        <v>66</v>
      </c>
      <c r="BI2222">
        <v>6190</v>
      </c>
      <c r="BJ2222" t="s">
        <v>4919</v>
      </c>
      <c r="BK2222" t="s">
        <v>937</v>
      </c>
      <c r="BP2222">
        <v>105</v>
      </c>
      <c r="BQ2222">
        <v>6020</v>
      </c>
      <c r="BS2222">
        <v>2</v>
      </c>
    </row>
    <row r="2223" spans="43:71" x14ac:dyDescent="0.2">
      <c r="AQ2223">
        <v>66</v>
      </c>
      <c r="AR2223">
        <v>6200</v>
      </c>
      <c r="AS2223" t="s">
        <v>32162</v>
      </c>
      <c r="AT2223" t="s">
        <v>937</v>
      </c>
      <c r="AU2223">
        <v>66</v>
      </c>
      <c r="AV2223">
        <v>6200</v>
      </c>
      <c r="AW2223" t="s">
        <v>25264</v>
      </c>
      <c r="AX2223" t="s">
        <v>937</v>
      </c>
      <c r="AY2223">
        <v>66</v>
      </c>
      <c r="AZ2223">
        <v>6200</v>
      </c>
      <c r="BA2223" t="s">
        <v>18416</v>
      </c>
      <c r="BB2223" t="s">
        <v>937</v>
      </c>
      <c r="BC2223">
        <v>66</v>
      </c>
      <c r="BD2223">
        <v>6200</v>
      </c>
      <c r="BE2223" t="s">
        <v>11568</v>
      </c>
      <c r="BF2223" t="s">
        <v>937</v>
      </c>
      <c r="BH2223">
        <v>66</v>
      </c>
      <c r="BI2223">
        <v>6200</v>
      </c>
      <c r="BJ2223" t="s">
        <v>4920</v>
      </c>
      <c r="BK2223" t="s">
        <v>937</v>
      </c>
      <c r="BP2223">
        <v>105</v>
      </c>
      <c r="BQ2223">
        <v>6030</v>
      </c>
      <c r="BS2223">
        <v>2</v>
      </c>
    </row>
    <row r="2224" spans="43:71" x14ac:dyDescent="0.2">
      <c r="AQ2224">
        <v>66</v>
      </c>
      <c r="AR2224">
        <v>6210</v>
      </c>
      <c r="AS2224" t="s">
        <v>32163</v>
      </c>
      <c r="AT2224" t="s">
        <v>936</v>
      </c>
      <c r="AU2224">
        <v>66</v>
      </c>
      <c r="AV2224">
        <v>6210</v>
      </c>
      <c r="AW2224" t="s">
        <v>25265</v>
      </c>
      <c r="AX2224" t="s">
        <v>936</v>
      </c>
      <c r="AY2224">
        <v>66</v>
      </c>
      <c r="AZ2224">
        <v>6210</v>
      </c>
      <c r="BA2224" t="s">
        <v>18417</v>
      </c>
      <c r="BB2224" t="s">
        <v>936</v>
      </c>
      <c r="BC2224">
        <v>66</v>
      </c>
      <c r="BD2224">
        <v>6210</v>
      </c>
      <c r="BE2224" t="s">
        <v>11569</v>
      </c>
      <c r="BF2224" t="s">
        <v>936</v>
      </c>
      <c r="BH2224">
        <v>66</v>
      </c>
      <c r="BI2224">
        <v>6210</v>
      </c>
      <c r="BJ2224" t="s">
        <v>4921</v>
      </c>
      <c r="BK2224" t="s">
        <v>936</v>
      </c>
      <c r="BP2224">
        <v>105</v>
      </c>
      <c r="BQ2224">
        <v>6040</v>
      </c>
      <c r="BS2224">
        <v>2</v>
      </c>
    </row>
    <row r="2225" spans="43:71" x14ac:dyDescent="0.2">
      <c r="AQ2225">
        <v>66</v>
      </c>
      <c r="AR2225">
        <v>6240</v>
      </c>
      <c r="AS2225" t="s">
        <v>32164</v>
      </c>
      <c r="AT2225" t="s">
        <v>937</v>
      </c>
      <c r="AU2225">
        <v>66</v>
      </c>
      <c r="AV2225">
        <v>6240</v>
      </c>
      <c r="AW2225" t="s">
        <v>25266</v>
      </c>
      <c r="AX2225" t="s">
        <v>937</v>
      </c>
      <c r="AY2225">
        <v>66</v>
      </c>
      <c r="AZ2225">
        <v>6240</v>
      </c>
      <c r="BA2225" t="s">
        <v>18418</v>
      </c>
      <c r="BB2225" t="s">
        <v>937</v>
      </c>
      <c r="BC2225">
        <v>66</v>
      </c>
      <c r="BD2225">
        <v>6240</v>
      </c>
      <c r="BE2225" t="s">
        <v>11570</v>
      </c>
      <c r="BF2225" t="s">
        <v>937</v>
      </c>
      <c r="BH2225">
        <v>66</v>
      </c>
      <c r="BI2225">
        <v>6240</v>
      </c>
      <c r="BJ2225" t="s">
        <v>4922</v>
      </c>
      <c r="BK2225" t="s">
        <v>937</v>
      </c>
      <c r="BP2225">
        <v>105</v>
      </c>
      <c r="BQ2225">
        <v>6070</v>
      </c>
      <c r="BS2225">
        <v>2</v>
      </c>
    </row>
    <row r="2226" spans="43:71" x14ac:dyDescent="0.2">
      <c r="AQ2226">
        <v>66</v>
      </c>
      <c r="AR2226">
        <v>6250</v>
      </c>
      <c r="AS2226" t="s">
        <v>32165</v>
      </c>
      <c r="AT2226" t="s">
        <v>936</v>
      </c>
      <c r="AU2226">
        <v>66</v>
      </c>
      <c r="AV2226">
        <v>6250</v>
      </c>
      <c r="AW2226" t="s">
        <v>25267</v>
      </c>
      <c r="AX2226" t="s">
        <v>938</v>
      </c>
      <c r="AY2226">
        <v>66</v>
      </c>
      <c r="AZ2226">
        <v>6250</v>
      </c>
      <c r="BA2226" t="s">
        <v>18419</v>
      </c>
      <c r="BB2226" t="s">
        <v>938</v>
      </c>
      <c r="BC2226">
        <v>66</v>
      </c>
      <c r="BD2226">
        <v>6250</v>
      </c>
      <c r="BE2226" t="s">
        <v>11571</v>
      </c>
      <c r="BF2226" t="s">
        <v>938</v>
      </c>
      <c r="BH2226">
        <v>66</v>
      </c>
      <c r="BI2226">
        <v>6250</v>
      </c>
      <c r="BJ2226" t="s">
        <v>4923</v>
      </c>
      <c r="BK2226" t="s">
        <v>938</v>
      </c>
      <c r="BP2226">
        <v>105</v>
      </c>
      <c r="BQ2226">
        <v>6080</v>
      </c>
      <c r="BS2226">
        <v>1</v>
      </c>
    </row>
    <row r="2227" spans="43:71" x14ac:dyDescent="0.2">
      <c r="AQ2227">
        <v>66</v>
      </c>
      <c r="AR2227">
        <v>6256</v>
      </c>
      <c r="AS2227" t="s">
        <v>32166</v>
      </c>
      <c r="AT2227" t="s">
        <v>936</v>
      </c>
      <c r="AU2227">
        <v>66</v>
      </c>
      <c r="AV2227">
        <v>6256</v>
      </c>
      <c r="AW2227" t="s">
        <v>25268</v>
      </c>
      <c r="AX2227" t="s">
        <v>938</v>
      </c>
      <c r="AY2227">
        <v>66</v>
      </c>
      <c r="AZ2227">
        <v>6256</v>
      </c>
      <c r="BA2227" t="s">
        <v>18420</v>
      </c>
      <c r="BB2227" t="s">
        <v>938</v>
      </c>
      <c r="BC2227">
        <v>66</v>
      </c>
      <c r="BD2227">
        <v>6256</v>
      </c>
      <c r="BE2227" t="s">
        <v>11572</v>
      </c>
      <c r="BF2227" t="s">
        <v>938</v>
      </c>
      <c r="BH2227">
        <v>66</v>
      </c>
      <c r="BI2227">
        <v>6256</v>
      </c>
      <c r="BJ2227" t="s">
        <v>4924</v>
      </c>
      <c r="BK2227" t="s">
        <v>938</v>
      </c>
      <c r="BP2227">
        <v>105</v>
      </c>
      <c r="BQ2227">
        <v>6090</v>
      </c>
      <c r="BS2227">
        <v>2</v>
      </c>
    </row>
    <row r="2228" spans="43:71" x14ac:dyDescent="0.2">
      <c r="AQ2228">
        <v>66</v>
      </c>
      <c r="AR2228">
        <v>6260</v>
      </c>
      <c r="AS2228" t="s">
        <v>32167</v>
      </c>
      <c r="AT2228" t="s">
        <v>937</v>
      </c>
      <c r="AU2228">
        <v>66</v>
      </c>
      <c r="AV2228">
        <v>6260</v>
      </c>
      <c r="AW2228" t="s">
        <v>25269</v>
      </c>
      <c r="AX2228" t="s">
        <v>937</v>
      </c>
      <c r="AY2228">
        <v>66</v>
      </c>
      <c r="AZ2228">
        <v>6260</v>
      </c>
      <c r="BA2228" t="s">
        <v>18421</v>
      </c>
      <c r="BB2228" t="s">
        <v>937</v>
      </c>
      <c r="BC2228">
        <v>66</v>
      </c>
      <c r="BD2228">
        <v>6260</v>
      </c>
      <c r="BE2228" t="s">
        <v>11573</v>
      </c>
      <c r="BF2228" t="s">
        <v>937</v>
      </c>
      <c r="BH2228">
        <v>66</v>
      </c>
      <c r="BI2228">
        <v>6260</v>
      </c>
      <c r="BJ2228" t="s">
        <v>4925</v>
      </c>
      <c r="BK2228" t="s">
        <v>937</v>
      </c>
      <c r="BP2228">
        <v>105</v>
      </c>
      <c r="BQ2228">
        <v>6100</v>
      </c>
      <c r="BS2228">
        <v>2</v>
      </c>
    </row>
    <row r="2229" spans="43:71" x14ac:dyDescent="0.2">
      <c r="AQ2229">
        <v>66</v>
      </c>
      <c r="AR2229">
        <v>6270</v>
      </c>
      <c r="AS2229" t="s">
        <v>32168</v>
      </c>
      <c r="AT2229" t="s">
        <v>937</v>
      </c>
      <c r="AU2229">
        <v>66</v>
      </c>
      <c r="AV2229">
        <v>6270</v>
      </c>
      <c r="AW2229" t="s">
        <v>25270</v>
      </c>
      <c r="AX2229" t="s">
        <v>937</v>
      </c>
      <c r="AY2229">
        <v>66</v>
      </c>
      <c r="AZ2229">
        <v>6270</v>
      </c>
      <c r="BA2229" t="s">
        <v>18422</v>
      </c>
      <c r="BB2229" t="s">
        <v>937</v>
      </c>
      <c r="BC2229">
        <v>66</v>
      </c>
      <c r="BD2229">
        <v>6270</v>
      </c>
      <c r="BE2229" t="s">
        <v>11574</v>
      </c>
      <c r="BF2229" t="s">
        <v>937</v>
      </c>
      <c r="BH2229">
        <v>66</v>
      </c>
      <c r="BI2229">
        <v>6270</v>
      </c>
      <c r="BJ2229" t="s">
        <v>4926</v>
      </c>
      <c r="BK2229" t="s">
        <v>937</v>
      </c>
      <c r="BP2229">
        <v>105</v>
      </c>
      <c r="BQ2229">
        <v>6101</v>
      </c>
      <c r="BS2229">
        <v>1</v>
      </c>
    </row>
    <row r="2230" spans="43:71" x14ac:dyDescent="0.2">
      <c r="AQ2230">
        <v>66</v>
      </c>
      <c r="AR2230">
        <v>6280</v>
      </c>
      <c r="AS2230" t="s">
        <v>32169</v>
      </c>
      <c r="AT2230" t="s">
        <v>937</v>
      </c>
      <c r="AU2230">
        <v>66</v>
      </c>
      <c r="AV2230">
        <v>6280</v>
      </c>
      <c r="AW2230" t="s">
        <v>25271</v>
      </c>
      <c r="AX2230" t="s">
        <v>937</v>
      </c>
      <c r="AY2230">
        <v>66</v>
      </c>
      <c r="AZ2230">
        <v>6280</v>
      </c>
      <c r="BA2230" t="s">
        <v>18423</v>
      </c>
      <c r="BB2230" t="s">
        <v>937</v>
      </c>
      <c r="BC2230">
        <v>66</v>
      </c>
      <c r="BD2230">
        <v>6280</v>
      </c>
      <c r="BE2230" t="s">
        <v>11575</v>
      </c>
      <c r="BF2230" t="s">
        <v>937</v>
      </c>
      <c r="BH2230">
        <v>66</v>
      </c>
      <c r="BI2230">
        <v>6280</v>
      </c>
      <c r="BJ2230" t="s">
        <v>4927</v>
      </c>
      <c r="BK2230" t="s">
        <v>937</v>
      </c>
      <c r="BP2230">
        <v>105</v>
      </c>
      <c r="BQ2230">
        <v>6110</v>
      </c>
      <c r="BS2230">
        <v>1</v>
      </c>
    </row>
    <row r="2231" spans="43:71" x14ac:dyDescent="0.2">
      <c r="AQ2231">
        <v>66</v>
      </c>
      <c r="AR2231">
        <v>6290</v>
      </c>
      <c r="AS2231" t="s">
        <v>32170</v>
      </c>
      <c r="AT2231" t="s">
        <v>936</v>
      </c>
      <c r="AU2231">
        <v>66</v>
      </c>
      <c r="AV2231">
        <v>6290</v>
      </c>
      <c r="AW2231" t="s">
        <v>25272</v>
      </c>
      <c r="AX2231" t="s">
        <v>936</v>
      </c>
      <c r="AY2231">
        <v>66</v>
      </c>
      <c r="AZ2231">
        <v>6290</v>
      </c>
      <c r="BA2231" t="s">
        <v>18424</v>
      </c>
      <c r="BB2231" t="s">
        <v>936</v>
      </c>
      <c r="BC2231">
        <v>66</v>
      </c>
      <c r="BD2231">
        <v>6290</v>
      </c>
      <c r="BE2231" t="s">
        <v>11576</v>
      </c>
      <c r="BF2231" t="s">
        <v>936</v>
      </c>
      <c r="BH2231">
        <v>66</v>
      </c>
      <c r="BI2231">
        <v>6290</v>
      </c>
      <c r="BJ2231" t="s">
        <v>4928</v>
      </c>
      <c r="BK2231" t="s">
        <v>936</v>
      </c>
      <c r="BP2231">
        <v>105</v>
      </c>
      <c r="BQ2231">
        <v>6130</v>
      </c>
      <c r="BS2231">
        <v>2</v>
      </c>
    </row>
    <row r="2232" spans="43:71" x14ac:dyDescent="0.2">
      <c r="AQ2232">
        <v>66</v>
      </c>
      <c r="AR2232">
        <v>6300</v>
      </c>
      <c r="AS2232" t="s">
        <v>32171</v>
      </c>
      <c r="AT2232" t="s">
        <v>936</v>
      </c>
      <c r="AU2232">
        <v>66</v>
      </c>
      <c r="AV2232">
        <v>6300</v>
      </c>
      <c r="AW2232" t="s">
        <v>25273</v>
      </c>
      <c r="AX2232" t="s">
        <v>936</v>
      </c>
      <c r="AY2232">
        <v>66</v>
      </c>
      <c r="AZ2232">
        <v>6300</v>
      </c>
      <c r="BA2232" t="s">
        <v>18425</v>
      </c>
      <c r="BB2232" t="s">
        <v>936</v>
      </c>
      <c r="BC2232">
        <v>66</v>
      </c>
      <c r="BD2232">
        <v>6300</v>
      </c>
      <c r="BE2232" t="s">
        <v>11577</v>
      </c>
      <c r="BF2232" t="s">
        <v>936</v>
      </c>
      <c r="BH2232">
        <v>66</v>
      </c>
      <c r="BI2232">
        <v>6300</v>
      </c>
      <c r="BJ2232" t="s">
        <v>4929</v>
      </c>
      <c r="BK2232" t="s">
        <v>936</v>
      </c>
      <c r="BP2232">
        <v>105</v>
      </c>
      <c r="BQ2232">
        <v>6131</v>
      </c>
      <c r="BS2232">
        <v>1</v>
      </c>
    </row>
    <row r="2233" spans="43:71" x14ac:dyDescent="0.2">
      <c r="AQ2233">
        <v>66</v>
      </c>
      <c r="AR2233">
        <v>6310</v>
      </c>
      <c r="AS2233" t="s">
        <v>32172</v>
      </c>
      <c r="AT2233" t="s">
        <v>936</v>
      </c>
      <c r="AU2233">
        <v>66</v>
      </c>
      <c r="AV2233">
        <v>6310</v>
      </c>
      <c r="AW2233" t="s">
        <v>25274</v>
      </c>
      <c r="AX2233" t="s">
        <v>936</v>
      </c>
      <c r="AY2233">
        <v>66</v>
      </c>
      <c r="AZ2233">
        <v>6310</v>
      </c>
      <c r="BA2233" t="s">
        <v>18426</v>
      </c>
      <c r="BB2233" t="s">
        <v>936</v>
      </c>
      <c r="BC2233">
        <v>66</v>
      </c>
      <c r="BD2233">
        <v>6310</v>
      </c>
      <c r="BE2233" t="s">
        <v>11578</v>
      </c>
      <c r="BF2233" t="s">
        <v>936</v>
      </c>
      <c r="BH2233">
        <v>66</v>
      </c>
      <c r="BI2233">
        <v>6310</v>
      </c>
      <c r="BJ2233" t="s">
        <v>4930</v>
      </c>
      <c r="BK2233" t="s">
        <v>936</v>
      </c>
      <c r="BP2233">
        <v>105</v>
      </c>
      <c r="BQ2233">
        <v>6140</v>
      </c>
      <c r="BS2233">
        <v>2</v>
      </c>
    </row>
    <row r="2234" spans="43:71" x14ac:dyDescent="0.2">
      <c r="AQ2234">
        <v>66</v>
      </c>
      <c r="AR2234">
        <v>6320</v>
      </c>
      <c r="AS2234" t="s">
        <v>32173</v>
      </c>
      <c r="AT2234" t="s">
        <v>938</v>
      </c>
      <c r="AU2234">
        <v>66</v>
      </c>
      <c r="AV2234">
        <v>6320</v>
      </c>
      <c r="AW2234" t="s">
        <v>25275</v>
      </c>
      <c r="AX2234" t="s">
        <v>938</v>
      </c>
      <c r="AY2234">
        <v>66</v>
      </c>
      <c r="AZ2234">
        <v>6320</v>
      </c>
      <c r="BA2234" t="s">
        <v>18427</v>
      </c>
      <c r="BB2234" t="s">
        <v>938</v>
      </c>
      <c r="BC2234">
        <v>66</v>
      </c>
      <c r="BD2234">
        <v>6320</v>
      </c>
      <c r="BE2234" t="s">
        <v>11579</v>
      </c>
      <c r="BF2234" t="s">
        <v>938</v>
      </c>
      <c r="BH2234">
        <v>66</v>
      </c>
      <c r="BI2234">
        <v>6320</v>
      </c>
      <c r="BJ2234" t="s">
        <v>4931</v>
      </c>
      <c r="BK2234" t="s">
        <v>938</v>
      </c>
      <c r="BP2234">
        <v>105</v>
      </c>
      <c r="BQ2234">
        <v>6150</v>
      </c>
      <c r="BS2234">
        <v>2</v>
      </c>
    </row>
    <row r="2235" spans="43:71" x14ac:dyDescent="0.2">
      <c r="AQ2235">
        <v>66</v>
      </c>
      <c r="AR2235">
        <v>6330</v>
      </c>
      <c r="AS2235" t="s">
        <v>32174</v>
      </c>
      <c r="AT2235" t="s">
        <v>936</v>
      </c>
      <c r="AU2235">
        <v>66</v>
      </c>
      <c r="AV2235">
        <v>6330</v>
      </c>
      <c r="AW2235" t="s">
        <v>25276</v>
      </c>
      <c r="AX2235" t="s">
        <v>936</v>
      </c>
      <c r="AY2235">
        <v>66</v>
      </c>
      <c r="AZ2235">
        <v>6330</v>
      </c>
      <c r="BA2235" t="s">
        <v>18428</v>
      </c>
      <c r="BB2235" t="s">
        <v>936</v>
      </c>
      <c r="BC2235">
        <v>66</v>
      </c>
      <c r="BD2235">
        <v>6330</v>
      </c>
      <c r="BE2235" t="s">
        <v>11580</v>
      </c>
      <c r="BF2235" t="s">
        <v>936</v>
      </c>
      <c r="BH2235">
        <v>66</v>
      </c>
      <c r="BI2235">
        <v>6330</v>
      </c>
      <c r="BJ2235" t="s">
        <v>4932</v>
      </c>
      <c r="BK2235" t="s">
        <v>936</v>
      </c>
      <c r="BP2235">
        <v>105</v>
      </c>
      <c r="BQ2235">
        <v>6160</v>
      </c>
      <c r="BS2235">
        <v>2</v>
      </c>
    </row>
    <row r="2236" spans="43:71" x14ac:dyDescent="0.2">
      <c r="AQ2236">
        <v>66</v>
      </c>
      <c r="AR2236">
        <v>6340</v>
      </c>
      <c r="AS2236" t="s">
        <v>32175</v>
      </c>
      <c r="AT2236" t="s">
        <v>936</v>
      </c>
      <c r="AU2236">
        <v>66</v>
      </c>
      <c r="AV2236">
        <v>6340</v>
      </c>
      <c r="AW2236" t="s">
        <v>25277</v>
      </c>
      <c r="AX2236" t="s">
        <v>936</v>
      </c>
      <c r="AY2236">
        <v>66</v>
      </c>
      <c r="AZ2236">
        <v>6340</v>
      </c>
      <c r="BA2236" t="s">
        <v>18429</v>
      </c>
      <c r="BB2236" t="s">
        <v>936</v>
      </c>
      <c r="BC2236">
        <v>66</v>
      </c>
      <c r="BD2236">
        <v>6340</v>
      </c>
      <c r="BE2236" t="s">
        <v>11581</v>
      </c>
      <c r="BF2236" t="s">
        <v>936</v>
      </c>
      <c r="BH2236">
        <v>66</v>
      </c>
      <c r="BI2236">
        <v>6340</v>
      </c>
      <c r="BJ2236" t="s">
        <v>4933</v>
      </c>
      <c r="BK2236" t="s">
        <v>936</v>
      </c>
      <c r="BP2236">
        <v>105</v>
      </c>
      <c r="BQ2236">
        <v>6170</v>
      </c>
      <c r="BS2236">
        <v>2</v>
      </c>
    </row>
    <row r="2237" spans="43:71" x14ac:dyDescent="0.2">
      <c r="AQ2237">
        <v>66</v>
      </c>
      <c r="AR2237">
        <v>6350</v>
      </c>
      <c r="AS2237" t="s">
        <v>32176</v>
      </c>
      <c r="AT2237" t="s">
        <v>938</v>
      </c>
      <c r="AU2237">
        <v>66</v>
      </c>
      <c r="AV2237">
        <v>6350</v>
      </c>
      <c r="AW2237" t="s">
        <v>25278</v>
      </c>
      <c r="AX2237" t="s">
        <v>938</v>
      </c>
      <c r="AY2237">
        <v>66</v>
      </c>
      <c r="AZ2237">
        <v>6350</v>
      </c>
      <c r="BA2237" t="s">
        <v>18430</v>
      </c>
      <c r="BB2237" t="s">
        <v>938</v>
      </c>
      <c r="BC2237">
        <v>66</v>
      </c>
      <c r="BD2237">
        <v>6350</v>
      </c>
      <c r="BE2237" t="s">
        <v>11582</v>
      </c>
      <c r="BF2237" t="s">
        <v>938</v>
      </c>
      <c r="BH2237">
        <v>66</v>
      </c>
      <c r="BI2237">
        <v>6350</v>
      </c>
      <c r="BJ2237" t="s">
        <v>4934</v>
      </c>
      <c r="BK2237" t="s">
        <v>938</v>
      </c>
      <c r="BP2237">
        <v>105</v>
      </c>
      <c r="BQ2237">
        <v>6180</v>
      </c>
      <c r="BS2237">
        <v>2</v>
      </c>
    </row>
    <row r="2238" spans="43:71" x14ac:dyDescent="0.2">
      <c r="AQ2238">
        <v>66</v>
      </c>
      <c r="AR2238">
        <v>6360</v>
      </c>
      <c r="AS2238" t="s">
        <v>32177</v>
      </c>
      <c r="AT2238" t="s">
        <v>936</v>
      </c>
      <c r="AU2238">
        <v>66</v>
      </c>
      <c r="AV2238">
        <v>6360</v>
      </c>
      <c r="AW2238" t="s">
        <v>25279</v>
      </c>
      <c r="AX2238" t="s">
        <v>936</v>
      </c>
      <c r="AY2238">
        <v>66</v>
      </c>
      <c r="AZ2238">
        <v>6360</v>
      </c>
      <c r="BA2238" t="s">
        <v>18431</v>
      </c>
      <c r="BB2238" t="s">
        <v>936</v>
      </c>
      <c r="BC2238">
        <v>66</v>
      </c>
      <c r="BD2238">
        <v>6360</v>
      </c>
      <c r="BE2238" t="s">
        <v>11583</v>
      </c>
      <c r="BF2238" t="s">
        <v>936</v>
      </c>
      <c r="BH2238">
        <v>66</v>
      </c>
      <c r="BI2238">
        <v>6360</v>
      </c>
      <c r="BJ2238" t="s">
        <v>4935</v>
      </c>
      <c r="BK2238" t="s">
        <v>936</v>
      </c>
      <c r="BP2238">
        <v>105</v>
      </c>
      <c r="BQ2238">
        <v>6190</v>
      </c>
      <c r="BS2238">
        <v>2</v>
      </c>
    </row>
    <row r="2239" spans="43:71" x14ac:dyDescent="0.2">
      <c r="AQ2239">
        <v>66</v>
      </c>
      <c r="AR2239">
        <v>7205</v>
      </c>
      <c r="AS2239" t="s">
        <v>32178</v>
      </c>
      <c r="AT2239" t="s">
        <v>937</v>
      </c>
      <c r="AU2239">
        <v>66</v>
      </c>
      <c r="AV2239">
        <v>7205</v>
      </c>
      <c r="AW2239" t="s">
        <v>25280</v>
      </c>
      <c r="AX2239" t="s">
        <v>937</v>
      </c>
      <c r="AY2239">
        <v>66</v>
      </c>
      <c r="AZ2239">
        <v>7205</v>
      </c>
      <c r="BA2239" t="s">
        <v>18432</v>
      </c>
      <c r="BB2239" t="s">
        <v>937</v>
      </c>
      <c r="BC2239">
        <v>66</v>
      </c>
      <c r="BD2239">
        <v>7205</v>
      </c>
      <c r="BE2239" t="s">
        <v>11584</v>
      </c>
      <c r="BF2239" t="s">
        <v>937</v>
      </c>
      <c r="BH2239">
        <v>66</v>
      </c>
      <c r="BI2239">
        <v>7205</v>
      </c>
      <c r="BJ2239" t="s">
        <v>4936</v>
      </c>
      <c r="BK2239" t="s">
        <v>937</v>
      </c>
      <c r="BP2239">
        <v>105</v>
      </c>
      <c r="BQ2239">
        <v>6200</v>
      </c>
      <c r="BS2239">
        <v>2</v>
      </c>
    </row>
    <row r="2240" spans="43:71" x14ac:dyDescent="0.2">
      <c r="AQ2240">
        <v>66</v>
      </c>
      <c r="AR2240">
        <v>7206</v>
      </c>
      <c r="AS2240" t="s">
        <v>32179</v>
      </c>
      <c r="AT2240" t="s">
        <v>936</v>
      </c>
      <c r="AU2240">
        <v>66</v>
      </c>
      <c r="AV2240">
        <v>7206</v>
      </c>
      <c r="AW2240" t="s">
        <v>25281</v>
      </c>
      <c r="AX2240" t="s">
        <v>936</v>
      </c>
      <c r="AY2240">
        <v>66</v>
      </c>
      <c r="AZ2240">
        <v>7206</v>
      </c>
      <c r="BA2240" t="s">
        <v>18433</v>
      </c>
      <c r="BB2240" t="s">
        <v>936</v>
      </c>
      <c r="BC2240">
        <v>66</v>
      </c>
      <c r="BD2240">
        <v>7206</v>
      </c>
      <c r="BE2240" t="s">
        <v>11585</v>
      </c>
      <c r="BF2240" t="s">
        <v>936</v>
      </c>
      <c r="BH2240">
        <v>66</v>
      </c>
      <c r="BI2240">
        <v>7206</v>
      </c>
      <c r="BJ2240" t="s">
        <v>4937</v>
      </c>
      <c r="BK2240" t="s">
        <v>936</v>
      </c>
      <c r="BP2240">
        <v>105</v>
      </c>
      <c r="BQ2240">
        <v>6210</v>
      </c>
      <c r="BS2240">
        <v>1</v>
      </c>
    </row>
    <row r="2241" spans="43:71" x14ac:dyDescent="0.2">
      <c r="AQ2241">
        <v>66</v>
      </c>
      <c r="AR2241">
        <v>7207</v>
      </c>
      <c r="AS2241" t="s">
        <v>32180</v>
      </c>
      <c r="AT2241" t="s">
        <v>936</v>
      </c>
      <c r="AU2241">
        <v>66</v>
      </c>
      <c r="AV2241">
        <v>7207</v>
      </c>
      <c r="AW2241" t="s">
        <v>25282</v>
      </c>
      <c r="AX2241" t="s">
        <v>936</v>
      </c>
      <c r="AY2241">
        <v>66</v>
      </c>
      <c r="AZ2241">
        <v>7207</v>
      </c>
      <c r="BA2241" t="s">
        <v>18434</v>
      </c>
      <c r="BB2241" t="s">
        <v>936</v>
      </c>
      <c r="BC2241">
        <v>66</v>
      </c>
      <c r="BD2241">
        <v>7207</v>
      </c>
      <c r="BE2241" t="s">
        <v>11586</v>
      </c>
      <c r="BF2241" t="s">
        <v>936</v>
      </c>
      <c r="BH2241">
        <v>66</v>
      </c>
      <c r="BI2241">
        <v>7207</v>
      </c>
      <c r="BJ2241" t="s">
        <v>4938</v>
      </c>
      <c r="BK2241" t="s">
        <v>936</v>
      </c>
      <c r="BP2241">
        <v>105</v>
      </c>
      <c r="BQ2241">
        <v>6240</v>
      </c>
      <c r="BS2241">
        <v>2</v>
      </c>
    </row>
    <row r="2242" spans="43:71" x14ac:dyDescent="0.2">
      <c r="AQ2242">
        <v>66</v>
      </c>
      <c r="AR2242">
        <v>7210</v>
      </c>
      <c r="AS2242" t="s">
        <v>32181</v>
      </c>
      <c r="AT2242" t="s">
        <v>937</v>
      </c>
      <c r="AU2242">
        <v>66</v>
      </c>
      <c r="AV2242">
        <v>7210</v>
      </c>
      <c r="AW2242" t="s">
        <v>25283</v>
      </c>
      <c r="AX2242" t="s">
        <v>937</v>
      </c>
      <c r="AY2242">
        <v>66</v>
      </c>
      <c r="AZ2242">
        <v>7210</v>
      </c>
      <c r="BA2242" t="s">
        <v>18435</v>
      </c>
      <c r="BB2242" t="s">
        <v>937</v>
      </c>
      <c r="BC2242">
        <v>66</v>
      </c>
      <c r="BD2242">
        <v>7210</v>
      </c>
      <c r="BE2242" t="s">
        <v>11587</v>
      </c>
      <c r="BF2242" t="s">
        <v>937</v>
      </c>
      <c r="BH2242">
        <v>66</v>
      </c>
      <c r="BI2242">
        <v>7210</v>
      </c>
      <c r="BJ2242" t="s">
        <v>4939</v>
      </c>
      <c r="BK2242" t="s">
        <v>937</v>
      </c>
      <c r="BP2242">
        <v>105</v>
      </c>
      <c r="BQ2242">
        <v>6250</v>
      </c>
      <c r="BS2242">
        <v>1</v>
      </c>
    </row>
    <row r="2243" spans="43:71" x14ac:dyDescent="0.2">
      <c r="AQ2243">
        <v>66</v>
      </c>
      <c r="AR2243">
        <v>8073</v>
      </c>
      <c r="AS2243" t="s">
        <v>32182</v>
      </c>
      <c r="AT2243" t="s">
        <v>936</v>
      </c>
      <c r="AU2243">
        <v>66</v>
      </c>
      <c r="AV2243">
        <v>8073</v>
      </c>
      <c r="AW2243" t="s">
        <v>25284</v>
      </c>
      <c r="AX2243" t="s">
        <v>936</v>
      </c>
      <c r="AY2243">
        <v>66</v>
      </c>
      <c r="AZ2243">
        <v>8073</v>
      </c>
      <c r="BA2243" t="s">
        <v>18436</v>
      </c>
      <c r="BB2243" t="s">
        <v>936</v>
      </c>
      <c r="BC2243">
        <v>66</v>
      </c>
      <c r="BD2243">
        <v>8073</v>
      </c>
      <c r="BE2243" t="s">
        <v>11588</v>
      </c>
      <c r="BF2243" t="s">
        <v>936</v>
      </c>
      <c r="BH2243">
        <v>66</v>
      </c>
      <c r="BI2243">
        <v>8073</v>
      </c>
      <c r="BJ2243" t="s">
        <v>4940</v>
      </c>
      <c r="BK2243" t="s">
        <v>936</v>
      </c>
      <c r="BP2243">
        <v>105</v>
      </c>
      <c r="BQ2243">
        <v>6256</v>
      </c>
      <c r="BS2243">
        <v>1</v>
      </c>
    </row>
    <row r="2244" spans="43:71" x14ac:dyDescent="0.2">
      <c r="AQ2244">
        <v>66</v>
      </c>
      <c r="AR2244">
        <v>8074</v>
      </c>
      <c r="AS2244" t="s">
        <v>32183</v>
      </c>
      <c r="AT2244" t="s">
        <v>937</v>
      </c>
      <c r="AU2244">
        <v>66</v>
      </c>
      <c r="AV2244">
        <v>8074</v>
      </c>
      <c r="AW2244" t="s">
        <v>25285</v>
      </c>
      <c r="AX2244" t="s">
        <v>937</v>
      </c>
      <c r="AY2244">
        <v>66</v>
      </c>
      <c r="AZ2244">
        <v>8074</v>
      </c>
      <c r="BA2244" t="s">
        <v>18437</v>
      </c>
      <c r="BB2244" t="s">
        <v>937</v>
      </c>
      <c r="BC2244">
        <v>66</v>
      </c>
      <c r="BD2244">
        <v>8074</v>
      </c>
      <c r="BE2244" t="s">
        <v>11589</v>
      </c>
      <c r="BF2244" t="s">
        <v>937</v>
      </c>
      <c r="BH2244">
        <v>66</v>
      </c>
      <c r="BI2244">
        <v>8074</v>
      </c>
      <c r="BJ2244" t="s">
        <v>4941</v>
      </c>
      <c r="BK2244" t="s">
        <v>937</v>
      </c>
      <c r="BP2244">
        <v>105</v>
      </c>
      <c r="BQ2244">
        <v>6260</v>
      </c>
      <c r="BS2244">
        <v>2</v>
      </c>
    </row>
    <row r="2245" spans="43:71" x14ac:dyDescent="0.2">
      <c r="AQ2245">
        <v>66</v>
      </c>
      <c r="AR2245">
        <v>8075</v>
      </c>
      <c r="AS2245" t="s">
        <v>32184</v>
      </c>
      <c r="AT2245" t="s">
        <v>937</v>
      </c>
      <c r="AU2245">
        <v>66</v>
      </c>
      <c r="AV2245">
        <v>8075</v>
      </c>
      <c r="AW2245" t="s">
        <v>25286</v>
      </c>
      <c r="AX2245" t="s">
        <v>937</v>
      </c>
      <c r="AY2245">
        <v>66</v>
      </c>
      <c r="AZ2245">
        <v>8075</v>
      </c>
      <c r="BA2245" t="s">
        <v>18438</v>
      </c>
      <c r="BB2245" t="s">
        <v>937</v>
      </c>
      <c r="BC2245">
        <v>66</v>
      </c>
      <c r="BD2245">
        <v>8075</v>
      </c>
      <c r="BE2245" t="s">
        <v>11590</v>
      </c>
      <c r="BF2245" t="s">
        <v>937</v>
      </c>
      <c r="BH2245">
        <v>66</v>
      </c>
      <c r="BI2245">
        <v>8075</v>
      </c>
      <c r="BJ2245" t="s">
        <v>4942</v>
      </c>
      <c r="BK2245" t="s">
        <v>937</v>
      </c>
      <c r="BP2245">
        <v>105</v>
      </c>
      <c r="BQ2245">
        <v>6270</v>
      </c>
      <c r="BS2245">
        <v>2</v>
      </c>
    </row>
    <row r="2246" spans="43:71" x14ac:dyDescent="0.2">
      <c r="AQ2246">
        <v>66</v>
      </c>
      <c r="AR2246">
        <v>8076</v>
      </c>
      <c r="AS2246" t="s">
        <v>32185</v>
      </c>
      <c r="AT2246" t="s">
        <v>938</v>
      </c>
      <c r="AU2246">
        <v>66</v>
      </c>
      <c r="AV2246">
        <v>8076</v>
      </c>
      <c r="AW2246" t="s">
        <v>25287</v>
      </c>
      <c r="AX2246" t="s">
        <v>938</v>
      </c>
      <c r="AY2246">
        <v>66</v>
      </c>
      <c r="AZ2246">
        <v>8076</v>
      </c>
      <c r="BA2246" t="s">
        <v>18439</v>
      </c>
      <c r="BB2246" t="s">
        <v>938</v>
      </c>
      <c r="BC2246">
        <v>66</v>
      </c>
      <c r="BD2246">
        <v>8076</v>
      </c>
      <c r="BE2246" t="s">
        <v>11591</v>
      </c>
      <c r="BF2246" t="s">
        <v>938</v>
      </c>
      <c r="BH2246">
        <v>66</v>
      </c>
      <c r="BI2246">
        <v>8076</v>
      </c>
      <c r="BJ2246" t="s">
        <v>4943</v>
      </c>
      <c r="BK2246" t="s">
        <v>938</v>
      </c>
      <c r="BP2246">
        <v>105</v>
      </c>
      <c r="BQ2246">
        <v>6280</v>
      </c>
      <c r="BS2246">
        <v>1</v>
      </c>
    </row>
    <row r="2247" spans="43:71" x14ac:dyDescent="0.2">
      <c r="AQ2247">
        <v>66</v>
      </c>
      <c r="AR2247">
        <v>8077</v>
      </c>
      <c r="AS2247" t="s">
        <v>32186</v>
      </c>
      <c r="AT2247" t="s">
        <v>937</v>
      </c>
      <c r="AU2247">
        <v>66</v>
      </c>
      <c r="AV2247">
        <v>8077</v>
      </c>
      <c r="AW2247" t="s">
        <v>25288</v>
      </c>
      <c r="AX2247" t="s">
        <v>937</v>
      </c>
      <c r="AY2247">
        <v>66</v>
      </c>
      <c r="AZ2247">
        <v>8077</v>
      </c>
      <c r="BA2247" t="s">
        <v>18440</v>
      </c>
      <c r="BB2247" t="s">
        <v>937</v>
      </c>
      <c r="BC2247">
        <v>66</v>
      </c>
      <c r="BD2247">
        <v>8077</v>
      </c>
      <c r="BE2247" t="s">
        <v>11592</v>
      </c>
      <c r="BF2247" t="s">
        <v>937</v>
      </c>
      <c r="BH2247">
        <v>66</v>
      </c>
      <c r="BI2247">
        <v>8077</v>
      </c>
      <c r="BJ2247" t="s">
        <v>4944</v>
      </c>
      <c r="BK2247" t="s">
        <v>937</v>
      </c>
      <c r="BP2247">
        <v>105</v>
      </c>
      <c r="BQ2247">
        <v>6290</v>
      </c>
      <c r="BS2247">
        <v>1</v>
      </c>
    </row>
    <row r="2248" spans="43:71" x14ac:dyDescent="0.2">
      <c r="AQ2248">
        <v>66</v>
      </c>
      <c r="AR2248">
        <v>8078</v>
      </c>
      <c r="AS2248" t="s">
        <v>32187</v>
      </c>
      <c r="AT2248" t="s">
        <v>937</v>
      </c>
      <c r="AU2248">
        <v>66</v>
      </c>
      <c r="AV2248">
        <v>8078</v>
      </c>
      <c r="AW2248" t="s">
        <v>25289</v>
      </c>
      <c r="AX2248" t="s">
        <v>937</v>
      </c>
      <c r="AY2248">
        <v>66</v>
      </c>
      <c r="AZ2248">
        <v>8078</v>
      </c>
      <c r="BA2248" t="s">
        <v>18441</v>
      </c>
      <c r="BB2248" t="s">
        <v>937</v>
      </c>
      <c r="BC2248">
        <v>66</v>
      </c>
      <c r="BD2248">
        <v>8078</v>
      </c>
      <c r="BE2248" t="s">
        <v>11593</v>
      </c>
      <c r="BF2248" t="s">
        <v>937</v>
      </c>
      <c r="BH2248">
        <v>66</v>
      </c>
      <c r="BI2248">
        <v>8078</v>
      </c>
      <c r="BJ2248" t="s">
        <v>4945</v>
      </c>
      <c r="BK2248" t="s">
        <v>937</v>
      </c>
      <c r="BP2248">
        <v>105</v>
      </c>
      <c r="BQ2248">
        <v>6300</v>
      </c>
      <c r="BS2248">
        <v>1</v>
      </c>
    </row>
    <row r="2249" spans="43:71" x14ac:dyDescent="0.2">
      <c r="AQ2249">
        <v>66</v>
      </c>
      <c r="AR2249">
        <v>8079</v>
      </c>
      <c r="AS2249" t="s">
        <v>32188</v>
      </c>
      <c r="AT2249" t="s">
        <v>937</v>
      </c>
      <c r="AU2249">
        <v>66</v>
      </c>
      <c r="AV2249">
        <v>8079</v>
      </c>
      <c r="AW2249" t="s">
        <v>25290</v>
      </c>
      <c r="AX2249" t="s">
        <v>937</v>
      </c>
      <c r="AY2249">
        <v>66</v>
      </c>
      <c r="AZ2249">
        <v>8079</v>
      </c>
      <c r="BA2249" t="s">
        <v>18442</v>
      </c>
      <c r="BB2249" t="s">
        <v>937</v>
      </c>
      <c r="BC2249">
        <v>66</v>
      </c>
      <c r="BD2249">
        <v>8079</v>
      </c>
      <c r="BE2249" t="s">
        <v>11594</v>
      </c>
      <c r="BF2249" t="s">
        <v>937</v>
      </c>
      <c r="BH2249">
        <v>66</v>
      </c>
      <c r="BI2249">
        <v>8079</v>
      </c>
      <c r="BJ2249" t="s">
        <v>4946</v>
      </c>
      <c r="BK2249" t="s">
        <v>937</v>
      </c>
      <c r="BP2249">
        <v>105</v>
      </c>
      <c r="BQ2249">
        <v>6310</v>
      </c>
      <c r="BS2249">
        <v>1</v>
      </c>
    </row>
    <row r="2250" spans="43:71" x14ac:dyDescent="0.2">
      <c r="AQ2250">
        <v>66</v>
      </c>
      <c r="AR2250">
        <v>8080</v>
      </c>
      <c r="AS2250" t="s">
        <v>32189</v>
      </c>
      <c r="AT2250" t="s">
        <v>937</v>
      </c>
      <c r="AU2250">
        <v>66</v>
      </c>
      <c r="AV2250">
        <v>8080</v>
      </c>
      <c r="AW2250" t="s">
        <v>25291</v>
      </c>
      <c r="AX2250" t="s">
        <v>937</v>
      </c>
      <c r="AY2250">
        <v>66</v>
      </c>
      <c r="AZ2250">
        <v>8080</v>
      </c>
      <c r="BA2250" t="s">
        <v>18443</v>
      </c>
      <c r="BB2250" t="s">
        <v>937</v>
      </c>
      <c r="BC2250">
        <v>66</v>
      </c>
      <c r="BD2250">
        <v>8080</v>
      </c>
      <c r="BE2250" t="s">
        <v>11595</v>
      </c>
      <c r="BF2250" t="s">
        <v>937</v>
      </c>
      <c r="BH2250">
        <v>66</v>
      </c>
      <c r="BI2250">
        <v>8080</v>
      </c>
      <c r="BJ2250" t="s">
        <v>4947</v>
      </c>
      <c r="BK2250" t="s">
        <v>937</v>
      </c>
      <c r="BP2250">
        <v>105</v>
      </c>
      <c r="BQ2250">
        <v>6320</v>
      </c>
      <c r="BS2250">
        <v>1</v>
      </c>
    </row>
    <row r="2251" spans="43:71" x14ac:dyDescent="0.2">
      <c r="AQ2251">
        <v>66</v>
      </c>
      <c r="AR2251">
        <v>8081</v>
      </c>
      <c r="AS2251" t="s">
        <v>32190</v>
      </c>
      <c r="AT2251" t="s">
        <v>937</v>
      </c>
      <c r="AU2251">
        <v>66</v>
      </c>
      <c r="AV2251">
        <v>8081</v>
      </c>
      <c r="AW2251" t="s">
        <v>25292</v>
      </c>
      <c r="AX2251" t="s">
        <v>937</v>
      </c>
      <c r="AY2251">
        <v>66</v>
      </c>
      <c r="AZ2251">
        <v>8081</v>
      </c>
      <c r="BA2251" t="s">
        <v>18444</v>
      </c>
      <c r="BB2251" t="s">
        <v>937</v>
      </c>
      <c r="BC2251">
        <v>66</v>
      </c>
      <c r="BD2251">
        <v>8081</v>
      </c>
      <c r="BE2251" t="s">
        <v>11596</v>
      </c>
      <c r="BF2251" t="s">
        <v>937</v>
      </c>
      <c r="BH2251">
        <v>66</v>
      </c>
      <c r="BI2251">
        <v>8081</v>
      </c>
      <c r="BJ2251" t="s">
        <v>4948</v>
      </c>
      <c r="BK2251" t="s">
        <v>937</v>
      </c>
      <c r="BP2251">
        <v>105</v>
      </c>
      <c r="BQ2251">
        <v>6330</v>
      </c>
      <c r="BS2251">
        <v>1</v>
      </c>
    </row>
    <row r="2252" spans="43:71" x14ac:dyDescent="0.2">
      <c r="AQ2252">
        <v>66</v>
      </c>
      <c r="AR2252">
        <v>8082</v>
      </c>
      <c r="AS2252" t="s">
        <v>32191</v>
      </c>
      <c r="AT2252" t="s">
        <v>938</v>
      </c>
      <c r="AU2252">
        <v>66</v>
      </c>
      <c r="AV2252">
        <v>8082</v>
      </c>
      <c r="AW2252" t="s">
        <v>25293</v>
      </c>
      <c r="AX2252" t="s">
        <v>937</v>
      </c>
      <c r="AY2252">
        <v>66</v>
      </c>
      <c r="AZ2252">
        <v>8082</v>
      </c>
      <c r="BA2252" t="s">
        <v>18445</v>
      </c>
      <c r="BB2252" t="s">
        <v>937</v>
      </c>
      <c r="BC2252">
        <v>66</v>
      </c>
      <c r="BD2252">
        <v>8082</v>
      </c>
      <c r="BE2252" t="s">
        <v>11597</v>
      </c>
      <c r="BF2252" t="s">
        <v>937</v>
      </c>
      <c r="BH2252">
        <v>66</v>
      </c>
      <c r="BI2252">
        <v>8082</v>
      </c>
      <c r="BJ2252" t="s">
        <v>4949</v>
      </c>
      <c r="BK2252" t="s">
        <v>937</v>
      </c>
      <c r="BP2252">
        <v>105</v>
      </c>
      <c r="BQ2252">
        <v>6340</v>
      </c>
      <c r="BS2252">
        <v>1</v>
      </c>
    </row>
    <row r="2253" spans="43:71" x14ac:dyDescent="0.2">
      <c r="AQ2253">
        <v>66</v>
      </c>
      <c r="AR2253">
        <v>8083</v>
      </c>
      <c r="AS2253" t="s">
        <v>32192</v>
      </c>
      <c r="AT2253" t="s">
        <v>937</v>
      </c>
      <c r="AU2253">
        <v>66</v>
      </c>
      <c r="AV2253">
        <v>8083</v>
      </c>
      <c r="AW2253" t="s">
        <v>25294</v>
      </c>
      <c r="AX2253" t="s">
        <v>937</v>
      </c>
      <c r="AY2253">
        <v>66</v>
      </c>
      <c r="AZ2253">
        <v>8083</v>
      </c>
      <c r="BA2253" t="s">
        <v>18446</v>
      </c>
      <c r="BB2253" t="s">
        <v>937</v>
      </c>
      <c r="BC2253">
        <v>66</v>
      </c>
      <c r="BD2253">
        <v>8083</v>
      </c>
      <c r="BE2253" t="s">
        <v>11598</v>
      </c>
      <c r="BF2253" t="s">
        <v>937</v>
      </c>
      <c r="BH2253">
        <v>66</v>
      </c>
      <c r="BI2253">
        <v>8083</v>
      </c>
      <c r="BJ2253" t="s">
        <v>4950</v>
      </c>
      <c r="BK2253" t="s">
        <v>937</v>
      </c>
      <c r="BP2253">
        <v>106</v>
      </c>
      <c r="BQ2253">
        <v>6010</v>
      </c>
      <c r="BS2253">
        <v>2</v>
      </c>
    </row>
    <row r="2254" spans="43:71" x14ac:dyDescent="0.2">
      <c r="AQ2254">
        <v>66</v>
      </c>
      <c r="AR2254">
        <v>8084</v>
      </c>
      <c r="AS2254" t="s">
        <v>32193</v>
      </c>
      <c r="AT2254" t="s">
        <v>937</v>
      </c>
      <c r="AU2254">
        <v>66</v>
      </c>
      <c r="AV2254">
        <v>8084</v>
      </c>
      <c r="AW2254" t="s">
        <v>25295</v>
      </c>
      <c r="AX2254" t="s">
        <v>937</v>
      </c>
      <c r="AY2254">
        <v>66</v>
      </c>
      <c r="AZ2254">
        <v>8084</v>
      </c>
      <c r="BA2254" t="s">
        <v>18447</v>
      </c>
      <c r="BB2254" t="s">
        <v>937</v>
      </c>
      <c r="BC2254">
        <v>66</v>
      </c>
      <c r="BD2254">
        <v>8084</v>
      </c>
      <c r="BE2254" t="s">
        <v>11599</v>
      </c>
      <c r="BF2254" t="s">
        <v>937</v>
      </c>
      <c r="BH2254">
        <v>66</v>
      </c>
      <c r="BI2254">
        <v>8084</v>
      </c>
      <c r="BJ2254" t="s">
        <v>4951</v>
      </c>
      <c r="BK2254" t="s">
        <v>937</v>
      </c>
      <c r="BP2254">
        <v>106</v>
      </c>
      <c r="BQ2254">
        <v>6020</v>
      </c>
      <c r="BS2254">
        <v>2</v>
      </c>
    </row>
    <row r="2255" spans="43:71" x14ac:dyDescent="0.2">
      <c r="AQ2255">
        <v>67</v>
      </c>
      <c r="AR2255">
        <v>6010</v>
      </c>
      <c r="AS2255" t="s">
        <v>32194</v>
      </c>
      <c r="AT2255" t="s">
        <v>937</v>
      </c>
      <c r="AU2255">
        <v>67</v>
      </c>
      <c r="AV2255">
        <v>6010</v>
      </c>
      <c r="AW2255" t="s">
        <v>25296</v>
      </c>
      <c r="AX2255" t="s">
        <v>937</v>
      </c>
      <c r="AY2255">
        <v>67</v>
      </c>
      <c r="AZ2255">
        <v>6010</v>
      </c>
      <c r="BA2255" t="s">
        <v>18448</v>
      </c>
      <c r="BB2255" t="s">
        <v>937</v>
      </c>
      <c r="BC2255">
        <v>67</v>
      </c>
      <c r="BD2255">
        <v>6010</v>
      </c>
      <c r="BE2255" t="s">
        <v>11600</v>
      </c>
      <c r="BF2255" t="s">
        <v>937</v>
      </c>
      <c r="BH2255">
        <v>67</v>
      </c>
      <c r="BI2255">
        <v>6010</v>
      </c>
      <c r="BJ2255" t="s">
        <v>4952</v>
      </c>
      <c r="BK2255" t="s">
        <v>937</v>
      </c>
      <c r="BP2255">
        <v>106</v>
      </c>
      <c r="BQ2255">
        <v>6030</v>
      </c>
      <c r="BS2255">
        <v>2</v>
      </c>
    </row>
    <row r="2256" spans="43:71" x14ac:dyDescent="0.2">
      <c r="AQ2256">
        <v>67</v>
      </c>
      <c r="AR2256">
        <v>6020</v>
      </c>
      <c r="AS2256" t="s">
        <v>32195</v>
      </c>
      <c r="AT2256" t="s">
        <v>937</v>
      </c>
      <c r="AU2256">
        <v>67</v>
      </c>
      <c r="AV2256">
        <v>6020</v>
      </c>
      <c r="AW2256" t="s">
        <v>25297</v>
      </c>
      <c r="AX2256" t="s">
        <v>937</v>
      </c>
      <c r="AY2256">
        <v>67</v>
      </c>
      <c r="AZ2256">
        <v>6020</v>
      </c>
      <c r="BA2256" t="s">
        <v>18449</v>
      </c>
      <c r="BB2256" t="s">
        <v>937</v>
      </c>
      <c r="BC2256">
        <v>67</v>
      </c>
      <c r="BD2256">
        <v>6020</v>
      </c>
      <c r="BE2256" t="s">
        <v>11601</v>
      </c>
      <c r="BF2256" t="s">
        <v>937</v>
      </c>
      <c r="BH2256">
        <v>67</v>
      </c>
      <c r="BI2256">
        <v>6020</v>
      </c>
      <c r="BJ2256" t="s">
        <v>4953</v>
      </c>
      <c r="BK2256" t="s">
        <v>937</v>
      </c>
      <c r="BP2256">
        <v>106</v>
      </c>
      <c r="BQ2256">
        <v>6040</v>
      </c>
      <c r="BS2256">
        <v>1</v>
      </c>
    </row>
    <row r="2257" spans="43:71" x14ac:dyDescent="0.2">
      <c r="AQ2257">
        <v>67</v>
      </c>
      <c r="AR2257">
        <v>6030</v>
      </c>
      <c r="AS2257" t="s">
        <v>32196</v>
      </c>
      <c r="AT2257" t="s">
        <v>937</v>
      </c>
      <c r="AU2257">
        <v>67</v>
      </c>
      <c r="AV2257">
        <v>6030</v>
      </c>
      <c r="AW2257" t="s">
        <v>25298</v>
      </c>
      <c r="AX2257" t="s">
        <v>937</v>
      </c>
      <c r="AY2257">
        <v>67</v>
      </c>
      <c r="AZ2257">
        <v>6030</v>
      </c>
      <c r="BA2257" t="s">
        <v>18450</v>
      </c>
      <c r="BB2257" t="s">
        <v>937</v>
      </c>
      <c r="BC2257">
        <v>67</v>
      </c>
      <c r="BD2257">
        <v>6030</v>
      </c>
      <c r="BE2257" t="s">
        <v>11602</v>
      </c>
      <c r="BF2257" t="s">
        <v>937</v>
      </c>
      <c r="BH2257">
        <v>67</v>
      </c>
      <c r="BI2257">
        <v>6030</v>
      </c>
      <c r="BJ2257" t="s">
        <v>4954</v>
      </c>
      <c r="BK2257" t="s">
        <v>937</v>
      </c>
      <c r="BP2257">
        <v>106</v>
      </c>
      <c r="BQ2257">
        <v>6070</v>
      </c>
      <c r="BS2257">
        <v>2</v>
      </c>
    </row>
    <row r="2258" spans="43:71" x14ac:dyDescent="0.2">
      <c r="AQ2258">
        <v>67</v>
      </c>
      <c r="AR2258">
        <v>6040</v>
      </c>
      <c r="AS2258" t="s">
        <v>32197</v>
      </c>
      <c r="AT2258" t="s">
        <v>937</v>
      </c>
      <c r="AU2258">
        <v>67</v>
      </c>
      <c r="AV2258">
        <v>6040</v>
      </c>
      <c r="AW2258" t="s">
        <v>25299</v>
      </c>
      <c r="AX2258" t="s">
        <v>937</v>
      </c>
      <c r="AY2258">
        <v>67</v>
      </c>
      <c r="AZ2258">
        <v>6040</v>
      </c>
      <c r="BA2258" t="s">
        <v>18451</v>
      </c>
      <c r="BB2258" t="s">
        <v>937</v>
      </c>
      <c r="BC2258">
        <v>67</v>
      </c>
      <c r="BD2258">
        <v>6040</v>
      </c>
      <c r="BE2258" t="s">
        <v>11603</v>
      </c>
      <c r="BF2258" t="s">
        <v>937</v>
      </c>
      <c r="BH2258">
        <v>67</v>
      </c>
      <c r="BI2258">
        <v>6040</v>
      </c>
      <c r="BJ2258" t="s">
        <v>4955</v>
      </c>
      <c r="BK2258" t="s">
        <v>937</v>
      </c>
      <c r="BP2258">
        <v>106</v>
      </c>
      <c r="BQ2258">
        <v>6080</v>
      </c>
      <c r="BS2258">
        <v>1</v>
      </c>
    </row>
    <row r="2259" spans="43:71" x14ac:dyDescent="0.2">
      <c r="AQ2259">
        <v>67</v>
      </c>
      <c r="AR2259">
        <v>6070</v>
      </c>
      <c r="AS2259" t="s">
        <v>32198</v>
      </c>
      <c r="AT2259" t="s">
        <v>937</v>
      </c>
      <c r="AU2259">
        <v>67</v>
      </c>
      <c r="AV2259">
        <v>6070</v>
      </c>
      <c r="AW2259" t="s">
        <v>25300</v>
      </c>
      <c r="AX2259" t="s">
        <v>937</v>
      </c>
      <c r="AY2259">
        <v>67</v>
      </c>
      <c r="AZ2259">
        <v>6070</v>
      </c>
      <c r="BA2259" t="s">
        <v>18452</v>
      </c>
      <c r="BB2259" t="s">
        <v>937</v>
      </c>
      <c r="BC2259">
        <v>67</v>
      </c>
      <c r="BD2259">
        <v>6070</v>
      </c>
      <c r="BE2259" t="s">
        <v>11604</v>
      </c>
      <c r="BF2259" t="s">
        <v>937</v>
      </c>
      <c r="BH2259">
        <v>67</v>
      </c>
      <c r="BI2259">
        <v>6070</v>
      </c>
      <c r="BJ2259" t="s">
        <v>4956</v>
      </c>
      <c r="BK2259" t="s">
        <v>937</v>
      </c>
      <c r="BP2259">
        <v>106</v>
      </c>
      <c r="BQ2259">
        <v>6090</v>
      </c>
      <c r="BS2259">
        <v>2</v>
      </c>
    </row>
    <row r="2260" spans="43:71" x14ac:dyDescent="0.2">
      <c r="AQ2260">
        <v>67</v>
      </c>
      <c r="AR2260">
        <v>6080</v>
      </c>
      <c r="AS2260" t="s">
        <v>32199</v>
      </c>
      <c r="AT2260" t="s">
        <v>938</v>
      </c>
      <c r="AU2260">
        <v>67</v>
      </c>
      <c r="AV2260">
        <v>6080</v>
      </c>
      <c r="AW2260" t="s">
        <v>25301</v>
      </c>
      <c r="AX2260" t="s">
        <v>938</v>
      </c>
      <c r="AY2260">
        <v>67</v>
      </c>
      <c r="AZ2260">
        <v>6080</v>
      </c>
      <c r="BA2260" t="s">
        <v>18453</v>
      </c>
      <c r="BB2260" t="s">
        <v>938</v>
      </c>
      <c r="BC2260">
        <v>67</v>
      </c>
      <c r="BD2260">
        <v>6080</v>
      </c>
      <c r="BE2260" t="s">
        <v>11605</v>
      </c>
      <c r="BF2260" t="s">
        <v>938</v>
      </c>
      <c r="BH2260">
        <v>67</v>
      </c>
      <c r="BI2260">
        <v>6080</v>
      </c>
      <c r="BJ2260" t="s">
        <v>4957</v>
      </c>
      <c r="BK2260" t="s">
        <v>938</v>
      </c>
      <c r="BP2260">
        <v>106</v>
      </c>
      <c r="BQ2260">
        <v>6100</v>
      </c>
      <c r="BS2260">
        <v>2</v>
      </c>
    </row>
    <row r="2261" spans="43:71" x14ac:dyDescent="0.2">
      <c r="AQ2261">
        <v>67</v>
      </c>
      <c r="AR2261">
        <v>6090</v>
      </c>
      <c r="AS2261" t="s">
        <v>32200</v>
      </c>
      <c r="AT2261" t="s">
        <v>938</v>
      </c>
      <c r="AU2261">
        <v>67</v>
      </c>
      <c r="AV2261">
        <v>6090</v>
      </c>
      <c r="AW2261" t="s">
        <v>25302</v>
      </c>
      <c r="AX2261" t="s">
        <v>938</v>
      </c>
      <c r="AY2261">
        <v>67</v>
      </c>
      <c r="AZ2261">
        <v>6090</v>
      </c>
      <c r="BA2261" t="s">
        <v>18454</v>
      </c>
      <c r="BB2261" t="s">
        <v>938</v>
      </c>
      <c r="BC2261">
        <v>67</v>
      </c>
      <c r="BD2261">
        <v>6090</v>
      </c>
      <c r="BE2261" t="s">
        <v>11606</v>
      </c>
      <c r="BF2261" t="s">
        <v>938</v>
      </c>
      <c r="BH2261">
        <v>67</v>
      </c>
      <c r="BI2261">
        <v>6090</v>
      </c>
      <c r="BJ2261" t="s">
        <v>4958</v>
      </c>
      <c r="BK2261" t="s">
        <v>938</v>
      </c>
      <c r="BP2261">
        <v>106</v>
      </c>
      <c r="BQ2261">
        <v>6101</v>
      </c>
      <c r="BS2261">
        <v>2</v>
      </c>
    </row>
    <row r="2262" spans="43:71" x14ac:dyDescent="0.2">
      <c r="AQ2262">
        <v>67</v>
      </c>
      <c r="AR2262">
        <v>6100</v>
      </c>
      <c r="AS2262" t="s">
        <v>32201</v>
      </c>
      <c r="AT2262" t="s">
        <v>937</v>
      </c>
      <c r="AU2262">
        <v>67</v>
      </c>
      <c r="AV2262">
        <v>6100</v>
      </c>
      <c r="AW2262" t="s">
        <v>25303</v>
      </c>
      <c r="AX2262" t="s">
        <v>937</v>
      </c>
      <c r="AY2262">
        <v>67</v>
      </c>
      <c r="AZ2262">
        <v>6100</v>
      </c>
      <c r="BA2262" t="s">
        <v>18455</v>
      </c>
      <c r="BB2262" t="s">
        <v>937</v>
      </c>
      <c r="BC2262">
        <v>67</v>
      </c>
      <c r="BD2262">
        <v>6100</v>
      </c>
      <c r="BE2262" t="s">
        <v>11607</v>
      </c>
      <c r="BF2262" t="s">
        <v>937</v>
      </c>
      <c r="BH2262">
        <v>67</v>
      </c>
      <c r="BI2262">
        <v>6100</v>
      </c>
      <c r="BJ2262" t="s">
        <v>4959</v>
      </c>
      <c r="BK2262" t="s">
        <v>937</v>
      </c>
      <c r="BP2262">
        <v>106</v>
      </c>
      <c r="BQ2262">
        <v>6110</v>
      </c>
      <c r="BS2262">
        <v>1</v>
      </c>
    </row>
    <row r="2263" spans="43:71" x14ac:dyDescent="0.2">
      <c r="AQ2263">
        <v>67</v>
      </c>
      <c r="AR2263">
        <v>6101</v>
      </c>
      <c r="AS2263" t="s">
        <v>32202</v>
      </c>
      <c r="AT2263" t="s">
        <v>937</v>
      </c>
      <c r="AU2263">
        <v>67</v>
      </c>
      <c r="AV2263">
        <v>6101</v>
      </c>
      <c r="AW2263" t="s">
        <v>25304</v>
      </c>
      <c r="AX2263" t="s">
        <v>937</v>
      </c>
      <c r="AY2263">
        <v>67</v>
      </c>
      <c r="AZ2263">
        <v>6101</v>
      </c>
      <c r="BA2263" t="s">
        <v>18456</v>
      </c>
      <c r="BB2263" t="s">
        <v>937</v>
      </c>
      <c r="BC2263">
        <v>67</v>
      </c>
      <c r="BD2263">
        <v>6101</v>
      </c>
      <c r="BE2263" t="s">
        <v>11608</v>
      </c>
      <c r="BF2263" t="s">
        <v>937</v>
      </c>
      <c r="BH2263">
        <v>67</v>
      </c>
      <c r="BI2263">
        <v>6101</v>
      </c>
      <c r="BJ2263" t="s">
        <v>4960</v>
      </c>
      <c r="BK2263" t="s">
        <v>937</v>
      </c>
      <c r="BP2263">
        <v>106</v>
      </c>
      <c r="BQ2263">
        <v>6130</v>
      </c>
      <c r="BS2263">
        <v>1</v>
      </c>
    </row>
    <row r="2264" spans="43:71" x14ac:dyDescent="0.2">
      <c r="AQ2264">
        <v>67</v>
      </c>
      <c r="AR2264">
        <v>6110</v>
      </c>
      <c r="AS2264" t="s">
        <v>32203</v>
      </c>
      <c r="AT2264" t="s">
        <v>938</v>
      </c>
      <c r="AU2264">
        <v>67</v>
      </c>
      <c r="AV2264">
        <v>6110</v>
      </c>
      <c r="AW2264" t="s">
        <v>25305</v>
      </c>
      <c r="AX2264" t="s">
        <v>938</v>
      </c>
      <c r="AY2264">
        <v>67</v>
      </c>
      <c r="AZ2264">
        <v>6110</v>
      </c>
      <c r="BA2264" t="s">
        <v>18457</v>
      </c>
      <c r="BB2264" t="s">
        <v>938</v>
      </c>
      <c r="BC2264">
        <v>67</v>
      </c>
      <c r="BD2264">
        <v>6110</v>
      </c>
      <c r="BE2264" t="s">
        <v>11609</v>
      </c>
      <c r="BF2264" t="s">
        <v>938</v>
      </c>
      <c r="BH2264">
        <v>67</v>
      </c>
      <c r="BI2264">
        <v>6110</v>
      </c>
      <c r="BJ2264" t="s">
        <v>4961</v>
      </c>
      <c r="BK2264" t="s">
        <v>938</v>
      </c>
      <c r="BP2264">
        <v>106</v>
      </c>
      <c r="BQ2264">
        <v>6131</v>
      </c>
      <c r="BS2264">
        <v>2</v>
      </c>
    </row>
    <row r="2265" spans="43:71" x14ac:dyDescent="0.2">
      <c r="AQ2265">
        <v>67</v>
      </c>
      <c r="AR2265">
        <v>6130</v>
      </c>
      <c r="AS2265" t="s">
        <v>32204</v>
      </c>
      <c r="AT2265" t="s">
        <v>937</v>
      </c>
      <c r="AU2265">
        <v>67</v>
      </c>
      <c r="AV2265">
        <v>6130</v>
      </c>
      <c r="AW2265" t="s">
        <v>25306</v>
      </c>
      <c r="AX2265" t="s">
        <v>937</v>
      </c>
      <c r="AY2265">
        <v>67</v>
      </c>
      <c r="AZ2265">
        <v>6130</v>
      </c>
      <c r="BA2265" t="s">
        <v>18458</v>
      </c>
      <c r="BB2265" t="s">
        <v>937</v>
      </c>
      <c r="BC2265">
        <v>67</v>
      </c>
      <c r="BD2265">
        <v>6130</v>
      </c>
      <c r="BE2265" t="s">
        <v>11610</v>
      </c>
      <c r="BF2265" t="s">
        <v>937</v>
      </c>
      <c r="BH2265">
        <v>67</v>
      </c>
      <c r="BI2265">
        <v>6130</v>
      </c>
      <c r="BJ2265" t="s">
        <v>4962</v>
      </c>
      <c r="BK2265" t="s">
        <v>937</v>
      </c>
      <c r="BP2265">
        <v>106</v>
      </c>
      <c r="BQ2265">
        <v>6140</v>
      </c>
      <c r="BS2265">
        <v>2</v>
      </c>
    </row>
    <row r="2266" spans="43:71" x14ac:dyDescent="0.2">
      <c r="AQ2266">
        <v>67</v>
      </c>
      <c r="AR2266">
        <v>6131</v>
      </c>
      <c r="AS2266" t="s">
        <v>32205</v>
      </c>
      <c r="AT2266" t="s">
        <v>937</v>
      </c>
      <c r="AU2266">
        <v>67</v>
      </c>
      <c r="AV2266">
        <v>6131</v>
      </c>
      <c r="AW2266" t="s">
        <v>25307</v>
      </c>
      <c r="AX2266" t="s">
        <v>937</v>
      </c>
      <c r="AY2266">
        <v>67</v>
      </c>
      <c r="AZ2266">
        <v>6131</v>
      </c>
      <c r="BA2266" t="s">
        <v>18459</v>
      </c>
      <c r="BB2266" t="s">
        <v>937</v>
      </c>
      <c r="BC2266">
        <v>67</v>
      </c>
      <c r="BD2266">
        <v>6131</v>
      </c>
      <c r="BE2266" t="s">
        <v>11611</v>
      </c>
      <c r="BF2266" t="s">
        <v>937</v>
      </c>
      <c r="BH2266">
        <v>67</v>
      </c>
      <c r="BI2266">
        <v>6131</v>
      </c>
      <c r="BJ2266" t="s">
        <v>4963</v>
      </c>
      <c r="BK2266" t="s">
        <v>937</v>
      </c>
      <c r="BP2266">
        <v>106</v>
      </c>
      <c r="BQ2266">
        <v>6150</v>
      </c>
      <c r="BS2266">
        <v>2</v>
      </c>
    </row>
    <row r="2267" spans="43:71" x14ac:dyDescent="0.2">
      <c r="AQ2267">
        <v>67</v>
      </c>
      <c r="AR2267">
        <v>6140</v>
      </c>
      <c r="AS2267" t="s">
        <v>32206</v>
      </c>
      <c r="AT2267" t="s">
        <v>937</v>
      </c>
      <c r="AU2267">
        <v>67</v>
      </c>
      <c r="AV2267">
        <v>6140</v>
      </c>
      <c r="AW2267" t="s">
        <v>25308</v>
      </c>
      <c r="AX2267" t="s">
        <v>937</v>
      </c>
      <c r="AY2267">
        <v>67</v>
      </c>
      <c r="AZ2267">
        <v>6140</v>
      </c>
      <c r="BA2267" t="s">
        <v>18460</v>
      </c>
      <c r="BB2267" t="s">
        <v>937</v>
      </c>
      <c r="BC2267">
        <v>67</v>
      </c>
      <c r="BD2267">
        <v>6140</v>
      </c>
      <c r="BE2267" t="s">
        <v>11612</v>
      </c>
      <c r="BF2267" t="s">
        <v>937</v>
      </c>
      <c r="BH2267">
        <v>67</v>
      </c>
      <c r="BI2267">
        <v>6140</v>
      </c>
      <c r="BJ2267" t="s">
        <v>4964</v>
      </c>
      <c r="BK2267" t="s">
        <v>937</v>
      </c>
      <c r="BP2267">
        <v>106</v>
      </c>
      <c r="BQ2267">
        <v>6160</v>
      </c>
      <c r="BS2267">
        <v>2</v>
      </c>
    </row>
    <row r="2268" spans="43:71" x14ac:dyDescent="0.2">
      <c r="AQ2268">
        <v>67</v>
      </c>
      <c r="AR2268">
        <v>6150</v>
      </c>
      <c r="AS2268" t="s">
        <v>32207</v>
      </c>
      <c r="AT2268" t="s">
        <v>937</v>
      </c>
      <c r="AU2268">
        <v>67</v>
      </c>
      <c r="AV2268">
        <v>6150</v>
      </c>
      <c r="AW2268" t="s">
        <v>25309</v>
      </c>
      <c r="AX2268" t="s">
        <v>937</v>
      </c>
      <c r="AY2268">
        <v>67</v>
      </c>
      <c r="AZ2268">
        <v>6150</v>
      </c>
      <c r="BA2268" t="s">
        <v>18461</v>
      </c>
      <c r="BB2268" t="s">
        <v>937</v>
      </c>
      <c r="BC2268">
        <v>67</v>
      </c>
      <c r="BD2268">
        <v>6150</v>
      </c>
      <c r="BE2268" t="s">
        <v>11613</v>
      </c>
      <c r="BF2268" t="s">
        <v>937</v>
      </c>
      <c r="BH2268">
        <v>67</v>
      </c>
      <c r="BI2268">
        <v>6150</v>
      </c>
      <c r="BJ2268" t="s">
        <v>4965</v>
      </c>
      <c r="BK2268" t="s">
        <v>937</v>
      </c>
      <c r="BP2268">
        <v>106</v>
      </c>
      <c r="BQ2268">
        <v>6170</v>
      </c>
      <c r="BS2268">
        <v>2</v>
      </c>
    </row>
    <row r="2269" spans="43:71" x14ac:dyDescent="0.2">
      <c r="AQ2269">
        <v>67</v>
      </c>
      <c r="AR2269">
        <v>6160</v>
      </c>
      <c r="AS2269" t="s">
        <v>32208</v>
      </c>
      <c r="AT2269" t="s">
        <v>937</v>
      </c>
      <c r="AU2269">
        <v>67</v>
      </c>
      <c r="AV2269">
        <v>6160</v>
      </c>
      <c r="AW2269" t="s">
        <v>25310</v>
      </c>
      <c r="AX2269" t="s">
        <v>937</v>
      </c>
      <c r="AY2269">
        <v>67</v>
      </c>
      <c r="AZ2269">
        <v>6160</v>
      </c>
      <c r="BA2269" t="s">
        <v>18462</v>
      </c>
      <c r="BB2269" t="s">
        <v>937</v>
      </c>
      <c r="BC2269">
        <v>67</v>
      </c>
      <c r="BD2269">
        <v>6160</v>
      </c>
      <c r="BE2269" t="s">
        <v>11614</v>
      </c>
      <c r="BF2269" t="s">
        <v>937</v>
      </c>
      <c r="BH2269">
        <v>67</v>
      </c>
      <c r="BI2269">
        <v>6160</v>
      </c>
      <c r="BJ2269" t="s">
        <v>4966</v>
      </c>
      <c r="BK2269" t="s">
        <v>937</v>
      </c>
      <c r="BP2269">
        <v>106</v>
      </c>
      <c r="BQ2269">
        <v>6180</v>
      </c>
      <c r="BS2269">
        <v>2</v>
      </c>
    </row>
    <row r="2270" spans="43:71" x14ac:dyDescent="0.2">
      <c r="AQ2270">
        <v>67</v>
      </c>
      <c r="AR2270">
        <v>6170</v>
      </c>
      <c r="AS2270" t="s">
        <v>32209</v>
      </c>
      <c r="AT2270" t="s">
        <v>937</v>
      </c>
      <c r="AU2270">
        <v>67</v>
      </c>
      <c r="AV2270">
        <v>6170</v>
      </c>
      <c r="AW2270" t="s">
        <v>25311</v>
      </c>
      <c r="AX2270" t="s">
        <v>937</v>
      </c>
      <c r="AY2270">
        <v>67</v>
      </c>
      <c r="AZ2270">
        <v>6170</v>
      </c>
      <c r="BA2270" t="s">
        <v>18463</v>
      </c>
      <c r="BB2270" t="s">
        <v>937</v>
      </c>
      <c r="BC2270">
        <v>67</v>
      </c>
      <c r="BD2270">
        <v>6170</v>
      </c>
      <c r="BE2270" t="s">
        <v>11615</v>
      </c>
      <c r="BF2270" t="s">
        <v>937</v>
      </c>
      <c r="BH2270">
        <v>67</v>
      </c>
      <c r="BI2270">
        <v>6170</v>
      </c>
      <c r="BJ2270" t="s">
        <v>4967</v>
      </c>
      <c r="BK2270" t="s">
        <v>937</v>
      </c>
      <c r="BP2270">
        <v>106</v>
      </c>
      <c r="BQ2270">
        <v>6190</v>
      </c>
      <c r="BS2270">
        <v>2</v>
      </c>
    </row>
    <row r="2271" spans="43:71" x14ac:dyDescent="0.2">
      <c r="AQ2271">
        <v>67</v>
      </c>
      <c r="AR2271">
        <v>6180</v>
      </c>
      <c r="AS2271" t="s">
        <v>32210</v>
      </c>
      <c r="AT2271" t="s">
        <v>937</v>
      </c>
      <c r="AU2271">
        <v>67</v>
      </c>
      <c r="AV2271">
        <v>6180</v>
      </c>
      <c r="AW2271" t="s">
        <v>25312</v>
      </c>
      <c r="AX2271" t="s">
        <v>937</v>
      </c>
      <c r="AY2271">
        <v>67</v>
      </c>
      <c r="AZ2271">
        <v>6180</v>
      </c>
      <c r="BA2271" t="s">
        <v>18464</v>
      </c>
      <c r="BB2271" t="s">
        <v>937</v>
      </c>
      <c r="BC2271">
        <v>67</v>
      </c>
      <c r="BD2271">
        <v>6180</v>
      </c>
      <c r="BE2271" t="s">
        <v>11616</v>
      </c>
      <c r="BF2271" t="s">
        <v>937</v>
      </c>
      <c r="BH2271">
        <v>67</v>
      </c>
      <c r="BI2271">
        <v>6180</v>
      </c>
      <c r="BJ2271" t="s">
        <v>4968</v>
      </c>
      <c r="BK2271" t="s">
        <v>937</v>
      </c>
      <c r="BP2271">
        <v>106</v>
      </c>
      <c r="BQ2271">
        <v>6200</v>
      </c>
      <c r="BS2271">
        <v>4</v>
      </c>
    </row>
    <row r="2272" spans="43:71" x14ac:dyDescent="0.2">
      <c r="AQ2272">
        <v>67</v>
      </c>
      <c r="AR2272">
        <v>6190</v>
      </c>
      <c r="AS2272" t="s">
        <v>32211</v>
      </c>
      <c r="AT2272" t="s">
        <v>937</v>
      </c>
      <c r="AU2272">
        <v>67</v>
      </c>
      <c r="AV2272">
        <v>6190</v>
      </c>
      <c r="AW2272" t="s">
        <v>25313</v>
      </c>
      <c r="AX2272" t="s">
        <v>937</v>
      </c>
      <c r="AY2272">
        <v>67</v>
      </c>
      <c r="AZ2272">
        <v>6190</v>
      </c>
      <c r="BA2272" t="s">
        <v>18465</v>
      </c>
      <c r="BB2272" t="s">
        <v>937</v>
      </c>
      <c r="BC2272">
        <v>67</v>
      </c>
      <c r="BD2272">
        <v>6190</v>
      </c>
      <c r="BE2272" t="s">
        <v>11617</v>
      </c>
      <c r="BF2272" t="s">
        <v>937</v>
      </c>
      <c r="BH2272">
        <v>67</v>
      </c>
      <c r="BI2272">
        <v>6190</v>
      </c>
      <c r="BJ2272" t="s">
        <v>4969</v>
      </c>
      <c r="BK2272" t="s">
        <v>937</v>
      </c>
      <c r="BP2272">
        <v>106</v>
      </c>
      <c r="BQ2272">
        <v>6210</v>
      </c>
      <c r="BS2272">
        <v>1</v>
      </c>
    </row>
    <row r="2273" spans="43:71" x14ac:dyDescent="0.2">
      <c r="AQ2273">
        <v>67</v>
      </c>
      <c r="AR2273">
        <v>6200</v>
      </c>
      <c r="AS2273" t="s">
        <v>32212</v>
      </c>
      <c r="AT2273" t="s">
        <v>937</v>
      </c>
      <c r="AU2273">
        <v>67</v>
      </c>
      <c r="AV2273">
        <v>6200</v>
      </c>
      <c r="AW2273" t="s">
        <v>25314</v>
      </c>
      <c r="AX2273" t="s">
        <v>937</v>
      </c>
      <c r="AY2273">
        <v>67</v>
      </c>
      <c r="AZ2273">
        <v>6200</v>
      </c>
      <c r="BA2273" t="s">
        <v>18466</v>
      </c>
      <c r="BB2273" t="s">
        <v>937</v>
      </c>
      <c r="BC2273">
        <v>67</v>
      </c>
      <c r="BD2273">
        <v>6200</v>
      </c>
      <c r="BE2273" t="s">
        <v>11618</v>
      </c>
      <c r="BF2273" t="s">
        <v>937</v>
      </c>
      <c r="BH2273">
        <v>67</v>
      </c>
      <c r="BI2273">
        <v>6200</v>
      </c>
      <c r="BJ2273" t="s">
        <v>4970</v>
      </c>
      <c r="BK2273" t="s">
        <v>937</v>
      </c>
      <c r="BP2273">
        <v>106</v>
      </c>
      <c r="BQ2273">
        <v>6240</v>
      </c>
      <c r="BS2273">
        <v>2</v>
      </c>
    </row>
    <row r="2274" spans="43:71" x14ac:dyDescent="0.2">
      <c r="AQ2274">
        <v>67</v>
      </c>
      <c r="AR2274">
        <v>6210</v>
      </c>
      <c r="AS2274" t="s">
        <v>32213</v>
      </c>
      <c r="AT2274" t="s">
        <v>936</v>
      </c>
      <c r="AU2274">
        <v>67</v>
      </c>
      <c r="AV2274">
        <v>6210</v>
      </c>
      <c r="AW2274" t="s">
        <v>25315</v>
      </c>
      <c r="AX2274" t="s">
        <v>936</v>
      </c>
      <c r="AY2274">
        <v>67</v>
      </c>
      <c r="AZ2274">
        <v>6210</v>
      </c>
      <c r="BA2274" t="s">
        <v>18467</v>
      </c>
      <c r="BB2274" t="s">
        <v>936</v>
      </c>
      <c r="BC2274">
        <v>67</v>
      </c>
      <c r="BD2274">
        <v>6210</v>
      </c>
      <c r="BE2274" t="s">
        <v>11619</v>
      </c>
      <c r="BF2274" t="s">
        <v>936</v>
      </c>
      <c r="BH2274">
        <v>67</v>
      </c>
      <c r="BI2274">
        <v>6210</v>
      </c>
      <c r="BJ2274" t="s">
        <v>4971</v>
      </c>
      <c r="BK2274" t="s">
        <v>936</v>
      </c>
      <c r="BP2274">
        <v>106</v>
      </c>
      <c r="BQ2274">
        <v>6250</v>
      </c>
      <c r="BS2274">
        <v>1</v>
      </c>
    </row>
    <row r="2275" spans="43:71" x14ac:dyDescent="0.2">
      <c r="AQ2275">
        <v>67</v>
      </c>
      <c r="AR2275">
        <v>6240</v>
      </c>
      <c r="AS2275" t="s">
        <v>32214</v>
      </c>
      <c r="AT2275" t="s">
        <v>938</v>
      </c>
      <c r="AU2275">
        <v>67</v>
      </c>
      <c r="AV2275">
        <v>6240</v>
      </c>
      <c r="AW2275" t="s">
        <v>25316</v>
      </c>
      <c r="AX2275" t="s">
        <v>938</v>
      </c>
      <c r="AY2275">
        <v>67</v>
      </c>
      <c r="AZ2275">
        <v>6240</v>
      </c>
      <c r="BA2275" t="s">
        <v>18468</v>
      </c>
      <c r="BB2275" t="s">
        <v>938</v>
      </c>
      <c r="BC2275">
        <v>67</v>
      </c>
      <c r="BD2275">
        <v>6240</v>
      </c>
      <c r="BE2275" t="s">
        <v>11620</v>
      </c>
      <c r="BF2275" t="s">
        <v>938</v>
      </c>
      <c r="BH2275">
        <v>67</v>
      </c>
      <c r="BI2275">
        <v>6240</v>
      </c>
      <c r="BJ2275" t="s">
        <v>4972</v>
      </c>
      <c r="BK2275" t="s">
        <v>938</v>
      </c>
      <c r="BP2275">
        <v>106</v>
      </c>
      <c r="BQ2275">
        <v>6256</v>
      </c>
      <c r="BS2275">
        <v>1</v>
      </c>
    </row>
    <row r="2276" spans="43:71" x14ac:dyDescent="0.2">
      <c r="AQ2276">
        <v>67</v>
      </c>
      <c r="AR2276">
        <v>6250</v>
      </c>
      <c r="AS2276" t="s">
        <v>32215</v>
      </c>
      <c r="AT2276" t="s">
        <v>936</v>
      </c>
      <c r="AU2276">
        <v>67</v>
      </c>
      <c r="AV2276">
        <v>6250</v>
      </c>
      <c r="AW2276" t="s">
        <v>25317</v>
      </c>
      <c r="AX2276" t="s">
        <v>936</v>
      </c>
      <c r="AY2276">
        <v>67</v>
      </c>
      <c r="AZ2276">
        <v>6250</v>
      </c>
      <c r="BA2276" t="s">
        <v>18469</v>
      </c>
      <c r="BB2276" t="s">
        <v>936</v>
      </c>
      <c r="BC2276">
        <v>67</v>
      </c>
      <c r="BD2276">
        <v>6250</v>
      </c>
      <c r="BE2276" t="s">
        <v>11621</v>
      </c>
      <c r="BF2276" t="s">
        <v>936</v>
      </c>
      <c r="BH2276">
        <v>67</v>
      </c>
      <c r="BI2276">
        <v>6250</v>
      </c>
      <c r="BJ2276" t="s">
        <v>4973</v>
      </c>
      <c r="BK2276" t="s">
        <v>936</v>
      </c>
      <c r="BP2276">
        <v>106</v>
      </c>
      <c r="BQ2276">
        <v>6260</v>
      </c>
      <c r="BS2276">
        <v>2</v>
      </c>
    </row>
    <row r="2277" spans="43:71" x14ac:dyDescent="0.2">
      <c r="AQ2277">
        <v>67</v>
      </c>
      <c r="AR2277">
        <v>6256</v>
      </c>
      <c r="AS2277" t="s">
        <v>32216</v>
      </c>
      <c r="AT2277" t="s">
        <v>936</v>
      </c>
      <c r="AU2277">
        <v>67</v>
      </c>
      <c r="AV2277">
        <v>6256</v>
      </c>
      <c r="AW2277" t="s">
        <v>25318</v>
      </c>
      <c r="AX2277" t="s">
        <v>936</v>
      </c>
      <c r="AY2277">
        <v>67</v>
      </c>
      <c r="AZ2277">
        <v>6256</v>
      </c>
      <c r="BA2277" t="s">
        <v>18470</v>
      </c>
      <c r="BB2277" t="s">
        <v>936</v>
      </c>
      <c r="BC2277">
        <v>67</v>
      </c>
      <c r="BD2277">
        <v>6256</v>
      </c>
      <c r="BE2277" t="s">
        <v>11622</v>
      </c>
      <c r="BF2277" t="s">
        <v>936</v>
      </c>
      <c r="BH2277">
        <v>67</v>
      </c>
      <c r="BI2277">
        <v>6256</v>
      </c>
      <c r="BJ2277" t="s">
        <v>4974</v>
      </c>
      <c r="BK2277" t="s">
        <v>936</v>
      </c>
      <c r="BP2277">
        <v>106</v>
      </c>
      <c r="BQ2277">
        <v>6270</v>
      </c>
      <c r="BS2277">
        <v>2</v>
      </c>
    </row>
    <row r="2278" spans="43:71" x14ac:dyDescent="0.2">
      <c r="AQ2278">
        <v>67</v>
      </c>
      <c r="AR2278">
        <v>6260</v>
      </c>
      <c r="AS2278" t="s">
        <v>32217</v>
      </c>
      <c r="AT2278" t="s">
        <v>937</v>
      </c>
      <c r="AU2278">
        <v>67</v>
      </c>
      <c r="AV2278">
        <v>6260</v>
      </c>
      <c r="AW2278" t="s">
        <v>25319</v>
      </c>
      <c r="AX2278" t="s">
        <v>937</v>
      </c>
      <c r="AY2278">
        <v>67</v>
      </c>
      <c r="AZ2278">
        <v>6260</v>
      </c>
      <c r="BA2278" t="s">
        <v>18471</v>
      </c>
      <c r="BB2278" t="s">
        <v>937</v>
      </c>
      <c r="BC2278">
        <v>67</v>
      </c>
      <c r="BD2278">
        <v>6260</v>
      </c>
      <c r="BE2278" t="s">
        <v>11623</v>
      </c>
      <c r="BF2278" t="s">
        <v>937</v>
      </c>
      <c r="BH2278">
        <v>67</v>
      </c>
      <c r="BI2278">
        <v>6260</v>
      </c>
      <c r="BJ2278" t="s">
        <v>4975</v>
      </c>
      <c r="BK2278" t="s">
        <v>937</v>
      </c>
      <c r="BP2278">
        <v>106</v>
      </c>
      <c r="BQ2278">
        <v>6280</v>
      </c>
      <c r="BS2278">
        <v>1</v>
      </c>
    </row>
    <row r="2279" spans="43:71" x14ac:dyDescent="0.2">
      <c r="AQ2279">
        <v>67</v>
      </c>
      <c r="AR2279">
        <v>6270</v>
      </c>
      <c r="AS2279" t="s">
        <v>32218</v>
      </c>
      <c r="AT2279" t="s">
        <v>937</v>
      </c>
      <c r="AU2279">
        <v>67</v>
      </c>
      <c r="AV2279">
        <v>6270</v>
      </c>
      <c r="AW2279" t="s">
        <v>25320</v>
      </c>
      <c r="AX2279" t="s">
        <v>937</v>
      </c>
      <c r="AY2279">
        <v>67</v>
      </c>
      <c r="AZ2279">
        <v>6270</v>
      </c>
      <c r="BA2279" t="s">
        <v>18472</v>
      </c>
      <c r="BB2279" t="s">
        <v>937</v>
      </c>
      <c r="BC2279">
        <v>67</v>
      </c>
      <c r="BD2279">
        <v>6270</v>
      </c>
      <c r="BE2279" t="s">
        <v>11624</v>
      </c>
      <c r="BF2279" t="s">
        <v>937</v>
      </c>
      <c r="BH2279">
        <v>67</v>
      </c>
      <c r="BI2279">
        <v>6270</v>
      </c>
      <c r="BJ2279" t="s">
        <v>4976</v>
      </c>
      <c r="BK2279" t="s">
        <v>937</v>
      </c>
      <c r="BP2279">
        <v>106</v>
      </c>
      <c r="BQ2279">
        <v>6290</v>
      </c>
      <c r="BS2279">
        <v>1</v>
      </c>
    </row>
    <row r="2280" spans="43:71" x14ac:dyDescent="0.2">
      <c r="AQ2280">
        <v>67</v>
      </c>
      <c r="AR2280">
        <v>6280</v>
      </c>
      <c r="AS2280" t="s">
        <v>32219</v>
      </c>
      <c r="AT2280" t="s">
        <v>936</v>
      </c>
      <c r="AU2280">
        <v>67</v>
      </c>
      <c r="AV2280">
        <v>6280</v>
      </c>
      <c r="AW2280" t="s">
        <v>25321</v>
      </c>
      <c r="AX2280" t="s">
        <v>936</v>
      </c>
      <c r="AY2280">
        <v>67</v>
      </c>
      <c r="AZ2280">
        <v>6280</v>
      </c>
      <c r="BA2280" t="s">
        <v>18473</v>
      </c>
      <c r="BB2280" t="s">
        <v>936</v>
      </c>
      <c r="BC2280">
        <v>67</v>
      </c>
      <c r="BD2280">
        <v>6280</v>
      </c>
      <c r="BE2280" t="s">
        <v>11625</v>
      </c>
      <c r="BF2280" t="s">
        <v>936</v>
      </c>
      <c r="BH2280">
        <v>67</v>
      </c>
      <c r="BI2280">
        <v>6280</v>
      </c>
      <c r="BJ2280" t="s">
        <v>4977</v>
      </c>
      <c r="BK2280" t="s">
        <v>936</v>
      </c>
      <c r="BP2280">
        <v>106</v>
      </c>
      <c r="BQ2280">
        <v>6300</v>
      </c>
      <c r="BS2280">
        <v>1</v>
      </c>
    </row>
    <row r="2281" spans="43:71" x14ac:dyDescent="0.2">
      <c r="AQ2281">
        <v>67</v>
      </c>
      <c r="AR2281">
        <v>6290</v>
      </c>
      <c r="AS2281" t="s">
        <v>32220</v>
      </c>
      <c r="AT2281" t="s">
        <v>936</v>
      </c>
      <c r="AU2281">
        <v>67</v>
      </c>
      <c r="AV2281">
        <v>6290</v>
      </c>
      <c r="AW2281" t="s">
        <v>25322</v>
      </c>
      <c r="AX2281" t="s">
        <v>936</v>
      </c>
      <c r="AY2281">
        <v>67</v>
      </c>
      <c r="AZ2281">
        <v>6290</v>
      </c>
      <c r="BA2281" t="s">
        <v>18474</v>
      </c>
      <c r="BB2281" t="s">
        <v>936</v>
      </c>
      <c r="BC2281">
        <v>67</v>
      </c>
      <c r="BD2281">
        <v>6290</v>
      </c>
      <c r="BE2281" t="s">
        <v>11626</v>
      </c>
      <c r="BF2281" t="s">
        <v>936</v>
      </c>
      <c r="BH2281">
        <v>67</v>
      </c>
      <c r="BI2281">
        <v>6290</v>
      </c>
      <c r="BJ2281" t="s">
        <v>4978</v>
      </c>
      <c r="BK2281" t="s">
        <v>936</v>
      </c>
      <c r="BP2281">
        <v>106</v>
      </c>
      <c r="BQ2281">
        <v>6310</v>
      </c>
      <c r="BS2281">
        <v>1</v>
      </c>
    </row>
    <row r="2282" spans="43:71" x14ac:dyDescent="0.2">
      <c r="AQ2282">
        <v>67</v>
      </c>
      <c r="AR2282">
        <v>6300</v>
      </c>
      <c r="AS2282" t="s">
        <v>32221</v>
      </c>
      <c r="AT2282" t="s">
        <v>936</v>
      </c>
      <c r="AU2282">
        <v>67</v>
      </c>
      <c r="AV2282">
        <v>6300</v>
      </c>
      <c r="AW2282" t="s">
        <v>25323</v>
      </c>
      <c r="AX2282" t="s">
        <v>936</v>
      </c>
      <c r="AY2282">
        <v>67</v>
      </c>
      <c r="AZ2282">
        <v>6300</v>
      </c>
      <c r="BA2282" t="s">
        <v>18475</v>
      </c>
      <c r="BB2282" t="s">
        <v>936</v>
      </c>
      <c r="BC2282">
        <v>67</v>
      </c>
      <c r="BD2282">
        <v>6300</v>
      </c>
      <c r="BE2282" t="s">
        <v>11627</v>
      </c>
      <c r="BF2282" t="s">
        <v>936</v>
      </c>
      <c r="BH2282">
        <v>67</v>
      </c>
      <c r="BI2282">
        <v>6300</v>
      </c>
      <c r="BJ2282" t="s">
        <v>4979</v>
      </c>
      <c r="BK2282" t="s">
        <v>936</v>
      </c>
      <c r="BP2282">
        <v>106</v>
      </c>
      <c r="BQ2282">
        <v>6320</v>
      </c>
      <c r="BS2282">
        <v>1</v>
      </c>
    </row>
    <row r="2283" spans="43:71" x14ac:dyDescent="0.2">
      <c r="AQ2283">
        <v>67</v>
      </c>
      <c r="AR2283">
        <v>6310</v>
      </c>
      <c r="AS2283" t="s">
        <v>32222</v>
      </c>
      <c r="AT2283" t="s">
        <v>936</v>
      </c>
      <c r="AU2283">
        <v>67</v>
      </c>
      <c r="AV2283">
        <v>6310</v>
      </c>
      <c r="AW2283" t="s">
        <v>25324</v>
      </c>
      <c r="AX2283" t="s">
        <v>936</v>
      </c>
      <c r="AY2283">
        <v>67</v>
      </c>
      <c r="AZ2283">
        <v>6310</v>
      </c>
      <c r="BA2283" t="s">
        <v>18476</v>
      </c>
      <c r="BB2283" t="s">
        <v>936</v>
      </c>
      <c r="BC2283">
        <v>67</v>
      </c>
      <c r="BD2283">
        <v>6310</v>
      </c>
      <c r="BE2283" t="s">
        <v>11628</v>
      </c>
      <c r="BF2283" t="s">
        <v>936</v>
      </c>
      <c r="BH2283">
        <v>67</v>
      </c>
      <c r="BI2283">
        <v>6310</v>
      </c>
      <c r="BJ2283" t="s">
        <v>4980</v>
      </c>
      <c r="BK2283" t="s">
        <v>936</v>
      </c>
      <c r="BP2283">
        <v>106</v>
      </c>
      <c r="BQ2283">
        <v>6330</v>
      </c>
      <c r="BS2283">
        <v>1</v>
      </c>
    </row>
    <row r="2284" spans="43:71" x14ac:dyDescent="0.2">
      <c r="AQ2284">
        <v>67</v>
      </c>
      <c r="AR2284">
        <v>6320</v>
      </c>
      <c r="AS2284" t="s">
        <v>32223</v>
      </c>
      <c r="AT2284" t="s">
        <v>936</v>
      </c>
      <c r="AU2284">
        <v>67</v>
      </c>
      <c r="AV2284">
        <v>6320</v>
      </c>
      <c r="AW2284" t="s">
        <v>25325</v>
      </c>
      <c r="AX2284" t="s">
        <v>936</v>
      </c>
      <c r="AY2284">
        <v>67</v>
      </c>
      <c r="AZ2284">
        <v>6320</v>
      </c>
      <c r="BA2284" t="s">
        <v>18477</v>
      </c>
      <c r="BB2284" t="s">
        <v>936</v>
      </c>
      <c r="BC2284">
        <v>67</v>
      </c>
      <c r="BD2284">
        <v>6320</v>
      </c>
      <c r="BE2284" t="s">
        <v>11629</v>
      </c>
      <c r="BF2284" t="s">
        <v>936</v>
      </c>
      <c r="BH2284">
        <v>67</v>
      </c>
      <c r="BI2284">
        <v>6320</v>
      </c>
      <c r="BJ2284" t="s">
        <v>4981</v>
      </c>
      <c r="BK2284" t="s">
        <v>936</v>
      </c>
      <c r="BP2284">
        <v>106</v>
      </c>
      <c r="BQ2284">
        <v>6340</v>
      </c>
      <c r="BS2284">
        <v>1</v>
      </c>
    </row>
    <row r="2285" spans="43:71" x14ac:dyDescent="0.2">
      <c r="AQ2285">
        <v>67</v>
      </c>
      <c r="AR2285">
        <v>6330</v>
      </c>
      <c r="AS2285" t="s">
        <v>32224</v>
      </c>
      <c r="AT2285" t="s">
        <v>936</v>
      </c>
      <c r="AU2285">
        <v>67</v>
      </c>
      <c r="AV2285">
        <v>6330</v>
      </c>
      <c r="AW2285" t="s">
        <v>25326</v>
      </c>
      <c r="AX2285" t="s">
        <v>936</v>
      </c>
      <c r="AY2285">
        <v>67</v>
      </c>
      <c r="AZ2285">
        <v>6330</v>
      </c>
      <c r="BA2285" t="s">
        <v>18478</v>
      </c>
      <c r="BB2285" t="s">
        <v>936</v>
      </c>
      <c r="BC2285">
        <v>67</v>
      </c>
      <c r="BD2285">
        <v>6330</v>
      </c>
      <c r="BE2285" t="s">
        <v>11630</v>
      </c>
      <c r="BF2285" t="s">
        <v>936</v>
      </c>
      <c r="BH2285">
        <v>67</v>
      </c>
      <c r="BI2285">
        <v>6330</v>
      </c>
      <c r="BJ2285" t="s">
        <v>4982</v>
      </c>
      <c r="BK2285" t="s">
        <v>936</v>
      </c>
      <c r="BP2285">
        <v>107</v>
      </c>
      <c r="BQ2285">
        <v>6010</v>
      </c>
      <c r="BS2285">
        <v>2</v>
      </c>
    </row>
    <row r="2286" spans="43:71" x14ac:dyDescent="0.2">
      <c r="AQ2286">
        <v>67</v>
      </c>
      <c r="AR2286">
        <v>6340</v>
      </c>
      <c r="AS2286" t="s">
        <v>32225</v>
      </c>
      <c r="AT2286" t="s">
        <v>936</v>
      </c>
      <c r="AU2286">
        <v>67</v>
      </c>
      <c r="AV2286">
        <v>6340</v>
      </c>
      <c r="AW2286" t="s">
        <v>25327</v>
      </c>
      <c r="AX2286" t="s">
        <v>936</v>
      </c>
      <c r="AY2286">
        <v>67</v>
      </c>
      <c r="AZ2286">
        <v>6340</v>
      </c>
      <c r="BA2286" t="s">
        <v>18479</v>
      </c>
      <c r="BB2286" t="s">
        <v>936</v>
      </c>
      <c r="BC2286">
        <v>67</v>
      </c>
      <c r="BD2286">
        <v>6340</v>
      </c>
      <c r="BE2286" t="s">
        <v>11631</v>
      </c>
      <c r="BF2286" t="s">
        <v>936</v>
      </c>
      <c r="BH2286">
        <v>67</v>
      </c>
      <c r="BI2286">
        <v>6340</v>
      </c>
      <c r="BJ2286" t="s">
        <v>4983</v>
      </c>
      <c r="BK2286" t="s">
        <v>936</v>
      </c>
      <c r="BP2286">
        <v>107</v>
      </c>
      <c r="BQ2286">
        <v>6020</v>
      </c>
      <c r="BS2286">
        <v>2</v>
      </c>
    </row>
    <row r="2287" spans="43:71" x14ac:dyDescent="0.2">
      <c r="AQ2287">
        <v>67</v>
      </c>
      <c r="AR2287">
        <v>6350</v>
      </c>
      <c r="AS2287" t="s">
        <v>32226</v>
      </c>
      <c r="AT2287" t="s">
        <v>938</v>
      </c>
      <c r="AU2287">
        <v>67</v>
      </c>
      <c r="AV2287">
        <v>6350</v>
      </c>
      <c r="AW2287" t="s">
        <v>25328</v>
      </c>
      <c r="AX2287" t="s">
        <v>938</v>
      </c>
      <c r="AY2287">
        <v>67</v>
      </c>
      <c r="AZ2287">
        <v>6350</v>
      </c>
      <c r="BA2287" t="s">
        <v>18480</v>
      </c>
      <c r="BB2287" t="s">
        <v>938</v>
      </c>
      <c r="BC2287">
        <v>67</v>
      </c>
      <c r="BD2287">
        <v>6350</v>
      </c>
      <c r="BE2287" t="s">
        <v>11632</v>
      </c>
      <c r="BF2287" t="s">
        <v>938</v>
      </c>
      <c r="BH2287">
        <v>67</v>
      </c>
      <c r="BI2287">
        <v>6350</v>
      </c>
      <c r="BJ2287" t="s">
        <v>4984</v>
      </c>
      <c r="BK2287" t="s">
        <v>938</v>
      </c>
      <c r="BP2287">
        <v>107</v>
      </c>
      <c r="BQ2287">
        <v>6030</v>
      </c>
      <c r="BS2287">
        <v>2</v>
      </c>
    </row>
    <row r="2288" spans="43:71" x14ac:dyDescent="0.2">
      <c r="AQ2288">
        <v>67</v>
      </c>
      <c r="AR2288">
        <v>6360</v>
      </c>
      <c r="AS2288" t="s">
        <v>32227</v>
      </c>
      <c r="AT2288" t="s">
        <v>936</v>
      </c>
      <c r="AU2288">
        <v>67</v>
      </c>
      <c r="AV2288">
        <v>6360</v>
      </c>
      <c r="AW2288" t="s">
        <v>25329</v>
      </c>
      <c r="AX2288" t="s">
        <v>936</v>
      </c>
      <c r="AY2288">
        <v>67</v>
      </c>
      <c r="AZ2288">
        <v>6360</v>
      </c>
      <c r="BA2288" t="s">
        <v>18481</v>
      </c>
      <c r="BB2288" t="s">
        <v>936</v>
      </c>
      <c r="BC2288">
        <v>67</v>
      </c>
      <c r="BD2288">
        <v>6360</v>
      </c>
      <c r="BE2288" t="s">
        <v>11633</v>
      </c>
      <c r="BF2288" t="s">
        <v>936</v>
      </c>
      <c r="BH2288">
        <v>67</v>
      </c>
      <c r="BI2288">
        <v>6360</v>
      </c>
      <c r="BJ2288" t="s">
        <v>4985</v>
      </c>
      <c r="BK2288" t="s">
        <v>936</v>
      </c>
      <c r="BP2288">
        <v>107</v>
      </c>
      <c r="BQ2288">
        <v>6040</v>
      </c>
      <c r="BS2288">
        <v>2</v>
      </c>
    </row>
    <row r="2289" spans="43:71" x14ac:dyDescent="0.2">
      <c r="AQ2289">
        <v>67</v>
      </c>
      <c r="AR2289">
        <v>7205</v>
      </c>
      <c r="AS2289" t="s">
        <v>32228</v>
      </c>
      <c r="AT2289" t="s">
        <v>937</v>
      </c>
      <c r="AU2289">
        <v>67</v>
      </c>
      <c r="AV2289">
        <v>7205</v>
      </c>
      <c r="AW2289" t="s">
        <v>25330</v>
      </c>
      <c r="AX2289" t="s">
        <v>937</v>
      </c>
      <c r="AY2289">
        <v>67</v>
      </c>
      <c r="AZ2289">
        <v>7205</v>
      </c>
      <c r="BA2289" t="s">
        <v>18482</v>
      </c>
      <c r="BB2289" t="s">
        <v>937</v>
      </c>
      <c r="BC2289">
        <v>67</v>
      </c>
      <c r="BD2289">
        <v>7205</v>
      </c>
      <c r="BE2289" t="s">
        <v>11634</v>
      </c>
      <c r="BF2289" t="s">
        <v>937</v>
      </c>
      <c r="BH2289">
        <v>67</v>
      </c>
      <c r="BI2289">
        <v>7205</v>
      </c>
      <c r="BJ2289" t="s">
        <v>4986</v>
      </c>
      <c r="BK2289" t="s">
        <v>937</v>
      </c>
      <c r="BP2289">
        <v>107</v>
      </c>
      <c r="BQ2289">
        <v>6070</v>
      </c>
      <c r="BS2289">
        <v>2</v>
      </c>
    </row>
    <row r="2290" spans="43:71" x14ac:dyDescent="0.2">
      <c r="AQ2290">
        <v>67</v>
      </c>
      <c r="AR2290">
        <v>7206</v>
      </c>
      <c r="AS2290" t="s">
        <v>32229</v>
      </c>
      <c r="AT2290" t="s">
        <v>936</v>
      </c>
      <c r="AU2290">
        <v>67</v>
      </c>
      <c r="AV2290">
        <v>7206</v>
      </c>
      <c r="AW2290" t="s">
        <v>25331</v>
      </c>
      <c r="AX2290" t="s">
        <v>936</v>
      </c>
      <c r="AY2290">
        <v>67</v>
      </c>
      <c r="AZ2290">
        <v>7206</v>
      </c>
      <c r="BA2290" t="s">
        <v>18483</v>
      </c>
      <c r="BB2290" t="s">
        <v>936</v>
      </c>
      <c r="BC2290">
        <v>67</v>
      </c>
      <c r="BD2290">
        <v>7206</v>
      </c>
      <c r="BE2290" t="s">
        <v>11635</v>
      </c>
      <c r="BF2290" t="s">
        <v>936</v>
      </c>
      <c r="BH2290">
        <v>67</v>
      </c>
      <c r="BI2290">
        <v>7206</v>
      </c>
      <c r="BJ2290" t="s">
        <v>4987</v>
      </c>
      <c r="BK2290" t="s">
        <v>936</v>
      </c>
      <c r="BP2290">
        <v>107</v>
      </c>
      <c r="BQ2290">
        <v>6080</v>
      </c>
      <c r="BS2290">
        <v>2</v>
      </c>
    </row>
    <row r="2291" spans="43:71" x14ac:dyDescent="0.2">
      <c r="AQ2291">
        <v>67</v>
      </c>
      <c r="AR2291">
        <v>7207</v>
      </c>
      <c r="AS2291" t="s">
        <v>32230</v>
      </c>
      <c r="AT2291" t="s">
        <v>936</v>
      </c>
      <c r="AU2291">
        <v>67</v>
      </c>
      <c r="AV2291">
        <v>7207</v>
      </c>
      <c r="AW2291" t="s">
        <v>25332</v>
      </c>
      <c r="AX2291" t="s">
        <v>936</v>
      </c>
      <c r="AY2291">
        <v>67</v>
      </c>
      <c r="AZ2291">
        <v>7207</v>
      </c>
      <c r="BA2291" t="s">
        <v>18484</v>
      </c>
      <c r="BB2291" t="s">
        <v>936</v>
      </c>
      <c r="BC2291">
        <v>67</v>
      </c>
      <c r="BD2291">
        <v>7207</v>
      </c>
      <c r="BE2291" t="s">
        <v>11636</v>
      </c>
      <c r="BF2291" t="s">
        <v>936</v>
      </c>
      <c r="BH2291">
        <v>67</v>
      </c>
      <c r="BI2291">
        <v>7207</v>
      </c>
      <c r="BJ2291" t="s">
        <v>4988</v>
      </c>
      <c r="BK2291" t="s">
        <v>936</v>
      </c>
      <c r="BP2291">
        <v>107</v>
      </c>
      <c r="BQ2291">
        <v>6090</v>
      </c>
      <c r="BS2291">
        <v>2</v>
      </c>
    </row>
    <row r="2292" spans="43:71" x14ac:dyDescent="0.2">
      <c r="AQ2292">
        <v>67</v>
      </c>
      <c r="AR2292">
        <v>7210</v>
      </c>
      <c r="AS2292" t="s">
        <v>32231</v>
      </c>
      <c r="AT2292" t="s">
        <v>938</v>
      </c>
      <c r="AU2292">
        <v>67</v>
      </c>
      <c r="AV2292">
        <v>7210</v>
      </c>
      <c r="AW2292" t="s">
        <v>25333</v>
      </c>
      <c r="AX2292" t="s">
        <v>938</v>
      </c>
      <c r="AY2292">
        <v>67</v>
      </c>
      <c r="AZ2292">
        <v>7210</v>
      </c>
      <c r="BA2292" t="s">
        <v>18485</v>
      </c>
      <c r="BB2292" t="s">
        <v>938</v>
      </c>
      <c r="BC2292">
        <v>67</v>
      </c>
      <c r="BD2292">
        <v>7210</v>
      </c>
      <c r="BE2292" t="s">
        <v>11637</v>
      </c>
      <c r="BF2292" t="s">
        <v>938</v>
      </c>
      <c r="BH2292">
        <v>67</v>
      </c>
      <c r="BI2292">
        <v>7210</v>
      </c>
      <c r="BJ2292" t="s">
        <v>4989</v>
      </c>
      <c r="BK2292" t="s">
        <v>938</v>
      </c>
      <c r="BP2292">
        <v>107</v>
      </c>
      <c r="BQ2292">
        <v>6100</v>
      </c>
      <c r="BS2292">
        <v>2</v>
      </c>
    </row>
    <row r="2293" spans="43:71" x14ac:dyDescent="0.2">
      <c r="AQ2293">
        <v>67</v>
      </c>
      <c r="AR2293">
        <v>8073</v>
      </c>
      <c r="AS2293" t="s">
        <v>32232</v>
      </c>
      <c r="AT2293" t="s">
        <v>938</v>
      </c>
      <c r="AU2293">
        <v>67</v>
      </c>
      <c r="AV2293">
        <v>8073</v>
      </c>
      <c r="AW2293" t="s">
        <v>25334</v>
      </c>
      <c r="AX2293" t="s">
        <v>938</v>
      </c>
      <c r="AY2293">
        <v>67</v>
      </c>
      <c r="AZ2293">
        <v>8073</v>
      </c>
      <c r="BA2293" t="s">
        <v>18486</v>
      </c>
      <c r="BB2293" t="s">
        <v>938</v>
      </c>
      <c r="BC2293">
        <v>67</v>
      </c>
      <c r="BD2293">
        <v>8073</v>
      </c>
      <c r="BE2293" t="s">
        <v>11638</v>
      </c>
      <c r="BF2293" t="s">
        <v>938</v>
      </c>
      <c r="BH2293">
        <v>67</v>
      </c>
      <c r="BI2293">
        <v>8073</v>
      </c>
      <c r="BJ2293" t="s">
        <v>4990</v>
      </c>
      <c r="BK2293" t="s">
        <v>938</v>
      </c>
      <c r="BP2293">
        <v>107</v>
      </c>
      <c r="BQ2293">
        <v>6101</v>
      </c>
      <c r="BS2293">
        <v>2</v>
      </c>
    </row>
    <row r="2294" spans="43:71" x14ac:dyDescent="0.2">
      <c r="AQ2294">
        <v>67</v>
      </c>
      <c r="AR2294">
        <v>8074</v>
      </c>
      <c r="AS2294" t="s">
        <v>32233</v>
      </c>
      <c r="AT2294" t="s">
        <v>937</v>
      </c>
      <c r="AU2294">
        <v>67</v>
      </c>
      <c r="AV2294">
        <v>8074</v>
      </c>
      <c r="AW2294" t="s">
        <v>25335</v>
      </c>
      <c r="AX2294" t="s">
        <v>937</v>
      </c>
      <c r="AY2294">
        <v>67</v>
      </c>
      <c r="AZ2294">
        <v>8074</v>
      </c>
      <c r="BA2294" t="s">
        <v>18487</v>
      </c>
      <c r="BB2294" t="s">
        <v>937</v>
      </c>
      <c r="BC2294">
        <v>67</v>
      </c>
      <c r="BD2294">
        <v>8074</v>
      </c>
      <c r="BE2294" t="s">
        <v>11639</v>
      </c>
      <c r="BF2294" t="s">
        <v>937</v>
      </c>
      <c r="BH2294">
        <v>67</v>
      </c>
      <c r="BI2294">
        <v>8074</v>
      </c>
      <c r="BJ2294" t="s">
        <v>4991</v>
      </c>
      <c r="BK2294" t="s">
        <v>937</v>
      </c>
      <c r="BP2294">
        <v>107</v>
      </c>
      <c r="BQ2294">
        <v>6110</v>
      </c>
      <c r="BS2294">
        <v>1</v>
      </c>
    </row>
    <row r="2295" spans="43:71" x14ac:dyDescent="0.2">
      <c r="AQ2295">
        <v>67</v>
      </c>
      <c r="AR2295">
        <v>8075</v>
      </c>
      <c r="AS2295" t="s">
        <v>32234</v>
      </c>
      <c r="AT2295" t="s">
        <v>938</v>
      </c>
      <c r="AU2295">
        <v>67</v>
      </c>
      <c r="AV2295">
        <v>8075</v>
      </c>
      <c r="AW2295" t="s">
        <v>25336</v>
      </c>
      <c r="AX2295" t="s">
        <v>938</v>
      </c>
      <c r="AY2295">
        <v>67</v>
      </c>
      <c r="AZ2295">
        <v>8075</v>
      </c>
      <c r="BA2295" t="s">
        <v>18488</v>
      </c>
      <c r="BB2295" t="s">
        <v>938</v>
      </c>
      <c r="BC2295">
        <v>67</v>
      </c>
      <c r="BD2295">
        <v>8075</v>
      </c>
      <c r="BE2295" t="s">
        <v>11640</v>
      </c>
      <c r="BF2295" t="s">
        <v>938</v>
      </c>
      <c r="BH2295">
        <v>67</v>
      </c>
      <c r="BI2295">
        <v>8075</v>
      </c>
      <c r="BJ2295" t="s">
        <v>4992</v>
      </c>
      <c r="BK2295" t="s">
        <v>938</v>
      </c>
      <c r="BP2295">
        <v>107</v>
      </c>
      <c r="BQ2295">
        <v>6130</v>
      </c>
      <c r="BS2295">
        <v>1</v>
      </c>
    </row>
    <row r="2296" spans="43:71" x14ac:dyDescent="0.2">
      <c r="AQ2296">
        <v>67</v>
      </c>
      <c r="AR2296">
        <v>8076</v>
      </c>
      <c r="AS2296" t="s">
        <v>32235</v>
      </c>
      <c r="AT2296" t="s">
        <v>937</v>
      </c>
      <c r="AU2296">
        <v>67</v>
      </c>
      <c r="AV2296">
        <v>8076</v>
      </c>
      <c r="AW2296" t="s">
        <v>25337</v>
      </c>
      <c r="AX2296" t="s">
        <v>937</v>
      </c>
      <c r="AY2296">
        <v>67</v>
      </c>
      <c r="AZ2296">
        <v>8076</v>
      </c>
      <c r="BA2296" t="s">
        <v>18489</v>
      </c>
      <c r="BB2296" t="s">
        <v>937</v>
      </c>
      <c r="BC2296">
        <v>67</v>
      </c>
      <c r="BD2296">
        <v>8076</v>
      </c>
      <c r="BE2296" t="s">
        <v>11641</v>
      </c>
      <c r="BF2296" t="s">
        <v>937</v>
      </c>
      <c r="BH2296">
        <v>67</v>
      </c>
      <c r="BI2296">
        <v>8076</v>
      </c>
      <c r="BJ2296" t="s">
        <v>4993</v>
      </c>
      <c r="BK2296" t="s">
        <v>937</v>
      </c>
      <c r="BP2296">
        <v>107</v>
      </c>
      <c r="BQ2296">
        <v>6131</v>
      </c>
      <c r="BS2296">
        <v>2</v>
      </c>
    </row>
    <row r="2297" spans="43:71" x14ac:dyDescent="0.2">
      <c r="AQ2297">
        <v>67</v>
      </c>
      <c r="AR2297">
        <v>8077</v>
      </c>
      <c r="AS2297" t="s">
        <v>32236</v>
      </c>
      <c r="AT2297" t="s">
        <v>937</v>
      </c>
      <c r="AU2297">
        <v>67</v>
      </c>
      <c r="AV2297">
        <v>8077</v>
      </c>
      <c r="AW2297" t="s">
        <v>25338</v>
      </c>
      <c r="AX2297" t="s">
        <v>937</v>
      </c>
      <c r="AY2297">
        <v>67</v>
      </c>
      <c r="AZ2297">
        <v>8077</v>
      </c>
      <c r="BA2297" t="s">
        <v>18490</v>
      </c>
      <c r="BB2297" t="s">
        <v>937</v>
      </c>
      <c r="BC2297">
        <v>67</v>
      </c>
      <c r="BD2297">
        <v>8077</v>
      </c>
      <c r="BE2297" t="s">
        <v>11642</v>
      </c>
      <c r="BF2297" t="s">
        <v>937</v>
      </c>
      <c r="BH2297">
        <v>67</v>
      </c>
      <c r="BI2297">
        <v>8077</v>
      </c>
      <c r="BJ2297" t="s">
        <v>4994</v>
      </c>
      <c r="BK2297" t="s">
        <v>937</v>
      </c>
      <c r="BP2297">
        <v>107</v>
      </c>
      <c r="BQ2297">
        <v>6140</v>
      </c>
      <c r="BS2297">
        <v>2</v>
      </c>
    </row>
    <row r="2298" spans="43:71" x14ac:dyDescent="0.2">
      <c r="AQ2298">
        <v>67</v>
      </c>
      <c r="AR2298">
        <v>8078</v>
      </c>
      <c r="AS2298" t="s">
        <v>32237</v>
      </c>
      <c r="AT2298" t="s">
        <v>937</v>
      </c>
      <c r="AU2298">
        <v>67</v>
      </c>
      <c r="AV2298">
        <v>8078</v>
      </c>
      <c r="AW2298" t="s">
        <v>25339</v>
      </c>
      <c r="AX2298" t="s">
        <v>937</v>
      </c>
      <c r="AY2298">
        <v>67</v>
      </c>
      <c r="AZ2298">
        <v>8078</v>
      </c>
      <c r="BA2298" t="s">
        <v>18491</v>
      </c>
      <c r="BB2298" t="s">
        <v>937</v>
      </c>
      <c r="BC2298">
        <v>67</v>
      </c>
      <c r="BD2298">
        <v>8078</v>
      </c>
      <c r="BE2298" t="s">
        <v>11643</v>
      </c>
      <c r="BF2298" t="s">
        <v>937</v>
      </c>
      <c r="BH2298">
        <v>67</v>
      </c>
      <c r="BI2298">
        <v>8078</v>
      </c>
      <c r="BJ2298" t="s">
        <v>4995</v>
      </c>
      <c r="BK2298" t="s">
        <v>937</v>
      </c>
      <c r="BP2298">
        <v>107</v>
      </c>
      <c r="BQ2298">
        <v>6150</v>
      </c>
      <c r="BS2298">
        <v>2</v>
      </c>
    </row>
    <row r="2299" spans="43:71" x14ac:dyDescent="0.2">
      <c r="AQ2299">
        <v>67</v>
      </c>
      <c r="AR2299">
        <v>8079</v>
      </c>
      <c r="AS2299" t="s">
        <v>32238</v>
      </c>
      <c r="AT2299" t="s">
        <v>937</v>
      </c>
      <c r="AU2299">
        <v>67</v>
      </c>
      <c r="AV2299">
        <v>8079</v>
      </c>
      <c r="AW2299" t="s">
        <v>25340</v>
      </c>
      <c r="AX2299" t="s">
        <v>937</v>
      </c>
      <c r="AY2299">
        <v>67</v>
      </c>
      <c r="AZ2299">
        <v>8079</v>
      </c>
      <c r="BA2299" t="s">
        <v>18492</v>
      </c>
      <c r="BB2299" t="s">
        <v>937</v>
      </c>
      <c r="BC2299">
        <v>67</v>
      </c>
      <c r="BD2299">
        <v>8079</v>
      </c>
      <c r="BE2299" t="s">
        <v>11644</v>
      </c>
      <c r="BF2299" t="s">
        <v>937</v>
      </c>
      <c r="BH2299">
        <v>67</v>
      </c>
      <c r="BI2299">
        <v>8079</v>
      </c>
      <c r="BJ2299" t="s">
        <v>4996</v>
      </c>
      <c r="BK2299" t="s">
        <v>937</v>
      </c>
      <c r="BP2299">
        <v>107</v>
      </c>
      <c r="BQ2299">
        <v>6160</v>
      </c>
      <c r="BS2299">
        <v>2</v>
      </c>
    </row>
    <row r="2300" spans="43:71" x14ac:dyDescent="0.2">
      <c r="AQ2300">
        <v>67</v>
      </c>
      <c r="AR2300">
        <v>8080</v>
      </c>
      <c r="AS2300" t="s">
        <v>32239</v>
      </c>
      <c r="AT2300" t="s">
        <v>938</v>
      </c>
      <c r="AU2300">
        <v>67</v>
      </c>
      <c r="AV2300">
        <v>8080</v>
      </c>
      <c r="AW2300" t="s">
        <v>25341</v>
      </c>
      <c r="AX2300" t="s">
        <v>938</v>
      </c>
      <c r="AY2300">
        <v>67</v>
      </c>
      <c r="AZ2300">
        <v>8080</v>
      </c>
      <c r="BA2300" t="s">
        <v>18493</v>
      </c>
      <c r="BB2300" t="s">
        <v>938</v>
      </c>
      <c r="BC2300">
        <v>67</v>
      </c>
      <c r="BD2300">
        <v>8080</v>
      </c>
      <c r="BE2300" t="s">
        <v>11645</v>
      </c>
      <c r="BF2300" t="s">
        <v>938</v>
      </c>
      <c r="BH2300">
        <v>67</v>
      </c>
      <c r="BI2300">
        <v>8080</v>
      </c>
      <c r="BJ2300" t="s">
        <v>4997</v>
      </c>
      <c r="BK2300" t="s">
        <v>938</v>
      </c>
      <c r="BP2300">
        <v>107</v>
      </c>
      <c r="BQ2300">
        <v>6170</v>
      </c>
      <c r="BS2300">
        <v>1</v>
      </c>
    </row>
    <row r="2301" spans="43:71" x14ac:dyDescent="0.2">
      <c r="AQ2301">
        <v>67</v>
      </c>
      <c r="AR2301">
        <v>8081</v>
      </c>
      <c r="AS2301" t="s">
        <v>32240</v>
      </c>
      <c r="AT2301" t="s">
        <v>938</v>
      </c>
      <c r="AU2301">
        <v>67</v>
      </c>
      <c r="AV2301">
        <v>8081</v>
      </c>
      <c r="AW2301" t="s">
        <v>25342</v>
      </c>
      <c r="AX2301" t="s">
        <v>938</v>
      </c>
      <c r="AY2301">
        <v>67</v>
      </c>
      <c r="AZ2301">
        <v>8081</v>
      </c>
      <c r="BA2301" t="s">
        <v>18494</v>
      </c>
      <c r="BB2301" t="s">
        <v>938</v>
      </c>
      <c r="BC2301">
        <v>67</v>
      </c>
      <c r="BD2301">
        <v>8081</v>
      </c>
      <c r="BE2301" t="s">
        <v>11646</v>
      </c>
      <c r="BF2301" t="s">
        <v>938</v>
      </c>
      <c r="BH2301">
        <v>67</v>
      </c>
      <c r="BI2301">
        <v>8081</v>
      </c>
      <c r="BJ2301" t="s">
        <v>4998</v>
      </c>
      <c r="BK2301" t="s">
        <v>938</v>
      </c>
      <c r="BP2301">
        <v>107</v>
      </c>
      <c r="BQ2301">
        <v>6180</v>
      </c>
      <c r="BS2301">
        <v>2</v>
      </c>
    </row>
    <row r="2302" spans="43:71" x14ac:dyDescent="0.2">
      <c r="AQ2302">
        <v>67</v>
      </c>
      <c r="AR2302">
        <v>8082</v>
      </c>
      <c r="AS2302" t="s">
        <v>32241</v>
      </c>
      <c r="AT2302" t="s">
        <v>937</v>
      </c>
      <c r="AU2302">
        <v>67</v>
      </c>
      <c r="AV2302">
        <v>8082</v>
      </c>
      <c r="AW2302" t="s">
        <v>25343</v>
      </c>
      <c r="AX2302" t="s">
        <v>937</v>
      </c>
      <c r="AY2302">
        <v>67</v>
      </c>
      <c r="AZ2302">
        <v>8082</v>
      </c>
      <c r="BA2302" t="s">
        <v>18495</v>
      </c>
      <c r="BB2302" t="s">
        <v>937</v>
      </c>
      <c r="BC2302">
        <v>67</v>
      </c>
      <c r="BD2302">
        <v>8082</v>
      </c>
      <c r="BE2302" t="s">
        <v>11647</v>
      </c>
      <c r="BF2302" t="s">
        <v>937</v>
      </c>
      <c r="BH2302">
        <v>67</v>
      </c>
      <c r="BI2302">
        <v>8082</v>
      </c>
      <c r="BJ2302" t="s">
        <v>4999</v>
      </c>
      <c r="BK2302" t="s">
        <v>937</v>
      </c>
      <c r="BP2302">
        <v>107</v>
      </c>
      <c r="BQ2302">
        <v>6190</v>
      </c>
      <c r="BS2302">
        <v>2</v>
      </c>
    </row>
    <row r="2303" spans="43:71" x14ac:dyDescent="0.2">
      <c r="AQ2303">
        <v>67</v>
      </c>
      <c r="AR2303">
        <v>8083</v>
      </c>
      <c r="AS2303" t="s">
        <v>32242</v>
      </c>
      <c r="AT2303" t="s">
        <v>937</v>
      </c>
      <c r="AU2303">
        <v>67</v>
      </c>
      <c r="AV2303">
        <v>8083</v>
      </c>
      <c r="AW2303" t="s">
        <v>25344</v>
      </c>
      <c r="AX2303" t="s">
        <v>937</v>
      </c>
      <c r="AY2303">
        <v>67</v>
      </c>
      <c r="AZ2303">
        <v>8083</v>
      </c>
      <c r="BA2303" t="s">
        <v>18496</v>
      </c>
      <c r="BB2303" t="s">
        <v>937</v>
      </c>
      <c r="BC2303">
        <v>67</v>
      </c>
      <c r="BD2303">
        <v>8083</v>
      </c>
      <c r="BE2303" t="s">
        <v>11648</v>
      </c>
      <c r="BF2303" t="s">
        <v>937</v>
      </c>
      <c r="BH2303">
        <v>67</v>
      </c>
      <c r="BI2303">
        <v>8083</v>
      </c>
      <c r="BJ2303" t="s">
        <v>5000</v>
      </c>
      <c r="BK2303" t="s">
        <v>937</v>
      </c>
      <c r="BP2303">
        <v>107</v>
      </c>
      <c r="BQ2303">
        <v>6200</v>
      </c>
      <c r="BS2303">
        <v>2</v>
      </c>
    </row>
    <row r="2304" spans="43:71" x14ac:dyDescent="0.2">
      <c r="AQ2304">
        <v>67</v>
      </c>
      <c r="AR2304">
        <v>8084</v>
      </c>
      <c r="AS2304" t="s">
        <v>32243</v>
      </c>
      <c r="AT2304" t="s">
        <v>937</v>
      </c>
      <c r="AU2304">
        <v>67</v>
      </c>
      <c r="AV2304">
        <v>8084</v>
      </c>
      <c r="AW2304" t="s">
        <v>25345</v>
      </c>
      <c r="AX2304" t="s">
        <v>937</v>
      </c>
      <c r="AY2304">
        <v>67</v>
      </c>
      <c r="AZ2304">
        <v>8084</v>
      </c>
      <c r="BA2304" t="s">
        <v>18497</v>
      </c>
      <c r="BB2304" t="s">
        <v>937</v>
      </c>
      <c r="BC2304">
        <v>67</v>
      </c>
      <c r="BD2304">
        <v>8084</v>
      </c>
      <c r="BE2304" t="s">
        <v>11649</v>
      </c>
      <c r="BF2304" t="s">
        <v>937</v>
      </c>
      <c r="BH2304">
        <v>67</v>
      </c>
      <c r="BI2304">
        <v>8084</v>
      </c>
      <c r="BJ2304" t="s">
        <v>5001</v>
      </c>
      <c r="BK2304" t="s">
        <v>937</v>
      </c>
      <c r="BP2304">
        <v>107</v>
      </c>
      <c r="BQ2304">
        <v>6210</v>
      </c>
      <c r="BS2304">
        <v>1</v>
      </c>
    </row>
    <row r="2305" spans="43:71" x14ac:dyDescent="0.2">
      <c r="AQ2305">
        <v>69</v>
      </c>
      <c r="AR2305">
        <v>6010</v>
      </c>
      <c r="AS2305" t="s">
        <v>32244</v>
      </c>
      <c r="AT2305" t="s">
        <v>937</v>
      </c>
      <c r="AU2305">
        <v>69</v>
      </c>
      <c r="AV2305">
        <v>6010</v>
      </c>
      <c r="AW2305" t="s">
        <v>25346</v>
      </c>
      <c r="AX2305" t="s">
        <v>937</v>
      </c>
      <c r="AY2305">
        <v>69</v>
      </c>
      <c r="AZ2305">
        <v>6010</v>
      </c>
      <c r="BA2305" t="s">
        <v>18498</v>
      </c>
      <c r="BB2305" t="s">
        <v>937</v>
      </c>
      <c r="BC2305">
        <v>69</v>
      </c>
      <c r="BD2305">
        <v>6010</v>
      </c>
      <c r="BE2305" t="s">
        <v>11650</v>
      </c>
      <c r="BF2305" t="s">
        <v>937</v>
      </c>
      <c r="BH2305">
        <v>70</v>
      </c>
      <c r="BI2305">
        <v>6010</v>
      </c>
      <c r="BJ2305" t="s">
        <v>5002</v>
      </c>
      <c r="BK2305" t="s">
        <v>937</v>
      </c>
      <c r="BP2305">
        <v>107</v>
      </c>
      <c r="BQ2305">
        <v>6240</v>
      </c>
      <c r="BS2305">
        <v>2</v>
      </c>
    </row>
    <row r="2306" spans="43:71" x14ac:dyDescent="0.2">
      <c r="AQ2306">
        <v>69</v>
      </c>
      <c r="AR2306">
        <v>6020</v>
      </c>
      <c r="AS2306" t="s">
        <v>32245</v>
      </c>
      <c r="AT2306" t="s">
        <v>937</v>
      </c>
      <c r="AU2306">
        <v>69</v>
      </c>
      <c r="AV2306">
        <v>6020</v>
      </c>
      <c r="AW2306" t="s">
        <v>25347</v>
      </c>
      <c r="AX2306" t="s">
        <v>937</v>
      </c>
      <c r="AY2306">
        <v>69</v>
      </c>
      <c r="AZ2306">
        <v>6020</v>
      </c>
      <c r="BA2306" t="s">
        <v>18499</v>
      </c>
      <c r="BB2306" t="s">
        <v>937</v>
      </c>
      <c r="BC2306">
        <v>69</v>
      </c>
      <c r="BD2306">
        <v>6020</v>
      </c>
      <c r="BE2306" t="s">
        <v>11651</v>
      </c>
      <c r="BF2306" t="s">
        <v>937</v>
      </c>
      <c r="BH2306">
        <v>70</v>
      </c>
      <c r="BI2306">
        <v>6020</v>
      </c>
      <c r="BJ2306" t="s">
        <v>5003</v>
      </c>
      <c r="BK2306" t="s">
        <v>937</v>
      </c>
      <c r="BP2306">
        <v>107</v>
      </c>
      <c r="BQ2306">
        <v>6250</v>
      </c>
      <c r="BS2306">
        <v>1</v>
      </c>
    </row>
    <row r="2307" spans="43:71" x14ac:dyDescent="0.2">
      <c r="AQ2307">
        <v>69</v>
      </c>
      <c r="AR2307">
        <v>6030</v>
      </c>
      <c r="AS2307" t="s">
        <v>32246</v>
      </c>
      <c r="AT2307" t="s">
        <v>937</v>
      </c>
      <c r="AU2307">
        <v>69</v>
      </c>
      <c r="AV2307">
        <v>6030</v>
      </c>
      <c r="AW2307" t="s">
        <v>25348</v>
      </c>
      <c r="AX2307" t="s">
        <v>937</v>
      </c>
      <c r="AY2307">
        <v>69</v>
      </c>
      <c r="AZ2307">
        <v>6030</v>
      </c>
      <c r="BA2307" t="s">
        <v>18500</v>
      </c>
      <c r="BB2307" t="s">
        <v>937</v>
      </c>
      <c r="BC2307">
        <v>69</v>
      </c>
      <c r="BD2307">
        <v>6030</v>
      </c>
      <c r="BE2307" t="s">
        <v>11652</v>
      </c>
      <c r="BF2307" t="s">
        <v>937</v>
      </c>
      <c r="BH2307">
        <v>70</v>
      </c>
      <c r="BI2307">
        <v>6030</v>
      </c>
      <c r="BJ2307" t="s">
        <v>5004</v>
      </c>
      <c r="BK2307" t="s">
        <v>937</v>
      </c>
      <c r="BP2307">
        <v>107</v>
      </c>
      <c r="BQ2307">
        <v>6256</v>
      </c>
      <c r="BS2307">
        <v>1</v>
      </c>
    </row>
    <row r="2308" spans="43:71" x14ac:dyDescent="0.2">
      <c r="AQ2308">
        <v>69</v>
      </c>
      <c r="AR2308">
        <v>6040</v>
      </c>
      <c r="AS2308" t="s">
        <v>32247</v>
      </c>
      <c r="AT2308" t="s">
        <v>937</v>
      </c>
      <c r="AU2308">
        <v>69</v>
      </c>
      <c r="AV2308">
        <v>6040</v>
      </c>
      <c r="AW2308" t="s">
        <v>25349</v>
      </c>
      <c r="AX2308" t="s">
        <v>937</v>
      </c>
      <c r="AY2308">
        <v>69</v>
      </c>
      <c r="AZ2308">
        <v>6040</v>
      </c>
      <c r="BA2308" t="s">
        <v>18501</v>
      </c>
      <c r="BB2308" t="s">
        <v>937</v>
      </c>
      <c r="BC2308">
        <v>69</v>
      </c>
      <c r="BD2308">
        <v>6040</v>
      </c>
      <c r="BE2308" t="s">
        <v>11653</v>
      </c>
      <c r="BF2308" t="s">
        <v>937</v>
      </c>
      <c r="BH2308">
        <v>70</v>
      </c>
      <c r="BI2308">
        <v>6040</v>
      </c>
      <c r="BJ2308" t="s">
        <v>5005</v>
      </c>
      <c r="BK2308" t="s">
        <v>937</v>
      </c>
      <c r="BP2308">
        <v>107</v>
      </c>
      <c r="BQ2308">
        <v>6260</v>
      </c>
      <c r="BS2308">
        <v>2</v>
      </c>
    </row>
    <row r="2309" spans="43:71" x14ac:dyDescent="0.2">
      <c r="AQ2309">
        <v>69</v>
      </c>
      <c r="AR2309">
        <v>6070</v>
      </c>
      <c r="AS2309" t="s">
        <v>32248</v>
      </c>
      <c r="AT2309" t="s">
        <v>937</v>
      </c>
      <c r="AU2309">
        <v>69</v>
      </c>
      <c r="AV2309">
        <v>6070</v>
      </c>
      <c r="AW2309" t="s">
        <v>25350</v>
      </c>
      <c r="AX2309" t="s">
        <v>937</v>
      </c>
      <c r="AY2309">
        <v>69</v>
      </c>
      <c r="AZ2309">
        <v>6070</v>
      </c>
      <c r="BA2309" t="s">
        <v>18502</v>
      </c>
      <c r="BB2309" t="s">
        <v>937</v>
      </c>
      <c r="BC2309">
        <v>69</v>
      </c>
      <c r="BD2309">
        <v>6070</v>
      </c>
      <c r="BE2309" t="s">
        <v>11654</v>
      </c>
      <c r="BF2309" t="s">
        <v>937</v>
      </c>
      <c r="BH2309">
        <v>70</v>
      </c>
      <c r="BI2309">
        <v>6070</v>
      </c>
      <c r="BJ2309" t="s">
        <v>5006</v>
      </c>
      <c r="BK2309" t="s">
        <v>937</v>
      </c>
      <c r="BP2309">
        <v>107</v>
      </c>
      <c r="BQ2309">
        <v>6270</v>
      </c>
      <c r="BS2309">
        <v>2</v>
      </c>
    </row>
    <row r="2310" spans="43:71" x14ac:dyDescent="0.2">
      <c r="AQ2310">
        <v>69</v>
      </c>
      <c r="AR2310">
        <v>6080</v>
      </c>
      <c r="AS2310" t="s">
        <v>32249</v>
      </c>
      <c r="AT2310" t="s">
        <v>937</v>
      </c>
      <c r="AU2310">
        <v>69</v>
      </c>
      <c r="AV2310">
        <v>6080</v>
      </c>
      <c r="AW2310" t="s">
        <v>25351</v>
      </c>
      <c r="AX2310" t="s">
        <v>937</v>
      </c>
      <c r="AY2310">
        <v>69</v>
      </c>
      <c r="AZ2310">
        <v>6080</v>
      </c>
      <c r="BA2310" t="s">
        <v>18503</v>
      </c>
      <c r="BB2310" t="s">
        <v>937</v>
      </c>
      <c r="BC2310">
        <v>69</v>
      </c>
      <c r="BD2310">
        <v>6080</v>
      </c>
      <c r="BE2310" t="s">
        <v>11655</v>
      </c>
      <c r="BF2310" t="s">
        <v>937</v>
      </c>
      <c r="BH2310">
        <v>70</v>
      </c>
      <c r="BI2310">
        <v>6080</v>
      </c>
      <c r="BJ2310" t="s">
        <v>5007</v>
      </c>
      <c r="BK2310" t="s">
        <v>937</v>
      </c>
      <c r="BP2310">
        <v>107</v>
      </c>
      <c r="BQ2310">
        <v>6280</v>
      </c>
      <c r="BS2310">
        <v>1</v>
      </c>
    </row>
    <row r="2311" spans="43:71" x14ac:dyDescent="0.2">
      <c r="AQ2311">
        <v>69</v>
      </c>
      <c r="AR2311">
        <v>6090</v>
      </c>
      <c r="AS2311" t="s">
        <v>32250</v>
      </c>
      <c r="AT2311" t="s">
        <v>937</v>
      </c>
      <c r="AU2311">
        <v>69</v>
      </c>
      <c r="AV2311">
        <v>6090</v>
      </c>
      <c r="AW2311" t="s">
        <v>25352</v>
      </c>
      <c r="AX2311" t="s">
        <v>937</v>
      </c>
      <c r="AY2311">
        <v>69</v>
      </c>
      <c r="AZ2311">
        <v>6090</v>
      </c>
      <c r="BA2311" t="s">
        <v>18504</v>
      </c>
      <c r="BB2311" t="s">
        <v>937</v>
      </c>
      <c r="BC2311">
        <v>69</v>
      </c>
      <c r="BD2311">
        <v>6090</v>
      </c>
      <c r="BE2311" t="s">
        <v>11656</v>
      </c>
      <c r="BF2311" t="s">
        <v>937</v>
      </c>
      <c r="BH2311">
        <v>70</v>
      </c>
      <c r="BI2311">
        <v>6090</v>
      </c>
      <c r="BJ2311" t="s">
        <v>5008</v>
      </c>
      <c r="BK2311" t="s">
        <v>937</v>
      </c>
      <c r="BP2311">
        <v>107</v>
      </c>
      <c r="BQ2311">
        <v>6290</v>
      </c>
      <c r="BS2311">
        <v>1</v>
      </c>
    </row>
    <row r="2312" spans="43:71" x14ac:dyDescent="0.2">
      <c r="AQ2312">
        <v>69</v>
      </c>
      <c r="AR2312">
        <v>6100</v>
      </c>
      <c r="AS2312" t="s">
        <v>32251</v>
      </c>
      <c r="AT2312" t="s">
        <v>937</v>
      </c>
      <c r="AU2312">
        <v>69</v>
      </c>
      <c r="AV2312">
        <v>6100</v>
      </c>
      <c r="AW2312" t="s">
        <v>25353</v>
      </c>
      <c r="AX2312" t="s">
        <v>937</v>
      </c>
      <c r="AY2312">
        <v>69</v>
      </c>
      <c r="AZ2312">
        <v>6100</v>
      </c>
      <c r="BA2312" t="s">
        <v>18505</v>
      </c>
      <c r="BB2312" t="s">
        <v>937</v>
      </c>
      <c r="BC2312">
        <v>69</v>
      </c>
      <c r="BD2312">
        <v>6100</v>
      </c>
      <c r="BE2312" t="s">
        <v>11657</v>
      </c>
      <c r="BF2312" t="s">
        <v>937</v>
      </c>
      <c r="BH2312">
        <v>70</v>
      </c>
      <c r="BI2312">
        <v>6100</v>
      </c>
      <c r="BJ2312" t="s">
        <v>5009</v>
      </c>
      <c r="BK2312" t="s">
        <v>937</v>
      </c>
      <c r="BP2312">
        <v>107</v>
      </c>
      <c r="BQ2312">
        <v>6300</v>
      </c>
      <c r="BS2312">
        <v>1</v>
      </c>
    </row>
    <row r="2313" spans="43:71" x14ac:dyDescent="0.2">
      <c r="AQ2313">
        <v>69</v>
      </c>
      <c r="AR2313">
        <v>6101</v>
      </c>
      <c r="AS2313" t="s">
        <v>32252</v>
      </c>
      <c r="AT2313" t="s">
        <v>936</v>
      </c>
      <c r="AU2313">
        <v>69</v>
      </c>
      <c r="AV2313">
        <v>6101</v>
      </c>
      <c r="AW2313" t="s">
        <v>25354</v>
      </c>
      <c r="AX2313" t="s">
        <v>936</v>
      </c>
      <c r="AY2313">
        <v>69</v>
      </c>
      <c r="AZ2313">
        <v>6101</v>
      </c>
      <c r="BA2313" t="s">
        <v>18506</v>
      </c>
      <c r="BB2313" t="s">
        <v>936</v>
      </c>
      <c r="BC2313">
        <v>69</v>
      </c>
      <c r="BD2313">
        <v>6101</v>
      </c>
      <c r="BE2313" t="s">
        <v>11658</v>
      </c>
      <c r="BF2313" t="s">
        <v>936</v>
      </c>
      <c r="BH2313">
        <v>70</v>
      </c>
      <c r="BI2313">
        <v>6101</v>
      </c>
      <c r="BJ2313" t="s">
        <v>5010</v>
      </c>
      <c r="BK2313" t="s">
        <v>937</v>
      </c>
      <c r="BP2313">
        <v>107</v>
      </c>
      <c r="BQ2313">
        <v>6310</v>
      </c>
      <c r="BS2313">
        <v>1</v>
      </c>
    </row>
    <row r="2314" spans="43:71" x14ac:dyDescent="0.2">
      <c r="AQ2314">
        <v>69</v>
      </c>
      <c r="AR2314">
        <v>6110</v>
      </c>
      <c r="AS2314" t="s">
        <v>32253</v>
      </c>
      <c r="AT2314" t="s">
        <v>938</v>
      </c>
      <c r="AU2314">
        <v>69</v>
      </c>
      <c r="AV2314">
        <v>6110</v>
      </c>
      <c r="AW2314" t="s">
        <v>25355</v>
      </c>
      <c r="AX2314" t="s">
        <v>938</v>
      </c>
      <c r="AY2314">
        <v>69</v>
      </c>
      <c r="AZ2314">
        <v>6110</v>
      </c>
      <c r="BA2314" t="s">
        <v>18507</v>
      </c>
      <c r="BB2314" t="s">
        <v>938</v>
      </c>
      <c r="BC2314">
        <v>69</v>
      </c>
      <c r="BD2314">
        <v>6110</v>
      </c>
      <c r="BE2314" t="s">
        <v>11659</v>
      </c>
      <c r="BF2314" t="s">
        <v>938</v>
      </c>
      <c r="BH2314">
        <v>70</v>
      </c>
      <c r="BI2314">
        <v>6110</v>
      </c>
      <c r="BJ2314" t="s">
        <v>5011</v>
      </c>
      <c r="BK2314" t="s">
        <v>936</v>
      </c>
      <c r="BP2314">
        <v>107</v>
      </c>
      <c r="BQ2314">
        <v>6320</v>
      </c>
      <c r="BS2314">
        <v>1</v>
      </c>
    </row>
    <row r="2315" spans="43:71" x14ac:dyDescent="0.2">
      <c r="AQ2315">
        <v>69</v>
      </c>
      <c r="AR2315">
        <v>6130</v>
      </c>
      <c r="AS2315" t="s">
        <v>32254</v>
      </c>
      <c r="AT2315" t="s">
        <v>938</v>
      </c>
      <c r="AU2315">
        <v>69</v>
      </c>
      <c r="AV2315">
        <v>6130</v>
      </c>
      <c r="AW2315" t="s">
        <v>25356</v>
      </c>
      <c r="AX2315" t="s">
        <v>938</v>
      </c>
      <c r="AY2315">
        <v>69</v>
      </c>
      <c r="AZ2315">
        <v>6130</v>
      </c>
      <c r="BA2315" t="s">
        <v>18508</v>
      </c>
      <c r="BB2315" t="s">
        <v>938</v>
      </c>
      <c r="BC2315">
        <v>69</v>
      </c>
      <c r="BD2315">
        <v>6130</v>
      </c>
      <c r="BE2315" t="s">
        <v>11660</v>
      </c>
      <c r="BF2315" t="s">
        <v>938</v>
      </c>
      <c r="BH2315">
        <v>70</v>
      </c>
      <c r="BI2315">
        <v>6130</v>
      </c>
      <c r="BJ2315" t="s">
        <v>5012</v>
      </c>
      <c r="BK2315" t="s">
        <v>937</v>
      </c>
      <c r="BP2315">
        <v>107</v>
      </c>
      <c r="BQ2315">
        <v>6330</v>
      </c>
      <c r="BS2315">
        <v>1</v>
      </c>
    </row>
    <row r="2316" spans="43:71" x14ac:dyDescent="0.2">
      <c r="AQ2316">
        <v>69</v>
      </c>
      <c r="AR2316">
        <v>6131</v>
      </c>
      <c r="AS2316" t="s">
        <v>32255</v>
      </c>
      <c r="AT2316" t="s">
        <v>937</v>
      </c>
      <c r="AU2316">
        <v>69</v>
      </c>
      <c r="AV2316">
        <v>6131</v>
      </c>
      <c r="AW2316" t="s">
        <v>25357</v>
      </c>
      <c r="AX2316" t="s">
        <v>937</v>
      </c>
      <c r="AY2316">
        <v>69</v>
      </c>
      <c r="AZ2316">
        <v>6131</v>
      </c>
      <c r="BA2316" t="s">
        <v>18509</v>
      </c>
      <c r="BB2316" t="s">
        <v>937</v>
      </c>
      <c r="BC2316">
        <v>69</v>
      </c>
      <c r="BD2316">
        <v>6131</v>
      </c>
      <c r="BE2316" t="s">
        <v>11661</v>
      </c>
      <c r="BF2316" t="s">
        <v>937</v>
      </c>
      <c r="BH2316">
        <v>70</v>
      </c>
      <c r="BI2316">
        <v>6131</v>
      </c>
      <c r="BJ2316" t="s">
        <v>5013</v>
      </c>
      <c r="BK2316" t="s">
        <v>937</v>
      </c>
      <c r="BP2316">
        <v>107</v>
      </c>
      <c r="BQ2316">
        <v>6340</v>
      </c>
      <c r="BS2316">
        <v>1</v>
      </c>
    </row>
    <row r="2317" spans="43:71" x14ac:dyDescent="0.2">
      <c r="AQ2317">
        <v>69</v>
      </c>
      <c r="AR2317">
        <v>6140</v>
      </c>
      <c r="AS2317" t="s">
        <v>32256</v>
      </c>
      <c r="AT2317" t="s">
        <v>937</v>
      </c>
      <c r="AU2317">
        <v>69</v>
      </c>
      <c r="AV2317">
        <v>6140</v>
      </c>
      <c r="AW2317" t="s">
        <v>25358</v>
      </c>
      <c r="AX2317" t="s">
        <v>937</v>
      </c>
      <c r="AY2317">
        <v>69</v>
      </c>
      <c r="AZ2317">
        <v>6140</v>
      </c>
      <c r="BA2317" t="s">
        <v>18510</v>
      </c>
      <c r="BB2317" t="s">
        <v>937</v>
      </c>
      <c r="BC2317">
        <v>69</v>
      </c>
      <c r="BD2317">
        <v>6140</v>
      </c>
      <c r="BE2317" t="s">
        <v>11662</v>
      </c>
      <c r="BF2317" t="s">
        <v>937</v>
      </c>
      <c r="BH2317">
        <v>70</v>
      </c>
      <c r="BI2317">
        <v>6140</v>
      </c>
      <c r="BJ2317" t="s">
        <v>5014</v>
      </c>
      <c r="BK2317" t="s">
        <v>937</v>
      </c>
      <c r="BP2317">
        <v>108</v>
      </c>
      <c r="BQ2317">
        <v>6010</v>
      </c>
      <c r="BS2317">
        <v>2</v>
      </c>
    </row>
    <row r="2318" spans="43:71" x14ac:dyDescent="0.2">
      <c r="AQ2318">
        <v>69</v>
      </c>
      <c r="AR2318">
        <v>6150</v>
      </c>
      <c r="AS2318" t="s">
        <v>32257</v>
      </c>
      <c r="AT2318" t="s">
        <v>937</v>
      </c>
      <c r="AU2318">
        <v>69</v>
      </c>
      <c r="AV2318">
        <v>6150</v>
      </c>
      <c r="AW2318" t="s">
        <v>25359</v>
      </c>
      <c r="AX2318" t="s">
        <v>937</v>
      </c>
      <c r="AY2318">
        <v>69</v>
      </c>
      <c r="AZ2318">
        <v>6150</v>
      </c>
      <c r="BA2318" t="s">
        <v>18511</v>
      </c>
      <c r="BB2318" t="s">
        <v>937</v>
      </c>
      <c r="BC2318">
        <v>69</v>
      </c>
      <c r="BD2318">
        <v>6150</v>
      </c>
      <c r="BE2318" t="s">
        <v>11663</v>
      </c>
      <c r="BF2318" t="s">
        <v>937</v>
      </c>
      <c r="BH2318">
        <v>70</v>
      </c>
      <c r="BI2318">
        <v>6150</v>
      </c>
      <c r="BJ2318" t="s">
        <v>5015</v>
      </c>
      <c r="BK2318" t="s">
        <v>937</v>
      </c>
      <c r="BP2318">
        <v>108</v>
      </c>
      <c r="BQ2318">
        <v>6020</v>
      </c>
      <c r="BS2318">
        <v>2</v>
      </c>
    </row>
    <row r="2319" spans="43:71" x14ac:dyDescent="0.2">
      <c r="AQ2319">
        <v>69</v>
      </c>
      <c r="AR2319">
        <v>6160</v>
      </c>
      <c r="AS2319" t="s">
        <v>32258</v>
      </c>
      <c r="AT2319" t="s">
        <v>937</v>
      </c>
      <c r="AU2319">
        <v>69</v>
      </c>
      <c r="AV2319">
        <v>6160</v>
      </c>
      <c r="AW2319" t="s">
        <v>25360</v>
      </c>
      <c r="AX2319" t="s">
        <v>937</v>
      </c>
      <c r="AY2319">
        <v>69</v>
      </c>
      <c r="AZ2319">
        <v>6160</v>
      </c>
      <c r="BA2319" t="s">
        <v>18512</v>
      </c>
      <c r="BB2319" t="s">
        <v>937</v>
      </c>
      <c r="BC2319">
        <v>69</v>
      </c>
      <c r="BD2319">
        <v>6160</v>
      </c>
      <c r="BE2319" t="s">
        <v>11664</v>
      </c>
      <c r="BF2319" t="s">
        <v>937</v>
      </c>
      <c r="BH2319">
        <v>70</v>
      </c>
      <c r="BI2319">
        <v>6160</v>
      </c>
      <c r="BJ2319" t="s">
        <v>5016</v>
      </c>
      <c r="BK2319" t="s">
        <v>937</v>
      </c>
      <c r="BP2319">
        <v>108</v>
      </c>
      <c r="BQ2319">
        <v>6030</v>
      </c>
      <c r="BS2319">
        <v>2</v>
      </c>
    </row>
    <row r="2320" spans="43:71" x14ac:dyDescent="0.2">
      <c r="AQ2320">
        <v>69</v>
      </c>
      <c r="AR2320">
        <v>6170</v>
      </c>
      <c r="AS2320" t="s">
        <v>32259</v>
      </c>
      <c r="AT2320" t="s">
        <v>937</v>
      </c>
      <c r="AU2320">
        <v>69</v>
      </c>
      <c r="AV2320">
        <v>6170</v>
      </c>
      <c r="AW2320" t="s">
        <v>25361</v>
      </c>
      <c r="AX2320" t="s">
        <v>937</v>
      </c>
      <c r="AY2320">
        <v>69</v>
      </c>
      <c r="AZ2320">
        <v>6170</v>
      </c>
      <c r="BA2320" t="s">
        <v>18513</v>
      </c>
      <c r="BB2320" t="s">
        <v>937</v>
      </c>
      <c r="BC2320">
        <v>69</v>
      </c>
      <c r="BD2320">
        <v>6170</v>
      </c>
      <c r="BE2320" t="s">
        <v>11665</v>
      </c>
      <c r="BF2320" t="s">
        <v>937</v>
      </c>
      <c r="BH2320">
        <v>70</v>
      </c>
      <c r="BI2320">
        <v>6170</v>
      </c>
      <c r="BJ2320" t="s">
        <v>5017</v>
      </c>
      <c r="BK2320" t="s">
        <v>937</v>
      </c>
      <c r="BP2320">
        <v>108</v>
      </c>
      <c r="BQ2320">
        <v>6040</v>
      </c>
      <c r="BS2320">
        <v>2</v>
      </c>
    </row>
    <row r="2321" spans="43:71" x14ac:dyDescent="0.2">
      <c r="AQ2321">
        <v>69</v>
      </c>
      <c r="AR2321">
        <v>6180</v>
      </c>
      <c r="AS2321" t="s">
        <v>32260</v>
      </c>
      <c r="AT2321" t="s">
        <v>937</v>
      </c>
      <c r="AU2321">
        <v>69</v>
      </c>
      <c r="AV2321">
        <v>6180</v>
      </c>
      <c r="AW2321" t="s">
        <v>25362</v>
      </c>
      <c r="AX2321" t="s">
        <v>937</v>
      </c>
      <c r="AY2321">
        <v>69</v>
      </c>
      <c r="AZ2321">
        <v>6180</v>
      </c>
      <c r="BA2321" t="s">
        <v>18514</v>
      </c>
      <c r="BB2321" t="s">
        <v>937</v>
      </c>
      <c r="BC2321">
        <v>69</v>
      </c>
      <c r="BD2321">
        <v>6180</v>
      </c>
      <c r="BE2321" t="s">
        <v>11666</v>
      </c>
      <c r="BF2321" t="s">
        <v>937</v>
      </c>
      <c r="BH2321">
        <v>70</v>
      </c>
      <c r="BI2321">
        <v>6180</v>
      </c>
      <c r="BJ2321" t="s">
        <v>5018</v>
      </c>
      <c r="BK2321" t="s">
        <v>937</v>
      </c>
      <c r="BP2321">
        <v>108</v>
      </c>
      <c r="BQ2321">
        <v>6070</v>
      </c>
      <c r="BS2321">
        <v>2</v>
      </c>
    </row>
    <row r="2322" spans="43:71" x14ac:dyDescent="0.2">
      <c r="AQ2322">
        <v>69</v>
      </c>
      <c r="AR2322">
        <v>6190</v>
      </c>
      <c r="AS2322" t="s">
        <v>32261</v>
      </c>
      <c r="AT2322" t="s">
        <v>937</v>
      </c>
      <c r="AU2322">
        <v>69</v>
      </c>
      <c r="AV2322">
        <v>6190</v>
      </c>
      <c r="AW2322" t="s">
        <v>25363</v>
      </c>
      <c r="AX2322" t="s">
        <v>937</v>
      </c>
      <c r="AY2322">
        <v>69</v>
      </c>
      <c r="AZ2322">
        <v>6190</v>
      </c>
      <c r="BA2322" t="s">
        <v>18515</v>
      </c>
      <c r="BB2322" t="s">
        <v>937</v>
      </c>
      <c r="BC2322">
        <v>69</v>
      </c>
      <c r="BD2322">
        <v>6190</v>
      </c>
      <c r="BE2322" t="s">
        <v>11667</v>
      </c>
      <c r="BF2322" t="s">
        <v>937</v>
      </c>
      <c r="BH2322">
        <v>70</v>
      </c>
      <c r="BI2322">
        <v>6190</v>
      </c>
      <c r="BJ2322" t="s">
        <v>5019</v>
      </c>
      <c r="BK2322" t="s">
        <v>937</v>
      </c>
      <c r="BP2322">
        <v>108</v>
      </c>
      <c r="BQ2322">
        <v>6080</v>
      </c>
      <c r="BS2322">
        <v>2</v>
      </c>
    </row>
    <row r="2323" spans="43:71" x14ac:dyDescent="0.2">
      <c r="AQ2323">
        <v>69</v>
      </c>
      <c r="AR2323">
        <v>6200</v>
      </c>
      <c r="AS2323" t="s">
        <v>32262</v>
      </c>
      <c r="AT2323" t="s">
        <v>937</v>
      </c>
      <c r="AU2323">
        <v>69</v>
      </c>
      <c r="AV2323">
        <v>6200</v>
      </c>
      <c r="AW2323" t="s">
        <v>25364</v>
      </c>
      <c r="AX2323" t="s">
        <v>937</v>
      </c>
      <c r="AY2323">
        <v>69</v>
      </c>
      <c r="AZ2323">
        <v>6200</v>
      </c>
      <c r="BA2323" t="s">
        <v>18516</v>
      </c>
      <c r="BB2323" t="s">
        <v>937</v>
      </c>
      <c r="BC2323">
        <v>69</v>
      </c>
      <c r="BD2323">
        <v>6200</v>
      </c>
      <c r="BE2323" t="s">
        <v>11668</v>
      </c>
      <c r="BF2323" t="s">
        <v>937</v>
      </c>
      <c r="BH2323">
        <v>70</v>
      </c>
      <c r="BI2323">
        <v>6200</v>
      </c>
      <c r="BJ2323" t="s">
        <v>5020</v>
      </c>
      <c r="BK2323" t="s">
        <v>937</v>
      </c>
      <c r="BP2323">
        <v>108</v>
      </c>
      <c r="BQ2323">
        <v>6090</v>
      </c>
      <c r="BS2323">
        <v>2</v>
      </c>
    </row>
    <row r="2324" spans="43:71" x14ac:dyDescent="0.2">
      <c r="AQ2324">
        <v>69</v>
      </c>
      <c r="AR2324">
        <v>6210</v>
      </c>
      <c r="AS2324" t="s">
        <v>32263</v>
      </c>
      <c r="AT2324" t="s">
        <v>936</v>
      </c>
      <c r="AU2324">
        <v>69</v>
      </c>
      <c r="AV2324">
        <v>6210</v>
      </c>
      <c r="AW2324" t="s">
        <v>25365</v>
      </c>
      <c r="AX2324" t="s">
        <v>936</v>
      </c>
      <c r="AY2324">
        <v>69</v>
      </c>
      <c r="AZ2324">
        <v>6210</v>
      </c>
      <c r="BA2324" t="s">
        <v>18517</v>
      </c>
      <c r="BB2324" t="s">
        <v>936</v>
      </c>
      <c r="BC2324">
        <v>69</v>
      </c>
      <c r="BD2324">
        <v>6210</v>
      </c>
      <c r="BE2324" t="s">
        <v>11669</v>
      </c>
      <c r="BF2324" t="s">
        <v>936</v>
      </c>
      <c r="BH2324">
        <v>70</v>
      </c>
      <c r="BI2324">
        <v>6210</v>
      </c>
      <c r="BJ2324" t="s">
        <v>5021</v>
      </c>
      <c r="BK2324" t="s">
        <v>936</v>
      </c>
      <c r="BP2324">
        <v>108</v>
      </c>
      <c r="BQ2324">
        <v>6100</v>
      </c>
      <c r="BS2324">
        <v>2</v>
      </c>
    </row>
    <row r="2325" spans="43:71" x14ac:dyDescent="0.2">
      <c r="AQ2325">
        <v>69</v>
      </c>
      <c r="AR2325">
        <v>6240</v>
      </c>
      <c r="AS2325" t="s">
        <v>32264</v>
      </c>
      <c r="AT2325" t="s">
        <v>937</v>
      </c>
      <c r="AU2325">
        <v>69</v>
      </c>
      <c r="AV2325">
        <v>6240</v>
      </c>
      <c r="AW2325" t="s">
        <v>25366</v>
      </c>
      <c r="AX2325" t="s">
        <v>937</v>
      </c>
      <c r="AY2325">
        <v>69</v>
      </c>
      <c r="AZ2325">
        <v>6240</v>
      </c>
      <c r="BA2325" t="s">
        <v>18518</v>
      </c>
      <c r="BB2325" t="s">
        <v>937</v>
      </c>
      <c r="BC2325">
        <v>69</v>
      </c>
      <c r="BD2325">
        <v>6240</v>
      </c>
      <c r="BE2325" t="s">
        <v>11670</v>
      </c>
      <c r="BF2325" t="s">
        <v>937</v>
      </c>
      <c r="BH2325">
        <v>70</v>
      </c>
      <c r="BI2325">
        <v>6240</v>
      </c>
      <c r="BJ2325" t="s">
        <v>5022</v>
      </c>
      <c r="BK2325" t="s">
        <v>937</v>
      </c>
      <c r="BP2325">
        <v>108</v>
      </c>
      <c r="BQ2325">
        <v>6101</v>
      </c>
      <c r="BS2325">
        <v>1</v>
      </c>
    </row>
    <row r="2326" spans="43:71" x14ac:dyDescent="0.2">
      <c r="AQ2326">
        <v>69</v>
      </c>
      <c r="AR2326">
        <v>6250</v>
      </c>
      <c r="AS2326" t="s">
        <v>32265</v>
      </c>
      <c r="AT2326" t="s">
        <v>938</v>
      </c>
      <c r="AU2326">
        <v>69</v>
      </c>
      <c r="AV2326">
        <v>6250</v>
      </c>
      <c r="AW2326" t="s">
        <v>25367</v>
      </c>
      <c r="AX2326" t="s">
        <v>938</v>
      </c>
      <c r="AY2326">
        <v>69</v>
      </c>
      <c r="AZ2326">
        <v>6250</v>
      </c>
      <c r="BA2326" t="s">
        <v>18519</v>
      </c>
      <c r="BB2326" t="s">
        <v>937</v>
      </c>
      <c r="BC2326">
        <v>69</v>
      </c>
      <c r="BD2326">
        <v>6250</v>
      </c>
      <c r="BE2326" t="s">
        <v>11671</v>
      </c>
      <c r="BF2326" t="s">
        <v>937</v>
      </c>
      <c r="BH2326">
        <v>70</v>
      </c>
      <c r="BI2326">
        <v>6250</v>
      </c>
      <c r="BJ2326" t="s">
        <v>5023</v>
      </c>
      <c r="BK2326" t="s">
        <v>936</v>
      </c>
      <c r="BP2326">
        <v>108</v>
      </c>
      <c r="BQ2326">
        <v>6110</v>
      </c>
      <c r="BS2326">
        <v>1</v>
      </c>
    </row>
    <row r="2327" spans="43:71" x14ac:dyDescent="0.2">
      <c r="AQ2327">
        <v>69</v>
      </c>
      <c r="AR2327">
        <v>6256</v>
      </c>
      <c r="AS2327" t="s">
        <v>32266</v>
      </c>
      <c r="AT2327" t="s">
        <v>938</v>
      </c>
      <c r="AU2327">
        <v>69</v>
      </c>
      <c r="AV2327">
        <v>6256</v>
      </c>
      <c r="AW2327" t="s">
        <v>25368</v>
      </c>
      <c r="AX2327" t="s">
        <v>938</v>
      </c>
      <c r="AY2327">
        <v>69</v>
      </c>
      <c r="AZ2327">
        <v>6256</v>
      </c>
      <c r="BA2327" t="s">
        <v>18520</v>
      </c>
      <c r="BB2327" t="s">
        <v>938</v>
      </c>
      <c r="BC2327">
        <v>69</v>
      </c>
      <c r="BD2327">
        <v>6256</v>
      </c>
      <c r="BE2327" t="s">
        <v>11672</v>
      </c>
      <c r="BF2327" t="s">
        <v>938</v>
      </c>
      <c r="BH2327">
        <v>70</v>
      </c>
      <c r="BI2327">
        <v>6256</v>
      </c>
      <c r="BJ2327" t="s">
        <v>5024</v>
      </c>
      <c r="BK2327" t="s">
        <v>936</v>
      </c>
      <c r="BP2327">
        <v>108</v>
      </c>
      <c r="BQ2327">
        <v>6130</v>
      </c>
      <c r="BS2327">
        <v>2</v>
      </c>
    </row>
    <row r="2328" spans="43:71" x14ac:dyDescent="0.2">
      <c r="AQ2328">
        <v>69</v>
      </c>
      <c r="AR2328">
        <v>6260</v>
      </c>
      <c r="AS2328" t="s">
        <v>32267</v>
      </c>
      <c r="AT2328" t="s">
        <v>937</v>
      </c>
      <c r="AU2328">
        <v>69</v>
      </c>
      <c r="AV2328">
        <v>6260</v>
      </c>
      <c r="AW2328" t="s">
        <v>25369</v>
      </c>
      <c r="AX2328" t="s">
        <v>937</v>
      </c>
      <c r="AY2328">
        <v>69</v>
      </c>
      <c r="AZ2328">
        <v>6260</v>
      </c>
      <c r="BA2328" t="s">
        <v>18521</v>
      </c>
      <c r="BB2328" t="s">
        <v>937</v>
      </c>
      <c r="BC2328">
        <v>69</v>
      </c>
      <c r="BD2328">
        <v>6260</v>
      </c>
      <c r="BE2328" t="s">
        <v>11673</v>
      </c>
      <c r="BF2328" t="s">
        <v>937</v>
      </c>
      <c r="BH2328">
        <v>70</v>
      </c>
      <c r="BI2328">
        <v>6260</v>
      </c>
      <c r="BJ2328" t="s">
        <v>5025</v>
      </c>
      <c r="BK2328" t="s">
        <v>937</v>
      </c>
      <c r="BP2328">
        <v>108</v>
      </c>
      <c r="BQ2328">
        <v>6131</v>
      </c>
      <c r="BS2328">
        <v>2</v>
      </c>
    </row>
    <row r="2329" spans="43:71" x14ac:dyDescent="0.2">
      <c r="AQ2329">
        <v>69</v>
      </c>
      <c r="AR2329">
        <v>6270</v>
      </c>
      <c r="AS2329" t="s">
        <v>32268</v>
      </c>
      <c r="AT2329" t="s">
        <v>937</v>
      </c>
      <c r="AU2329">
        <v>69</v>
      </c>
      <c r="AV2329">
        <v>6270</v>
      </c>
      <c r="AW2329" t="s">
        <v>25370</v>
      </c>
      <c r="AX2329" t="s">
        <v>937</v>
      </c>
      <c r="AY2329">
        <v>69</v>
      </c>
      <c r="AZ2329">
        <v>6270</v>
      </c>
      <c r="BA2329" t="s">
        <v>18522</v>
      </c>
      <c r="BB2329" t="s">
        <v>937</v>
      </c>
      <c r="BC2329">
        <v>69</v>
      </c>
      <c r="BD2329">
        <v>6270</v>
      </c>
      <c r="BE2329" t="s">
        <v>11674</v>
      </c>
      <c r="BF2329" t="s">
        <v>937</v>
      </c>
      <c r="BH2329">
        <v>70</v>
      </c>
      <c r="BI2329">
        <v>6270</v>
      </c>
      <c r="BJ2329" t="s">
        <v>5026</v>
      </c>
      <c r="BK2329" t="s">
        <v>937</v>
      </c>
      <c r="BP2329">
        <v>108</v>
      </c>
      <c r="BQ2329">
        <v>6140</v>
      </c>
      <c r="BS2329">
        <v>2</v>
      </c>
    </row>
    <row r="2330" spans="43:71" x14ac:dyDescent="0.2">
      <c r="AQ2330">
        <v>69</v>
      </c>
      <c r="AR2330">
        <v>6280</v>
      </c>
      <c r="AS2330" t="s">
        <v>32269</v>
      </c>
      <c r="AT2330" t="s">
        <v>937</v>
      </c>
      <c r="AU2330">
        <v>69</v>
      </c>
      <c r="AV2330">
        <v>6280</v>
      </c>
      <c r="AW2330" t="s">
        <v>25371</v>
      </c>
      <c r="AX2330" t="s">
        <v>937</v>
      </c>
      <c r="AY2330">
        <v>69</v>
      </c>
      <c r="AZ2330">
        <v>6280</v>
      </c>
      <c r="BA2330" t="s">
        <v>18523</v>
      </c>
      <c r="BB2330" t="s">
        <v>937</v>
      </c>
      <c r="BC2330">
        <v>69</v>
      </c>
      <c r="BD2330">
        <v>6280</v>
      </c>
      <c r="BE2330" t="s">
        <v>11675</v>
      </c>
      <c r="BF2330" t="s">
        <v>937</v>
      </c>
      <c r="BH2330">
        <v>70</v>
      </c>
      <c r="BI2330">
        <v>6280</v>
      </c>
      <c r="BJ2330" t="s">
        <v>5027</v>
      </c>
      <c r="BK2330" t="s">
        <v>936</v>
      </c>
      <c r="BP2330">
        <v>108</v>
      </c>
      <c r="BQ2330">
        <v>6150</v>
      </c>
      <c r="BS2330">
        <v>2</v>
      </c>
    </row>
    <row r="2331" spans="43:71" x14ac:dyDescent="0.2">
      <c r="AQ2331">
        <v>69</v>
      </c>
      <c r="AR2331">
        <v>6290</v>
      </c>
      <c r="AS2331" t="s">
        <v>32270</v>
      </c>
      <c r="AT2331" t="s">
        <v>938</v>
      </c>
      <c r="AU2331">
        <v>69</v>
      </c>
      <c r="AV2331">
        <v>6290</v>
      </c>
      <c r="AW2331" t="s">
        <v>25372</v>
      </c>
      <c r="AX2331" t="s">
        <v>938</v>
      </c>
      <c r="AY2331">
        <v>69</v>
      </c>
      <c r="AZ2331">
        <v>6290</v>
      </c>
      <c r="BA2331" t="s">
        <v>18524</v>
      </c>
      <c r="BB2331" t="s">
        <v>938</v>
      </c>
      <c r="BC2331">
        <v>69</v>
      </c>
      <c r="BD2331">
        <v>6290</v>
      </c>
      <c r="BE2331" t="s">
        <v>11676</v>
      </c>
      <c r="BF2331" t="s">
        <v>938</v>
      </c>
      <c r="BH2331">
        <v>70</v>
      </c>
      <c r="BI2331">
        <v>6290</v>
      </c>
      <c r="BJ2331" t="s">
        <v>5028</v>
      </c>
      <c r="BK2331" t="s">
        <v>936</v>
      </c>
      <c r="BP2331">
        <v>108</v>
      </c>
      <c r="BQ2331">
        <v>6160</v>
      </c>
      <c r="BS2331">
        <v>2</v>
      </c>
    </row>
    <row r="2332" spans="43:71" x14ac:dyDescent="0.2">
      <c r="AQ2332">
        <v>69</v>
      </c>
      <c r="AR2332">
        <v>6300</v>
      </c>
      <c r="AS2332" t="s">
        <v>32271</v>
      </c>
      <c r="AT2332" t="s">
        <v>938</v>
      </c>
      <c r="AU2332">
        <v>69</v>
      </c>
      <c r="AV2332">
        <v>6300</v>
      </c>
      <c r="AW2332" t="s">
        <v>25373</v>
      </c>
      <c r="AX2332" t="s">
        <v>938</v>
      </c>
      <c r="AY2332">
        <v>69</v>
      </c>
      <c r="AZ2332">
        <v>6300</v>
      </c>
      <c r="BA2332" t="s">
        <v>18525</v>
      </c>
      <c r="BB2332" t="s">
        <v>938</v>
      </c>
      <c r="BC2332">
        <v>69</v>
      </c>
      <c r="BD2332">
        <v>6300</v>
      </c>
      <c r="BE2332" t="s">
        <v>11677</v>
      </c>
      <c r="BF2332" t="s">
        <v>938</v>
      </c>
      <c r="BH2332">
        <v>70</v>
      </c>
      <c r="BI2332">
        <v>6300</v>
      </c>
      <c r="BJ2332" t="s">
        <v>5029</v>
      </c>
      <c r="BK2332" t="s">
        <v>936</v>
      </c>
      <c r="BP2332">
        <v>108</v>
      </c>
      <c r="BQ2332">
        <v>6170</v>
      </c>
      <c r="BS2332">
        <v>2</v>
      </c>
    </row>
    <row r="2333" spans="43:71" x14ac:dyDescent="0.2">
      <c r="AQ2333">
        <v>69</v>
      </c>
      <c r="AR2333">
        <v>6310</v>
      </c>
      <c r="AS2333" t="s">
        <v>32272</v>
      </c>
      <c r="AT2333" t="s">
        <v>938</v>
      </c>
      <c r="AU2333">
        <v>69</v>
      </c>
      <c r="AV2333">
        <v>6310</v>
      </c>
      <c r="AW2333" t="s">
        <v>25374</v>
      </c>
      <c r="AX2333" t="s">
        <v>938</v>
      </c>
      <c r="AY2333">
        <v>69</v>
      </c>
      <c r="AZ2333">
        <v>6310</v>
      </c>
      <c r="BA2333" t="s">
        <v>18526</v>
      </c>
      <c r="BB2333" t="s">
        <v>938</v>
      </c>
      <c r="BC2333">
        <v>69</v>
      </c>
      <c r="BD2333">
        <v>6310</v>
      </c>
      <c r="BE2333" t="s">
        <v>11678</v>
      </c>
      <c r="BF2333" t="s">
        <v>938</v>
      </c>
      <c r="BH2333">
        <v>70</v>
      </c>
      <c r="BI2333">
        <v>6310</v>
      </c>
      <c r="BJ2333" t="s">
        <v>5030</v>
      </c>
      <c r="BK2333" t="s">
        <v>936</v>
      </c>
      <c r="BP2333">
        <v>108</v>
      </c>
      <c r="BQ2333">
        <v>6180</v>
      </c>
      <c r="BS2333">
        <v>2</v>
      </c>
    </row>
    <row r="2334" spans="43:71" x14ac:dyDescent="0.2">
      <c r="AQ2334">
        <v>69</v>
      </c>
      <c r="AR2334">
        <v>6320</v>
      </c>
      <c r="AS2334" t="s">
        <v>32273</v>
      </c>
      <c r="AT2334" t="s">
        <v>938</v>
      </c>
      <c r="AU2334">
        <v>69</v>
      </c>
      <c r="AV2334">
        <v>6320</v>
      </c>
      <c r="AW2334" t="s">
        <v>25375</v>
      </c>
      <c r="AX2334" t="s">
        <v>938</v>
      </c>
      <c r="AY2334">
        <v>69</v>
      </c>
      <c r="AZ2334">
        <v>6320</v>
      </c>
      <c r="BA2334" t="s">
        <v>18527</v>
      </c>
      <c r="BB2334" t="s">
        <v>938</v>
      </c>
      <c r="BC2334">
        <v>69</v>
      </c>
      <c r="BD2334">
        <v>6320</v>
      </c>
      <c r="BE2334" t="s">
        <v>11679</v>
      </c>
      <c r="BF2334" t="s">
        <v>938</v>
      </c>
      <c r="BH2334">
        <v>70</v>
      </c>
      <c r="BI2334">
        <v>6320</v>
      </c>
      <c r="BJ2334" t="s">
        <v>5031</v>
      </c>
      <c r="BK2334" t="s">
        <v>936</v>
      </c>
      <c r="BP2334">
        <v>108</v>
      </c>
      <c r="BQ2334">
        <v>6190</v>
      </c>
      <c r="BS2334">
        <v>2</v>
      </c>
    </row>
    <row r="2335" spans="43:71" x14ac:dyDescent="0.2">
      <c r="AQ2335">
        <v>69</v>
      </c>
      <c r="AR2335">
        <v>6330</v>
      </c>
      <c r="AS2335" t="s">
        <v>32274</v>
      </c>
      <c r="AT2335" t="s">
        <v>939</v>
      </c>
      <c r="AU2335">
        <v>69</v>
      </c>
      <c r="AV2335">
        <v>6330</v>
      </c>
      <c r="AW2335" t="s">
        <v>25376</v>
      </c>
      <c r="AX2335" t="s">
        <v>939</v>
      </c>
      <c r="AY2335">
        <v>69</v>
      </c>
      <c r="AZ2335">
        <v>6330</v>
      </c>
      <c r="BA2335" t="s">
        <v>18528</v>
      </c>
      <c r="BB2335" t="s">
        <v>939</v>
      </c>
      <c r="BC2335">
        <v>69</v>
      </c>
      <c r="BD2335">
        <v>6330</v>
      </c>
      <c r="BE2335" t="s">
        <v>11680</v>
      </c>
      <c r="BF2335" t="s">
        <v>939</v>
      </c>
      <c r="BH2335">
        <v>70</v>
      </c>
      <c r="BI2335">
        <v>6330</v>
      </c>
      <c r="BJ2335" t="s">
        <v>5032</v>
      </c>
      <c r="BK2335" t="s">
        <v>936</v>
      </c>
      <c r="BP2335">
        <v>108</v>
      </c>
      <c r="BQ2335">
        <v>6200</v>
      </c>
      <c r="BS2335">
        <v>2</v>
      </c>
    </row>
    <row r="2336" spans="43:71" x14ac:dyDescent="0.2">
      <c r="AQ2336">
        <v>69</v>
      </c>
      <c r="AR2336">
        <v>6340</v>
      </c>
      <c r="AS2336" t="s">
        <v>32275</v>
      </c>
      <c r="AT2336" t="s">
        <v>936</v>
      </c>
      <c r="AU2336">
        <v>69</v>
      </c>
      <c r="AV2336">
        <v>6340</v>
      </c>
      <c r="AW2336" t="s">
        <v>25377</v>
      </c>
      <c r="AX2336" t="s">
        <v>936</v>
      </c>
      <c r="AY2336">
        <v>69</v>
      </c>
      <c r="AZ2336">
        <v>6340</v>
      </c>
      <c r="BA2336" t="s">
        <v>18529</v>
      </c>
      <c r="BB2336" t="s">
        <v>936</v>
      </c>
      <c r="BC2336">
        <v>69</v>
      </c>
      <c r="BD2336">
        <v>6340</v>
      </c>
      <c r="BE2336" t="s">
        <v>11681</v>
      </c>
      <c r="BF2336" t="s">
        <v>936</v>
      </c>
      <c r="BH2336">
        <v>70</v>
      </c>
      <c r="BI2336">
        <v>6340</v>
      </c>
      <c r="BJ2336" t="s">
        <v>5033</v>
      </c>
      <c r="BK2336" t="s">
        <v>936</v>
      </c>
      <c r="BP2336">
        <v>108</v>
      </c>
      <c r="BQ2336">
        <v>6210</v>
      </c>
      <c r="BS2336">
        <v>1</v>
      </c>
    </row>
    <row r="2337" spans="43:71" x14ac:dyDescent="0.2">
      <c r="AQ2337">
        <v>69</v>
      </c>
      <c r="AR2337">
        <v>6350</v>
      </c>
      <c r="AS2337" t="s">
        <v>32276</v>
      </c>
      <c r="AT2337" t="s">
        <v>938</v>
      </c>
      <c r="AU2337">
        <v>69</v>
      </c>
      <c r="AV2337">
        <v>6350</v>
      </c>
      <c r="AW2337" t="s">
        <v>25378</v>
      </c>
      <c r="AX2337" t="s">
        <v>938</v>
      </c>
      <c r="AY2337">
        <v>69</v>
      </c>
      <c r="AZ2337">
        <v>6350</v>
      </c>
      <c r="BA2337" t="s">
        <v>18530</v>
      </c>
      <c r="BB2337" t="s">
        <v>938</v>
      </c>
      <c r="BC2337">
        <v>69</v>
      </c>
      <c r="BD2337">
        <v>6350</v>
      </c>
      <c r="BE2337" t="s">
        <v>11682</v>
      </c>
      <c r="BF2337" t="s">
        <v>938</v>
      </c>
      <c r="BH2337">
        <v>70</v>
      </c>
      <c r="BI2337">
        <v>6350</v>
      </c>
      <c r="BJ2337" t="s">
        <v>5034</v>
      </c>
      <c r="BK2337" t="s">
        <v>936</v>
      </c>
      <c r="BP2337">
        <v>108</v>
      </c>
      <c r="BQ2337">
        <v>6240</v>
      </c>
      <c r="BS2337">
        <v>2</v>
      </c>
    </row>
    <row r="2338" spans="43:71" x14ac:dyDescent="0.2">
      <c r="AQ2338">
        <v>69</v>
      </c>
      <c r="AR2338">
        <v>6360</v>
      </c>
      <c r="AS2338" t="s">
        <v>32277</v>
      </c>
      <c r="AT2338" t="s">
        <v>936</v>
      </c>
      <c r="AU2338">
        <v>69</v>
      </c>
      <c r="AV2338">
        <v>6360</v>
      </c>
      <c r="AW2338" t="s">
        <v>25379</v>
      </c>
      <c r="AX2338" t="s">
        <v>936</v>
      </c>
      <c r="AY2338">
        <v>69</v>
      </c>
      <c r="AZ2338">
        <v>6360</v>
      </c>
      <c r="BA2338" t="s">
        <v>18531</v>
      </c>
      <c r="BB2338" t="s">
        <v>936</v>
      </c>
      <c r="BC2338">
        <v>69</v>
      </c>
      <c r="BD2338">
        <v>6360</v>
      </c>
      <c r="BE2338" t="s">
        <v>11683</v>
      </c>
      <c r="BF2338" t="s">
        <v>936</v>
      </c>
      <c r="BH2338">
        <v>70</v>
      </c>
      <c r="BI2338">
        <v>6360</v>
      </c>
      <c r="BJ2338" t="s">
        <v>5035</v>
      </c>
      <c r="BK2338" t="s">
        <v>936</v>
      </c>
      <c r="BP2338">
        <v>108</v>
      </c>
      <c r="BQ2338">
        <v>6250</v>
      </c>
      <c r="BS2338">
        <v>1</v>
      </c>
    </row>
    <row r="2339" spans="43:71" x14ac:dyDescent="0.2">
      <c r="AQ2339">
        <v>69</v>
      </c>
      <c r="AR2339">
        <v>7205</v>
      </c>
      <c r="AS2339" t="s">
        <v>32278</v>
      </c>
      <c r="AT2339" t="s">
        <v>937</v>
      </c>
      <c r="AU2339">
        <v>69</v>
      </c>
      <c r="AV2339">
        <v>7205</v>
      </c>
      <c r="AW2339" t="s">
        <v>25380</v>
      </c>
      <c r="AX2339" t="s">
        <v>937</v>
      </c>
      <c r="AY2339">
        <v>69</v>
      </c>
      <c r="AZ2339">
        <v>7205</v>
      </c>
      <c r="BA2339" t="s">
        <v>18532</v>
      </c>
      <c r="BB2339" t="s">
        <v>937</v>
      </c>
      <c r="BC2339">
        <v>69</v>
      </c>
      <c r="BD2339">
        <v>7205</v>
      </c>
      <c r="BE2339" t="s">
        <v>11684</v>
      </c>
      <c r="BF2339" t="s">
        <v>937</v>
      </c>
      <c r="BH2339">
        <v>70</v>
      </c>
      <c r="BI2339">
        <v>7205</v>
      </c>
      <c r="BJ2339" t="s">
        <v>5036</v>
      </c>
      <c r="BK2339" t="s">
        <v>937</v>
      </c>
      <c r="BP2339">
        <v>108</v>
      </c>
      <c r="BQ2339">
        <v>6256</v>
      </c>
      <c r="BS2339">
        <v>1</v>
      </c>
    </row>
    <row r="2340" spans="43:71" x14ac:dyDescent="0.2">
      <c r="AQ2340">
        <v>69</v>
      </c>
      <c r="AR2340">
        <v>7206</v>
      </c>
      <c r="AS2340" t="s">
        <v>32279</v>
      </c>
      <c r="AT2340" t="s">
        <v>937</v>
      </c>
      <c r="AU2340">
        <v>69</v>
      </c>
      <c r="AV2340">
        <v>7206</v>
      </c>
      <c r="AW2340" t="s">
        <v>25381</v>
      </c>
      <c r="AX2340" t="s">
        <v>937</v>
      </c>
      <c r="AY2340">
        <v>69</v>
      </c>
      <c r="AZ2340">
        <v>7206</v>
      </c>
      <c r="BA2340" t="s">
        <v>18533</v>
      </c>
      <c r="BB2340" t="s">
        <v>937</v>
      </c>
      <c r="BC2340">
        <v>69</v>
      </c>
      <c r="BD2340">
        <v>7206</v>
      </c>
      <c r="BE2340" t="s">
        <v>11685</v>
      </c>
      <c r="BF2340" t="s">
        <v>937</v>
      </c>
      <c r="BH2340">
        <v>70</v>
      </c>
      <c r="BI2340">
        <v>7206</v>
      </c>
      <c r="BJ2340" t="s">
        <v>5037</v>
      </c>
      <c r="BK2340" t="s">
        <v>937</v>
      </c>
      <c r="BP2340">
        <v>108</v>
      </c>
      <c r="BQ2340">
        <v>6260</v>
      </c>
      <c r="BS2340">
        <v>2</v>
      </c>
    </row>
    <row r="2341" spans="43:71" x14ac:dyDescent="0.2">
      <c r="AQ2341">
        <v>69</v>
      </c>
      <c r="AR2341">
        <v>7207</v>
      </c>
      <c r="AS2341" t="s">
        <v>32280</v>
      </c>
      <c r="AT2341" t="s">
        <v>937</v>
      </c>
      <c r="AU2341">
        <v>69</v>
      </c>
      <c r="AV2341">
        <v>7207</v>
      </c>
      <c r="AW2341" t="s">
        <v>25382</v>
      </c>
      <c r="AX2341" t="s">
        <v>937</v>
      </c>
      <c r="AY2341">
        <v>69</v>
      </c>
      <c r="AZ2341">
        <v>7207</v>
      </c>
      <c r="BA2341" t="s">
        <v>18534</v>
      </c>
      <c r="BB2341" t="s">
        <v>937</v>
      </c>
      <c r="BC2341">
        <v>69</v>
      </c>
      <c r="BD2341">
        <v>7207</v>
      </c>
      <c r="BE2341" t="s">
        <v>11686</v>
      </c>
      <c r="BF2341" t="s">
        <v>937</v>
      </c>
      <c r="BH2341">
        <v>70</v>
      </c>
      <c r="BI2341">
        <v>7207</v>
      </c>
      <c r="BJ2341" t="s">
        <v>5038</v>
      </c>
      <c r="BK2341" t="s">
        <v>937</v>
      </c>
      <c r="BP2341">
        <v>108</v>
      </c>
      <c r="BQ2341">
        <v>6270</v>
      </c>
      <c r="BS2341">
        <v>2</v>
      </c>
    </row>
    <row r="2342" spans="43:71" x14ac:dyDescent="0.2">
      <c r="AQ2342">
        <v>69</v>
      </c>
      <c r="AR2342">
        <v>7210</v>
      </c>
      <c r="AS2342" t="s">
        <v>32281</v>
      </c>
      <c r="AT2342" t="s">
        <v>937</v>
      </c>
      <c r="AU2342">
        <v>69</v>
      </c>
      <c r="AV2342">
        <v>7210</v>
      </c>
      <c r="AW2342" t="s">
        <v>25383</v>
      </c>
      <c r="AX2342" t="s">
        <v>937</v>
      </c>
      <c r="AY2342">
        <v>69</v>
      </c>
      <c r="AZ2342">
        <v>7210</v>
      </c>
      <c r="BA2342" t="s">
        <v>18535</v>
      </c>
      <c r="BB2342" t="s">
        <v>937</v>
      </c>
      <c r="BC2342">
        <v>69</v>
      </c>
      <c r="BD2342">
        <v>7210</v>
      </c>
      <c r="BE2342" t="s">
        <v>11687</v>
      </c>
      <c r="BF2342" t="s">
        <v>937</v>
      </c>
      <c r="BH2342">
        <v>70</v>
      </c>
      <c r="BI2342">
        <v>7210</v>
      </c>
      <c r="BJ2342" t="s">
        <v>5039</v>
      </c>
      <c r="BK2342" t="s">
        <v>937</v>
      </c>
      <c r="BP2342">
        <v>108</v>
      </c>
      <c r="BQ2342">
        <v>6280</v>
      </c>
      <c r="BS2342">
        <v>1</v>
      </c>
    </row>
    <row r="2343" spans="43:71" x14ac:dyDescent="0.2">
      <c r="AQ2343">
        <v>69</v>
      </c>
      <c r="AR2343">
        <v>8073</v>
      </c>
      <c r="AS2343" t="s">
        <v>32282</v>
      </c>
      <c r="AT2343" t="s">
        <v>936</v>
      </c>
      <c r="AU2343">
        <v>69</v>
      </c>
      <c r="AV2343">
        <v>8073</v>
      </c>
      <c r="AW2343" t="s">
        <v>25384</v>
      </c>
      <c r="AX2343" t="s">
        <v>936</v>
      </c>
      <c r="AY2343">
        <v>69</v>
      </c>
      <c r="AZ2343">
        <v>8073</v>
      </c>
      <c r="BA2343" t="s">
        <v>18536</v>
      </c>
      <c r="BB2343" t="s">
        <v>936</v>
      </c>
      <c r="BC2343">
        <v>69</v>
      </c>
      <c r="BD2343">
        <v>8073</v>
      </c>
      <c r="BE2343" t="s">
        <v>11688</v>
      </c>
      <c r="BF2343" t="s">
        <v>936</v>
      </c>
      <c r="BH2343">
        <v>70</v>
      </c>
      <c r="BI2343">
        <v>8073</v>
      </c>
      <c r="BJ2343" t="s">
        <v>5040</v>
      </c>
      <c r="BK2343" t="s">
        <v>936</v>
      </c>
      <c r="BP2343">
        <v>108</v>
      </c>
      <c r="BQ2343">
        <v>6290</v>
      </c>
      <c r="BS2343">
        <v>3</v>
      </c>
    </row>
    <row r="2344" spans="43:71" x14ac:dyDescent="0.2">
      <c r="AQ2344">
        <v>69</v>
      </c>
      <c r="AR2344">
        <v>8074</v>
      </c>
      <c r="AS2344" t="s">
        <v>32283</v>
      </c>
      <c r="AT2344" t="s">
        <v>937</v>
      </c>
      <c r="AU2344">
        <v>69</v>
      </c>
      <c r="AV2344">
        <v>8074</v>
      </c>
      <c r="AW2344" t="s">
        <v>25385</v>
      </c>
      <c r="AX2344" t="s">
        <v>937</v>
      </c>
      <c r="AY2344">
        <v>69</v>
      </c>
      <c r="AZ2344">
        <v>8074</v>
      </c>
      <c r="BA2344" t="s">
        <v>18537</v>
      </c>
      <c r="BB2344" t="s">
        <v>937</v>
      </c>
      <c r="BC2344">
        <v>69</v>
      </c>
      <c r="BD2344">
        <v>8074</v>
      </c>
      <c r="BE2344" t="s">
        <v>11689</v>
      </c>
      <c r="BF2344" t="s">
        <v>937</v>
      </c>
      <c r="BH2344">
        <v>70</v>
      </c>
      <c r="BI2344">
        <v>8074</v>
      </c>
      <c r="BJ2344" t="s">
        <v>5041</v>
      </c>
      <c r="BK2344" t="s">
        <v>937</v>
      </c>
      <c r="BP2344">
        <v>108</v>
      </c>
      <c r="BQ2344">
        <v>6300</v>
      </c>
      <c r="BS2344">
        <v>3</v>
      </c>
    </row>
    <row r="2345" spans="43:71" x14ac:dyDescent="0.2">
      <c r="AQ2345">
        <v>69</v>
      </c>
      <c r="AR2345">
        <v>8075</v>
      </c>
      <c r="AS2345" t="s">
        <v>32284</v>
      </c>
      <c r="AT2345" t="s">
        <v>937</v>
      </c>
      <c r="AU2345">
        <v>69</v>
      </c>
      <c r="AV2345">
        <v>8075</v>
      </c>
      <c r="AW2345" t="s">
        <v>25386</v>
      </c>
      <c r="AX2345" t="s">
        <v>937</v>
      </c>
      <c r="AY2345">
        <v>69</v>
      </c>
      <c r="AZ2345">
        <v>8075</v>
      </c>
      <c r="BA2345" t="s">
        <v>18538</v>
      </c>
      <c r="BB2345" t="s">
        <v>937</v>
      </c>
      <c r="BC2345">
        <v>69</v>
      </c>
      <c r="BD2345">
        <v>8075</v>
      </c>
      <c r="BE2345" t="s">
        <v>11690</v>
      </c>
      <c r="BF2345" t="s">
        <v>937</v>
      </c>
      <c r="BH2345">
        <v>70</v>
      </c>
      <c r="BI2345">
        <v>8075</v>
      </c>
      <c r="BJ2345" t="s">
        <v>5042</v>
      </c>
      <c r="BK2345" t="s">
        <v>937</v>
      </c>
      <c r="BP2345">
        <v>108</v>
      </c>
      <c r="BQ2345">
        <v>6310</v>
      </c>
      <c r="BS2345">
        <v>3</v>
      </c>
    </row>
    <row r="2346" spans="43:71" x14ac:dyDescent="0.2">
      <c r="AQ2346">
        <v>69</v>
      </c>
      <c r="AR2346">
        <v>8076</v>
      </c>
      <c r="AS2346" t="s">
        <v>32285</v>
      </c>
      <c r="AT2346" t="s">
        <v>938</v>
      </c>
      <c r="AU2346">
        <v>69</v>
      </c>
      <c r="AV2346">
        <v>8076</v>
      </c>
      <c r="AW2346" t="s">
        <v>25387</v>
      </c>
      <c r="AX2346" t="s">
        <v>938</v>
      </c>
      <c r="AY2346">
        <v>69</v>
      </c>
      <c r="AZ2346">
        <v>8076</v>
      </c>
      <c r="BA2346" t="s">
        <v>18539</v>
      </c>
      <c r="BB2346" t="s">
        <v>938</v>
      </c>
      <c r="BC2346">
        <v>69</v>
      </c>
      <c r="BD2346">
        <v>8076</v>
      </c>
      <c r="BE2346" t="s">
        <v>11691</v>
      </c>
      <c r="BF2346" t="s">
        <v>938</v>
      </c>
      <c r="BH2346">
        <v>70</v>
      </c>
      <c r="BI2346">
        <v>8076</v>
      </c>
      <c r="BJ2346" t="s">
        <v>5043</v>
      </c>
      <c r="BK2346" t="s">
        <v>936</v>
      </c>
      <c r="BP2346">
        <v>108</v>
      </c>
      <c r="BQ2346">
        <v>6320</v>
      </c>
      <c r="BS2346">
        <v>3</v>
      </c>
    </row>
    <row r="2347" spans="43:71" x14ac:dyDescent="0.2">
      <c r="AQ2347">
        <v>69</v>
      </c>
      <c r="AR2347">
        <v>8077</v>
      </c>
      <c r="AS2347" t="s">
        <v>32286</v>
      </c>
      <c r="AT2347" t="s">
        <v>937</v>
      </c>
      <c r="AU2347">
        <v>69</v>
      </c>
      <c r="AV2347">
        <v>8077</v>
      </c>
      <c r="AW2347" t="s">
        <v>25388</v>
      </c>
      <c r="AX2347" t="s">
        <v>937</v>
      </c>
      <c r="AY2347">
        <v>69</v>
      </c>
      <c r="AZ2347">
        <v>8077</v>
      </c>
      <c r="BA2347" t="s">
        <v>18540</v>
      </c>
      <c r="BB2347" t="s">
        <v>937</v>
      </c>
      <c r="BC2347">
        <v>69</v>
      </c>
      <c r="BD2347">
        <v>8077</v>
      </c>
      <c r="BE2347" t="s">
        <v>11692</v>
      </c>
      <c r="BF2347" t="s">
        <v>937</v>
      </c>
      <c r="BH2347">
        <v>70</v>
      </c>
      <c r="BI2347">
        <v>8077</v>
      </c>
      <c r="BJ2347" t="s">
        <v>5044</v>
      </c>
      <c r="BK2347" t="s">
        <v>937</v>
      </c>
      <c r="BP2347">
        <v>108</v>
      </c>
      <c r="BQ2347">
        <v>6330</v>
      </c>
      <c r="BS2347">
        <v>2</v>
      </c>
    </row>
    <row r="2348" spans="43:71" x14ac:dyDescent="0.2">
      <c r="AQ2348">
        <v>69</v>
      </c>
      <c r="AR2348">
        <v>8078</v>
      </c>
      <c r="AS2348" t="s">
        <v>32287</v>
      </c>
      <c r="AT2348" t="s">
        <v>937</v>
      </c>
      <c r="AU2348">
        <v>69</v>
      </c>
      <c r="AV2348">
        <v>8078</v>
      </c>
      <c r="AW2348" t="s">
        <v>25389</v>
      </c>
      <c r="AX2348" t="s">
        <v>937</v>
      </c>
      <c r="AY2348">
        <v>69</v>
      </c>
      <c r="AZ2348">
        <v>8078</v>
      </c>
      <c r="BA2348" t="s">
        <v>18541</v>
      </c>
      <c r="BB2348" t="s">
        <v>937</v>
      </c>
      <c r="BC2348">
        <v>69</v>
      </c>
      <c r="BD2348">
        <v>8078</v>
      </c>
      <c r="BE2348" t="s">
        <v>11693</v>
      </c>
      <c r="BF2348" t="s">
        <v>937</v>
      </c>
      <c r="BH2348">
        <v>70</v>
      </c>
      <c r="BI2348">
        <v>8078</v>
      </c>
      <c r="BJ2348" t="s">
        <v>5045</v>
      </c>
      <c r="BK2348" t="s">
        <v>937</v>
      </c>
      <c r="BP2348">
        <v>108</v>
      </c>
      <c r="BQ2348">
        <v>6340</v>
      </c>
      <c r="BS2348">
        <v>1</v>
      </c>
    </row>
    <row r="2349" spans="43:71" x14ac:dyDescent="0.2">
      <c r="AQ2349">
        <v>69</v>
      </c>
      <c r="AR2349">
        <v>8079</v>
      </c>
      <c r="AS2349" t="s">
        <v>32288</v>
      </c>
      <c r="AT2349" t="s">
        <v>937</v>
      </c>
      <c r="AU2349">
        <v>69</v>
      </c>
      <c r="AV2349">
        <v>8079</v>
      </c>
      <c r="AW2349" t="s">
        <v>25390</v>
      </c>
      <c r="AX2349" t="s">
        <v>937</v>
      </c>
      <c r="AY2349">
        <v>69</v>
      </c>
      <c r="AZ2349">
        <v>8079</v>
      </c>
      <c r="BA2349" t="s">
        <v>18542</v>
      </c>
      <c r="BB2349" t="s">
        <v>937</v>
      </c>
      <c r="BC2349">
        <v>69</v>
      </c>
      <c r="BD2349">
        <v>8079</v>
      </c>
      <c r="BE2349" t="s">
        <v>11694</v>
      </c>
      <c r="BF2349" t="s">
        <v>937</v>
      </c>
      <c r="BH2349">
        <v>70</v>
      </c>
      <c r="BI2349">
        <v>8079</v>
      </c>
      <c r="BJ2349" t="s">
        <v>5046</v>
      </c>
      <c r="BK2349" t="s">
        <v>937</v>
      </c>
      <c r="BP2349">
        <v>110</v>
      </c>
      <c r="BQ2349">
        <v>6010</v>
      </c>
      <c r="BS2349">
        <v>2</v>
      </c>
    </row>
    <row r="2350" spans="43:71" x14ac:dyDescent="0.2">
      <c r="AQ2350">
        <v>69</v>
      </c>
      <c r="AR2350">
        <v>8080</v>
      </c>
      <c r="AS2350" t="s">
        <v>32289</v>
      </c>
      <c r="AT2350" t="s">
        <v>937</v>
      </c>
      <c r="AU2350">
        <v>69</v>
      </c>
      <c r="AV2350">
        <v>8080</v>
      </c>
      <c r="AW2350" t="s">
        <v>25391</v>
      </c>
      <c r="AX2350" t="s">
        <v>937</v>
      </c>
      <c r="AY2350">
        <v>69</v>
      </c>
      <c r="AZ2350">
        <v>8080</v>
      </c>
      <c r="BA2350" t="s">
        <v>18543</v>
      </c>
      <c r="BB2350" t="s">
        <v>937</v>
      </c>
      <c r="BC2350">
        <v>69</v>
      </c>
      <c r="BD2350">
        <v>8080</v>
      </c>
      <c r="BE2350" t="s">
        <v>11695</v>
      </c>
      <c r="BF2350" t="s">
        <v>937</v>
      </c>
      <c r="BH2350">
        <v>70</v>
      </c>
      <c r="BI2350">
        <v>8080</v>
      </c>
      <c r="BJ2350" t="s">
        <v>5047</v>
      </c>
      <c r="BK2350" t="s">
        <v>937</v>
      </c>
      <c r="BP2350">
        <v>110</v>
      </c>
      <c r="BQ2350">
        <v>6020</v>
      </c>
      <c r="BS2350">
        <v>2</v>
      </c>
    </row>
    <row r="2351" spans="43:71" x14ac:dyDescent="0.2">
      <c r="AQ2351">
        <v>69</v>
      </c>
      <c r="AR2351">
        <v>8081</v>
      </c>
      <c r="AS2351" t="s">
        <v>32290</v>
      </c>
      <c r="AT2351" t="s">
        <v>937</v>
      </c>
      <c r="AU2351">
        <v>69</v>
      </c>
      <c r="AV2351">
        <v>8081</v>
      </c>
      <c r="AW2351" t="s">
        <v>25392</v>
      </c>
      <c r="AX2351" t="s">
        <v>937</v>
      </c>
      <c r="AY2351">
        <v>69</v>
      </c>
      <c r="AZ2351">
        <v>8081</v>
      </c>
      <c r="BA2351" t="s">
        <v>18544</v>
      </c>
      <c r="BB2351" t="s">
        <v>937</v>
      </c>
      <c r="BC2351">
        <v>69</v>
      </c>
      <c r="BD2351">
        <v>8081</v>
      </c>
      <c r="BE2351" t="s">
        <v>11696</v>
      </c>
      <c r="BF2351" t="s">
        <v>937</v>
      </c>
      <c r="BH2351">
        <v>70</v>
      </c>
      <c r="BI2351">
        <v>8081</v>
      </c>
      <c r="BJ2351" t="s">
        <v>5048</v>
      </c>
      <c r="BK2351" t="s">
        <v>937</v>
      </c>
      <c r="BP2351">
        <v>110</v>
      </c>
      <c r="BQ2351">
        <v>6030</v>
      </c>
      <c r="BS2351">
        <v>2</v>
      </c>
    </row>
    <row r="2352" spans="43:71" x14ac:dyDescent="0.2">
      <c r="AQ2352">
        <v>69</v>
      </c>
      <c r="AR2352">
        <v>8082</v>
      </c>
      <c r="AS2352" t="s">
        <v>32291</v>
      </c>
      <c r="AT2352" t="s">
        <v>938</v>
      </c>
      <c r="AU2352">
        <v>69</v>
      </c>
      <c r="AV2352">
        <v>8082</v>
      </c>
      <c r="AW2352" t="s">
        <v>25393</v>
      </c>
      <c r="AX2352" t="s">
        <v>937</v>
      </c>
      <c r="AY2352">
        <v>69</v>
      </c>
      <c r="AZ2352">
        <v>8082</v>
      </c>
      <c r="BA2352" t="s">
        <v>18545</v>
      </c>
      <c r="BB2352" t="s">
        <v>938</v>
      </c>
      <c r="BC2352">
        <v>69</v>
      </c>
      <c r="BD2352">
        <v>8082</v>
      </c>
      <c r="BE2352" t="s">
        <v>11697</v>
      </c>
      <c r="BF2352" t="s">
        <v>938</v>
      </c>
      <c r="BH2352">
        <v>70</v>
      </c>
      <c r="BI2352">
        <v>8082</v>
      </c>
      <c r="BJ2352" t="s">
        <v>5049</v>
      </c>
      <c r="BK2352" t="s">
        <v>937</v>
      </c>
      <c r="BP2352">
        <v>110</v>
      </c>
      <c r="BQ2352">
        <v>6040</v>
      </c>
      <c r="BS2352">
        <v>2</v>
      </c>
    </row>
    <row r="2353" spans="43:71" x14ac:dyDescent="0.2">
      <c r="AQ2353">
        <v>69</v>
      </c>
      <c r="AR2353">
        <v>8083</v>
      </c>
      <c r="AS2353" t="s">
        <v>32292</v>
      </c>
      <c r="AT2353" t="s">
        <v>937</v>
      </c>
      <c r="AU2353">
        <v>69</v>
      </c>
      <c r="AV2353">
        <v>8083</v>
      </c>
      <c r="AW2353" t="s">
        <v>25394</v>
      </c>
      <c r="AX2353" t="s">
        <v>937</v>
      </c>
      <c r="AY2353">
        <v>69</v>
      </c>
      <c r="AZ2353">
        <v>8083</v>
      </c>
      <c r="BA2353" t="s">
        <v>18546</v>
      </c>
      <c r="BB2353" t="s">
        <v>937</v>
      </c>
      <c r="BC2353">
        <v>69</v>
      </c>
      <c r="BD2353">
        <v>8083</v>
      </c>
      <c r="BE2353" t="s">
        <v>11698</v>
      </c>
      <c r="BF2353" t="s">
        <v>937</v>
      </c>
      <c r="BH2353">
        <v>70</v>
      </c>
      <c r="BI2353">
        <v>8083</v>
      </c>
      <c r="BJ2353" t="s">
        <v>5050</v>
      </c>
      <c r="BK2353" t="s">
        <v>937</v>
      </c>
      <c r="BP2353">
        <v>110</v>
      </c>
      <c r="BQ2353">
        <v>6070</v>
      </c>
      <c r="BS2353">
        <v>2</v>
      </c>
    </row>
    <row r="2354" spans="43:71" x14ac:dyDescent="0.2">
      <c r="AQ2354">
        <v>69</v>
      </c>
      <c r="AR2354">
        <v>8084</v>
      </c>
      <c r="AS2354" t="s">
        <v>32293</v>
      </c>
      <c r="AT2354" t="s">
        <v>937</v>
      </c>
      <c r="AU2354">
        <v>69</v>
      </c>
      <c r="AV2354">
        <v>8084</v>
      </c>
      <c r="AW2354" t="s">
        <v>25395</v>
      </c>
      <c r="AX2354" t="s">
        <v>937</v>
      </c>
      <c r="AY2354">
        <v>69</v>
      </c>
      <c r="AZ2354">
        <v>8084</v>
      </c>
      <c r="BA2354" t="s">
        <v>18547</v>
      </c>
      <c r="BB2354" t="s">
        <v>937</v>
      </c>
      <c r="BC2354">
        <v>69</v>
      </c>
      <c r="BD2354">
        <v>8084</v>
      </c>
      <c r="BE2354" t="s">
        <v>11699</v>
      </c>
      <c r="BF2354" t="s">
        <v>937</v>
      </c>
      <c r="BH2354">
        <v>70</v>
      </c>
      <c r="BI2354">
        <v>8084</v>
      </c>
      <c r="BJ2354" t="s">
        <v>5051</v>
      </c>
      <c r="BK2354" t="s">
        <v>937</v>
      </c>
      <c r="BP2354">
        <v>110</v>
      </c>
      <c r="BQ2354">
        <v>6080</v>
      </c>
      <c r="BS2354">
        <v>2</v>
      </c>
    </row>
    <row r="2355" spans="43:71" x14ac:dyDescent="0.2">
      <c r="AQ2355">
        <v>70</v>
      </c>
      <c r="AR2355">
        <v>6010</v>
      </c>
      <c r="AS2355" t="s">
        <v>32294</v>
      </c>
      <c r="AT2355" t="s">
        <v>937</v>
      </c>
      <c r="AU2355">
        <v>70</v>
      </c>
      <c r="AV2355">
        <v>6010</v>
      </c>
      <c r="AW2355" t="s">
        <v>25396</v>
      </c>
      <c r="AX2355" t="s">
        <v>937</v>
      </c>
      <c r="AY2355">
        <v>70</v>
      </c>
      <c r="AZ2355">
        <v>6010</v>
      </c>
      <c r="BA2355" t="s">
        <v>18548</v>
      </c>
      <c r="BB2355" t="s">
        <v>937</v>
      </c>
      <c r="BC2355">
        <v>70</v>
      </c>
      <c r="BD2355">
        <v>6010</v>
      </c>
      <c r="BE2355" t="s">
        <v>11700</v>
      </c>
      <c r="BF2355" t="s">
        <v>937</v>
      </c>
      <c r="BH2355">
        <v>71</v>
      </c>
      <c r="BI2355">
        <v>6010</v>
      </c>
      <c r="BJ2355" t="s">
        <v>5052</v>
      </c>
      <c r="BK2355" t="s">
        <v>937</v>
      </c>
      <c r="BP2355">
        <v>110</v>
      </c>
      <c r="BQ2355">
        <v>6090</v>
      </c>
      <c r="BS2355">
        <v>2</v>
      </c>
    </row>
    <row r="2356" spans="43:71" x14ac:dyDescent="0.2">
      <c r="AQ2356">
        <v>70</v>
      </c>
      <c r="AR2356">
        <v>6020</v>
      </c>
      <c r="AS2356" t="s">
        <v>32295</v>
      </c>
      <c r="AT2356" t="s">
        <v>937</v>
      </c>
      <c r="AU2356">
        <v>70</v>
      </c>
      <c r="AV2356">
        <v>6020</v>
      </c>
      <c r="AW2356" t="s">
        <v>25397</v>
      </c>
      <c r="AX2356" t="s">
        <v>937</v>
      </c>
      <c r="AY2356">
        <v>70</v>
      </c>
      <c r="AZ2356">
        <v>6020</v>
      </c>
      <c r="BA2356" t="s">
        <v>18549</v>
      </c>
      <c r="BB2356" t="s">
        <v>937</v>
      </c>
      <c r="BC2356">
        <v>70</v>
      </c>
      <c r="BD2356">
        <v>6020</v>
      </c>
      <c r="BE2356" t="s">
        <v>11701</v>
      </c>
      <c r="BF2356" t="s">
        <v>937</v>
      </c>
      <c r="BH2356">
        <v>71</v>
      </c>
      <c r="BI2356">
        <v>6020</v>
      </c>
      <c r="BJ2356" t="s">
        <v>5053</v>
      </c>
      <c r="BK2356" t="s">
        <v>937</v>
      </c>
      <c r="BP2356">
        <v>110</v>
      </c>
      <c r="BQ2356">
        <v>6100</v>
      </c>
      <c r="BS2356">
        <v>2</v>
      </c>
    </row>
    <row r="2357" spans="43:71" x14ac:dyDescent="0.2">
      <c r="AQ2357">
        <v>70</v>
      </c>
      <c r="AR2357">
        <v>6030</v>
      </c>
      <c r="AS2357" t="s">
        <v>32296</v>
      </c>
      <c r="AT2357" t="s">
        <v>937</v>
      </c>
      <c r="AU2357">
        <v>70</v>
      </c>
      <c r="AV2357">
        <v>6030</v>
      </c>
      <c r="AW2357" t="s">
        <v>25398</v>
      </c>
      <c r="AX2357" t="s">
        <v>937</v>
      </c>
      <c r="AY2357">
        <v>70</v>
      </c>
      <c r="AZ2357">
        <v>6030</v>
      </c>
      <c r="BA2357" t="s">
        <v>18550</v>
      </c>
      <c r="BB2357" t="s">
        <v>937</v>
      </c>
      <c r="BC2357">
        <v>70</v>
      </c>
      <c r="BD2357">
        <v>6030</v>
      </c>
      <c r="BE2357" t="s">
        <v>11702</v>
      </c>
      <c r="BF2357" t="s">
        <v>937</v>
      </c>
      <c r="BH2357">
        <v>71</v>
      </c>
      <c r="BI2357">
        <v>6030</v>
      </c>
      <c r="BJ2357" t="s">
        <v>5054</v>
      </c>
      <c r="BK2357" t="s">
        <v>937</v>
      </c>
      <c r="BP2357">
        <v>110</v>
      </c>
      <c r="BQ2357">
        <v>6101</v>
      </c>
      <c r="BS2357">
        <v>2</v>
      </c>
    </row>
    <row r="2358" spans="43:71" x14ac:dyDescent="0.2">
      <c r="AQ2358">
        <v>70</v>
      </c>
      <c r="AR2358">
        <v>6040</v>
      </c>
      <c r="AS2358" t="s">
        <v>32297</v>
      </c>
      <c r="AT2358" t="s">
        <v>937</v>
      </c>
      <c r="AU2358">
        <v>70</v>
      </c>
      <c r="AV2358">
        <v>6040</v>
      </c>
      <c r="AW2358" t="s">
        <v>25399</v>
      </c>
      <c r="AX2358" t="s">
        <v>937</v>
      </c>
      <c r="AY2358">
        <v>70</v>
      </c>
      <c r="AZ2358">
        <v>6040</v>
      </c>
      <c r="BA2358" t="s">
        <v>18551</v>
      </c>
      <c r="BB2358" t="s">
        <v>937</v>
      </c>
      <c r="BC2358">
        <v>70</v>
      </c>
      <c r="BD2358">
        <v>6040</v>
      </c>
      <c r="BE2358" t="s">
        <v>11703</v>
      </c>
      <c r="BF2358" t="s">
        <v>937</v>
      </c>
      <c r="BH2358">
        <v>71</v>
      </c>
      <c r="BI2358">
        <v>6040</v>
      </c>
      <c r="BJ2358" t="s">
        <v>5055</v>
      </c>
      <c r="BK2358" t="s">
        <v>937</v>
      </c>
      <c r="BP2358">
        <v>110</v>
      </c>
      <c r="BQ2358">
        <v>6110</v>
      </c>
      <c r="BS2358">
        <v>1</v>
      </c>
    </row>
    <row r="2359" spans="43:71" x14ac:dyDescent="0.2">
      <c r="AQ2359">
        <v>70</v>
      </c>
      <c r="AR2359">
        <v>6070</v>
      </c>
      <c r="AS2359" t="s">
        <v>32298</v>
      </c>
      <c r="AT2359" t="s">
        <v>937</v>
      </c>
      <c r="AU2359">
        <v>70</v>
      </c>
      <c r="AV2359">
        <v>6070</v>
      </c>
      <c r="AW2359" t="s">
        <v>25400</v>
      </c>
      <c r="AX2359" t="s">
        <v>937</v>
      </c>
      <c r="AY2359">
        <v>70</v>
      </c>
      <c r="AZ2359">
        <v>6070</v>
      </c>
      <c r="BA2359" t="s">
        <v>18552</v>
      </c>
      <c r="BB2359" t="s">
        <v>937</v>
      </c>
      <c r="BC2359">
        <v>70</v>
      </c>
      <c r="BD2359">
        <v>6070</v>
      </c>
      <c r="BE2359" t="s">
        <v>11704</v>
      </c>
      <c r="BF2359" t="s">
        <v>937</v>
      </c>
      <c r="BH2359">
        <v>71</v>
      </c>
      <c r="BI2359">
        <v>6070</v>
      </c>
      <c r="BJ2359" t="s">
        <v>5056</v>
      </c>
      <c r="BK2359" t="s">
        <v>937</v>
      </c>
      <c r="BP2359">
        <v>110</v>
      </c>
      <c r="BQ2359">
        <v>6130</v>
      </c>
      <c r="BS2359">
        <v>2</v>
      </c>
    </row>
    <row r="2360" spans="43:71" x14ac:dyDescent="0.2">
      <c r="AQ2360">
        <v>70</v>
      </c>
      <c r="AR2360">
        <v>6080</v>
      </c>
      <c r="AS2360" t="s">
        <v>32299</v>
      </c>
      <c r="AT2360" t="s">
        <v>937</v>
      </c>
      <c r="AU2360">
        <v>70</v>
      </c>
      <c r="AV2360">
        <v>6080</v>
      </c>
      <c r="AW2360" t="s">
        <v>25401</v>
      </c>
      <c r="AX2360" t="s">
        <v>937</v>
      </c>
      <c r="AY2360">
        <v>70</v>
      </c>
      <c r="AZ2360">
        <v>6080</v>
      </c>
      <c r="BA2360" t="s">
        <v>18553</v>
      </c>
      <c r="BB2360" t="s">
        <v>937</v>
      </c>
      <c r="BC2360">
        <v>70</v>
      </c>
      <c r="BD2360">
        <v>6080</v>
      </c>
      <c r="BE2360" t="s">
        <v>11705</v>
      </c>
      <c r="BF2360" t="s">
        <v>937</v>
      </c>
      <c r="BH2360">
        <v>71</v>
      </c>
      <c r="BI2360">
        <v>6080</v>
      </c>
      <c r="BJ2360" t="s">
        <v>5057</v>
      </c>
      <c r="BK2360" t="s">
        <v>936</v>
      </c>
      <c r="BP2360">
        <v>110</v>
      </c>
      <c r="BQ2360">
        <v>6131</v>
      </c>
      <c r="BS2360">
        <v>2</v>
      </c>
    </row>
    <row r="2361" spans="43:71" x14ac:dyDescent="0.2">
      <c r="AQ2361">
        <v>70</v>
      </c>
      <c r="AR2361">
        <v>6090</v>
      </c>
      <c r="AS2361" t="s">
        <v>32300</v>
      </c>
      <c r="AT2361" t="s">
        <v>937</v>
      </c>
      <c r="AU2361">
        <v>70</v>
      </c>
      <c r="AV2361">
        <v>6090</v>
      </c>
      <c r="AW2361" t="s">
        <v>25402</v>
      </c>
      <c r="AX2361" t="s">
        <v>937</v>
      </c>
      <c r="AY2361">
        <v>70</v>
      </c>
      <c r="AZ2361">
        <v>6090</v>
      </c>
      <c r="BA2361" t="s">
        <v>18554</v>
      </c>
      <c r="BB2361" t="s">
        <v>937</v>
      </c>
      <c r="BC2361">
        <v>70</v>
      </c>
      <c r="BD2361">
        <v>6090</v>
      </c>
      <c r="BE2361" t="s">
        <v>11706</v>
      </c>
      <c r="BF2361" t="s">
        <v>937</v>
      </c>
      <c r="BH2361">
        <v>71</v>
      </c>
      <c r="BI2361">
        <v>6090</v>
      </c>
      <c r="BJ2361" t="s">
        <v>5058</v>
      </c>
      <c r="BK2361" t="s">
        <v>938</v>
      </c>
      <c r="BP2361">
        <v>110</v>
      </c>
      <c r="BQ2361">
        <v>6140</v>
      </c>
      <c r="BS2361">
        <v>2</v>
      </c>
    </row>
    <row r="2362" spans="43:71" x14ac:dyDescent="0.2">
      <c r="AQ2362">
        <v>70</v>
      </c>
      <c r="AR2362">
        <v>6100</v>
      </c>
      <c r="AS2362" t="s">
        <v>32301</v>
      </c>
      <c r="AT2362" t="s">
        <v>937</v>
      </c>
      <c r="AU2362">
        <v>70</v>
      </c>
      <c r="AV2362">
        <v>6100</v>
      </c>
      <c r="AW2362" t="s">
        <v>25403</v>
      </c>
      <c r="AX2362" t="s">
        <v>937</v>
      </c>
      <c r="AY2362">
        <v>70</v>
      </c>
      <c r="AZ2362">
        <v>6100</v>
      </c>
      <c r="BA2362" t="s">
        <v>18555</v>
      </c>
      <c r="BB2362" t="s">
        <v>937</v>
      </c>
      <c r="BC2362">
        <v>70</v>
      </c>
      <c r="BD2362">
        <v>6100</v>
      </c>
      <c r="BE2362" t="s">
        <v>11707</v>
      </c>
      <c r="BF2362" t="s">
        <v>937</v>
      </c>
      <c r="BH2362">
        <v>71</v>
      </c>
      <c r="BI2362">
        <v>6100</v>
      </c>
      <c r="BJ2362" t="s">
        <v>5059</v>
      </c>
      <c r="BK2362" t="s">
        <v>937</v>
      </c>
      <c r="BP2362">
        <v>110</v>
      </c>
      <c r="BQ2362">
        <v>6150</v>
      </c>
      <c r="BS2362">
        <v>2</v>
      </c>
    </row>
    <row r="2363" spans="43:71" x14ac:dyDescent="0.2">
      <c r="AQ2363">
        <v>70</v>
      </c>
      <c r="AR2363">
        <v>6101</v>
      </c>
      <c r="AS2363" t="s">
        <v>32302</v>
      </c>
      <c r="AT2363" t="s">
        <v>937</v>
      </c>
      <c r="AU2363">
        <v>70</v>
      </c>
      <c r="AV2363">
        <v>6101</v>
      </c>
      <c r="AW2363" t="s">
        <v>25404</v>
      </c>
      <c r="AX2363" t="s">
        <v>937</v>
      </c>
      <c r="AY2363">
        <v>70</v>
      </c>
      <c r="AZ2363">
        <v>6101</v>
      </c>
      <c r="BA2363" t="s">
        <v>18556</v>
      </c>
      <c r="BB2363" t="s">
        <v>937</v>
      </c>
      <c r="BC2363">
        <v>70</v>
      </c>
      <c r="BD2363">
        <v>6101</v>
      </c>
      <c r="BE2363" t="s">
        <v>11708</v>
      </c>
      <c r="BF2363" t="s">
        <v>937</v>
      </c>
      <c r="BH2363">
        <v>71</v>
      </c>
      <c r="BI2363">
        <v>6101</v>
      </c>
      <c r="BJ2363" t="s">
        <v>5060</v>
      </c>
      <c r="BK2363" t="s">
        <v>937</v>
      </c>
      <c r="BP2363">
        <v>110</v>
      </c>
      <c r="BQ2363">
        <v>6160</v>
      </c>
      <c r="BS2363">
        <v>2</v>
      </c>
    </row>
    <row r="2364" spans="43:71" x14ac:dyDescent="0.2">
      <c r="AQ2364">
        <v>70</v>
      </c>
      <c r="AR2364">
        <v>6110</v>
      </c>
      <c r="AS2364" t="s">
        <v>32303</v>
      </c>
      <c r="AT2364" t="s">
        <v>936</v>
      </c>
      <c r="AU2364">
        <v>70</v>
      </c>
      <c r="AV2364">
        <v>6110</v>
      </c>
      <c r="AW2364" t="s">
        <v>25405</v>
      </c>
      <c r="AX2364" t="s">
        <v>936</v>
      </c>
      <c r="AY2364">
        <v>70</v>
      </c>
      <c r="AZ2364">
        <v>6110</v>
      </c>
      <c r="BA2364" t="s">
        <v>18557</v>
      </c>
      <c r="BB2364" t="s">
        <v>936</v>
      </c>
      <c r="BC2364">
        <v>70</v>
      </c>
      <c r="BD2364">
        <v>6110</v>
      </c>
      <c r="BE2364" t="s">
        <v>11709</v>
      </c>
      <c r="BF2364" t="s">
        <v>936</v>
      </c>
      <c r="BH2364">
        <v>71</v>
      </c>
      <c r="BI2364">
        <v>6110</v>
      </c>
      <c r="BJ2364" t="s">
        <v>5061</v>
      </c>
      <c r="BK2364" t="s">
        <v>936</v>
      </c>
      <c r="BP2364">
        <v>110</v>
      </c>
      <c r="BQ2364">
        <v>6170</v>
      </c>
      <c r="BS2364">
        <v>2</v>
      </c>
    </row>
    <row r="2365" spans="43:71" x14ac:dyDescent="0.2">
      <c r="AQ2365">
        <v>70</v>
      </c>
      <c r="AR2365">
        <v>6130</v>
      </c>
      <c r="AS2365" t="s">
        <v>32304</v>
      </c>
      <c r="AT2365" t="s">
        <v>937</v>
      </c>
      <c r="AU2365">
        <v>70</v>
      </c>
      <c r="AV2365">
        <v>6130</v>
      </c>
      <c r="AW2365" t="s">
        <v>25406</v>
      </c>
      <c r="AX2365" t="s">
        <v>937</v>
      </c>
      <c r="AY2365">
        <v>70</v>
      </c>
      <c r="AZ2365">
        <v>6130</v>
      </c>
      <c r="BA2365" t="s">
        <v>18558</v>
      </c>
      <c r="BB2365" t="s">
        <v>937</v>
      </c>
      <c r="BC2365">
        <v>70</v>
      </c>
      <c r="BD2365">
        <v>6130</v>
      </c>
      <c r="BE2365" t="s">
        <v>11710</v>
      </c>
      <c r="BF2365" t="s">
        <v>937</v>
      </c>
      <c r="BH2365">
        <v>71</v>
      </c>
      <c r="BI2365">
        <v>6130</v>
      </c>
      <c r="BJ2365" t="s">
        <v>5062</v>
      </c>
      <c r="BK2365" t="s">
        <v>937</v>
      </c>
      <c r="BP2365">
        <v>110</v>
      </c>
      <c r="BQ2365">
        <v>6180</v>
      </c>
      <c r="BS2365">
        <v>2</v>
      </c>
    </row>
    <row r="2366" spans="43:71" x14ac:dyDescent="0.2">
      <c r="AQ2366">
        <v>70</v>
      </c>
      <c r="AR2366">
        <v>6131</v>
      </c>
      <c r="AS2366" t="s">
        <v>32305</v>
      </c>
      <c r="AT2366" t="s">
        <v>937</v>
      </c>
      <c r="AU2366">
        <v>70</v>
      </c>
      <c r="AV2366">
        <v>6131</v>
      </c>
      <c r="AW2366" t="s">
        <v>25407</v>
      </c>
      <c r="AX2366" t="s">
        <v>937</v>
      </c>
      <c r="AY2366">
        <v>70</v>
      </c>
      <c r="AZ2366">
        <v>6131</v>
      </c>
      <c r="BA2366" t="s">
        <v>18559</v>
      </c>
      <c r="BB2366" t="s">
        <v>937</v>
      </c>
      <c r="BC2366">
        <v>70</v>
      </c>
      <c r="BD2366">
        <v>6131</v>
      </c>
      <c r="BE2366" t="s">
        <v>11711</v>
      </c>
      <c r="BF2366" t="s">
        <v>937</v>
      </c>
      <c r="BH2366">
        <v>71</v>
      </c>
      <c r="BI2366">
        <v>6131</v>
      </c>
      <c r="BJ2366" t="s">
        <v>5063</v>
      </c>
      <c r="BK2366" t="s">
        <v>937</v>
      </c>
      <c r="BP2366">
        <v>110</v>
      </c>
      <c r="BQ2366">
        <v>6190</v>
      </c>
      <c r="BS2366">
        <v>2</v>
      </c>
    </row>
    <row r="2367" spans="43:71" x14ac:dyDescent="0.2">
      <c r="AQ2367">
        <v>70</v>
      </c>
      <c r="AR2367">
        <v>6140</v>
      </c>
      <c r="AS2367" t="s">
        <v>32306</v>
      </c>
      <c r="AT2367" t="s">
        <v>937</v>
      </c>
      <c r="AU2367">
        <v>70</v>
      </c>
      <c r="AV2367">
        <v>6140</v>
      </c>
      <c r="AW2367" t="s">
        <v>25408</v>
      </c>
      <c r="AX2367" t="s">
        <v>937</v>
      </c>
      <c r="AY2367">
        <v>70</v>
      </c>
      <c r="AZ2367">
        <v>6140</v>
      </c>
      <c r="BA2367" t="s">
        <v>18560</v>
      </c>
      <c r="BB2367" t="s">
        <v>937</v>
      </c>
      <c r="BC2367">
        <v>70</v>
      </c>
      <c r="BD2367">
        <v>6140</v>
      </c>
      <c r="BE2367" t="s">
        <v>11712</v>
      </c>
      <c r="BF2367" t="s">
        <v>937</v>
      </c>
      <c r="BH2367">
        <v>71</v>
      </c>
      <c r="BI2367">
        <v>6140</v>
      </c>
      <c r="BJ2367" t="s">
        <v>5064</v>
      </c>
      <c r="BK2367" t="s">
        <v>937</v>
      </c>
      <c r="BP2367">
        <v>110</v>
      </c>
      <c r="BQ2367">
        <v>6200</v>
      </c>
      <c r="BS2367">
        <v>2</v>
      </c>
    </row>
    <row r="2368" spans="43:71" x14ac:dyDescent="0.2">
      <c r="AQ2368">
        <v>70</v>
      </c>
      <c r="AR2368">
        <v>6150</v>
      </c>
      <c r="AS2368" t="s">
        <v>32307</v>
      </c>
      <c r="AT2368" t="s">
        <v>937</v>
      </c>
      <c r="AU2368">
        <v>70</v>
      </c>
      <c r="AV2368">
        <v>6150</v>
      </c>
      <c r="AW2368" t="s">
        <v>25409</v>
      </c>
      <c r="AX2368" t="s">
        <v>937</v>
      </c>
      <c r="AY2368">
        <v>70</v>
      </c>
      <c r="AZ2368">
        <v>6150</v>
      </c>
      <c r="BA2368" t="s">
        <v>18561</v>
      </c>
      <c r="BB2368" t="s">
        <v>937</v>
      </c>
      <c r="BC2368">
        <v>70</v>
      </c>
      <c r="BD2368">
        <v>6150</v>
      </c>
      <c r="BE2368" t="s">
        <v>11713</v>
      </c>
      <c r="BF2368" t="s">
        <v>937</v>
      </c>
      <c r="BH2368">
        <v>71</v>
      </c>
      <c r="BI2368">
        <v>6150</v>
      </c>
      <c r="BJ2368" t="s">
        <v>5065</v>
      </c>
      <c r="BK2368" t="s">
        <v>936</v>
      </c>
      <c r="BP2368">
        <v>110</v>
      </c>
      <c r="BQ2368">
        <v>6210</v>
      </c>
      <c r="BS2368">
        <v>1</v>
      </c>
    </row>
    <row r="2369" spans="43:71" x14ac:dyDescent="0.2">
      <c r="AQ2369">
        <v>70</v>
      </c>
      <c r="AR2369">
        <v>6160</v>
      </c>
      <c r="AS2369" t="s">
        <v>32308</v>
      </c>
      <c r="AT2369" t="s">
        <v>937</v>
      </c>
      <c r="AU2369">
        <v>70</v>
      </c>
      <c r="AV2369">
        <v>6160</v>
      </c>
      <c r="AW2369" t="s">
        <v>25410</v>
      </c>
      <c r="AX2369" t="s">
        <v>937</v>
      </c>
      <c r="AY2369">
        <v>70</v>
      </c>
      <c r="AZ2369">
        <v>6160</v>
      </c>
      <c r="BA2369" t="s">
        <v>18562</v>
      </c>
      <c r="BB2369" t="s">
        <v>937</v>
      </c>
      <c r="BC2369">
        <v>70</v>
      </c>
      <c r="BD2369">
        <v>6160</v>
      </c>
      <c r="BE2369" t="s">
        <v>11714</v>
      </c>
      <c r="BF2369" t="s">
        <v>937</v>
      </c>
      <c r="BH2369">
        <v>71</v>
      </c>
      <c r="BI2369">
        <v>6160</v>
      </c>
      <c r="BJ2369" t="s">
        <v>5066</v>
      </c>
      <c r="BK2369" t="s">
        <v>937</v>
      </c>
      <c r="BP2369">
        <v>110</v>
      </c>
      <c r="BQ2369">
        <v>6240</v>
      </c>
      <c r="BS2369">
        <v>2</v>
      </c>
    </row>
    <row r="2370" spans="43:71" x14ac:dyDescent="0.2">
      <c r="AQ2370">
        <v>70</v>
      </c>
      <c r="AR2370">
        <v>6170</v>
      </c>
      <c r="AS2370" t="s">
        <v>32309</v>
      </c>
      <c r="AT2370" t="s">
        <v>937</v>
      </c>
      <c r="AU2370">
        <v>70</v>
      </c>
      <c r="AV2370">
        <v>6170</v>
      </c>
      <c r="AW2370" t="s">
        <v>25411</v>
      </c>
      <c r="AX2370" t="s">
        <v>937</v>
      </c>
      <c r="AY2370">
        <v>70</v>
      </c>
      <c r="AZ2370">
        <v>6170</v>
      </c>
      <c r="BA2370" t="s">
        <v>18563</v>
      </c>
      <c r="BB2370" t="s">
        <v>937</v>
      </c>
      <c r="BC2370">
        <v>70</v>
      </c>
      <c r="BD2370">
        <v>6170</v>
      </c>
      <c r="BE2370" t="s">
        <v>11715</v>
      </c>
      <c r="BF2370" t="s">
        <v>937</v>
      </c>
      <c r="BH2370">
        <v>71</v>
      </c>
      <c r="BI2370">
        <v>6170</v>
      </c>
      <c r="BJ2370" t="s">
        <v>5067</v>
      </c>
      <c r="BK2370" t="s">
        <v>936</v>
      </c>
      <c r="BP2370">
        <v>110</v>
      </c>
      <c r="BQ2370">
        <v>6250</v>
      </c>
      <c r="BS2370">
        <v>1</v>
      </c>
    </row>
    <row r="2371" spans="43:71" x14ac:dyDescent="0.2">
      <c r="AQ2371">
        <v>70</v>
      </c>
      <c r="AR2371">
        <v>6180</v>
      </c>
      <c r="AS2371" t="s">
        <v>32310</v>
      </c>
      <c r="AT2371" t="s">
        <v>937</v>
      </c>
      <c r="AU2371">
        <v>70</v>
      </c>
      <c r="AV2371">
        <v>6180</v>
      </c>
      <c r="AW2371" t="s">
        <v>25412</v>
      </c>
      <c r="AX2371" t="s">
        <v>937</v>
      </c>
      <c r="AY2371">
        <v>70</v>
      </c>
      <c r="AZ2371">
        <v>6180</v>
      </c>
      <c r="BA2371" t="s">
        <v>18564</v>
      </c>
      <c r="BB2371" t="s">
        <v>937</v>
      </c>
      <c r="BC2371">
        <v>70</v>
      </c>
      <c r="BD2371">
        <v>6180</v>
      </c>
      <c r="BE2371" t="s">
        <v>11716</v>
      </c>
      <c r="BF2371" t="s">
        <v>937</v>
      </c>
      <c r="BH2371">
        <v>71</v>
      </c>
      <c r="BI2371">
        <v>6180</v>
      </c>
      <c r="BJ2371" t="s">
        <v>5068</v>
      </c>
      <c r="BK2371" t="s">
        <v>937</v>
      </c>
      <c r="BP2371">
        <v>110</v>
      </c>
      <c r="BQ2371">
        <v>6256</v>
      </c>
      <c r="BS2371">
        <v>1</v>
      </c>
    </row>
    <row r="2372" spans="43:71" x14ac:dyDescent="0.2">
      <c r="AQ2372">
        <v>70</v>
      </c>
      <c r="AR2372">
        <v>6190</v>
      </c>
      <c r="AS2372" t="s">
        <v>32311</v>
      </c>
      <c r="AT2372" t="s">
        <v>937</v>
      </c>
      <c r="AU2372">
        <v>70</v>
      </c>
      <c r="AV2372">
        <v>6190</v>
      </c>
      <c r="AW2372" t="s">
        <v>25413</v>
      </c>
      <c r="AX2372" t="s">
        <v>937</v>
      </c>
      <c r="AY2372">
        <v>70</v>
      </c>
      <c r="AZ2372">
        <v>6190</v>
      </c>
      <c r="BA2372" t="s">
        <v>18565</v>
      </c>
      <c r="BB2372" t="s">
        <v>937</v>
      </c>
      <c r="BC2372">
        <v>70</v>
      </c>
      <c r="BD2372">
        <v>6190</v>
      </c>
      <c r="BE2372" t="s">
        <v>11717</v>
      </c>
      <c r="BF2372" t="s">
        <v>937</v>
      </c>
      <c r="BH2372">
        <v>71</v>
      </c>
      <c r="BI2372">
        <v>6190</v>
      </c>
      <c r="BJ2372" t="s">
        <v>5069</v>
      </c>
      <c r="BK2372" t="s">
        <v>937</v>
      </c>
      <c r="BP2372">
        <v>110</v>
      </c>
      <c r="BQ2372">
        <v>6260</v>
      </c>
      <c r="BS2372">
        <v>2</v>
      </c>
    </row>
    <row r="2373" spans="43:71" x14ac:dyDescent="0.2">
      <c r="AQ2373">
        <v>70</v>
      </c>
      <c r="AR2373">
        <v>6200</v>
      </c>
      <c r="AS2373" t="s">
        <v>32312</v>
      </c>
      <c r="AT2373" t="s">
        <v>937</v>
      </c>
      <c r="AU2373">
        <v>70</v>
      </c>
      <c r="AV2373">
        <v>6200</v>
      </c>
      <c r="AW2373" t="s">
        <v>25414</v>
      </c>
      <c r="AX2373" t="s">
        <v>937</v>
      </c>
      <c r="AY2373">
        <v>70</v>
      </c>
      <c r="AZ2373">
        <v>6200</v>
      </c>
      <c r="BA2373" t="s">
        <v>18566</v>
      </c>
      <c r="BB2373" t="s">
        <v>937</v>
      </c>
      <c r="BC2373">
        <v>70</v>
      </c>
      <c r="BD2373">
        <v>6200</v>
      </c>
      <c r="BE2373" t="s">
        <v>11718</v>
      </c>
      <c r="BF2373" t="s">
        <v>937</v>
      </c>
      <c r="BH2373">
        <v>71</v>
      </c>
      <c r="BI2373">
        <v>6200</v>
      </c>
      <c r="BJ2373" t="s">
        <v>5070</v>
      </c>
      <c r="BK2373" t="s">
        <v>937</v>
      </c>
      <c r="BP2373">
        <v>110</v>
      </c>
      <c r="BQ2373">
        <v>6270</v>
      </c>
      <c r="BS2373">
        <v>2</v>
      </c>
    </row>
    <row r="2374" spans="43:71" x14ac:dyDescent="0.2">
      <c r="AQ2374">
        <v>70</v>
      </c>
      <c r="AR2374">
        <v>6210</v>
      </c>
      <c r="AS2374" t="s">
        <v>32313</v>
      </c>
      <c r="AT2374" t="s">
        <v>936</v>
      </c>
      <c r="AU2374">
        <v>70</v>
      </c>
      <c r="AV2374">
        <v>6210</v>
      </c>
      <c r="AW2374" t="s">
        <v>25415</v>
      </c>
      <c r="AX2374" t="s">
        <v>936</v>
      </c>
      <c r="AY2374">
        <v>70</v>
      </c>
      <c r="AZ2374">
        <v>6210</v>
      </c>
      <c r="BA2374" t="s">
        <v>18567</v>
      </c>
      <c r="BB2374" t="s">
        <v>936</v>
      </c>
      <c r="BC2374">
        <v>70</v>
      </c>
      <c r="BD2374">
        <v>6210</v>
      </c>
      <c r="BE2374" t="s">
        <v>11719</v>
      </c>
      <c r="BF2374" t="s">
        <v>936</v>
      </c>
      <c r="BH2374">
        <v>71</v>
      </c>
      <c r="BI2374">
        <v>6210</v>
      </c>
      <c r="BJ2374" t="s">
        <v>5071</v>
      </c>
      <c r="BK2374" t="s">
        <v>936</v>
      </c>
      <c r="BP2374">
        <v>110</v>
      </c>
      <c r="BQ2374">
        <v>6280</v>
      </c>
      <c r="BS2374">
        <v>1</v>
      </c>
    </row>
    <row r="2375" spans="43:71" x14ac:dyDescent="0.2">
      <c r="AQ2375">
        <v>70</v>
      </c>
      <c r="AR2375">
        <v>6240</v>
      </c>
      <c r="AS2375" t="s">
        <v>32314</v>
      </c>
      <c r="AT2375" t="s">
        <v>937</v>
      </c>
      <c r="AU2375">
        <v>70</v>
      </c>
      <c r="AV2375">
        <v>6240</v>
      </c>
      <c r="AW2375" t="s">
        <v>25416</v>
      </c>
      <c r="AX2375" t="s">
        <v>937</v>
      </c>
      <c r="AY2375">
        <v>70</v>
      </c>
      <c r="AZ2375">
        <v>6240</v>
      </c>
      <c r="BA2375" t="s">
        <v>18568</v>
      </c>
      <c r="BB2375" t="s">
        <v>937</v>
      </c>
      <c r="BC2375">
        <v>70</v>
      </c>
      <c r="BD2375">
        <v>6240</v>
      </c>
      <c r="BE2375" t="s">
        <v>11720</v>
      </c>
      <c r="BF2375" t="s">
        <v>937</v>
      </c>
      <c r="BH2375">
        <v>71</v>
      </c>
      <c r="BI2375">
        <v>6240</v>
      </c>
      <c r="BJ2375" t="s">
        <v>5072</v>
      </c>
      <c r="BK2375" t="s">
        <v>937</v>
      </c>
      <c r="BP2375">
        <v>110</v>
      </c>
      <c r="BQ2375">
        <v>6290</v>
      </c>
      <c r="BS2375">
        <v>2</v>
      </c>
    </row>
    <row r="2376" spans="43:71" x14ac:dyDescent="0.2">
      <c r="AQ2376">
        <v>70</v>
      </c>
      <c r="AR2376">
        <v>6250</v>
      </c>
      <c r="AS2376" t="s">
        <v>32315</v>
      </c>
      <c r="AT2376" t="s">
        <v>936</v>
      </c>
      <c r="AU2376">
        <v>70</v>
      </c>
      <c r="AV2376">
        <v>6250</v>
      </c>
      <c r="AW2376" t="s">
        <v>25417</v>
      </c>
      <c r="AX2376" t="s">
        <v>936</v>
      </c>
      <c r="AY2376">
        <v>70</v>
      </c>
      <c r="AZ2376">
        <v>6250</v>
      </c>
      <c r="BA2376" t="s">
        <v>18569</v>
      </c>
      <c r="BB2376" t="s">
        <v>936</v>
      </c>
      <c r="BC2376">
        <v>70</v>
      </c>
      <c r="BD2376">
        <v>6250</v>
      </c>
      <c r="BE2376" t="s">
        <v>11721</v>
      </c>
      <c r="BF2376" t="s">
        <v>936</v>
      </c>
      <c r="BH2376">
        <v>71</v>
      </c>
      <c r="BI2376">
        <v>6250</v>
      </c>
      <c r="BJ2376" t="s">
        <v>5073</v>
      </c>
      <c r="BK2376" t="s">
        <v>936</v>
      </c>
      <c r="BP2376">
        <v>110</v>
      </c>
      <c r="BQ2376">
        <v>6300</v>
      </c>
      <c r="BS2376">
        <v>1</v>
      </c>
    </row>
    <row r="2377" spans="43:71" x14ac:dyDescent="0.2">
      <c r="AQ2377">
        <v>70</v>
      </c>
      <c r="AR2377">
        <v>6256</v>
      </c>
      <c r="AS2377" t="s">
        <v>32316</v>
      </c>
      <c r="AT2377" t="s">
        <v>936</v>
      </c>
      <c r="AU2377">
        <v>70</v>
      </c>
      <c r="AV2377">
        <v>6256</v>
      </c>
      <c r="AW2377" t="s">
        <v>25418</v>
      </c>
      <c r="AX2377" t="s">
        <v>936</v>
      </c>
      <c r="AY2377">
        <v>70</v>
      </c>
      <c r="AZ2377">
        <v>6256</v>
      </c>
      <c r="BA2377" t="s">
        <v>18570</v>
      </c>
      <c r="BB2377" t="s">
        <v>936</v>
      </c>
      <c r="BC2377">
        <v>70</v>
      </c>
      <c r="BD2377">
        <v>6256</v>
      </c>
      <c r="BE2377" t="s">
        <v>11722</v>
      </c>
      <c r="BF2377" t="s">
        <v>936</v>
      </c>
      <c r="BH2377">
        <v>71</v>
      </c>
      <c r="BI2377">
        <v>6256</v>
      </c>
      <c r="BJ2377" t="s">
        <v>5074</v>
      </c>
      <c r="BK2377" t="s">
        <v>936</v>
      </c>
      <c r="BP2377">
        <v>110</v>
      </c>
      <c r="BQ2377">
        <v>6310</v>
      </c>
      <c r="BS2377">
        <v>1</v>
      </c>
    </row>
    <row r="2378" spans="43:71" x14ac:dyDescent="0.2">
      <c r="AQ2378">
        <v>70</v>
      </c>
      <c r="AR2378">
        <v>6260</v>
      </c>
      <c r="AS2378" t="s">
        <v>32317</v>
      </c>
      <c r="AT2378" t="s">
        <v>937</v>
      </c>
      <c r="AU2378">
        <v>70</v>
      </c>
      <c r="AV2378">
        <v>6260</v>
      </c>
      <c r="AW2378" t="s">
        <v>25419</v>
      </c>
      <c r="AX2378" t="s">
        <v>937</v>
      </c>
      <c r="AY2378">
        <v>70</v>
      </c>
      <c r="AZ2378">
        <v>6260</v>
      </c>
      <c r="BA2378" t="s">
        <v>18571</v>
      </c>
      <c r="BB2378" t="s">
        <v>937</v>
      </c>
      <c r="BC2378">
        <v>70</v>
      </c>
      <c r="BD2378">
        <v>6260</v>
      </c>
      <c r="BE2378" t="s">
        <v>11723</v>
      </c>
      <c r="BF2378" t="s">
        <v>937</v>
      </c>
      <c r="BH2378">
        <v>71</v>
      </c>
      <c r="BI2378">
        <v>6260</v>
      </c>
      <c r="BJ2378" t="s">
        <v>5075</v>
      </c>
      <c r="BK2378" t="s">
        <v>937</v>
      </c>
      <c r="BP2378">
        <v>110</v>
      </c>
      <c r="BQ2378">
        <v>6320</v>
      </c>
      <c r="BS2378">
        <v>1</v>
      </c>
    </row>
    <row r="2379" spans="43:71" x14ac:dyDescent="0.2">
      <c r="AQ2379">
        <v>70</v>
      </c>
      <c r="AR2379">
        <v>6270</v>
      </c>
      <c r="AS2379" t="s">
        <v>32318</v>
      </c>
      <c r="AT2379" t="s">
        <v>937</v>
      </c>
      <c r="AU2379">
        <v>70</v>
      </c>
      <c r="AV2379">
        <v>6270</v>
      </c>
      <c r="AW2379" t="s">
        <v>25420</v>
      </c>
      <c r="AX2379" t="s">
        <v>937</v>
      </c>
      <c r="AY2379">
        <v>70</v>
      </c>
      <c r="AZ2379">
        <v>6270</v>
      </c>
      <c r="BA2379" t="s">
        <v>18572</v>
      </c>
      <c r="BB2379" t="s">
        <v>937</v>
      </c>
      <c r="BC2379">
        <v>70</v>
      </c>
      <c r="BD2379">
        <v>6270</v>
      </c>
      <c r="BE2379" t="s">
        <v>11724</v>
      </c>
      <c r="BF2379" t="s">
        <v>937</v>
      </c>
      <c r="BH2379">
        <v>71</v>
      </c>
      <c r="BI2379">
        <v>6270</v>
      </c>
      <c r="BJ2379" t="s">
        <v>5076</v>
      </c>
      <c r="BK2379" t="s">
        <v>937</v>
      </c>
      <c r="BP2379">
        <v>110</v>
      </c>
      <c r="BQ2379">
        <v>6330</v>
      </c>
      <c r="BS2379">
        <v>1</v>
      </c>
    </row>
    <row r="2380" spans="43:71" x14ac:dyDescent="0.2">
      <c r="AQ2380">
        <v>70</v>
      </c>
      <c r="AR2380">
        <v>6280</v>
      </c>
      <c r="AS2380" t="s">
        <v>32319</v>
      </c>
      <c r="AT2380" t="s">
        <v>936</v>
      </c>
      <c r="AU2380">
        <v>70</v>
      </c>
      <c r="AV2380">
        <v>6280</v>
      </c>
      <c r="AW2380" t="s">
        <v>25421</v>
      </c>
      <c r="AX2380" t="s">
        <v>936</v>
      </c>
      <c r="AY2380">
        <v>70</v>
      </c>
      <c r="AZ2380">
        <v>6280</v>
      </c>
      <c r="BA2380" t="s">
        <v>18573</v>
      </c>
      <c r="BB2380" t="s">
        <v>936</v>
      </c>
      <c r="BC2380">
        <v>70</v>
      </c>
      <c r="BD2380">
        <v>6280</v>
      </c>
      <c r="BE2380" t="s">
        <v>11725</v>
      </c>
      <c r="BF2380" t="s">
        <v>936</v>
      </c>
      <c r="BH2380">
        <v>71</v>
      </c>
      <c r="BI2380">
        <v>6280</v>
      </c>
      <c r="BJ2380" t="s">
        <v>5077</v>
      </c>
      <c r="BK2380" t="s">
        <v>936</v>
      </c>
      <c r="BP2380">
        <v>110</v>
      </c>
      <c r="BQ2380">
        <v>6340</v>
      </c>
      <c r="BS2380">
        <v>1</v>
      </c>
    </row>
    <row r="2381" spans="43:71" x14ac:dyDescent="0.2">
      <c r="AQ2381">
        <v>70</v>
      </c>
      <c r="AR2381">
        <v>6290</v>
      </c>
      <c r="AS2381" t="s">
        <v>32320</v>
      </c>
      <c r="AT2381" t="s">
        <v>936</v>
      </c>
      <c r="AU2381">
        <v>70</v>
      </c>
      <c r="AV2381">
        <v>6290</v>
      </c>
      <c r="AW2381" t="s">
        <v>25422</v>
      </c>
      <c r="AX2381" t="s">
        <v>936</v>
      </c>
      <c r="AY2381">
        <v>70</v>
      </c>
      <c r="AZ2381">
        <v>6290</v>
      </c>
      <c r="BA2381" t="s">
        <v>18574</v>
      </c>
      <c r="BB2381" t="s">
        <v>936</v>
      </c>
      <c r="BC2381">
        <v>70</v>
      </c>
      <c r="BD2381">
        <v>6290</v>
      </c>
      <c r="BE2381" t="s">
        <v>11726</v>
      </c>
      <c r="BF2381" t="s">
        <v>936</v>
      </c>
      <c r="BH2381">
        <v>71</v>
      </c>
      <c r="BI2381">
        <v>6290</v>
      </c>
      <c r="BJ2381" t="s">
        <v>5078</v>
      </c>
      <c r="BK2381" t="s">
        <v>937</v>
      </c>
      <c r="BP2381">
        <v>112</v>
      </c>
      <c r="BQ2381">
        <v>6010</v>
      </c>
      <c r="BS2381">
        <v>2</v>
      </c>
    </row>
    <row r="2382" spans="43:71" x14ac:dyDescent="0.2">
      <c r="AQ2382">
        <v>70</v>
      </c>
      <c r="AR2382">
        <v>6300</v>
      </c>
      <c r="AS2382" t="s">
        <v>32321</v>
      </c>
      <c r="AT2382" t="s">
        <v>936</v>
      </c>
      <c r="AU2382">
        <v>70</v>
      </c>
      <c r="AV2382">
        <v>6300</v>
      </c>
      <c r="AW2382" t="s">
        <v>25423</v>
      </c>
      <c r="AX2382" t="s">
        <v>936</v>
      </c>
      <c r="AY2382">
        <v>70</v>
      </c>
      <c r="AZ2382">
        <v>6300</v>
      </c>
      <c r="BA2382" t="s">
        <v>18575</v>
      </c>
      <c r="BB2382" t="s">
        <v>936</v>
      </c>
      <c r="BC2382">
        <v>70</v>
      </c>
      <c r="BD2382">
        <v>6300</v>
      </c>
      <c r="BE2382" t="s">
        <v>11727</v>
      </c>
      <c r="BF2382" t="s">
        <v>936</v>
      </c>
      <c r="BH2382">
        <v>71</v>
      </c>
      <c r="BI2382">
        <v>6300</v>
      </c>
      <c r="BJ2382" t="s">
        <v>5079</v>
      </c>
      <c r="BK2382" t="s">
        <v>936</v>
      </c>
      <c r="BP2382">
        <v>112</v>
      </c>
      <c r="BQ2382">
        <v>6020</v>
      </c>
      <c r="BS2382">
        <v>2</v>
      </c>
    </row>
    <row r="2383" spans="43:71" x14ac:dyDescent="0.2">
      <c r="AQ2383">
        <v>70</v>
      </c>
      <c r="AR2383">
        <v>6310</v>
      </c>
      <c r="AS2383" t="s">
        <v>32322</v>
      </c>
      <c r="AT2383" t="s">
        <v>936</v>
      </c>
      <c r="AU2383">
        <v>70</v>
      </c>
      <c r="AV2383">
        <v>6310</v>
      </c>
      <c r="AW2383" t="s">
        <v>25424</v>
      </c>
      <c r="AX2383" t="s">
        <v>936</v>
      </c>
      <c r="AY2383">
        <v>70</v>
      </c>
      <c r="AZ2383">
        <v>6310</v>
      </c>
      <c r="BA2383" t="s">
        <v>18576</v>
      </c>
      <c r="BB2383" t="s">
        <v>936</v>
      </c>
      <c r="BC2383">
        <v>70</v>
      </c>
      <c r="BD2383">
        <v>6310</v>
      </c>
      <c r="BE2383" t="s">
        <v>11728</v>
      </c>
      <c r="BF2383" t="s">
        <v>936</v>
      </c>
      <c r="BH2383">
        <v>71</v>
      </c>
      <c r="BI2383">
        <v>6310</v>
      </c>
      <c r="BJ2383" t="s">
        <v>5080</v>
      </c>
      <c r="BK2383" t="s">
        <v>936</v>
      </c>
      <c r="BP2383">
        <v>112</v>
      </c>
      <c r="BQ2383">
        <v>6030</v>
      </c>
      <c r="BS2383">
        <v>2</v>
      </c>
    </row>
    <row r="2384" spans="43:71" x14ac:dyDescent="0.2">
      <c r="AQ2384">
        <v>70</v>
      </c>
      <c r="AR2384">
        <v>6320</v>
      </c>
      <c r="AS2384" t="s">
        <v>32323</v>
      </c>
      <c r="AT2384" t="s">
        <v>936</v>
      </c>
      <c r="AU2384">
        <v>70</v>
      </c>
      <c r="AV2384">
        <v>6320</v>
      </c>
      <c r="AW2384" t="s">
        <v>25425</v>
      </c>
      <c r="AX2384" t="s">
        <v>936</v>
      </c>
      <c r="AY2384">
        <v>70</v>
      </c>
      <c r="AZ2384">
        <v>6320</v>
      </c>
      <c r="BA2384" t="s">
        <v>18577</v>
      </c>
      <c r="BB2384" t="s">
        <v>936</v>
      </c>
      <c r="BC2384">
        <v>70</v>
      </c>
      <c r="BD2384">
        <v>6320</v>
      </c>
      <c r="BE2384" t="s">
        <v>11729</v>
      </c>
      <c r="BF2384" t="s">
        <v>936</v>
      </c>
      <c r="BH2384">
        <v>71</v>
      </c>
      <c r="BI2384">
        <v>6320</v>
      </c>
      <c r="BJ2384" t="s">
        <v>5081</v>
      </c>
      <c r="BK2384" t="s">
        <v>936</v>
      </c>
      <c r="BP2384">
        <v>112</v>
      </c>
      <c r="BQ2384">
        <v>6040</v>
      </c>
      <c r="BS2384">
        <v>2</v>
      </c>
    </row>
    <row r="2385" spans="43:71" x14ac:dyDescent="0.2">
      <c r="AQ2385">
        <v>70</v>
      </c>
      <c r="AR2385">
        <v>6330</v>
      </c>
      <c r="AS2385" t="s">
        <v>32324</v>
      </c>
      <c r="AT2385" t="s">
        <v>936</v>
      </c>
      <c r="AU2385">
        <v>70</v>
      </c>
      <c r="AV2385">
        <v>6330</v>
      </c>
      <c r="AW2385" t="s">
        <v>25426</v>
      </c>
      <c r="AX2385" t="s">
        <v>936</v>
      </c>
      <c r="AY2385">
        <v>70</v>
      </c>
      <c r="AZ2385">
        <v>6330</v>
      </c>
      <c r="BA2385" t="s">
        <v>18578</v>
      </c>
      <c r="BB2385" t="s">
        <v>936</v>
      </c>
      <c r="BC2385">
        <v>70</v>
      </c>
      <c r="BD2385">
        <v>6330</v>
      </c>
      <c r="BE2385" t="s">
        <v>11730</v>
      </c>
      <c r="BF2385" t="s">
        <v>936</v>
      </c>
      <c r="BH2385">
        <v>71</v>
      </c>
      <c r="BI2385">
        <v>6330</v>
      </c>
      <c r="BJ2385" t="s">
        <v>5082</v>
      </c>
      <c r="BK2385" t="s">
        <v>936</v>
      </c>
      <c r="BP2385">
        <v>112</v>
      </c>
      <c r="BQ2385">
        <v>6070</v>
      </c>
      <c r="BS2385">
        <v>2</v>
      </c>
    </row>
    <row r="2386" spans="43:71" x14ac:dyDescent="0.2">
      <c r="AQ2386">
        <v>70</v>
      </c>
      <c r="AR2386">
        <v>6340</v>
      </c>
      <c r="AS2386" t="s">
        <v>32325</v>
      </c>
      <c r="AT2386" t="s">
        <v>936</v>
      </c>
      <c r="AU2386">
        <v>70</v>
      </c>
      <c r="AV2386">
        <v>6340</v>
      </c>
      <c r="AW2386" t="s">
        <v>25427</v>
      </c>
      <c r="AX2386" t="s">
        <v>936</v>
      </c>
      <c r="AY2386">
        <v>70</v>
      </c>
      <c r="AZ2386">
        <v>6340</v>
      </c>
      <c r="BA2386" t="s">
        <v>18579</v>
      </c>
      <c r="BB2386" t="s">
        <v>936</v>
      </c>
      <c r="BC2386">
        <v>70</v>
      </c>
      <c r="BD2386">
        <v>6340</v>
      </c>
      <c r="BE2386" t="s">
        <v>11731</v>
      </c>
      <c r="BF2386" t="s">
        <v>936</v>
      </c>
      <c r="BH2386">
        <v>71</v>
      </c>
      <c r="BI2386">
        <v>6340</v>
      </c>
      <c r="BJ2386" t="s">
        <v>5083</v>
      </c>
      <c r="BK2386" t="s">
        <v>936</v>
      </c>
      <c r="BP2386">
        <v>112</v>
      </c>
      <c r="BQ2386">
        <v>6080</v>
      </c>
      <c r="BS2386">
        <v>2</v>
      </c>
    </row>
    <row r="2387" spans="43:71" x14ac:dyDescent="0.2">
      <c r="AQ2387">
        <v>70</v>
      </c>
      <c r="AR2387">
        <v>6350</v>
      </c>
      <c r="AS2387" t="s">
        <v>32326</v>
      </c>
      <c r="AT2387" t="s">
        <v>936</v>
      </c>
      <c r="AU2387">
        <v>70</v>
      </c>
      <c r="AV2387">
        <v>6350</v>
      </c>
      <c r="AW2387" t="s">
        <v>25428</v>
      </c>
      <c r="AX2387" t="s">
        <v>936</v>
      </c>
      <c r="AY2387">
        <v>70</v>
      </c>
      <c r="AZ2387">
        <v>6350</v>
      </c>
      <c r="BA2387" t="s">
        <v>18580</v>
      </c>
      <c r="BB2387" t="s">
        <v>936</v>
      </c>
      <c r="BC2387">
        <v>70</v>
      </c>
      <c r="BD2387">
        <v>6350</v>
      </c>
      <c r="BE2387" t="s">
        <v>11732</v>
      </c>
      <c r="BF2387" t="s">
        <v>936</v>
      </c>
      <c r="BH2387">
        <v>71</v>
      </c>
      <c r="BI2387">
        <v>6350</v>
      </c>
      <c r="BJ2387" t="s">
        <v>5084</v>
      </c>
      <c r="BK2387" t="s">
        <v>936</v>
      </c>
      <c r="BP2387">
        <v>112</v>
      </c>
      <c r="BQ2387">
        <v>6090</v>
      </c>
      <c r="BS2387">
        <v>2</v>
      </c>
    </row>
    <row r="2388" spans="43:71" x14ac:dyDescent="0.2">
      <c r="AQ2388">
        <v>70</v>
      </c>
      <c r="AR2388">
        <v>6360</v>
      </c>
      <c r="AS2388" t="s">
        <v>32327</v>
      </c>
      <c r="AT2388" t="s">
        <v>936</v>
      </c>
      <c r="AU2388">
        <v>70</v>
      </c>
      <c r="AV2388">
        <v>6360</v>
      </c>
      <c r="AW2388" t="s">
        <v>25429</v>
      </c>
      <c r="AX2388" t="s">
        <v>936</v>
      </c>
      <c r="AY2388">
        <v>70</v>
      </c>
      <c r="AZ2388">
        <v>6360</v>
      </c>
      <c r="BA2388" t="s">
        <v>18581</v>
      </c>
      <c r="BB2388" t="s">
        <v>936</v>
      </c>
      <c r="BC2388">
        <v>70</v>
      </c>
      <c r="BD2388">
        <v>6360</v>
      </c>
      <c r="BE2388" t="s">
        <v>11733</v>
      </c>
      <c r="BF2388" t="s">
        <v>936</v>
      </c>
      <c r="BH2388">
        <v>71</v>
      </c>
      <c r="BI2388">
        <v>6360</v>
      </c>
      <c r="BJ2388" t="s">
        <v>5085</v>
      </c>
      <c r="BK2388" t="s">
        <v>936</v>
      </c>
      <c r="BP2388">
        <v>112</v>
      </c>
      <c r="BQ2388">
        <v>6100</v>
      </c>
      <c r="BS2388">
        <v>2</v>
      </c>
    </row>
    <row r="2389" spans="43:71" x14ac:dyDescent="0.2">
      <c r="AQ2389">
        <v>70</v>
      </c>
      <c r="AR2389">
        <v>7205</v>
      </c>
      <c r="AS2389" t="s">
        <v>32328</v>
      </c>
      <c r="AT2389" t="s">
        <v>937</v>
      </c>
      <c r="AU2389">
        <v>70</v>
      </c>
      <c r="AV2389">
        <v>7205</v>
      </c>
      <c r="AW2389" t="s">
        <v>25430</v>
      </c>
      <c r="AX2389" t="s">
        <v>937</v>
      </c>
      <c r="AY2389">
        <v>70</v>
      </c>
      <c r="AZ2389">
        <v>7205</v>
      </c>
      <c r="BA2389" t="s">
        <v>18582</v>
      </c>
      <c r="BB2389" t="s">
        <v>937</v>
      </c>
      <c r="BC2389">
        <v>70</v>
      </c>
      <c r="BD2389">
        <v>7205</v>
      </c>
      <c r="BE2389" t="s">
        <v>11734</v>
      </c>
      <c r="BF2389" t="s">
        <v>937</v>
      </c>
      <c r="BH2389">
        <v>71</v>
      </c>
      <c r="BI2389">
        <v>7205</v>
      </c>
      <c r="BJ2389" t="s">
        <v>5086</v>
      </c>
      <c r="BK2389" t="s">
        <v>936</v>
      </c>
      <c r="BP2389">
        <v>112</v>
      </c>
      <c r="BQ2389">
        <v>6101</v>
      </c>
      <c r="BS2389">
        <v>1</v>
      </c>
    </row>
    <row r="2390" spans="43:71" x14ac:dyDescent="0.2">
      <c r="AQ2390">
        <v>70</v>
      </c>
      <c r="AR2390">
        <v>7206</v>
      </c>
      <c r="AS2390" t="s">
        <v>32329</v>
      </c>
      <c r="AT2390" t="s">
        <v>937</v>
      </c>
      <c r="AU2390">
        <v>70</v>
      </c>
      <c r="AV2390">
        <v>7206</v>
      </c>
      <c r="AW2390" t="s">
        <v>25431</v>
      </c>
      <c r="AX2390" t="s">
        <v>937</v>
      </c>
      <c r="AY2390">
        <v>70</v>
      </c>
      <c r="AZ2390">
        <v>7206</v>
      </c>
      <c r="BA2390" t="s">
        <v>18583</v>
      </c>
      <c r="BB2390" t="s">
        <v>937</v>
      </c>
      <c r="BC2390">
        <v>70</v>
      </c>
      <c r="BD2390">
        <v>7206</v>
      </c>
      <c r="BE2390" t="s">
        <v>11735</v>
      </c>
      <c r="BF2390" t="s">
        <v>937</v>
      </c>
      <c r="BH2390">
        <v>71</v>
      </c>
      <c r="BI2390">
        <v>7206</v>
      </c>
      <c r="BJ2390" t="s">
        <v>5087</v>
      </c>
      <c r="BK2390" t="s">
        <v>936</v>
      </c>
      <c r="BP2390">
        <v>112</v>
      </c>
      <c r="BQ2390">
        <v>6110</v>
      </c>
      <c r="BS2390">
        <v>1</v>
      </c>
    </row>
    <row r="2391" spans="43:71" x14ac:dyDescent="0.2">
      <c r="AQ2391">
        <v>70</v>
      </c>
      <c r="AR2391">
        <v>7207</v>
      </c>
      <c r="AS2391" t="s">
        <v>32330</v>
      </c>
      <c r="AT2391" t="s">
        <v>937</v>
      </c>
      <c r="AU2391">
        <v>70</v>
      </c>
      <c r="AV2391">
        <v>7207</v>
      </c>
      <c r="AW2391" t="s">
        <v>25432</v>
      </c>
      <c r="AX2391" t="s">
        <v>937</v>
      </c>
      <c r="AY2391">
        <v>70</v>
      </c>
      <c r="AZ2391">
        <v>7207</v>
      </c>
      <c r="BA2391" t="s">
        <v>18584</v>
      </c>
      <c r="BB2391" t="s">
        <v>937</v>
      </c>
      <c r="BC2391">
        <v>70</v>
      </c>
      <c r="BD2391">
        <v>7207</v>
      </c>
      <c r="BE2391" t="s">
        <v>11736</v>
      </c>
      <c r="BF2391" t="s">
        <v>937</v>
      </c>
      <c r="BH2391">
        <v>71</v>
      </c>
      <c r="BI2391">
        <v>7207</v>
      </c>
      <c r="BJ2391" t="s">
        <v>5088</v>
      </c>
      <c r="BK2391" t="s">
        <v>936</v>
      </c>
      <c r="BP2391">
        <v>112</v>
      </c>
      <c r="BQ2391">
        <v>6130</v>
      </c>
      <c r="BS2391">
        <v>1</v>
      </c>
    </row>
    <row r="2392" spans="43:71" x14ac:dyDescent="0.2">
      <c r="AQ2392">
        <v>70</v>
      </c>
      <c r="AR2392">
        <v>7210</v>
      </c>
      <c r="AS2392" t="s">
        <v>32331</v>
      </c>
      <c r="AT2392" t="s">
        <v>937</v>
      </c>
      <c r="AU2392">
        <v>70</v>
      </c>
      <c r="AV2392">
        <v>7210</v>
      </c>
      <c r="AW2392" t="s">
        <v>25433</v>
      </c>
      <c r="AX2392" t="s">
        <v>937</v>
      </c>
      <c r="AY2392">
        <v>70</v>
      </c>
      <c r="AZ2392">
        <v>7210</v>
      </c>
      <c r="BA2392" t="s">
        <v>18585</v>
      </c>
      <c r="BB2392" t="s">
        <v>937</v>
      </c>
      <c r="BC2392">
        <v>70</v>
      </c>
      <c r="BD2392">
        <v>7210</v>
      </c>
      <c r="BE2392" t="s">
        <v>11737</v>
      </c>
      <c r="BF2392" t="s">
        <v>937</v>
      </c>
      <c r="BH2392">
        <v>71</v>
      </c>
      <c r="BI2392">
        <v>7210</v>
      </c>
      <c r="BJ2392" t="s">
        <v>5089</v>
      </c>
      <c r="BK2392" t="s">
        <v>937</v>
      </c>
      <c r="BP2392">
        <v>112</v>
      </c>
      <c r="BQ2392">
        <v>6131</v>
      </c>
      <c r="BS2392">
        <v>2</v>
      </c>
    </row>
    <row r="2393" spans="43:71" x14ac:dyDescent="0.2">
      <c r="AQ2393">
        <v>70</v>
      </c>
      <c r="AR2393">
        <v>8073</v>
      </c>
      <c r="AS2393" t="s">
        <v>32332</v>
      </c>
      <c r="AT2393" t="s">
        <v>936</v>
      </c>
      <c r="AU2393">
        <v>70</v>
      </c>
      <c r="AV2393">
        <v>8073</v>
      </c>
      <c r="AW2393" t="s">
        <v>25434</v>
      </c>
      <c r="AX2393" t="s">
        <v>936</v>
      </c>
      <c r="AY2393">
        <v>70</v>
      </c>
      <c r="AZ2393">
        <v>8073</v>
      </c>
      <c r="BA2393" t="s">
        <v>18586</v>
      </c>
      <c r="BB2393" t="s">
        <v>936</v>
      </c>
      <c r="BC2393">
        <v>70</v>
      </c>
      <c r="BD2393">
        <v>8073</v>
      </c>
      <c r="BE2393" t="s">
        <v>11738</v>
      </c>
      <c r="BF2393" t="s">
        <v>936</v>
      </c>
      <c r="BH2393">
        <v>71</v>
      </c>
      <c r="BI2393">
        <v>8073</v>
      </c>
      <c r="BJ2393" t="s">
        <v>5090</v>
      </c>
      <c r="BK2393" t="s">
        <v>936</v>
      </c>
      <c r="BP2393">
        <v>112</v>
      </c>
      <c r="BQ2393">
        <v>6140</v>
      </c>
      <c r="BS2393">
        <v>2</v>
      </c>
    </row>
    <row r="2394" spans="43:71" x14ac:dyDescent="0.2">
      <c r="AQ2394">
        <v>70</v>
      </c>
      <c r="AR2394">
        <v>8074</v>
      </c>
      <c r="AS2394" t="s">
        <v>32333</v>
      </c>
      <c r="AT2394" t="s">
        <v>937</v>
      </c>
      <c r="AU2394">
        <v>70</v>
      </c>
      <c r="AV2394">
        <v>8074</v>
      </c>
      <c r="AW2394" t="s">
        <v>25435</v>
      </c>
      <c r="AX2394" t="s">
        <v>937</v>
      </c>
      <c r="AY2394">
        <v>70</v>
      </c>
      <c r="AZ2394">
        <v>8074</v>
      </c>
      <c r="BA2394" t="s">
        <v>18587</v>
      </c>
      <c r="BB2394" t="s">
        <v>937</v>
      </c>
      <c r="BC2394">
        <v>70</v>
      </c>
      <c r="BD2394">
        <v>8074</v>
      </c>
      <c r="BE2394" t="s">
        <v>11739</v>
      </c>
      <c r="BF2394" t="s">
        <v>937</v>
      </c>
      <c r="BH2394">
        <v>71</v>
      </c>
      <c r="BI2394">
        <v>8074</v>
      </c>
      <c r="BJ2394" t="s">
        <v>5091</v>
      </c>
      <c r="BK2394" t="s">
        <v>937</v>
      </c>
      <c r="BP2394">
        <v>112</v>
      </c>
      <c r="BQ2394">
        <v>6150</v>
      </c>
      <c r="BS2394">
        <v>2</v>
      </c>
    </row>
    <row r="2395" spans="43:71" x14ac:dyDescent="0.2">
      <c r="AQ2395">
        <v>70</v>
      </c>
      <c r="AR2395">
        <v>8075</v>
      </c>
      <c r="AS2395" t="s">
        <v>32334</v>
      </c>
      <c r="AT2395" t="s">
        <v>937</v>
      </c>
      <c r="AU2395">
        <v>70</v>
      </c>
      <c r="AV2395">
        <v>8075</v>
      </c>
      <c r="AW2395" t="s">
        <v>25436</v>
      </c>
      <c r="AX2395" t="s">
        <v>937</v>
      </c>
      <c r="AY2395">
        <v>70</v>
      </c>
      <c r="AZ2395">
        <v>8075</v>
      </c>
      <c r="BA2395" t="s">
        <v>18588</v>
      </c>
      <c r="BB2395" t="s">
        <v>937</v>
      </c>
      <c r="BC2395">
        <v>70</v>
      </c>
      <c r="BD2395">
        <v>8075</v>
      </c>
      <c r="BE2395" t="s">
        <v>11740</v>
      </c>
      <c r="BF2395" t="s">
        <v>937</v>
      </c>
      <c r="BH2395">
        <v>71</v>
      </c>
      <c r="BI2395">
        <v>8075</v>
      </c>
      <c r="BJ2395" t="s">
        <v>5092</v>
      </c>
      <c r="BK2395" t="s">
        <v>936</v>
      </c>
      <c r="BP2395">
        <v>112</v>
      </c>
      <c r="BQ2395">
        <v>6160</v>
      </c>
      <c r="BS2395">
        <v>2</v>
      </c>
    </row>
    <row r="2396" spans="43:71" x14ac:dyDescent="0.2">
      <c r="AQ2396">
        <v>70</v>
      </c>
      <c r="AR2396">
        <v>8076</v>
      </c>
      <c r="AS2396" t="s">
        <v>32335</v>
      </c>
      <c r="AT2396" t="s">
        <v>938</v>
      </c>
      <c r="AU2396">
        <v>70</v>
      </c>
      <c r="AV2396">
        <v>8076</v>
      </c>
      <c r="AW2396" t="s">
        <v>25437</v>
      </c>
      <c r="AX2396" t="s">
        <v>936</v>
      </c>
      <c r="AY2396">
        <v>70</v>
      </c>
      <c r="AZ2396">
        <v>8076</v>
      </c>
      <c r="BA2396" t="s">
        <v>18589</v>
      </c>
      <c r="BB2396" t="s">
        <v>936</v>
      </c>
      <c r="BC2396">
        <v>70</v>
      </c>
      <c r="BD2396">
        <v>8076</v>
      </c>
      <c r="BE2396" t="s">
        <v>11741</v>
      </c>
      <c r="BF2396" t="s">
        <v>936</v>
      </c>
      <c r="BH2396">
        <v>71</v>
      </c>
      <c r="BI2396">
        <v>8076</v>
      </c>
      <c r="BJ2396" t="s">
        <v>5093</v>
      </c>
      <c r="BK2396" t="s">
        <v>937</v>
      </c>
      <c r="BP2396">
        <v>112</v>
      </c>
      <c r="BQ2396">
        <v>6170</v>
      </c>
      <c r="BS2396">
        <v>3</v>
      </c>
    </row>
    <row r="2397" spans="43:71" x14ac:dyDescent="0.2">
      <c r="AQ2397">
        <v>70</v>
      </c>
      <c r="AR2397">
        <v>8077</v>
      </c>
      <c r="AS2397" t="s">
        <v>32336</v>
      </c>
      <c r="AT2397" t="s">
        <v>937</v>
      </c>
      <c r="AU2397">
        <v>70</v>
      </c>
      <c r="AV2397">
        <v>8077</v>
      </c>
      <c r="AW2397" t="s">
        <v>25438</v>
      </c>
      <c r="AX2397" t="s">
        <v>937</v>
      </c>
      <c r="AY2397">
        <v>70</v>
      </c>
      <c r="AZ2397">
        <v>8077</v>
      </c>
      <c r="BA2397" t="s">
        <v>18590</v>
      </c>
      <c r="BB2397" t="s">
        <v>937</v>
      </c>
      <c r="BC2397">
        <v>70</v>
      </c>
      <c r="BD2397">
        <v>8077</v>
      </c>
      <c r="BE2397" t="s">
        <v>11742</v>
      </c>
      <c r="BF2397" t="s">
        <v>937</v>
      </c>
      <c r="BH2397">
        <v>71</v>
      </c>
      <c r="BI2397">
        <v>8077</v>
      </c>
      <c r="BJ2397" t="s">
        <v>5094</v>
      </c>
      <c r="BK2397" t="s">
        <v>937</v>
      </c>
      <c r="BP2397">
        <v>112</v>
      </c>
      <c r="BQ2397">
        <v>6180</v>
      </c>
      <c r="BS2397">
        <v>2</v>
      </c>
    </row>
    <row r="2398" spans="43:71" x14ac:dyDescent="0.2">
      <c r="AQ2398">
        <v>70</v>
      </c>
      <c r="AR2398">
        <v>8078</v>
      </c>
      <c r="AS2398" t="s">
        <v>32337</v>
      </c>
      <c r="AT2398" t="s">
        <v>937</v>
      </c>
      <c r="AU2398">
        <v>70</v>
      </c>
      <c r="AV2398">
        <v>8078</v>
      </c>
      <c r="AW2398" t="s">
        <v>25439</v>
      </c>
      <c r="AX2398" t="s">
        <v>937</v>
      </c>
      <c r="AY2398">
        <v>70</v>
      </c>
      <c r="AZ2398">
        <v>8078</v>
      </c>
      <c r="BA2398" t="s">
        <v>18591</v>
      </c>
      <c r="BB2398" t="s">
        <v>937</v>
      </c>
      <c r="BC2398">
        <v>70</v>
      </c>
      <c r="BD2398">
        <v>8078</v>
      </c>
      <c r="BE2398" t="s">
        <v>11743</v>
      </c>
      <c r="BF2398" t="s">
        <v>937</v>
      </c>
      <c r="BH2398">
        <v>71</v>
      </c>
      <c r="BI2398">
        <v>8078</v>
      </c>
      <c r="BJ2398" t="s">
        <v>5095</v>
      </c>
      <c r="BK2398" t="s">
        <v>937</v>
      </c>
      <c r="BP2398">
        <v>112</v>
      </c>
      <c r="BQ2398">
        <v>6190</v>
      </c>
      <c r="BS2398">
        <v>2</v>
      </c>
    </row>
    <row r="2399" spans="43:71" x14ac:dyDescent="0.2">
      <c r="AQ2399">
        <v>70</v>
      </c>
      <c r="AR2399">
        <v>8079</v>
      </c>
      <c r="AS2399" t="s">
        <v>32338</v>
      </c>
      <c r="AT2399" t="s">
        <v>937</v>
      </c>
      <c r="AU2399">
        <v>70</v>
      </c>
      <c r="AV2399">
        <v>8079</v>
      </c>
      <c r="AW2399" t="s">
        <v>25440</v>
      </c>
      <c r="AX2399" t="s">
        <v>937</v>
      </c>
      <c r="AY2399">
        <v>70</v>
      </c>
      <c r="AZ2399">
        <v>8079</v>
      </c>
      <c r="BA2399" t="s">
        <v>18592</v>
      </c>
      <c r="BB2399" t="s">
        <v>937</v>
      </c>
      <c r="BC2399">
        <v>70</v>
      </c>
      <c r="BD2399">
        <v>8079</v>
      </c>
      <c r="BE2399" t="s">
        <v>11744</v>
      </c>
      <c r="BF2399" t="s">
        <v>937</v>
      </c>
      <c r="BH2399">
        <v>71</v>
      </c>
      <c r="BI2399">
        <v>8079</v>
      </c>
      <c r="BJ2399" t="s">
        <v>5096</v>
      </c>
      <c r="BK2399" t="s">
        <v>937</v>
      </c>
      <c r="BP2399">
        <v>112</v>
      </c>
      <c r="BQ2399">
        <v>6200</v>
      </c>
      <c r="BS2399">
        <v>2</v>
      </c>
    </row>
    <row r="2400" spans="43:71" x14ac:dyDescent="0.2">
      <c r="AQ2400">
        <v>70</v>
      </c>
      <c r="AR2400">
        <v>8080</v>
      </c>
      <c r="AS2400" t="s">
        <v>32339</v>
      </c>
      <c r="AT2400" t="s">
        <v>937</v>
      </c>
      <c r="AU2400">
        <v>70</v>
      </c>
      <c r="AV2400">
        <v>8080</v>
      </c>
      <c r="AW2400" t="s">
        <v>25441</v>
      </c>
      <c r="AX2400" t="s">
        <v>937</v>
      </c>
      <c r="AY2400">
        <v>70</v>
      </c>
      <c r="AZ2400">
        <v>8080</v>
      </c>
      <c r="BA2400" t="s">
        <v>18593</v>
      </c>
      <c r="BB2400" t="s">
        <v>937</v>
      </c>
      <c r="BC2400">
        <v>70</v>
      </c>
      <c r="BD2400">
        <v>8080</v>
      </c>
      <c r="BE2400" t="s">
        <v>11745</v>
      </c>
      <c r="BF2400" t="s">
        <v>937</v>
      </c>
      <c r="BH2400">
        <v>71</v>
      </c>
      <c r="BI2400">
        <v>8080</v>
      </c>
      <c r="BJ2400" t="s">
        <v>5097</v>
      </c>
      <c r="BK2400" t="s">
        <v>938</v>
      </c>
      <c r="BP2400">
        <v>112</v>
      </c>
      <c r="BQ2400">
        <v>6210</v>
      </c>
      <c r="BS2400">
        <v>1</v>
      </c>
    </row>
    <row r="2401" spans="43:71" x14ac:dyDescent="0.2">
      <c r="AQ2401">
        <v>70</v>
      </c>
      <c r="AR2401">
        <v>8081</v>
      </c>
      <c r="AS2401" t="s">
        <v>32340</v>
      </c>
      <c r="AT2401" t="s">
        <v>937</v>
      </c>
      <c r="AU2401">
        <v>70</v>
      </c>
      <c r="AV2401">
        <v>8081</v>
      </c>
      <c r="AW2401" t="s">
        <v>25442</v>
      </c>
      <c r="AX2401" t="s">
        <v>937</v>
      </c>
      <c r="AY2401">
        <v>70</v>
      </c>
      <c r="AZ2401">
        <v>8081</v>
      </c>
      <c r="BA2401" t="s">
        <v>18594</v>
      </c>
      <c r="BB2401" t="s">
        <v>937</v>
      </c>
      <c r="BC2401">
        <v>70</v>
      </c>
      <c r="BD2401">
        <v>8081</v>
      </c>
      <c r="BE2401" t="s">
        <v>11746</v>
      </c>
      <c r="BF2401" t="s">
        <v>937</v>
      </c>
      <c r="BH2401">
        <v>71</v>
      </c>
      <c r="BI2401">
        <v>8081</v>
      </c>
      <c r="BJ2401" t="s">
        <v>5098</v>
      </c>
      <c r="BK2401" t="s">
        <v>937</v>
      </c>
      <c r="BP2401">
        <v>112</v>
      </c>
      <c r="BQ2401">
        <v>6240</v>
      </c>
      <c r="BS2401">
        <v>2</v>
      </c>
    </row>
    <row r="2402" spans="43:71" x14ac:dyDescent="0.2">
      <c r="AQ2402">
        <v>70</v>
      </c>
      <c r="AR2402">
        <v>8082</v>
      </c>
      <c r="AS2402" t="s">
        <v>32341</v>
      </c>
      <c r="AT2402" t="s">
        <v>937</v>
      </c>
      <c r="AU2402">
        <v>70</v>
      </c>
      <c r="AV2402">
        <v>8082</v>
      </c>
      <c r="AW2402" t="s">
        <v>25443</v>
      </c>
      <c r="AX2402" t="s">
        <v>937</v>
      </c>
      <c r="AY2402">
        <v>70</v>
      </c>
      <c r="AZ2402">
        <v>8082</v>
      </c>
      <c r="BA2402" t="s">
        <v>18595</v>
      </c>
      <c r="BB2402" t="s">
        <v>937</v>
      </c>
      <c r="BC2402">
        <v>70</v>
      </c>
      <c r="BD2402">
        <v>8082</v>
      </c>
      <c r="BE2402" t="s">
        <v>11747</v>
      </c>
      <c r="BF2402" t="s">
        <v>937</v>
      </c>
      <c r="BH2402">
        <v>71</v>
      </c>
      <c r="BI2402">
        <v>8082</v>
      </c>
      <c r="BJ2402" t="s">
        <v>5099</v>
      </c>
      <c r="BK2402" t="s">
        <v>937</v>
      </c>
      <c r="BP2402">
        <v>112</v>
      </c>
      <c r="BQ2402">
        <v>6250</v>
      </c>
      <c r="BS2402">
        <v>1</v>
      </c>
    </row>
    <row r="2403" spans="43:71" x14ac:dyDescent="0.2">
      <c r="AQ2403">
        <v>70</v>
      </c>
      <c r="AR2403">
        <v>8083</v>
      </c>
      <c r="AS2403" t="s">
        <v>32342</v>
      </c>
      <c r="AT2403" t="s">
        <v>937</v>
      </c>
      <c r="AU2403">
        <v>70</v>
      </c>
      <c r="AV2403">
        <v>8083</v>
      </c>
      <c r="AW2403" t="s">
        <v>25444</v>
      </c>
      <c r="AX2403" t="s">
        <v>937</v>
      </c>
      <c r="AY2403">
        <v>70</v>
      </c>
      <c r="AZ2403">
        <v>8083</v>
      </c>
      <c r="BA2403" t="s">
        <v>18596</v>
      </c>
      <c r="BB2403" t="s">
        <v>937</v>
      </c>
      <c r="BC2403">
        <v>70</v>
      </c>
      <c r="BD2403">
        <v>8083</v>
      </c>
      <c r="BE2403" t="s">
        <v>11748</v>
      </c>
      <c r="BF2403" t="s">
        <v>937</v>
      </c>
      <c r="BH2403">
        <v>71</v>
      </c>
      <c r="BI2403">
        <v>8083</v>
      </c>
      <c r="BJ2403" t="s">
        <v>5100</v>
      </c>
      <c r="BK2403" t="s">
        <v>936</v>
      </c>
      <c r="BP2403">
        <v>112</v>
      </c>
      <c r="BQ2403">
        <v>6256</v>
      </c>
      <c r="BS2403">
        <v>1</v>
      </c>
    </row>
    <row r="2404" spans="43:71" x14ac:dyDescent="0.2">
      <c r="AQ2404">
        <v>70</v>
      </c>
      <c r="AR2404">
        <v>8084</v>
      </c>
      <c r="AS2404" t="s">
        <v>32343</v>
      </c>
      <c r="AT2404" t="s">
        <v>937</v>
      </c>
      <c r="AU2404">
        <v>70</v>
      </c>
      <c r="AV2404">
        <v>8084</v>
      </c>
      <c r="AW2404" t="s">
        <v>25445</v>
      </c>
      <c r="AX2404" t="s">
        <v>937</v>
      </c>
      <c r="AY2404">
        <v>70</v>
      </c>
      <c r="AZ2404">
        <v>8084</v>
      </c>
      <c r="BA2404" t="s">
        <v>18597</v>
      </c>
      <c r="BB2404" t="s">
        <v>937</v>
      </c>
      <c r="BC2404">
        <v>70</v>
      </c>
      <c r="BD2404">
        <v>8084</v>
      </c>
      <c r="BE2404" t="s">
        <v>11749</v>
      </c>
      <c r="BF2404" t="s">
        <v>937</v>
      </c>
      <c r="BH2404">
        <v>71</v>
      </c>
      <c r="BI2404">
        <v>8084</v>
      </c>
      <c r="BJ2404" t="s">
        <v>5101</v>
      </c>
      <c r="BK2404" t="s">
        <v>937</v>
      </c>
      <c r="BP2404">
        <v>112</v>
      </c>
      <c r="BQ2404">
        <v>6260</v>
      </c>
      <c r="BS2404">
        <v>2</v>
      </c>
    </row>
    <row r="2405" spans="43:71" x14ac:dyDescent="0.2">
      <c r="AQ2405">
        <v>71</v>
      </c>
      <c r="AR2405">
        <v>6010</v>
      </c>
      <c r="AS2405" t="s">
        <v>32344</v>
      </c>
      <c r="AT2405" t="s">
        <v>937</v>
      </c>
      <c r="AU2405">
        <v>71</v>
      </c>
      <c r="AV2405">
        <v>6010</v>
      </c>
      <c r="AW2405" t="s">
        <v>25446</v>
      </c>
      <c r="AX2405" t="s">
        <v>937</v>
      </c>
      <c r="AY2405">
        <v>71</v>
      </c>
      <c r="AZ2405">
        <v>6010</v>
      </c>
      <c r="BA2405" t="s">
        <v>18598</v>
      </c>
      <c r="BB2405" t="s">
        <v>937</v>
      </c>
      <c r="BC2405">
        <v>71</v>
      </c>
      <c r="BD2405">
        <v>6010</v>
      </c>
      <c r="BE2405" t="s">
        <v>11750</v>
      </c>
      <c r="BF2405" t="s">
        <v>937</v>
      </c>
      <c r="BH2405">
        <v>72</v>
      </c>
      <c r="BI2405">
        <v>6010</v>
      </c>
      <c r="BJ2405" t="s">
        <v>5102</v>
      </c>
      <c r="BK2405" t="s">
        <v>937</v>
      </c>
      <c r="BP2405">
        <v>112</v>
      </c>
      <c r="BQ2405">
        <v>6270</v>
      </c>
      <c r="BS2405">
        <v>2</v>
      </c>
    </row>
    <row r="2406" spans="43:71" x14ac:dyDescent="0.2">
      <c r="AQ2406">
        <v>71</v>
      </c>
      <c r="AR2406">
        <v>6020</v>
      </c>
      <c r="AS2406" t="s">
        <v>32345</v>
      </c>
      <c r="AT2406" t="s">
        <v>937</v>
      </c>
      <c r="AU2406">
        <v>71</v>
      </c>
      <c r="AV2406">
        <v>6020</v>
      </c>
      <c r="AW2406" t="s">
        <v>25447</v>
      </c>
      <c r="AX2406" t="s">
        <v>937</v>
      </c>
      <c r="AY2406">
        <v>71</v>
      </c>
      <c r="AZ2406">
        <v>6020</v>
      </c>
      <c r="BA2406" t="s">
        <v>18599</v>
      </c>
      <c r="BB2406" t="s">
        <v>937</v>
      </c>
      <c r="BC2406">
        <v>71</v>
      </c>
      <c r="BD2406">
        <v>6020</v>
      </c>
      <c r="BE2406" t="s">
        <v>11751</v>
      </c>
      <c r="BF2406" t="s">
        <v>937</v>
      </c>
      <c r="BH2406">
        <v>72</v>
      </c>
      <c r="BI2406">
        <v>6020</v>
      </c>
      <c r="BJ2406" t="s">
        <v>5103</v>
      </c>
      <c r="BK2406" t="s">
        <v>937</v>
      </c>
      <c r="BP2406">
        <v>112</v>
      </c>
      <c r="BQ2406">
        <v>6280</v>
      </c>
      <c r="BS2406">
        <v>1</v>
      </c>
    </row>
    <row r="2407" spans="43:71" x14ac:dyDescent="0.2">
      <c r="AQ2407">
        <v>71</v>
      </c>
      <c r="AR2407">
        <v>6030</v>
      </c>
      <c r="AS2407" t="s">
        <v>32346</v>
      </c>
      <c r="AT2407" t="s">
        <v>937</v>
      </c>
      <c r="AU2407">
        <v>71</v>
      </c>
      <c r="AV2407">
        <v>6030</v>
      </c>
      <c r="AW2407" t="s">
        <v>25448</v>
      </c>
      <c r="AX2407" t="s">
        <v>937</v>
      </c>
      <c r="AY2407">
        <v>71</v>
      </c>
      <c r="AZ2407">
        <v>6030</v>
      </c>
      <c r="BA2407" t="s">
        <v>18600</v>
      </c>
      <c r="BB2407" t="s">
        <v>937</v>
      </c>
      <c r="BC2407">
        <v>71</v>
      </c>
      <c r="BD2407">
        <v>6030</v>
      </c>
      <c r="BE2407" t="s">
        <v>11752</v>
      </c>
      <c r="BF2407" t="s">
        <v>937</v>
      </c>
      <c r="BH2407">
        <v>72</v>
      </c>
      <c r="BI2407">
        <v>6030</v>
      </c>
      <c r="BJ2407" t="s">
        <v>5104</v>
      </c>
      <c r="BK2407" t="s">
        <v>937</v>
      </c>
      <c r="BP2407">
        <v>112</v>
      </c>
      <c r="BQ2407">
        <v>6290</v>
      </c>
      <c r="BS2407">
        <v>2</v>
      </c>
    </row>
    <row r="2408" spans="43:71" x14ac:dyDescent="0.2">
      <c r="AQ2408">
        <v>71</v>
      </c>
      <c r="AR2408">
        <v>6040</v>
      </c>
      <c r="AS2408" t="s">
        <v>32347</v>
      </c>
      <c r="AT2408" t="s">
        <v>937</v>
      </c>
      <c r="AU2408">
        <v>71</v>
      </c>
      <c r="AV2408">
        <v>6040</v>
      </c>
      <c r="AW2408" t="s">
        <v>25449</v>
      </c>
      <c r="AX2408" t="s">
        <v>937</v>
      </c>
      <c r="AY2408">
        <v>71</v>
      </c>
      <c r="AZ2408">
        <v>6040</v>
      </c>
      <c r="BA2408" t="s">
        <v>18601</v>
      </c>
      <c r="BB2408" t="s">
        <v>937</v>
      </c>
      <c r="BC2408">
        <v>71</v>
      </c>
      <c r="BD2408">
        <v>6040</v>
      </c>
      <c r="BE2408" t="s">
        <v>11753</v>
      </c>
      <c r="BF2408" t="s">
        <v>937</v>
      </c>
      <c r="BH2408">
        <v>72</v>
      </c>
      <c r="BI2408">
        <v>6040</v>
      </c>
      <c r="BJ2408" t="s">
        <v>5105</v>
      </c>
      <c r="BK2408" t="s">
        <v>937</v>
      </c>
      <c r="BP2408">
        <v>112</v>
      </c>
      <c r="BQ2408">
        <v>6300</v>
      </c>
      <c r="BS2408">
        <v>1</v>
      </c>
    </row>
    <row r="2409" spans="43:71" x14ac:dyDescent="0.2">
      <c r="AQ2409">
        <v>71</v>
      </c>
      <c r="AR2409">
        <v>6070</v>
      </c>
      <c r="AS2409" t="s">
        <v>32348</v>
      </c>
      <c r="AT2409" t="s">
        <v>937</v>
      </c>
      <c r="AU2409">
        <v>71</v>
      </c>
      <c r="AV2409">
        <v>6070</v>
      </c>
      <c r="AW2409" t="s">
        <v>25450</v>
      </c>
      <c r="AX2409" t="s">
        <v>937</v>
      </c>
      <c r="AY2409">
        <v>71</v>
      </c>
      <c r="AZ2409">
        <v>6070</v>
      </c>
      <c r="BA2409" t="s">
        <v>18602</v>
      </c>
      <c r="BB2409" t="s">
        <v>937</v>
      </c>
      <c r="BC2409">
        <v>71</v>
      </c>
      <c r="BD2409">
        <v>6070</v>
      </c>
      <c r="BE2409" t="s">
        <v>11754</v>
      </c>
      <c r="BF2409" t="s">
        <v>937</v>
      </c>
      <c r="BH2409">
        <v>72</v>
      </c>
      <c r="BI2409">
        <v>6070</v>
      </c>
      <c r="BJ2409" t="s">
        <v>5106</v>
      </c>
      <c r="BK2409" t="s">
        <v>937</v>
      </c>
      <c r="BP2409">
        <v>112</v>
      </c>
      <c r="BQ2409">
        <v>6310</v>
      </c>
      <c r="BS2409">
        <v>1</v>
      </c>
    </row>
    <row r="2410" spans="43:71" x14ac:dyDescent="0.2">
      <c r="AQ2410">
        <v>71</v>
      </c>
      <c r="AR2410">
        <v>6080</v>
      </c>
      <c r="AS2410" t="s">
        <v>32349</v>
      </c>
      <c r="AT2410" t="s">
        <v>936</v>
      </c>
      <c r="AU2410">
        <v>71</v>
      </c>
      <c r="AV2410">
        <v>6080</v>
      </c>
      <c r="AW2410" t="s">
        <v>25451</v>
      </c>
      <c r="AX2410" t="s">
        <v>936</v>
      </c>
      <c r="AY2410">
        <v>71</v>
      </c>
      <c r="AZ2410">
        <v>6080</v>
      </c>
      <c r="BA2410" t="s">
        <v>18603</v>
      </c>
      <c r="BB2410" t="s">
        <v>936</v>
      </c>
      <c r="BC2410">
        <v>71</v>
      </c>
      <c r="BD2410">
        <v>6080</v>
      </c>
      <c r="BE2410" t="s">
        <v>11755</v>
      </c>
      <c r="BF2410" t="s">
        <v>936</v>
      </c>
      <c r="BH2410">
        <v>72</v>
      </c>
      <c r="BI2410">
        <v>6080</v>
      </c>
      <c r="BJ2410" t="s">
        <v>5107</v>
      </c>
      <c r="BK2410" t="s">
        <v>937</v>
      </c>
      <c r="BP2410">
        <v>112</v>
      </c>
      <c r="BQ2410">
        <v>6320</v>
      </c>
      <c r="BS2410">
        <v>1</v>
      </c>
    </row>
    <row r="2411" spans="43:71" x14ac:dyDescent="0.2">
      <c r="AQ2411">
        <v>71</v>
      </c>
      <c r="AR2411">
        <v>6090</v>
      </c>
      <c r="AS2411" t="s">
        <v>32350</v>
      </c>
      <c r="AT2411" t="s">
        <v>938</v>
      </c>
      <c r="AU2411">
        <v>71</v>
      </c>
      <c r="AV2411">
        <v>6090</v>
      </c>
      <c r="AW2411" t="s">
        <v>25452</v>
      </c>
      <c r="AX2411" t="s">
        <v>938</v>
      </c>
      <c r="AY2411">
        <v>71</v>
      </c>
      <c r="AZ2411">
        <v>6090</v>
      </c>
      <c r="BA2411" t="s">
        <v>18604</v>
      </c>
      <c r="BB2411" t="s">
        <v>938</v>
      </c>
      <c r="BC2411">
        <v>71</v>
      </c>
      <c r="BD2411">
        <v>6090</v>
      </c>
      <c r="BE2411" t="s">
        <v>11756</v>
      </c>
      <c r="BF2411" t="s">
        <v>938</v>
      </c>
      <c r="BH2411">
        <v>72</v>
      </c>
      <c r="BI2411">
        <v>6090</v>
      </c>
      <c r="BJ2411" t="s">
        <v>5108</v>
      </c>
      <c r="BK2411" t="s">
        <v>937</v>
      </c>
      <c r="BP2411">
        <v>112</v>
      </c>
      <c r="BQ2411">
        <v>6330</v>
      </c>
      <c r="BS2411">
        <v>1</v>
      </c>
    </row>
    <row r="2412" spans="43:71" x14ac:dyDescent="0.2">
      <c r="AQ2412">
        <v>71</v>
      </c>
      <c r="AR2412">
        <v>6100</v>
      </c>
      <c r="AS2412" t="s">
        <v>32351</v>
      </c>
      <c r="AT2412" t="s">
        <v>937</v>
      </c>
      <c r="AU2412">
        <v>71</v>
      </c>
      <c r="AV2412">
        <v>6100</v>
      </c>
      <c r="AW2412" t="s">
        <v>25453</v>
      </c>
      <c r="AX2412" t="s">
        <v>937</v>
      </c>
      <c r="AY2412">
        <v>71</v>
      </c>
      <c r="AZ2412">
        <v>6100</v>
      </c>
      <c r="BA2412" t="s">
        <v>18605</v>
      </c>
      <c r="BB2412" t="s">
        <v>937</v>
      </c>
      <c r="BC2412">
        <v>71</v>
      </c>
      <c r="BD2412">
        <v>6100</v>
      </c>
      <c r="BE2412" t="s">
        <v>11757</v>
      </c>
      <c r="BF2412" t="s">
        <v>937</v>
      </c>
      <c r="BH2412">
        <v>72</v>
      </c>
      <c r="BI2412">
        <v>6100</v>
      </c>
      <c r="BJ2412" t="s">
        <v>5109</v>
      </c>
      <c r="BK2412" t="s">
        <v>937</v>
      </c>
      <c r="BP2412">
        <v>112</v>
      </c>
      <c r="BQ2412">
        <v>6340</v>
      </c>
      <c r="BS2412">
        <v>1</v>
      </c>
    </row>
    <row r="2413" spans="43:71" x14ac:dyDescent="0.2">
      <c r="AQ2413">
        <v>71</v>
      </c>
      <c r="AR2413">
        <v>6101</v>
      </c>
      <c r="AS2413" t="s">
        <v>32352</v>
      </c>
      <c r="AT2413" t="s">
        <v>937</v>
      </c>
      <c r="AU2413">
        <v>71</v>
      </c>
      <c r="AV2413">
        <v>6101</v>
      </c>
      <c r="AW2413" t="s">
        <v>25454</v>
      </c>
      <c r="AX2413" t="s">
        <v>937</v>
      </c>
      <c r="AY2413">
        <v>71</v>
      </c>
      <c r="AZ2413">
        <v>6101</v>
      </c>
      <c r="BA2413" t="s">
        <v>18606</v>
      </c>
      <c r="BB2413" t="s">
        <v>937</v>
      </c>
      <c r="BC2413">
        <v>71</v>
      </c>
      <c r="BD2413">
        <v>6101</v>
      </c>
      <c r="BE2413" t="s">
        <v>11758</v>
      </c>
      <c r="BF2413" t="s">
        <v>937</v>
      </c>
      <c r="BH2413">
        <v>72</v>
      </c>
      <c r="BI2413">
        <v>6101</v>
      </c>
      <c r="BJ2413" t="s">
        <v>5110</v>
      </c>
      <c r="BK2413" t="s">
        <v>937</v>
      </c>
      <c r="BP2413">
        <v>113</v>
      </c>
      <c r="BQ2413">
        <v>6010</v>
      </c>
      <c r="BS2413">
        <v>2</v>
      </c>
    </row>
    <row r="2414" spans="43:71" x14ac:dyDescent="0.2">
      <c r="AQ2414">
        <v>71</v>
      </c>
      <c r="AR2414">
        <v>6110</v>
      </c>
      <c r="AS2414" t="s">
        <v>32353</v>
      </c>
      <c r="AT2414" t="s">
        <v>936</v>
      </c>
      <c r="AU2414">
        <v>71</v>
      </c>
      <c r="AV2414">
        <v>6110</v>
      </c>
      <c r="AW2414" t="s">
        <v>25455</v>
      </c>
      <c r="AX2414" t="s">
        <v>936</v>
      </c>
      <c r="AY2414">
        <v>71</v>
      </c>
      <c r="AZ2414">
        <v>6110</v>
      </c>
      <c r="BA2414" t="s">
        <v>18607</v>
      </c>
      <c r="BB2414" t="s">
        <v>936</v>
      </c>
      <c r="BC2414">
        <v>71</v>
      </c>
      <c r="BD2414">
        <v>6110</v>
      </c>
      <c r="BE2414" t="s">
        <v>11759</v>
      </c>
      <c r="BF2414" t="s">
        <v>936</v>
      </c>
      <c r="BH2414">
        <v>72</v>
      </c>
      <c r="BI2414">
        <v>6110</v>
      </c>
      <c r="BJ2414" t="s">
        <v>5111</v>
      </c>
      <c r="BK2414" t="s">
        <v>936</v>
      </c>
      <c r="BP2414">
        <v>113</v>
      </c>
      <c r="BQ2414">
        <v>6020</v>
      </c>
      <c r="BS2414">
        <v>2</v>
      </c>
    </row>
    <row r="2415" spans="43:71" x14ac:dyDescent="0.2">
      <c r="AQ2415">
        <v>71</v>
      </c>
      <c r="AR2415">
        <v>6130</v>
      </c>
      <c r="AS2415" t="s">
        <v>32354</v>
      </c>
      <c r="AT2415" t="s">
        <v>937</v>
      </c>
      <c r="AU2415">
        <v>71</v>
      </c>
      <c r="AV2415">
        <v>6130</v>
      </c>
      <c r="AW2415" t="s">
        <v>25456</v>
      </c>
      <c r="AX2415" t="s">
        <v>937</v>
      </c>
      <c r="AY2415">
        <v>71</v>
      </c>
      <c r="AZ2415">
        <v>6130</v>
      </c>
      <c r="BA2415" t="s">
        <v>18608</v>
      </c>
      <c r="BB2415" t="s">
        <v>937</v>
      </c>
      <c r="BC2415">
        <v>71</v>
      </c>
      <c r="BD2415">
        <v>6130</v>
      </c>
      <c r="BE2415" t="s">
        <v>11760</v>
      </c>
      <c r="BF2415" t="s">
        <v>937</v>
      </c>
      <c r="BH2415">
        <v>72</v>
      </c>
      <c r="BI2415">
        <v>6130</v>
      </c>
      <c r="BJ2415" t="s">
        <v>5112</v>
      </c>
      <c r="BK2415" t="s">
        <v>937</v>
      </c>
      <c r="BP2415">
        <v>113</v>
      </c>
      <c r="BQ2415">
        <v>6030</v>
      </c>
      <c r="BS2415">
        <v>2</v>
      </c>
    </row>
    <row r="2416" spans="43:71" x14ac:dyDescent="0.2">
      <c r="AQ2416">
        <v>71</v>
      </c>
      <c r="AR2416">
        <v>6131</v>
      </c>
      <c r="AS2416" t="s">
        <v>32355</v>
      </c>
      <c r="AT2416" t="s">
        <v>937</v>
      </c>
      <c r="AU2416">
        <v>71</v>
      </c>
      <c r="AV2416">
        <v>6131</v>
      </c>
      <c r="AW2416" t="s">
        <v>25457</v>
      </c>
      <c r="AX2416" t="s">
        <v>937</v>
      </c>
      <c r="AY2416">
        <v>71</v>
      </c>
      <c r="AZ2416">
        <v>6131</v>
      </c>
      <c r="BA2416" t="s">
        <v>18609</v>
      </c>
      <c r="BB2416" t="s">
        <v>937</v>
      </c>
      <c r="BC2416">
        <v>71</v>
      </c>
      <c r="BD2416">
        <v>6131</v>
      </c>
      <c r="BE2416" t="s">
        <v>11761</v>
      </c>
      <c r="BF2416" t="s">
        <v>937</v>
      </c>
      <c r="BH2416">
        <v>72</v>
      </c>
      <c r="BI2416">
        <v>6131</v>
      </c>
      <c r="BJ2416" t="s">
        <v>5113</v>
      </c>
      <c r="BK2416" t="s">
        <v>937</v>
      </c>
      <c r="BP2416">
        <v>113</v>
      </c>
      <c r="BQ2416">
        <v>6040</v>
      </c>
      <c r="BS2416">
        <v>2</v>
      </c>
    </row>
    <row r="2417" spans="43:71" x14ac:dyDescent="0.2">
      <c r="AQ2417">
        <v>71</v>
      </c>
      <c r="AR2417">
        <v>6140</v>
      </c>
      <c r="AS2417" t="s">
        <v>32356</v>
      </c>
      <c r="AT2417" t="s">
        <v>937</v>
      </c>
      <c r="AU2417">
        <v>71</v>
      </c>
      <c r="AV2417">
        <v>6140</v>
      </c>
      <c r="AW2417" t="s">
        <v>25458</v>
      </c>
      <c r="AX2417" t="s">
        <v>937</v>
      </c>
      <c r="AY2417">
        <v>71</v>
      </c>
      <c r="AZ2417">
        <v>6140</v>
      </c>
      <c r="BA2417" t="s">
        <v>18610</v>
      </c>
      <c r="BB2417" t="s">
        <v>937</v>
      </c>
      <c r="BC2417">
        <v>71</v>
      </c>
      <c r="BD2417">
        <v>6140</v>
      </c>
      <c r="BE2417" t="s">
        <v>11762</v>
      </c>
      <c r="BF2417" t="s">
        <v>937</v>
      </c>
      <c r="BH2417">
        <v>72</v>
      </c>
      <c r="BI2417">
        <v>6140</v>
      </c>
      <c r="BJ2417" t="s">
        <v>5114</v>
      </c>
      <c r="BK2417" t="s">
        <v>937</v>
      </c>
      <c r="BP2417">
        <v>113</v>
      </c>
      <c r="BQ2417">
        <v>6070</v>
      </c>
      <c r="BS2417">
        <v>2</v>
      </c>
    </row>
    <row r="2418" spans="43:71" x14ac:dyDescent="0.2">
      <c r="AQ2418">
        <v>71</v>
      </c>
      <c r="AR2418">
        <v>6150</v>
      </c>
      <c r="AS2418" t="s">
        <v>32357</v>
      </c>
      <c r="AT2418" t="s">
        <v>936</v>
      </c>
      <c r="AU2418">
        <v>71</v>
      </c>
      <c r="AV2418">
        <v>6150</v>
      </c>
      <c r="AW2418" t="s">
        <v>25459</v>
      </c>
      <c r="AX2418" t="s">
        <v>936</v>
      </c>
      <c r="AY2418">
        <v>71</v>
      </c>
      <c r="AZ2418">
        <v>6150</v>
      </c>
      <c r="BA2418" t="s">
        <v>18611</v>
      </c>
      <c r="BB2418" t="s">
        <v>936</v>
      </c>
      <c r="BC2418">
        <v>71</v>
      </c>
      <c r="BD2418">
        <v>6150</v>
      </c>
      <c r="BE2418" t="s">
        <v>11763</v>
      </c>
      <c r="BF2418" t="s">
        <v>936</v>
      </c>
      <c r="BH2418">
        <v>72</v>
      </c>
      <c r="BI2418">
        <v>6150</v>
      </c>
      <c r="BJ2418" t="s">
        <v>5115</v>
      </c>
      <c r="BK2418" t="s">
        <v>937</v>
      </c>
      <c r="BP2418">
        <v>113</v>
      </c>
      <c r="BQ2418">
        <v>6080</v>
      </c>
      <c r="BS2418">
        <v>2</v>
      </c>
    </row>
    <row r="2419" spans="43:71" x14ac:dyDescent="0.2">
      <c r="AQ2419">
        <v>71</v>
      </c>
      <c r="AR2419">
        <v>6160</v>
      </c>
      <c r="AS2419" t="s">
        <v>32358</v>
      </c>
      <c r="AT2419" t="s">
        <v>937</v>
      </c>
      <c r="AU2419">
        <v>71</v>
      </c>
      <c r="AV2419">
        <v>6160</v>
      </c>
      <c r="AW2419" t="s">
        <v>25460</v>
      </c>
      <c r="AX2419" t="s">
        <v>937</v>
      </c>
      <c r="AY2419">
        <v>71</v>
      </c>
      <c r="AZ2419">
        <v>6160</v>
      </c>
      <c r="BA2419" t="s">
        <v>18612</v>
      </c>
      <c r="BB2419" t="s">
        <v>937</v>
      </c>
      <c r="BC2419">
        <v>71</v>
      </c>
      <c r="BD2419">
        <v>6160</v>
      </c>
      <c r="BE2419" t="s">
        <v>11764</v>
      </c>
      <c r="BF2419" t="s">
        <v>937</v>
      </c>
      <c r="BH2419">
        <v>72</v>
      </c>
      <c r="BI2419">
        <v>6160</v>
      </c>
      <c r="BJ2419" t="s">
        <v>5116</v>
      </c>
      <c r="BK2419" t="s">
        <v>937</v>
      </c>
      <c r="BP2419">
        <v>113</v>
      </c>
      <c r="BQ2419">
        <v>6090</v>
      </c>
      <c r="BS2419">
        <v>2</v>
      </c>
    </row>
    <row r="2420" spans="43:71" x14ac:dyDescent="0.2">
      <c r="AQ2420">
        <v>71</v>
      </c>
      <c r="AR2420">
        <v>6170</v>
      </c>
      <c r="AS2420" t="s">
        <v>32359</v>
      </c>
      <c r="AT2420" t="s">
        <v>936</v>
      </c>
      <c r="AU2420">
        <v>71</v>
      </c>
      <c r="AV2420">
        <v>6170</v>
      </c>
      <c r="AW2420" t="s">
        <v>25461</v>
      </c>
      <c r="AX2420" t="s">
        <v>936</v>
      </c>
      <c r="AY2420">
        <v>71</v>
      </c>
      <c r="AZ2420">
        <v>6170</v>
      </c>
      <c r="BA2420" t="s">
        <v>18613</v>
      </c>
      <c r="BB2420" t="s">
        <v>936</v>
      </c>
      <c r="BC2420">
        <v>71</v>
      </c>
      <c r="BD2420">
        <v>6170</v>
      </c>
      <c r="BE2420" t="s">
        <v>11765</v>
      </c>
      <c r="BF2420" t="s">
        <v>936</v>
      </c>
      <c r="BH2420">
        <v>72</v>
      </c>
      <c r="BI2420">
        <v>6170</v>
      </c>
      <c r="BJ2420" t="s">
        <v>5117</v>
      </c>
      <c r="BK2420" t="s">
        <v>937</v>
      </c>
      <c r="BP2420">
        <v>113</v>
      </c>
      <c r="BQ2420">
        <v>6100</v>
      </c>
      <c r="BS2420">
        <v>2</v>
      </c>
    </row>
    <row r="2421" spans="43:71" x14ac:dyDescent="0.2">
      <c r="AQ2421">
        <v>71</v>
      </c>
      <c r="AR2421">
        <v>6180</v>
      </c>
      <c r="AS2421" t="s">
        <v>32360</v>
      </c>
      <c r="AT2421" t="s">
        <v>937</v>
      </c>
      <c r="AU2421">
        <v>71</v>
      </c>
      <c r="AV2421">
        <v>6180</v>
      </c>
      <c r="AW2421" t="s">
        <v>25462</v>
      </c>
      <c r="AX2421" t="s">
        <v>937</v>
      </c>
      <c r="AY2421">
        <v>71</v>
      </c>
      <c r="AZ2421">
        <v>6180</v>
      </c>
      <c r="BA2421" t="s">
        <v>18614</v>
      </c>
      <c r="BB2421" t="s">
        <v>937</v>
      </c>
      <c r="BC2421">
        <v>71</v>
      </c>
      <c r="BD2421">
        <v>6180</v>
      </c>
      <c r="BE2421" t="s">
        <v>11766</v>
      </c>
      <c r="BF2421" t="s">
        <v>937</v>
      </c>
      <c r="BH2421">
        <v>72</v>
      </c>
      <c r="BI2421">
        <v>6180</v>
      </c>
      <c r="BJ2421" t="s">
        <v>5118</v>
      </c>
      <c r="BK2421" t="s">
        <v>937</v>
      </c>
      <c r="BP2421">
        <v>113</v>
      </c>
      <c r="BQ2421">
        <v>6101</v>
      </c>
      <c r="BS2421">
        <v>1</v>
      </c>
    </row>
    <row r="2422" spans="43:71" x14ac:dyDescent="0.2">
      <c r="AQ2422">
        <v>71</v>
      </c>
      <c r="AR2422">
        <v>6190</v>
      </c>
      <c r="AS2422" t="s">
        <v>32361</v>
      </c>
      <c r="AT2422" t="s">
        <v>937</v>
      </c>
      <c r="AU2422">
        <v>71</v>
      </c>
      <c r="AV2422">
        <v>6190</v>
      </c>
      <c r="AW2422" t="s">
        <v>25463</v>
      </c>
      <c r="AX2422" t="s">
        <v>937</v>
      </c>
      <c r="AY2422">
        <v>71</v>
      </c>
      <c r="AZ2422">
        <v>6190</v>
      </c>
      <c r="BA2422" t="s">
        <v>18615</v>
      </c>
      <c r="BB2422" t="s">
        <v>937</v>
      </c>
      <c r="BC2422">
        <v>71</v>
      </c>
      <c r="BD2422">
        <v>6190</v>
      </c>
      <c r="BE2422" t="s">
        <v>11767</v>
      </c>
      <c r="BF2422" t="s">
        <v>937</v>
      </c>
      <c r="BH2422">
        <v>72</v>
      </c>
      <c r="BI2422">
        <v>6190</v>
      </c>
      <c r="BJ2422" t="s">
        <v>5119</v>
      </c>
      <c r="BK2422" t="s">
        <v>937</v>
      </c>
      <c r="BP2422">
        <v>113</v>
      </c>
      <c r="BQ2422">
        <v>6110</v>
      </c>
      <c r="BS2422">
        <v>1</v>
      </c>
    </row>
    <row r="2423" spans="43:71" x14ac:dyDescent="0.2">
      <c r="AQ2423">
        <v>71</v>
      </c>
      <c r="AR2423">
        <v>6200</v>
      </c>
      <c r="AS2423" t="s">
        <v>32362</v>
      </c>
      <c r="AT2423" t="s">
        <v>937</v>
      </c>
      <c r="AU2423">
        <v>71</v>
      </c>
      <c r="AV2423">
        <v>6200</v>
      </c>
      <c r="AW2423" t="s">
        <v>25464</v>
      </c>
      <c r="AX2423" t="s">
        <v>937</v>
      </c>
      <c r="AY2423">
        <v>71</v>
      </c>
      <c r="AZ2423">
        <v>6200</v>
      </c>
      <c r="BA2423" t="s">
        <v>18616</v>
      </c>
      <c r="BB2423" t="s">
        <v>937</v>
      </c>
      <c r="BC2423">
        <v>71</v>
      </c>
      <c r="BD2423">
        <v>6200</v>
      </c>
      <c r="BE2423" t="s">
        <v>11768</v>
      </c>
      <c r="BF2423" t="s">
        <v>937</v>
      </c>
      <c r="BH2423">
        <v>72</v>
      </c>
      <c r="BI2423">
        <v>6200</v>
      </c>
      <c r="BJ2423" t="s">
        <v>5120</v>
      </c>
      <c r="BK2423" t="s">
        <v>937</v>
      </c>
      <c r="BP2423">
        <v>113</v>
      </c>
      <c r="BQ2423">
        <v>6130</v>
      </c>
      <c r="BS2423">
        <v>2</v>
      </c>
    </row>
    <row r="2424" spans="43:71" x14ac:dyDescent="0.2">
      <c r="AQ2424">
        <v>71</v>
      </c>
      <c r="AR2424">
        <v>6210</v>
      </c>
      <c r="AS2424" t="s">
        <v>32363</v>
      </c>
      <c r="AT2424" t="s">
        <v>936</v>
      </c>
      <c r="AU2424">
        <v>71</v>
      </c>
      <c r="AV2424">
        <v>6210</v>
      </c>
      <c r="AW2424" t="s">
        <v>25465</v>
      </c>
      <c r="AX2424" t="s">
        <v>936</v>
      </c>
      <c r="AY2424">
        <v>71</v>
      </c>
      <c r="AZ2424">
        <v>6210</v>
      </c>
      <c r="BA2424" t="s">
        <v>18617</v>
      </c>
      <c r="BB2424" t="s">
        <v>936</v>
      </c>
      <c r="BC2424">
        <v>71</v>
      </c>
      <c r="BD2424">
        <v>6210</v>
      </c>
      <c r="BE2424" t="s">
        <v>11769</v>
      </c>
      <c r="BF2424" t="s">
        <v>936</v>
      </c>
      <c r="BH2424">
        <v>72</v>
      </c>
      <c r="BI2424">
        <v>6210</v>
      </c>
      <c r="BJ2424" t="s">
        <v>5121</v>
      </c>
      <c r="BK2424" t="s">
        <v>936</v>
      </c>
      <c r="BP2424">
        <v>113</v>
      </c>
      <c r="BQ2424">
        <v>6131</v>
      </c>
      <c r="BS2424">
        <v>1</v>
      </c>
    </row>
    <row r="2425" spans="43:71" x14ac:dyDescent="0.2">
      <c r="AQ2425">
        <v>71</v>
      </c>
      <c r="AR2425">
        <v>6240</v>
      </c>
      <c r="AS2425" t="s">
        <v>32364</v>
      </c>
      <c r="AT2425" t="s">
        <v>937</v>
      </c>
      <c r="AU2425">
        <v>71</v>
      </c>
      <c r="AV2425">
        <v>6240</v>
      </c>
      <c r="AW2425" t="s">
        <v>25466</v>
      </c>
      <c r="AX2425" t="s">
        <v>937</v>
      </c>
      <c r="AY2425">
        <v>71</v>
      </c>
      <c r="AZ2425">
        <v>6240</v>
      </c>
      <c r="BA2425" t="s">
        <v>18618</v>
      </c>
      <c r="BB2425" t="s">
        <v>937</v>
      </c>
      <c r="BC2425">
        <v>71</v>
      </c>
      <c r="BD2425">
        <v>6240</v>
      </c>
      <c r="BE2425" t="s">
        <v>11770</v>
      </c>
      <c r="BF2425" t="s">
        <v>937</v>
      </c>
      <c r="BH2425">
        <v>72</v>
      </c>
      <c r="BI2425">
        <v>6240</v>
      </c>
      <c r="BJ2425" t="s">
        <v>5122</v>
      </c>
      <c r="BK2425" t="s">
        <v>937</v>
      </c>
      <c r="BP2425">
        <v>113</v>
      </c>
      <c r="BQ2425">
        <v>6140</v>
      </c>
      <c r="BS2425">
        <v>2</v>
      </c>
    </row>
    <row r="2426" spans="43:71" x14ac:dyDescent="0.2">
      <c r="AQ2426">
        <v>71</v>
      </c>
      <c r="AR2426">
        <v>6250</v>
      </c>
      <c r="AS2426" t="s">
        <v>32365</v>
      </c>
      <c r="AT2426" t="s">
        <v>936</v>
      </c>
      <c r="AU2426">
        <v>71</v>
      </c>
      <c r="AV2426">
        <v>6250</v>
      </c>
      <c r="AW2426" t="s">
        <v>25467</v>
      </c>
      <c r="AX2426" t="s">
        <v>936</v>
      </c>
      <c r="AY2426">
        <v>71</v>
      </c>
      <c r="AZ2426">
        <v>6250</v>
      </c>
      <c r="BA2426" t="s">
        <v>18619</v>
      </c>
      <c r="BB2426" t="s">
        <v>936</v>
      </c>
      <c r="BC2426">
        <v>71</v>
      </c>
      <c r="BD2426">
        <v>6250</v>
      </c>
      <c r="BE2426" t="s">
        <v>11771</v>
      </c>
      <c r="BF2426" t="s">
        <v>936</v>
      </c>
      <c r="BH2426">
        <v>72</v>
      </c>
      <c r="BI2426">
        <v>6250</v>
      </c>
      <c r="BJ2426" t="s">
        <v>5123</v>
      </c>
      <c r="BK2426" t="s">
        <v>937</v>
      </c>
      <c r="BP2426">
        <v>113</v>
      </c>
      <c r="BQ2426">
        <v>6150</v>
      </c>
      <c r="BS2426">
        <v>2</v>
      </c>
    </row>
    <row r="2427" spans="43:71" x14ac:dyDescent="0.2">
      <c r="AQ2427">
        <v>71</v>
      </c>
      <c r="AR2427">
        <v>6256</v>
      </c>
      <c r="AS2427" t="s">
        <v>32366</v>
      </c>
      <c r="AT2427" t="s">
        <v>936</v>
      </c>
      <c r="AU2427">
        <v>71</v>
      </c>
      <c r="AV2427">
        <v>6256</v>
      </c>
      <c r="AW2427" t="s">
        <v>25468</v>
      </c>
      <c r="AX2427" t="s">
        <v>936</v>
      </c>
      <c r="AY2427">
        <v>71</v>
      </c>
      <c r="AZ2427">
        <v>6256</v>
      </c>
      <c r="BA2427" t="s">
        <v>18620</v>
      </c>
      <c r="BB2427" t="s">
        <v>936</v>
      </c>
      <c r="BC2427">
        <v>71</v>
      </c>
      <c r="BD2427">
        <v>6256</v>
      </c>
      <c r="BE2427" t="s">
        <v>11772</v>
      </c>
      <c r="BF2427" t="s">
        <v>936</v>
      </c>
      <c r="BH2427">
        <v>72</v>
      </c>
      <c r="BI2427">
        <v>6256</v>
      </c>
      <c r="BJ2427" t="s">
        <v>5124</v>
      </c>
      <c r="BK2427" t="s">
        <v>936</v>
      </c>
      <c r="BP2427">
        <v>113</v>
      </c>
      <c r="BQ2427">
        <v>6160</v>
      </c>
      <c r="BS2427">
        <v>2</v>
      </c>
    </row>
    <row r="2428" spans="43:71" x14ac:dyDescent="0.2">
      <c r="AQ2428">
        <v>71</v>
      </c>
      <c r="AR2428">
        <v>6260</v>
      </c>
      <c r="AS2428" t="s">
        <v>32367</v>
      </c>
      <c r="AT2428" t="s">
        <v>937</v>
      </c>
      <c r="AU2428">
        <v>71</v>
      </c>
      <c r="AV2428">
        <v>6260</v>
      </c>
      <c r="AW2428" t="s">
        <v>25469</v>
      </c>
      <c r="AX2428" t="s">
        <v>937</v>
      </c>
      <c r="AY2428">
        <v>71</v>
      </c>
      <c r="AZ2428">
        <v>6260</v>
      </c>
      <c r="BA2428" t="s">
        <v>18621</v>
      </c>
      <c r="BB2428" t="s">
        <v>937</v>
      </c>
      <c r="BC2428">
        <v>71</v>
      </c>
      <c r="BD2428">
        <v>6260</v>
      </c>
      <c r="BE2428" t="s">
        <v>11773</v>
      </c>
      <c r="BF2428" t="s">
        <v>937</v>
      </c>
      <c r="BH2428">
        <v>72</v>
      </c>
      <c r="BI2428">
        <v>6260</v>
      </c>
      <c r="BJ2428" t="s">
        <v>5125</v>
      </c>
      <c r="BK2428" t="s">
        <v>937</v>
      </c>
      <c r="BP2428">
        <v>113</v>
      </c>
      <c r="BQ2428">
        <v>6170</v>
      </c>
      <c r="BS2428">
        <v>2</v>
      </c>
    </row>
    <row r="2429" spans="43:71" x14ac:dyDescent="0.2">
      <c r="AQ2429">
        <v>71</v>
      </c>
      <c r="AR2429">
        <v>6270</v>
      </c>
      <c r="AS2429" t="s">
        <v>32368</v>
      </c>
      <c r="AT2429" t="s">
        <v>937</v>
      </c>
      <c r="AU2429">
        <v>71</v>
      </c>
      <c r="AV2429">
        <v>6270</v>
      </c>
      <c r="AW2429" t="s">
        <v>25470</v>
      </c>
      <c r="AX2429" t="s">
        <v>937</v>
      </c>
      <c r="AY2429">
        <v>71</v>
      </c>
      <c r="AZ2429">
        <v>6270</v>
      </c>
      <c r="BA2429" t="s">
        <v>18622</v>
      </c>
      <c r="BB2429" t="s">
        <v>937</v>
      </c>
      <c r="BC2429">
        <v>71</v>
      </c>
      <c r="BD2429">
        <v>6270</v>
      </c>
      <c r="BE2429" t="s">
        <v>11774</v>
      </c>
      <c r="BF2429" t="s">
        <v>937</v>
      </c>
      <c r="BH2429">
        <v>72</v>
      </c>
      <c r="BI2429">
        <v>6270</v>
      </c>
      <c r="BJ2429" t="s">
        <v>5126</v>
      </c>
      <c r="BK2429" t="s">
        <v>937</v>
      </c>
      <c r="BP2429">
        <v>113</v>
      </c>
      <c r="BQ2429">
        <v>6180</v>
      </c>
      <c r="BS2429">
        <v>2</v>
      </c>
    </row>
    <row r="2430" spans="43:71" x14ac:dyDescent="0.2">
      <c r="AQ2430">
        <v>71</v>
      </c>
      <c r="AR2430">
        <v>6280</v>
      </c>
      <c r="AS2430" t="s">
        <v>32369</v>
      </c>
      <c r="AT2430" t="s">
        <v>936</v>
      </c>
      <c r="AU2430">
        <v>71</v>
      </c>
      <c r="AV2430">
        <v>6280</v>
      </c>
      <c r="AW2430" t="s">
        <v>25471</v>
      </c>
      <c r="AX2430" t="s">
        <v>936</v>
      </c>
      <c r="AY2430">
        <v>71</v>
      </c>
      <c r="AZ2430">
        <v>6280</v>
      </c>
      <c r="BA2430" t="s">
        <v>18623</v>
      </c>
      <c r="BB2430" t="s">
        <v>936</v>
      </c>
      <c r="BC2430">
        <v>71</v>
      </c>
      <c r="BD2430">
        <v>6280</v>
      </c>
      <c r="BE2430" t="s">
        <v>11775</v>
      </c>
      <c r="BF2430" t="s">
        <v>936</v>
      </c>
      <c r="BH2430">
        <v>72</v>
      </c>
      <c r="BI2430">
        <v>6280</v>
      </c>
      <c r="BJ2430" t="s">
        <v>5127</v>
      </c>
      <c r="BK2430" t="s">
        <v>936</v>
      </c>
      <c r="BP2430">
        <v>113</v>
      </c>
      <c r="BQ2430">
        <v>6190</v>
      </c>
      <c r="BS2430">
        <v>2</v>
      </c>
    </row>
    <row r="2431" spans="43:71" x14ac:dyDescent="0.2">
      <c r="AQ2431">
        <v>71</v>
      </c>
      <c r="AR2431">
        <v>6290</v>
      </c>
      <c r="AS2431" t="s">
        <v>32370</v>
      </c>
      <c r="AT2431" t="s">
        <v>937</v>
      </c>
      <c r="AU2431">
        <v>71</v>
      </c>
      <c r="AV2431">
        <v>6290</v>
      </c>
      <c r="AW2431" t="s">
        <v>25472</v>
      </c>
      <c r="AX2431" t="s">
        <v>937</v>
      </c>
      <c r="AY2431">
        <v>71</v>
      </c>
      <c r="AZ2431">
        <v>6290</v>
      </c>
      <c r="BA2431" t="s">
        <v>18624</v>
      </c>
      <c r="BB2431" t="s">
        <v>937</v>
      </c>
      <c r="BC2431">
        <v>71</v>
      </c>
      <c r="BD2431">
        <v>6290</v>
      </c>
      <c r="BE2431" t="s">
        <v>11776</v>
      </c>
      <c r="BF2431" t="s">
        <v>937</v>
      </c>
      <c r="BH2431">
        <v>72</v>
      </c>
      <c r="BI2431">
        <v>6290</v>
      </c>
      <c r="BJ2431" t="s">
        <v>5128</v>
      </c>
      <c r="BK2431" t="s">
        <v>937</v>
      </c>
      <c r="BP2431">
        <v>113</v>
      </c>
      <c r="BQ2431">
        <v>6200</v>
      </c>
      <c r="BS2431">
        <v>3</v>
      </c>
    </row>
    <row r="2432" spans="43:71" x14ac:dyDescent="0.2">
      <c r="AQ2432">
        <v>71</v>
      </c>
      <c r="AR2432">
        <v>6300</v>
      </c>
      <c r="AS2432" t="s">
        <v>32371</v>
      </c>
      <c r="AT2432" t="s">
        <v>936</v>
      </c>
      <c r="AU2432">
        <v>71</v>
      </c>
      <c r="AV2432">
        <v>6300</v>
      </c>
      <c r="AW2432" t="s">
        <v>25473</v>
      </c>
      <c r="AX2432" t="s">
        <v>936</v>
      </c>
      <c r="AY2432">
        <v>71</v>
      </c>
      <c r="AZ2432">
        <v>6300</v>
      </c>
      <c r="BA2432" t="s">
        <v>18625</v>
      </c>
      <c r="BB2432" t="s">
        <v>936</v>
      </c>
      <c r="BC2432">
        <v>71</v>
      </c>
      <c r="BD2432">
        <v>6300</v>
      </c>
      <c r="BE2432" t="s">
        <v>11777</v>
      </c>
      <c r="BF2432" t="s">
        <v>936</v>
      </c>
      <c r="BH2432">
        <v>72</v>
      </c>
      <c r="BI2432">
        <v>6300</v>
      </c>
      <c r="BJ2432" t="s">
        <v>5129</v>
      </c>
      <c r="BK2432" t="s">
        <v>936</v>
      </c>
      <c r="BP2432">
        <v>113</v>
      </c>
      <c r="BQ2432">
        <v>6210</v>
      </c>
      <c r="BS2432">
        <v>1</v>
      </c>
    </row>
    <row r="2433" spans="43:71" x14ac:dyDescent="0.2">
      <c r="AQ2433">
        <v>71</v>
      </c>
      <c r="AR2433">
        <v>6310</v>
      </c>
      <c r="AS2433" t="s">
        <v>32372</v>
      </c>
      <c r="AT2433" t="s">
        <v>936</v>
      </c>
      <c r="AU2433">
        <v>71</v>
      </c>
      <c r="AV2433">
        <v>6310</v>
      </c>
      <c r="AW2433" t="s">
        <v>25474</v>
      </c>
      <c r="AX2433" t="s">
        <v>936</v>
      </c>
      <c r="AY2433">
        <v>71</v>
      </c>
      <c r="AZ2433">
        <v>6310</v>
      </c>
      <c r="BA2433" t="s">
        <v>18626</v>
      </c>
      <c r="BB2433" t="s">
        <v>936</v>
      </c>
      <c r="BC2433">
        <v>71</v>
      </c>
      <c r="BD2433">
        <v>6310</v>
      </c>
      <c r="BE2433" t="s">
        <v>11778</v>
      </c>
      <c r="BF2433" t="s">
        <v>936</v>
      </c>
      <c r="BH2433">
        <v>72</v>
      </c>
      <c r="BI2433">
        <v>6310</v>
      </c>
      <c r="BJ2433" t="s">
        <v>5130</v>
      </c>
      <c r="BK2433" t="s">
        <v>936</v>
      </c>
      <c r="BP2433">
        <v>113</v>
      </c>
      <c r="BQ2433">
        <v>6240</v>
      </c>
      <c r="BS2433">
        <v>2</v>
      </c>
    </row>
    <row r="2434" spans="43:71" x14ac:dyDescent="0.2">
      <c r="AQ2434">
        <v>71</v>
      </c>
      <c r="AR2434">
        <v>6320</v>
      </c>
      <c r="AS2434" t="s">
        <v>32373</v>
      </c>
      <c r="AT2434" t="s">
        <v>936</v>
      </c>
      <c r="AU2434">
        <v>71</v>
      </c>
      <c r="AV2434">
        <v>6320</v>
      </c>
      <c r="AW2434" t="s">
        <v>25475</v>
      </c>
      <c r="AX2434" t="s">
        <v>936</v>
      </c>
      <c r="AY2434">
        <v>71</v>
      </c>
      <c r="AZ2434">
        <v>6320</v>
      </c>
      <c r="BA2434" t="s">
        <v>18627</v>
      </c>
      <c r="BB2434" t="s">
        <v>936</v>
      </c>
      <c r="BC2434">
        <v>71</v>
      </c>
      <c r="BD2434">
        <v>6320</v>
      </c>
      <c r="BE2434" t="s">
        <v>11779</v>
      </c>
      <c r="BF2434" t="s">
        <v>936</v>
      </c>
      <c r="BH2434">
        <v>72</v>
      </c>
      <c r="BI2434">
        <v>6320</v>
      </c>
      <c r="BJ2434" t="s">
        <v>5131</v>
      </c>
      <c r="BK2434" t="s">
        <v>938</v>
      </c>
      <c r="BP2434">
        <v>113</v>
      </c>
      <c r="BQ2434">
        <v>6250</v>
      </c>
      <c r="BS2434">
        <v>1</v>
      </c>
    </row>
    <row r="2435" spans="43:71" x14ac:dyDescent="0.2">
      <c r="AQ2435">
        <v>71</v>
      </c>
      <c r="AR2435">
        <v>6330</v>
      </c>
      <c r="AS2435" t="s">
        <v>32374</v>
      </c>
      <c r="AT2435" t="s">
        <v>936</v>
      </c>
      <c r="AU2435">
        <v>71</v>
      </c>
      <c r="AV2435">
        <v>6330</v>
      </c>
      <c r="AW2435" t="s">
        <v>25476</v>
      </c>
      <c r="AX2435" t="s">
        <v>936</v>
      </c>
      <c r="AY2435">
        <v>71</v>
      </c>
      <c r="AZ2435">
        <v>6330</v>
      </c>
      <c r="BA2435" t="s">
        <v>18628</v>
      </c>
      <c r="BB2435" t="s">
        <v>936</v>
      </c>
      <c r="BC2435">
        <v>71</v>
      </c>
      <c r="BD2435">
        <v>6330</v>
      </c>
      <c r="BE2435" t="s">
        <v>11780</v>
      </c>
      <c r="BF2435" t="s">
        <v>936</v>
      </c>
      <c r="BH2435">
        <v>72</v>
      </c>
      <c r="BI2435">
        <v>6330</v>
      </c>
      <c r="BJ2435" t="s">
        <v>5132</v>
      </c>
      <c r="BK2435" t="s">
        <v>937</v>
      </c>
      <c r="BP2435">
        <v>113</v>
      </c>
      <c r="BQ2435">
        <v>6256</v>
      </c>
      <c r="BS2435">
        <v>1</v>
      </c>
    </row>
    <row r="2436" spans="43:71" x14ac:dyDescent="0.2">
      <c r="AQ2436">
        <v>71</v>
      </c>
      <c r="AR2436">
        <v>6340</v>
      </c>
      <c r="AS2436" t="s">
        <v>32375</v>
      </c>
      <c r="AT2436" t="s">
        <v>936</v>
      </c>
      <c r="AU2436">
        <v>71</v>
      </c>
      <c r="AV2436">
        <v>6340</v>
      </c>
      <c r="AW2436" t="s">
        <v>25477</v>
      </c>
      <c r="AX2436" t="s">
        <v>936</v>
      </c>
      <c r="AY2436">
        <v>71</v>
      </c>
      <c r="AZ2436">
        <v>6340</v>
      </c>
      <c r="BA2436" t="s">
        <v>18629</v>
      </c>
      <c r="BB2436" t="s">
        <v>936</v>
      </c>
      <c r="BC2436">
        <v>71</v>
      </c>
      <c r="BD2436">
        <v>6340</v>
      </c>
      <c r="BE2436" t="s">
        <v>11781</v>
      </c>
      <c r="BF2436" t="s">
        <v>936</v>
      </c>
      <c r="BH2436">
        <v>72</v>
      </c>
      <c r="BI2436">
        <v>6340</v>
      </c>
      <c r="BJ2436" t="s">
        <v>5133</v>
      </c>
      <c r="BK2436" t="s">
        <v>936</v>
      </c>
      <c r="BP2436">
        <v>113</v>
      </c>
      <c r="BQ2436">
        <v>6260</v>
      </c>
      <c r="BS2436">
        <v>2</v>
      </c>
    </row>
    <row r="2437" spans="43:71" x14ac:dyDescent="0.2">
      <c r="AQ2437">
        <v>71</v>
      </c>
      <c r="AR2437">
        <v>6350</v>
      </c>
      <c r="AS2437" t="s">
        <v>32376</v>
      </c>
      <c r="AT2437" t="s">
        <v>936</v>
      </c>
      <c r="AU2437">
        <v>71</v>
      </c>
      <c r="AV2437">
        <v>6350</v>
      </c>
      <c r="AW2437" t="s">
        <v>25478</v>
      </c>
      <c r="AX2437" t="s">
        <v>936</v>
      </c>
      <c r="AY2437">
        <v>71</v>
      </c>
      <c r="AZ2437">
        <v>6350</v>
      </c>
      <c r="BA2437" t="s">
        <v>18630</v>
      </c>
      <c r="BB2437" t="s">
        <v>936</v>
      </c>
      <c r="BC2437">
        <v>71</v>
      </c>
      <c r="BD2437">
        <v>6350</v>
      </c>
      <c r="BE2437" t="s">
        <v>11782</v>
      </c>
      <c r="BF2437" t="s">
        <v>936</v>
      </c>
      <c r="BH2437">
        <v>72</v>
      </c>
      <c r="BI2437">
        <v>6350</v>
      </c>
      <c r="BJ2437" t="s">
        <v>5134</v>
      </c>
      <c r="BK2437" t="s">
        <v>936</v>
      </c>
      <c r="BP2437">
        <v>113</v>
      </c>
      <c r="BQ2437">
        <v>6270</v>
      </c>
      <c r="BS2437">
        <v>2</v>
      </c>
    </row>
    <row r="2438" spans="43:71" x14ac:dyDescent="0.2">
      <c r="AQ2438">
        <v>71</v>
      </c>
      <c r="AR2438">
        <v>6360</v>
      </c>
      <c r="AS2438" t="s">
        <v>32377</v>
      </c>
      <c r="AT2438" t="s">
        <v>936</v>
      </c>
      <c r="AU2438">
        <v>71</v>
      </c>
      <c r="AV2438">
        <v>6360</v>
      </c>
      <c r="AW2438" t="s">
        <v>25479</v>
      </c>
      <c r="AX2438" t="s">
        <v>936</v>
      </c>
      <c r="AY2438">
        <v>71</v>
      </c>
      <c r="AZ2438">
        <v>6360</v>
      </c>
      <c r="BA2438" t="s">
        <v>18631</v>
      </c>
      <c r="BB2438" t="s">
        <v>936</v>
      </c>
      <c r="BC2438">
        <v>71</v>
      </c>
      <c r="BD2438">
        <v>6360</v>
      </c>
      <c r="BE2438" t="s">
        <v>11783</v>
      </c>
      <c r="BF2438" t="s">
        <v>936</v>
      </c>
      <c r="BH2438">
        <v>72</v>
      </c>
      <c r="BI2438">
        <v>6360</v>
      </c>
      <c r="BJ2438" t="s">
        <v>5135</v>
      </c>
      <c r="BK2438" t="s">
        <v>936</v>
      </c>
      <c r="BP2438">
        <v>113</v>
      </c>
      <c r="BQ2438">
        <v>6280</v>
      </c>
      <c r="BS2438">
        <v>1</v>
      </c>
    </row>
    <row r="2439" spans="43:71" x14ac:dyDescent="0.2">
      <c r="AQ2439">
        <v>71</v>
      </c>
      <c r="AR2439">
        <v>7205</v>
      </c>
      <c r="AS2439" t="s">
        <v>32378</v>
      </c>
      <c r="AT2439" t="s">
        <v>936</v>
      </c>
      <c r="AU2439">
        <v>71</v>
      </c>
      <c r="AV2439">
        <v>7205</v>
      </c>
      <c r="AW2439" t="s">
        <v>25480</v>
      </c>
      <c r="AX2439" t="s">
        <v>936</v>
      </c>
      <c r="AY2439">
        <v>71</v>
      </c>
      <c r="AZ2439">
        <v>7205</v>
      </c>
      <c r="BA2439" t="s">
        <v>18632</v>
      </c>
      <c r="BB2439" t="s">
        <v>936</v>
      </c>
      <c r="BC2439">
        <v>71</v>
      </c>
      <c r="BD2439">
        <v>7205</v>
      </c>
      <c r="BE2439" t="s">
        <v>11784</v>
      </c>
      <c r="BF2439" t="s">
        <v>936</v>
      </c>
      <c r="BH2439">
        <v>72</v>
      </c>
      <c r="BI2439">
        <v>7205</v>
      </c>
      <c r="BJ2439" t="s">
        <v>5136</v>
      </c>
      <c r="BK2439" t="s">
        <v>936</v>
      </c>
      <c r="BP2439">
        <v>113</v>
      </c>
      <c r="BQ2439">
        <v>6290</v>
      </c>
      <c r="BS2439">
        <v>1</v>
      </c>
    </row>
    <row r="2440" spans="43:71" x14ac:dyDescent="0.2">
      <c r="AQ2440">
        <v>71</v>
      </c>
      <c r="AR2440">
        <v>7206</v>
      </c>
      <c r="AS2440" t="s">
        <v>32379</v>
      </c>
      <c r="AT2440" t="s">
        <v>936</v>
      </c>
      <c r="AU2440">
        <v>71</v>
      </c>
      <c r="AV2440">
        <v>7206</v>
      </c>
      <c r="AW2440" t="s">
        <v>25481</v>
      </c>
      <c r="AX2440" t="s">
        <v>936</v>
      </c>
      <c r="AY2440">
        <v>71</v>
      </c>
      <c r="AZ2440">
        <v>7206</v>
      </c>
      <c r="BA2440" t="s">
        <v>18633</v>
      </c>
      <c r="BB2440" t="s">
        <v>936</v>
      </c>
      <c r="BC2440">
        <v>71</v>
      </c>
      <c r="BD2440">
        <v>7206</v>
      </c>
      <c r="BE2440" t="s">
        <v>11785</v>
      </c>
      <c r="BF2440" t="s">
        <v>936</v>
      </c>
      <c r="BH2440">
        <v>72</v>
      </c>
      <c r="BI2440">
        <v>7206</v>
      </c>
      <c r="BJ2440" t="s">
        <v>5137</v>
      </c>
      <c r="BK2440" t="s">
        <v>937</v>
      </c>
      <c r="BP2440">
        <v>113</v>
      </c>
      <c r="BQ2440">
        <v>6300</v>
      </c>
      <c r="BS2440">
        <v>1</v>
      </c>
    </row>
    <row r="2441" spans="43:71" x14ac:dyDescent="0.2">
      <c r="AQ2441">
        <v>71</v>
      </c>
      <c r="AR2441">
        <v>7207</v>
      </c>
      <c r="AS2441" t="s">
        <v>32380</v>
      </c>
      <c r="AT2441" t="s">
        <v>936</v>
      </c>
      <c r="AU2441">
        <v>71</v>
      </c>
      <c r="AV2441">
        <v>7207</v>
      </c>
      <c r="AW2441" t="s">
        <v>25482</v>
      </c>
      <c r="AX2441" t="s">
        <v>936</v>
      </c>
      <c r="AY2441">
        <v>71</v>
      </c>
      <c r="AZ2441">
        <v>7207</v>
      </c>
      <c r="BA2441" t="s">
        <v>18634</v>
      </c>
      <c r="BB2441" t="s">
        <v>936</v>
      </c>
      <c r="BC2441">
        <v>71</v>
      </c>
      <c r="BD2441">
        <v>7207</v>
      </c>
      <c r="BE2441" t="s">
        <v>11786</v>
      </c>
      <c r="BF2441" t="s">
        <v>936</v>
      </c>
      <c r="BH2441">
        <v>72</v>
      </c>
      <c r="BI2441">
        <v>7207</v>
      </c>
      <c r="BJ2441" t="s">
        <v>5138</v>
      </c>
      <c r="BK2441" t="s">
        <v>937</v>
      </c>
      <c r="BP2441">
        <v>113</v>
      </c>
      <c r="BQ2441">
        <v>6310</v>
      </c>
      <c r="BS2441">
        <v>1</v>
      </c>
    </row>
    <row r="2442" spans="43:71" x14ac:dyDescent="0.2">
      <c r="AQ2442">
        <v>71</v>
      </c>
      <c r="AR2442">
        <v>7210</v>
      </c>
      <c r="AS2442" t="s">
        <v>32381</v>
      </c>
      <c r="AT2442" t="s">
        <v>937</v>
      </c>
      <c r="AU2442">
        <v>71</v>
      </c>
      <c r="AV2442">
        <v>7210</v>
      </c>
      <c r="AW2442" t="s">
        <v>25483</v>
      </c>
      <c r="AX2442" t="s">
        <v>937</v>
      </c>
      <c r="AY2442">
        <v>71</v>
      </c>
      <c r="AZ2442">
        <v>7210</v>
      </c>
      <c r="BA2442" t="s">
        <v>18635</v>
      </c>
      <c r="BB2442" t="s">
        <v>937</v>
      </c>
      <c r="BC2442">
        <v>71</v>
      </c>
      <c r="BD2442">
        <v>7210</v>
      </c>
      <c r="BE2442" t="s">
        <v>11787</v>
      </c>
      <c r="BF2442" t="s">
        <v>937</v>
      </c>
      <c r="BH2442">
        <v>72</v>
      </c>
      <c r="BI2442">
        <v>7210</v>
      </c>
      <c r="BJ2442" t="s">
        <v>5139</v>
      </c>
      <c r="BK2442" t="s">
        <v>938</v>
      </c>
      <c r="BP2442">
        <v>113</v>
      </c>
      <c r="BQ2442">
        <v>6320</v>
      </c>
      <c r="BS2442">
        <v>1</v>
      </c>
    </row>
    <row r="2443" spans="43:71" x14ac:dyDescent="0.2">
      <c r="AQ2443">
        <v>71</v>
      </c>
      <c r="AR2443">
        <v>8073</v>
      </c>
      <c r="AS2443" t="s">
        <v>32382</v>
      </c>
      <c r="AT2443" t="s">
        <v>936</v>
      </c>
      <c r="AU2443">
        <v>71</v>
      </c>
      <c r="AV2443">
        <v>8073</v>
      </c>
      <c r="AW2443" t="s">
        <v>25484</v>
      </c>
      <c r="AX2443" t="s">
        <v>936</v>
      </c>
      <c r="AY2443">
        <v>71</v>
      </c>
      <c r="AZ2443">
        <v>8073</v>
      </c>
      <c r="BA2443" t="s">
        <v>18636</v>
      </c>
      <c r="BB2443" t="s">
        <v>936</v>
      </c>
      <c r="BC2443">
        <v>71</v>
      </c>
      <c r="BD2443">
        <v>8073</v>
      </c>
      <c r="BE2443" t="s">
        <v>11788</v>
      </c>
      <c r="BF2443" t="s">
        <v>936</v>
      </c>
      <c r="BH2443">
        <v>72</v>
      </c>
      <c r="BI2443">
        <v>8073</v>
      </c>
      <c r="BJ2443" t="s">
        <v>5140</v>
      </c>
      <c r="BK2443" t="s">
        <v>936</v>
      </c>
      <c r="BP2443">
        <v>113</v>
      </c>
      <c r="BQ2443">
        <v>6330</v>
      </c>
      <c r="BS2443">
        <v>1</v>
      </c>
    </row>
    <row r="2444" spans="43:71" x14ac:dyDescent="0.2">
      <c r="AQ2444">
        <v>71</v>
      </c>
      <c r="AR2444">
        <v>8074</v>
      </c>
      <c r="AS2444" t="s">
        <v>32383</v>
      </c>
      <c r="AT2444" t="s">
        <v>937</v>
      </c>
      <c r="AU2444">
        <v>71</v>
      </c>
      <c r="AV2444">
        <v>8074</v>
      </c>
      <c r="AW2444" t="s">
        <v>25485</v>
      </c>
      <c r="AX2444" t="s">
        <v>937</v>
      </c>
      <c r="AY2444">
        <v>71</v>
      </c>
      <c r="AZ2444">
        <v>8074</v>
      </c>
      <c r="BA2444" t="s">
        <v>18637</v>
      </c>
      <c r="BB2444" t="s">
        <v>937</v>
      </c>
      <c r="BC2444">
        <v>71</v>
      </c>
      <c r="BD2444">
        <v>8074</v>
      </c>
      <c r="BE2444" t="s">
        <v>11789</v>
      </c>
      <c r="BF2444" t="s">
        <v>937</v>
      </c>
      <c r="BH2444">
        <v>72</v>
      </c>
      <c r="BI2444">
        <v>8074</v>
      </c>
      <c r="BJ2444" t="s">
        <v>5141</v>
      </c>
      <c r="BK2444" t="s">
        <v>937</v>
      </c>
      <c r="BP2444">
        <v>113</v>
      </c>
      <c r="BQ2444">
        <v>6340</v>
      </c>
      <c r="BS2444">
        <v>1</v>
      </c>
    </row>
    <row r="2445" spans="43:71" x14ac:dyDescent="0.2">
      <c r="AQ2445">
        <v>71</v>
      </c>
      <c r="AR2445">
        <v>8075</v>
      </c>
      <c r="AS2445" t="s">
        <v>32384</v>
      </c>
      <c r="AT2445" t="s">
        <v>936</v>
      </c>
      <c r="AU2445">
        <v>71</v>
      </c>
      <c r="AV2445">
        <v>8075</v>
      </c>
      <c r="AW2445" t="s">
        <v>25486</v>
      </c>
      <c r="AX2445" t="s">
        <v>936</v>
      </c>
      <c r="AY2445">
        <v>71</v>
      </c>
      <c r="AZ2445">
        <v>8075</v>
      </c>
      <c r="BA2445" t="s">
        <v>18638</v>
      </c>
      <c r="BB2445" t="s">
        <v>936</v>
      </c>
      <c r="BC2445">
        <v>71</v>
      </c>
      <c r="BD2445">
        <v>8075</v>
      </c>
      <c r="BE2445" t="s">
        <v>11790</v>
      </c>
      <c r="BF2445" t="s">
        <v>936</v>
      </c>
      <c r="BH2445">
        <v>72</v>
      </c>
      <c r="BI2445">
        <v>8075</v>
      </c>
      <c r="BJ2445" t="s">
        <v>5142</v>
      </c>
      <c r="BK2445" t="s">
        <v>937</v>
      </c>
      <c r="BP2445">
        <v>114</v>
      </c>
      <c r="BQ2445">
        <v>6010</v>
      </c>
      <c r="BS2445">
        <v>2</v>
      </c>
    </row>
    <row r="2446" spans="43:71" x14ac:dyDescent="0.2">
      <c r="AQ2446">
        <v>71</v>
      </c>
      <c r="AR2446">
        <v>8076</v>
      </c>
      <c r="AS2446" t="s">
        <v>32385</v>
      </c>
      <c r="AT2446" t="s">
        <v>937</v>
      </c>
      <c r="AU2446">
        <v>71</v>
      </c>
      <c r="AV2446">
        <v>8076</v>
      </c>
      <c r="AW2446" t="s">
        <v>25487</v>
      </c>
      <c r="AX2446" t="s">
        <v>937</v>
      </c>
      <c r="AY2446">
        <v>71</v>
      </c>
      <c r="AZ2446">
        <v>8076</v>
      </c>
      <c r="BA2446" t="s">
        <v>18639</v>
      </c>
      <c r="BB2446" t="s">
        <v>937</v>
      </c>
      <c r="BC2446">
        <v>71</v>
      </c>
      <c r="BD2446">
        <v>8076</v>
      </c>
      <c r="BE2446" t="s">
        <v>11791</v>
      </c>
      <c r="BF2446" t="s">
        <v>937</v>
      </c>
      <c r="BH2446">
        <v>72</v>
      </c>
      <c r="BI2446">
        <v>8076</v>
      </c>
      <c r="BJ2446" t="s">
        <v>5143</v>
      </c>
      <c r="BK2446" t="s">
        <v>938</v>
      </c>
      <c r="BP2446">
        <v>114</v>
      </c>
      <c r="BQ2446">
        <v>6020</v>
      </c>
      <c r="BS2446">
        <v>2</v>
      </c>
    </row>
    <row r="2447" spans="43:71" x14ac:dyDescent="0.2">
      <c r="AQ2447">
        <v>71</v>
      </c>
      <c r="AR2447">
        <v>8077</v>
      </c>
      <c r="AS2447" t="s">
        <v>32386</v>
      </c>
      <c r="AT2447" t="s">
        <v>937</v>
      </c>
      <c r="AU2447">
        <v>71</v>
      </c>
      <c r="AV2447">
        <v>8077</v>
      </c>
      <c r="AW2447" t="s">
        <v>25488</v>
      </c>
      <c r="AX2447" t="s">
        <v>937</v>
      </c>
      <c r="AY2447">
        <v>71</v>
      </c>
      <c r="AZ2447">
        <v>8077</v>
      </c>
      <c r="BA2447" t="s">
        <v>18640</v>
      </c>
      <c r="BB2447" t="s">
        <v>937</v>
      </c>
      <c r="BC2447">
        <v>71</v>
      </c>
      <c r="BD2447">
        <v>8077</v>
      </c>
      <c r="BE2447" t="s">
        <v>11792</v>
      </c>
      <c r="BF2447" t="s">
        <v>937</v>
      </c>
      <c r="BH2447">
        <v>72</v>
      </c>
      <c r="BI2447">
        <v>8077</v>
      </c>
      <c r="BJ2447" t="s">
        <v>5144</v>
      </c>
      <c r="BK2447" t="s">
        <v>937</v>
      </c>
      <c r="BP2447">
        <v>114</v>
      </c>
      <c r="BQ2447">
        <v>6030</v>
      </c>
      <c r="BS2447">
        <v>2</v>
      </c>
    </row>
    <row r="2448" spans="43:71" x14ac:dyDescent="0.2">
      <c r="AQ2448">
        <v>71</v>
      </c>
      <c r="AR2448">
        <v>8078</v>
      </c>
      <c r="AS2448" t="s">
        <v>32387</v>
      </c>
      <c r="AT2448" t="s">
        <v>937</v>
      </c>
      <c r="AU2448">
        <v>71</v>
      </c>
      <c r="AV2448">
        <v>8078</v>
      </c>
      <c r="AW2448" t="s">
        <v>25489</v>
      </c>
      <c r="AX2448" t="s">
        <v>937</v>
      </c>
      <c r="AY2448">
        <v>71</v>
      </c>
      <c r="AZ2448">
        <v>8078</v>
      </c>
      <c r="BA2448" t="s">
        <v>18641</v>
      </c>
      <c r="BB2448" t="s">
        <v>937</v>
      </c>
      <c r="BC2448">
        <v>71</v>
      </c>
      <c r="BD2448">
        <v>8078</v>
      </c>
      <c r="BE2448" t="s">
        <v>11793</v>
      </c>
      <c r="BF2448" t="s">
        <v>937</v>
      </c>
      <c r="BH2448">
        <v>72</v>
      </c>
      <c r="BI2448">
        <v>8078</v>
      </c>
      <c r="BJ2448" t="s">
        <v>5145</v>
      </c>
      <c r="BK2448" t="s">
        <v>937</v>
      </c>
      <c r="BP2448">
        <v>114</v>
      </c>
      <c r="BQ2448">
        <v>6040</v>
      </c>
      <c r="BS2448">
        <v>2</v>
      </c>
    </row>
    <row r="2449" spans="43:71" x14ac:dyDescent="0.2">
      <c r="AQ2449">
        <v>71</v>
      </c>
      <c r="AR2449">
        <v>8079</v>
      </c>
      <c r="AS2449" t="s">
        <v>32388</v>
      </c>
      <c r="AT2449" t="s">
        <v>937</v>
      </c>
      <c r="AU2449">
        <v>71</v>
      </c>
      <c r="AV2449">
        <v>8079</v>
      </c>
      <c r="AW2449" t="s">
        <v>25490</v>
      </c>
      <c r="AX2449" t="s">
        <v>937</v>
      </c>
      <c r="AY2449">
        <v>71</v>
      </c>
      <c r="AZ2449">
        <v>8079</v>
      </c>
      <c r="BA2449" t="s">
        <v>18642</v>
      </c>
      <c r="BB2449" t="s">
        <v>937</v>
      </c>
      <c r="BC2449">
        <v>71</v>
      </c>
      <c r="BD2449">
        <v>8079</v>
      </c>
      <c r="BE2449" t="s">
        <v>11794</v>
      </c>
      <c r="BF2449" t="s">
        <v>937</v>
      </c>
      <c r="BH2449">
        <v>72</v>
      </c>
      <c r="BI2449">
        <v>8079</v>
      </c>
      <c r="BJ2449" t="s">
        <v>5146</v>
      </c>
      <c r="BK2449" t="s">
        <v>937</v>
      </c>
      <c r="BP2449">
        <v>114</v>
      </c>
      <c r="BQ2449">
        <v>6070</v>
      </c>
      <c r="BS2449">
        <v>2</v>
      </c>
    </row>
    <row r="2450" spans="43:71" x14ac:dyDescent="0.2">
      <c r="AQ2450">
        <v>71</v>
      </c>
      <c r="AR2450">
        <v>8080</v>
      </c>
      <c r="AS2450" t="s">
        <v>32389</v>
      </c>
      <c r="AT2450" t="s">
        <v>938</v>
      </c>
      <c r="AU2450">
        <v>71</v>
      </c>
      <c r="AV2450">
        <v>8080</v>
      </c>
      <c r="AW2450" t="s">
        <v>25491</v>
      </c>
      <c r="AX2450" t="s">
        <v>938</v>
      </c>
      <c r="AY2450">
        <v>71</v>
      </c>
      <c r="AZ2450">
        <v>8080</v>
      </c>
      <c r="BA2450" t="s">
        <v>18643</v>
      </c>
      <c r="BB2450" t="s">
        <v>938</v>
      </c>
      <c r="BC2450">
        <v>71</v>
      </c>
      <c r="BD2450">
        <v>8080</v>
      </c>
      <c r="BE2450" t="s">
        <v>11795</v>
      </c>
      <c r="BF2450" t="s">
        <v>938</v>
      </c>
      <c r="BH2450">
        <v>72</v>
      </c>
      <c r="BI2450">
        <v>8080</v>
      </c>
      <c r="BJ2450" t="s">
        <v>5147</v>
      </c>
      <c r="BK2450" t="s">
        <v>937</v>
      </c>
      <c r="BP2450">
        <v>114</v>
      </c>
      <c r="BQ2450">
        <v>6080</v>
      </c>
      <c r="BS2450">
        <v>2</v>
      </c>
    </row>
    <row r="2451" spans="43:71" x14ac:dyDescent="0.2">
      <c r="AQ2451">
        <v>71</v>
      </c>
      <c r="AR2451">
        <v>8081</v>
      </c>
      <c r="AS2451" t="s">
        <v>32390</v>
      </c>
      <c r="AT2451" t="s">
        <v>937</v>
      </c>
      <c r="AU2451">
        <v>71</v>
      </c>
      <c r="AV2451">
        <v>8081</v>
      </c>
      <c r="AW2451" t="s">
        <v>25492</v>
      </c>
      <c r="AX2451" t="s">
        <v>937</v>
      </c>
      <c r="AY2451">
        <v>71</v>
      </c>
      <c r="AZ2451">
        <v>8081</v>
      </c>
      <c r="BA2451" t="s">
        <v>18644</v>
      </c>
      <c r="BB2451" t="s">
        <v>937</v>
      </c>
      <c r="BC2451">
        <v>71</v>
      </c>
      <c r="BD2451">
        <v>8081</v>
      </c>
      <c r="BE2451" t="s">
        <v>11796</v>
      </c>
      <c r="BF2451" t="s">
        <v>937</v>
      </c>
      <c r="BH2451">
        <v>72</v>
      </c>
      <c r="BI2451">
        <v>8081</v>
      </c>
      <c r="BJ2451" t="s">
        <v>5148</v>
      </c>
      <c r="BK2451" t="s">
        <v>937</v>
      </c>
      <c r="BP2451">
        <v>114</v>
      </c>
      <c r="BQ2451">
        <v>6090</v>
      </c>
      <c r="BS2451">
        <v>2</v>
      </c>
    </row>
    <row r="2452" spans="43:71" x14ac:dyDescent="0.2">
      <c r="AQ2452">
        <v>71</v>
      </c>
      <c r="AR2452">
        <v>8082</v>
      </c>
      <c r="AS2452" t="s">
        <v>32391</v>
      </c>
      <c r="AT2452" t="s">
        <v>937</v>
      </c>
      <c r="AU2452">
        <v>71</v>
      </c>
      <c r="AV2452">
        <v>8082</v>
      </c>
      <c r="AW2452" t="s">
        <v>25493</v>
      </c>
      <c r="AX2452" t="s">
        <v>937</v>
      </c>
      <c r="AY2452">
        <v>71</v>
      </c>
      <c r="AZ2452">
        <v>8082</v>
      </c>
      <c r="BA2452" t="s">
        <v>18645</v>
      </c>
      <c r="BB2452" t="s">
        <v>937</v>
      </c>
      <c r="BC2452">
        <v>71</v>
      </c>
      <c r="BD2452">
        <v>8082</v>
      </c>
      <c r="BE2452" t="s">
        <v>11797</v>
      </c>
      <c r="BF2452" t="s">
        <v>937</v>
      </c>
      <c r="BH2452">
        <v>72</v>
      </c>
      <c r="BI2452">
        <v>8082</v>
      </c>
      <c r="BJ2452" t="s">
        <v>5149</v>
      </c>
      <c r="BK2452" t="s">
        <v>937</v>
      </c>
      <c r="BP2452">
        <v>114</v>
      </c>
      <c r="BQ2452">
        <v>6100</v>
      </c>
      <c r="BS2452">
        <v>2</v>
      </c>
    </row>
    <row r="2453" spans="43:71" x14ac:dyDescent="0.2">
      <c r="AQ2453">
        <v>71</v>
      </c>
      <c r="AR2453">
        <v>8083</v>
      </c>
      <c r="AS2453" t="s">
        <v>32392</v>
      </c>
      <c r="AT2453" t="s">
        <v>936</v>
      </c>
      <c r="AU2453">
        <v>71</v>
      </c>
      <c r="AV2453">
        <v>8083</v>
      </c>
      <c r="AW2453" t="s">
        <v>25494</v>
      </c>
      <c r="AX2453" t="s">
        <v>936</v>
      </c>
      <c r="AY2453">
        <v>71</v>
      </c>
      <c r="AZ2453">
        <v>8083</v>
      </c>
      <c r="BA2453" t="s">
        <v>18646</v>
      </c>
      <c r="BB2453" t="s">
        <v>936</v>
      </c>
      <c r="BC2453">
        <v>71</v>
      </c>
      <c r="BD2453">
        <v>8083</v>
      </c>
      <c r="BE2453" t="s">
        <v>11798</v>
      </c>
      <c r="BF2453" t="s">
        <v>936</v>
      </c>
      <c r="BH2453">
        <v>72</v>
      </c>
      <c r="BI2453">
        <v>8083</v>
      </c>
      <c r="BJ2453" t="s">
        <v>5150</v>
      </c>
      <c r="BK2453" t="s">
        <v>937</v>
      </c>
      <c r="BP2453">
        <v>114</v>
      </c>
      <c r="BQ2453">
        <v>6101</v>
      </c>
      <c r="BS2453">
        <v>2</v>
      </c>
    </row>
    <row r="2454" spans="43:71" x14ac:dyDescent="0.2">
      <c r="AQ2454">
        <v>71</v>
      </c>
      <c r="AR2454">
        <v>8084</v>
      </c>
      <c r="AS2454" t="s">
        <v>32393</v>
      </c>
      <c r="AT2454" t="s">
        <v>937</v>
      </c>
      <c r="AU2454">
        <v>71</v>
      </c>
      <c r="AV2454">
        <v>8084</v>
      </c>
      <c r="AW2454" t="s">
        <v>25495</v>
      </c>
      <c r="AX2454" t="s">
        <v>937</v>
      </c>
      <c r="AY2454">
        <v>71</v>
      </c>
      <c r="AZ2454">
        <v>8084</v>
      </c>
      <c r="BA2454" t="s">
        <v>18647</v>
      </c>
      <c r="BB2454" t="s">
        <v>937</v>
      </c>
      <c r="BC2454">
        <v>71</v>
      </c>
      <c r="BD2454">
        <v>8084</v>
      </c>
      <c r="BE2454" t="s">
        <v>11799</v>
      </c>
      <c r="BF2454" t="s">
        <v>937</v>
      </c>
      <c r="BH2454">
        <v>72</v>
      </c>
      <c r="BI2454">
        <v>8084</v>
      </c>
      <c r="BJ2454" t="s">
        <v>5151</v>
      </c>
      <c r="BK2454" t="s">
        <v>937</v>
      </c>
      <c r="BP2454">
        <v>114</v>
      </c>
      <c r="BQ2454">
        <v>6110</v>
      </c>
      <c r="BS2454">
        <v>1</v>
      </c>
    </row>
    <row r="2455" spans="43:71" x14ac:dyDescent="0.2">
      <c r="AQ2455">
        <v>72</v>
      </c>
      <c r="AR2455">
        <v>6010</v>
      </c>
      <c r="AS2455" t="s">
        <v>32394</v>
      </c>
      <c r="AT2455" t="s">
        <v>937</v>
      </c>
      <c r="AU2455">
        <v>72</v>
      </c>
      <c r="AV2455">
        <v>6010</v>
      </c>
      <c r="AW2455" t="s">
        <v>25496</v>
      </c>
      <c r="AX2455" t="s">
        <v>937</v>
      </c>
      <c r="AY2455">
        <v>72</v>
      </c>
      <c r="AZ2455">
        <v>6010</v>
      </c>
      <c r="BA2455" t="s">
        <v>18648</v>
      </c>
      <c r="BB2455" t="s">
        <v>937</v>
      </c>
      <c r="BC2455">
        <v>72</v>
      </c>
      <c r="BD2455">
        <v>6010</v>
      </c>
      <c r="BE2455" t="s">
        <v>11800</v>
      </c>
      <c r="BF2455" t="s">
        <v>937</v>
      </c>
      <c r="BH2455">
        <v>74</v>
      </c>
      <c r="BI2455">
        <v>6010</v>
      </c>
      <c r="BJ2455" t="s">
        <v>5152</v>
      </c>
      <c r="BK2455" t="s">
        <v>937</v>
      </c>
      <c r="BP2455">
        <v>114</v>
      </c>
      <c r="BQ2455">
        <v>6130</v>
      </c>
      <c r="BS2455">
        <v>2</v>
      </c>
    </row>
    <row r="2456" spans="43:71" x14ac:dyDescent="0.2">
      <c r="AQ2456">
        <v>72</v>
      </c>
      <c r="AR2456">
        <v>6020</v>
      </c>
      <c r="AS2456" t="s">
        <v>32395</v>
      </c>
      <c r="AT2456" t="s">
        <v>937</v>
      </c>
      <c r="AU2456">
        <v>72</v>
      </c>
      <c r="AV2456">
        <v>6020</v>
      </c>
      <c r="AW2456" t="s">
        <v>25497</v>
      </c>
      <c r="AX2456" t="s">
        <v>937</v>
      </c>
      <c r="AY2456">
        <v>72</v>
      </c>
      <c r="AZ2456">
        <v>6020</v>
      </c>
      <c r="BA2456" t="s">
        <v>18649</v>
      </c>
      <c r="BB2456" t="s">
        <v>937</v>
      </c>
      <c r="BC2456">
        <v>72</v>
      </c>
      <c r="BD2456">
        <v>6020</v>
      </c>
      <c r="BE2456" t="s">
        <v>11801</v>
      </c>
      <c r="BF2456" t="s">
        <v>937</v>
      </c>
      <c r="BH2456">
        <v>74</v>
      </c>
      <c r="BI2456">
        <v>6020</v>
      </c>
      <c r="BJ2456" t="s">
        <v>5153</v>
      </c>
      <c r="BK2456" t="s">
        <v>937</v>
      </c>
      <c r="BP2456">
        <v>114</v>
      </c>
      <c r="BQ2456">
        <v>6131</v>
      </c>
      <c r="BS2456">
        <v>2</v>
      </c>
    </row>
    <row r="2457" spans="43:71" x14ac:dyDescent="0.2">
      <c r="AQ2457">
        <v>72</v>
      </c>
      <c r="AR2457">
        <v>6030</v>
      </c>
      <c r="AS2457" t="s">
        <v>32396</v>
      </c>
      <c r="AT2457" t="s">
        <v>937</v>
      </c>
      <c r="AU2457">
        <v>72</v>
      </c>
      <c r="AV2457">
        <v>6030</v>
      </c>
      <c r="AW2457" t="s">
        <v>25498</v>
      </c>
      <c r="AX2457" t="s">
        <v>937</v>
      </c>
      <c r="AY2457">
        <v>72</v>
      </c>
      <c r="AZ2457">
        <v>6030</v>
      </c>
      <c r="BA2457" t="s">
        <v>18650</v>
      </c>
      <c r="BB2457" t="s">
        <v>937</v>
      </c>
      <c r="BC2457">
        <v>72</v>
      </c>
      <c r="BD2457">
        <v>6030</v>
      </c>
      <c r="BE2457" t="s">
        <v>11802</v>
      </c>
      <c r="BF2457" t="s">
        <v>937</v>
      </c>
      <c r="BH2457">
        <v>74</v>
      </c>
      <c r="BI2457">
        <v>6030</v>
      </c>
      <c r="BJ2457" t="s">
        <v>5154</v>
      </c>
      <c r="BK2457" t="s">
        <v>936</v>
      </c>
      <c r="BP2457">
        <v>114</v>
      </c>
      <c r="BQ2457">
        <v>6140</v>
      </c>
      <c r="BS2457">
        <v>2</v>
      </c>
    </row>
    <row r="2458" spans="43:71" x14ac:dyDescent="0.2">
      <c r="AQ2458">
        <v>72</v>
      </c>
      <c r="AR2458">
        <v>6040</v>
      </c>
      <c r="AS2458" t="s">
        <v>32397</v>
      </c>
      <c r="AT2458" t="s">
        <v>937</v>
      </c>
      <c r="AU2458">
        <v>72</v>
      </c>
      <c r="AV2458">
        <v>6040</v>
      </c>
      <c r="AW2458" t="s">
        <v>25499</v>
      </c>
      <c r="AX2458" t="s">
        <v>937</v>
      </c>
      <c r="AY2458">
        <v>72</v>
      </c>
      <c r="AZ2458">
        <v>6040</v>
      </c>
      <c r="BA2458" t="s">
        <v>18651</v>
      </c>
      <c r="BB2458" t="s">
        <v>937</v>
      </c>
      <c r="BC2458">
        <v>72</v>
      </c>
      <c r="BD2458">
        <v>6040</v>
      </c>
      <c r="BE2458" t="s">
        <v>11803</v>
      </c>
      <c r="BF2458" t="s">
        <v>937</v>
      </c>
      <c r="BH2458">
        <v>74</v>
      </c>
      <c r="BI2458">
        <v>6040</v>
      </c>
      <c r="BJ2458" t="s">
        <v>5155</v>
      </c>
      <c r="BK2458" t="s">
        <v>937</v>
      </c>
      <c r="BP2458">
        <v>114</v>
      </c>
      <c r="BQ2458">
        <v>6150</v>
      </c>
      <c r="BS2458">
        <v>2</v>
      </c>
    </row>
    <row r="2459" spans="43:71" x14ac:dyDescent="0.2">
      <c r="AQ2459">
        <v>72</v>
      </c>
      <c r="AR2459">
        <v>6070</v>
      </c>
      <c r="AS2459" t="s">
        <v>32398</v>
      </c>
      <c r="AT2459" t="s">
        <v>937</v>
      </c>
      <c r="AU2459">
        <v>72</v>
      </c>
      <c r="AV2459">
        <v>6070</v>
      </c>
      <c r="AW2459" t="s">
        <v>25500</v>
      </c>
      <c r="AX2459" t="s">
        <v>937</v>
      </c>
      <c r="AY2459">
        <v>72</v>
      </c>
      <c r="AZ2459">
        <v>6070</v>
      </c>
      <c r="BA2459" t="s">
        <v>18652</v>
      </c>
      <c r="BB2459" t="s">
        <v>937</v>
      </c>
      <c r="BC2459">
        <v>72</v>
      </c>
      <c r="BD2459">
        <v>6070</v>
      </c>
      <c r="BE2459" t="s">
        <v>11804</v>
      </c>
      <c r="BF2459" t="s">
        <v>937</v>
      </c>
      <c r="BH2459">
        <v>74</v>
      </c>
      <c r="BI2459">
        <v>6070</v>
      </c>
      <c r="BJ2459" t="s">
        <v>5156</v>
      </c>
      <c r="BK2459" t="s">
        <v>937</v>
      </c>
      <c r="BP2459">
        <v>114</v>
      </c>
      <c r="BQ2459">
        <v>6160</v>
      </c>
      <c r="BS2459">
        <v>2</v>
      </c>
    </row>
    <row r="2460" spans="43:71" x14ac:dyDescent="0.2">
      <c r="AQ2460">
        <v>72</v>
      </c>
      <c r="AR2460">
        <v>6080</v>
      </c>
      <c r="AS2460" t="s">
        <v>32399</v>
      </c>
      <c r="AT2460" t="s">
        <v>937</v>
      </c>
      <c r="AU2460">
        <v>72</v>
      </c>
      <c r="AV2460">
        <v>6080</v>
      </c>
      <c r="AW2460" t="s">
        <v>25501</v>
      </c>
      <c r="AX2460" t="s">
        <v>937</v>
      </c>
      <c r="AY2460">
        <v>72</v>
      </c>
      <c r="AZ2460">
        <v>6080</v>
      </c>
      <c r="BA2460" t="s">
        <v>18653</v>
      </c>
      <c r="BB2460" t="s">
        <v>937</v>
      </c>
      <c r="BC2460">
        <v>72</v>
      </c>
      <c r="BD2460">
        <v>6080</v>
      </c>
      <c r="BE2460" t="s">
        <v>11805</v>
      </c>
      <c r="BF2460" t="s">
        <v>937</v>
      </c>
      <c r="BH2460">
        <v>74</v>
      </c>
      <c r="BI2460">
        <v>6080</v>
      </c>
      <c r="BJ2460" t="s">
        <v>5157</v>
      </c>
      <c r="BK2460" t="s">
        <v>938</v>
      </c>
      <c r="BP2460">
        <v>114</v>
      </c>
      <c r="BQ2460">
        <v>6170</v>
      </c>
      <c r="BS2460">
        <v>2</v>
      </c>
    </row>
    <row r="2461" spans="43:71" x14ac:dyDescent="0.2">
      <c r="AQ2461">
        <v>72</v>
      </c>
      <c r="AR2461">
        <v>6090</v>
      </c>
      <c r="AS2461" t="s">
        <v>32400</v>
      </c>
      <c r="AT2461" t="s">
        <v>937</v>
      </c>
      <c r="AU2461">
        <v>72</v>
      </c>
      <c r="AV2461">
        <v>6090</v>
      </c>
      <c r="AW2461" t="s">
        <v>25502</v>
      </c>
      <c r="AX2461" t="s">
        <v>937</v>
      </c>
      <c r="AY2461">
        <v>72</v>
      </c>
      <c r="AZ2461">
        <v>6090</v>
      </c>
      <c r="BA2461" t="s">
        <v>18654</v>
      </c>
      <c r="BB2461" t="s">
        <v>937</v>
      </c>
      <c r="BC2461">
        <v>72</v>
      </c>
      <c r="BD2461">
        <v>6090</v>
      </c>
      <c r="BE2461" t="s">
        <v>11806</v>
      </c>
      <c r="BF2461" t="s">
        <v>937</v>
      </c>
      <c r="BH2461">
        <v>74</v>
      </c>
      <c r="BI2461">
        <v>6090</v>
      </c>
      <c r="BJ2461" t="s">
        <v>5158</v>
      </c>
      <c r="BK2461" t="s">
        <v>938</v>
      </c>
      <c r="BP2461">
        <v>114</v>
      </c>
      <c r="BQ2461">
        <v>6180</v>
      </c>
      <c r="BS2461">
        <v>2</v>
      </c>
    </row>
    <row r="2462" spans="43:71" x14ac:dyDescent="0.2">
      <c r="AQ2462">
        <v>72</v>
      </c>
      <c r="AR2462">
        <v>6100</v>
      </c>
      <c r="AS2462" t="s">
        <v>32401</v>
      </c>
      <c r="AT2462" t="s">
        <v>937</v>
      </c>
      <c r="AU2462">
        <v>72</v>
      </c>
      <c r="AV2462">
        <v>6100</v>
      </c>
      <c r="AW2462" t="s">
        <v>25503</v>
      </c>
      <c r="AX2462" t="s">
        <v>937</v>
      </c>
      <c r="AY2462">
        <v>72</v>
      </c>
      <c r="AZ2462">
        <v>6100</v>
      </c>
      <c r="BA2462" t="s">
        <v>18655</v>
      </c>
      <c r="BB2462" t="s">
        <v>937</v>
      </c>
      <c r="BC2462">
        <v>72</v>
      </c>
      <c r="BD2462">
        <v>6100</v>
      </c>
      <c r="BE2462" t="s">
        <v>11807</v>
      </c>
      <c r="BF2462" t="s">
        <v>937</v>
      </c>
      <c r="BH2462">
        <v>74</v>
      </c>
      <c r="BI2462">
        <v>6100</v>
      </c>
      <c r="BJ2462" t="s">
        <v>5159</v>
      </c>
      <c r="BK2462" t="s">
        <v>937</v>
      </c>
      <c r="BP2462">
        <v>114</v>
      </c>
      <c r="BQ2462">
        <v>6190</v>
      </c>
      <c r="BS2462">
        <v>2</v>
      </c>
    </row>
    <row r="2463" spans="43:71" x14ac:dyDescent="0.2">
      <c r="AQ2463">
        <v>72</v>
      </c>
      <c r="AR2463">
        <v>6101</v>
      </c>
      <c r="AS2463" t="s">
        <v>32402</v>
      </c>
      <c r="AT2463" t="s">
        <v>937</v>
      </c>
      <c r="AU2463">
        <v>72</v>
      </c>
      <c r="AV2463">
        <v>6101</v>
      </c>
      <c r="AW2463" t="s">
        <v>25504</v>
      </c>
      <c r="AX2463" t="s">
        <v>937</v>
      </c>
      <c r="AY2463">
        <v>72</v>
      </c>
      <c r="AZ2463">
        <v>6101</v>
      </c>
      <c r="BA2463" t="s">
        <v>18656</v>
      </c>
      <c r="BB2463" t="s">
        <v>937</v>
      </c>
      <c r="BC2463">
        <v>72</v>
      </c>
      <c r="BD2463">
        <v>6101</v>
      </c>
      <c r="BE2463" t="s">
        <v>11808</v>
      </c>
      <c r="BF2463" t="s">
        <v>937</v>
      </c>
      <c r="BH2463">
        <v>74</v>
      </c>
      <c r="BI2463">
        <v>6101</v>
      </c>
      <c r="BJ2463" t="s">
        <v>5160</v>
      </c>
      <c r="BK2463" t="s">
        <v>936</v>
      </c>
      <c r="BP2463">
        <v>114</v>
      </c>
      <c r="BQ2463">
        <v>6200</v>
      </c>
      <c r="BS2463">
        <v>2</v>
      </c>
    </row>
    <row r="2464" spans="43:71" x14ac:dyDescent="0.2">
      <c r="AQ2464">
        <v>72</v>
      </c>
      <c r="AR2464">
        <v>6110</v>
      </c>
      <c r="AS2464" t="s">
        <v>32403</v>
      </c>
      <c r="AT2464" t="s">
        <v>936</v>
      </c>
      <c r="AU2464">
        <v>72</v>
      </c>
      <c r="AV2464">
        <v>6110</v>
      </c>
      <c r="AW2464" t="s">
        <v>25505</v>
      </c>
      <c r="AX2464" t="s">
        <v>936</v>
      </c>
      <c r="AY2464">
        <v>72</v>
      </c>
      <c r="AZ2464">
        <v>6110</v>
      </c>
      <c r="BA2464" t="s">
        <v>18657</v>
      </c>
      <c r="BB2464" t="s">
        <v>936</v>
      </c>
      <c r="BC2464">
        <v>72</v>
      </c>
      <c r="BD2464">
        <v>6110</v>
      </c>
      <c r="BE2464" t="s">
        <v>11809</v>
      </c>
      <c r="BF2464" t="s">
        <v>936</v>
      </c>
      <c r="BH2464">
        <v>74</v>
      </c>
      <c r="BI2464">
        <v>6110</v>
      </c>
      <c r="BJ2464" t="s">
        <v>5161</v>
      </c>
      <c r="BK2464" t="s">
        <v>936</v>
      </c>
      <c r="BP2464">
        <v>114</v>
      </c>
      <c r="BQ2464">
        <v>6210</v>
      </c>
      <c r="BS2464">
        <v>1</v>
      </c>
    </row>
    <row r="2465" spans="43:71" x14ac:dyDescent="0.2">
      <c r="AQ2465">
        <v>72</v>
      </c>
      <c r="AR2465">
        <v>6130</v>
      </c>
      <c r="AS2465" t="s">
        <v>32404</v>
      </c>
      <c r="AT2465" t="s">
        <v>937</v>
      </c>
      <c r="AU2465">
        <v>72</v>
      </c>
      <c r="AV2465">
        <v>6130</v>
      </c>
      <c r="AW2465" t="s">
        <v>25506</v>
      </c>
      <c r="AX2465" t="s">
        <v>937</v>
      </c>
      <c r="AY2465">
        <v>72</v>
      </c>
      <c r="AZ2465">
        <v>6130</v>
      </c>
      <c r="BA2465" t="s">
        <v>18658</v>
      </c>
      <c r="BB2465" t="s">
        <v>937</v>
      </c>
      <c r="BC2465">
        <v>72</v>
      </c>
      <c r="BD2465">
        <v>6130</v>
      </c>
      <c r="BE2465" t="s">
        <v>11810</v>
      </c>
      <c r="BF2465" t="s">
        <v>937</v>
      </c>
      <c r="BH2465">
        <v>74</v>
      </c>
      <c r="BI2465">
        <v>6130</v>
      </c>
      <c r="BJ2465" t="s">
        <v>5162</v>
      </c>
      <c r="BK2465" t="s">
        <v>937</v>
      </c>
      <c r="BP2465">
        <v>114</v>
      </c>
      <c r="BQ2465">
        <v>6240</v>
      </c>
      <c r="BS2465">
        <v>2</v>
      </c>
    </row>
    <row r="2466" spans="43:71" x14ac:dyDescent="0.2">
      <c r="AQ2466">
        <v>72</v>
      </c>
      <c r="AR2466">
        <v>6131</v>
      </c>
      <c r="AS2466" t="s">
        <v>32405</v>
      </c>
      <c r="AT2466" t="s">
        <v>937</v>
      </c>
      <c r="AU2466">
        <v>72</v>
      </c>
      <c r="AV2466">
        <v>6131</v>
      </c>
      <c r="AW2466" t="s">
        <v>25507</v>
      </c>
      <c r="AX2466" t="s">
        <v>937</v>
      </c>
      <c r="AY2466">
        <v>72</v>
      </c>
      <c r="AZ2466">
        <v>6131</v>
      </c>
      <c r="BA2466" t="s">
        <v>18659</v>
      </c>
      <c r="BB2466" t="s">
        <v>937</v>
      </c>
      <c r="BC2466">
        <v>72</v>
      </c>
      <c r="BD2466">
        <v>6131</v>
      </c>
      <c r="BE2466" t="s">
        <v>11811</v>
      </c>
      <c r="BF2466" t="s">
        <v>937</v>
      </c>
      <c r="BH2466">
        <v>74</v>
      </c>
      <c r="BI2466">
        <v>6131</v>
      </c>
      <c r="BJ2466" t="s">
        <v>5163</v>
      </c>
      <c r="BK2466" t="s">
        <v>936</v>
      </c>
      <c r="BP2466">
        <v>114</v>
      </c>
      <c r="BQ2466">
        <v>6250</v>
      </c>
      <c r="BS2466">
        <v>1</v>
      </c>
    </row>
    <row r="2467" spans="43:71" x14ac:dyDescent="0.2">
      <c r="AQ2467">
        <v>72</v>
      </c>
      <c r="AR2467">
        <v>6140</v>
      </c>
      <c r="AS2467" t="s">
        <v>32406</v>
      </c>
      <c r="AT2467" t="s">
        <v>937</v>
      </c>
      <c r="AU2467">
        <v>72</v>
      </c>
      <c r="AV2467">
        <v>6140</v>
      </c>
      <c r="AW2467" t="s">
        <v>25508</v>
      </c>
      <c r="AX2467" t="s">
        <v>937</v>
      </c>
      <c r="AY2467">
        <v>72</v>
      </c>
      <c r="AZ2467">
        <v>6140</v>
      </c>
      <c r="BA2467" t="s">
        <v>18660</v>
      </c>
      <c r="BB2467" t="s">
        <v>937</v>
      </c>
      <c r="BC2467">
        <v>72</v>
      </c>
      <c r="BD2467">
        <v>6140</v>
      </c>
      <c r="BE2467" t="s">
        <v>11812</v>
      </c>
      <c r="BF2467" t="s">
        <v>937</v>
      </c>
      <c r="BH2467">
        <v>74</v>
      </c>
      <c r="BI2467">
        <v>6140</v>
      </c>
      <c r="BJ2467" t="s">
        <v>5164</v>
      </c>
      <c r="BK2467" t="s">
        <v>937</v>
      </c>
      <c r="BP2467">
        <v>114</v>
      </c>
      <c r="BQ2467">
        <v>6256</v>
      </c>
      <c r="BS2467">
        <v>1</v>
      </c>
    </row>
    <row r="2468" spans="43:71" x14ac:dyDescent="0.2">
      <c r="AQ2468">
        <v>72</v>
      </c>
      <c r="AR2468">
        <v>6150</v>
      </c>
      <c r="AS2468" t="s">
        <v>32407</v>
      </c>
      <c r="AT2468" t="s">
        <v>937</v>
      </c>
      <c r="AU2468">
        <v>72</v>
      </c>
      <c r="AV2468">
        <v>6150</v>
      </c>
      <c r="AW2468" t="s">
        <v>25509</v>
      </c>
      <c r="AX2468" t="s">
        <v>937</v>
      </c>
      <c r="AY2468">
        <v>72</v>
      </c>
      <c r="AZ2468">
        <v>6150</v>
      </c>
      <c r="BA2468" t="s">
        <v>18661</v>
      </c>
      <c r="BB2468" t="s">
        <v>937</v>
      </c>
      <c r="BC2468">
        <v>72</v>
      </c>
      <c r="BD2468">
        <v>6150</v>
      </c>
      <c r="BE2468" t="s">
        <v>11813</v>
      </c>
      <c r="BF2468" t="s">
        <v>937</v>
      </c>
      <c r="BH2468">
        <v>74</v>
      </c>
      <c r="BI2468">
        <v>6150</v>
      </c>
      <c r="BJ2468" t="s">
        <v>5165</v>
      </c>
      <c r="BK2468" t="s">
        <v>937</v>
      </c>
      <c r="BP2468">
        <v>114</v>
      </c>
      <c r="BQ2468">
        <v>6260</v>
      </c>
      <c r="BS2468">
        <v>2</v>
      </c>
    </row>
    <row r="2469" spans="43:71" x14ac:dyDescent="0.2">
      <c r="AQ2469">
        <v>72</v>
      </c>
      <c r="AR2469">
        <v>6160</v>
      </c>
      <c r="AS2469" t="s">
        <v>32408</v>
      </c>
      <c r="AT2469" t="s">
        <v>937</v>
      </c>
      <c r="AU2469">
        <v>72</v>
      </c>
      <c r="AV2469">
        <v>6160</v>
      </c>
      <c r="AW2469" t="s">
        <v>25510</v>
      </c>
      <c r="AX2469" t="s">
        <v>937</v>
      </c>
      <c r="AY2469">
        <v>72</v>
      </c>
      <c r="AZ2469">
        <v>6160</v>
      </c>
      <c r="BA2469" t="s">
        <v>18662</v>
      </c>
      <c r="BB2469" t="s">
        <v>937</v>
      </c>
      <c r="BC2469">
        <v>72</v>
      </c>
      <c r="BD2469">
        <v>6160</v>
      </c>
      <c r="BE2469" t="s">
        <v>11814</v>
      </c>
      <c r="BF2469" t="s">
        <v>937</v>
      </c>
      <c r="BH2469">
        <v>74</v>
      </c>
      <c r="BI2469">
        <v>6160</v>
      </c>
      <c r="BJ2469" t="s">
        <v>5166</v>
      </c>
      <c r="BK2469" t="s">
        <v>937</v>
      </c>
      <c r="BP2469">
        <v>114</v>
      </c>
      <c r="BQ2469">
        <v>6270</v>
      </c>
      <c r="BS2469">
        <v>2</v>
      </c>
    </row>
    <row r="2470" spans="43:71" x14ac:dyDescent="0.2">
      <c r="AQ2470">
        <v>72</v>
      </c>
      <c r="AR2470">
        <v>6170</v>
      </c>
      <c r="AS2470" t="s">
        <v>32409</v>
      </c>
      <c r="AT2470" t="s">
        <v>937</v>
      </c>
      <c r="AU2470">
        <v>72</v>
      </c>
      <c r="AV2470">
        <v>6170</v>
      </c>
      <c r="AW2470" t="s">
        <v>25511</v>
      </c>
      <c r="AX2470" t="s">
        <v>937</v>
      </c>
      <c r="AY2470">
        <v>72</v>
      </c>
      <c r="AZ2470">
        <v>6170</v>
      </c>
      <c r="BA2470" t="s">
        <v>18663</v>
      </c>
      <c r="BB2470" t="s">
        <v>937</v>
      </c>
      <c r="BC2470">
        <v>72</v>
      </c>
      <c r="BD2470">
        <v>6170</v>
      </c>
      <c r="BE2470" t="s">
        <v>11815</v>
      </c>
      <c r="BF2470" t="s">
        <v>937</v>
      </c>
      <c r="BH2470">
        <v>74</v>
      </c>
      <c r="BI2470">
        <v>6170</v>
      </c>
      <c r="BJ2470" t="s">
        <v>5167</v>
      </c>
      <c r="BK2470" t="s">
        <v>936</v>
      </c>
      <c r="BP2470">
        <v>114</v>
      </c>
      <c r="BQ2470">
        <v>6280</v>
      </c>
      <c r="BS2470">
        <v>2</v>
      </c>
    </row>
    <row r="2471" spans="43:71" x14ac:dyDescent="0.2">
      <c r="AQ2471">
        <v>72</v>
      </c>
      <c r="AR2471">
        <v>6180</v>
      </c>
      <c r="AS2471" t="s">
        <v>32410</v>
      </c>
      <c r="AT2471" t="s">
        <v>937</v>
      </c>
      <c r="AU2471">
        <v>72</v>
      </c>
      <c r="AV2471">
        <v>6180</v>
      </c>
      <c r="AW2471" t="s">
        <v>25512</v>
      </c>
      <c r="AX2471" t="s">
        <v>937</v>
      </c>
      <c r="AY2471">
        <v>72</v>
      </c>
      <c r="AZ2471">
        <v>6180</v>
      </c>
      <c r="BA2471" t="s">
        <v>18664</v>
      </c>
      <c r="BB2471" t="s">
        <v>937</v>
      </c>
      <c r="BC2471">
        <v>72</v>
      </c>
      <c r="BD2471">
        <v>6180</v>
      </c>
      <c r="BE2471" t="s">
        <v>11816</v>
      </c>
      <c r="BF2471" t="s">
        <v>937</v>
      </c>
      <c r="BH2471">
        <v>74</v>
      </c>
      <c r="BI2471">
        <v>6180</v>
      </c>
      <c r="BJ2471" t="s">
        <v>5168</v>
      </c>
      <c r="BK2471" t="s">
        <v>936</v>
      </c>
      <c r="BP2471">
        <v>114</v>
      </c>
      <c r="BQ2471">
        <v>6290</v>
      </c>
      <c r="BS2471">
        <v>1</v>
      </c>
    </row>
    <row r="2472" spans="43:71" x14ac:dyDescent="0.2">
      <c r="AQ2472">
        <v>72</v>
      </c>
      <c r="AR2472">
        <v>6190</v>
      </c>
      <c r="AS2472" t="s">
        <v>32411</v>
      </c>
      <c r="AT2472" t="s">
        <v>937</v>
      </c>
      <c r="AU2472">
        <v>72</v>
      </c>
      <c r="AV2472">
        <v>6190</v>
      </c>
      <c r="AW2472" t="s">
        <v>25513</v>
      </c>
      <c r="AX2472" t="s">
        <v>937</v>
      </c>
      <c r="AY2472">
        <v>72</v>
      </c>
      <c r="AZ2472">
        <v>6190</v>
      </c>
      <c r="BA2472" t="s">
        <v>18665</v>
      </c>
      <c r="BB2472" t="s">
        <v>937</v>
      </c>
      <c r="BC2472">
        <v>72</v>
      </c>
      <c r="BD2472">
        <v>6190</v>
      </c>
      <c r="BE2472" t="s">
        <v>11817</v>
      </c>
      <c r="BF2472" t="s">
        <v>937</v>
      </c>
      <c r="BH2472">
        <v>74</v>
      </c>
      <c r="BI2472">
        <v>6190</v>
      </c>
      <c r="BJ2472" t="s">
        <v>5169</v>
      </c>
      <c r="BK2472" t="s">
        <v>937</v>
      </c>
      <c r="BP2472">
        <v>114</v>
      </c>
      <c r="BQ2472">
        <v>6300</v>
      </c>
      <c r="BS2472">
        <v>1</v>
      </c>
    </row>
    <row r="2473" spans="43:71" x14ac:dyDescent="0.2">
      <c r="AQ2473">
        <v>72</v>
      </c>
      <c r="AR2473">
        <v>6200</v>
      </c>
      <c r="AS2473" t="s">
        <v>32412</v>
      </c>
      <c r="AT2473" t="s">
        <v>937</v>
      </c>
      <c r="AU2473">
        <v>72</v>
      </c>
      <c r="AV2473">
        <v>6200</v>
      </c>
      <c r="AW2473" t="s">
        <v>25514</v>
      </c>
      <c r="AX2473" t="s">
        <v>937</v>
      </c>
      <c r="AY2473">
        <v>72</v>
      </c>
      <c r="AZ2473">
        <v>6200</v>
      </c>
      <c r="BA2473" t="s">
        <v>18666</v>
      </c>
      <c r="BB2473" t="s">
        <v>937</v>
      </c>
      <c r="BC2473">
        <v>72</v>
      </c>
      <c r="BD2473">
        <v>6200</v>
      </c>
      <c r="BE2473" t="s">
        <v>11818</v>
      </c>
      <c r="BF2473" t="s">
        <v>937</v>
      </c>
      <c r="BH2473">
        <v>74</v>
      </c>
      <c r="BI2473">
        <v>6200</v>
      </c>
      <c r="BJ2473" t="s">
        <v>5170</v>
      </c>
      <c r="BK2473" t="s">
        <v>937</v>
      </c>
      <c r="BP2473">
        <v>114</v>
      </c>
      <c r="BQ2473">
        <v>6310</v>
      </c>
      <c r="BS2473">
        <v>1</v>
      </c>
    </row>
    <row r="2474" spans="43:71" x14ac:dyDescent="0.2">
      <c r="AQ2474">
        <v>72</v>
      </c>
      <c r="AR2474">
        <v>6210</v>
      </c>
      <c r="AS2474" t="s">
        <v>32413</v>
      </c>
      <c r="AT2474" t="s">
        <v>936</v>
      </c>
      <c r="AU2474">
        <v>72</v>
      </c>
      <c r="AV2474">
        <v>6210</v>
      </c>
      <c r="AW2474" t="s">
        <v>25515</v>
      </c>
      <c r="AX2474" t="s">
        <v>936</v>
      </c>
      <c r="AY2474">
        <v>72</v>
      </c>
      <c r="AZ2474">
        <v>6210</v>
      </c>
      <c r="BA2474" t="s">
        <v>18667</v>
      </c>
      <c r="BB2474" t="s">
        <v>936</v>
      </c>
      <c r="BC2474">
        <v>72</v>
      </c>
      <c r="BD2474">
        <v>6210</v>
      </c>
      <c r="BE2474" t="s">
        <v>11819</v>
      </c>
      <c r="BF2474" t="s">
        <v>936</v>
      </c>
      <c r="BH2474">
        <v>74</v>
      </c>
      <c r="BI2474">
        <v>6210</v>
      </c>
      <c r="BJ2474" t="s">
        <v>5171</v>
      </c>
      <c r="BK2474" t="s">
        <v>936</v>
      </c>
      <c r="BP2474">
        <v>114</v>
      </c>
      <c r="BQ2474">
        <v>6320</v>
      </c>
      <c r="BS2474">
        <v>1</v>
      </c>
    </row>
    <row r="2475" spans="43:71" x14ac:dyDescent="0.2">
      <c r="AQ2475">
        <v>72</v>
      </c>
      <c r="AR2475">
        <v>6240</v>
      </c>
      <c r="AS2475" t="s">
        <v>32414</v>
      </c>
      <c r="AT2475" t="s">
        <v>937</v>
      </c>
      <c r="AU2475">
        <v>72</v>
      </c>
      <c r="AV2475">
        <v>6240</v>
      </c>
      <c r="AW2475" t="s">
        <v>25516</v>
      </c>
      <c r="AX2475" t="s">
        <v>937</v>
      </c>
      <c r="AY2475">
        <v>72</v>
      </c>
      <c r="AZ2475">
        <v>6240</v>
      </c>
      <c r="BA2475" t="s">
        <v>18668</v>
      </c>
      <c r="BB2475" t="s">
        <v>937</v>
      </c>
      <c r="BC2475">
        <v>72</v>
      </c>
      <c r="BD2475">
        <v>6240</v>
      </c>
      <c r="BE2475" t="s">
        <v>11820</v>
      </c>
      <c r="BF2475" t="s">
        <v>937</v>
      </c>
      <c r="BH2475">
        <v>74</v>
      </c>
      <c r="BI2475">
        <v>6240</v>
      </c>
      <c r="BJ2475" t="s">
        <v>5172</v>
      </c>
      <c r="BK2475" t="s">
        <v>937</v>
      </c>
      <c r="BP2475">
        <v>114</v>
      </c>
      <c r="BQ2475">
        <v>6330</v>
      </c>
      <c r="BS2475">
        <v>1</v>
      </c>
    </row>
    <row r="2476" spans="43:71" x14ac:dyDescent="0.2">
      <c r="AQ2476">
        <v>72</v>
      </c>
      <c r="AR2476">
        <v>6250</v>
      </c>
      <c r="AS2476" t="s">
        <v>32415</v>
      </c>
      <c r="AT2476" t="s">
        <v>937</v>
      </c>
      <c r="AU2476">
        <v>72</v>
      </c>
      <c r="AV2476">
        <v>6250</v>
      </c>
      <c r="AW2476" t="s">
        <v>25517</v>
      </c>
      <c r="AX2476" t="s">
        <v>937</v>
      </c>
      <c r="AY2476">
        <v>72</v>
      </c>
      <c r="AZ2476">
        <v>6250</v>
      </c>
      <c r="BA2476" t="s">
        <v>18669</v>
      </c>
      <c r="BB2476" t="s">
        <v>937</v>
      </c>
      <c r="BC2476">
        <v>72</v>
      </c>
      <c r="BD2476">
        <v>6250</v>
      </c>
      <c r="BE2476" t="s">
        <v>11821</v>
      </c>
      <c r="BF2476" t="s">
        <v>937</v>
      </c>
      <c r="BH2476">
        <v>74</v>
      </c>
      <c r="BI2476">
        <v>6250</v>
      </c>
      <c r="BJ2476" t="s">
        <v>5173</v>
      </c>
      <c r="BK2476" t="s">
        <v>936</v>
      </c>
      <c r="BP2476">
        <v>114</v>
      </c>
      <c r="BQ2476">
        <v>6340</v>
      </c>
      <c r="BS2476">
        <v>1</v>
      </c>
    </row>
    <row r="2477" spans="43:71" x14ac:dyDescent="0.2">
      <c r="AQ2477">
        <v>72</v>
      </c>
      <c r="AR2477">
        <v>6256</v>
      </c>
      <c r="AS2477" t="s">
        <v>32416</v>
      </c>
      <c r="AT2477" t="s">
        <v>936</v>
      </c>
      <c r="AU2477">
        <v>72</v>
      </c>
      <c r="AV2477">
        <v>6256</v>
      </c>
      <c r="AW2477" t="s">
        <v>25518</v>
      </c>
      <c r="AX2477" t="s">
        <v>936</v>
      </c>
      <c r="AY2477">
        <v>72</v>
      </c>
      <c r="AZ2477">
        <v>6256</v>
      </c>
      <c r="BA2477" t="s">
        <v>18670</v>
      </c>
      <c r="BB2477" t="s">
        <v>936</v>
      </c>
      <c r="BC2477">
        <v>72</v>
      </c>
      <c r="BD2477">
        <v>6256</v>
      </c>
      <c r="BE2477" t="s">
        <v>11822</v>
      </c>
      <c r="BF2477" t="s">
        <v>936</v>
      </c>
      <c r="BH2477">
        <v>74</v>
      </c>
      <c r="BI2477">
        <v>6256</v>
      </c>
      <c r="BJ2477" t="s">
        <v>5174</v>
      </c>
      <c r="BK2477" t="s">
        <v>936</v>
      </c>
      <c r="BP2477">
        <v>116</v>
      </c>
      <c r="BQ2477">
        <v>6010</v>
      </c>
      <c r="BS2477">
        <v>2</v>
      </c>
    </row>
    <row r="2478" spans="43:71" x14ac:dyDescent="0.2">
      <c r="AQ2478">
        <v>72</v>
      </c>
      <c r="AR2478">
        <v>6260</v>
      </c>
      <c r="AS2478" t="s">
        <v>32417</v>
      </c>
      <c r="AT2478" t="s">
        <v>937</v>
      </c>
      <c r="AU2478">
        <v>72</v>
      </c>
      <c r="AV2478">
        <v>6260</v>
      </c>
      <c r="AW2478" t="s">
        <v>25519</v>
      </c>
      <c r="AX2478" t="s">
        <v>937</v>
      </c>
      <c r="AY2478">
        <v>72</v>
      </c>
      <c r="AZ2478">
        <v>6260</v>
      </c>
      <c r="BA2478" t="s">
        <v>18671</v>
      </c>
      <c r="BB2478" t="s">
        <v>937</v>
      </c>
      <c r="BC2478">
        <v>72</v>
      </c>
      <c r="BD2478">
        <v>6260</v>
      </c>
      <c r="BE2478" t="s">
        <v>11823</v>
      </c>
      <c r="BF2478" t="s">
        <v>937</v>
      </c>
      <c r="BH2478">
        <v>74</v>
      </c>
      <c r="BI2478">
        <v>6260</v>
      </c>
      <c r="BJ2478" t="s">
        <v>5175</v>
      </c>
      <c r="BK2478" t="s">
        <v>937</v>
      </c>
      <c r="BP2478">
        <v>116</v>
      </c>
      <c r="BQ2478">
        <v>6020</v>
      </c>
      <c r="BS2478">
        <v>2</v>
      </c>
    </row>
    <row r="2479" spans="43:71" x14ac:dyDescent="0.2">
      <c r="AQ2479">
        <v>72</v>
      </c>
      <c r="AR2479">
        <v>6270</v>
      </c>
      <c r="AS2479" t="s">
        <v>32418</v>
      </c>
      <c r="AT2479" t="s">
        <v>937</v>
      </c>
      <c r="AU2479">
        <v>72</v>
      </c>
      <c r="AV2479">
        <v>6270</v>
      </c>
      <c r="AW2479" t="s">
        <v>25520</v>
      </c>
      <c r="AX2479" t="s">
        <v>937</v>
      </c>
      <c r="AY2479">
        <v>72</v>
      </c>
      <c r="AZ2479">
        <v>6270</v>
      </c>
      <c r="BA2479" t="s">
        <v>18672</v>
      </c>
      <c r="BB2479" t="s">
        <v>937</v>
      </c>
      <c r="BC2479">
        <v>72</v>
      </c>
      <c r="BD2479">
        <v>6270</v>
      </c>
      <c r="BE2479" t="s">
        <v>11824</v>
      </c>
      <c r="BF2479" t="s">
        <v>937</v>
      </c>
      <c r="BH2479">
        <v>74</v>
      </c>
      <c r="BI2479">
        <v>6270</v>
      </c>
      <c r="BJ2479" t="s">
        <v>5176</v>
      </c>
      <c r="BK2479" t="s">
        <v>937</v>
      </c>
      <c r="BP2479">
        <v>116</v>
      </c>
      <c r="BQ2479">
        <v>6030</v>
      </c>
      <c r="BS2479">
        <v>2</v>
      </c>
    </row>
    <row r="2480" spans="43:71" x14ac:dyDescent="0.2">
      <c r="AQ2480">
        <v>72</v>
      </c>
      <c r="AR2480">
        <v>6280</v>
      </c>
      <c r="AS2480" t="s">
        <v>32419</v>
      </c>
      <c r="AT2480" t="s">
        <v>936</v>
      </c>
      <c r="AU2480">
        <v>72</v>
      </c>
      <c r="AV2480">
        <v>6280</v>
      </c>
      <c r="AW2480" t="s">
        <v>25521</v>
      </c>
      <c r="AX2480" t="s">
        <v>936</v>
      </c>
      <c r="AY2480">
        <v>72</v>
      </c>
      <c r="AZ2480">
        <v>6280</v>
      </c>
      <c r="BA2480" t="s">
        <v>18673</v>
      </c>
      <c r="BB2480" t="s">
        <v>936</v>
      </c>
      <c r="BC2480">
        <v>72</v>
      </c>
      <c r="BD2480">
        <v>6280</v>
      </c>
      <c r="BE2480" t="s">
        <v>11825</v>
      </c>
      <c r="BF2480" t="s">
        <v>936</v>
      </c>
      <c r="BH2480">
        <v>74</v>
      </c>
      <c r="BI2480">
        <v>6280</v>
      </c>
      <c r="BJ2480" t="s">
        <v>5177</v>
      </c>
      <c r="BK2480" t="s">
        <v>936</v>
      </c>
      <c r="BP2480">
        <v>116</v>
      </c>
      <c r="BQ2480">
        <v>6040</v>
      </c>
      <c r="BS2480">
        <v>2</v>
      </c>
    </row>
    <row r="2481" spans="43:71" x14ac:dyDescent="0.2">
      <c r="AQ2481">
        <v>72</v>
      </c>
      <c r="AR2481">
        <v>6290</v>
      </c>
      <c r="AS2481" t="s">
        <v>32420</v>
      </c>
      <c r="AT2481" t="s">
        <v>937</v>
      </c>
      <c r="AU2481">
        <v>72</v>
      </c>
      <c r="AV2481">
        <v>6290</v>
      </c>
      <c r="AW2481" t="s">
        <v>25522</v>
      </c>
      <c r="AX2481" t="s">
        <v>937</v>
      </c>
      <c r="AY2481">
        <v>72</v>
      </c>
      <c r="AZ2481">
        <v>6290</v>
      </c>
      <c r="BA2481" t="s">
        <v>18674</v>
      </c>
      <c r="BB2481" t="s">
        <v>937</v>
      </c>
      <c r="BC2481">
        <v>72</v>
      </c>
      <c r="BD2481">
        <v>6290</v>
      </c>
      <c r="BE2481" t="s">
        <v>11826</v>
      </c>
      <c r="BF2481" t="s">
        <v>937</v>
      </c>
      <c r="BH2481">
        <v>74</v>
      </c>
      <c r="BI2481">
        <v>6290</v>
      </c>
      <c r="BJ2481" t="s">
        <v>5178</v>
      </c>
      <c r="BK2481" t="s">
        <v>936</v>
      </c>
      <c r="BP2481">
        <v>116</v>
      </c>
      <c r="BQ2481">
        <v>6070</v>
      </c>
      <c r="BS2481">
        <v>2</v>
      </c>
    </row>
    <row r="2482" spans="43:71" x14ac:dyDescent="0.2">
      <c r="AQ2482">
        <v>72</v>
      </c>
      <c r="AR2482">
        <v>6300</v>
      </c>
      <c r="AS2482" t="s">
        <v>32421</v>
      </c>
      <c r="AT2482" t="s">
        <v>936</v>
      </c>
      <c r="AU2482">
        <v>72</v>
      </c>
      <c r="AV2482">
        <v>6300</v>
      </c>
      <c r="AW2482" t="s">
        <v>25523</v>
      </c>
      <c r="AX2482" t="s">
        <v>936</v>
      </c>
      <c r="AY2482">
        <v>72</v>
      </c>
      <c r="AZ2482">
        <v>6300</v>
      </c>
      <c r="BA2482" t="s">
        <v>18675</v>
      </c>
      <c r="BB2482" t="s">
        <v>936</v>
      </c>
      <c r="BC2482">
        <v>72</v>
      </c>
      <c r="BD2482">
        <v>6300</v>
      </c>
      <c r="BE2482" t="s">
        <v>11827</v>
      </c>
      <c r="BF2482" t="s">
        <v>936</v>
      </c>
      <c r="BH2482">
        <v>74</v>
      </c>
      <c r="BI2482">
        <v>6300</v>
      </c>
      <c r="BJ2482" t="s">
        <v>5179</v>
      </c>
      <c r="BK2482" t="s">
        <v>936</v>
      </c>
      <c r="BP2482">
        <v>116</v>
      </c>
      <c r="BQ2482">
        <v>6080</v>
      </c>
      <c r="BS2482">
        <v>2</v>
      </c>
    </row>
    <row r="2483" spans="43:71" x14ac:dyDescent="0.2">
      <c r="AQ2483">
        <v>72</v>
      </c>
      <c r="AR2483">
        <v>6310</v>
      </c>
      <c r="AS2483" t="s">
        <v>32422</v>
      </c>
      <c r="AT2483" t="s">
        <v>936</v>
      </c>
      <c r="AU2483">
        <v>72</v>
      </c>
      <c r="AV2483">
        <v>6310</v>
      </c>
      <c r="AW2483" t="s">
        <v>25524</v>
      </c>
      <c r="AX2483" t="s">
        <v>936</v>
      </c>
      <c r="AY2483">
        <v>72</v>
      </c>
      <c r="AZ2483">
        <v>6310</v>
      </c>
      <c r="BA2483" t="s">
        <v>18676</v>
      </c>
      <c r="BB2483" t="s">
        <v>936</v>
      </c>
      <c r="BC2483">
        <v>72</v>
      </c>
      <c r="BD2483">
        <v>6310</v>
      </c>
      <c r="BE2483" t="s">
        <v>11828</v>
      </c>
      <c r="BF2483" t="s">
        <v>936</v>
      </c>
      <c r="BH2483">
        <v>74</v>
      </c>
      <c r="BI2483">
        <v>6310</v>
      </c>
      <c r="BJ2483" t="s">
        <v>5180</v>
      </c>
      <c r="BK2483" t="s">
        <v>936</v>
      </c>
      <c r="BP2483">
        <v>116</v>
      </c>
      <c r="BQ2483">
        <v>6090</v>
      </c>
      <c r="BS2483">
        <v>2</v>
      </c>
    </row>
    <row r="2484" spans="43:71" x14ac:dyDescent="0.2">
      <c r="AQ2484">
        <v>72</v>
      </c>
      <c r="AR2484">
        <v>6320</v>
      </c>
      <c r="AS2484" t="s">
        <v>32423</v>
      </c>
      <c r="AT2484" t="s">
        <v>938</v>
      </c>
      <c r="AU2484">
        <v>72</v>
      </c>
      <c r="AV2484">
        <v>6320</v>
      </c>
      <c r="AW2484" t="s">
        <v>25525</v>
      </c>
      <c r="AX2484" t="s">
        <v>938</v>
      </c>
      <c r="AY2484">
        <v>72</v>
      </c>
      <c r="AZ2484">
        <v>6320</v>
      </c>
      <c r="BA2484" t="s">
        <v>18677</v>
      </c>
      <c r="BB2484" t="s">
        <v>938</v>
      </c>
      <c r="BC2484">
        <v>72</v>
      </c>
      <c r="BD2484">
        <v>6320</v>
      </c>
      <c r="BE2484" t="s">
        <v>11829</v>
      </c>
      <c r="BF2484" t="s">
        <v>938</v>
      </c>
      <c r="BH2484">
        <v>74</v>
      </c>
      <c r="BI2484">
        <v>6320</v>
      </c>
      <c r="BJ2484" t="s">
        <v>5181</v>
      </c>
      <c r="BK2484" t="s">
        <v>936</v>
      </c>
      <c r="BP2484">
        <v>116</v>
      </c>
      <c r="BQ2484">
        <v>6100</v>
      </c>
      <c r="BS2484">
        <v>2</v>
      </c>
    </row>
    <row r="2485" spans="43:71" x14ac:dyDescent="0.2">
      <c r="AQ2485">
        <v>72</v>
      </c>
      <c r="AR2485">
        <v>6330</v>
      </c>
      <c r="AS2485" t="s">
        <v>32424</v>
      </c>
      <c r="AT2485" t="s">
        <v>937</v>
      </c>
      <c r="AU2485">
        <v>72</v>
      </c>
      <c r="AV2485">
        <v>6330</v>
      </c>
      <c r="AW2485" t="s">
        <v>25526</v>
      </c>
      <c r="AX2485" t="s">
        <v>937</v>
      </c>
      <c r="AY2485">
        <v>72</v>
      </c>
      <c r="AZ2485">
        <v>6330</v>
      </c>
      <c r="BA2485" t="s">
        <v>18678</v>
      </c>
      <c r="BB2485" t="s">
        <v>937</v>
      </c>
      <c r="BC2485">
        <v>72</v>
      </c>
      <c r="BD2485">
        <v>6330</v>
      </c>
      <c r="BE2485" t="s">
        <v>11830</v>
      </c>
      <c r="BF2485" t="s">
        <v>937</v>
      </c>
      <c r="BH2485">
        <v>74</v>
      </c>
      <c r="BI2485">
        <v>6330</v>
      </c>
      <c r="BJ2485" t="s">
        <v>5182</v>
      </c>
      <c r="BK2485" t="s">
        <v>936</v>
      </c>
      <c r="BP2485">
        <v>116</v>
      </c>
      <c r="BQ2485">
        <v>6101</v>
      </c>
      <c r="BS2485">
        <v>2</v>
      </c>
    </row>
    <row r="2486" spans="43:71" x14ac:dyDescent="0.2">
      <c r="AQ2486">
        <v>72</v>
      </c>
      <c r="AR2486">
        <v>6340</v>
      </c>
      <c r="AS2486" t="s">
        <v>32425</v>
      </c>
      <c r="AT2486" t="s">
        <v>936</v>
      </c>
      <c r="AU2486">
        <v>72</v>
      </c>
      <c r="AV2486">
        <v>6340</v>
      </c>
      <c r="AW2486" t="s">
        <v>25527</v>
      </c>
      <c r="AX2486" t="s">
        <v>936</v>
      </c>
      <c r="AY2486">
        <v>72</v>
      </c>
      <c r="AZ2486">
        <v>6340</v>
      </c>
      <c r="BA2486" t="s">
        <v>18679</v>
      </c>
      <c r="BB2486" t="s">
        <v>936</v>
      </c>
      <c r="BC2486">
        <v>72</v>
      </c>
      <c r="BD2486">
        <v>6340</v>
      </c>
      <c r="BE2486" t="s">
        <v>11831</v>
      </c>
      <c r="BF2486" t="s">
        <v>936</v>
      </c>
      <c r="BH2486">
        <v>74</v>
      </c>
      <c r="BI2486">
        <v>6340</v>
      </c>
      <c r="BJ2486" t="s">
        <v>5183</v>
      </c>
      <c r="BK2486" t="s">
        <v>936</v>
      </c>
      <c r="BP2486">
        <v>116</v>
      </c>
      <c r="BQ2486">
        <v>6110</v>
      </c>
      <c r="BS2486">
        <v>1</v>
      </c>
    </row>
    <row r="2487" spans="43:71" x14ac:dyDescent="0.2">
      <c r="AQ2487">
        <v>72</v>
      </c>
      <c r="AR2487">
        <v>6350</v>
      </c>
      <c r="AS2487" t="s">
        <v>32426</v>
      </c>
      <c r="AT2487" t="s">
        <v>936</v>
      </c>
      <c r="AU2487">
        <v>72</v>
      </c>
      <c r="AV2487">
        <v>6350</v>
      </c>
      <c r="AW2487" t="s">
        <v>25528</v>
      </c>
      <c r="AX2487" t="s">
        <v>936</v>
      </c>
      <c r="AY2487">
        <v>72</v>
      </c>
      <c r="AZ2487">
        <v>6350</v>
      </c>
      <c r="BA2487" t="s">
        <v>18680</v>
      </c>
      <c r="BB2487" t="s">
        <v>936</v>
      </c>
      <c r="BC2487">
        <v>72</v>
      </c>
      <c r="BD2487">
        <v>6350</v>
      </c>
      <c r="BE2487" t="s">
        <v>11832</v>
      </c>
      <c r="BF2487" t="s">
        <v>936</v>
      </c>
      <c r="BH2487">
        <v>74</v>
      </c>
      <c r="BI2487">
        <v>6350</v>
      </c>
      <c r="BJ2487" t="s">
        <v>5184</v>
      </c>
      <c r="BK2487" t="s">
        <v>936</v>
      </c>
      <c r="BP2487">
        <v>116</v>
      </c>
      <c r="BQ2487">
        <v>6130</v>
      </c>
      <c r="BS2487">
        <v>3</v>
      </c>
    </row>
    <row r="2488" spans="43:71" x14ac:dyDescent="0.2">
      <c r="AQ2488">
        <v>72</v>
      </c>
      <c r="AR2488">
        <v>6360</v>
      </c>
      <c r="AS2488" t="s">
        <v>32427</v>
      </c>
      <c r="AT2488" t="s">
        <v>936</v>
      </c>
      <c r="AU2488">
        <v>72</v>
      </c>
      <c r="AV2488">
        <v>6360</v>
      </c>
      <c r="AW2488" t="s">
        <v>25529</v>
      </c>
      <c r="AX2488" t="s">
        <v>936</v>
      </c>
      <c r="AY2488">
        <v>72</v>
      </c>
      <c r="AZ2488">
        <v>6360</v>
      </c>
      <c r="BA2488" t="s">
        <v>18681</v>
      </c>
      <c r="BB2488" t="s">
        <v>936</v>
      </c>
      <c r="BC2488">
        <v>72</v>
      </c>
      <c r="BD2488">
        <v>6360</v>
      </c>
      <c r="BE2488" t="s">
        <v>11833</v>
      </c>
      <c r="BF2488" t="s">
        <v>936</v>
      </c>
      <c r="BH2488">
        <v>74</v>
      </c>
      <c r="BI2488">
        <v>6360</v>
      </c>
      <c r="BJ2488" t="s">
        <v>5185</v>
      </c>
      <c r="BK2488" t="s">
        <v>936</v>
      </c>
      <c r="BP2488">
        <v>116</v>
      </c>
      <c r="BQ2488">
        <v>6131</v>
      </c>
      <c r="BS2488">
        <v>1</v>
      </c>
    </row>
    <row r="2489" spans="43:71" x14ac:dyDescent="0.2">
      <c r="AQ2489">
        <v>72</v>
      </c>
      <c r="AR2489">
        <v>7205</v>
      </c>
      <c r="AS2489" t="s">
        <v>32428</v>
      </c>
      <c r="AT2489" t="s">
        <v>936</v>
      </c>
      <c r="AU2489">
        <v>72</v>
      </c>
      <c r="AV2489">
        <v>7205</v>
      </c>
      <c r="AW2489" t="s">
        <v>25530</v>
      </c>
      <c r="AX2489" t="s">
        <v>936</v>
      </c>
      <c r="AY2489">
        <v>72</v>
      </c>
      <c r="AZ2489">
        <v>7205</v>
      </c>
      <c r="BA2489" t="s">
        <v>18682</v>
      </c>
      <c r="BB2489" t="s">
        <v>936</v>
      </c>
      <c r="BC2489">
        <v>72</v>
      </c>
      <c r="BD2489">
        <v>7205</v>
      </c>
      <c r="BE2489" t="s">
        <v>11834</v>
      </c>
      <c r="BF2489" t="s">
        <v>936</v>
      </c>
      <c r="BH2489">
        <v>74</v>
      </c>
      <c r="BI2489">
        <v>7205</v>
      </c>
      <c r="BJ2489" t="s">
        <v>5186</v>
      </c>
      <c r="BK2489" t="s">
        <v>937</v>
      </c>
      <c r="BP2489">
        <v>116</v>
      </c>
      <c r="BQ2489">
        <v>6140</v>
      </c>
      <c r="BS2489">
        <v>2</v>
      </c>
    </row>
    <row r="2490" spans="43:71" x14ac:dyDescent="0.2">
      <c r="AQ2490">
        <v>72</v>
      </c>
      <c r="AR2490">
        <v>7206</v>
      </c>
      <c r="AS2490" t="s">
        <v>32429</v>
      </c>
      <c r="AT2490" t="s">
        <v>937</v>
      </c>
      <c r="AU2490">
        <v>72</v>
      </c>
      <c r="AV2490">
        <v>7206</v>
      </c>
      <c r="AW2490" t="s">
        <v>25531</v>
      </c>
      <c r="AX2490" t="s">
        <v>937</v>
      </c>
      <c r="AY2490">
        <v>72</v>
      </c>
      <c r="AZ2490">
        <v>7206</v>
      </c>
      <c r="BA2490" t="s">
        <v>18683</v>
      </c>
      <c r="BB2490" t="s">
        <v>937</v>
      </c>
      <c r="BC2490">
        <v>72</v>
      </c>
      <c r="BD2490">
        <v>7206</v>
      </c>
      <c r="BE2490" t="s">
        <v>11835</v>
      </c>
      <c r="BF2490" t="s">
        <v>937</v>
      </c>
      <c r="BH2490">
        <v>74</v>
      </c>
      <c r="BI2490">
        <v>7206</v>
      </c>
      <c r="BJ2490" t="s">
        <v>5187</v>
      </c>
      <c r="BK2490" t="s">
        <v>936</v>
      </c>
      <c r="BP2490">
        <v>116</v>
      </c>
      <c r="BQ2490">
        <v>6150</v>
      </c>
      <c r="BS2490">
        <v>2</v>
      </c>
    </row>
    <row r="2491" spans="43:71" x14ac:dyDescent="0.2">
      <c r="AQ2491">
        <v>72</v>
      </c>
      <c r="AR2491">
        <v>7207</v>
      </c>
      <c r="AS2491" t="s">
        <v>32430</v>
      </c>
      <c r="AT2491" t="s">
        <v>937</v>
      </c>
      <c r="AU2491">
        <v>72</v>
      </c>
      <c r="AV2491">
        <v>7207</v>
      </c>
      <c r="AW2491" t="s">
        <v>25532</v>
      </c>
      <c r="AX2491" t="s">
        <v>937</v>
      </c>
      <c r="AY2491">
        <v>72</v>
      </c>
      <c r="AZ2491">
        <v>7207</v>
      </c>
      <c r="BA2491" t="s">
        <v>18684</v>
      </c>
      <c r="BB2491" t="s">
        <v>937</v>
      </c>
      <c r="BC2491">
        <v>72</v>
      </c>
      <c r="BD2491">
        <v>7207</v>
      </c>
      <c r="BE2491" t="s">
        <v>11836</v>
      </c>
      <c r="BF2491" t="s">
        <v>937</v>
      </c>
      <c r="BH2491">
        <v>74</v>
      </c>
      <c r="BI2491">
        <v>7207</v>
      </c>
      <c r="BJ2491" t="s">
        <v>5188</v>
      </c>
      <c r="BK2491" t="s">
        <v>936</v>
      </c>
      <c r="BP2491">
        <v>116</v>
      </c>
      <c r="BQ2491">
        <v>6160</v>
      </c>
      <c r="BS2491">
        <v>2</v>
      </c>
    </row>
    <row r="2492" spans="43:71" x14ac:dyDescent="0.2">
      <c r="AQ2492">
        <v>72</v>
      </c>
      <c r="AR2492">
        <v>7210</v>
      </c>
      <c r="AS2492" t="s">
        <v>32431</v>
      </c>
      <c r="AT2492" t="s">
        <v>938</v>
      </c>
      <c r="AU2492">
        <v>72</v>
      </c>
      <c r="AV2492">
        <v>7210</v>
      </c>
      <c r="AW2492" t="s">
        <v>25533</v>
      </c>
      <c r="AX2492" t="s">
        <v>938</v>
      </c>
      <c r="AY2492">
        <v>72</v>
      </c>
      <c r="AZ2492">
        <v>7210</v>
      </c>
      <c r="BA2492" t="s">
        <v>18685</v>
      </c>
      <c r="BB2492" t="s">
        <v>938</v>
      </c>
      <c r="BC2492">
        <v>72</v>
      </c>
      <c r="BD2492">
        <v>7210</v>
      </c>
      <c r="BE2492" t="s">
        <v>11837</v>
      </c>
      <c r="BF2492" t="s">
        <v>938</v>
      </c>
      <c r="BH2492">
        <v>74</v>
      </c>
      <c r="BI2492">
        <v>7210</v>
      </c>
      <c r="BJ2492" t="s">
        <v>5189</v>
      </c>
      <c r="BK2492" t="s">
        <v>939</v>
      </c>
      <c r="BP2492">
        <v>116</v>
      </c>
      <c r="BQ2492">
        <v>6170</v>
      </c>
      <c r="BS2492">
        <v>2</v>
      </c>
    </row>
    <row r="2493" spans="43:71" x14ac:dyDescent="0.2">
      <c r="AQ2493">
        <v>72</v>
      </c>
      <c r="AR2493">
        <v>8073</v>
      </c>
      <c r="AS2493" t="s">
        <v>32432</v>
      </c>
      <c r="AT2493" t="s">
        <v>936</v>
      </c>
      <c r="AU2493">
        <v>72</v>
      </c>
      <c r="AV2493">
        <v>8073</v>
      </c>
      <c r="AW2493" t="s">
        <v>25534</v>
      </c>
      <c r="AX2493" t="s">
        <v>936</v>
      </c>
      <c r="AY2493">
        <v>72</v>
      </c>
      <c r="AZ2493">
        <v>8073</v>
      </c>
      <c r="BA2493" t="s">
        <v>18686</v>
      </c>
      <c r="BB2493" t="s">
        <v>936</v>
      </c>
      <c r="BC2493">
        <v>72</v>
      </c>
      <c r="BD2493">
        <v>8073</v>
      </c>
      <c r="BE2493" t="s">
        <v>11838</v>
      </c>
      <c r="BF2493" t="s">
        <v>936</v>
      </c>
      <c r="BH2493">
        <v>74</v>
      </c>
      <c r="BI2493">
        <v>8073</v>
      </c>
      <c r="BJ2493" t="s">
        <v>5190</v>
      </c>
      <c r="BK2493" t="s">
        <v>936</v>
      </c>
      <c r="BP2493">
        <v>116</v>
      </c>
      <c r="BQ2493">
        <v>6180</v>
      </c>
      <c r="BS2493">
        <v>2</v>
      </c>
    </row>
    <row r="2494" spans="43:71" x14ac:dyDescent="0.2">
      <c r="AQ2494">
        <v>72</v>
      </c>
      <c r="AR2494">
        <v>8074</v>
      </c>
      <c r="AS2494" t="s">
        <v>32433</v>
      </c>
      <c r="AT2494" t="s">
        <v>937</v>
      </c>
      <c r="AU2494">
        <v>72</v>
      </c>
      <c r="AV2494">
        <v>8074</v>
      </c>
      <c r="AW2494" t="s">
        <v>25535</v>
      </c>
      <c r="AX2494" t="s">
        <v>937</v>
      </c>
      <c r="AY2494">
        <v>72</v>
      </c>
      <c r="AZ2494">
        <v>8074</v>
      </c>
      <c r="BA2494" t="s">
        <v>18687</v>
      </c>
      <c r="BB2494" t="s">
        <v>937</v>
      </c>
      <c r="BC2494">
        <v>72</v>
      </c>
      <c r="BD2494">
        <v>8074</v>
      </c>
      <c r="BE2494" t="s">
        <v>11839</v>
      </c>
      <c r="BF2494" t="s">
        <v>937</v>
      </c>
      <c r="BH2494">
        <v>74</v>
      </c>
      <c r="BI2494">
        <v>8074</v>
      </c>
      <c r="BJ2494" t="s">
        <v>5191</v>
      </c>
      <c r="BK2494" t="s">
        <v>937</v>
      </c>
      <c r="BP2494">
        <v>116</v>
      </c>
      <c r="BQ2494">
        <v>6190</v>
      </c>
      <c r="BS2494">
        <v>2</v>
      </c>
    </row>
    <row r="2495" spans="43:71" x14ac:dyDescent="0.2">
      <c r="AQ2495">
        <v>72</v>
      </c>
      <c r="AR2495">
        <v>8075</v>
      </c>
      <c r="AS2495" t="s">
        <v>32434</v>
      </c>
      <c r="AT2495" t="s">
        <v>937</v>
      </c>
      <c r="AU2495">
        <v>72</v>
      </c>
      <c r="AV2495">
        <v>8075</v>
      </c>
      <c r="AW2495" t="s">
        <v>25536</v>
      </c>
      <c r="AX2495" t="s">
        <v>937</v>
      </c>
      <c r="AY2495">
        <v>72</v>
      </c>
      <c r="AZ2495">
        <v>8075</v>
      </c>
      <c r="BA2495" t="s">
        <v>18688</v>
      </c>
      <c r="BB2495" t="s">
        <v>937</v>
      </c>
      <c r="BC2495">
        <v>72</v>
      </c>
      <c r="BD2495">
        <v>8075</v>
      </c>
      <c r="BE2495" t="s">
        <v>11840</v>
      </c>
      <c r="BF2495" t="s">
        <v>937</v>
      </c>
      <c r="BH2495">
        <v>74</v>
      </c>
      <c r="BI2495">
        <v>8075</v>
      </c>
      <c r="BJ2495" t="s">
        <v>5192</v>
      </c>
      <c r="BK2495" t="s">
        <v>936</v>
      </c>
      <c r="BP2495">
        <v>116</v>
      </c>
      <c r="BQ2495">
        <v>6200</v>
      </c>
      <c r="BS2495">
        <v>2</v>
      </c>
    </row>
    <row r="2496" spans="43:71" x14ac:dyDescent="0.2">
      <c r="AQ2496">
        <v>72</v>
      </c>
      <c r="AR2496">
        <v>8076</v>
      </c>
      <c r="AS2496" t="s">
        <v>32435</v>
      </c>
      <c r="AT2496" t="s">
        <v>938</v>
      </c>
      <c r="AU2496">
        <v>72</v>
      </c>
      <c r="AV2496">
        <v>8076</v>
      </c>
      <c r="AW2496" t="s">
        <v>25537</v>
      </c>
      <c r="AX2496" t="s">
        <v>938</v>
      </c>
      <c r="AY2496">
        <v>72</v>
      </c>
      <c r="AZ2496">
        <v>8076</v>
      </c>
      <c r="BA2496" t="s">
        <v>18689</v>
      </c>
      <c r="BB2496" t="s">
        <v>938</v>
      </c>
      <c r="BC2496">
        <v>72</v>
      </c>
      <c r="BD2496">
        <v>8076</v>
      </c>
      <c r="BE2496" t="s">
        <v>11841</v>
      </c>
      <c r="BF2496" t="s">
        <v>938</v>
      </c>
      <c r="BH2496">
        <v>74</v>
      </c>
      <c r="BI2496">
        <v>8076</v>
      </c>
      <c r="BJ2496" t="s">
        <v>5193</v>
      </c>
      <c r="BK2496" t="s">
        <v>937</v>
      </c>
      <c r="BP2496">
        <v>116</v>
      </c>
      <c r="BQ2496">
        <v>6210</v>
      </c>
      <c r="BS2496">
        <v>1</v>
      </c>
    </row>
    <row r="2497" spans="43:71" x14ac:dyDescent="0.2">
      <c r="AQ2497">
        <v>72</v>
      </c>
      <c r="AR2497">
        <v>8077</v>
      </c>
      <c r="AS2497" t="s">
        <v>32436</v>
      </c>
      <c r="AT2497" t="s">
        <v>937</v>
      </c>
      <c r="AU2497">
        <v>72</v>
      </c>
      <c r="AV2497">
        <v>8077</v>
      </c>
      <c r="AW2497" t="s">
        <v>25538</v>
      </c>
      <c r="AX2497" t="s">
        <v>937</v>
      </c>
      <c r="AY2497">
        <v>72</v>
      </c>
      <c r="AZ2497">
        <v>8077</v>
      </c>
      <c r="BA2497" t="s">
        <v>18690</v>
      </c>
      <c r="BB2497" t="s">
        <v>937</v>
      </c>
      <c r="BC2497">
        <v>72</v>
      </c>
      <c r="BD2497">
        <v>8077</v>
      </c>
      <c r="BE2497" t="s">
        <v>11842</v>
      </c>
      <c r="BF2497" t="s">
        <v>937</v>
      </c>
      <c r="BH2497">
        <v>74</v>
      </c>
      <c r="BI2497">
        <v>8077</v>
      </c>
      <c r="BJ2497" t="s">
        <v>5194</v>
      </c>
      <c r="BK2497" t="s">
        <v>937</v>
      </c>
      <c r="BP2497">
        <v>116</v>
      </c>
      <c r="BQ2497">
        <v>6240</v>
      </c>
      <c r="BS2497">
        <v>2</v>
      </c>
    </row>
    <row r="2498" spans="43:71" x14ac:dyDescent="0.2">
      <c r="AQ2498">
        <v>72</v>
      </c>
      <c r="AR2498">
        <v>8078</v>
      </c>
      <c r="AS2498" t="s">
        <v>32437</v>
      </c>
      <c r="AT2498" t="s">
        <v>937</v>
      </c>
      <c r="AU2498">
        <v>72</v>
      </c>
      <c r="AV2498">
        <v>8078</v>
      </c>
      <c r="AW2498" t="s">
        <v>25539</v>
      </c>
      <c r="AX2498" t="s">
        <v>937</v>
      </c>
      <c r="AY2498">
        <v>72</v>
      </c>
      <c r="AZ2498">
        <v>8078</v>
      </c>
      <c r="BA2498" t="s">
        <v>18691</v>
      </c>
      <c r="BB2498" t="s">
        <v>937</v>
      </c>
      <c r="BC2498">
        <v>72</v>
      </c>
      <c r="BD2498">
        <v>8078</v>
      </c>
      <c r="BE2498" t="s">
        <v>11843</v>
      </c>
      <c r="BF2498" t="s">
        <v>937</v>
      </c>
      <c r="BH2498">
        <v>74</v>
      </c>
      <c r="BI2498">
        <v>8078</v>
      </c>
      <c r="BJ2498" t="s">
        <v>5195</v>
      </c>
      <c r="BK2498" t="s">
        <v>937</v>
      </c>
      <c r="BP2498">
        <v>116</v>
      </c>
      <c r="BQ2498">
        <v>6250</v>
      </c>
      <c r="BS2498">
        <v>1</v>
      </c>
    </row>
    <row r="2499" spans="43:71" x14ac:dyDescent="0.2">
      <c r="AQ2499">
        <v>72</v>
      </c>
      <c r="AR2499">
        <v>8079</v>
      </c>
      <c r="AS2499" t="s">
        <v>32438</v>
      </c>
      <c r="AT2499" t="s">
        <v>937</v>
      </c>
      <c r="AU2499">
        <v>72</v>
      </c>
      <c r="AV2499">
        <v>8079</v>
      </c>
      <c r="AW2499" t="s">
        <v>25540</v>
      </c>
      <c r="AX2499" t="s">
        <v>937</v>
      </c>
      <c r="AY2499">
        <v>72</v>
      </c>
      <c r="AZ2499">
        <v>8079</v>
      </c>
      <c r="BA2499" t="s">
        <v>18692</v>
      </c>
      <c r="BB2499" t="s">
        <v>937</v>
      </c>
      <c r="BC2499">
        <v>72</v>
      </c>
      <c r="BD2499">
        <v>8079</v>
      </c>
      <c r="BE2499" t="s">
        <v>11844</v>
      </c>
      <c r="BF2499" t="s">
        <v>937</v>
      </c>
      <c r="BH2499">
        <v>74</v>
      </c>
      <c r="BI2499">
        <v>8079</v>
      </c>
      <c r="BJ2499" t="s">
        <v>5196</v>
      </c>
      <c r="BK2499" t="s">
        <v>937</v>
      </c>
      <c r="BP2499">
        <v>116</v>
      </c>
      <c r="BQ2499">
        <v>6256</v>
      </c>
      <c r="BS2499">
        <v>1</v>
      </c>
    </row>
    <row r="2500" spans="43:71" x14ac:dyDescent="0.2">
      <c r="AQ2500">
        <v>72</v>
      </c>
      <c r="AR2500">
        <v>8080</v>
      </c>
      <c r="AS2500" t="s">
        <v>32439</v>
      </c>
      <c r="AT2500" t="s">
        <v>937</v>
      </c>
      <c r="AU2500">
        <v>72</v>
      </c>
      <c r="AV2500">
        <v>8080</v>
      </c>
      <c r="AW2500" t="s">
        <v>25541</v>
      </c>
      <c r="AX2500" t="s">
        <v>937</v>
      </c>
      <c r="AY2500">
        <v>72</v>
      </c>
      <c r="AZ2500">
        <v>8080</v>
      </c>
      <c r="BA2500" t="s">
        <v>18693</v>
      </c>
      <c r="BB2500" t="s">
        <v>937</v>
      </c>
      <c r="BC2500">
        <v>72</v>
      </c>
      <c r="BD2500">
        <v>8080</v>
      </c>
      <c r="BE2500" t="s">
        <v>11845</v>
      </c>
      <c r="BF2500" t="s">
        <v>937</v>
      </c>
      <c r="BH2500">
        <v>74</v>
      </c>
      <c r="BI2500">
        <v>8080</v>
      </c>
      <c r="BJ2500" t="s">
        <v>5197</v>
      </c>
      <c r="BK2500" t="s">
        <v>936</v>
      </c>
      <c r="BP2500">
        <v>116</v>
      </c>
      <c r="BQ2500">
        <v>6260</v>
      </c>
      <c r="BS2500">
        <v>2</v>
      </c>
    </row>
    <row r="2501" spans="43:71" x14ac:dyDescent="0.2">
      <c r="AQ2501">
        <v>72</v>
      </c>
      <c r="AR2501">
        <v>8081</v>
      </c>
      <c r="AS2501" t="s">
        <v>32440</v>
      </c>
      <c r="AT2501" t="s">
        <v>937</v>
      </c>
      <c r="AU2501">
        <v>72</v>
      </c>
      <c r="AV2501">
        <v>8081</v>
      </c>
      <c r="AW2501" t="s">
        <v>25542</v>
      </c>
      <c r="AX2501" t="s">
        <v>937</v>
      </c>
      <c r="AY2501">
        <v>72</v>
      </c>
      <c r="AZ2501">
        <v>8081</v>
      </c>
      <c r="BA2501" t="s">
        <v>18694</v>
      </c>
      <c r="BB2501" t="s">
        <v>937</v>
      </c>
      <c r="BC2501">
        <v>72</v>
      </c>
      <c r="BD2501">
        <v>8081</v>
      </c>
      <c r="BE2501" t="s">
        <v>11846</v>
      </c>
      <c r="BF2501" t="s">
        <v>937</v>
      </c>
      <c r="BH2501">
        <v>74</v>
      </c>
      <c r="BI2501">
        <v>8081</v>
      </c>
      <c r="BJ2501" t="s">
        <v>5198</v>
      </c>
      <c r="BK2501" t="s">
        <v>937</v>
      </c>
      <c r="BP2501">
        <v>116</v>
      </c>
      <c r="BQ2501">
        <v>6270</v>
      </c>
      <c r="BS2501">
        <v>2</v>
      </c>
    </row>
    <row r="2502" spans="43:71" x14ac:dyDescent="0.2">
      <c r="AQ2502">
        <v>72</v>
      </c>
      <c r="AR2502">
        <v>8082</v>
      </c>
      <c r="AS2502" t="s">
        <v>32441</v>
      </c>
      <c r="AT2502" t="s">
        <v>937</v>
      </c>
      <c r="AU2502">
        <v>72</v>
      </c>
      <c r="AV2502">
        <v>8082</v>
      </c>
      <c r="AW2502" t="s">
        <v>25543</v>
      </c>
      <c r="AX2502" t="s">
        <v>937</v>
      </c>
      <c r="AY2502">
        <v>72</v>
      </c>
      <c r="AZ2502">
        <v>8082</v>
      </c>
      <c r="BA2502" t="s">
        <v>18695</v>
      </c>
      <c r="BB2502" t="s">
        <v>937</v>
      </c>
      <c r="BC2502">
        <v>72</v>
      </c>
      <c r="BD2502">
        <v>8082</v>
      </c>
      <c r="BE2502" t="s">
        <v>11847</v>
      </c>
      <c r="BF2502" t="s">
        <v>937</v>
      </c>
      <c r="BH2502">
        <v>74</v>
      </c>
      <c r="BI2502">
        <v>8082</v>
      </c>
      <c r="BJ2502" t="s">
        <v>5199</v>
      </c>
      <c r="BK2502" t="s">
        <v>937</v>
      </c>
      <c r="BP2502">
        <v>116</v>
      </c>
      <c r="BQ2502">
        <v>6280</v>
      </c>
      <c r="BS2502">
        <v>3</v>
      </c>
    </row>
    <row r="2503" spans="43:71" x14ac:dyDescent="0.2">
      <c r="AQ2503">
        <v>72</v>
      </c>
      <c r="AR2503">
        <v>8083</v>
      </c>
      <c r="AS2503" t="s">
        <v>32442</v>
      </c>
      <c r="AT2503" t="s">
        <v>937</v>
      </c>
      <c r="AU2503">
        <v>72</v>
      </c>
      <c r="AV2503">
        <v>8083</v>
      </c>
      <c r="AW2503" t="s">
        <v>25544</v>
      </c>
      <c r="AX2503" t="s">
        <v>937</v>
      </c>
      <c r="AY2503">
        <v>72</v>
      </c>
      <c r="AZ2503">
        <v>8083</v>
      </c>
      <c r="BA2503" t="s">
        <v>18696</v>
      </c>
      <c r="BB2503" t="s">
        <v>937</v>
      </c>
      <c r="BC2503">
        <v>72</v>
      </c>
      <c r="BD2503">
        <v>8083</v>
      </c>
      <c r="BE2503" t="s">
        <v>11848</v>
      </c>
      <c r="BF2503" t="s">
        <v>937</v>
      </c>
      <c r="BH2503">
        <v>74</v>
      </c>
      <c r="BI2503">
        <v>8083</v>
      </c>
      <c r="BJ2503" t="s">
        <v>5200</v>
      </c>
      <c r="BK2503" t="s">
        <v>937</v>
      </c>
      <c r="BP2503">
        <v>116</v>
      </c>
      <c r="BQ2503">
        <v>6290</v>
      </c>
      <c r="BS2503">
        <v>3</v>
      </c>
    </row>
    <row r="2504" spans="43:71" x14ac:dyDescent="0.2">
      <c r="AQ2504">
        <v>72</v>
      </c>
      <c r="AR2504">
        <v>8084</v>
      </c>
      <c r="AS2504" t="s">
        <v>32443</v>
      </c>
      <c r="AT2504" t="s">
        <v>937</v>
      </c>
      <c r="AU2504">
        <v>72</v>
      </c>
      <c r="AV2504">
        <v>8084</v>
      </c>
      <c r="AW2504" t="s">
        <v>25545</v>
      </c>
      <c r="AX2504" t="s">
        <v>937</v>
      </c>
      <c r="AY2504">
        <v>72</v>
      </c>
      <c r="AZ2504">
        <v>8084</v>
      </c>
      <c r="BA2504" t="s">
        <v>18697</v>
      </c>
      <c r="BB2504" t="s">
        <v>937</v>
      </c>
      <c r="BC2504">
        <v>72</v>
      </c>
      <c r="BD2504">
        <v>8084</v>
      </c>
      <c r="BE2504" t="s">
        <v>11849</v>
      </c>
      <c r="BF2504" t="s">
        <v>937</v>
      </c>
      <c r="BH2504">
        <v>74</v>
      </c>
      <c r="BI2504">
        <v>8084</v>
      </c>
      <c r="BJ2504" t="s">
        <v>5201</v>
      </c>
      <c r="BK2504" t="s">
        <v>937</v>
      </c>
      <c r="BP2504">
        <v>116</v>
      </c>
      <c r="BQ2504">
        <v>6300</v>
      </c>
      <c r="BS2504">
        <v>3</v>
      </c>
    </row>
    <row r="2505" spans="43:71" x14ac:dyDescent="0.2">
      <c r="AQ2505">
        <v>74</v>
      </c>
      <c r="AR2505">
        <v>6010</v>
      </c>
      <c r="AS2505" t="s">
        <v>32444</v>
      </c>
      <c r="AT2505" t="s">
        <v>937</v>
      </c>
      <c r="AU2505">
        <v>74</v>
      </c>
      <c r="AV2505">
        <v>6010</v>
      </c>
      <c r="AW2505" t="s">
        <v>25546</v>
      </c>
      <c r="AX2505" t="s">
        <v>937</v>
      </c>
      <c r="AY2505">
        <v>74</v>
      </c>
      <c r="AZ2505">
        <v>6010</v>
      </c>
      <c r="BA2505" t="s">
        <v>18698</v>
      </c>
      <c r="BB2505" t="s">
        <v>937</v>
      </c>
      <c r="BC2505">
        <v>74</v>
      </c>
      <c r="BD2505">
        <v>6010</v>
      </c>
      <c r="BE2505" t="s">
        <v>11850</v>
      </c>
      <c r="BF2505" t="s">
        <v>937</v>
      </c>
      <c r="BH2505">
        <v>76</v>
      </c>
      <c r="BI2505">
        <v>6010</v>
      </c>
      <c r="BJ2505" t="s">
        <v>5202</v>
      </c>
      <c r="BK2505" t="s">
        <v>937</v>
      </c>
      <c r="BP2505">
        <v>116</v>
      </c>
      <c r="BQ2505">
        <v>6310</v>
      </c>
      <c r="BS2505">
        <v>3</v>
      </c>
    </row>
    <row r="2506" spans="43:71" x14ac:dyDescent="0.2">
      <c r="AQ2506">
        <v>74</v>
      </c>
      <c r="AR2506">
        <v>6020</v>
      </c>
      <c r="AS2506" t="s">
        <v>32445</v>
      </c>
      <c r="AT2506" t="s">
        <v>937</v>
      </c>
      <c r="AU2506">
        <v>74</v>
      </c>
      <c r="AV2506">
        <v>6020</v>
      </c>
      <c r="AW2506" t="s">
        <v>25547</v>
      </c>
      <c r="AX2506" t="s">
        <v>937</v>
      </c>
      <c r="AY2506">
        <v>74</v>
      </c>
      <c r="AZ2506">
        <v>6020</v>
      </c>
      <c r="BA2506" t="s">
        <v>18699</v>
      </c>
      <c r="BB2506" t="s">
        <v>937</v>
      </c>
      <c r="BC2506">
        <v>74</v>
      </c>
      <c r="BD2506">
        <v>6020</v>
      </c>
      <c r="BE2506" t="s">
        <v>11851</v>
      </c>
      <c r="BF2506" t="s">
        <v>937</v>
      </c>
      <c r="BH2506">
        <v>76</v>
      </c>
      <c r="BI2506">
        <v>6020</v>
      </c>
      <c r="BJ2506" t="s">
        <v>5203</v>
      </c>
      <c r="BK2506" t="s">
        <v>937</v>
      </c>
      <c r="BP2506">
        <v>116</v>
      </c>
      <c r="BQ2506">
        <v>6320</v>
      </c>
      <c r="BS2506">
        <v>3</v>
      </c>
    </row>
    <row r="2507" spans="43:71" x14ac:dyDescent="0.2">
      <c r="AQ2507">
        <v>74</v>
      </c>
      <c r="AR2507">
        <v>6030</v>
      </c>
      <c r="AS2507" t="s">
        <v>32446</v>
      </c>
      <c r="AT2507" t="s">
        <v>937</v>
      </c>
      <c r="AU2507">
        <v>74</v>
      </c>
      <c r="AV2507">
        <v>6030</v>
      </c>
      <c r="AW2507" t="s">
        <v>25548</v>
      </c>
      <c r="AX2507" t="s">
        <v>937</v>
      </c>
      <c r="AY2507">
        <v>74</v>
      </c>
      <c r="AZ2507">
        <v>6030</v>
      </c>
      <c r="BA2507" t="s">
        <v>18700</v>
      </c>
      <c r="BB2507" t="s">
        <v>937</v>
      </c>
      <c r="BC2507">
        <v>74</v>
      </c>
      <c r="BD2507">
        <v>6030</v>
      </c>
      <c r="BE2507" t="s">
        <v>11852</v>
      </c>
      <c r="BF2507" t="s">
        <v>937</v>
      </c>
      <c r="BH2507">
        <v>76</v>
      </c>
      <c r="BI2507">
        <v>6030</v>
      </c>
      <c r="BJ2507" t="s">
        <v>5204</v>
      </c>
      <c r="BK2507" t="s">
        <v>937</v>
      </c>
      <c r="BP2507">
        <v>116</v>
      </c>
      <c r="BQ2507">
        <v>6330</v>
      </c>
      <c r="BS2507">
        <v>1</v>
      </c>
    </row>
    <row r="2508" spans="43:71" x14ac:dyDescent="0.2">
      <c r="AQ2508">
        <v>74</v>
      </c>
      <c r="AR2508">
        <v>6040</v>
      </c>
      <c r="AS2508" t="s">
        <v>32447</v>
      </c>
      <c r="AT2508" t="s">
        <v>937</v>
      </c>
      <c r="AU2508">
        <v>74</v>
      </c>
      <c r="AV2508">
        <v>6040</v>
      </c>
      <c r="AW2508" t="s">
        <v>25549</v>
      </c>
      <c r="AX2508" t="s">
        <v>937</v>
      </c>
      <c r="AY2508">
        <v>74</v>
      </c>
      <c r="AZ2508">
        <v>6040</v>
      </c>
      <c r="BA2508" t="s">
        <v>18701</v>
      </c>
      <c r="BB2508" t="s">
        <v>937</v>
      </c>
      <c r="BC2508">
        <v>74</v>
      </c>
      <c r="BD2508">
        <v>6040</v>
      </c>
      <c r="BE2508" t="s">
        <v>11853</v>
      </c>
      <c r="BF2508" t="s">
        <v>937</v>
      </c>
      <c r="BH2508">
        <v>76</v>
      </c>
      <c r="BI2508">
        <v>6040</v>
      </c>
      <c r="BJ2508" t="s">
        <v>5205</v>
      </c>
      <c r="BK2508" t="s">
        <v>937</v>
      </c>
      <c r="BP2508">
        <v>116</v>
      </c>
      <c r="BQ2508">
        <v>6340</v>
      </c>
      <c r="BS2508">
        <v>1</v>
      </c>
    </row>
    <row r="2509" spans="43:71" x14ac:dyDescent="0.2">
      <c r="AQ2509">
        <v>74</v>
      </c>
      <c r="AR2509">
        <v>6070</v>
      </c>
      <c r="AS2509" t="s">
        <v>32448</v>
      </c>
      <c r="AT2509" t="s">
        <v>937</v>
      </c>
      <c r="AU2509">
        <v>74</v>
      </c>
      <c r="AV2509">
        <v>6070</v>
      </c>
      <c r="AW2509" t="s">
        <v>25550</v>
      </c>
      <c r="AX2509" t="s">
        <v>937</v>
      </c>
      <c r="AY2509">
        <v>74</v>
      </c>
      <c r="AZ2509">
        <v>6070</v>
      </c>
      <c r="BA2509" t="s">
        <v>18702</v>
      </c>
      <c r="BB2509" t="s">
        <v>937</v>
      </c>
      <c r="BC2509">
        <v>74</v>
      </c>
      <c r="BD2509">
        <v>6070</v>
      </c>
      <c r="BE2509" t="s">
        <v>11854</v>
      </c>
      <c r="BF2509" t="s">
        <v>937</v>
      </c>
      <c r="BH2509">
        <v>76</v>
      </c>
      <c r="BI2509">
        <v>6070</v>
      </c>
      <c r="BJ2509" t="s">
        <v>5206</v>
      </c>
      <c r="BK2509" t="s">
        <v>937</v>
      </c>
      <c r="BP2509">
        <v>117</v>
      </c>
      <c r="BQ2509">
        <v>6010</v>
      </c>
      <c r="BS2509">
        <v>2</v>
      </c>
    </row>
    <row r="2510" spans="43:71" x14ac:dyDescent="0.2">
      <c r="AQ2510">
        <v>74</v>
      </c>
      <c r="AR2510">
        <v>6080</v>
      </c>
      <c r="AS2510" t="s">
        <v>32449</v>
      </c>
      <c r="AT2510" t="s">
        <v>938</v>
      </c>
      <c r="AU2510">
        <v>74</v>
      </c>
      <c r="AV2510">
        <v>6080</v>
      </c>
      <c r="AW2510" t="s">
        <v>25551</v>
      </c>
      <c r="AX2510" t="s">
        <v>938</v>
      </c>
      <c r="AY2510">
        <v>74</v>
      </c>
      <c r="AZ2510">
        <v>6080</v>
      </c>
      <c r="BA2510" t="s">
        <v>18703</v>
      </c>
      <c r="BB2510" t="s">
        <v>938</v>
      </c>
      <c r="BC2510">
        <v>74</v>
      </c>
      <c r="BD2510">
        <v>6080</v>
      </c>
      <c r="BE2510" t="s">
        <v>11855</v>
      </c>
      <c r="BF2510" t="s">
        <v>938</v>
      </c>
      <c r="BH2510">
        <v>76</v>
      </c>
      <c r="BI2510">
        <v>6080</v>
      </c>
      <c r="BJ2510" t="s">
        <v>5207</v>
      </c>
      <c r="BK2510" t="s">
        <v>937</v>
      </c>
      <c r="BP2510">
        <v>117</v>
      </c>
      <c r="BQ2510">
        <v>6020</v>
      </c>
      <c r="BS2510">
        <v>2</v>
      </c>
    </row>
    <row r="2511" spans="43:71" x14ac:dyDescent="0.2">
      <c r="AQ2511">
        <v>74</v>
      </c>
      <c r="AR2511">
        <v>6090</v>
      </c>
      <c r="AS2511" t="s">
        <v>32450</v>
      </c>
      <c r="AT2511" t="s">
        <v>938</v>
      </c>
      <c r="AU2511">
        <v>74</v>
      </c>
      <c r="AV2511">
        <v>6090</v>
      </c>
      <c r="AW2511" t="s">
        <v>25552</v>
      </c>
      <c r="AX2511" t="s">
        <v>938</v>
      </c>
      <c r="AY2511">
        <v>74</v>
      </c>
      <c r="AZ2511">
        <v>6090</v>
      </c>
      <c r="BA2511" t="s">
        <v>18704</v>
      </c>
      <c r="BB2511" t="s">
        <v>938</v>
      </c>
      <c r="BC2511">
        <v>74</v>
      </c>
      <c r="BD2511">
        <v>6090</v>
      </c>
      <c r="BE2511" t="s">
        <v>11856</v>
      </c>
      <c r="BF2511" t="s">
        <v>938</v>
      </c>
      <c r="BH2511">
        <v>76</v>
      </c>
      <c r="BI2511">
        <v>6090</v>
      </c>
      <c r="BJ2511" t="s">
        <v>5208</v>
      </c>
      <c r="BK2511" t="s">
        <v>937</v>
      </c>
      <c r="BP2511">
        <v>117</v>
      </c>
      <c r="BQ2511">
        <v>6030</v>
      </c>
      <c r="BS2511">
        <v>2</v>
      </c>
    </row>
    <row r="2512" spans="43:71" x14ac:dyDescent="0.2">
      <c r="AQ2512">
        <v>74</v>
      </c>
      <c r="AR2512">
        <v>6100</v>
      </c>
      <c r="AS2512" t="s">
        <v>32451</v>
      </c>
      <c r="AT2512" t="s">
        <v>937</v>
      </c>
      <c r="AU2512">
        <v>74</v>
      </c>
      <c r="AV2512">
        <v>6100</v>
      </c>
      <c r="AW2512" t="s">
        <v>25553</v>
      </c>
      <c r="AX2512" t="s">
        <v>937</v>
      </c>
      <c r="AY2512">
        <v>74</v>
      </c>
      <c r="AZ2512">
        <v>6100</v>
      </c>
      <c r="BA2512" t="s">
        <v>18705</v>
      </c>
      <c r="BB2512" t="s">
        <v>937</v>
      </c>
      <c r="BC2512">
        <v>74</v>
      </c>
      <c r="BD2512">
        <v>6100</v>
      </c>
      <c r="BE2512" t="s">
        <v>11857</v>
      </c>
      <c r="BF2512" t="s">
        <v>937</v>
      </c>
      <c r="BH2512">
        <v>76</v>
      </c>
      <c r="BI2512">
        <v>6100</v>
      </c>
      <c r="BJ2512" t="s">
        <v>5209</v>
      </c>
      <c r="BK2512" t="s">
        <v>937</v>
      </c>
      <c r="BP2512">
        <v>117</v>
      </c>
      <c r="BQ2512">
        <v>6040</v>
      </c>
      <c r="BS2512">
        <v>2</v>
      </c>
    </row>
    <row r="2513" spans="43:71" x14ac:dyDescent="0.2">
      <c r="AQ2513">
        <v>74</v>
      </c>
      <c r="AR2513">
        <v>6101</v>
      </c>
      <c r="AS2513" t="s">
        <v>32452</v>
      </c>
      <c r="AT2513" t="s">
        <v>936</v>
      </c>
      <c r="AU2513">
        <v>74</v>
      </c>
      <c r="AV2513">
        <v>6101</v>
      </c>
      <c r="AW2513" t="s">
        <v>25554</v>
      </c>
      <c r="AX2513" t="s">
        <v>936</v>
      </c>
      <c r="AY2513">
        <v>74</v>
      </c>
      <c r="AZ2513">
        <v>6101</v>
      </c>
      <c r="BA2513" t="s">
        <v>18706</v>
      </c>
      <c r="BB2513" t="s">
        <v>936</v>
      </c>
      <c r="BC2513">
        <v>74</v>
      </c>
      <c r="BD2513">
        <v>6101</v>
      </c>
      <c r="BE2513" t="s">
        <v>11858</v>
      </c>
      <c r="BF2513" t="s">
        <v>936</v>
      </c>
      <c r="BH2513">
        <v>76</v>
      </c>
      <c r="BI2513">
        <v>6101</v>
      </c>
      <c r="BJ2513" t="s">
        <v>5210</v>
      </c>
      <c r="BK2513" t="s">
        <v>937</v>
      </c>
      <c r="BP2513">
        <v>117</v>
      </c>
      <c r="BQ2513">
        <v>6070</v>
      </c>
      <c r="BS2513">
        <v>1</v>
      </c>
    </row>
    <row r="2514" spans="43:71" x14ac:dyDescent="0.2">
      <c r="AQ2514">
        <v>74</v>
      </c>
      <c r="AR2514">
        <v>6110</v>
      </c>
      <c r="AS2514" t="s">
        <v>32453</v>
      </c>
      <c r="AT2514" t="s">
        <v>936</v>
      </c>
      <c r="AU2514">
        <v>74</v>
      </c>
      <c r="AV2514">
        <v>6110</v>
      </c>
      <c r="AW2514" t="s">
        <v>25555</v>
      </c>
      <c r="AX2514" t="s">
        <v>936</v>
      </c>
      <c r="AY2514">
        <v>74</v>
      </c>
      <c r="AZ2514">
        <v>6110</v>
      </c>
      <c r="BA2514" t="s">
        <v>18707</v>
      </c>
      <c r="BB2514" t="s">
        <v>936</v>
      </c>
      <c r="BC2514">
        <v>74</v>
      </c>
      <c r="BD2514">
        <v>6110</v>
      </c>
      <c r="BE2514" t="s">
        <v>11859</v>
      </c>
      <c r="BF2514" t="s">
        <v>936</v>
      </c>
      <c r="BH2514">
        <v>76</v>
      </c>
      <c r="BI2514">
        <v>6110</v>
      </c>
      <c r="BJ2514" t="s">
        <v>5211</v>
      </c>
      <c r="BK2514" t="s">
        <v>936</v>
      </c>
      <c r="BP2514">
        <v>117</v>
      </c>
      <c r="BQ2514">
        <v>6080</v>
      </c>
      <c r="BS2514">
        <v>2</v>
      </c>
    </row>
    <row r="2515" spans="43:71" x14ac:dyDescent="0.2">
      <c r="AQ2515">
        <v>74</v>
      </c>
      <c r="AR2515">
        <v>6130</v>
      </c>
      <c r="AS2515" t="s">
        <v>32454</v>
      </c>
      <c r="AT2515" t="s">
        <v>937</v>
      </c>
      <c r="AU2515">
        <v>74</v>
      </c>
      <c r="AV2515">
        <v>6130</v>
      </c>
      <c r="AW2515" t="s">
        <v>25556</v>
      </c>
      <c r="AX2515" t="s">
        <v>937</v>
      </c>
      <c r="AY2515">
        <v>74</v>
      </c>
      <c r="AZ2515">
        <v>6130</v>
      </c>
      <c r="BA2515" t="s">
        <v>18708</v>
      </c>
      <c r="BB2515" t="s">
        <v>937</v>
      </c>
      <c r="BC2515">
        <v>74</v>
      </c>
      <c r="BD2515">
        <v>6130</v>
      </c>
      <c r="BE2515" t="s">
        <v>11860</v>
      </c>
      <c r="BF2515" t="s">
        <v>937</v>
      </c>
      <c r="BH2515">
        <v>76</v>
      </c>
      <c r="BI2515">
        <v>6130</v>
      </c>
      <c r="BJ2515" t="s">
        <v>5212</v>
      </c>
      <c r="BK2515" t="s">
        <v>937</v>
      </c>
      <c r="BP2515">
        <v>117</v>
      </c>
      <c r="BQ2515">
        <v>6090</v>
      </c>
      <c r="BS2515">
        <v>3</v>
      </c>
    </row>
    <row r="2516" spans="43:71" x14ac:dyDescent="0.2">
      <c r="AQ2516">
        <v>74</v>
      </c>
      <c r="AR2516">
        <v>6131</v>
      </c>
      <c r="AS2516" t="s">
        <v>32455</v>
      </c>
      <c r="AT2516" t="s">
        <v>936</v>
      </c>
      <c r="AU2516">
        <v>74</v>
      </c>
      <c r="AV2516">
        <v>6131</v>
      </c>
      <c r="AW2516" t="s">
        <v>25557</v>
      </c>
      <c r="AX2516" t="s">
        <v>936</v>
      </c>
      <c r="AY2516">
        <v>74</v>
      </c>
      <c r="AZ2516">
        <v>6131</v>
      </c>
      <c r="BA2516" t="s">
        <v>18709</v>
      </c>
      <c r="BB2516" t="s">
        <v>936</v>
      </c>
      <c r="BC2516">
        <v>74</v>
      </c>
      <c r="BD2516">
        <v>6131</v>
      </c>
      <c r="BE2516" t="s">
        <v>11861</v>
      </c>
      <c r="BF2516" t="s">
        <v>936</v>
      </c>
      <c r="BH2516">
        <v>76</v>
      </c>
      <c r="BI2516">
        <v>6131</v>
      </c>
      <c r="BJ2516" t="s">
        <v>5213</v>
      </c>
      <c r="BK2516" t="s">
        <v>937</v>
      </c>
      <c r="BP2516">
        <v>117</v>
      </c>
      <c r="BQ2516">
        <v>6100</v>
      </c>
      <c r="BS2516">
        <v>2</v>
      </c>
    </row>
    <row r="2517" spans="43:71" x14ac:dyDescent="0.2">
      <c r="AQ2517">
        <v>74</v>
      </c>
      <c r="AR2517">
        <v>6140</v>
      </c>
      <c r="AS2517" t="s">
        <v>32456</v>
      </c>
      <c r="AT2517" t="s">
        <v>937</v>
      </c>
      <c r="AU2517">
        <v>74</v>
      </c>
      <c r="AV2517">
        <v>6140</v>
      </c>
      <c r="AW2517" t="s">
        <v>25558</v>
      </c>
      <c r="AX2517" t="s">
        <v>937</v>
      </c>
      <c r="AY2517">
        <v>74</v>
      </c>
      <c r="AZ2517">
        <v>6140</v>
      </c>
      <c r="BA2517" t="s">
        <v>18710</v>
      </c>
      <c r="BB2517" t="s">
        <v>937</v>
      </c>
      <c r="BC2517">
        <v>74</v>
      </c>
      <c r="BD2517">
        <v>6140</v>
      </c>
      <c r="BE2517" t="s">
        <v>11862</v>
      </c>
      <c r="BF2517" t="s">
        <v>937</v>
      </c>
      <c r="BH2517">
        <v>76</v>
      </c>
      <c r="BI2517">
        <v>6140</v>
      </c>
      <c r="BJ2517" t="s">
        <v>5214</v>
      </c>
      <c r="BK2517" t="s">
        <v>937</v>
      </c>
      <c r="BP2517">
        <v>117</v>
      </c>
      <c r="BQ2517">
        <v>6101</v>
      </c>
      <c r="BS2517">
        <v>2</v>
      </c>
    </row>
    <row r="2518" spans="43:71" x14ac:dyDescent="0.2">
      <c r="AQ2518">
        <v>74</v>
      </c>
      <c r="AR2518">
        <v>6150</v>
      </c>
      <c r="AS2518" t="s">
        <v>32457</v>
      </c>
      <c r="AT2518" t="s">
        <v>937</v>
      </c>
      <c r="AU2518">
        <v>74</v>
      </c>
      <c r="AV2518">
        <v>6150</v>
      </c>
      <c r="AW2518" t="s">
        <v>25559</v>
      </c>
      <c r="AX2518" t="s">
        <v>937</v>
      </c>
      <c r="AY2518">
        <v>74</v>
      </c>
      <c r="AZ2518">
        <v>6150</v>
      </c>
      <c r="BA2518" t="s">
        <v>18711</v>
      </c>
      <c r="BB2518" t="s">
        <v>937</v>
      </c>
      <c r="BC2518">
        <v>74</v>
      </c>
      <c r="BD2518">
        <v>6150</v>
      </c>
      <c r="BE2518" t="s">
        <v>11863</v>
      </c>
      <c r="BF2518" t="s">
        <v>937</v>
      </c>
      <c r="BH2518">
        <v>76</v>
      </c>
      <c r="BI2518">
        <v>6150</v>
      </c>
      <c r="BJ2518" t="s">
        <v>5215</v>
      </c>
      <c r="BK2518" t="s">
        <v>937</v>
      </c>
      <c r="BP2518">
        <v>117</v>
      </c>
      <c r="BQ2518">
        <v>6110</v>
      </c>
      <c r="BS2518">
        <v>1</v>
      </c>
    </row>
    <row r="2519" spans="43:71" x14ac:dyDescent="0.2">
      <c r="AQ2519">
        <v>74</v>
      </c>
      <c r="AR2519">
        <v>6160</v>
      </c>
      <c r="AS2519" t="s">
        <v>32458</v>
      </c>
      <c r="AT2519" t="s">
        <v>937</v>
      </c>
      <c r="AU2519">
        <v>74</v>
      </c>
      <c r="AV2519">
        <v>6160</v>
      </c>
      <c r="AW2519" t="s">
        <v>25560</v>
      </c>
      <c r="AX2519" t="s">
        <v>937</v>
      </c>
      <c r="AY2519">
        <v>74</v>
      </c>
      <c r="AZ2519">
        <v>6160</v>
      </c>
      <c r="BA2519" t="s">
        <v>18712</v>
      </c>
      <c r="BB2519" t="s">
        <v>937</v>
      </c>
      <c r="BC2519">
        <v>74</v>
      </c>
      <c r="BD2519">
        <v>6160</v>
      </c>
      <c r="BE2519" t="s">
        <v>11864</v>
      </c>
      <c r="BF2519" t="s">
        <v>937</v>
      </c>
      <c r="BH2519">
        <v>76</v>
      </c>
      <c r="BI2519">
        <v>6160</v>
      </c>
      <c r="BJ2519" t="s">
        <v>5216</v>
      </c>
      <c r="BK2519" t="s">
        <v>937</v>
      </c>
      <c r="BP2519">
        <v>117</v>
      </c>
      <c r="BQ2519">
        <v>6130</v>
      </c>
      <c r="BS2519">
        <v>1</v>
      </c>
    </row>
    <row r="2520" spans="43:71" x14ac:dyDescent="0.2">
      <c r="AQ2520">
        <v>74</v>
      </c>
      <c r="AR2520">
        <v>6170</v>
      </c>
      <c r="AS2520" t="s">
        <v>32459</v>
      </c>
      <c r="AT2520" t="s">
        <v>936</v>
      </c>
      <c r="AU2520">
        <v>74</v>
      </c>
      <c r="AV2520">
        <v>6170</v>
      </c>
      <c r="AW2520" t="s">
        <v>25561</v>
      </c>
      <c r="AX2520" t="s">
        <v>936</v>
      </c>
      <c r="AY2520">
        <v>74</v>
      </c>
      <c r="AZ2520">
        <v>6170</v>
      </c>
      <c r="BA2520" t="s">
        <v>18713</v>
      </c>
      <c r="BB2520" t="s">
        <v>936</v>
      </c>
      <c r="BC2520">
        <v>74</v>
      </c>
      <c r="BD2520">
        <v>6170</v>
      </c>
      <c r="BE2520" t="s">
        <v>11865</v>
      </c>
      <c r="BF2520" t="s">
        <v>936</v>
      </c>
      <c r="BH2520">
        <v>76</v>
      </c>
      <c r="BI2520">
        <v>6170</v>
      </c>
      <c r="BJ2520" t="s">
        <v>5217</v>
      </c>
      <c r="BK2520" t="s">
        <v>938</v>
      </c>
      <c r="BP2520">
        <v>117</v>
      </c>
      <c r="BQ2520">
        <v>6131</v>
      </c>
      <c r="BS2520">
        <v>2</v>
      </c>
    </row>
    <row r="2521" spans="43:71" x14ac:dyDescent="0.2">
      <c r="AQ2521">
        <v>74</v>
      </c>
      <c r="AR2521">
        <v>6180</v>
      </c>
      <c r="AS2521" t="s">
        <v>32460</v>
      </c>
      <c r="AT2521" t="s">
        <v>936</v>
      </c>
      <c r="AU2521">
        <v>74</v>
      </c>
      <c r="AV2521">
        <v>6180</v>
      </c>
      <c r="AW2521" t="s">
        <v>25562</v>
      </c>
      <c r="AX2521" t="s">
        <v>936</v>
      </c>
      <c r="AY2521">
        <v>74</v>
      </c>
      <c r="AZ2521">
        <v>6180</v>
      </c>
      <c r="BA2521" t="s">
        <v>18714</v>
      </c>
      <c r="BB2521" t="s">
        <v>936</v>
      </c>
      <c r="BC2521">
        <v>74</v>
      </c>
      <c r="BD2521">
        <v>6180</v>
      </c>
      <c r="BE2521" t="s">
        <v>11866</v>
      </c>
      <c r="BF2521" t="s">
        <v>936</v>
      </c>
      <c r="BH2521">
        <v>76</v>
      </c>
      <c r="BI2521">
        <v>6180</v>
      </c>
      <c r="BJ2521" t="s">
        <v>5218</v>
      </c>
      <c r="BK2521" t="s">
        <v>937</v>
      </c>
      <c r="BP2521">
        <v>117</v>
      </c>
      <c r="BQ2521">
        <v>6140</v>
      </c>
      <c r="BS2521">
        <v>2</v>
      </c>
    </row>
    <row r="2522" spans="43:71" x14ac:dyDescent="0.2">
      <c r="AQ2522">
        <v>74</v>
      </c>
      <c r="AR2522">
        <v>6190</v>
      </c>
      <c r="AS2522" t="s">
        <v>32461</v>
      </c>
      <c r="AT2522" t="s">
        <v>937</v>
      </c>
      <c r="AU2522">
        <v>74</v>
      </c>
      <c r="AV2522">
        <v>6190</v>
      </c>
      <c r="AW2522" t="s">
        <v>25563</v>
      </c>
      <c r="AX2522" t="s">
        <v>937</v>
      </c>
      <c r="AY2522">
        <v>74</v>
      </c>
      <c r="AZ2522">
        <v>6190</v>
      </c>
      <c r="BA2522" t="s">
        <v>18715</v>
      </c>
      <c r="BB2522" t="s">
        <v>937</v>
      </c>
      <c r="BC2522">
        <v>74</v>
      </c>
      <c r="BD2522">
        <v>6190</v>
      </c>
      <c r="BE2522" t="s">
        <v>11867</v>
      </c>
      <c r="BF2522" t="s">
        <v>937</v>
      </c>
      <c r="BH2522">
        <v>76</v>
      </c>
      <c r="BI2522">
        <v>6190</v>
      </c>
      <c r="BJ2522" t="s">
        <v>5219</v>
      </c>
      <c r="BK2522" t="s">
        <v>937</v>
      </c>
      <c r="BP2522">
        <v>117</v>
      </c>
      <c r="BQ2522">
        <v>6150</v>
      </c>
      <c r="BS2522">
        <v>2</v>
      </c>
    </row>
    <row r="2523" spans="43:71" x14ac:dyDescent="0.2">
      <c r="AQ2523">
        <v>74</v>
      </c>
      <c r="AR2523">
        <v>6200</v>
      </c>
      <c r="AS2523" t="s">
        <v>32462</v>
      </c>
      <c r="AT2523" t="s">
        <v>937</v>
      </c>
      <c r="AU2523">
        <v>74</v>
      </c>
      <c r="AV2523">
        <v>6200</v>
      </c>
      <c r="AW2523" t="s">
        <v>25564</v>
      </c>
      <c r="AX2523" t="s">
        <v>937</v>
      </c>
      <c r="AY2523">
        <v>74</v>
      </c>
      <c r="AZ2523">
        <v>6200</v>
      </c>
      <c r="BA2523" t="s">
        <v>18716</v>
      </c>
      <c r="BB2523" t="s">
        <v>937</v>
      </c>
      <c r="BC2523">
        <v>74</v>
      </c>
      <c r="BD2523">
        <v>6200</v>
      </c>
      <c r="BE2523" t="s">
        <v>11868</v>
      </c>
      <c r="BF2523" t="s">
        <v>937</v>
      </c>
      <c r="BH2523">
        <v>76</v>
      </c>
      <c r="BI2523">
        <v>6200</v>
      </c>
      <c r="BJ2523" t="s">
        <v>5220</v>
      </c>
      <c r="BK2523" t="s">
        <v>937</v>
      </c>
      <c r="BP2523">
        <v>117</v>
      </c>
      <c r="BQ2523">
        <v>6160</v>
      </c>
      <c r="BS2523">
        <v>2</v>
      </c>
    </row>
    <row r="2524" spans="43:71" x14ac:dyDescent="0.2">
      <c r="AQ2524">
        <v>74</v>
      </c>
      <c r="AR2524">
        <v>6210</v>
      </c>
      <c r="AS2524" t="s">
        <v>32463</v>
      </c>
      <c r="AT2524" t="s">
        <v>936</v>
      </c>
      <c r="AU2524">
        <v>74</v>
      </c>
      <c r="AV2524">
        <v>6210</v>
      </c>
      <c r="AW2524" t="s">
        <v>25565</v>
      </c>
      <c r="AX2524" t="s">
        <v>936</v>
      </c>
      <c r="AY2524">
        <v>74</v>
      </c>
      <c r="AZ2524">
        <v>6210</v>
      </c>
      <c r="BA2524" t="s">
        <v>18717</v>
      </c>
      <c r="BB2524" t="s">
        <v>936</v>
      </c>
      <c r="BC2524">
        <v>74</v>
      </c>
      <c r="BD2524">
        <v>6210</v>
      </c>
      <c r="BE2524" t="s">
        <v>11869</v>
      </c>
      <c r="BF2524" t="s">
        <v>936</v>
      </c>
      <c r="BH2524">
        <v>76</v>
      </c>
      <c r="BI2524">
        <v>6210</v>
      </c>
      <c r="BJ2524" t="s">
        <v>5221</v>
      </c>
      <c r="BK2524" t="s">
        <v>936</v>
      </c>
      <c r="BP2524">
        <v>117</v>
      </c>
      <c r="BQ2524">
        <v>6170</v>
      </c>
      <c r="BS2524">
        <v>3</v>
      </c>
    </row>
    <row r="2525" spans="43:71" x14ac:dyDescent="0.2">
      <c r="AQ2525">
        <v>74</v>
      </c>
      <c r="AR2525">
        <v>6240</v>
      </c>
      <c r="AS2525" t="s">
        <v>32464</v>
      </c>
      <c r="AT2525" t="s">
        <v>937</v>
      </c>
      <c r="AU2525">
        <v>74</v>
      </c>
      <c r="AV2525">
        <v>6240</v>
      </c>
      <c r="AW2525" t="s">
        <v>25566</v>
      </c>
      <c r="AX2525" t="s">
        <v>937</v>
      </c>
      <c r="AY2525">
        <v>74</v>
      </c>
      <c r="AZ2525">
        <v>6240</v>
      </c>
      <c r="BA2525" t="s">
        <v>18718</v>
      </c>
      <c r="BB2525" t="s">
        <v>937</v>
      </c>
      <c r="BC2525">
        <v>74</v>
      </c>
      <c r="BD2525">
        <v>6240</v>
      </c>
      <c r="BE2525" t="s">
        <v>11870</v>
      </c>
      <c r="BF2525" t="s">
        <v>937</v>
      </c>
      <c r="BH2525">
        <v>76</v>
      </c>
      <c r="BI2525">
        <v>6240</v>
      </c>
      <c r="BJ2525" t="s">
        <v>5222</v>
      </c>
      <c r="BK2525" t="s">
        <v>937</v>
      </c>
      <c r="BP2525">
        <v>117</v>
      </c>
      <c r="BQ2525">
        <v>6180</v>
      </c>
      <c r="BS2525">
        <v>2</v>
      </c>
    </row>
    <row r="2526" spans="43:71" x14ac:dyDescent="0.2">
      <c r="AQ2526">
        <v>74</v>
      </c>
      <c r="AR2526">
        <v>6250</v>
      </c>
      <c r="AS2526" t="s">
        <v>32465</v>
      </c>
      <c r="AT2526" t="s">
        <v>936</v>
      </c>
      <c r="AU2526">
        <v>74</v>
      </c>
      <c r="AV2526">
        <v>6250</v>
      </c>
      <c r="AW2526" t="s">
        <v>25567</v>
      </c>
      <c r="AX2526" t="s">
        <v>936</v>
      </c>
      <c r="AY2526">
        <v>74</v>
      </c>
      <c r="AZ2526">
        <v>6250</v>
      </c>
      <c r="BA2526" t="s">
        <v>18719</v>
      </c>
      <c r="BB2526" t="s">
        <v>936</v>
      </c>
      <c r="BC2526">
        <v>74</v>
      </c>
      <c r="BD2526">
        <v>6250</v>
      </c>
      <c r="BE2526" t="s">
        <v>11871</v>
      </c>
      <c r="BF2526" t="s">
        <v>936</v>
      </c>
      <c r="BH2526">
        <v>76</v>
      </c>
      <c r="BI2526">
        <v>6250</v>
      </c>
      <c r="BJ2526" t="s">
        <v>5223</v>
      </c>
      <c r="BK2526" t="s">
        <v>936</v>
      </c>
      <c r="BP2526">
        <v>117</v>
      </c>
      <c r="BQ2526">
        <v>6190</v>
      </c>
      <c r="BS2526">
        <v>2</v>
      </c>
    </row>
    <row r="2527" spans="43:71" x14ac:dyDescent="0.2">
      <c r="AQ2527">
        <v>74</v>
      </c>
      <c r="AR2527">
        <v>6256</v>
      </c>
      <c r="AS2527" t="s">
        <v>32466</v>
      </c>
      <c r="AT2527" t="s">
        <v>936</v>
      </c>
      <c r="AU2527">
        <v>74</v>
      </c>
      <c r="AV2527">
        <v>6256</v>
      </c>
      <c r="AW2527" t="s">
        <v>25568</v>
      </c>
      <c r="AX2527" t="s">
        <v>936</v>
      </c>
      <c r="AY2527">
        <v>74</v>
      </c>
      <c r="AZ2527">
        <v>6256</v>
      </c>
      <c r="BA2527" t="s">
        <v>18720</v>
      </c>
      <c r="BB2527" t="s">
        <v>936</v>
      </c>
      <c r="BC2527">
        <v>74</v>
      </c>
      <c r="BD2527">
        <v>6256</v>
      </c>
      <c r="BE2527" t="s">
        <v>11872</v>
      </c>
      <c r="BF2527" t="s">
        <v>936</v>
      </c>
      <c r="BH2527">
        <v>76</v>
      </c>
      <c r="BI2527">
        <v>6256</v>
      </c>
      <c r="BJ2527" t="s">
        <v>5224</v>
      </c>
      <c r="BK2527" t="s">
        <v>936</v>
      </c>
      <c r="BP2527">
        <v>117</v>
      </c>
      <c r="BQ2527">
        <v>6200</v>
      </c>
      <c r="BS2527">
        <v>2</v>
      </c>
    </row>
    <row r="2528" spans="43:71" x14ac:dyDescent="0.2">
      <c r="AQ2528">
        <v>74</v>
      </c>
      <c r="AR2528">
        <v>6260</v>
      </c>
      <c r="AS2528" t="s">
        <v>32467</v>
      </c>
      <c r="AT2528" t="s">
        <v>937</v>
      </c>
      <c r="AU2528">
        <v>74</v>
      </c>
      <c r="AV2528">
        <v>6260</v>
      </c>
      <c r="AW2528" t="s">
        <v>25569</v>
      </c>
      <c r="AX2528" t="s">
        <v>937</v>
      </c>
      <c r="AY2528">
        <v>74</v>
      </c>
      <c r="AZ2528">
        <v>6260</v>
      </c>
      <c r="BA2528" t="s">
        <v>18721</v>
      </c>
      <c r="BB2528" t="s">
        <v>937</v>
      </c>
      <c r="BC2528">
        <v>74</v>
      </c>
      <c r="BD2528">
        <v>6260</v>
      </c>
      <c r="BE2528" t="s">
        <v>11873</v>
      </c>
      <c r="BF2528" t="s">
        <v>937</v>
      </c>
      <c r="BH2528">
        <v>76</v>
      </c>
      <c r="BI2528">
        <v>6260</v>
      </c>
      <c r="BJ2528" t="s">
        <v>5225</v>
      </c>
      <c r="BK2528" t="s">
        <v>937</v>
      </c>
      <c r="BP2528">
        <v>117</v>
      </c>
      <c r="BQ2528">
        <v>6210</v>
      </c>
      <c r="BS2528">
        <v>1</v>
      </c>
    </row>
    <row r="2529" spans="43:71" x14ac:dyDescent="0.2">
      <c r="AQ2529">
        <v>74</v>
      </c>
      <c r="AR2529">
        <v>6270</v>
      </c>
      <c r="AS2529" t="s">
        <v>32468</v>
      </c>
      <c r="AT2529" t="s">
        <v>937</v>
      </c>
      <c r="AU2529">
        <v>74</v>
      </c>
      <c r="AV2529">
        <v>6270</v>
      </c>
      <c r="AW2529" t="s">
        <v>25570</v>
      </c>
      <c r="AX2529" t="s">
        <v>937</v>
      </c>
      <c r="AY2529">
        <v>74</v>
      </c>
      <c r="AZ2529">
        <v>6270</v>
      </c>
      <c r="BA2529" t="s">
        <v>18722</v>
      </c>
      <c r="BB2529" t="s">
        <v>937</v>
      </c>
      <c r="BC2529">
        <v>74</v>
      </c>
      <c r="BD2529">
        <v>6270</v>
      </c>
      <c r="BE2529" t="s">
        <v>11874</v>
      </c>
      <c r="BF2529" t="s">
        <v>937</v>
      </c>
      <c r="BH2529">
        <v>76</v>
      </c>
      <c r="BI2529">
        <v>6270</v>
      </c>
      <c r="BJ2529" t="s">
        <v>5226</v>
      </c>
      <c r="BK2529" t="s">
        <v>937</v>
      </c>
      <c r="BP2529">
        <v>117</v>
      </c>
      <c r="BQ2529">
        <v>6240</v>
      </c>
      <c r="BS2529">
        <v>2</v>
      </c>
    </row>
    <row r="2530" spans="43:71" x14ac:dyDescent="0.2">
      <c r="AQ2530">
        <v>74</v>
      </c>
      <c r="AR2530">
        <v>6280</v>
      </c>
      <c r="AS2530" t="s">
        <v>32469</v>
      </c>
      <c r="AT2530" t="s">
        <v>936</v>
      </c>
      <c r="AU2530">
        <v>74</v>
      </c>
      <c r="AV2530">
        <v>6280</v>
      </c>
      <c r="AW2530" t="s">
        <v>25571</v>
      </c>
      <c r="AX2530" t="s">
        <v>936</v>
      </c>
      <c r="AY2530">
        <v>74</v>
      </c>
      <c r="AZ2530">
        <v>6280</v>
      </c>
      <c r="BA2530" t="s">
        <v>18723</v>
      </c>
      <c r="BB2530" t="s">
        <v>936</v>
      </c>
      <c r="BC2530">
        <v>74</v>
      </c>
      <c r="BD2530">
        <v>6280</v>
      </c>
      <c r="BE2530" t="s">
        <v>11875</v>
      </c>
      <c r="BF2530" t="s">
        <v>936</v>
      </c>
      <c r="BH2530">
        <v>76</v>
      </c>
      <c r="BI2530">
        <v>6280</v>
      </c>
      <c r="BJ2530" t="s">
        <v>5227</v>
      </c>
      <c r="BK2530" t="s">
        <v>936</v>
      </c>
      <c r="BP2530">
        <v>117</v>
      </c>
      <c r="BQ2530">
        <v>6250</v>
      </c>
      <c r="BS2530">
        <v>1</v>
      </c>
    </row>
    <row r="2531" spans="43:71" x14ac:dyDescent="0.2">
      <c r="AQ2531">
        <v>74</v>
      </c>
      <c r="AR2531">
        <v>6290</v>
      </c>
      <c r="AS2531" t="s">
        <v>32470</v>
      </c>
      <c r="AT2531" t="s">
        <v>936</v>
      </c>
      <c r="AU2531">
        <v>74</v>
      </c>
      <c r="AV2531">
        <v>6290</v>
      </c>
      <c r="AW2531" t="s">
        <v>25572</v>
      </c>
      <c r="AX2531" t="s">
        <v>936</v>
      </c>
      <c r="AY2531">
        <v>74</v>
      </c>
      <c r="AZ2531">
        <v>6290</v>
      </c>
      <c r="BA2531" t="s">
        <v>18724</v>
      </c>
      <c r="BB2531" t="s">
        <v>936</v>
      </c>
      <c r="BC2531">
        <v>74</v>
      </c>
      <c r="BD2531">
        <v>6290</v>
      </c>
      <c r="BE2531" t="s">
        <v>11876</v>
      </c>
      <c r="BF2531" t="s">
        <v>936</v>
      </c>
      <c r="BH2531">
        <v>76</v>
      </c>
      <c r="BI2531">
        <v>6290</v>
      </c>
      <c r="BJ2531" t="s">
        <v>5228</v>
      </c>
      <c r="BK2531" t="s">
        <v>936</v>
      </c>
      <c r="BP2531">
        <v>117</v>
      </c>
      <c r="BQ2531">
        <v>6256</v>
      </c>
      <c r="BS2531">
        <v>1</v>
      </c>
    </row>
    <row r="2532" spans="43:71" x14ac:dyDescent="0.2">
      <c r="AQ2532">
        <v>74</v>
      </c>
      <c r="AR2532">
        <v>6300</v>
      </c>
      <c r="AS2532" t="s">
        <v>32471</v>
      </c>
      <c r="AT2532" t="s">
        <v>936</v>
      </c>
      <c r="AU2532">
        <v>74</v>
      </c>
      <c r="AV2532">
        <v>6300</v>
      </c>
      <c r="AW2532" t="s">
        <v>25573</v>
      </c>
      <c r="AX2532" t="s">
        <v>936</v>
      </c>
      <c r="AY2532">
        <v>74</v>
      </c>
      <c r="AZ2532">
        <v>6300</v>
      </c>
      <c r="BA2532" t="s">
        <v>18725</v>
      </c>
      <c r="BB2532" t="s">
        <v>936</v>
      </c>
      <c r="BC2532">
        <v>74</v>
      </c>
      <c r="BD2532">
        <v>6300</v>
      </c>
      <c r="BE2532" t="s">
        <v>11877</v>
      </c>
      <c r="BF2532" t="s">
        <v>936</v>
      </c>
      <c r="BH2532">
        <v>76</v>
      </c>
      <c r="BI2532">
        <v>6300</v>
      </c>
      <c r="BJ2532" t="s">
        <v>5229</v>
      </c>
      <c r="BK2532" t="s">
        <v>936</v>
      </c>
      <c r="BP2532">
        <v>117</v>
      </c>
      <c r="BQ2532">
        <v>6260</v>
      </c>
      <c r="BS2532">
        <v>2</v>
      </c>
    </row>
    <row r="2533" spans="43:71" x14ac:dyDescent="0.2">
      <c r="AQ2533">
        <v>74</v>
      </c>
      <c r="AR2533">
        <v>6310</v>
      </c>
      <c r="AS2533" t="s">
        <v>32472</v>
      </c>
      <c r="AT2533" t="s">
        <v>936</v>
      </c>
      <c r="AU2533">
        <v>74</v>
      </c>
      <c r="AV2533">
        <v>6310</v>
      </c>
      <c r="AW2533" t="s">
        <v>25574</v>
      </c>
      <c r="AX2533" t="s">
        <v>936</v>
      </c>
      <c r="AY2533">
        <v>74</v>
      </c>
      <c r="AZ2533">
        <v>6310</v>
      </c>
      <c r="BA2533" t="s">
        <v>18726</v>
      </c>
      <c r="BB2533" t="s">
        <v>936</v>
      </c>
      <c r="BC2533">
        <v>74</v>
      </c>
      <c r="BD2533">
        <v>6310</v>
      </c>
      <c r="BE2533" t="s">
        <v>11878</v>
      </c>
      <c r="BF2533" t="s">
        <v>936</v>
      </c>
      <c r="BH2533">
        <v>76</v>
      </c>
      <c r="BI2533">
        <v>6310</v>
      </c>
      <c r="BJ2533" t="s">
        <v>5230</v>
      </c>
      <c r="BK2533" t="s">
        <v>936</v>
      </c>
      <c r="BP2533">
        <v>117</v>
      </c>
      <c r="BQ2533">
        <v>6270</v>
      </c>
      <c r="BS2533">
        <v>2</v>
      </c>
    </row>
    <row r="2534" spans="43:71" x14ac:dyDescent="0.2">
      <c r="AQ2534">
        <v>74</v>
      </c>
      <c r="AR2534">
        <v>6320</v>
      </c>
      <c r="AS2534" t="s">
        <v>32473</v>
      </c>
      <c r="AT2534" t="s">
        <v>936</v>
      </c>
      <c r="AU2534">
        <v>74</v>
      </c>
      <c r="AV2534">
        <v>6320</v>
      </c>
      <c r="AW2534" t="s">
        <v>25575</v>
      </c>
      <c r="AX2534" t="s">
        <v>936</v>
      </c>
      <c r="AY2534">
        <v>74</v>
      </c>
      <c r="AZ2534">
        <v>6320</v>
      </c>
      <c r="BA2534" t="s">
        <v>18727</v>
      </c>
      <c r="BB2534" t="s">
        <v>936</v>
      </c>
      <c r="BC2534">
        <v>74</v>
      </c>
      <c r="BD2534">
        <v>6320</v>
      </c>
      <c r="BE2534" t="s">
        <v>11879</v>
      </c>
      <c r="BF2534" t="s">
        <v>936</v>
      </c>
      <c r="BH2534">
        <v>76</v>
      </c>
      <c r="BI2534">
        <v>6320</v>
      </c>
      <c r="BJ2534" t="s">
        <v>5231</v>
      </c>
      <c r="BK2534" t="s">
        <v>936</v>
      </c>
      <c r="BP2534">
        <v>117</v>
      </c>
      <c r="BQ2534">
        <v>6280</v>
      </c>
      <c r="BS2534">
        <v>1</v>
      </c>
    </row>
    <row r="2535" spans="43:71" x14ac:dyDescent="0.2">
      <c r="AQ2535">
        <v>74</v>
      </c>
      <c r="AR2535">
        <v>6330</v>
      </c>
      <c r="AS2535" t="s">
        <v>32474</v>
      </c>
      <c r="AT2535" t="s">
        <v>936</v>
      </c>
      <c r="AU2535">
        <v>74</v>
      </c>
      <c r="AV2535">
        <v>6330</v>
      </c>
      <c r="AW2535" t="s">
        <v>25576</v>
      </c>
      <c r="AX2535" t="s">
        <v>936</v>
      </c>
      <c r="AY2535">
        <v>74</v>
      </c>
      <c r="AZ2535">
        <v>6330</v>
      </c>
      <c r="BA2535" t="s">
        <v>18728</v>
      </c>
      <c r="BB2535" t="s">
        <v>936</v>
      </c>
      <c r="BC2535">
        <v>74</v>
      </c>
      <c r="BD2535">
        <v>6330</v>
      </c>
      <c r="BE2535" t="s">
        <v>11880</v>
      </c>
      <c r="BF2535" t="s">
        <v>936</v>
      </c>
      <c r="BH2535">
        <v>76</v>
      </c>
      <c r="BI2535">
        <v>6330</v>
      </c>
      <c r="BJ2535" t="s">
        <v>5232</v>
      </c>
      <c r="BK2535" t="s">
        <v>936</v>
      </c>
      <c r="BP2535">
        <v>117</v>
      </c>
      <c r="BQ2535">
        <v>6290</v>
      </c>
      <c r="BS2535">
        <v>1</v>
      </c>
    </row>
    <row r="2536" spans="43:71" x14ac:dyDescent="0.2">
      <c r="AQ2536">
        <v>74</v>
      </c>
      <c r="AR2536">
        <v>6340</v>
      </c>
      <c r="AS2536" t="s">
        <v>32475</v>
      </c>
      <c r="AT2536" t="s">
        <v>936</v>
      </c>
      <c r="AU2536">
        <v>74</v>
      </c>
      <c r="AV2536">
        <v>6340</v>
      </c>
      <c r="AW2536" t="s">
        <v>25577</v>
      </c>
      <c r="AX2536" t="s">
        <v>936</v>
      </c>
      <c r="AY2536">
        <v>74</v>
      </c>
      <c r="AZ2536">
        <v>6340</v>
      </c>
      <c r="BA2536" t="s">
        <v>18729</v>
      </c>
      <c r="BB2536" t="s">
        <v>936</v>
      </c>
      <c r="BC2536">
        <v>74</v>
      </c>
      <c r="BD2536">
        <v>6340</v>
      </c>
      <c r="BE2536" t="s">
        <v>11881</v>
      </c>
      <c r="BF2536" t="s">
        <v>936</v>
      </c>
      <c r="BH2536">
        <v>76</v>
      </c>
      <c r="BI2536">
        <v>6340</v>
      </c>
      <c r="BJ2536" t="s">
        <v>5233</v>
      </c>
      <c r="BK2536" t="s">
        <v>936</v>
      </c>
      <c r="BP2536">
        <v>117</v>
      </c>
      <c r="BQ2536">
        <v>6300</v>
      </c>
      <c r="BS2536">
        <v>1</v>
      </c>
    </row>
    <row r="2537" spans="43:71" x14ac:dyDescent="0.2">
      <c r="AQ2537">
        <v>74</v>
      </c>
      <c r="AR2537">
        <v>6350</v>
      </c>
      <c r="AS2537" t="s">
        <v>32476</v>
      </c>
      <c r="AT2537" t="s">
        <v>936</v>
      </c>
      <c r="AU2537">
        <v>74</v>
      </c>
      <c r="AV2537">
        <v>6350</v>
      </c>
      <c r="AW2537" t="s">
        <v>25578</v>
      </c>
      <c r="AX2537" t="s">
        <v>936</v>
      </c>
      <c r="AY2537">
        <v>74</v>
      </c>
      <c r="AZ2537">
        <v>6350</v>
      </c>
      <c r="BA2537" t="s">
        <v>18730</v>
      </c>
      <c r="BB2537" t="s">
        <v>936</v>
      </c>
      <c r="BC2537">
        <v>74</v>
      </c>
      <c r="BD2537">
        <v>6350</v>
      </c>
      <c r="BE2537" t="s">
        <v>11882</v>
      </c>
      <c r="BF2537" t="s">
        <v>936</v>
      </c>
      <c r="BH2537">
        <v>76</v>
      </c>
      <c r="BI2537">
        <v>6350</v>
      </c>
      <c r="BJ2537" t="s">
        <v>5234</v>
      </c>
      <c r="BK2537" t="s">
        <v>936</v>
      </c>
      <c r="BP2537">
        <v>117</v>
      </c>
      <c r="BQ2537">
        <v>6310</v>
      </c>
      <c r="BS2537">
        <v>1</v>
      </c>
    </row>
    <row r="2538" spans="43:71" x14ac:dyDescent="0.2">
      <c r="AQ2538">
        <v>74</v>
      </c>
      <c r="AR2538">
        <v>6360</v>
      </c>
      <c r="AS2538" t="s">
        <v>32477</v>
      </c>
      <c r="AT2538" t="s">
        <v>936</v>
      </c>
      <c r="AU2538">
        <v>74</v>
      </c>
      <c r="AV2538">
        <v>6360</v>
      </c>
      <c r="AW2538" t="s">
        <v>25579</v>
      </c>
      <c r="AX2538" t="s">
        <v>936</v>
      </c>
      <c r="AY2538">
        <v>74</v>
      </c>
      <c r="AZ2538">
        <v>6360</v>
      </c>
      <c r="BA2538" t="s">
        <v>18731</v>
      </c>
      <c r="BB2538" t="s">
        <v>936</v>
      </c>
      <c r="BC2538">
        <v>74</v>
      </c>
      <c r="BD2538">
        <v>6360</v>
      </c>
      <c r="BE2538" t="s">
        <v>11883</v>
      </c>
      <c r="BF2538" t="s">
        <v>936</v>
      </c>
      <c r="BH2538">
        <v>76</v>
      </c>
      <c r="BI2538">
        <v>6360</v>
      </c>
      <c r="BJ2538" t="s">
        <v>5235</v>
      </c>
      <c r="BK2538" t="s">
        <v>936</v>
      </c>
      <c r="BP2538">
        <v>117</v>
      </c>
      <c r="BQ2538">
        <v>6320</v>
      </c>
      <c r="BS2538">
        <v>1</v>
      </c>
    </row>
    <row r="2539" spans="43:71" x14ac:dyDescent="0.2">
      <c r="AQ2539">
        <v>74</v>
      </c>
      <c r="AR2539">
        <v>7205</v>
      </c>
      <c r="AS2539" t="s">
        <v>32478</v>
      </c>
      <c r="AT2539" t="s">
        <v>937</v>
      </c>
      <c r="AU2539">
        <v>74</v>
      </c>
      <c r="AV2539">
        <v>7205</v>
      </c>
      <c r="AW2539" t="s">
        <v>25580</v>
      </c>
      <c r="AX2539" t="s">
        <v>937</v>
      </c>
      <c r="AY2539">
        <v>74</v>
      </c>
      <c r="AZ2539">
        <v>7205</v>
      </c>
      <c r="BA2539" t="s">
        <v>18732</v>
      </c>
      <c r="BB2539" t="s">
        <v>937</v>
      </c>
      <c r="BC2539">
        <v>74</v>
      </c>
      <c r="BD2539">
        <v>7205</v>
      </c>
      <c r="BE2539" t="s">
        <v>11884</v>
      </c>
      <c r="BF2539" t="s">
        <v>937</v>
      </c>
      <c r="BH2539">
        <v>76</v>
      </c>
      <c r="BI2539">
        <v>7205</v>
      </c>
      <c r="BJ2539" t="s">
        <v>5236</v>
      </c>
      <c r="BK2539" t="s">
        <v>937</v>
      </c>
      <c r="BP2539">
        <v>117</v>
      </c>
      <c r="BQ2539">
        <v>6330</v>
      </c>
      <c r="BS2539">
        <v>1</v>
      </c>
    </row>
    <row r="2540" spans="43:71" x14ac:dyDescent="0.2">
      <c r="AQ2540">
        <v>74</v>
      </c>
      <c r="AR2540">
        <v>7206</v>
      </c>
      <c r="AS2540" t="s">
        <v>32479</v>
      </c>
      <c r="AT2540" t="s">
        <v>936</v>
      </c>
      <c r="AU2540">
        <v>74</v>
      </c>
      <c r="AV2540">
        <v>7206</v>
      </c>
      <c r="AW2540" t="s">
        <v>25581</v>
      </c>
      <c r="AX2540" t="s">
        <v>936</v>
      </c>
      <c r="AY2540">
        <v>74</v>
      </c>
      <c r="AZ2540">
        <v>7206</v>
      </c>
      <c r="BA2540" t="s">
        <v>18733</v>
      </c>
      <c r="BB2540" t="s">
        <v>936</v>
      </c>
      <c r="BC2540">
        <v>74</v>
      </c>
      <c r="BD2540">
        <v>7206</v>
      </c>
      <c r="BE2540" t="s">
        <v>11885</v>
      </c>
      <c r="BF2540" t="s">
        <v>936</v>
      </c>
      <c r="BH2540">
        <v>76</v>
      </c>
      <c r="BI2540">
        <v>7206</v>
      </c>
      <c r="BJ2540" t="s">
        <v>5237</v>
      </c>
      <c r="BK2540" t="s">
        <v>937</v>
      </c>
      <c r="BP2540">
        <v>117</v>
      </c>
      <c r="BQ2540">
        <v>6340</v>
      </c>
      <c r="BS2540">
        <v>1</v>
      </c>
    </row>
    <row r="2541" spans="43:71" x14ac:dyDescent="0.2">
      <c r="AQ2541">
        <v>74</v>
      </c>
      <c r="AR2541">
        <v>7207</v>
      </c>
      <c r="AS2541" t="s">
        <v>32480</v>
      </c>
      <c r="AT2541" t="s">
        <v>936</v>
      </c>
      <c r="AU2541">
        <v>74</v>
      </c>
      <c r="AV2541">
        <v>7207</v>
      </c>
      <c r="AW2541" t="s">
        <v>25582</v>
      </c>
      <c r="AX2541" t="s">
        <v>936</v>
      </c>
      <c r="AY2541">
        <v>74</v>
      </c>
      <c r="AZ2541">
        <v>7207</v>
      </c>
      <c r="BA2541" t="s">
        <v>18734</v>
      </c>
      <c r="BB2541" t="s">
        <v>936</v>
      </c>
      <c r="BC2541">
        <v>74</v>
      </c>
      <c r="BD2541">
        <v>7207</v>
      </c>
      <c r="BE2541" t="s">
        <v>11886</v>
      </c>
      <c r="BF2541" t="s">
        <v>936</v>
      </c>
      <c r="BH2541">
        <v>76</v>
      </c>
      <c r="BI2541">
        <v>7207</v>
      </c>
      <c r="BJ2541" t="s">
        <v>5238</v>
      </c>
      <c r="BK2541" t="s">
        <v>937</v>
      </c>
      <c r="BP2541">
        <v>118</v>
      </c>
      <c r="BQ2541">
        <v>6010</v>
      </c>
      <c r="BS2541">
        <v>2</v>
      </c>
    </row>
    <row r="2542" spans="43:71" x14ac:dyDescent="0.2">
      <c r="AQ2542">
        <v>74</v>
      </c>
      <c r="AR2542">
        <v>7210</v>
      </c>
      <c r="AS2542" t="s">
        <v>32481</v>
      </c>
      <c r="AT2542" t="s">
        <v>937</v>
      </c>
      <c r="AU2542">
        <v>74</v>
      </c>
      <c r="AV2542">
        <v>7210</v>
      </c>
      <c r="AW2542" t="s">
        <v>25583</v>
      </c>
      <c r="AX2542" t="s">
        <v>937</v>
      </c>
      <c r="AY2542">
        <v>74</v>
      </c>
      <c r="AZ2542">
        <v>7210</v>
      </c>
      <c r="BA2542" t="s">
        <v>18735</v>
      </c>
      <c r="BB2542" t="s">
        <v>937</v>
      </c>
      <c r="BC2542">
        <v>74</v>
      </c>
      <c r="BD2542">
        <v>7210</v>
      </c>
      <c r="BE2542" t="s">
        <v>11887</v>
      </c>
      <c r="BF2542" t="s">
        <v>937</v>
      </c>
      <c r="BH2542">
        <v>76</v>
      </c>
      <c r="BI2542">
        <v>7210</v>
      </c>
      <c r="BJ2542" t="s">
        <v>5239</v>
      </c>
      <c r="BK2542" t="s">
        <v>937</v>
      </c>
      <c r="BP2542">
        <v>118</v>
      </c>
      <c r="BQ2542">
        <v>6020</v>
      </c>
      <c r="BS2542">
        <v>2</v>
      </c>
    </row>
    <row r="2543" spans="43:71" x14ac:dyDescent="0.2">
      <c r="AQ2543">
        <v>74</v>
      </c>
      <c r="AR2543">
        <v>8073</v>
      </c>
      <c r="AS2543" t="s">
        <v>32482</v>
      </c>
      <c r="AT2543" t="s">
        <v>936</v>
      </c>
      <c r="AU2543">
        <v>74</v>
      </c>
      <c r="AV2543">
        <v>8073</v>
      </c>
      <c r="AW2543" t="s">
        <v>25584</v>
      </c>
      <c r="AX2543" t="s">
        <v>936</v>
      </c>
      <c r="AY2543">
        <v>74</v>
      </c>
      <c r="AZ2543">
        <v>8073</v>
      </c>
      <c r="BA2543" t="s">
        <v>18736</v>
      </c>
      <c r="BB2543" t="s">
        <v>936</v>
      </c>
      <c r="BC2543">
        <v>74</v>
      </c>
      <c r="BD2543">
        <v>8073</v>
      </c>
      <c r="BE2543" t="s">
        <v>11888</v>
      </c>
      <c r="BF2543" t="s">
        <v>936</v>
      </c>
      <c r="BH2543">
        <v>76</v>
      </c>
      <c r="BI2543">
        <v>8073</v>
      </c>
      <c r="BJ2543" t="s">
        <v>5240</v>
      </c>
      <c r="BK2543" t="s">
        <v>936</v>
      </c>
      <c r="BP2543">
        <v>118</v>
      </c>
      <c r="BQ2543">
        <v>6030</v>
      </c>
      <c r="BS2543">
        <v>2</v>
      </c>
    </row>
    <row r="2544" spans="43:71" x14ac:dyDescent="0.2">
      <c r="AQ2544">
        <v>74</v>
      </c>
      <c r="AR2544">
        <v>8074</v>
      </c>
      <c r="AS2544" t="s">
        <v>32483</v>
      </c>
      <c r="AT2544" t="s">
        <v>937</v>
      </c>
      <c r="AU2544">
        <v>74</v>
      </c>
      <c r="AV2544">
        <v>8074</v>
      </c>
      <c r="AW2544" t="s">
        <v>25585</v>
      </c>
      <c r="AX2544" t="s">
        <v>937</v>
      </c>
      <c r="AY2544">
        <v>74</v>
      </c>
      <c r="AZ2544">
        <v>8074</v>
      </c>
      <c r="BA2544" t="s">
        <v>18737</v>
      </c>
      <c r="BB2544" t="s">
        <v>937</v>
      </c>
      <c r="BC2544">
        <v>74</v>
      </c>
      <c r="BD2544">
        <v>8074</v>
      </c>
      <c r="BE2544" t="s">
        <v>11889</v>
      </c>
      <c r="BF2544" t="s">
        <v>937</v>
      </c>
      <c r="BH2544">
        <v>76</v>
      </c>
      <c r="BI2544">
        <v>8074</v>
      </c>
      <c r="BJ2544" t="s">
        <v>5241</v>
      </c>
      <c r="BK2544" t="s">
        <v>937</v>
      </c>
      <c r="BP2544">
        <v>118</v>
      </c>
      <c r="BQ2544">
        <v>6040</v>
      </c>
      <c r="BS2544">
        <v>4</v>
      </c>
    </row>
    <row r="2545" spans="43:71" x14ac:dyDescent="0.2">
      <c r="AQ2545">
        <v>74</v>
      </c>
      <c r="AR2545">
        <v>8075</v>
      </c>
      <c r="AS2545" t="s">
        <v>32484</v>
      </c>
      <c r="AT2545" t="s">
        <v>936</v>
      </c>
      <c r="AU2545">
        <v>74</v>
      </c>
      <c r="AV2545">
        <v>8075</v>
      </c>
      <c r="AW2545" t="s">
        <v>25586</v>
      </c>
      <c r="AX2545" t="s">
        <v>936</v>
      </c>
      <c r="AY2545">
        <v>74</v>
      </c>
      <c r="AZ2545">
        <v>8075</v>
      </c>
      <c r="BA2545" t="s">
        <v>18738</v>
      </c>
      <c r="BB2545" t="s">
        <v>936</v>
      </c>
      <c r="BC2545">
        <v>74</v>
      </c>
      <c r="BD2545">
        <v>8075</v>
      </c>
      <c r="BE2545" t="s">
        <v>11890</v>
      </c>
      <c r="BF2545" t="s">
        <v>936</v>
      </c>
      <c r="BH2545">
        <v>76</v>
      </c>
      <c r="BI2545">
        <v>8075</v>
      </c>
      <c r="BJ2545" t="s">
        <v>5242</v>
      </c>
      <c r="BK2545" t="s">
        <v>936</v>
      </c>
      <c r="BP2545">
        <v>118</v>
      </c>
      <c r="BQ2545">
        <v>6070</v>
      </c>
      <c r="BS2545">
        <v>1</v>
      </c>
    </row>
    <row r="2546" spans="43:71" x14ac:dyDescent="0.2">
      <c r="AQ2546">
        <v>74</v>
      </c>
      <c r="AR2546">
        <v>8076</v>
      </c>
      <c r="AS2546" t="s">
        <v>32485</v>
      </c>
      <c r="AT2546" t="s">
        <v>937</v>
      </c>
      <c r="AU2546">
        <v>74</v>
      </c>
      <c r="AV2546">
        <v>8076</v>
      </c>
      <c r="AW2546" t="s">
        <v>25587</v>
      </c>
      <c r="AX2546" t="s">
        <v>937</v>
      </c>
      <c r="AY2546">
        <v>74</v>
      </c>
      <c r="AZ2546">
        <v>8076</v>
      </c>
      <c r="BA2546" t="s">
        <v>18739</v>
      </c>
      <c r="BB2546" t="s">
        <v>937</v>
      </c>
      <c r="BC2546">
        <v>74</v>
      </c>
      <c r="BD2546">
        <v>8076</v>
      </c>
      <c r="BE2546" t="s">
        <v>11891</v>
      </c>
      <c r="BF2546" t="s">
        <v>937</v>
      </c>
      <c r="BH2546">
        <v>76</v>
      </c>
      <c r="BI2546">
        <v>8076</v>
      </c>
      <c r="BJ2546" t="s">
        <v>5243</v>
      </c>
      <c r="BK2546" t="s">
        <v>937</v>
      </c>
      <c r="BP2546">
        <v>118</v>
      </c>
      <c r="BQ2546">
        <v>6080</v>
      </c>
      <c r="BS2546">
        <v>1</v>
      </c>
    </row>
    <row r="2547" spans="43:71" x14ac:dyDescent="0.2">
      <c r="AQ2547">
        <v>74</v>
      </c>
      <c r="AR2547">
        <v>8077</v>
      </c>
      <c r="AS2547" t="s">
        <v>32486</v>
      </c>
      <c r="AT2547" t="s">
        <v>937</v>
      </c>
      <c r="AU2547">
        <v>74</v>
      </c>
      <c r="AV2547">
        <v>8077</v>
      </c>
      <c r="AW2547" t="s">
        <v>25588</v>
      </c>
      <c r="AX2547" t="s">
        <v>937</v>
      </c>
      <c r="AY2547">
        <v>74</v>
      </c>
      <c r="AZ2547">
        <v>8077</v>
      </c>
      <c r="BA2547" t="s">
        <v>18740</v>
      </c>
      <c r="BB2547" t="s">
        <v>937</v>
      </c>
      <c r="BC2547">
        <v>74</v>
      </c>
      <c r="BD2547">
        <v>8077</v>
      </c>
      <c r="BE2547" t="s">
        <v>11892</v>
      </c>
      <c r="BF2547" t="s">
        <v>937</v>
      </c>
      <c r="BH2547">
        <v>76</v>
      </c>
      <c r="BI2547">
        <v>8077</v>
      </c>
      <c r="BJ2547" t="s">
        <v>5244</v>
      </c>
      <c r="BK2547" t="s">
        <v>937</v>
      </c>
      <c r="BP2547">
        <v>118</v>
      </c>
      <c r="BQ2547">
        <v>6090</v>
      </c>
      <c r="BS2547">
        <v>3</v>
      </c>
    </row>
    <row r="2548" spans="43:71" x14ac:dyDescent="0.2">
      <c r="AQ2548">
        <v>74</v>
      </c>
      <c r="AR2548">
        <v>8078</v>
      </c>
      <c r="AS2548" t="s">
        <v>32487</v>
      </c>
      <c r="AT2548" t="s">
        <v>937</v>
      </c>
      <c r="AU2548">
        <v>74</v>
      </c>
      <c r="AV2548">
        <v>8078</v>
      </c>
      <c r="AW2548" t="s">
        <v>25589</v>
      </c>
      <c r="AX2548" t="s">
        <v>937</v>
      </c>
      <c r="AY2548">
        <v>74</v>
      </c>
      <c r="AZ2548">
        <v>8078</v>
      </c>
      <c r="BA2548" t="s">
        <v>18741</v>
      </c>
      <c r="BB2548" t="s">
        <v>937</v>
      </c>
      <c r="BC2548">
        <v>74</v>
      </c>
      <c r="BD2548">
        <v>8078</v>
      </c>
      <c r="BE2548" t="s">
        <v>11893</v>
      </c>
      <c r="BF2548" t="s">
        <v>937</v>
      </c>
      <c r="BH2548">
        <v>76</v>
      </c>
      <c r="BI2548">
        <v>8078</v>
      </c>
      <c r="BJ2548" t="s">
        <v>5245</v>
      </c>
      <c r="BK2548" t="s">
        <v>937</v>
      </c>
      <c r="BP2548">
        <v>118</v>
      </c>
      <c r="BQ2548">
        <v>6100</v>
      </c>
      <c r="BS2548">
        <v>2</v>
      </c>
    </row>
    <row r="2549" spans="43:71" x14ac:dyDescent="0.2">
      <c r="AQ2549">
        <v>74</v>
      </c>
      <c r="AR2549">
        <v>8079</v>
      </c>
      <c r="AS2549" t="s">
        <v>32488</v>
      </c>
      <c r="AT2549" t="s">
        <v>937</v>
      </c>
      <c r="AU2549">
        <v>74</v>
      </c>
      <c r="AV2549">
        <v>8079</v>
      </c>
      <c r="AW2549" t="s">
        <v>25590</v>
      </c>
      <c r="AX2549" t="s">
        <v>937</v>
      </c>
      <c r="AY2549">
        <v>74</v>
      </c>
      <c r="AZ2549">
        <v>8079</v>
      </c>
      <c r="BA2549" t="s">
        <v>18742</v>
      </c>
      <c r="BB2549" t="s">
        <v>937</v>
      </c>
      <c r="BC2549">
        <v>74</v>
      </c>
      <c r="BD2549">
        <v>8079</v>
      </c>
      <c r="BE2549" t="s">
        <v>11894</v>
      </c>
      <c r="BF2549" t="s">
        <v>937</v>
      </c>
      <c r="BH2549">
        <v>76</v>
      </c>
      <c r="BI2549">
        <v>8079</v>
      </c>
      <c r="BJ2549" t="s">
        <v>5246</v>
      </c>
      <c r="BK2549" t="s">
        <v>937</v>
      </c>
      <c r="BP2549">
        <v>118</v>
      </c>
      <c r="BQ2549">
        <v>6101</v>
      </c>
      <c r="BS2549">
        <v>2</v>
      </c>
    </row>
    <row r="2550" spans="43:71" x14ac:dyDescent="0.2">
      <c r="AQ2550">
        <v>74</v>
      </c>
      <c r="AR2550">
        <v>8080</v>
      </c>
      <c r="AS2550" t="s">
        <v>32489</v>
      </c>
      <c r="AT2550" t="s">
        <v>938</v>
      </c>
      <c r="AU2550">
        <v>74</v>
      </c>
      <c r="AV2550">
        <v>8080</v>
      </c>
      <c r="AW2550" t="s">
        <v>25591</v>
      </c>
      <c r="AX2550" t="s">
        <v>938</v>
      </c>
      <c r="AY2550">
        <v>74</v>
      </c>
      <c r="AZ2550">
        <v>8080</v>
      </c>
      <c r="BA2550" t="s">
        <v>18743</v>
      </c>
      <c r="BB2550" t="s">
        <v>938</v>
      </c>
      <c r="BC2550">
        <v>74</v>
      </c>
      <c r="BD2550">
        <v>8080</v>
      </c>
      <c r="BE2550" t="s">
        <v>11895</v>
      </c>
      <c r="BF2550" t="s">
        <v>936</v>
      </c>
      <c r="BH2550">
        <v>76</v>
      </c>
      <c r="BI2550">
        <v>8080</v>
      </c>
      <c r="BJ2550" t="s">
        <v>5247</v>
      </c>
      <c r="BK2550" t="s">
        <v>938</v>
      </c>
      <c r="BP2550">
        <v>118</v>
      </c>
      <c r="BQ2550">
        <v>6110</v>
      </c>
      <c r="BS2550">
        <v>2</v>
      </c>
    </row>
    <row r="2551" spans="43:71" x14ac:dyDescent="0.2">
      <c r="AQ2551">
        <v>74</v>
      </c>
      <c r="AR2551">
        <v>8081</v>
      </c>
      <c r="AS2551" t="s">
        <v>32490</v>
      </c>
      <c r="AT2551" t="s">
        <v>937</v>
      </c>
      <c r="AU2551">
        <v>74</v>
      </c>
      <c r="AV2551">
        <v>8081</v>
      </c>
      <c r="AW2551" t="s">
        <v>25592</v>
      </c>
      <c r="AX2551" t="s">
        <v>937</v>
      </c>
      <c r="AY2551">
        <v>74</v>
      </c>
      <c r="AZ2551">
        <v>8081</v>
      </c>
      <c r="BA2551" t="s">
        <v>18744</v>
      </c>
      <c r="BB2551" t="s">
        <v>937</v>
      </c>
      <c r="BC2551">
        <v>74</v>
      </c>
      <c r="BD2551">
        <v>8081</v>
      </c>
      <c r="BE2551" t="s">
        <v>11896</v>
      </c>
      <c r="BF2551" t="s">
        <v>937</v>
      </c>
      <c r="BH2551">
        <v>76</v>
      </c>
      <c r="BI2551">
        <v>8081</v>
      </c>
      <c r="BJ2551" t="s">
        <v>5248</v>
      </c>
      <c r="BK2551" t="s">
        <v>937</v>
      </c>
      <c r="BP2551">
        <v>118</v>
      </c>
      <c r="BQ2551">
        <v>6130</v>
      </c>
      <c r="BS2551">
        <v>1</v>
      </c>
    </row>
    <row r="2552" spans="43:71" x14ac:dyDescent="0.2">
      <c r="AQ2552">
        <v>74</v>
      </c>
      <c r="AR2552">
        <v>8082</v>
      </c>
      <c r="AS2552" t="s">
        <v>32491</v>
      </c>
      <c r="AT2552" t="s">
        <v>937</v>
      </c>
      <c r="AU2552">
        <v>74</v>
      </c>
      <c r="AV2552">
        <v>8082</v>
      </c>
      <c r="AW2552" t="s">
        <v>25593</v>
      </c>
      <c r="AX2552" t="s">
        <v>937</v>
      </c>
      <c r="AY2552">
        <v>74</v>
      </c>
      <c r="AZ2552">
        <v>8082</v>
      </c>
      <c r="BA2552" t="s">
        <v>18745</v>
      </c>
      <c r="BB2552" t="s">
        <v>937</v>
      </c>
      <c r="BC2552">
        <v>74</v>
      </c>
      <c r="BD2552">
        <v>8082</v>
      </c>
      <c r="BE2552" t="s">
        <v>11897</v>
      </c>
      <c r="BF2552" t="s">
        <v>937</v>
      </c>
      <c r="BH2552">
        <v>76</v>
      </c>
      <c r="BI2552">
        <v>8082</v>
      </c>
      <c r="BJ2552" t="s">
        <v>5249</v>
      </c>
      <c r="BK2552" t="s">
        <v>938</v>
      </c>
      <c r="BP2552">
        <v>118</v>
      </c>
      <c r="BQ2552">
        <v>6131</v>
      </c>
      <c r="BS2552">
        <v>1</v>
      </c>
    </row>
    <row r="2553" spans="43:71" x14ac:dyDescent="0.2">
      <c r="AQ2553">
        <v>74</v>
      </c>
      <c r="AR2553">
        <v>8083</v>
      </c>
      <c r="AS2553" t="s">
        <v>32492</v>
      </c>
      <c r="AT2553" t="s">
        <v>937</v>
      </c>
      <c r="AU2553">
        <v>74</v>
      </c>
      <c r="AV2553">
        <v>8083</v>
      </c>
      <c r="AW2553" t="s">
        <v>25594</v>
      </c>
      <c r="AX2553" t="s">
        <v>937</v>
      </c>
      <c r="AY2553">
        <v>74</v>
      </c>
      <c r="AZ2553">
        <v>8083</v>
      </c>
      <c r="BA2553" t="s">
        <v>18746</v>
      </c>
      <c r="BB2553" t="s">
        <v>937</v>
      </c>
      <c r="BC2553">
        <v>74</v>
      </c>
      <c r="BD2553">
        <v>8083</v>
      </c>
      <c r="BE2553" t="s">
        <v>11898</v>
      </c>
      <c r="BF2553" t="s">
        <v>937</v>
      </c>
      <c r="BH2553">
        <v>76</v>
      </c>
      <c r="BI2553">
        <v>8083</v>
      </c>
      <c r="BJ2553" t="s">
        <v>5250</v>
      </c>
      <c r="BK2553" t="s">
        <v>937</v>
      </c>
      <c r="BP2553">
        <v>118</v>
      </c>
      <c r="BQ2553">
        <v>6140</v>
      </c>
      <c r="BS2553">
        <v>2</v>
      </c>
    </row>
    <row r="2554" spans="43:71" x14ac:dyDescent="0.2">
      <c r="AQ2554">
        <v>74</v>
      </c>
      <c r="AR2554">
        <v>8084</v>
      </c>
      <c r="AS2554" t="s">
        <v>32493</v>
      </c>
      <c r="AT2554" t="s">
        <v>937</v>
      </c>
      <c r="AU2554">
        <v>74</v>
      </c>
      <c r="AV2554">
        <v>8084</v>
      </c>
      <c r="AW2554" t="s">
        <v>25595</v>
      </c>
      <c r="AX2554" t="s">
        <v>937</v>
      </c>
      <c r="AY2554">
        <v>74</v>
      </c>
      <c r="AZ2554">
        <v>8084</v>
      </c>
      <c r="BA2554" t="s">
        <v>18747</v>
      </c>
      <c r="BB2554" t="s">
        <v>937</v>
      </c>
      <c r="BC2554">
        <v>74</v>
      </c>
      <c r="BD2554">
        <v>8084</v>
      </c>
      <c r="BE2554" t="s">
        <v>11899</v>
      </c>
      <c r="BF2554" t="s">
        <v>937</v>
      </c>
      <c r="BH2554">
        <v>76</v>
      </c>
      <c r="BI2554">
        <v>8084</v>
      </c>
      <c r="BJ2554" t="s">
        <v>5251</v>
      </c>
      <c r="BK2554" t="s">
        <v>937</v>
      </c>
      <c r="BP2554">
        <v>118</v>
      </c>
      <c r="BQ2554">
        <v>6150</v>
      </c>
      <c r="BS2554">
        <v>3</v>
      </c>
    </row>
    <row r="2555" spans="43:71" x14ac:dyDescent="0.2">
      <c r="AQ2555">
        <v>76</v>
      </c>
      <c r="AR2555">
        <v>6010</v>
      </c>
      <c r="AS2555" t="s">
        <v>32494</v>
      </c>
      <c r="AT2555" t="s">
        <v>937</v>
      </c>
      <c r="AU2555">
        <v>76</v>
      </c>
      <c r="AV2555">
        <v>6010</v>
      </c>
      <c r="AW2555" t="s">
        <v>25596</v>
      </c>
      <c r="AX2555" t="s">
        <v>937</v>
      </c>
      <c r="AY2555">
        <v>76</v>
      </c>
      <c r="AZ2555">
        <v>6010</v>
      </c>
      <c r="BA2555" t="s">
        <v>18748</v>
      </c>
      <c r="BB2555" t="s">
        <v>937</v>
      </c>
      <c r="BC2555">
        <v>76</v>
      </c>
      <c r="BD2555">
        <v>6010</v>
      </c>
      <c r="BE2555" t="s">
        <v>11900</v>
      </c>
      <c r="BF2555" t="s">
        <v>937</v>
      </c>
      <c r="BH2555">
        <v>77</v>
      </c>
      <c r="BI2555">
        <v>6010</v>
      </c>
      <c r="BJ2555" t="s">
        <v>5252</v>
      </c>
      <c r="BK2555" t="s">
        <v>937</v>
      </c>
      <c r="BP2555">
        <v>118</v>
      </c>
      <c r="BQ2555">
        <v>6160</v>
      </c>
      <c r="BS2555">
        <v>2</v>
      </c>
    </row>
    <row r="2556" spans="43:71" x14ac:dyDescent="0.2">
      <c r="AQ2556">
        <v>76</v>
      </c>
      <c r="AR2556">
        <v>6020</v>
      </c>
      <c r="AS2556" t="s">
        <v>32495</v>
      </c>
      <c r="AT2556" t="s">
        <v>937</v>
      </c>
      <c r="AU2556">
        <v>76</v>
      </c>
      <c r="AV2556">
        <v>6020</v>
      </c>
      <c r="AW2556" t="s">
        <v>25597</v>
      </c>
      <c r="AX2556" t="s">
        <v>937</v>
      </c>
      <c r="AY2556">
        <v>76</v>
      </c>
      <c r="AZ2556">
        <v>6020</v>
      </c>
      <c r="BA2556" t="s">
        <v>18749</v>
      </c>
      <c r="BB2556" t="s">
        <v>937</v>
      </c>
      <c r="BC2556">
        <v>76</v>
      </c>
      <c r="BD2556">
        <v>6020</v>
      </c>
      <c r="BE2556" t="s">
        <v>11901</v>
      </c>
      <c r="BF2556" t="s">
        <v>937</v>
      </c>
      <c r="BH2556">
        <v>77</v>
      </c>
      <c r="BI2556">
        <v>6020</v>
      </c>
      <c r="BJ2556" t="s">
        <v>5253</v>
      </c>
      <c r="BK2556" t="s">
        <v>937</v>
      </c>
      <c r="BP2556">
        <v>118</v>
      </c>
      <c r="BQ2556">
        <v>6170</v>
      </c>
      <c r="BS2556">
        <v>3</v>
      </c>
    </row>
    <row r="2557" spans="43:71" x14ac:dyDescent="0.2">
      <c r="AQ2557">
        <v>76</v>
      </c>
      <c r="AR2557">
        <v>6030</v>
      </c>
      <c r="AS2557" t="s">
        <v>32496</v>
      </c>
      <c r="AT2557" t="s">
        <v>937</v>
      </c>
      <c r="AU2557">
        <v>76</v>
      </c>
      <c r="AV2557">
        <v>6030</v>
      </c>
      <c r="AW2557" t="s">
        <v>25598</v>
      </c>
      <c r="AX2557" t="s">
        <v>937</v>
      </c>
      <c r="AY2557">
        <v>76</v>
      </c>
      <c r="AZ2557">
        <v>6030</v>
      </c>
      <c r="BA2557" t="s">
        <v>18750</v>
      </c>
      <c r="BB2557" t="s">
        <v>937</v>
      </c>
      <c r="BC2557">
        <v>76</v>
      </c>
      <c r="BD2557">
        <v>6030</v>
      </c>
      <c r="BE2557" t="s">
        <v>11902</v>
      </c>
      <c r="BF2557" t="s">
        <v>937</v>
      </c>
      <c r="BH2557">
        <v>77</v>
      </c>
      <c r="BI2557">
        <v>6030</v>
      </c>
      <c r="BJ2557" t="s">
        <v>5254</v>
      </c>
      <c r="BK2557" t="s">
        <v>937</v>
      </c>
      <c r="BP2557">
        <v>118</v>
      </c>
      <c r="BQ2557">
        <v>6180</v>
      </c>
      <c r="BS2557">
        <v>1</v>
      </c>
    </row>
    <row r="2558" spans="43:71" x14ac:dyDescent="0.2">
      <c r="AQ2558">
        <v>76</v>
      </c>
      <c r="AR2558">
        <v>6040</v>
      </c>
      <c r="AS2558" t="s">
        <v>32497</v>
      </c>
      <c r="AT2558" t="s">
        <v>937</v>
      </c>
      <c r="AU2558">
        <v>76</v>
      </c>
      <c r="AV2558">
        <v>6040</v>
      </c>
      <c r="AW2558" t="s">
        <v>25599</v>
      </c>
      <c r="AX2558" t="s">
        <v>937</v>
      </c>
      <c r="AY2558">
        <v>76</v>
      </c>
      <c r="AZ2558">
        <v>6040</v>
      </c>
      <c r="BA2558" t="s">
        <v>18751</v>
      </c>
      <c r="BB2558" t="s">
        <v>937</v>
      </c>
      <c r="BC2558">
        <v>76</v>
      </c>
      <c r="BD2558">
        <v>6040</v>
      </c>
      <c r="BE2558" t="s">
        <v>11903</v>
      </c>
      <c r="BF2558" t="s">
        <v>937</v>
      </c>
      <c r="BH2558">
        <v>77</v>
      </c>
      <c r="BI2558">
        <v>6040</v>
      </c>
      <c r="BJ2558" t="s">
        <v>5255</v>
      </c>
      <c r="BK2558" t="s">
        <v>937</v>
      </c>
      <c r="BP2558">
        <v>118</v>
      </c>
      <c r="BQ2558">
        <v>6190</v>
      </c>
      <c r="BS2558">
        <v>3</v>
      </c>
    </row>
    <row r="2559" spans="43:71" x14ac:dyDescent="0.2">
      <c r="AQ2559">
        <v>76</v>
      </c>
      <c r="AR2559">
        <v>6070</v>
      </c>
      <c r="AS2559" t="s">
        <v>32498</v>
      </c>
      <c r="AT2559" t="s">
        <v>937</v>
      </c>
      <c r="AU2559">
        <v>76</v>
      </c>
      <c r="AV2559">
        <v>6070</v>
      </c>
      <c r="AW2559" t="s">
        <v>25600</v>
      </c>
      <c r="AX2559" t="s">
        <v>937</v>
      </c>
      <c r="AY2559">
        <v>76</v>
      </c>
      <c r="AZ2559">
        <v>6070</v>
      </c>
      <c r="BA2559" t="s">
        <v>18752</v>
      </c>
      <c r="BB2559" t="s">
        <v>937</v>
      </c>
      <c r="BC2559">
        <v>76</v>
      </c>
      <c r="BD2559">
        <v>6070</v>
      </c>
      <c r="BE2559" t="s">
        <v>11904</v>
      </c>
      <c r="BF2559" t="s">
        <v>937</v>
      </c>
      <c r="BH2559">
        <v>77</v>
      </c>
      <c r="BI2559">
        <v>6070</v>
      </c>
      <c r="BJ2559" t="s">
        <v>5256</v>
      </c>
      <c r="BK2559" t="s">
        <v>937</v>
      </c>
      <c r="BP2559">
        <v>118</v>
      </c>
      <c r="BQ2559">
        <v>6200</v>
      </c>
      <c r="BS2559">
        <v>1</v>
      </c>
    </row>
    <row r="2560" spans="43:71" x14ac:dyDescent="0.2">
      <c r="AQ2560">
        <v>76</v>
      </c>
      <c r="AR2560">
        <v>6080</v>
      </c>
      <c r="AS2560" t="s">
        <v>32499</v>
      </c>
      <c r="AT2560" t="s">
        <v>937</v>
      </c>
      <c r="AU2560">
        <v>76</v>
      </c>
      <c r="AV2560">
        <v>6080</v>
      </c>
      <c r="AW2560" t="s">
        <v>25601</v>
      </c>
      <c r="AX2560" t="s">
        <v>937</v>
      </c>
      <c r="AY2560">
        <v>76</v>
      </c>
      <c r="AZ2560">
        <v>6080</v>
      </c>
      <c r="BA2560" t="s">
        <v>18753</v>
      </c>
      <c r="BB2560" t="s">
        <v>937</v>
      </c>
      <c r="BC2560">
        <v>76</v>
      </c>
      <c r="BD2560">
        <v>6080</v>
      </c>
      <c r="BE2560" t="s">
        <v>11905</v>
      </c>
      <c r="BF2560" t="s">
        <v>937</v>
      </c>
      <c r="BH2560">
        <v>77</v>
      </c>
      <c r="BI2560">
        <v>6080</v>
      </c>
      <c r="BJ2560" t="s">
        <v>5257</v>
      </c>
      <c r="BK2560" t="s">
        <v>937</v>
      </c>
      <c r="BP2560">
        <v>118</v>
      </c>
      <c r="BQ2560">
        <v>6210</v>
      </c>
      <c r="BS2560">
        <v>1</v>
      </c>
    </row>
    <row r="2561" spans="43:71" x14ac:dyDescent="0.2">
      <c r="AQ2561">
        <v>76</v>
      </c>
      <c r="AR2561">
        <v>6090</v>
      </c>
      <c r="AS2561" t="s">
        <v>32500</v>
      </c>
      <c r="AT2561" t="s">
        <v>937</v>
      </c>
      <c r="AU2561">
        <v>76</v>
      </c>
      <c r="AV2561">
        <v>6090</v>
      </c>
      <c r="AW2561" t="s">
        <v>25602</v>
      </c>
      <c r="AX2561" t="s">
        <v>937</v>
      </c>
      <c r="AY2561">
        <v>76</v>
      </c>
      <c r="AZ2561">
        <v>6090</v>
      </c>
      <c r="BA2561" t="s">
        <v>18754</v>
      </c>
      <c r="BB2561" t="s">
        <v>937</v>
      </c>
      <c r="BC2561">
        <v>76</v>
      </c>
      <c r="BD2561">
        <v>6090</v>
      </c>
      <c r="BE2561" t="s">
        <v>11906</v>
      </c>
      <c r="BF2561" t="s">
        <v>937</v>
      </c>
      <c r="BH2561">
        <v>77</v>
      </c>
      <c r="BI2561">
        <v>6090</v>
      </c>
      <c r="BJ2561" t="s">
        <v>5258</v>
      </c>
      <c r="BK2561" t="s">
        <v>937</v>
      </c>
      <c r="BP2561">
        <v>118</v>
      </c>
      <c r="BQ2561">
        <v>6240</v>
      </c>
      <c r="BS2561">
        <v>3</v>
      </c>
    </row>
    <row r="2562" spans="43:71" x14ac:dyDescent="0.2">
      <c r="AQ2562">
        <v>76</v>
      </c>
      <c r="AR2562">
        <v>6100</v>
      </c>
      <c r="AS2562" t="s">
        <v>32501</v>
      </c>
      <c r="AT2562" t="s">
        <v>936</v>
      </c>
      <c r="AU2562">
        <v>76</v>
      </c>
      <c r="AV2562">
        <v>6100</v>
      </c>
      <c r="AW2562" t="s">
        <v>25603</v>
      </c>
      <c r="AX2562" t="s">
        <v>936</v>
      </c>
      <c r="AY2562">
        <v>76</v>
      </c>
      <c r="AZ2562">
        <v>6100</v>
      </c>
      <c r="BA2562" t="s">
        <v>18755</v>
      </c>
      <c r="BB2562" t="s">
        <v>937</v>
      </c>
      <c r="BC2562">
        <v>76</v>
      </c>
      <c r="BD2562">
        <v>6100</v>
      </c>
      <c r="BE2562" t="s">
        <v>11907</v>
      </c>
      <c r="BF2562" t="s">
        <v>937</v>
      </c>
      <c r="BH2562">
        <v>77</v>
      </c>
      <c r="BI2562">
        <v>6100</v>
      </c>
      <c r="BJ2562" t="s">
        <v>5259</v>
      </c>
      <c r="BK2562" t="s">
        <v>937</v>
      </c>
      <c r="BP2562">
        <v>118</v>
      </c>
      <c r="BQ2562">
        <v>6250</v>
      </c>
      <c r="BS2562">
        <v>1</v>
      </c>
    </row>
    <row r="2563" spans="43:71" x14ac:dyDescent="0.2">
      <c r="AQ2563">
        <v>76</v>
      </c>
      <c r="AR2563">
        <v>6101</v>
      </c>
      <c r="AS2563" t="s">
        <v>32502</v>
      </c>
      <c r="AT2563" t="s">
        <v>937</v>
      </c>
      <c r="AU2563">
        <v>76</v>
      </c>
      <c r="AV2563">
        <v>6101</v>
      </c>
      <c r="AW2563" t="s">
        <v>25604</v>
      </c>
      <c r="AX2563" t="s">
        <v>937</v>
      </c>
      <c r="AY2563">
        <v>76</v>
      </c>
      <c r="AZ2563">
        <v>6101</v>
      </c>
      <c r="BA2563" t="s">
        <v>18756</v>
      </c>
      <c r="BB2563" t="s">
        <v>937</v>
      </c>
      <c r="BC2563">
        <v>76</v>
      </c>
      <c r="BD2563">
        <v>6101</v>
      </c>
      <c r="BE2563" t="s">
        <v>11908</v>
      </c>
      <c r="BF2563" t="s">
        <v>937</v>
      </c>
      <c r="BH2563">
        <v>77</v>
      </c>
      <c r="BI2563">
        <v>6101</v>
      </c>
      <c r="BJ2563" t="s">
        <v>5260</v>
      </c>
      <c r="BK2563" t="s">
        <v>936</v>
      </c>
      <c r="BP2563">
        <v>118</v>
      </c>
      <c r="BQ2563">
        <v>6256</v>
      </c>
      <c r="BS2563">
        <v>1</v>
      </c>
    </row>
    <row r="2564" spans="43:71" x14ac:dyDescent="0.2">
      <c r="AQ2564">
        <v>76</v>
      </c>
      <c r="AR2564">
        <v>6110</v>
      </c>
      <c r="AS2564" t="s">
        <v>32503</v>
      </c>
      <c r="AT2564" t="s">
        <v>936</v>
      </c>
      <c r="AU2564">
        <v>76</v>
      </c>
      <c r="AV2564">
        <v>6110</v>
      </c>
      <c r="AW2564" t="s">
        <v>25605</v>
      </c>
      <c r="AX2564" t="s">
        <v>936</v>
      </c>
      <c r="AY2564">
        <v>76</v>
      </c>
      <c r="AZ2564">
        <v>6110</v>
      </c>
      <c r="BA2564" t="s">
        <v>18757</v>
      </c>
      <c r="BB2564" t="s">
        <v>936</v>
      </c>
      <c r="BC2564">
        <v>76</v>
      </c>
      <c r="BD2564">
        <v>6110</v>
      </c>
      <c r="BE2564" t="s">
        <v>11909</v>
      </c>
      <c r="BF2564" t="s">
        <v>936</v>
      </c>
      <c r="BH2564">
        <v>77</v>
      </c>
      <c r="BI2564">
        <v>6110</v>
      </c>
      <c r="BJ2564" t="s">
        <v>5261</v>
      </c>
      <c r="BK2564" t="s">
        <v>936</v>
      </c>
      <c r="BP2564">
        <v>118</v>
      </c>
      <c r="BQ2564">
        <v>6260</v>
      </c>
      <c r="BS2564">
        <v>2</v>
      </c>
    </row>
    <row r="2565" spans="43:71" x14ac:dyDescent="0.2">
      <c r="AQ2565">
        <v>76</v>
      </c>
      <c r="AR2565">
        <v>6130</v>
      </c>
      <c r="AS2565" t="s">
        <v>32504</v>
      </c>
      <c r="AT2565" t="s">
        <v>937</v>
      </c>
      <c r="AU2565">
        <v>76</v>
      </c>
      <c r="AV2565">
        <v>6130</v>
      </c>
      <c r="AW2565" t="s">
        <v>25606</v>
      </c>
      <c r="AX2565" t="s">
        <v>937</v>
      </c>
      <c r="AY2565">
        <v>76</v>
      </c>
      <c r="AZ2565">
        <v>6130</v>
      </c>
      <c r="BA2565" t="s">
        <v>18758</v>
      </c>
      <c r="BB2565" t="s">
        <v>937</v>
      </c>
      <c r="BC2565">
        <v>76</v>
      </c>
      <c r="BD2565">
        <v>6130</v>
      </c>
      <c r="BE2565" t="s">
        <v>11910</v>
      </c>
      <c r="BF2565" t="s">
        <v>937</v>
      </c>
      <c r="BH2565">
        <v>77</v>
      </c>
      <c r="BI2565">
        <v>6130</v>
      </c>
      <c r="BJ2565" t="s">
        <v>5262</v>
      </c>
      <c r="BK2565" t="s">
        <v>937</v>
      </c>
      <c r="BP2565">
        <v>118</v>
      </c>
      <c r="BQ2565">
        <v>6270</v>
      </c>
      <c r="BS2565">
        <v>2</v>
      </c>
    </row>
    <row r="2566" spans="43:71" x14ac:dyDescent="0.2">
      <c r="AQ2566">
        <v>76</v>
      </c>
      <c r="AR2566">
        <v>6131</v>
      </c>
      <c r="AS2566" t="s">
        <v>32505</v>
      </c>
      <c r="AT2566" t="s">
        <v>937</v>
      </c>
      <c r="AU2566">
        <v>76</v>
      </c>
      <c r="AV2566">
        <v>6131</v>
      </c>
      <c r="AW2566" t="s">
        <v>25607</v>
      </c>
      <c r="AX2566" t="s">
        <v>937</v>
      </c>
      <c r="AY2566">
        <v>76</v>
      </c>
      <c r="AZ2566">
        <v>6131</v>
      </c>
      <c r="BA2566" t="s">
        <v>18759</v>
      </c>
      <c r="BB2566" t="s">
        <v>937</v>
      </c>
      <c r="BC2566">
        <v>76</v>
      </c>
      <c r="BD2566">
        <v>6131</v>
      </c>
      <c r="BE2566" t="s">
        <v>11911</v>
      </c>
      <c r="BF2566" t="s">
        <v>937</v>
      </c>
      <c r="BH2566">
        <v>77</v>
      </c>
      <c r="BI2566">
        <v>6131</v>
      </c>
      <c r="BJ2566" t="s">
        <v>5263</v>
      </c>
      <c r="BK2566" t="s">
        <v>937</v>
      </c>
      <c r="BP2566">
        <v>118</v>
      </c>
      <c r="BQ2566">
        <v>6280</v>
      </c>
      <c r="BS2566">
        <v>1</v>
      </c>
    </row>
    <row r="2567" spans="43:71" x14ac:dyDescent="0.2">
      <c r="AQ2567">
        <v>76</v>
      </c>
      <c r="AR2567">
        <v>6140</v>
      </c>
      <c r="AS2567" t="s">
        <v>32506</v>
      </c>
      <c r="AT2567" t="s">
        <v>937</v>
      </c>
      <c r="AU2567">
        <v>76</v>
      </c>
      <c r="AV2567">
        <v>6140</v>
      </c>
      <c r="AW2567" t="s">
        <v>25608</v>
      </c>
      <c r="AX2567" t="s">
        <v>937</v>
      </c>
      <c r="AY2567">
        <v>76</v>
      </c>
      <c r="AZ2567">
        <v>6140</v>
      </c>
      <c r="BA2567" t="s">
        <v>18760</v>
      </c>
      <c r="BB2567" t="s">
        <v>937</v>
      </c>
      <c r="BC2567">
        <v>76</v>
      </c>
      <c r="BD2567">
        <v>6140</v>
      </c>
      <c r="BE2567" t="s">
        <v>11912</v>
      </c>
      <c r="BF2567" t="s">
        <v>937</v>
      </c>
      <c r="BH2567">
        <v>77</v>
      </c>
      <c r="BI2567">
        <v>6140</v>
      </c>
      <c r="BJ2567" t="s">
        <v>5264</v>
      </c>
      <c r="BK2567" t="s">
        <v>937</v>
      </c>
      <c r="BP2567">
        <v>118</v>
      </c>
      <c r="BQ2567">
        <v>6290</v>
      </c>
      <c r="BS2567">
        <v>1</v>
      </c>
    </row>
    <row r="2568" spans="43:71" x14ac:dyDescent="0.2">
      <c r="AQ2568">
        <v>76</v>
      </c>
      <c r="AR2568">
        <v>6150</v>
      </c>
      <c r="AS2568" t="s">
        <v>32507</v>
      </c>
      <c r="AT2568" t="s">
        <v>937</v>
      </c>
      <c r="AU2568">
        <v>76</v>
      </c>
      <c r="AV2568">
        <v>6150</v>
      </c>
      <c r="AW2568" t="s">
        <v>25609</v>
      </c>
      <c r="AX2568" t="s">
        <v>937</v>
      </c>
      <c r="AY2568">
        <v>76</v>
      </c>
      <c r="AZ2568">
        <v>6150</v>
      </c>
      <c r="BA2568" t="s">
        <v>18761</v>
      </c>
      <c r="BB2568" t="s">
        <v>937</v>
      </c>
      <c r="BC2568">
        <v>76</v>
      </c>
      <c r="BD2568">
        <v>6150</v>
      </c>
      <c r="BE2568" t="s">
        <v>11913</v>
      </c>
      <c r="BF2568" t="s">
        <v>937</v>
      </c>
      <c r="BH2568">
        <v>77</v>
      </c>
      <c r="BI2568">
        <v>6150</v>
      </c>
      <c r="BJ2568" t="s">
        <v>5265</v>
      </c>
      <c r="BK2568" t="s">
        <v>937</v>
      </c>
      <c r="BP2568">
        <v>118</v>
      </c>
      <c r="BQ2568">
        <v>6300</v>
      </c>
      <c r="BS2568">
        <v>1</v>
      </c>
    </row>
    <row r="2569" spans="43:71" x14ac:dyDescent="0.2">
      <c r="AQ2569">
        <v>76</v>
      </c>
      <c r="AR2569">
        <v>6160</v>
      </c>
      <c r="AS2569" t="s">
        <v>32508</v>
      </c>
      <c r="AT2569" t="s">
        <v>937</v>
      </c>
      <c r="AU2569">
        <v>76</v>
      </c>
      <c r="AV2569">
        <v>6160</v>
      </c>
      <c r="AW2569" t="s">
        <v>25610</v>
      </c>
      <c r="AX2569" t="s">
        <v>937</v>
      </c>
      <c r="AY2569">
        <v>76</v>
      </c>
      <c r="AZ2569">
        <v>6160</v>
      </c>
      <c r="BA2569" t="s">
        <v>18762</v>
      </c>
      <c r="BB2569" t="s">
        <v>937</v>
      </c>
      <c r="BC2569">
        <v>76</v>
      </c>
      <c r="BD2569">
        <v>6160</v>
      </c>
      <c r="BE2569" t="s">
        <v>11914</v>
      </c>
      <c r="BF2569" t="s">
        <v>937</v>
      </c>
      <c r="BH2569">
        <v>77</v>
      </c>
      <c r="BI2569">
        <v>6160</v>
      </c>
      <c r="BJ2569" t="s">
        <v>5266</v>
      </c>
      <c r="BK2569" t="s">
        <v>937</v>
      </c>
      <c r="BP2569">
        <v>118</v>
      </c>
      <c r="BQ2569">
        <v>6310</v>
      </c>
      <c r="BS2569">
        <v>1</v>
      </c>
    </row>
    <row r="2570" spans="43:71" x14ac:dyDescent="0.2">
      <c r="AQ2570">
        <v>76</v>
      </c>
      <c r="AR2570">
        <v>6170</v>
      </c>
      <c r="AS2570" t="s">
        <v>32509</v>
      </c>
      <c r="AT2570" t="s">
        <v>938</v>
      </c>
      <c r="AU2570">
        <v>76</v>
      </c>
      <c r="AV2570">
        <v>6170</v>
      </c>
      <c r="AW2570" t="s">
        <v>25611</v>
      </c>
      <c r="AX2570" t="s">
        <v>938</v>
      </c>
      <c r="AY2570">
        <v>76</v>
      </c>
      <c r="AZ2570">
        <v>6170</v>
      </c>
      <c r="BA2570" t="s">
        <v>18763</v>
      </c>
      <c r="BB2570" t="s">
        <v>938</v>
      </c>
      <c r="BC2570">
        <v>76</v>
      </c>
      <c r="BD2570">
        <v>6170</v>
      </c>
      <c r="BE2570" t="s">
        <v>11915</v>
      </c>
      <c r="BF2570" t="s">
        <v>938</v>
      </c>
      <c r="BH2570">
        <v>77</v>
      </c>
      <c r="BI2570">
        <v>6170</v>
      </c>
      <c r="BJ2570" t="s">
        <v>5267</v>
      </c>
      <c r="BK2570" t="s">
        <v>937</v>
      </c>
      <c r="BP2570">
        <v>118</v>
      </c>
      <c r="BQ2570">
        <v>6320</v>
      </c>
      <c r="BS2570">
        <v>1</v>
      </c>
    </row>
    <row r="2571" spans="43:71" x14ac:dyDescent="0.2">
      <c r="AQ2571">
        <v>76</v>
      </c>
      <c r="AR2571">
        <v>6180</v>
      </c>
      <c r="AS2571" t="s">
        <v>32510</v>
      </c>
      <c r="AT2571" t="s">
        <v>937</v>
      </c>
      <c r="AU2571">
        <v>76</v>
      </c>
      <c r="AV2571">
        <v>6180</v>
      </c>
      <c r="AW2571" t="s">
        <v>25612</v>
      </c>
      <c r="AX2571" t="s">
        <v>937</v>
      </c>
      <c r="AY2571">
        <v>76</v>
      </c>
      <c r="AZ2571">
        <v>6180</v>
      </c>
      <c r="BA2571" t="s">
        <v>18764</v>
      </c>
      <c r="BB2571" t="s">
        <v>937</v>
      </c>
      <c r="BC2571">
        <v>76</v>
      </c>
      <c r="BD2571">
        <v>6180</v>
      </c>
      <c r="BE2571" t="s">
        <v>11916</v>
      </c>
      <c r="BF2571" t="s">
        <v>937</v>
      </c>
      <c r="BH2571">
        <v>77</v>
      </c>
      <c r="BI2571">
        <v>6180</v>
      </c>
      <c r="BJ2571" t="s">
        <v>5268</v>
      </c>
      <c r="BK2571" t="s">
        <v>937</v>
      </c>
      <c r="BP2571">
        <v>118</v>
      </c>
      <c r="BQ2571">
        <v>6330</v>
      </c>
      <c r="BS2571">
        <v>1</v>
      </c>
    </row>
    <row r="2572" spans="43:71" x14ac:dyDescent="0.2">
      <c r="AQ2572">
        <v>76</v>
      </c>
      <c r="AR2572">
        <v>6190</v>
      </c>
      <c r="AS2572" t="s">
        <v>32511</v>
      </c>
      <c r="AT2572" t="s">
        <v>937</v>
      </c>
      <c r="AU2572">
        <v>76</v>
      </c>
      <c r="AV2572">
        <v>6190</v>
      </c>
      <c r="AW2572" t="s">
        <v>25613</v>
      </c>
      <c r="AX2572" t="s">
        <v>937</v>
      </c>
      <c r="AY2572">
        <v>76</v>
      </c>
      <c r="AZ2572">
        <v>6190</v>
      </c>
      <c r="BA2572" t="s">
        <v>18765</v>
      </c>
      <c r="BB2572" t="s">
        <v>937</v>
      </c>
      <c r="BC2572">
        <v>76</v>
      </c>
      <c r="BD2572">
        <v>6190</v>
      </c>
      <c r="BE2572" t="s">
        <v>11917</v>
      </c>
      <c r="BF2572" t="s">
        <v>937</v>
      </c>
      <c r="BH2572">
        <v>77</v>
      </c>
      <c r="BI2572">
        <v>6190</v>
      </c>
      <c r="BJ2572" t="s">
        <v>5269</v>
      </c>
      <c r="BK2572" t="s">
        <v>937</v>
      </c>
      <c r="BP2572">
        <v>118</v>
      </c>
      <c r="BQ2572">
        <v>6340</v>
      </c>
      <c r="BS2572">
        <v>3</v>
      </c>
    </row>
    <row r="2573" spans="43:71" x14ac:dyDescent="0.2">
      <c r="AQ2573">
        <v>76</v>
      </c>
      <c r="AR2573">
        <v>6200</v>
      </c>
      <c r="AS2573" t="s">
        <v>32512</v>
      </c>
      <c r="AT2573" t="s">
        <v>937</v>
      </c>
      <c r="AU2573">
        <v>76</v>
      </c>
      <c r="AV2573">
        <v>6200</v>
      </c>
      <c r="AW2573" t="s">
        <v>25614</v>
      </c>
      <c r="AX2573" t="s">
        <v>937</v>
      </c>
      <c r="AY2573">
        <v>76</v>
      </c>
      <c r="AZ2573">
        <v>6200</v>
      </c>
      <c r="BA2573" t="s">
        <v>18766</v>
      </c>
      <c r="BB2573" t="s">
        <v>937</v>
      </c>
      <c r="BC2573">
        <v>76</v>
      </c>
      <c r="BD2573">
        <v>6200</v>
      </c>
      <c r="BE2573" t="s">
        <v>11918</v>
      </c>
      <c r="BF2573" t="s">
        <v>937</v>
      </c>
      <c r="BH2573">
        <v>77</v>
      </c>
      <c r="BI2573">
        <v>6200</v>
      </c>
      <c r="BJ2573" t="s">
        <v>5270</v>
      </c>
      <c r="BK2573" t="s">
        <v>937</v>
      </c>
      <c r="BP2573">
        <v>119</v>
      </c>
      <c r="BQ2573">
        <v>6010</v>
      </c>
      <c r="BS2573">
        <v>2</v>
      </c>
    </row>
    <row r="2574" spans="43:71" x14ac:dyDescent="0.2">
      <c r="AQ2574">
        <v>76</v>
      </c>
      <c r="AR2574">
        <v>6210</v>
      </c>
      <c r="AS2574" t="s">
        <v>32513</v>
      </c>
      <c r="AT2574" t="s">
        <v>936</v>
      </c>
      <c r="AU2574">
        <v>76</v>
      </c>
      <c r="AV2574">
        <v>6210</v>
      </c>
      <c r="AW2574" t="s">
        <v>25615</v>
      </c>
      <c r="AX2574" t="s">
        <v>936</v>
      </c>
      <c r="AY2574">
        <v>76</v>
      </c>
      <c r="AZ2574">
        <v>6210</v>
      </c>
      <c r="BA2574" t="s">
        <v>18767</v>
      </c>
      <c r="BB2574" t="s">
        <v>936</v>
      </c>
      <c r="BC2574">
        <v>76</v>
      </c>
      <c r="BD2574">
        <v>6210</v>
      </c>
      <c r="BE2574" t="s">
        <v>11919</v>
      </c>
      <c r="BF2574" t="s">
        <v>936</v>
      </c>
      <c r="BH2574">
        <v>77</v>
      </c>
      <c r="BI2574">
        <v>6210</v>
      </c>
      <c r="BJ2574" t="s">
        <v>5271</v>
      </c>
      <c r="BK2574" t="s">
        <v>937</v>
      </c>
      <c r="BP2574">
        <v>119</v>
      </c>
      <c r="BQ2574">
        <v>6020</v>
      </c>
      <c r="BS2574">
        <v>2</v>
      </c>
    </row>
    <row r="2575" spans="43:71" x14ac:dyDescent="0.2">
      <c r="AQ2575">
        <v>76</v>
      </c>
      <c r="AR2575">
        <v>6240</v>
      </c>
      <c r="AS2575" t="s">
        <v>32514</v>
      </c>
      <c r="AT2575" t="s">
        <v>937</v>
      </c>
      <c r="AU2575">
        <v>76</v>
      </c>
      <c r="AV2575">
        <v>6240</v>
      </c>
      <c r="AW2575" t="s">
        <v>25616</v>
      </c>
      <c r="AX2575" t="s">
        <v>937</v>
      </c>
      <c r="AY2575">
        <v>76</v>
      </c>
      <c r="AZ2575">
        <v>6240</v>
      </c>
      <c r="BA2575" t="s">
        <v>18768</v>
      </c>
      <c r="BB2575" t="s">
        <v>937</v>
      </c>
      <c r="BC2575">
        <v>76</v>
      </c>
      <c r="BD2575">
        <v>6240</v>
      </c>
      <c r="BE2575" t="s">
        <v>11920</v>
      </c>
      <c r="BF2575" t="s">
        <v>937</v>
      </c>
      <c r="BH2575">
        <v>77</v>
      </c>
      <c r="BI2575">
        <v>6240</v>
      </c>
      <c r="BJ2575" t="s">
        <v>5272</v>
      </c>
      <c r="BK2575" t="s">
        <v>937</v>
      </c>
      <c r="BP2575">
        <v>119</v>
      </c>
      <c r="BQ2575">
        <v>6030</v>
      </c>
      <c r="BS2575">
        <v>2</v>
      </c>
    </row>
    <row r="2576" spans="43:71" x14ac:dyDescent="0.2">
      <c r="AQ2576">
        <v>76</v>
      </c>
      <c r="AR2576">
        <v>6250</v>
      </c>
      <c r="AS2576" t="s">
        <v>32515</v>
      </c>
      <c r="AT2576" t="s">
        <v>936</v>
      </c>
      <c r="AU2576">
        <v>76</v>
      </c>
      <c r="AV2576">
        <v>6250</v>
      </c>
      <c r="AW2576" t="s">
        <v>25617</v>
      </c>
      <c r="AX2576" t="s">
        <v>936</v>
      </c>
      <c r="AY2576">
        <v>76</v>
      </c>
      <c r="AZ2576">
        <v>6250</v>
      </c>
      <c r="BA2576" t="s">
        <v>18769</v>
      </c>
      <c r="BB2576" t="s">
        <v>936</v>
      </c>
      <c r="BC2576">
        <v>76</v>
      </c>
      <c r="BD2576">
        <v>6250</v>
      </c>
      <c r="BE2576" t="s">
        <v>11921</v>
      </c>
      <c r="BF2576" t="s">
        <v>936</v>
      </c>
      <c r="BH2576">
        <v>77</v>
      </c>
      <c r="BI2576">
        <v>6250</v>
      </c>
      <c r="BJ2576" t="s">
        <v>5273</v>
      </c>
      <c r="BK2576" t="s">
        <v>936</v>
      </c>
      <c r="BP2576">
        <v>119</v>
      </c>
      <c r="BQ2576">
        <v>6040</v>
      </c>
      <c r="BS2576">
        <v>4</v>
      </c>
    </row>
    <row r="2577" spans="43:71" x14ac:dyDescent="0.2">
      <c r="AQ2577">
        <v>76</v>
      </c>
      <c r="AR2577">
        <v>6256</v>
      </c>
      <c r="AS2577" t="s">
        <v>32516</v>
      </c>
      <c r="AT2577" t="s">
        <v>936</v>
      </c>
      <c r="AU2577">
        <v>76</v>
      </c>
      <c r="AV2577">
        <v>6256</v>
      </c>
      <c r="AW2577" t="s">
        <v>25618</v>
      </c>
      <c r="AX2577" t="s">
        <v>936</v>
      </c>
      <c r="AY2577">
        <v>76</v>
      </c>
      <c r="AZ2577">
        <v>6256</v>
      </c>
      <c r="BA2577" t="s">
        <v>18770</v>
      </c>
      <c r="BB2577" t="s">
        <v>936</v>
      </c>
      <c r="BC2577">
        <v>76</v>
      </c>
      <c r="BD2577">
        <v>6256</v>
      </c>
      <c r="BE2577" t="s">
        <v>11922</v>
      </c>
      <c r="BF2577" t="s">
        <v>936</v>
      </c>
      <c r="BH2577">
        <v>77</v>
      </c>
      <c r="BI2577">
        <v>6256</v>
      </c>
      <c r="BJ2577" t="s">
        <v>5274</v>
      </c>
      <c r="BK2577" t="s">
        <v>936</v>
      </c>
      <c r="BP2577">
        <v>119</v>
      </c>
      <c r="BQ2577">
        <v>6070</v>
      </c>
      <c r="BS2577">
        <v>2</v>
      </c>
    </row>
    <row r="2578" spans="43:71" x14ac:dyDescent="0.2">
      <c r="AQ2578">
        <v>76</v>
      </c>
      <c r="AR2578">
        <v>6260</v>
      </c>
      <c r="AS2578" t="s">
        <v>32517</v>
      </c>
      <c r="AT2578" t="s">
        <v>937</v>
      </c>
      <c r="AU2578">
        <v>76</v>
      </c>
      <c r="AV2578">
        <v>6260</v>
      </c>
      <c r="AW2578" t="s">
        <v>25619</v>
      </c>
      <c r="AX2578" t="s">
        <v>937</v>
      </c>
      <c r="AY2578">
        <v>76</v>
      </c>
      <c r="AZ2578">
        <v>6260</v>
      </c>
      <c r="BA2578" t="s">
        <v>18771</v>
      </c>
      <c r="BB2578" t="s">
        <v>937</v>
      </c>
      <c r="BC2578">
        <v>76</v>
      </c>
      <c r="BD2578">
        <v>6260</v>
      </c>
      <c r="BE2578" t="s">
        <v>11923</v>
      </c>
      <c r="BF2578" t="s">
        <v>937</v>
      </c>
      <c r="BH2578">
        <v>77</v>
      </c>
      <c r="BI2578">
        <v>6260</v>
      </c>
      <c r="BJ2578" t="s">
        <v>5275</v>
      </c>
      <c r="BK2578" t="s">
        <v>937</v>
      </c>
      <c r="BP2578">
        <v>119</v>
      </c>
      <c r="BQ2578">
        <v>6080</v>
      </c>
      <c r="BS2578">
        <v>1</v>
      </c>
    </row>
    <row r="2579" spans="43:71" x14ac:dyDescent="0.2">
      <c r="AQ2579">
        <v>76</v>
      </c>
      <c r="AR2579">
        <v>6270</v>
      </c>
      <c r="AS2579" t="s">
        <v>32518</v>
      </c>
      <c r="AT2579" t="s">
        <v>937</v>
      </c>
      <c r="AU2579">
        <v>76</v>
      </c>
      <c r="AV2579">
        <v>6270</v>
      </c>
      <c r="AW2579" t="s">
        <v>25620</v>
      </c>
      <c r="AX2579" t="s">
        <v>937</v>
      </c>
      <c r="AY2579">
        <v>76</v>
      </c>
      <c r="AZ2579">
        <v>6270</v>
      </c>
      <c r="BA2579" t="s">
        <v>18772</v>
      </c>
      <c r="BB2579" t="s">
        <v>937</v>
      </c>
      <c r="BC2579">
        <v>76</v>
      </c>
      <c r="BD2579">
        <v>6270</v>
      </c>
      <c r="BE2579" t="s">
        <v>11924</v>
      </c>
      <c r="BF2579" t="s">
        <v>937</v>
      </c>
      <c r="BH2579">
        <v>77</v>
      </c>
      <c r="BI2579">
        <v>6270</v>
      </c>
      <c r="BJ2579" t="s">
        <v>5276</v>
      </c>
      <c r="BK2579" t="s">
        <v>937</v>
      </c>
      <c r="BP2579">
        <v>119</v>
      </c>
      <c r="BQ2579">
        <v>6090</v>
      </c>
      <c r="BS2579">
        <v>3</v>
      </c>
    </row>
    <row r="2580" spans="43:71" x14ac:dyDescent="0.2">
      <c r="AQ2580">
        <v>76</v>
      </c>
      <c r="AR2580">
        <v>6280</v>
      </c>
      <c r="AS2580" t="s">
        <v>32519</v>
      </c>
      <c r="AT2580" t="s">
        <v>936</v>
      </c>
      <c r="AU2580">
        <v>76</v>
      </c>
      <c r="AV2580">
        <v>6280</v>
      </c>
      <c r="AW2580" t="s">
        <v>25621</v>
      </c>
      <c r="AX2580" t="s">
        <v>936</v>
      </c>
      <c r="AY2580">
        <v>76</v>
      </c>
      <c r="AZ2580">
        <v>6280</v>
      </c>
      <c r="BA2580" t="s">
        <v>18773</v>
      </c>
      <c r="BB2580" t="s">
        <v>936</v>
      </c>
      <c r="BC2580">
        <v>76</v>
      </c>
      <c r="BD2580">
        <v>6280</v>
      </c>
      <c r="BE2580" t="s">
        <v>11925</v>
      </c>
      <c r="BF2580" t="s">
        <v>936</v>
      </c>
      <c r="BH2580">
        <v>77</v>
      </c>
      <c r="BI2580">
        <v>6280</v>
      </c>
      <c r="BJ2580" t="s">
        <v>5277</v>
      </c>
      <c r="BK2580" t="s">
        <v>936</v>
      </c>
      <c r="BP2580">
        <v>119</v>
      </c>
      <c r="BQ2580">
        <v>6100</v>
      </c>
      <c r="BS2580">
        <v>1</v>
      </c>
    </row>
    <row r="2581" spans="43:71" x14ac:dyDescent="0.2">
      <c r="AQ2581">
        <v>76</v>
      </c>
      <c r="AR2581">
        <v>6290</v>
      </c>
      <c r="AS2581" t="s">
        <v>32520</v>
      </c>
      <c r="AT2581" t="s">
        <v>936</v>
      </c>
      <c r="AU2581">
        <v>76</v>
      </c>
      <c r="AV2581">
        <v>6290</v>
      </c>
      <c r="AW2581" t="s">
        <v>25622</v>
      </c>
      <c r="AX2581" t="s">
        <v>936</v>
      </c>
      <c r="AY2581">
        <v>76</v>
      </c>
      <c r="AZ2581">
        <v>6290</v>
      </c>
      <c r="BA2581" t="s">
        <v>18774</v>
      </c>
      <c r="BB2581" t="s">
        <v>936</v>
      </c>
      <c r="BC2581">
        <v>76</v>
      </c>
      <c r="BD2581">
        <v>6290</v>
      </c>
      <c r="BE2581" t="s">
        <v>11926</v>
      </c>
      <c r="BF2581" t="s">
        <v>936</v>
      </c>
      <c r="BH2581">
        <v>77</v>
      </c>
      <c r="BI2581">
        <v>6290</v>
      </c>
      <c r="BJ2581" t="s">
        <v>5278</v>
      </c>
      <c r="BK2581" t="s">
        <v>936</v>
      </c>
      <c r="BP2581">
        <v>119</v>
      </c>
      <c r="BQ2581">
        <v>6101</v>
      </c>
      <c r="BS2581">
        <v>4</v>
      </c>
    </row>
    <row r="2582" spans="43:71" x14ac:dyDescent="0.2">
      <c r="AQ2582">
        <v>76</v>
      </c>
      <c r="AR2582">
        <v>6300</v>
      </c>
      <c r="AS2582" t="s">
        <v>32521</v>
      </c>
      <c r="AT2582" t="s">
        <v>936</v>
      </c>
      <c r="AU2582">
        <v>76</v>
      </c>
      <c r="AV2582">
        <v>6300</v>
      </c>
      <c r="AW2582" t="s">
        <v>25623</v>
      </c>
      <c r="AX2582" t="s">
        <v>936</v>
      </c>
      <c r="AY2582">
        <v>76</v>
      </c>
      <c r="AZ2582">
        <v>6300</v>
      </c>
      <c r="BA2582" t="s">
        <v>18775</v>
      </c>
      <c r="BB2582" t="s">
        <v>936</v>
      </c>
      <c r="BC2582">
        <v>76</v>
      </c>
      <c r="BD2582">
        <v>6300</v>
      </c>
      <c r="BE2582" t="s">
        <v>11927</v>
      </c>
      <c r="BF2582" t="s">
        <v>936</v>
      </c>
      <c r="BH2582">
        <v>77</v>
      </c>
      <c r="BI2582">
        <v>6300</v>
      </c>
      <c r="BJ2582" t="s">
        <v>5279</v>
      </c>
      <c r="BK2582" t="s">
        <v>936</v>
      </c>
      <c r="BP2582">
        <v>119</v>
      </c>
      <c r="BQ2582">
        <v>6110</v>
      </c>
      <c r="BS2582">
        <v>1</v>
      </c>
    </row>
    <row r="2583" spans="43:71" x14ac:dyDescent="0.2">
      <c r="AQ2583">
        <v>76</v>
      </c>
      <c r="AR2583">
        <v>6310</v>
      </c>
      <c r="AS2583" t="s">
        <v>32522</v>
      </c>
      <c r="AT2583" t="s">
        <v>936</v>
      </c>
      <c r="AU2583">
        <v>76</v>
      </c>
      <c r="AV2583">
        <v>6310</v>
      </c>
      <c r="AW2583" t="s">
        <v>25624</v>
      </c>
      <c r="AX2583" t="s">
        <v>936</v>
      </c>
      <c r="AY2583">
        <v>76</v>
      </c>
      <c r="AZ2583">
        <v>6310</v>
      </c>
      <c r="BA2583" t="s">
        <v>18776</v>
      </c>
      <c r="BB2583" t="s">
        <v>936</v>
      </c>
      <c r="BC2583">
        <v>76</v>
      </c>
      <c r="BD2583">
        <v>6310</v>
      </c>
      <c r="BE2583" t="s">
        <v>11928</v>
      </c>
      <c r="BF2583" t="s">
        <v>936</v>
      </c>
      <c r="BH2583">
        <v>77</v>
      </c>
      <c r="BI2583">
        <v>6310</v>
      </c>
      <c r="BJ2583" t="s">
        <v>5280</v>
      </c>
      <c r="BK2583" t="s">
        <v>936</v>
      </c>
      <c r="BP2583">
        <v>119</v>
      </c>
      <c r="BQ2583">
        <v>6130</v>
      </c>
      <c r="BS2583">
        <v>2</v>
      </c>
    </row>
    <row r="2584" spans="43:71" x14ac:dyDescent="0.2">
      <c r="AQ2584">
        <v>76</v>
      </c>
      <c r="AR2584">
        <v>6320</v>
      </c>
      <c r="AS2584" t="s">
        <v>32523</v>
      </c>
      <c r="AT2584" t="s">
        <v>936</v>
      </c>
      <c r="AU2584">
        <v>76</v>
      </c>
      <c r="AV2584">
        <v>6320</v>
      </c>
      <c r="AW2584" t="s">
        <v>25625</v>
      </c>
      <c r="AX2584" t="s">
        <v>936</v>
      </c>
      <c r="AY2584">
        <v>76</v>
      </c>
      <c r="AZ2584">
        <v>6320</v>
      </c>
      <c r="BA2584" t="s">
        <v>18777</v>
      </c>
      <c r="BB2584" t="s">
        <v>936</v>
      </c>
      <c r="BC2584">
        <v>76</v>
      </c>
      <c r="BD2584">
        <v>6320</v>
      </c>
      <c r="BE2584" t="s">
        <v>11929</v>
      </c>
      <c r="BF2584" t="s">
        <v>936</v>
      </c>
      <c r="BH2584">
        <v>77</v>
      </c>
      <c r="BI2584">
        <v>6320</v>
      </c>
      <c r="BJ2584" t="s">
        <v>5281</v>
      </c>
      <c r="BK2584" t="s">
        <v>937</v>
      </c>
      <c r="BP2584">
        <v>119</v>
      </c>
      <c r="BQ2584">
        <v>6131</v>
      </c>
      <c r="BS2584">
        <v>2</v>
      </c>
    </row>
    <row r="2585" spans="43:71" x14ac:dyDescent="0.2">
      <c r="AQ2585">
        <v>76</v>
      </c>
      <c r="AR2585">
        <v>6330</v>
      </c>
      <c r="AS2585" t="s">
        <v>32524</v>
      </c>
      <c r="AT2585" t="s">
        <v>936</v>
      </c>
      <c r="AU2585">
        <v>76</v>
      </c>
      <c r="AV2585">
        <v>6330</v>
      </c>
      <c r="AW2585" t="s">
        <v>25626</v>
      </c>
      <c r="AX2585" t="s">
        <v>936</v>
      </c>
      <c r="AY2585">
        <v>76</v>
      </c>
      <c r="AZ2585">
        <v>6330</v>
      </c>
      <c r="BA2585" t="s">
        <v>18778</v>
      </c>
      <c r="BB2585" t="s">
        <v>936</v>
      </c>
      <c r="BC2585">
        <v>76</v>
      </c>
      <c r="BD2585">
        <v>6330</v>
      </c>
      <c r="BE2585" t="s">
        <v>11930</v>
      </c>
      <c r="BF2585" t="s">
        <v>936</v>
      </c>
      <c r="BH2585">
        <v>77</v>
      </c>
      <c r="BI2585">
        <v>6330</v>
      </c>
      <c r="BJ2585" t="s">
        <v>5282</v>
      </c>
      <c r="BK2585" t="s">
        <v>937</v>
      </c>
      <c r="BP2585">
        <v>119</v>
      </c>
      <c r="BQ2585">
        <v>6140</v>
      </c>
      <c r="BS2585">
        <v>2</v>
      </c>
    </row>
    <row r="2586" spans="43:71" x14ac:dyDescent="0.2">
      <c r="AQ2586">
        <v>76</v>
      </c>
      <c r="AR2586">
        <v>6340</v>
      </c>
      <c r="AS2586" t="s">
        <v>32525</v>
      </c>
      <c r="AT2586" t="s">
        <v>936</v>
      </c>
      <c r="AU2586">
        <v>76</v>
      </c>
      <c r="AV2586">
        <v>6340</v>
      </c>
      <c r="AW2586" t="s">
        <v>25627</v>
      </c>
      <c r="AX2586" t="s">
        <v>936</v>
      </c>
      <c r="AY2586">
        <v>76</v>
      </c>
      <c r="AZ2586">
        <v>6340</v>
      </c>
      <c r="BA2586" t="s">
        <v>18779</v>
      </c>
      <c r="BB2586" t="s">
        <v>936</v>
      </c>
      <c r="BC2586">
        <v>76</v>
      </c>
      <c r="BD2586">
        <v>6340</v>
      </c>
      <c r="BE2586" t="s">
        <v>11931</v>
      </c>
      <c r="BF2586" t="s">
        <v>936</v>
      </c>
      <c r="BH2586">
        <v>77</v>
      </c>
      <c r="BI2586">
        <v>6340</v>
      </c>
      <c r="BJ2586" t="s">
        <v>5283</v>
      </c>
      <c r="BK2586" t="s">
        <v>936</v>
      </c>
      <c r="BP2586">
        <v>119</v>
      </c>
      <c r="BQ2586">
        <v>6150</v>
      </c>
      <c r="BS2586">
        <v>2</v>
      </c>
    </row>
    <row r="2587" spans="43:71" x14ac:dyDescent="0.2">
      <c r="AQ2587">
        <v>76</v>
      </c>
      <c r="AR2587">
        <v>6350</v>
      </c>
      <c r="AS2587" t="s">
        <v>32526</v>
      </c>
      <c r="AT2587" t="s">
        <v>936</v>
      </c>
      <c r="AU2587">
        <v>76</v>
      </c>
      <c r="AV2587">
        <v>6350</v>
      </c>
      <c r="AW2587" t="s">
        <v>25628</v>
      </c>
      <c r="AX2587" t="s">
        <v>936</v>
      </c>
      <c r="AY2587">
        <v>76</v>
      </c>
      <c r="AZ2587">
        <v>6350</v>
      </c>
      <c r="BA2587" t="s">
        <v>18780</v>
      </c>
      <c r="BB2587" t="s">
        <v>936</v>
      </c>
      <c r="BC2587">
        <v>76</v>
      </c>
      <c r="BD2587">
        <v>6350</v>
      </c>
      <c r="BE2587" t="s">
        <v>11932</v>
      </c>
      <c r="BF2587" t="s">
        <v>936</v>
      </c>
      <c r="BH2587">
        <v>77</v>
      </c>
      <c r="BI2587">
        <v>6350</v>
      </c>
      <c r="BJ2587" t="s">
        <v>5284</v>
      </c>
      <c r="BK2587" t="s">
        <v>936</v>
      </c>
      <c r="BP2587">
        <v>119</v>
      </c>
      <c r="BQ2587">
        <v>6160</v>
      </c>
      <c r="BS2587">
        <v>2</v>
      </c>
    </row>
    <row r="2588" spans="43:71" x14ac:dyDescent="0.2">
      <c r="AQ2588">
        <v>76</v>
      </c>
      <c r="AR2588">
        <v>6360</v>
      </c>
      <c r="AS2588" t="s">
        <v>32527</v>
      </c>
      <c r="AT2588" t="s">
        <v>936</v>
      </c>
      <c r="AU2588">
        <v>76</v>
      </c>
      <c r="AV2588">
        <v>6360</v>
      </c>
      <c r="AW2588" t="s">
        <v>25629</v>
      </c>
      <c r="AX2588" t="s">
        <v>936</v>
      </c>
      <c r="AY2588">
        <v>76</v>
      </c>
      <c r="AZ2588">
        <v>6360</v>
      </c>
      <c r="BA2588" t="s">
        <v>18781</v>
      </c>
      <c r="BB2588" t="s">
        <v>936</v>
      </c>
      <c r="BC2588">
        <v>76</v>
      </c>
      <c r="BD2588">
        <v>6360</v>
      </c>
      <c r="BE2588" t="s">
        <v>11933</v>
      </c>
      <c r="BF2588" t="s">
        <v>936</v>
      </c>
      <c r="BH2588">
        <v>77</v>
      </c>
      <c r="BI2588">
        <v>6360</v>
      </c>
      <c r="BJ2588" t="s">
        <v>5285</v>
      </c>
      <c r="BK2588" t="s">
        <v>936</v>
      </c>
      <c r="BP2588">
        <v>119</v>
      </c>
      <c r="BQ2588">
        <v>6170</v>
      </c>
      <c r="BS2588">
        <v>2</v>
      </c>
    </row>
    <row r="2589" spans="43:71" x14ac:dyDescent="0.2">
      <c r="AQ2589">
        <v>76</v>
      </c>
      <c r="AR2589">
        <v>7205</v>
      </c>
      <c r="AS2589" t="s">
        <v>32528</v>
      </c>
      <c r="AT2589" t="s">
        <v>937</v>
      </c>
      <c r="AU2589">
        <v>76</v>
      </c>
      <c r="AV2589">
        <v>7205</v>
      </c>
      <c r="AW2589" t="s">
        <v>25630</v>
      </c>
      <c r="AX2589" t="s">
        <v>937</v>
      </c>
      <c r="AY2589">
        <v>76</v>
      </c>
      <c r="AZ2589">
        <v>7205</v>
      </c>
      <c r="BA2589" t="s">
        <v>18782</v>
      </c>
      <c r="BB2589" t="s">
        <v>937</v>
      </c>
      <c r="BC2589">
        <v>76</v>
      </c>
      <c r="BD2589">
        <v>7205</v>
      </c>
      <c r="BE2589" t="s">
        <v>11934</v>
      </c>
      <c r="BF2589" t="s">
        <v>937</v>
      </c>
      <c r="BH2589">
        <v>77</v>
      </c>
      <c r="BI2589">
        <v>7205</v>
      </c>
      <c r="BJ2589" t="s">
        <v>5286</v>
      </c>
      <c r="BK2589" t="s">
        <v>937</v>
      </c>
      <c r="BP2589">
        <v>119</v>
      </c>
      <c r="BQ2589">
        <v>6180</v>
      </c>
      <c r="BS2589">
        <v>2</v>
      </c>
    </row>
    <row r="2590" spans="43:71" x14ac:dyDescent="0.2">
      <c r="AQ2590">
        <v>76</v>
      </c>
      <c r="AR2590">
        <v>7206</v>
      </c>
      <c r="AS2590" t="s">
        <v>32529</v>
      </c>
      <c r="AT2590" t="s">
        <v>937</v>
      </c>
      <c r="AU2590">
        <v>76</v>
      </c>
      <c r="AV2590">
        <v>7206</v>
      </c>
      <c r="AW2590" t="s">
        <v>25631</v>
      </c>
      <c r="AX2590" t="s">
        <v>937</v>
      </c>
      <c r="AY2590">
        <v>76</v>
      </c>
      <c r="AZ2590">
        <v>7206</v>
      </c>
      <c r="BA2590" t="s">
        <v>18783</v>
      </c>
      <c r="BB2590" t="s">
        <v>937</v>
      </c>
      <c r="BC2590">
        <v>76</v>
      </c>
      <c r="BD2590">
        <v>7206</v>
      </c>
      <c r="BE2590" t="s">
        <v>11935</v>
      </c>
      <c r="BF2590" t="s">
        <v>937</v>
      </c>
      <c r="BH2590">
        <v>77</v>
      </c>
      <c r="BI2590">
        <v>7206</v>
      </c>
      <c r="BJ2590" t="s">
        <v>5287</v>
      </c>
      <c r="BK2590" t="s">
        <v>936</v>
      </c>
      <c r="BP2590">
        <v>119</v>
      </c>
      <c r="BQ2590">
        <v>6190</v>
      </c>
      <c r="BS2590">
        <v>2</v>
      </c>
    </row>
    <row r="2591" spans="43:71" x14ac:dyDescent="0.2">
      <c r="AQ2591">
        <v>76</v>
      </c>
      <c r="AR2591">
        <v>7207</v>
      </c>
      <c r="AS2591" t="s">
        <v>32530</v>
      </c>
      <c r="AT2591" t="s">
        <v>937</v>
      </c>
      <c r="AU2591">
        <v>76</v>
      </c>
      <c r="AV2591">
        <v>7207</v>
      </c>
      <c r="AW2591" t="s">
        <v>25632</v>
      </c>
      <c r="AX2591" t="s">
        <v>937</v>
      </c>
      <c r="AY2591">
        <v>76</v>
      </c>
      <c r="AZ2591">
        <v>7207</v>
      </c>
      <c r="BA2591" t="s">
        <v>18784</v>
      </c>
      <c r="BB2591" t="s">
        <v>937</v>
      </c>
      <c r="BC2591">
        <v>76</v>
      </c>
      <c r="BD2591">
        <v>7207</v>
      </c>
      <c r="BE2591" t="s">
        <v>11936</v>
      </c>
      <c r="BF2591" t="s">
        <v>937</v>
      </c>
      <c r="BH2591">
        <v>77</v>
      </c>
      <c r="BI2591">
        <v>7207</v>
      </c>
      <c r="BJ2591" t="s">
        <v>5288</v>
      </c>
      <c r="BK2591" t="s">
        <v>936</v>
      </c>
      <c r="BP2591">
        <v>119</v>
      </c>
      <c r="BQ2591">
        <v>6200</v>
      </c>
      <c r="BS2591">
        <v>2</v>
      </c>
    </row>
    <row r="2592" spans="43:71" x14ac:dyDescent="0.2">
      <c r="AQ2592">
        <v>76</v>
      </c>
      <c r="AR2592">
        <v>7210</v>
      </c>
      <c r="AS2592" t="s">
        <v>32531</v>
      </c>
      <c r="AT2592" t="s">
        <v>937</v>
      </c>
      <c r="AU2592">
        <v>76</v>
      </c>
      <c r="AV2592">
        <v>7210</v>
      </c>
      <c r="AW2592" t="s">
        <v>25633</v>
      </c>
      <c r="AX2592" t="s">
        <v>937</v>
      </c>
      <c r="AY2592">
        <v>76</v>
      </c>
      <c r="AZ2592">
        <v>7210</v>
      </c>
      <c r="BA2592" t="s">
        <v>18785</v>
      </c>
      <c r="BB2592" t="s">
        <v>937</v>
      </c>
      <c r="BC2592">
        <v>76</v>
      </c>
      <c r="BD2592">
        <v>7210</v>
      </c>
      <c r="BE2592" t="s">
        <v>11937</v>
      </c>
      <c r="BF2592" t="s">
        <v>937</v>
      </c>
      <c r="BH2592">
        <v>77</v>
      </c>
      <c r="BI2592">
        <v>7210</v>
      </c>
      <c r="BJ2592" t="s">
        <v>5289</v>
      </c>
      <c r="BK2592" t="s">
        <v>937</v>
      </c>
      <c r="BP2592">
        <v>119</v>
      </c>
      <c r="BQ2592">
        <v>6210</v>
      </c>
      <c r="BS2592">
        <v>1</v>
      </c>
    </row>
    <row r="2593" spans="43:71" x14ac:dyDescent="0.2">
      <c r="AQ2593">
        <v>76</v>
      </c>
      <c r="AR2593">
        <v>8073</v>
      </c>
      <c r="AS2593" t="s">
        <v>32532</v>
      </c>
      <c r="AT2593" t="s">
        <v>936</v>
      </c>
      <c r="AU2593">
        <v>76</v>
      </c>
      <c r="AV2593">
        <v>8073</v>
      </c>
      <c r="AW2593" t="s">
        <v>25634</v>
      </c>
      <c r="AX2593" t="s">
        <v>936</v>
      </c>
      <c r="AY2593">
        <v>76</v>
      </c>
      <c r="AZ2593">
        <v>8073</v>
      </c>
      <c r="BA2593" t="s">
        <v>18786</v>
      </c>
      <c r="BB2593" t="s">
        <v>936</v>
      </c>
      <c r="BC2593">
        <v>76</v>
      </c>
      <c r="BD2593">
        <v>8073</v>
      </c>
      <c r="BE2593" t="s">
        <v>11938</v>
      </c>
      <c r="BF2593" t="s">
        <v>936</v>
      </c>
      <c r="BH2593">
        <v>77</v>
      </c>
      <c r="BI2593">
        <v>8073</v>
      </c>
      <c r="BJ2593" t="s">
        <v>5290</v>
      </c>
      <c r="BK2593" t="s">
        <v>936</v>
      </c>
      <c r="BP2593">
        <v>119</v>
      </c>
      <c r="BQ2593">
        <v>6240</v>
      </c>
      <c r="BS2593">
        <v>2</v>
      </c>
    </row>
    <row r="2594" spans="43:71" x14ac:dyDescent="0.2">
      <c r="AQ2594">
        <v>76</v>
      </c>
      <c r="AR2594">
        <v>8074</v>
      </c>
      <c r="AS2594" t="s">
        <v>32533</v>
      </c>
      <c r="AT2594" t="s">
        <v>937</v>
      </c>
      <c r="AU2594">
        <v>76</v>
      </c>
      <c r="AV2594">
        <v>8074</v>
      </c>
      <c r="AW2594" t="s">
        <v>25635</v>
      </c>
      <c r="AX2594" t="s">
        <v>937</v>
      </c>
      <c r="AY2594">
        <v>76</v>
      </c>
      <c r="AZ2594">
        <v>8074</v>
      </c>
      <c r="BA2594" t="s">
        <v>18787</v>
      </c>
      <c r="BB2594" t="s">
        <v>937</v>
      </c>
      <c r="BC2594">
        <v>76</v>
      </c>
      <c r="BD2594">
        <v>8074</v>
      </c>
      <c r="BE2594" t="s">
        <v>11939</v>
      </c>
      <c r="BF2594" t="s">
        <v>937</v>
      </c>
      <c r="BH2594">
        <v>77</v>
      </c>
      <c r="BI2594">
        <v>8074</v>
      </c>
      <c r="BJ2594" t="s">
        <v>5291</v>
      </c>
      <c r="BK2594" t="s">
        <v>937</v>
      </c>
      <c r="BP2594">
        <v>119</v>
      </c>
      <c r="BQ2594">
        <v>6250</v>
      </c>
      <c r="BS2594">
        <v>1</v>
      </c>
    </row>
    <row r="2595" spans="43:71" x14ac:dyDescent="0.2">
      <c r="AQ2595">
        <v>76</v>
      </c>
      <c r="AR2595">
        <v>8075</v>
      </c>
      <c r="AS2595" t="s">
        <v>32534</v>
      </c>
      <c r="AT2595" t="s">
        <v>938</v>
      </c>
      <c r="AU2595">
        <v>76</v>
      </c>
      <c r="AV2595">
        <v>8075</v>
      </c>
      <c r="AW2595" t="s">
        <v>25636</v>
      </c>
      <c r="AX2595" t="s">
        <v>938</v>
      </c>
      <c r="AY2595">
        <v>76</v>
      </c>
      <c r="AZ2595">
        <v>8075</v>
      </c>
      <c r="BA2595" t="s">
        <v>18788</v>
      </c>
      <c r="BB2595" t="s">
        <v>938</v>
      </c>
      <c r="BC2595">
        <v>76</v>
      </c>
      <c r="BD2595">
        <v>8075</v>
      </c>
      <c r="BE2595" t="s">
        <v>11940</v>
      </c>
      <c r="BF2595" t="s">
        <v>936</v>
      </c>
      <c r="BH2595">
        <v>77</v>
      </c>
      <c r="BI2595">
        <v>8075</v>
      </c>
      <c r="BJ2595" t="s">
        <v>5292</v>
      </c>
      <c r="BK2595" t="s">
        <v>937</v>
      </c>
      <c r="BP2595">
        <v>119</v>
      </c>
      <c r="BQ2595">
        <v>6256</v>
      </c>
      <c r="BS2595">
        <v>1</v>
      </c>
    </row>
    <row r="2596" spans="43:71" x14ac:dyDescent="0.2">
      <c r="AQ2596">
        <v>76</v>
      </c>
      <c r="AR2596">
        <v>8076</v>
      </c>
      <c r="AS2596" t="s">
        <v>32535</v>
      </c>
      <c r="AT2596" t="s">
        <v>937</v>
      </c>
      <c r="AU2596">
        <v>76</v>
      </c>
      <c r="AV2596">
        <v>8076</v>
      </c>
      <c r="AW2596" t="s">
        <v>25637</v>
      </c>
      <c r="AX2596" t="s">
        <v>937</v>
      </c>
      <c r="AY2596">
        <v>76</v>
      </c>
      <c r="AZ2596">
        <v>8076</v>
      </c>
      <c r="BA2596" t="s">
        <v>18789</v>
      </c>
      <c r="BB2596" t="s">
        <v>937</v>
      </c>
      <c r="BC2596">
        <v>76</v>
      </c>
      <c r="BD2596">
        <v>8076</v>
      </c>
      <c r="BE2596" t="s">
        <v>11941</v>
      </c>
      <c r="BF2596" t="s">
        <v>937</v>
      </c>
      <c r="BH2596">
        <v>77</v>
      </c>
      <c r="BI2596">
        <v>8076</v>
      </c>
      <c r="BJ2596" t="s">
        <v>5293</v>
      </c>
      <c r="BK2596" t="s">
        <v>938</v>
      </c>
      <c r="BP2596">
        <v>119</v>
      </c>
      <c r="BQ2596">
        <v>6260</v>
      </c>
      <c r="BS2596">
        <v>2</v>
      </c>
    </row>
    <row r="2597" spans="43:71" x14ac:dyDescent="0.2">
      <c r="AQ2597">
        <v>76</v>
      </c>
      <c r="AR2597">
        <v>8077</v>
      </c>
      <c r="AS2597" t="s">
        <v>32536</v>
      </c>
      <c r="AT2597" t="s">
        <v>937</v>
      </c>
      <c r="AU2597">
        <v>76</v>
      </c>
      <c r="AV2597">
        <v>8077</v>
      </c>
      <c r="AW2597" t="s">
        <v>25638</v>
      </c>
      <c r="AX2597" t="s">
        <v>937</v>
      </c>
      <c r="AY2597">
        <v>76</v>
      </c>
      <c r="AZ2597">
        <v>8077</v>
      </c>
      <c r="BA2597" t="s">
        <v>18790</v>
      </c>
      <c r="BB2597" t="s">
        <v>937</v>
      </c>
      <c r="BC2597">
        <v>76</v>
      </c>
      <c r="BD2597">
        <v>8077</v>
      </c>
      <c r="BE2597" t="s">
        <v>11942</v>
      </c>
      <c r="BF2597" t="s">
        <v>937</v>
      </c>
      <c r="BH2597">
        <v>77</v>
      </c>
      <c r="BI2597">
        <v>8077</v>
      </c>
      <c r="BJ2597" t="s">
        <v>5294</v>
      </c>
      <c r="BK2597" t="s">
        <v>937</v>
      </c>
      <c r="BP2597">
        <v>119</v>
      </c>
      <c r="BQ2597">
        <v>6270</v>
      </c>
      <c r="BS2597">
        <v>2</v>
      </c>
    </row>
    <row r="2598" spans="43:71" x14ac:dyDescent="0.2">
      <c r="AQ2598">
        <v>76</v>
      </c>
      <c r="AR2598">
        <v>8078</v>
      </c>
      <c r="AS2598" t="s">
        <v>32537</v>
      </c>
      <c r="AT2598" t="s">
        <v>937</v>
      </c>
      <c r="AU2598">
        <v>76</v>
      </c>
      <c r="AV2598">
        <v>8078</v>
      </c>
      <c r="AW2598" t="s">
        <v>25639</v>
      </c>
      <c r="AX2598" t="s">
        <v>937</v>
      </c>
      <c r="AY2598">
        <v>76</v>
      </c>
      <c r="AZ2598">
        <v>8078</v>
      </c>
      <c r="BA2598" t="s">
        <v>18791</v>
      </c>
      <c r="BB2598" t="s">
        <v>937</v>
      </c>
      <c r="BC2598">
        <v>76</v>
      </c>
      <c r="BD2598">
        <v>8078</v>
      </c>
      <c r="BE2598" t="s">
        <v>11943</v>
      </c>
      <c r="BF2598" t="s">
        <v>937</v>
      </c>
      <c r="BH2598">
        <v>77</v>
      </c>
      <c r="BI2598">
        <v>8078</v>
      </c>
      <c r="BJ2598" t="s">
        <v>5295</v>
      </c>
      <c r="BK2598" t="s">
        <v>937</v>
      </c>
      <c r="BP2598">
        <v>119</v>
      </c>
      <c r="BQ2598">
        <v>6280</v>
      </c>
      <c r="BS2598">
        <v>1</v>
      </c>
    </row>
    <row r="2599" spans="43:71" x14ac:dyDescent="0.2">
      <c r="AQ2599">
        <v>76</v>
      </c>
      <c r="AR2599">
        <v>8079</v>
      </c>
      <c r="AS2599" t="s">
        <v>32538</v>
      </c>
      <c r="AT2599" t="s">
        <v>937</v>
      </c>
      <c r="AU2599">
        <v>76</v>
      </c>
      <c r="AV2599">
        <v>8079</v>
      </c>
      <c r="AW2599" t="s">
        <v>25640</v>
      </c>
      <c r="AX2599" t="s">
        <v>937</v>
      </c>
      <c r="AY2599">
        <v>76</v>
      </c>
      <c r="AZ2599">
        <v>8079</v>
      </c>
      <c r="BA2599" t="s">
        <v>18792</v>
      </c>
      <c r="BB2599" t="s">
        <v>937</v>
      </c>
      <c r="BC2599">
        <v>76</v>
      </c>
      <c r="BD2599">
        <v>8079</v>
      </c>
      <c r="BE2599" t="s">
        <v>11944</v>
      </c>
      <c r="BF2599" t="s">
        <v>937</v>
      </c>
      <c r="BH2599">
        <v>77</v>
      </c>
      <c r="BI2599">
        <v>8079</v>
      </c>
      <c r="BJ2599" t="s">
        <v>5296</v>
      </c>
      <c r="BK2599" t="s">
        <v>937</v>
      </c>
      <c r="BP2599">
        <v>119</v>
      </c>
      <c r="BQ2599">
        <v>6290</v>
      </c>
      <c r="BS2599">
        <v>1</v>
      </c>
    </row>
    <row r="2600" spans="43:71" x14ac:dyDescent="0.2">
      <c r="AQ2600">
        <v>76</v>
      </c>
      <c r="AR2600">
        <v>8080</v>
      </c>
      <c r="AS2600" t="s">
        <v>32539</v>
      </c>
      <c r="AT2600" t="s">
        <v>938</v>
      </c>
      <c r="AU2600">
        <v>76</v>
      </c>
      <c r="AV2600">
        <v>8080</v>
      </c>
      <c r="AW2600" t="s">
        <v>25641</v>
      </c>
      <c r="AX2600" t="s">
        <v>938</v>
      </c>
      <c r="AY2600">
        <v>76</v>
      </c>
      <c r="AZ2600">
        <v>8080</v>
      </c>
      <c r="BA2600" t="s">
        <v>18793</v>
      </c>
      <c r="BB2600" t="s">
        <v>938</v>
      </c>
      <c r="BC2600">
        <v>76</v>
      </c>
      <c r="BD2600">
        <v>8080</v>
      </c>
      <c r="BE2600" t="s">
        <v>11945</v>
      </c>
      <c r="BF2600" t="s">
        <v>938</v>
      </c>
      <c r="BH2600">
        <v>77</v>
      </c>
      <c r="BI2600">
        <v>8080</v>
      </c>
      <c r="BJ2600" t="s">
        <v>5297</v>
      </c>
      <c r="BK2600" t="s">
        <v>937</v>
      </c>
      <c r="BP2600">
        <v>119</v>
      </c>
      <c r="BQ2600">
        <v>6300</v>
      </c>
      <c r="BS2600">
        <v>1</v>
      </c>
    </row>
    <row r="2601" spans="43:71" x14ac:dyDescent="0.2">
      <c r="AQ2601">
        <v>76</v>
      </c>
      <c r="AR2601">
        <v>8081</v>
      </c>
      <c r="AS2601" t="s">
        <v>32540</v>
      </c>
      <c r="AT2601" t="s">
        <v>937</v>
      </c>
      <c r="AU2601">
        <v>76</v>
      </c>
      <c r="AV2601">
        <v>8081</v>
      </c>
      <c r="AW2601" t="s">
        <v>25642</v>
      </c>
      <c r="AX2601" t="s">
        <v>937</v>
      </c>
      <c r="AY2601">
        <v>76</v>
      </c>
      <c r="AZ2601">
        <v>8081</v>
      </c>
      <c r="BA2601" t="s">
        <v>18794</v>
      </c>
      <c r="BB2601" t="s">
        <v>937</v>
      </c>
      <c r="BC2601">
        <v>76</v>
      </c>
      <c r="BD2601">
        <v>8081</v>
      </c>
      <c r="BE2601" t="s">
        <v>11946</v>
      </c>
      <c r="BF2601" t="s">
        <v>937</v>
      </c>
      <c r="BH2601">
        <v>77</v>
      </c>
      <c r="BI2601">
        <v>8081</v>
      </c>
      <c r="BJ2601" t="s">
        <v>5298</v>
      </c>
      <c r="BK2601" t="s">
        <v>937</v>
      </c>
      <c r="BP2601">
        <v>119</v>
      </c>
      <c r="BQ2601">
        <v>6310</v>
      </c>
      <c r="BS2601">
        <v>1</v>
      </c>
    </row>
    <row r="2602" spans="43:71" x14ac:dyDescent="0.2">
      <c r="AQ2602">
        <v>76</v>
      </c>
      <c r="AR2602">
        <v>8082</v>
      </c>
      <c r="AS2602" t="s">
        <v>32541</v>
      </c>
      <c r="AT2602" t="s">
        <v>938</v>
      </c>
      <c r="AU2602">
        <v>76</v>
      </c>
      <c r="AV2602">
        <v>8082</v>
      </c>
      <c r="AW2602" t="s">
        <v>25643</v>
      </c>
      <c r="AX2602" t="s">
        <v>938</v>
      </c>
      <c r="AY2602">
        <v>76</v>
      </c>
      <c r="AZ2602">
        <v>8082</v>
      </c>
      <c r="BA2602" t="s">
        <v>18795</v>
      </c>
      <c r="BB2602" t="s">
        <v>938</v>
      </c>
      <c r="BC2602">
        <v>76</v>
      </c>
      <c r="BD2602">
        <v>8082</v>
      </c>
      <c r="BE2602" t="s">
        <v>11947</v>
      </c>
      <c r="BF2602" t="s">
        <v>938</v>
      </c>
      <c r="BH2602">
        <v>77</v>
      </c>
      <c r="BI2602">
        <v>8082</v>
      </c>
      <c r="BJ2602" t="s">
        <v>5299</v>
      </c>
      <c r="BK2602" t="s">
        <v>937</v>
      </c>
      <c r="BP2602">
        <v>119</v>
      </c>
      <c r="BQ2602">
        <v>6320</v>
      </c>
      <c r="BS2602">
        <v>1</v>
      </c>
    </row>
    <row r="2603" spans="43:71" x14ac:dyDescent="0.2">
      <c r="AQ2603">
        <v>76</v>
      </c>
      <c r="AR2603">
        <v>8083</v>
      </c>
      <c r="AS2603" t="s">
        <v>32542</v>
      </c>
      <c r="AT2603" t="s">
        <v>937</v>
      </c>
      <c r="AU2603">
        <v>76</v>
      </c>
      <c r="AV2603">
        <v>8083</v>
      </c>
      <c r="AW2603" t="s">
        <v>25644</v>
      </c>
      <c r="AX2603" t="s">
        <v>937</v>
      </c>
      <c r="AY2603">
        <v>76</v>
      </c>
      <c r="AZ2603">
        <v>8083</v>
      </c>
      <c r="BA2603" t="s">
        <v>18796</v>
      </c>
      <c r="BB2603" t="s">
        <v>937</v>
      </c>
      <c r="BC2603">
        <v>76</v>
      </c>
      <c r="BD2603">
        <v>8083</v>
      </c>
      <c r="BE2603" t="s">
        <v>11948</v>
      </c>
      <c r="BF2603" t="s">
        <v>937</v>
      </c>
      <c r="BH2603">
        <v>77</v>
      </c>
      <c r="BI2603">
        <v>8083</v>
      </c>
      <c r="BJ2603" t="s">
        <v>5300</v>
      </c>
      <c r="BK2603" t="s">
        <v>937</v>
      </c>
      <c r="BP2603">
        <v>119</v>
      </c>
      <c r="BQ2603">
        <v>6330</v>
      </c>
      <c r="BS2603">
        <v>1</v>
      </c>
    </row>
    <row r="2604" spans="43:71" x14ac:dyDescent="0.2">
      <c r="AQ2604">
        <v>76</v>
      </c>
      <c r="AR2604">
        <v>8084</v>
      </c>
      <c r="AS2604" t="s">
        <v>32543</v>
      </c>
      <c r="AT2604" t="s">
        <v>937</v>
      </c>
      <c r="AU2604">
        <v>76</v>
      </c>
      <c r="AV2604">
        <v>8084</v>
      </c>
      <c r="AW2604" t="s">
        <v>25645</v>
      </c>
      <c r="AX2604" t="s">
        <v>937</v>
      </c>
      <c r="AY2604">
        <v>76</v>
      </c>
      <c r="AZ2604">
        <v>8084</v>
      </c>
      <c r="BA2604" t="s">
        <v>18797</v>
      </c>
      <c r="BB2604" t="s">
        <v>937</v>
      </c>
      <c r="BC2604">
        <v>76</v>
      </c>
      <c r="BD2604">
        <v>8084</v>
      </c>
      <c r="BE2604" t="s">
        <v>11949</v>
      </c>
      <c r="BF2604" t="s">
        <v>937</v>
      </c>
      <c r="BH2604">
        <v>77</v>
      </c>
      <c r="BI2604">
        <v>8084</v>
      </c>
      <c r="BJ2604" t="s">
        <v>5301</v>
      </c>
      <c r="BK2604" t="s">
        <v>937</v>
      </c>
      <c r="BP2604">
        <v>119</v>
      </c>
      <c r="BQ2604">
        <v>6340</v>
      </c>
      <c r="BS2604">
        <v>1</v>
      </c>
    </row>
    <row r="2605" spans="43:71" x14ac:dyDescent="0.2">
      <c r="AQ2605">
        <v>77</v>
      </c>
      <c r="AR2605">
        <v>6010</v>
      </c>
      <c r="AS2605" t="s">
        <v>32544</v>
      </c>
      <c r="AT2605" t="s">
        <v>937</v>
      </c>
      <c r="AU2605">
        <v>77</v>
      </c>
      <c r="AV2605">
        <v>6010</v>
      </c>
      <c r="AW2605" t="s">
        <v>25646</v>
      </c>
      <c r="AX2605" t="s">
        <v>937</v>
      </c>
      <c r="AY2605">
        <v>77</v>
      </c>
      <c r="AZ2605">
        <v>6010</v>
      </c>
      <c r="BA2605" t="s">
        <v>18798</v>
      </c>
      <c r="BB2605" t="s">
        <v>937</v>
      </c>
      <c r="BC2605">
        <v>77</v>
      </c>
      <c r="BD2605">
        <v>6010</v>
      </c>
      <c r="BE2605" t="s">
        <v>11950</v>
      </c>
      <c r="BF2605" t="s">
        <v>937</v>
      </c>
      <c r="BH2605">
        <v>78</v>
      </c>
      <c r="BI2605">
        <v>6010</v>
      </c>
      <c r="BJ2605" t="s">
        <v>5302</v>
      </c>
      <c r="BK2605" t="s">
        <v>937</v>
      </c>
      <c r="BP2605">
        <v>121</v>
      </c>
      <c r="BQ2605">
        <v>6010</v>
      </c>
      <c r="BS2605">
        <v>2</v>
      </c>
    </row>
    <row r="2606" spans="43:71" x14ac:dyDescent="0.2">
      <c r="AQ2606">
        <v>77</v>
      </c>
      <c r="AR2606">
        <v>6020</v>
      </c>
      <c r="AS2606" t="s">
        <v>32545</v>
      </c>
      <c r="AT2606" t="s">
        <v>937</v>
      </c>
      <c r="AU2606">
        <v>77</v>
      </c>
      <c r="AV2606">
        <v>6020</v>
      </c>
      <c r="AW2606" t="s">
        <v>25647</v>
      </c>
      <c r="AX2606" t="s">
        <v>937</v>
      </c>
      <c r="AY2606">
        <v>77</v>
      </c>
      <c r="AZ2606">
        <v>6020</v>
      </c>
      <c r="BA2606" t="s">
        <v>18799</v>
      </c>
      <c r="BB2606" t="s">
        <v>937</v>
      </c>
      <c r="BC2606">
        <v>77</v>
      </c>
      <c r="BD2606">
        <v>6020</v>
      </c>
      <c r="BE2606" t="s">
        <v>11951</v>
      </c>
      <c r="BF2606" t="s">
        <v>937</v>
      </c>
      <c r="BH2606">
        <v>78</v>
      </c>
      <c r="BI2606">
        <v>6020</v>
      </c>
      <c r="BJ2606" t="s">
        <v>5303</v>
      </c>
      <c r="BK2606" t="s">
        <v>937</v>
      </c>
      <c r="BP2606">
        <v>121</v>
      </c>
      <c r="BQ2606">
        <v>6020</v>
      </c>
      <c r="BS2606">
        <v>2</v>
      </c>
    </row>
    <row r="2607" spans="43:71" x14ac:dyDescent="0.2">
      <c r="AQ2607">
        <v>77</v>
      </c>
      <c r="AR2607">
        <v>6030</v>
      </c>
      <c r="AS2607" t="s">
        <v>32546</v>
      </c>
      <c r="AT2607" t="s">
        <v>937</v>
      </c>
      <c r="AU2607">
        <v>77</v>
      </c>
      <c r="AV2607">
        <v>6030</v>
      </c>
      <c r="AW2607" t="s">
        <v>25648</v>
      </c>
      <c r="AX2607" t="s">
        <v>937</v>
      </c>
      <c r="AY2607">
        <v>77</v>
      </c>
      <c r="AZ2607">
        <v>6030</v>
      </c>
      <c r="BA2607" t="s">
        <v>18800</v>
      </c>
      <c r="BB2607" t="s">
        <v>937</v>
      </c>
      <c r="BC2607">
        <v>77</v>
      </c>
      <c r="BD2607">
        <v>6030</v>
      </c>
      <c r="BE2607" t="s">
        <v>11952</v>
      </c>
      <c r="BF2607" t="s">
        <v>937</v>
      </c>
      <c r="BH2607">
        <v>78</v>
      </c>
      <c r="BI2607">
        <v>6030</v>
      </c>
      <c r="BJ2607" t="s">
        <v>5304</v>
      </c>
      <c r="BK2607" t="s">
        <v>937</v>
      </c>
      <c r="BP2607">
        <v>121</v>
      </c>
      <c r="BQ2607">
        <v>6030</v>
      </c>
      <c r="BS2607">
        <v>2</v>
      </c>
    </row>
    <row r="2608" spans="43:71" x14ac:dyDescent="0.2">
      <c r="AQ2608">
        <v>77</v>
      </c>
      <c r="AR2608">
        <v>6040</v>
      </c>
      <c r="AS2608" t="s">
        <v>32547</v>
      </c>
      <c r="AT2608" t="s">
        <v>937</v>
      </c>
      <c r="AU2608">
        <v>77</v>
      </c>
      <c r="AV2608">
        <v>6040</v>
      </c>
      <c r="AW2608" t="s">
        <v>25649</v>
      </c>
      <c r="AX2608" t="s">
        <v>937</v>
      </c>
      <c r="AY2608">
        <v>77</v>
      </c>
      <c r="AZ2608">
        <v>6040</v>
      </c>
      <c r="BA2608" t="s">
        <v>18801</v>
      </c>
      <c r="BB2608" t="s">
        <v>936</v>
      </c>
      <c r="BC2608">
        <v>77</v>
      </c>
      <c r="BD2608">
        <v>6040</v>
      </c>
      <c r="BE2608" t="s">
        <v>11953</v>
      </c>
      <c r="BF2608" t="s">
        <v>937</v>
      </c>
      <c r="BH2608">
        <v>78</v>
      </c>
      <c r="BI2608">
        <v>6040</v>
      </c>
      <c r="BJ2608" t="s">
        <v>5305</v>
      </c>
      <c r="BK2608" t="s">
        <v>937</v>
      </c>
      <c r="BP2608">
        <v>121</v>
      </c>
      <c r="BQ2608">
        <v>6040</v>
      </c>
      <c r="BS2608">
        <v>2</v>
      </c>
    </row>
    <row r="2609" spans="43:71" x14ac:dyDescent="0.2">
      <c r="AQ2609">
        <v>77</v>
      </c>
      <c r="AR2609">
        <v>6070</v>
      </c>
      <c r="AS2609" t="s">
        <v>32548</v>
      </c>
      <c r="AT2609" t="s">
        <v>937</v>
      </c>
      <c r="AU2609">
        <v>77</v>
      </c>
      <c r="AV2609">
        <v>6070</v>
      </c>
      <c r="AW2609" t="s">
        <v>25650</v>
      </c>
      <c r="AX2609" t="s">
        <v>937</v>
      </c>
      <c r="AY2609">
        <v>77</v>
      </c>
      <c r="AZ2609">
        <v>6070</v>
      </c>
      <c r="BA2609" t="s">
        <v>18802</v>
      </c>
      <c r="BB2609" t="s">
        <v>937</v>
      </c>
      <c r="BC2609">
        <v>77</v>
      </c>
      <c r="BD2609">
        <v>6070</v>
      </c>
      <c r="BE2609" t="s">
        <v>11954</v>
      </c>
      <c r="BF2609" t="s">
        <v>937</v>
      </c>
      <c r="BH2609">
        <v>78</v>
      </c>
      <c r="BI2609">
        <v>6070</v>
      </c>
      <c r="BJ2609" t="s">
        <v>5306</v>
      </c>
      <c r="BK2609" t="s">
        <v>937</v>
      </c>
      <c r="BP2609">
        <v>121</v>
      </c>
      <c r="BQ2609">
        <v>6070</v>
      </c>
      <c r="BS2609">
        <v>2</v>
      </c>
    </row>
    <row r="2610" spans="43:71" x14ac:dyDescent="0.2">
      <c r="AQ2610">
        <v>77</v>
      </c>
      <c r="AR2610">
        <v>6080</v>
      </c>
      <c r="AS2610" t="s">
        <v>32549</v>
      </c>
      <c r="AT2610" t="s">
        <v>937</v>
      </c>
      <c r="AU2610">
        <v>77</v>
      </c>
      <c r="AV2610">
        <v>6080</v>
      </c>
      <c r="AW2610" t="s">
        <v>25651</v>
      </c>
      <c r="AX2610" t="s">
        <v>937</v>
      </c>
      <c r="AY2610">
        <v>77</v>
      </c>
      <c r="AZ2610">
        <v>6080</v>
      </c>
      <c r="BA2610" t="s">
        <v>18803</v>
      </c>
      <c r="BB2610" t="s">
        <v>937</v>
      </c>
      <c r="BC2610">
        <v>77</v>
      </c>
      <c r="BD2610">
        <v>6080</v>
      </c>
      <c r="BE2610" t="s">
        <v>11955</v>
      </c>
      <c r="BF2610" t="s">
        <v>937</v>
      </c>
      <c r="BH2610">
        <v>78</v>
      </c>
      <c r="BI2610">
        <v>6080</v>
      </c>
      <c r="BJ2610" t="s">
        <v>5307</v>
      </c>
      <c r="BK2610" t="s">
        <v>937</v>
      </c>
      <c r="BP2610">
        <v>121</v>
      </c>
      <c r="BQ2610">
        <v>6080</v>
      </c>
      <c r="BS2610">
        <v>1</v>
      </c>
    </row>
    <row r="2611" spans="43:71" x14ac:dyDescent="0.2">
      <c r="AQ2611">
        <v>77</v>
      </c>
      <c r="AR2611">
        <v>6090</v>
      </c>
      <c r="AS2611" t="s">
        <v>32550</v>
      </c>
      <c r="AT2611" t="s">
        <v>937</v>
      </c>
      <c r="AU2611">
        <v>77</v>
      </c>
      <c r="AV2611">
        <v>6090</v>
      </c>
      <c r="AW2611" t="s">
        <v>25652</v>
      </c>
      <c r="AX2611" t="s">
        <v>937</v>
      </c>
      <c r="AY2611">
        <v>77</v>
      </c>
      <c r="AZ2611">
        <v>6090</v>
      </c>
      <c r="BA2611" t="s">
        <v>18804</v>
      </c>
      <c r="BB2611" t="s">
        <v>937</v>
      </c>
      <c r="BC2611">
        <v>77</v>
      </c>
      <c r="BD2611">
        <v>6090</v>
      </c>
      <c r="BE2611" t="s">
        <v>11956</v>
      </c>
      <c r="BF2611" t="s">
        <v>937</v>
      </c>
      <c r="BH2611">
        <v>78</v>
      </c>
      <c r="BI2611">
        <v>6090</v>
      </c>
      <c r="BJ2611" t="s">
        <v>5308</v>
      </c>
      <c r="BK2611" t="s">
        <v>937</v>
      </c>
      <c r="BP2611">
        <v>121</v>
      </c>
      <c r="BQ2611">
        <v>6090</v>
      </c>
      <c r="BS2611">
        <v>2</v>
      </c>
    </row>
    <row r="2612" spans="43:71" x14ac:dyDescent="0.2">
      <c r="AQ2612">
        <v>77</v>
      </c>
      <c r="AR2612">
        <v>6100</v>
      </c>
      <c r="AS2612" t="s">
        <v>32551</v>
      </c>
      <c r="AT2612" t="s">
        <v>937</v>
      </c>
      <c r="AU2612">
        <v>77</v>
      </c>
      <c r="AV2612">
        <v>6100</v>
      </c>
      <c r="AW2612" t="s">
        <v>25653</v>
      </c>
      <c r="AX2612" t="s">
        <v>937</v>
      </c>
      <c r="AY2612">
        <v>77</v>
      </c>
      <c r="AZ2612">
        <v>6100</v>
      </c>
      <c r="BA2612" t="s">
        <v>18805</v>
      </c>
      <c r="BB2612" t="s">
        <v>937</v>
      </c>
      <c r="BC2612">
        <v>77</v>
      </c>
      <c r="BD2612">
        <v>6100</v>
      </c>
      <c r="BE2612" t="s">
        <v>11957</v>
      </c>
      <c r="BF2612" t="s">
        <v>937</v>
      </c>
      <c r="BH2612">
        <v>78</v>
      </c>
      <c r="BI2612">
        <v>6100</v>
      </c>
      <c r="BJ2612" t="s">
        <v>5309</v>
      </c>
      <c r="BK2612" t="s">
        <v>937</v>
      </c>
      <c r="BP2612">
        <v>121</v>
      </c>
      <c r="BQ2612">
        <v>6100</v>
      </c>
      <c r="BS2612">
        <v>2</v>
      </c>
    </row>
    <row r="2613" spans="43:71" x14ac:dyDescent="0.2">
      <c r="AQ2613">
        <v>77</v>
      </c>
      <c r="AR2613">
        <v>6101</v>
      </c>
      <c r="AS2613" t="s">
        <v>32552</v>
      </c>
      <c r="AT2613" t="s">
        <v>936</v>
      </c>
      <c r="AU2613">
        <v>77</v>
      </c>
      <c r="AV2613">
        <v>6101</v>
      </c>
      <c r="AW2613" t="s">
        <v>25654</v>
      </c>
      <c r="AX2613" t="s">
        <v>936</v>
      </c>
      <c r="AY2613">
        <v>77</v>
      </c>
      <c r="AZ2613">
        <v>6101</v>
      </c>
      <c r="BA2613" t="s">
        <v>18806</v>
      </c>
      <c r="BB2613" t="s">
        <v>936</v>
      </c>
      <c r="BC2613">
        <v>77</v>
      </c>
      <c r="BD2613">
        <v>6101</v>
      </c>
      <c r="BE2613" t="s">
        <v>11958</v>
      </c>
      <c r="BF2613" t="s">
        <v>936</v>
      </c>
      <c r="BH2613">
        <v>78</v>
      </c>
      <c r="BI2613">
        <v>6101</v>
      </c>
      <c r="BJ2613" t="s">
        <v>5310</v>
      </c>
      <c r="BK2613" t="s">
        <v>936</v>
      </c>
      <c r="BP2613">
        <v>121</v>
      </c>
      <c r="BQ2613">
        <v>6101</v>
      </c>
      <c r="BS2613">
        <v>1</v>
      </c>
    </row>
    <row r="2614" spans="43:71" x14ac:dyDescent="0.2">
      <c r="AQ2614">
        <v>77</v>
      </c>
      <c r="AR2614">
        <v>6110</v>
      </c>
      <c r="AS2614" t="s">
        <v>32553</v>
      </c>
      <c r="AT2614" t="s">
        <v>936</v>
      </c>
      <c r="AU2614">
        <v>77</v>
      </c>
      <c r="AV2614">
        <v>6110</v>
      </c>
      <c r="AW2614" t="s">
        <v>25655</v>
      </c>
      <c r="AX2614" t="s">
        <v>936</v>
      </c>
      <c r="AY2614">
        <v>77</v>
      </c>
      <c r="AZ2614">
        <v>6110</v>
      </c>
      <c r="BA2614" t="s">
        <v>18807</v>
      </c>
      <c r="BB2614" t="s">
        <v>936</v>
      </c>
      <c r="BC2614">
        <v>77</v>
      </c>
      <c r="BD2614">
        <v>6110</v>
      </c>
      <c r="BE2614" t="s">
        <v>11959</v>
      </c>
      <c r="BF2614" t="s">
        <v>936</v>
      </c>
      <c r="BH2614">
        <v>78</v>
      </c>
      <c r="BI2614">
        <v>6110</v>
      </c>
      <c r="BJ2614" t="s">
        <v>5311</v>
      </c>
      <c r="BK2614" t="s">
        <v>938</v>
      </c>
      <c r="BP2614">
        <v>121</v>
      </c>
      <c r="BQ2614">
        <v>6110</v>
      </c>
      <c r="BS2614">
        <v>1</v>
      </c>
    </row>
    <row r="2615" spans="43:71" x14ac:dyDescent="0.2">
      <c r="AQ2615">
        <v>77</v>
      </c>
      <c r="AR2615">
        <v>6130</v>
      </c>
      <c r="AS2615" t="s">
        <v>32554</v>
      </c>
      <c r="AT2615" t="s">
        <v>937</v>
      </c>
      <c r="AU2615">
        <v>77</v>
      </c>
      <c r="AV2615">
        <v>6130</v>
      </c>
      <c r="AW2615" t="s">
        <v>25656</v>
      </c>
      <c r="AX2615" t="s">
        <v>937</v>
      </c>
      <c r="AY2615">
        <v>77</v>
      </c>
      <c r="AZ2615">
        <v>6130</v>
      </c>
      <c r="BA2615" t="s">
        <v>18808</v>
      </c>
      <c r="BB2615" t="s">
        <v>937</v>
      </c>
      <c r="BC2615">
        <v>77</v>
      </c>
      <c r="BD2615">
        <v>6130</v>
      </c>
      <c r="BE2615" t="s">
        <v>11960</v>
      </c>
      <c r="BF2615" t="s">
        <v>937</v>
      </c>
      <c r="BH2615">
        <v>78</v>
      </c>
      <c r="BI2615">
        <v>6130</v>
      </c>
      <c r="BJ2615" t="s">
        <v>5312</v>
      </c>
      <c r="BK2615" t="s">
        <v>937</v>
      </c>
      <c r="BP2615">
        <v>121</v>
      </c>
      <c r="BQ2615">
        <v>6130</v>
      </c>
      <c r="BS2615">
        <v>1</v>
      </c>
    </row>
    <row r="2616" spans="43:71" x14ac:dyDescent="0.2">
      <c r="AQ2616">
        <v>77</v>
      </c>
      <c r="AR2616">
        <v>6131</v>
      </c>
      <c r="AS2616" t="s">
        <v>32555</v>
      </c>
      <c r="AT2616" t="s">
        <v>937</v>
      </c>
      <c r="AU2616">
        <v>77</v>
      </c>
      <c r="AV2616">
        <v>6131</v>
      </c>
      <c r="AW2616" t="s">
        <v>25657</v>
      </c>
      <c r="AX2616" t="s">
        <v>937</v>
      </c>
      <c r="AY2616">
        <v>77</v>
      </c>
      <c r="AZ2616">
        <v>6131</v>
      </c>
      <c r="BA2616" t="s">
        <v>18809</v>
      </c>
      <c r="BB2616" t="s">
        <v>937</v>
      </c>
      <c r="BC2616">
        <v>77</v>
      </c>
      <c r="BD2616">
        <v>6131</v>
      </c>
      <c r="BE2616" t="s">
        <v>11961</v>
      </c>
      <c r="BF2616" t="s">
        <v>937</v>
      </c>
      <c r="BH2616">
        <v>78</v>
      </c>
      <c r="BI2616">
        <v>6131</v>
      </c>
      <c r="BJ2616" t="s">
        <v>5313</v>
      </c>
      <c r="BK2616" t="s">
        <v>937</v>
      </c>
      <c r="BP2616">
        <v>121</v>
      </c>
      <c r="BQ2616">
        <v>6131</v>
      </c>
      <c r="BS2616">
        <v>1</v>
      </c>
    </row>
    <row r="2617" spans="43:71" x14ac:dyDescent="0.2">
      <c r="AQ2617">
        <v>77</v>
      </c>
      <c r="AR2617">
        <v>6140</v>
      </c>
      <c r="AS2617" t="s">
        <v>32556</v>
      </c>
      <c r="AT2617" t="s">
        <v>937</v>
      </c>
      <c r="AU2617">
        <v>77</v>
      </c>
      <c r="AV2617">
        <v>6140</v>
      </c>
      <c r="AW2617" t="s">
        <v>25658</v>
      </c>
      <c r="AX2617" t="s">
        <v>937</v>
      </c>
      <c r="AY2617">
        <v>77</v>
      </c>
      <c r="AZ2617">
        <v>6140</v>
      </c>
      <c r="BA2617" t="s">
        <v>18810</v>
      </c>
      <c r="BB2617" t="s">
        <v>937</v>
      </c>
      <c r="BC2617">
        <v>77</v>
      </c>
      <c r="BD2617">
        <v>6140</v>
      </c>
      <c r="BE2617" t="s">
        <v>11962</v>
      </c>
      <c r="BF2617" t="s">
        <v>937</v>
      </c>
      <c r="BH2617">
        <v>78</v>
      </c>
      <c r="BI2617">
        <v>6140</v>
      </c>
      <c r="BJ2617" t="s">
        <v>5314</v>
      </c>
      <c r="BK2617" t="s">
        <v>937</v>
      </c>
      <c r="BP2617">
        <v>121</v>
      </c>
      <c r="BQ2617">
        <v>6140</v>
      </c>
      <c r="BS2617">
        <v>2</v>
      </c>
    </row>
    <row r="2618" spans="43:71" x14ac:dyDescent="0.2">
      <c r="AQ2618">
        <v>77</v>
      </c>
      <c r="AR2618">
        <v>6150</v>
      </c>
      <c r="AS2618" t="s">
        <v>32557</v>
      </c>
      <c r="AT2618" t="s">
        <v>937</v>
      </c>
      <c r="AU2618">
        <v>77</v>
      </c>
      <c r="AV2618">
        <v>6150</v>
      </c>
      <c r="AW2618" t="s">
        <v>25659</v>
      </c>
      <c r="AX2618" t="s">
        <v>937</v>
      </c>
      <c r="AY2618">
        <v>77</v>
      </c>
      <c r="AZ2618">
        <v>6150</v>
      </c>
      <c r="BA2618" t="s">
        <v>18811</v>
      </c>
      <c r="BB2618" t="s">
        <v>937</v>
      </c>
      <c r="BC2618">
        <v>77</v>
      </c>
      <c r="BD2618">
        <v>6150</v>
      </c>
      <c r="BE2618" t="s">
        <v>11963</v>
      </c>
      <c r="BF2618" t="s">
        <v>937</v>
      </c>
      <c r="BH2618">
        <v>78</v>
      </c>
      <c r="BI2618">
        <v>6150</v>
      </c>
      <c r="BJ2618" t="s">
        <v>5315</v>
      </c>
      <c r="BK2618" t="s">
        <v>937</v>
      </c>
      <c r="BP2618">
        <v>121</v>
      </c>
      <c r="BQ2618">
        <v>6150</v>
      </c>
      <c r="BS2618">
        <v>2</v>
      </c>
    </row>
    <row r="2619" spans="43:71" x14ac:dyDescent="0.2">
      <c r="AQ2619">
        <v>77</v>
      </c>
      <c r="AR2619">
        <v>6160</v>
      </c>
      <c r="AS2619" t="s">
        <v>32558</v>
      </c>
      <c r="AT2619" t="s">
        <v>937</v>
      </c>
      <c r="AU2619">
        <v>77</v>
      </c>
      <c r="AV2619">
        <v>6160</v>
      </c>
      <c r="AW2619" t="s">
        <v>25660</v>
      </c>
      <c r="AX2619" t="s">
        <v>937</v>
      </c>
      <c r="AY2619">
        <v>77</v>
      </c>
      <c r="AZ2619">
        <v>6160</v>
      </c>
      <c r="BA2619" t="s">
        <v>18812</v>
      </c>
      <c r="BB2619" t="s">
        <v>937</v>
      </c>
      <c r="BC2619">
        <v>77</v>
      </c>
      <c r="BD2619">
        <v>6160</v>
      </c>
      <c r="BE2619" t="s">
        <v>11964</v>
      </c>
      <c r="BF2619" t="s">
        <v>937</v>
      </c>
      <c r="BH2619">
        <v>78</v>
      </c>
      <c r="BI2619">
        <v>6160</v>
      </c>
      <c r="BJ2619" t="s">
        <v>5316</v>
      </c>
      <c r="BK2619" t="s">
        <v>937</v>
      </c>
      <c r="BP2619">
        <v>121</v>
      </c>
      <c r="BQ2619">
        <v>6160</v>
      </c>
      <c r="BS2619">
        <v>2</v>
      </c>
    </row>
    <row r="2620" spans="43:71" x14ac:dyDescent="0.2">
      <c r="AQ2620">
        <v>77</v>
      </c>
      <c r="AR2620">
        <v>6170</v>
      </c>
      <c r="AS2620" t="s">
        <v>32559</v>
      </c>
      <c r="AT2620" t="s">
        <v>937</v>
      </c>
      <c r="AU2620">
        <v>77</v>
      </c>
      <c r="AV2620">
        <v>6170</v>
      </c>
      <c r="AW2620" t="s">
        <v>25661</v>
      </c>
      <c r="AX2620" t="s">
        <v>937</v>
      </c>
      <c r="AY2620">
        <v>77</v>
      </c>
      <c r="AZ2620">
        <v>6170</v>
      </c>
      <c r="BA2620" t="s">
        <v>18813</v>
      </c>
      <c r="BB2620" t="s">
        <v>937</v>
      </c>
      <c r="BC2620">
        <v>77</v>
      </c>
      <c r="BD2620">
        <v>6170</v>
      </c>
      <c r="BE2620" t="s">
        <v>11965</v>
      </c>
      <c r="BF2620" t="s">
        <v>937</v>
      </c>
      <c r="BH2620">
        <v>78</v>
      </c>
      <c r="BI2620">
        <v>6170</v>
      </c>
      <c r="BJ2620" t="s">
        <v>5317</v>
      </c>
      <c r="BK2620" t="s">
        <v>937</v>
      </c>
      <c r="BP2620">
        <v>121</v>
      </c>
      <c r="BQ2620">
        <v>6170</v>
      </c>
      <c r="BS2620">
        <v>2</v>
      </c>
    </row>
    <row r="2621" spans="43:71" x14ac:dyDescent="0.2">
      <c r="AQ2621">
        <v>77</v>
      </c>
      <c r="AR2621">
        <v>6180</v>
      </c>
      <c r="AS2621" t="s">
        <v>32560</v>
      </c>
      <c r="AT2621" t="s">
        <v>937</v>
      </c>
      <c r="AU2621">
        <v>77</v>
      </c>
      <c r="AV2621">
        <v>6180</v>
      </c>
      <c r="AW2621" t="s">
        <v>25662</v>
      </c>
      <c r="AX2621" t="s">
        <v>937</v>
      </c>
      <c r="AY2621">
        <v>77</v>
      </c>
      <c r="AZ2621">
        <v>6180</v>
      </c>
      <c r="BA2621" t="s">
        <v>18814</v>
      </c>
      <c r="BB2621" t="s">
        <v>937</v>
      </c>
      <c r="BC2621">
        <v>77</v>
      </c>
      <c r="BD2621">
        <v>6180</v>
      </c>
      <c r="BE2621" t="s">
        <v>11966</v>
      </c>
      <c r="BF2621" t="s">
        <v>937</v>
      </c>
      <c r="BH2621">
        <v>78</v>
      </c>
      <c r="BI2621">
        <v>6180</v>
      </c>
      <c r="BJ2621" t="s">
        <v>5318</v>
      </c>
      <c r="BK2621" t="s">
        <v>937</v>
      </c>
      <c r="BP2621">
        <v>121</v>
      </c>
      <c r="BQ2621">
        <v>6180</v>
      </c>
      <c r="BS2621">
        <v>2</v>
      </c>
    </row>
    <row r="2622" spans="43:71" x14ac:dyDescent="0.2">
      <c r="AQ2622">
        <v>77</v>
      </c>
      <c r="AR2622">
        <v>6190</v>
      </c>
      <c r="AS2622" t="s">
        <v>32561</v>
      </c>
      <c r="AT2622" t="s">
        <v>937</v>
      </c>
      <c r="AU2622">
        <v>77</v>
      </c>
      <c r="AV2622">
        <v>6190</v>
      </c>
      <c r="AW2622" t="s">
        <v>25663</v>
      </c>
      <c r="AX2622" t="s">
        <v>937</v>
      </c>
      <c r="AY2622">
        <v>77</v>
      </c>
      <c r="AZ2622">
        <v>6190</v>
      </c>
      <c r="BA2622" t="s">
        <v>18815</v>
      </c>
      <c r="BB2622" t="s">
        <v>937</v>
      </c>
      <c r="BC2622">
        <v>77</v>
      </c>
      <c r="BD2622">
        <v>6190</v>
      </c>
      <c r="BE2622" t="s">
        <v>11967</v>
      </c>
      <c r="BF2622" t="s">
        <v>937</v>
      </c>
      <c r="BH2622">
        <v>78</v>
      </c>
      <c r="BI2622">
        <v>6190</v>
      </c>
      <c r="BJ2622" t="s">
        <v>5319</v>
      </c>
      <c r="BK2622" t="s">
        <v>937</v>
      </c>
      <c r="BP2622">
        <v>121</v>
      </c>
      <c r="BQ2622">
        <v>6190</v>
      </c>
      <c r="BS2622">
        <v>2</v>
      </c>
    </row>
    <row r="2623" spans="43:71" x14ac:dyDescent="0.2">
      <c r="AQ2623">
        <v>77</v>
      </c>
      <c r="AR2623">
        <v>6200</v>
      </c>
      <c r="AS2623" t="s">
        <v>32562</v>
      </c>
      <c r="AT2623" t="s">
        <v>937</v>
      </c>
      <c r="AU2623">
        <v>77</v>
      </c>
      <c r="AV2623">
        <v>6200</v>
      </c>
      <c r="AW2623" t="s">
        <v>25664</v>
      </c>
      <c r="AX2623" t="s">
        <v>937</v>
      </c>
      <c r="AY2623">
        <v>77</v>
      </c>
      <c r="AZ2623">
        <v>6200</v>
      </c>
      <c r="BA2623" t="s">
        <v>18816</v>
      </c>
      <c r="BB2623" t="s">
        <v>937</v>
      </c>
      <c r="BC2623">
        <v>77</v>
      </c>
      <c r="BD2623">
        <v>6200</v>
      </c>
      <c r="BE2623" t="s">
        <v>11968</v>
      </c>
      <c r="BF2623" t="s">
        <v>937</v>
      </c>
      <c r="BH2623">
        <v>78</v>
      </c>
      <c r="BI2623">
        <v>6200</v>
      </c>
      <c r="BJ2623" t="s">
        <v>5320</v>
      </c>
      <c r="BK2623" t="s">
        <v>937</v>
      </c>
      <c r="BP2623">
        <v>121</v>
      </c>
      <c r="BQ2623">
        <v>6200</v>
      </c>
      <c r="BS2623">
        <v>2</v>
      </c>
    </row>
    <row r="2624" spans="43:71" x14ac:dyDescent="0.2">
      <c r="AQ2624">
        <v>77</v>
      </c>
      <c r="AR2624">
        <v>6210</v>
      </c>
      <c r="AS2624" t="s">
        <v>32563</v>
      </c>
      <c r="AT2624" t="s">
        <v>936</v>
      </c>
      <c r="AU2624">
        <v>77</v>
      </c>
      <c r="AV2624">
        <v>6210</v>
      </c>
      <c r="AW2624" t="s">
        <v>25665</v>
      </c>
      <c r="AX2624" t="s">
        <v>936</v>
      </c>
      <c r="AY2624">
        <v>77</v>
      </c>
      <c r="AZ2624">
        <v>6210</v>
      </c>
      <c r="BA2624" t="s">
        <v>18817</v>
      </c>
      <c r="BB2624" t="s">
        <v>936</v>
      </c>
      <c r="BC2624">
        <v>77</v>
      </c>
      <c r="BD2624">
        <v>6210</v>
      </c>
      <c r="BE2624" t="s">
        <v>11969</v>
      </c>
      <c r="BF2624" t="s">
        <v>936</v>
      </c>
      <c r="BH2624">
        <v>78</v>
      </c>
      <c r="BI2624">
        <v>6210</v>
      </c>
      <c r="BJ2624" t="s">
        <v>5321</v>
      </c>
      <c r="BK2624" t="s">
        <v>936</v>
      </c>
      <c r="BP2624">
        <v>121</v>
      </c>
      <c r="BQ2624">
        <v>6210</v>
      </c>
      <c r="BS2624">
        <v>1</v>
      </c>
    </row>
    <row r="2625" spans="43:71" x14ac:dyDescent="0.2">
      <c r="AQ2625">
        <v>77</v>
      </c>
      <c r="AR2625">
        <v>6240</v>
      </c>
      <c r="AS2625" t="s">
        <v>32564</v>
      </c>
      <c r="AT2625" t="s">
        <v>937</v>
      </c>
      <c r="AU2625">
        <v>77</v>
      </c>
      <c r="AV2625">
        <v>6240</v>
      </c>
      <c r="AW2625" t="s">
        <v>25666</v>
      </c>
      <c r="AX2625" t="s">
        <v>937</v>
      </c>
      <c r="AY2625">
        <v>77</v>
      </c>
      <c r="AZ2625">
        <v>6240</v>
      </c>
      <c r="BA2625" t="s">
        <v>18818</v>
      </c>
      <c r="BB2625" t="s">
        <v>937</v>
      </c>
      <c r="BC2625">
        <v>77</v>
      </c>
      <c r="BD2625">
        <v>6240</v>
      </c>
      <c r="BE2625" t="s">
        <v>11970</v>
      </c>
      <c r="BF2625" t="s">
        <v>937</v>
      </c>
      <c r="BH2625">
        <v>78</v>
      </c>
      <c r="BI2625">
        <v>6240</v>
      </c>
      <c r="BJ2625" t="s">
        <v>5322</v>
      </c>
      <c r="BK2625" t="s">
        <v>937</v>
      </c>
      <c r="BP2625">
        <v>121</v>
      </c>
      <c r="BQ2625">
        <v>6240</v>
      </c>
      <c r="BS2625">
        <v>2</v>
      </c>
    </row>
    <row r="2626" spans="43:71" x14ac:dyDescent="0.2">
      <c r="AQ2626">
        <v>77</v>
      </c>
      <c r="AR2626">
        <v>6250</v>
      </c>
      <c r="AS2626" t="s">
        <v>32565</v>
      </c>
      <c r="AT2626" t="s">
        <v>936</v>
      </c>
      <c r="AU2626">
        <v>77</v>
      </c>
      <c r="AV2626">
        <v>6250</v>
      </c>
      <c r="AW2626" t="s">
        <v>25667</v>
      </c>
      <c r="AX2626" t="s">
        <v>936</v>
      </c>
      <c r="AY2626">
        <v>77</v>
      </c>
      <c r="AZ2626">
        <v>6250</v>
      </c>
      <c r="BA2626" t="s">
        <v>18819</v>
      </c>
      <c r="BB2626" t="s">
        <v>936</v>
      </c>
      <c r="BC2626">
        <v>77</v>
      </c>
      <c r="BD2626">
        <v>6250</v>
      </c>
      <c r="BE2626" t="s">
        <v>11971</v>
      </c>
      <c r="BF2626" t="s">
        <v>936</v>
      </c>
      <c r="BH2626">
        <v>78</v>
      </c>
      <c r="BI2626">
        <v>6250</v>
      </c>
      <c r="BJ2626" t="s">
        <v>5323</v>
      </c>
      <c r="BK2626" t="s">
        <v>938</v>
      </c>
      <c r="BP2626">
        <v>121</v>
      </c>
      <c r="BQ2626">
        <v>6250</v>
      </c>
      <c r="BS2626">
        <v>1</v>
      </c>
    </row>
    <row r="2627" spans="43:71" x14ac:dyDescent="0.2">
      <c r="AQ2627">
        <v>77</v>
      </c>
      <c r="AR2627">
        <v>6256</v>
      </c>
      <c r="AS2627" t="s">
        <v>32566</v>
      </c>
      <c r="AT2627" t="s">
        <v>936</v>
      </c>
      <c r="AU2627">
        <v>77</v>
      </c>
      <c r="AV2627">
        <v>6256</v>
      </c>
      <c r="AW2627" t="s">
        <v>25668</v>
      </c>
      <c r="AX2627" t="s">
        <v>936</v>
      </c>
      <c r="AY2627">
        <v>77</v>
      </c>
      <c r="AZ2627">
        <v>6256</v>
      </c>
      <c r="BA2627" t="s">
        <v>18820</v>
      </c>
      <c r="BB2627" t="s">
        <v>936</v>
      </c>
      <c r="BC2627">
        <v>77</v>
      </c>
      <c r="BD2627">
        <v>6256</v>
      </c>
      <c r="BE2627" t="s">
        <v>11972</v>
      </c>
      <c r="BF2627" t="s">
        <v>936</v>
      </c>
      <c r="BH2627">
        <v>78</v>
      </c>
      <c r="BI2627">
        <v>6256</v>
      </c>
      <c r="BJ2627" t="s">
        <v>5324</v>
      </c>
      <c r="BK2627" t="s">
        <v>938</v>
      </c>
      <c r="BP2627">
        <v>121</v>
      </c>
      <c r="BQ2627">
        <v>6256</v>
      </c>
      <c r="BS2627">
        <v>1</v>
      </c>
    </row>
    <row r="2628" spans="43:71" x14ac:dyDescent="0.2">
      <c r="AQ2628">
        <v>77</v>
      </c>
      <c r="AR2628">
        <v>6260</v>
      </c>
      <c r="AS2628" t="s">
        <v>32567</v>
      </c>
      <c r="AT2628" t="s">
        <v>937</v>
      </c>
      <c r="AU2628">
        <v>77</v>
      </c>
      <c r="AV2628">
        <v>6260</v>
      </c>
      <c r="AW2628" t="s">
        <v>25669</v>
      </c>
      <c r="AX2628" t="s">
        <v>937</v>
      </c>
      <c r="AY2628">
        <v>77</v>
      </c>
      <c r="AZ2628">
        <v>6260</v>
      </c>
      <c r="BA2628" t="s">
        <v>18821</v>
      </c>
      <c r="BB2628" t="s">
        <v>937</v>
      </c>
      <c r="BC2628">
        <v>77</v>
      </c>
      <c r="BD2628">
        <v>6260</v>
      </c>
      <c r="BE2628" t="s">
        <v>11973</v>
      </c>
      <c r="BF2628" t="s">
        <v>937</v>
      </c>
      <c r="BH2628">
        <v>78</v>
      </c>
      <c r="BI2628">
        <v>6260</v>
      </c>
      <c r="BJ2628" t="s">
        <v>5325</v>
      </c>
      <c r="BK2628" t="s">
        <v>937</v>
      </c>
      <c r="BP2628">
        <v>121</v>
      </c>
      <c r="BQ2628">
        <v>6260</v>
      </c>
      <c r="BS2628">
        <v>2</v>
      </c>
    </row>
    <row r="2629" spans="43:71" x14ac:dyDescent="0.2">
      <c r="AQ2629">
        <v>77</v>
      </c>
      <c r="AR2629">
        <v>6270</v>
      </c>
      <c r="AS2629" t="s">
        <v>32568</v>
      </c>
      <c r="AT2629" t="s">
        <v>937</v>
      </c>
      <c r="AU2629">
        <v>77</v>
      </c>
      <c r="AV2629">
        <v>6270</v>
      </c>
      <c r="AW2629" t="s">
        <v>25670</v>
      </c>
      <c r="AX2629" t="s">
        <v>937</v>
      </c>
      <c r="AY2629">
        <v>77</v>
      </c>
      <c r="AZ2629">
        <v>6270</v>
      </c>
      <c r="BA2629" t="s">
        <v>18822</v>
      </c>
      <c r="BB2629" t="s">
        <v>937</v>
      </c>
      <c r="BC2629">
        <v>77</v>
      </c>
      <c r="BD2629">
        <v>6270</v>
      </c>
      <c r="BE2629" t="s">
        <v>11974</v>
      </c>
      <c r="BF2629" t="s">
        <v>937</v>
      </c>
      <c r="BH2629">
        <v>78</v>
      </c>
      <c r="BI2629">
        <v>6270</v>
      </c>
      <c r="BJ2629" t="s">
        <v>5326</v>
      </c>
      <c r="BK2629" t="s">
        <v>937</v>
      </c>
      <c r="BP2629">
        <v>121</v>
      </c>
      <c r="BQ2629">
        <v>6270</v>
      </c>
      <c r="BS2629">
        <v>2</v>
      </c>
    </row>
    <row r="2630" spans="43:71" x14ac:dyDescent="0.2">
      <c r="AQ2630">
        <v>77</v>
      </c>
      <c r="AR2630">
        <v>6280</v>
      </c>
      <c r="AS2630" t="s">
        <v>32569</v>
      </c>
      <c r="AT2630" t="s">
        <v>936</v>
      </c>
      <c r="AU2630">
        <v>77</v>
      </c>
      <c r="AV2630">
        <v>6280</v>
      </c>
      <c r="AW2630" t="s">
        <v>25671</v>
      </c>
      <c r="AX2630" t="s">
        <v>936</v>
      </c>
      <c r="AY2630">
        <v>77</v>
      </c>
      <c r="AZ2630">
        <v>6280</v>
      </c>
      <c r="BA2630" t="s">
        <v>18823</v>
      </c>
      <c r="BB2630" t="s">
        <v>936</v>
      </c>
      <c r="BC2630">
        <v>77</v>
      </c>
      <c r="BD2630">
        <v>6280</v>
      </c>
      <c r="BE2630" t="s">
        <v>11975</v>
      </c>
      <c r="BF2630" t="s">
        <v>936</v>
      </c>
      <c r="BH2630">
        <v>78</v>
      </c>
      <c r="BI2630">
        <v>6280</v>
      </c>
      <c r="BJ2630" t="s">
        <v>5327</v>
      </c>
      <c r="BK2630" t="s">
        <v>936</v>
      </c>
      <c r="BP2630">
        <v>121</v>
      </c>
      <c r="BQ2630">
        <v>6280</v>
      </c>
      <c r="BS2630">
        <v>1</v>
      </c>
    </row>
    <row r="2631" spans="43:71" x14ac:dyDescent="0.2">
      <c r="AQ2631">
        <v>77</v>
      </c>
      <c r="AR2631">
        <v>6290</v>
      </c>
      <c r="AS2631" t="s">
        <v>32570</v>
      </c>
      <c r="AT2631" t="s">
        <v>937</v>
      </c>
      <c r="AU2631">
        <v>77</v>
      </c>
      <c r="AV2631">
        <v>6290</v>
      </c>
      <c r="AW2631" t="s">
        <v>25672</v>
      </c>
      <c r="AX2631" t="s">
        <v>937</v>
      </c>
      <c r="AY2631">
        <v>77</v>
      </c>
      <c r="AZ2631">
        <v>6290</v>
      </c>
      <c r="BA2631" t="s">
        <v>18824</v>
      </c>
      <c r="BB2631" t="s">
        <v>937</v>
      </c>
      <c r="BC2631">
        <v>77</v>
      </c>
      <c r="BD2631">
        <v>6290</v>
      </c>
      <c r="BE2631" t="s">
        <v>11976</v>
      </c>
      <c r="BF2631" t="s">
        <v>936</v>
      </c>
      <c r="BH2631">
        <v>78</v>
      </c>
      <c r="BI2631">
        <v>6290</v>
      </c>
      <c r="BJ2631" t="s">
        <v>5328</v>
      </c>
      <c r="BK2631" t="s">
        <v>936</v>
      </c>
      <c r="BP2631">
        <v>121</v>
      </c>
      <c r="BQ2631">
        <v>6290</v>
      </c>
      <c r="BS2631">
        <v>1</v>
      </c>
    </row>
    <row r="2632" spans="43:71" x14ac:dyDescent="0.2">
      <c r="AQ2632">
        <v>77</v>
      </c>
      <c r="AR2632">
        <v>6300</v>
      </c>
      <c r="AS2632" t="s">
        <v>32571</v>
      </c>
      <c r="AT2632" t="s">
        <v>936</v>
      </c>
      <c r="AU2632">
        <v>77</v>
      </c>
      <c r="AV2632">
        <v>6300</v>
      </c>
      <c r="AW2632" t="s">
        <v>25673</v>
      </c>
      <c r="AX2632" t="s">
        <v>936</v>
      </c>
      <c r="AY2632">
        <v>77</v>
      </c>
      <c r="AZ2632">
        <v>6300</v>
      </c>
      <c r="BA2632" t="s">
        <v>18825</v>
      </c>
      <c r="BB2632" t="s">
        <v>936</v>
      </c>
      <c r="BC2632">
        <v>77</v>
      </c>
      <c r="BD2632">
        <v>6300</v>
      </c>
      <c r="BE2632" t="s">
        <v>11977</v>
      </c>
      <c r="BF2632" t="s">
        <v>936</v>
      </c>
      <c r="BH2632">
        <v>78</v>
      </c>
      <c r="BI2632">
        <v>6300</v>
      </c>
      <c r="BJ2632" t="s">
        <v>5329</v>
      </c>
      <c r="BK2632" t="s">
        <v>938</v>
      </c>
      <c r="BP2632">
        <v>121</v>
      </c>
      <c r="BQ2632">
        <v>6300</v>
      </c>
      <c r="BS2632">
        <v>1</v>
      </c>
    </row>
    <row r="2633" spans="43:71" x14ac:dyDescent="0.2">
      <c r="AQ2633">
        <v>77</v>
      </c>
      <c r="AR2633">
        <v>6310</v>
      </c>
      <c r="AS2633" t="s">
        <v>32572</v>
      </c>
      <c r="AT2633" t="s">
        <v>936</v>
      </c>
      <c r="AU2633">
        <v>77</v>
      </c>
      <c r="AV2633">
        <v>6310</v>
      </c>
      <c r="AW2633" t="s">
        <v>25674</v>
      </c>
      <c r="AX2633" t="s">
        <v>936</v>
      </c>
      <c r="AY2633">
        <v>77</v>
      </c>
      <c r="AZ2633">
        <v>6310</v>
      </c>
      <c r="BA2633" t="s">
        <v>18826</v>
      </c>
      <c r="BB2633" t="s">
        <v>936</v>
      </c>
      <c r="BC2633">
        <v>77</v>
      </c>
      <c r="BD2633">
        <v>6310</v>
      </c>
      <c r="BE2633" t="s">
        <v>11978</v>
      </c>
      <c r="BF2633" t="s">
        <v>936</v>
      </c>
      <c r="BH2633">
        <v>78</v>
      </c>
      <c r="BI2633">
        <v>6310</v>
      </c>
      <c r="BJ2633" t="s">
        <v>5330</v>
      </c>
      <c r="BK2633" t="s">
        <v>938</v>
      </c>
      <c r="BP2633">
        <v>121</v>
      </c>
      <c r="BQ2633">
        <v>6310</v>
      </c>
      <c r="BS2633">
        <v>1</v>
      </c>
    </row>
    <row r="2634" spans="43:71" x14ac:dyDescent="0.2">
      <c r="AQ2634">
        <v>77</v>
      </c>
      <c r="AR2634">
        <v>6320</v>
      </c>
      <c r="AS2634" t="s">
        <v>32573</v>
      </c>
      <c r="AT2634" t="s">
        <v>938</v>
      </c>
      <c r="AU2634">
        <v>77</v>
      </c>
      <c r="AV2634">
        <v>6320</v>
      </c>
      <c r="AW2634" t="s">
        <v>25675</v>
      </c>
      <c r="AX2634" t="s">
        <v>938</v>
      </c>
      <c r="AY2634">
        <v>77</v>
      </c>
      <c r="AZ2634">
        <v>6320</v>
      </c>
      <c r="BA2634" t="s">
        <v>18827</v>
      </c>
      <c r="BB2634" t="s">
        <v>938</v>
      </c>
      <c r="BC2634">
        <v>77</v>
      </c>
      <c r="BD2634">
        <v>6320</v>
      </c>
      <c r="BE2634" t="s">
        <v>11979</v>
      </c>
      <c r="BF2634" t="s">
        <v>937</v>
      </c>
      <c r="BH2634">
        <v>78</v>
      </c>
      <c r="BI2634">
        <v>6320</v>
      </c>
      <c r="BJ2634" t="s">
        <v>5331</v>
      </c>
      <c r="BK2634" t="s">
        <v>938</v>
      </c>
      <c r="BP2634">
        <v>121</v>
      </c>
      <c r="BQ2634">
        <v>6320</v>
      </c>
      <c r="BS2634">
        <v>1</v>
      </c>
    </row>
    <row r="2635" spans="43:71" x14ac:dyDescent="0.2">
      <c r="AQ2635">
        <v>77</v>
      </c>
      <c r="AR2635">
        <v>6330</v>
      </c>
      <c r="AS2635" t="s">
        <v>32574</v>
      </c>
      <c r="AT2635" t="s">
        <v>937</v>
      </c>
      <c r="AU2635">
        <v>77</v>
      </c>
      <c r="AV2635">
        <v>6330</v>
      </c>
      <c r="AW2635" t="s">
        <v>25676</v>
      </c>
      <c r="AX2635" t="s">
        <v>937</v>
      </c>
      <c r="AY2635">
        <v>77</v>
      </c>
      <c r="AZ2635">
        <v>6330</v>
      </c>
      <c r="BA2635" t="s">
        <v>18828</v>
      </c>
      <c r="BB2635" t="s">
        <v>937</v>
      </c>
      <c r="BC2635">
        <v>77</v>
      </c>
      <c r="BD2635">
        <v>6330</v>
      </c>
      <c r="BE2635" t="s">
        <v>11980</v>
      </c>
      <c r="BF2635" t="s">
        <v>937</v>
      </c>
      <c r="BH2635">
        <v>78</v>
      </c>
      <c r="BI2635">
        <v>6330</v>
      </c>
      <c r="BJ2635" t="s">
        <v>5332</v>
      </c>
      <c r="BK2635" t="s">
        <v>937</v>
      </c>
      <c r="BP2635">
        <v>121</v>
      </c>
      <c r="BQ2635">
        <v>6330</v>
      </c>
      <c r="BS2635">
        <v>1</v>
      </c>
    </row>
    <row r="2636" spans="43:71" x14ac:dyDescent="0.2">
      <c r="AQ2636">
        <v>77</v>
      </c>
      <c r="AR2636">
        <v>6340</v>
      </c>
      <c r="AS2636" t="s">
        <v>32575</v>
      </c>
      <c r="AT2636" t="s">
        <v>936</v>
      </c>
      <c r="AU2636">
        <v>77</v>
      </c>
      <c r="AV2636">
        <v>6340</v>
      </c>
      <c r="AW2636" t="s">
        <v>25677</v>
      </c>
      <c r="AX2636" t="s">
        <v>936</v>
      </c>
      <c r="AY2636">
        <v>77</v>
      </c>
      <c r="AZ2636">
        <v>6340</v>
      </c>
      <c r="BA2636" t="s">
        <v>18829</v>
      </c>
      <c r="BB2636" t="s">
        <v>936</v>
      </c>
      <c r="BC2636">
        <v>77</v>
      </c>
      <c r="BD2636">
        <v>6340</v>
      </c>
      <c r="BE2636" t="s">
        <v>11981</v>
      </c>
      <c r="BF2636" t="s">
        <v>936</v>
      </c>
      <c r="BH2636">
        <v>78</v>
      </c>
      <c r="BI2636">
        <v>6340</v>
      </c>
      <c r="BJ2636" t="s">
        <v>5333</v>
      </c>
      <c r="BK2636" t="s">
        <v>936</v>
      </c>
      <c r="BP2636">
        <v>121</v>
      </c>
      <c r="BQ2636">
        <v>6340</v>
      </c>
      <c r="BS2636">
        <v>1</v>
      </c>
    </row>
    <row r="2637" spans="43:71" x14ac:dyDescent="0.2">
      <c r="AQ2637">
        <v>77</v>
      </c>
      <c r="AR2637">
        <v>6350</v>
      </c>
      <c r="AS2637" t="s">
        <v>32576</v>
      </c>
      <c r="AT2637" t="s">
        <v>936</v>
      </c>
      <c r="AU2637">
        <v>77</v>
      </c>
      <c r="AV2637">
        <v>6350</v>
      </c>
      <c r="AW2637" t="s">
        <v>25678</v>
      </c>
      <c r="AX2637" t="s">
        <v>936</v>
      </c>
      <c r="AY2637">
        <v>77</v>
      </c>
      <c r="AZ2637">
        <v>6350</v>
      </c>
      <c r="BA2637" t="s">
        <v>18830</v>
      </c>
      <c r="BB2637" t="s">
        <v>936</v>
      </c>
      <c r="BC2637">
        <v>77</v>
      </c>
      <c r="BD2637">
        <v>6350</v>
      </c>
      <c r="BE2637" t="s">
        <v>11982</v>
      </c>
      <c r="BF2637" t="s">
        <v>936</v>
      </c>
      <c r="BH2637">
        <v>78</v>
      </c>
      <c r="BI2637">
        <v>6350</v>
      </c>
      <c r="BJ2637" t="s">
        <v>5334</v>
      </c>
      <c r="BK2637" t="s">
        <v>936</v>
      </c>
      <c r="BP2637">
        <v>124</v>
      </c>
      <c r="BQ2637">
        <v>6010</v>
      </c>
      <c r="BS2637">
        <v>2</v>
      </c>
    </row>
    <row r="2638" spans="43:71" x14ac:dyDescent="0.2">
      <c r="AQ2638">
        <v>77</v>
      </c>
      <c r="AR2638">
        <v>6360</v>
      </c>
      <c r="AS2638" t="s">
        <v>32577</v>
      </c>
      <c r="AT2638" t="s">
        <v>936</v>
      </c>
      <c r="AU2638">
        <v>77</v>
      </c>
      <c r="AV2638">
        <v>6360</v>
      </c>
      <c r="AW2638" t="s">
        <v>25679</v>
      </c>
      <c r="AX2638" t="s">
        <v>936</v>
      </c>
      <c r="AY2638">
        <v>77</v>
      </c>
      <c r="AZ2638">
        <v>6360</v>
      </c>
      <c r="BA2638" t="s">
        <v>18831</v>
      </c>
      <c r="BB2638" t="s">
        <v>936</v>
      </c>
      <c r="BC2638">
        <v>77</v>
      </c>
      <c r="BD2638">
        <v>6360</v>
      </c>
      <c r="BE2638" t="s">
        <v>11983</v>
      </c>
      <c r="BF2638" t="s">
        <v>936</v>
      </c>
      <c r="BH2638">
        <v>78</v>
      </c>
      <c r="BI2638">
        <v>6360</v>
      </c>
      <c r="BJ2638" t="s">
        <v>5335</v>
      </c>
      <c r="BK2638" t="s">
        <v>936</v>
      </c>
      <c r="BP2638">
        <v>124</v>
      </c>
      <c r="BQ2638">
        <v>6020</v>
      </c>
      <c r="BS2638">
        <v>2</v>
      </c>
    </row>
    <row r="2639" spans="43:71" x14ac:dyDescent="0.2">
      <c r="AQ2639">
        <v>77</v>
      </c>
      <c r="AR2639">
        <v>7205</v>
      </c>
      <c r="AS2639" t="s">
        <v>32578</v>
      </c>
      <c r="AT2639" t="s">
        <v>937</v>
      </c>
      <c r="AU2639">
        <v>77</v>
      </c>
      <c r="AV2639">
        <v>7205</v>
      </c>
      <c r="AW2639" t="s">
        <v>25680</v>
      </c>
      <c r="AX2639" t="s">
        <v>937</v>
      </c>
      <c r="AY2639">
        <v>77</v>
      </c>
      <c r="AZ2639">
        <v>7205</v>
      </c>
      <c r="BA2639" t="s">
        <v>18832</v>
      </c>
      <c r="BB2639" t="s">
        <v>937</v>
      </c>
      <c r="BC2639">
        <v>77</v>
      </c>
      <c r="BD2639">
        <v>7205</v>
      </c>
      <c r="BE2639" t="s">
        <v>11984</v>
      </c>
      <c r="BF2639" t="s">
        <v>937</v>
      </c>
      <c r="BH2639">
        <v>78</v>
      </c>
      <c r="BI2639">
        <v>7205</v>
      </c>
      <c r="BJ2639" t="s">
        <v>5336</v>
      </c>
      <c r="BK2639" t="s">
        <v>937</v>
      </c>
      <c r="BP2639">
        <v>124</v>
      </c>
      <c r="BQ2639">
        <v>6030</v>
      </c>
      <c r="BS2639">
        <v>2</v>
      </c>
    </row>
    <row r="2640" spans="43:71" x14ac:dyDescent="0.2">
      <c r="AQ2640">
        <v>77</v>
      </c>
      <c r="AR2640">
        <v>7206</v>
      </c>
      <c r="AS2640" t="s">
        <v>32579</v>
      </c>
      <c r="AT2640" t="s">
        <v>936</v>
      </c>
      <c r="AU2640">
        <v>77</v>
      </c>
      <c r="AV2640">
        <v>7206</v>
      </c>
      <c r="AW2640" t="s">
        <v>25681</v>
      </c>
      <c r="AX2640" t="s">
        <v>936</v>
      </c>
      <c r="AY2640">
        <v>77</v>
      </c>
      <c r="AZ2640">
        <v>7206</v>
      </c>
      <c r="BA2640" t="s">
        <v>18833</v>
      </c>
      <c r="BB2640" t="s">
        <v>936</v>
      </c>
      <c r="BC2640">
        <v>77</v>
      </c>
      <c r="BD2640">
        <v>7206</v>
      </c>
      <c r="BE2640" t="s">
        <v>11985</v>
      </c>
      <c r="BF2640" t="s">
        <v>937</v>
      </c>
      <c r="BH2640">
        <v>78</v>
      </c>
      <c r="BI2640">
        <v>7206</v>
      </c>
      <c r="BJ2640" t="s">
        <v>5337</v>
      </c>
      <c r="BK2640" t="s">
        <v>937</v>
      </c>
      <c r="BP2640">
        <v>124</v>
      </c>
      <c r="BQ2640">
        <v>6040</v>
      </c>
      <c r="BS2640">
        <v>2</v>
      </c>
    </row>
    <row r="2641" spans="43:71" x14ac:dyDescent="0.2">
      <c r="AQ2641">
        <v>77</v>
      </c>
      <c r="AR2641">
        <v>7207</v>
      </c>
      <c r="AS2641" t="s">
        <v>32580</v>
      </c>
      <c r="AT2641" t="s">
        <v>936</v>
      </c>
      <c r="AU2641">
        <v>77</v>
      </c>
      <c r="AV2641">
        <v>7207</v>
      </c>
      <c r="AW2641" t="s">
        <v>25682</v>
      </c>
      <c r="AX2641" t="s">
        <v>936</v>
      </c>
      <c r="AY2641">
        <v>77</v>
      </c>
      <c r="AZ2641">
        <v>7207</v>
      </c>
      <c r="BA2641" t="s">
        <v>18834</v>
      </c>
      <c r="BB2641" t="s">
        <v>936</v>
      </c>
      <c r="BC2641">
        <v>77</v>
      </c>
      <c r="BD2641">
        <v>7207</v>
      </c>
      <c r="BE2641" t="s">
        <v>11986</v>
      </c>
      <c r="BF2641" t="s">
        <v>936</v>
      </c>
      <c r="BH2641">
        <v>78</v>
      </c>
      <c r="BI2641">
        <v>7207</v>
      </c>
      <c r="BJ2641" t="s">
        <v>5338</v>
      </c>
      <c r="BK2641" t="s">
        <v>937</v>
      </c>
      <c r="BP2641">
        <v>124</v>
      </c>
      <c r="BQ2641">
        <v>6070</v>
      </c>
      <c r="BS2641">
        <v>2</v>
      </c>
    </row>
    <row r="2642" spans="43:71" x14ac:dyDescent="0.2">
      <c r="AQ2642">
        <v>77</v>
      </c>
      <c r="AR2642">
        <v>7210</v>
      </c>
      <c r="AS2642" t="s">
        <v>32581</v>
      </c>
      <c r="AT2642" t="s">
        <v>937</v>
      </c>
      <c r="AU2642">
        <v>77</v>
      </c>
      <c r="AV2642">
        <v>7210</v>
      </c>
      <c r="AW2642" t="s">
        <v>25683</v>
      </c>
      <c r="AX2642" t="s">
        <v>937</v>
      </c>
      <c r="AY2642">
        <v>77</v>
      </c>
      <c r="AZ2642">
        <v>7210</v>
      </c>
      <c r="BA2642" t="s">
        <v>18835</v>
      </c>
      <c r="BB2642" t="s">
        <v>937</v>
      </c>
      <c r="BC2642">
        <v>77</v>
      </c>
      <c r="BD2642">
        <v>7210</v>
      </c>
      <c r="BE2642" t="s">
        <v>11987</v>
      </c>
      <c r="BF2642" t="s">
        <v>937</v>
      </c>
      <c r="BH2642">
        <v>78</v>
      </c>
      <c r="BI2642">
        <v>7210</v>
      </c>
      <c r="BJ2642" t="s">
        <v>5339</v>
      </c>
      <c r="BK2642" t="s">
        <v>939</v>
      </c>
      <c r="BP2642">
        <v>124</v>
      </c>
      <c r="BQ2642">
        <v>6080</v>
      </c>
      <c r="BS2642">
        <v>2</v>
      </c>
    </row>
    <row r="2643" spans="43:71" x14ac:dyDescent="0.2">
      <c r="AQ2643">
        <v>77</v>
      </c>
      <c r="AR2643">
        <v>8073</v>
      </c>
      <c r="AS2643" t="s">
        <v>32582</v>
      </c>
      <c r="AT2643" t="s">
        <v>936</v>
      </c>
      <c r="AU2643">
        <v>77</v>
      </c>
      <c r="AV2643">
        <v>8073</v>
      </c>
      <c r="AW2643" t="s">
        <v>25684</v>
      </c>
      <c r="AX2643" t="s">
        <v>936</v>
      </c>
      <c r="AY2643">
        <v>77</v>
      </c>
      <c r="AZ2643">
        <v>8073</v>
      </c>
      <c r="BA2643" t="s">
        <v>18836</v>
      </c>
      <c r="BB2643" t="s">
        <v>936</v>
      </c>
      <c r="BC2643">
        <v>77</v>
      </c>
      <c r="BD2643">
        <v>8073</v>
      </c>
      <c r="BE2643" t="s">
        <v>11988</v>
      </c>
      <c r="BF2643" t="s">
        <v>936</v>
      </c>
      <c r="BH2643">
        <v>78</v>
      </c>
      <c r="BI2643">
        <v>8073</v>
      </c>
      <c r="BJ2643" t="s">
        <v>5340</v>
      </c>
      <c r="BK2643" t="s">
        <v>936</v>
      </c>
      <c r="BP2643">
        <v>124</v>
      </c>
      <c r="BQ2643">
        <v>6090</v>
      </c>
      <c r="BS2643">
        <v>2</v>
      </c>
    </row>
    <row r="2644" spans="43:71" x14ac:dyDescent="0.2">
      <c r="AQ2644">
        <v>77</v>
      </c>
      <c r="AR2644">
        <v>8074</v>
      </c>
      <c r="AS2644" t="s">
        <v>32583</v>
      </c>
      <c r="AT2644" t="s">
        <v>937</v>
      </c>
      <c r="AU2644">
        <v>77</v>
      </c>
      <c r="AV2644">
        <v>8074</v>
      </c>
      <c r="AW2644" t="s">
        <v>25685</v>
      </c>
      <c r="AX2644" t="s">
        <v>937</v>
      </c>
      <c r="AY2644">
        <v>77</v>
      </c>
      <c r="AZ2644">
        <v>8074</v>
      </c>
      <c r="BA2644" t="s">
        <v>18837</v>
      </c>
      <c r="BB2644" t="s">
        <v>937</v>
      </c>
      <c r="BC2644">
        <v>77</v>
      </c>
      <c r="BD2644">
        <v>8074</v>
      </c>
      <c r="BE2644" t="s">
        <v>11989</v>
      </c>
      <c r="BF2644" t="s">
        <v>937</v>
      </c>
      <c r="BH2644">
        <v>78</v>
      </c>
      <c r="BI2644">
        <v>8074</v>
      </c>
      <c r="BJ2644" t="s">
        <v>5341</v>
      </c>
      <c r="BK2644" t="s">
        <v>937</v>
      </c>
      <c r="BP2644">
        <v>124</v>
      </c>
      <c r="BQ2644">
        <v>6100</v>
      </c>
      <c r="BS2644">
        <v>2</v>
      </c>
    </row>
    <row r="2645" spans="43:71" x14ac:dyDescent="0.2">
      <c r="AQ2645">
        <v>77</v>
      </c>
      <c r="AR2645">
        <v>8075</v>
      </c>
      <c r="AS2645" t="s">
        <v>32584</v>
      </c>
      <c r="AT2645" t="s">
        <v>937</v>
      </c>
      <c r="AU2645">
        <v>77</v>
      </c>
      <c r="AV2645">
        <v>8075</v>
      </c>
      <c r="AW2645" t="s">
        <v>25686</v>
      </c>
      <c r="AX2645" t="s">
        <v>937</v>
      </c>
      <c r="AY2645">
        <v>77</v>
      </c>
      <c r="AZ2645">
        <v>8075</v>
      </c>
      <c r="BA2645" t="s">
        <v>18838</v>
      </c>
      <c r="BB2645" t="s">
        <v>937</v>
      </c>
      <c r="BC2645">
        <v>77</v>
      </c>
      <c r="BD2645">
        <v>8075</v>
      </c>
      <c r="BE2645" t="s">
        <v>11990</v>
      </c>
      <c r="BF2645" t="s">
        <v>937</v>
      </c>
      <c r="BH2645">
        <v>78</v>
      </c>
      <c r="BI2645">
        <v>8075</v>
      </c>
      <c r="BJ2645" t="s">
        <v>5342</v>
      </c>
      <c r="BK2645" t="s">
        <v>937</v>
      </c>
      <c r="BP2645">
        <v>124</v>
      </c>
      <c r="BQ2645">
        <v>6101</v>
      </c>
      <c r="BS2645">
        <v>2</v>
      </c>
    </row>
    <row r="2646" spans="43:71" x14ac:dyDescent="0.2">
      <c r="AQ2646">
        <v>77</v>
      </c>
      <c r="AR2646">
        <v>8076</v>
      </c>
      <c r="AS2646" t="s">
        <v>32585</v>
      </c>
      <c r="AT2646" t="s">
        <v>938</v>
      </c>
      <c r="AU2646">
        <v>77</v>
      </c>
      <c r="AV2646">
        <v>8076</v>
      </c>
      <c r="AW2646" t="s">
        <v>25687</v>
      </c>
      <c r="AX2646" t="s">
        <v>936</v>
      </c>
      <c r="AY2646">
        <v>77</v>
      </c>
      <c r="AZ2646">
        <v>8076</v>
      </c>
      <c r="BA2646" t="s">
        <v>18839</v>
      </c>
      <c r="BB2646" t="s">
        <v>936</v>
      </c>
      <c r="BC2646">
        <v>77</v>
      </c>
      <c r="BD2646">
        <v>8076</v>
      </c>
      <c r="BE2646" t="s">
        <v>11991</v>
      </c>
      <c r="BF2646" t="s">
        <v>936</v>
      </c>
      <c r="BH2646">
        <v>78</v>
      </c>
      <c r="BI2646">
        <v>8076</v>
      </c>
      <c r="BJ2646" t="s">
        <v>5343</v>
      </c>
      <c r="BK2646" t="s">
        <v>938</v>
      </c>
      <c r="BP2646">
        <v>124</v>
      </c>
      <c r="BQ2646">
        <v>6110</v>
      </c>
      <c r="BS2646">
        <v>1</v>
      </c>
    </row>
    <row r="2647" spans="43:71" x14ac:dyDescent="0.2">
      <c r="AQ2647">
        <v>77</v>
      </c>
      <c r="AR2647">
        <v>8077</v>
      </c>
      <c r="AS2647" t="s">
        <v>32586</v>
      </c>
      <c r="AT2647" t="s">
        <v>937</v>
      </c>
      <c r="AU2647">
        <v>77</v>
      </c>
      <c r="AV2647">
        <v>8077</v>
      </c>
      <c r="AW2647" t="s">
        <v>25688</v>
      </c>
      <c r="AX2647" t="s">
        <v>937</v>
      </c>
      <c r="AY2647">
        <v>77</v>
      </c>
      <c r="AZ2647">
        <v>8077</v>
      </c>
      <c r="BA2647" t="s">
        <v>18840</v>
      </c>
      <c r="BB2647" t="s">
        <v>937</v>
      </c>
      <c r="BC2647">
        <v>77</v>
      </c>
      <c r="BD2647">
        <v>8077</v>
      </c>
      <c r="BE2647" t="s">
        <v>11992</v>
      </c>
      <c r="BF2647" t="s">
        <v>937</v>
      </c>
      <c r="BH2647">
        <v>78</v>
      </c>
      <c r="BI2647">
        <v>8077</v>
      </c>
      <c r="BJ2647" t="s">
        <v>5344</v>
      </c>
      <c r="BK2647" t="s">
        <v>937</v>
      </c>
      <c r="BP2647">
        <v>124</v>
      </c>
      <c r="BQ2647">
        <v>6130</v>
      </c>
      <c r="BS2647">
        <v>2</v>
      </c>
    </row>
    <row r="2648" spans="43:71" x14ac:dyDescent="0.2">
      <c r="AQ2648">
        <v>77</v>
      </c>
      <c r="AR2648">
        <v>8078</v>
      </c>
      <c r="AS2648" t="s">
        <v>32587</v>
      </c>
      <c r="AT2648" t="s">
        <v>937</v>
      </c>
      <c r="AU2648">
        <v>77</v>
      </c>
      <c r="AV2648">
        <v>8078</v>
      </c>
      <c r="AW2648" t="s">
        <v>25689</v>
      </c>
      <c r="AX2648" t="s">
        <v>937</v>
      </c>
      <c r="AY2648">
        <v>77</v>
      </c>
      <c r="AZ2648">
        <v>8078</v>
      </c>
      <c r="BA2648" t="s">
        <v>18841</v>
      </c>
      <c r="BB2648" t="s">
        <v>937</v>
      </c>
      <c r="BC2648">
        <v>77</v>
      </c>
      <c r="BD2648">
        <v>8078</v>
      </c>
      <c r="BE2648" t="s">
        <v>11993</v>
      </c>
      <c r="BF2648" t="s">
        <v>937</v>
      </c>
      <c r="BH2648">
        <v>78</v>
      </c>
      <c r="BI2648">
        <v>8078</v>
      </c>
      <c r="BJ2648" t="s">
        <v>5345</v>
      </c>
      <c r="BK2648" t="s">
        <v>937</v>
      </c>
      <c r="BP2648">
        <v>124</v>
      </c>
      <c r="BQ2648">
        <v>6131</v>
      </c>
      <c r="BS2648">
        <v>2</v>
      </c>
    </row>
    <row r="2649" spans="43:71" x14ac:dyDescent="0.2">
      <c r="AQ2649">
        <v>77</v>
      </c>
      <c r="AR2649">
        <v>8079</v>
      </c>
      <c r="AS2649" t="s">
        <v>32588</v>
      </c>
      <c r="AT2649" t="s">
        <v>937</v>
      </c>
      <c r="AU2649">
        <v>77</v>
      </c>
      <c r="AV2649">
        <v>8079</v>
      </c>
      <c r="AW2649" t="s">
        <v>25690</v>
      </c>
      <c r="AX2649" t="s">
        <v>937</v>
      </c>
      <c r="AY2649">
        <v>77</v>
      </c>
      <c r="AZ2649">
        <v>8079</v>
      </c>
      <c r="BA2649" t="s">
        <v>18842</v>
      </c>
      <c r="BB2649" t="s">
        <v>937</v>
      </c>
      <c r="BC2649">
        <v>77</v>
      </c>
      <c r="BD2649">
        <v>8079</v>
      </c>
      <c r="BE2649" t="s">
        <v>11994</v>
      </c>
      <c r="BF2649" t="s">
        <v>937</v>
      </c>
      <c r="BH2649">
        <v>78</v>
      </c>
      <c r="BI2649">
        <v>8079</v>
      </c>
      <c r="BJ2649" t="s">
        <v>5346</v>
      </c>
      <c r="BK2649" t="s">
        <v>937</v>
      </c>
      <c r="BP2649">
        <v>124</v>
      </c>
      <c r="BQ2649">
        <v>6140</v>
      </c>
      <c r="BS2649">
        <v>2</v>
      </c>
    </row>
    <row r="2650" spans="43:71" x14ac:dyDescent="0.2">
      <c r="AQ2650">
        <v>77</v>
      </c>
      <c r="AR2650">
        <v>8080</v>
      </c>
      <c r="AS2650" t="s">
        <v>32589</v>
      </c>
      <c r="AT2650" t="s">
        <v>937</v>
      </c>
      <c r="AU2650">
        <v>77</v>
      </c>
      <c r="AV2650">
        <v>8080</v>
      </c>
      <c r="AW2650" t="s">
        <v>25691</v>
      </c>
      <c r="AX2650" t="s">
        <v>937</v>
      </c>
      <c r="AY2650">
        <v>77</v>
      </c>
      <c r="AZ2650">
        <v>8080</v>
      </c>
      <c r="BA2650" t="s">
        <v>18843</v>
      </c>
      <c r="BB2650" t="s">
        <v>937</v>
      </c>
      <c r="BC2650">
        <v>77</v>
      </c>
      <c r="BD2650">
        <v>8080</v>
      </c>
      <c r="BE2650" t="s">
        <v>11995</v>
      </c>
      <c r="BF2650" t="s">
        <v>937</v>
      </c>
      <c r="BH2650">
        <v>78</v>
      </c>
      <c r="BI2650">
        <v>8080</v>
      </c>
      <c r="BJ2650" t="s">
        <v>5347</v>
      </c>
      <c r="BK2650" t="s">
        <v>937</v>
      </c>
      <c r="BP2650">
        <v>124</v>
      </c>
      <c r="BQ2650">
        <v>6150</v>
      </c>
      <c r="BS2650">
        <v>2</v>
      </c>
    </row>
    <row r="2651" spans="43:71" x14ac:dyDescent="0.2">
      <c r="AQ2651">
        <v>77</v>
      </c>
      <c r="AR2651">
        <v>8081</v>
      </c>
      <c r="AS2651" t="s">
        <v>32590</v>
      </c>
      <c r="AT2651" t="s">
        <v>937</v>
      </c>
      <c r="AU2651">
        <v>77</v>
      </c>
      <c r="AV2651">
        <v>8081</v>
      </c>
      <c r="AW2651" t="s">
        <v>25692</v>
      </c>
      <c r="AX2651" t="s">
        <v>937</v>
      </c>
      <c r="AY2651">
        <v>77</v>
      </c>
      <c r="AZ2651">
        <v>8081</v>
      </c>
      <c r="BA2651" t="s">
        <v>18844</v>
      </c>
      <c r="BB2651" t="s">
        <v>937</v>
      </c>
      <c r="BC2651">
        <v>77</v>
      </c>
      <c r="BD2651">
        <v>8081</v>
      </c>
      <c r="BE2651" t="s">
        <v>11996</v>
      </c>
      <c r="BF2651" t="s">
        <v>937</v>
      </c>
      <c r="BH2651">
        <v>78</v>
      </c>
      <c r="BI2651">
        <v>8081</v>
      </c>
      <c r="BJ2651" t="s">
        <v>5348</v>
      </c>
      <c r="BK2651" t="s">
        <v>937</v>
      </c>
      <c r="BP2651">
        <v>124</v>
      </c>
      <c r="BQ2651">
        <v>6160</v>
      </c>
      <c r="BS2651">
        <v>2</v>
      </c>
    </row>
    <row r="2652" spans="43:71" x14ac:dyDescent="0.2">
      <c r="AQ2652">
        <v>77</v>
      </c>
      <c r="AR2652">
        <v>8082</v>
      </c>
      <c r="AS2652" t="s">
        <v>32591</v>
      </c>
      <c r="AT2652" t="s">
        <v>937</v>
      </c>
      <c r="AU2652">
        <v>77</v>
      </c>
      <c r="AV2652">
        <v>8082</v>
      </c>
      <c r="AW2652" t="s">
        <v>25693</v>
      </c>
      <c r="AX2652" t="s">
        <v>937</v>
      </c>
      <c r="AY2652">
        <v>77</v>
      </c>
      <c r="AZ2652">
        <v>8082</v>
      </c>
      <c r="BA2652" t="s">
        <v>18845</v>
      </c>
      <c r="BB2652" t="s">
        <v>937</v>
      </c>
      <c r="BC2652">
        <v>77</v>
      </c>
      <c r="BD2652">
        <v>8082</v>
      </c>
      <c r="BE2652" t="s">
        <v>11997</v>
      </c>
      <c r="BF2652" t="s">
        <v>937</v>
      </c>
      <c r="BH2652">
        <v>78</v>
      </c>
      <c r="BI2652">
        <v>8082</v>
      </c>
      <c r="BJ2652" t="s">
        <v>5349</v>
      </c>
      <c r="BK2652" t="s">
        <v>938</v>
      </c>
      <c r="BP2652">
        <v>124</v>
      </c>
      <c r="BQ2652">
        <v>6170</v>
      </c>
      <c r="BS2652">
        <v>2</v>
      </c>
    </row>
    <row r="2653" spans="43:71" x14ac:dyDescent="0.2">
      <c r="AQ2653">
        <v>77</v>
      </c>
      <c r="AR2653">
        <v>8083</v>
      </c>
      <c r="AS2653" t="s">
        <v>32592</v>
      </c>
      <c r="AT2653" t="s">
        <v>937</v>
      </c>
      <c r="AU2653">
        <v>77</v>
      </c>
      <c r="AV2653">
        <v>8083</v>
      </c>
      <c r="AW2653" t="s">
        <v>25694</v>
      </c>
      <c r="AX2653" t="s">
        <v>937</v>
      </c>
      <c r="AY2653">
        <v>77</v>
      </c>
      <c r="AZ2653">
        <v>8083</v>
      </c>
      <c r="BA2653" t="s">
        <v>18846</v>
      </c>
      <c r="BB2653" t="s">
        <v>937</v>
      </c>
      <c r="BC2653">
        <v>77</v>
      </c>
      <c r="BD2653">
        <v>8083</v>
      </c>
      <c r="BE2653" t="s">
        <v>11998</v>
      </c>
      <c r="BF2653" t="s">
        <v>937</v>
      </c>
      <c r="BH2653">
        <v>78</v>
      </c>
      <c r="BI2653">
        <v>8083</v>
      </c>
      <c r="BJ2653" t="s">
        <v>5350</v>
      </c>
      <c r="BK2653" t="s">
        <v>937</v>
      </c>
      <c r="BP2653">
        <v>124</v>
      </c>
      <c r="BQ2653">
        <v>6180</v>
      </c>
      <c r="BS2653">
        <v>2</v>
      </c>
    </row>
    <row r="2654" spans="43:71" x14ac:dyDescent="0.2">
      <c r="AQ2654">
        <v>77</v>
      </c>
      <c r="AR2654">
        <v>8084</v>
      </c>
      <c r="AS2654" t="s">
        <v>32593</v>
      </c>
      <c r="AT2654" t="s">
        <v>937</v>
      </c>
      <c r="AU2654">
        <v>77</v>
      </c>
      <c r="AV2654">
        <v>8084</v>
      </c>
      <c r="AW2654" t="s">
        <v>25695</v>
      </c>
      <c r="AX2654" t="s">
        <v>937</v>
      </c>
      <c r="AY2654">
        <v>77</v>
      </c>
      <c r="AZ2654">
        <v>8084</v>
      </c>
      <c r="BA2654" t="s">
        <v>18847</v>
      </c>
      <c r="BB2654" t="s">
        <v>937</v>
      </c>
      <c r="BC2654">
        <v>77</v>
      </c>
      <c r="BD2654">
        <v>8084</v>
      </c>
      <c r="BE2654" t="s">
        <v>11999</v>
      </c>
      <c r="BF2654" t="s">
        <v>937</v>
      </c>
      <c r="BH2654">
        <v>78</v>
      </c>
      <c r="BI2654">
        <v>8084</v>
      </c>
      <c r="BJ2654" t="s">
        <v>5351</v>
      </c>
      <c r="BK2654" t="s">
        <v>937</v>
      </c>
      <c r="BP2654">
        <v>124</v>
      </c>
      <c r="BQ2654">
        <v>6190</v>
      </c>
      <c r="BS2654">
        <v>2</v>
      </c>
    </row>
    <row r="2655" spans="43:71" x14ac:dyDescent="0.2">
      <c r="AQ2655">
        <v>78</v>
      </c>
      <c r="AR2655">
        <v>6010</v>
      </c>
      <c r="AS2655" t="s">
        <v>32594</v>
      </c>
      <c r="AT2655" t="s">
        <v>937</v>
      </c>
      <c r="AU2655">
        <v>78</v>
      </c>
      <c r="AV2655">
        <v>6010</v>
      </c>
      <c r="AW2655" t="s">
        <v>25696</v>
      </c>
      <c r="AX2655" t="s">
        <v>937</v>
      </c>
      <c r="AY2655">
        <v>78</v>
      </c>
      <c r="AZ2655">
        <v>6010</v>
      </c>
      <c r="BA2655" t="s">
        <v>18848</v>
      </c>
      <c r="BB2655" t="s">
        <v>937</v>
      </c>
      <c r="BC2655">
        <v>78</v>
      </c>
      <c r="BD2655">
        <v>6010</v>
      </c>
      <c r="BE2655" t="s">
        <v>12000</v>
      </c>
      <c r="BF2655" t="s">
        <v>937</v>
      </c>
      <c r="BH2655">
        <v>79</v>
      </c>
      <c r="BI2655">
        <v>6010</v>
      </c>
      <c r="BJ2655" t="s">
        <v>5352</v>
      </c>
      <c r="BK2655" t="s">
        <v>937</v>
      </c>
      <c r="BP2655">
        <v>124</v>
      </c>
      <c r="BQ2655">
        <v>6200</v>
      </c>
      <c r="BS2655">
        <v>2</v>
      </c>
    </row>
    <row r="2656" spans="43:71" x14ac:dyDescent="0.2">
      <c r="AQ2656">
        <v>78</v>
      </c>
      <c r="AR2656">
        <v>6020</v>
      </c>
      <c r="AS2656" t="s">
        <v>32595</v>
      </c>
      <c r="AT2656" t="s">
        <v>937</v>
      </c>
      <c r="AU2656">
        <v>78</v>
      </c>
      <c r="AV2656">
        <v>6020</v>
      </c>
      <c r="AW2656" t="s">
        <v>25697</v>
      </c>
      <c r="AX2656" t="s">
        <v>937</v>
      </c>
      <c r="AY2656">
        <v>78</v>
      </c>
      <c r="AZ2656">
        <v>6020</v>
      </c>
      <c r="BA2656" t="s">
        <v>18849</v>
      </c>
      <c r="BB2656" t="s">
        <v>937</v>
      </c>
      <c r="BC2656">
        <v>78</v>
      </c>
      <c r="BD2656">
        <v>6020</v>
      </c>
      <c r="BE2656" t="s">
        <v>12001</v>
      </c>
      <c r="BF2656" t="s">
        <v>937</v>
      </c>
      <c r="BH2656">
        <v>79</v>
      </c>
      <c r="BI2656">
        <v>6020</v>
      </c>
      <c r="BJ2656" t="s">
        <v>5353</v>
      </c>
      <c r="BK2656" t="s">
        <v>937</v>
      </c>
      <c r="BP2656">
        <v>124</v>
      </c>
      <c r="BQ2656">
        <v>6210</v>
      </c>
      <c r="BS2656">
        <v>1</v>
      </c>
    </row>
    <row r="2657" spans="43:71" x14ac:dyDescent="0.2">
      <c r="AQ2657">
        <v>78</v>
      </c>
      <c r="AR2657">
        <v>6030</v>
      </c>
      <c r="AS2657" t="s">
        <v>32596</v>
      </c>
      <c r="AT2657" t="s">
        <v>937</v>
      </c>
      <c r="AU2657">
        <v>78</v>
      </c>
      <c r="AV2657">
        <v>6030</v>
      </c>
      <c r="AW2657" t="s">
        <v>25698</v>
      </c>
      <c r="AX2657" t="s">
        <v>937</v>
      </c>
      <c r="AY2657">
        <v>78</v>
      </c>
      <c r="AZ2657">
        <v>6030</v>
      </c>
      <c r="BA2657" t="s">
        <v>18850</v>
      </c>
      <c r="BB2657" t="s">
        <v>937</v>
      </c>
      <c r="BC2657">
        <v>78</v>
      </c>
      <c r="BD2657">
        <v>6030</v>
      </c>
      <c r="BE2657" t="s">
        <v>12002</v>
      </c>
      <c r="BF2657" t="s">
        <v>937</v>
      </c>
      <c r="BH2657">
        <v>79</v>
      </c>
      <c r="BI2657">
        <v>6030</v>
      </c>
      <c r="BJ2657" t="s">
        <v>5354</v>
      </c>
      <c r="BK2657" t="s">
        <v>939</v>
      </c>
      <c r="BP2657">
        <v>124</v>
      </c>
      <c r="BQ2657">
        <v>6240</v>
      </c>
      <c r="BS2657">
        <v>2</v>
      </c>
    </row>
    <row r="2658" spans="43:71" x14ac:dyDescent="0.2">
      <c r="AQ2658">
        <v>78</v>
      </c>
      <c r="AR2658">
        <v>6040</v>
      </c>
      <c r="AS2658" t="s">
        <v>32597</v>
      </c>
      <c r="AT2658" t="s">
        <v>937</v>
      </c>
      <c r="AU2658">
        <v>78</v>
      </c>
      <c r="AV2658">
        <v>6040</v>
      </c>
      <c r="AW2658" t="s">
        <v>25699</v>
      </c>
      <c r="AX2658" t="s">
        <v>937</v>
      </c>
      <c r="AY2658">
        <v>78</v>
      </c>
      <c r="AZ2658">
        <v>6040</v>
      </c>
      <c r="BA2658" t="s">
        <v>18851</v>
      </c>
      <c r="BB2658" t="s">
        <v>937</v>
      </c>
      <c r="BC2658">
        <v>78</v>
      </c>
      <c r="BD2658">
        <v>6040</v>
      </c>
      <c r="BE2658" t="s">
        <v>12003</v>
      </c>
      <c r="BF2658" t="s">
        <v>937</v>
      </c>
      <c r="BH2658">
        <v>79</v>
      </c>
      <c r="BI2658">
        <v>6040</v>
      </c>
      <c r="BJ2658" t="s">
        <v>5355</v>
      </c>
      <c r="BK2658" t="s">
        <v>939</v>
      </c>
      <c r="BP2658">
        <v>124</v>
      </c>
      <c r="BQ2658">
        <v>6250</v>
      </c>
      <c r="BS2658">
        <v>1</v>
      </c>
    </row>
    <row r="2659" spans="43:71" x14ac:dyDescent="0.2">
      <c r="AQ2659">
        <v>78</v>
      </c>
      <c r="AR2659">
        <v>6070</v>
      </c>
      <c r="AS2659" t="s">
        <v>32598</v>
      </c>
      <c r="AT2659" t="s">
        <v>937</v>
      </c>
      <c r="AU2659">
        <v>78</v>
      </c>
      <c r="AV2659">
        <v>6070</v>
      </c>
      <c r="AW2659" t="s">
        <v>25700</v>
      </c>
      <c r="AX2659" t="s">
        <v>937</v>
      </c>
      <c r="AY2659">
        <v>78</v>
      </c>
      <c r="AZ2659">
        <v>6070</v>
      </c>
      <c r="BA2659" t="s">
        <v>18852</v>
      </c>
      <c r="BB2659" t="s">
        <v>937</v>
      </c>
      <c r="BC2659">
        <v>78</v>
      </c>
      <c r="BD2659">
        <v>6070</v>
      </c>
      <c r="BE2659" t="s">
        <v>12004</v>
      </c>
      <c r="BF2659" t="s">
        <v>937</v>
      </c>
      <c r="BH2659">
        <v>79</v>
      </c>
      <c r="BI2659">
        <v>6070</v>
      </c>
      <c r="BJ2659" t="s">
        <v>5356</v>
      </c>
      <c r="BK2659" t="s">
        <v>939</v>
      </c>
      <c r="BP2659">
        <v>124</v>
      </c>
      <c r="BQ2659">
        <v>6256</v>
      </c>
      <c r="BS2659">
        <v>1</v>
      </c>
    </row>
    <row r="2660" spans="43:71" x14ac:dyDescent="0.2">
      <c r="AQ2660">
        <v>78</v>
      </c>
      <c r="AR2660">
        <v>6080</v>
      </c>
      <c r="AS2660" t="s">
        <v>32599</v>
      </c>
      <c r="AT2660" t="s">
        <v>937</v>
      </c>
      <c r="AU2660">
        <v>78</v>
      </c>
      <c r="AV2660">
        <v>6080</v>
      </c>
      <c r="AW2660" t="s">
        <v>25701</v>
      </c>
      <c r="AX2660" t="s">
        <v>937</v>
      </c>
      <c r="AY2660">
        <v>78</v>
      </c>
      <c r="AZ2660">
        <v>6080</v>
      </c>
      <c r="BA2660" t="s">
        <v>18853</v>
      </c>
      <c r="BB2660" t="s">
        <v>937</v>
      </c>
      <c r="BC2660">
        <v>78</v>
      </c>
      <c r="BD2660">
        <v>6080</v>
      </c>
      <c r="BE2660" t="s">
        <v>12005</v>
      </c>
      <c r="BF2660" t="s">
        <v>937</v>
      </c>
      <c r="BH2660">
        <v>79</v>
      </c>
      <c r="BI2660">
        <v>6080</v>
      </c>
      <c r="BJ2660" t="s">
        <v>5357</v>
      </c>
      <c r="BK2660" t="s">
        <v>937</v>
      </c>
      <c r="BP2660">
        <v>124</v>
      </c>
      <c r="BQ2660">
        <v>6260</v>
      </c>
      <c r="BS2660">
        <v>2</v>
      </c>
    </row>
    <row r="2661" spans="43:71" x14ac:dyDescent="0.2">
      <c r="AQ2661">
        <v>78</v>
      </c>
      <c r="AR2661">
        <v>6090</v>
      </c>
      <c r="AS2661" t="s">
        <v>32600</v>
      </c>
      <c r="AT2661" t="s">
        <v>937</v>
      </c>
      <c r="AU2661">
        <v>78</v>
      </c>
      <c r="AV2661">
        <v>6090</v>
      </c>
      <c r="AW2661" t="s">
        <v>25702</v>
      </c>
      <c r="AX2661" t="s">
        <v>937</v>
      </c>
      <c r="AY2661">
        <v>78</v>
      </c>
      <c r="AZ2661">
        <v>6090</v>
      </c>
      <c r="BA2661" t="s">
        <v>18854</v>
      </c>
      <c r="BB2661" t="s">
        <v>937</v>
      </c>
      <c r="BC2661">
        <v>78</v>
      </c>
      <c r="BD2661">
        <v>6090</v>
      </c>
      <c r="BE2661" t="s">
        <v>12006</v>
      </c>
      <c r="BF2661" t="s">
        <v>937</v>
      </c>
      <c r="BH2661">
        <v>79</v>
      </c>
      <c r="BI2661">
        <v>6090</v>
      </c>
      <c r="BJ2661" t="s">
        <v>5358</v>
      </c>
      <c r="BK2661" t="s">
        <v>937</v>
      </c>
      <c r="BP2661">
        <v>124</v>
      </c>
      <c r="BQ2661">
        <v>6270</v>
      </c>
      <c r="BS2661">
        <v>2</v>
      </c>
    </row>
    <row r="2662" spans="43:71" x14ac:dyDescent="0.2">
      <c r="AQ2662">
        <v>78</v>
      </c>
      <c r="AR2662">
        <v>6100</v>
      </c>
      <c r="AS2662" t="s">
        <v>32601</v>
      </c>
      <c r="AT2662" t="s">
        <v>937</v>
      </c>
      <c r="AU2662">
        <v>78</v>
      </c>
      <c r="AV2662">
        <v>6100</v>
      </c>
      <c r="AW2662" t="s">
        <v>25703</v>
      </c>
      <c r="AX2662" t="s">
        <v>937</v>
      </c>
      <c r="AY2662">
        <v>78</v>
      </c>
      <c r="AZ2662">
        <v>6100</v>
      </c>
      <c r="BA2662" t="s">
        <v>18855</v>
      </c>
      <c r="BB2662" t="s">
        <v>937</v>
      </c>
      <c r="BC2662">
        <v>78</v>
      </c>
      <c r="BD2662">
        <v>6100</v>
      </c>
      <c r="BE2662" t="s">
        <v>12007</v>
      </c>
      <c r="BF2662" t="s">
        <v>937</v>
      </c>
      <c r="BH2662">
        <v>79</v>
      </c>
      <c r="BI2662">
        <v>6100</v>
      </c>
      <c r="BJ2662" t="s">
        <v>5359</v>
      </c>
      <c r="BK2662" t="s">
        <v>937</v>
      </c>
      <c r="BP2662">
        <v>124</v>
      </c>
      <c r="BQ2662">
        <v>6280</v>
      </c>
      <c r="BS2662">
        <v>1</v>
      </c>
    </row>
    <row r="2663" spans="43:71" x14ac:dyDescent="0.2">
      <c r="AQ2663">
        <v>78</v>
      </c>
      <c r="AR2663">
        <v>6101</v>
      </c>
      <c r="AS2663" t="s">
        <v>32602</v>
      </c>
      <c r="AT2663" t="s">
        <v>936</v>
      </c>
      <c r="AU2663">
        <v>78</v>
      </c>
      <c r="AV2663">
        <v>6101</v>
      </c>
      <c r="AW2663" t="s">
        <v>25704</v>
      </c>
      <c r="AX2663" t="s">
        <v>936</v>
      </c>
      <c r="AY2663">
        <v>78</v>
      </c>
      <c r="AZ2663">
        <v>6101</v>
      </c>
      <c r="BA2663" t="s">
        <v>18856</v>
      </c>
      <c r="BB2663" t="s">
        <v>936</v>
      </c>
      <c r="BC2663">
        <v>78</v>
      </c>
      <c r="BD2663">
        <v>6101</v>
      </c>
      <c r="BE2663" t="s">
        <v>12008</v>
      </c>
      <c r="BF2663" t="s">
        <v>936</v>
      </c>
      <c r="BH2663">
        <v>79</v>
      </c>
      <c r="BI2663">
        <v>6101</v>
      </c>
      <c r="BJ2663" t="s">
        <v>5360</v>
      </c>
      <c r="BK2663" t="s">
        <v>939</v>
      </c>
      <c r="BP2663">
        <v>124</v>
      </c>
      <c r="BQ2663">
        <v>6290</v>
      </c>
      <c r="BS2663">
        <v>1</v>
      </c>
    </row>
    <row r="2664" spans="43:71" x14ac:dyDescent="0.2">
      <c r="AQ2664">
        <v>78</v>
      </c>
      <c r="AR2664">
        <v>6110</v>
      </c>
      <c r="AS2664" t="s">
        <v>32603</v>
      </c>
      <c r="AT2664" t="s">
        <v>938</v>
      </c>
      <c r="AU2664">
        <v>78</v>
      </c>
      <c r="AV2664">
        <v>6110</v>
      </c>
      <c r="AW2664" t="s">
        <v>25705</v>
      </c>
      <c r="AX2664" t="s">
        <v>938</v>
      </c>
      <c r="AY2664">
        <v>78</v>
      </c>
      <c r="AZ2664">
        <v>6110</v>
      </c>
      <c r="BA2664" t="s">
        <v>18857</v>
      </c>
      <c r="BB2664" t="s">
        <v>938</v>
      </c>
      <c r="BC2664">
        <v>78</v>
      </c>
      <c r="BD2664">
        <v>6110</v>
      </c>
      <c r="BE2664" t="s">
        <v>12009</v>
      </c>
      <c r="BF2664" t="s">
        <v>938</v>
      </c>
      <c r="BH2664">
        <v>79</v>
      </c>
      <c r="BI2664">
        <v>6110</v>
      </c>
      <c r="BJ2664" t="s">
        <v>5361</v>
      </c>
      <c r="BK2664" t="s">
        <v>938</v>
      </c>
      <c r="BP2664">
        <v>124</v>
      </c>
      <c r="BQ2664">
        <v>6300</v>
      </c>
      <c r="BS2664">
        <v>1</v>
      </c>
    </row>
    <row r="2665" spans="43:71" x14ac:dyDescent="0.2">
      <c r="AQ2665">
        <v>78</v>
      </c>
      <c r="AR2665">
        <v>6130</v>
      </c>
      <c r="AS2665" t="s">
        <v>32604</v>
      </c>
      <c r="AT2665" t="s">
        <v>937</v>
      </c>
      <c r="AU2665">
        <v>78</v>
      </c>
      <c r="AV2665">
        <v>6130</v>
      </c>
      <c r="AW2665" t="s">
        <v>25706</v>
      </c>
      <c r="AX2665" t="s">
        <v>937</v>
      </c>
      <c r="AY2665">
        <v>78</v>
      </c>
      <c r="AZ2665">
        <v>6130</v>
      </c>
      <c r="BA2665" t="s">
        <v>18858</v>
      </c>
      <c r="BB2665" t="s">
        <v>937</v>
      </c>
      <c r="BC2665">
        <v>78</v>
      </c>
      <c r="BD2665">
        <v>6130</v>
      </c>
      <c r="BE2665" t="s">
        <v>12010</v>
      </c>
      <c r="BF2665" t="s">
        <v>937</v>
      </c>
      <c r="BH2665">
        <v>79</v>
      </c>
      <c r="BI2665">
        <v>6130</v>
      </c>
      <c r="BJ2665" t="s">
        <v>5362</v>
      </c>
      <c r="BK2665" t="s">
        <v>939</v>
      </c>
      <c r="BP2665">
        <v>124</v>
      </c>
      <c r="BQ2665">
        <v>6310</v>
      </c>
      <c r="BS2665">
        <v>1</v>
      </c>
    </row>
    <row r="2666" spans="43:71" x14ac:dyDescent="0.2">
      <c r="AQ2666">
        <v>78</v>
      </c>
      <c r="AR2666">
        <v>6131</v>
      </c>
      <c r="AS2666" t="s">
        <v>32605</v>
      </c>
      <c r="AT2666" t="s">
        <v>937</v>
      </c>
      <c r="AU2666">
        <v>78</v>
      </c>
      <c r="AV2666">
        <v>6131</v>
      </c>
      <c r="AW2666" t="s">
        <v>25707</v>
      </c>
      <c r="AX2666" t="s">
        <v>937</v>
      </c>
      <c r="AY2666">
        <v>78</v>
      </c>
      <c r="AZ2666">
        <v>6131</v>
      </c>
      <c r="BA2666" t="s">
        <v>18859</v>
      </c>
      <c r="BB2666" t="s">
        <v>937</v>
      </c>
      <c r="BC2666">
        <v>78</v>
      </c>
      <c r="BD2666">
        <v>6131</v>
      </c>
      <c r="BE2666" t="s">
        <v>12011</v>
      </c>
      <c r="BF2666" t="s">
        <v>937</v>
      </c>
      <c r="BH2666">
        <v>79</v>
      </c>
      <c r="BI2666">
        <v>6131</v>
      </c>
      <c r="BJ2666" t="s">
        <v>5363</v>
      </c>
      <c r="BK2666" t="s">
        <v>939</v>
      </c>
      <c r="BP2666">
        <v>124</v>
      </c>
      <c r="BQ2666">
        <v>6320</v>
      </c>
      <c r="BS2666">
        <v>1</v>
      </c>
    </row>
    <row r="2667" spans="43:71" x14ac:dyDescent="0.2">
      <c r="AQ2667">
        <v>78</v>
      </c>
      <c r="AR2667">
        <v>6140</v>
      </c>
      <c r="AS2667" t="s">
        <v>32606</v>
      </c>
      <c r="AT2667" t="s">
        <v>937</v>
      </c>
      <c r="AU2667">
        <v>78</v>
      </c>
      <c r="AV2667">
        <v>6140</v>
      </c>
      <c r="AW2667" t="s">
        <v>25708</v>
      </c>
      <c r="AX2667" t="s">
        <v>937</v>
      </c>
      <c r="AY2667">
        <v>78</v>
      </c>
      <c r="AZ2667">
        <v>6140</v>
      </c>
      <c r="BA2667" t="s">
        <v>18860</v>
      </c>
      <c r="BB2667" t="s">
        <v>937</v>
      </c>
      <c r="BC2667">
        <v>78</v>
      </c>
      <c r="BD2667">
        <v>6140</v>
      </c>
      <c r="BE2667" t="s">
        <v>12012</v>
      </c>
      <c r="BF2667" t="s">
        <v>937</v>
      </c>
      <c r="BH2667">
        <v>79</v>
      </c>
      <c r="BI2667">
        <v>6140</v>
      </c>
      <c r="BJ2667" t="s">
        <v>5364</v>
      </c>
      <c r="BK2667" t="s">
        <v>937</v>
      </c>
      <c r="BP2667">
        <v>124</v>
      </c>
      <c r="BQ2667">
        <v>6330</v>
      </c>
      <c r="BS2667">
        <v>1</v>
      </c>
    </row>
    <row r="2668" spans="43:71" x14ac:dyDescent="0.2">
      <c r="AQ2668">
        <v>78</v>
      </c>
      <c r="AR2668">
        <v>6150</v>
      </c>
      <c r="AS2668" t="s">
        <v>32607</v>
      </c>
      <c r="AT2668" t="s">
        <v>937</v>
      </c>
      <c r="AU2668">
        <v>78</v>
      </c>
      <c r="AV2668">
        <v>6150</v>
      </c>
      <c r="AW2668" t="s">
        <v>25709</v>
      </c>
      <c r="AX2668" t="s">
        <v>937</v>
      </c>
      <c r="AY2668">
        <v>78</v>
      </c>
      <c r="AZ2668">
        <v>6150</v>
      </c>
      <c r="BA2668" t="s">
        <v>18861</v>
      </c>
      <c r="BB2668" t="s">
        <v>937</v>
      </c>
      <c r="BC2668">
        <v>78</v>
      </c>
      <c r="BD2668">
        <v>6150</v>
      </c>
      <c r="BE2668" t="s">
        <v>12013</v>
      </c>
      <c r="BF2668" t="s">
        <v>937</v>
      </c>
      <c r="BH2668">
        <v>79</v>
      </c>
      <c r="BI2668">
        <v>6150</v>
      </c>
      <c r="BJ2668" t="s">
        <v>5365</v>
      </c>
      <c r="BK2668" t="s">
        <v>937</v>
      </c>
      <c r="BP2668">
        <v>124</v>
      </c>
      <c r="BQ2668">
        <v>6340</v>
      </c>
      <c r="BS2668">
        <v>1</v>
      </c>
    </row>
    <row r="2669" spans="43:71" x14ac:dyDescent="0.2">
      <c r="AQ2669">
        <v>78</v>
      </c>
      <c r="AR2669">
        <v>6160</v>
      </c>
      <c r="AS2669" t="s">
        <v>32608</v>
      </c>
      <c r="AT2669" t="s">
        <v>937</v>
      </c>
      <c r="AU2669">
        <v>78</v>
      </c>
      <c r="AV2669">
        <v>6160</v>
      </c>
      <c r="AW2669" t="s">
        <v>25710</v>
      </c>
      <c r="AX2669" t="s">
        <v>937</v>
      </c>
      <c r="AY2669">
        <v>78</v>
      </c>
      <c r="AZ2669">
        <v>6160</v>
      </c>
      <c r="BA2669" t="s">
        <v>18862</v>
      </c>
      <c r="BB2669" t="s">
        <v>937</v>
      </c>
      <c r="BC2669">
        <v>78</v>
      </c>
      <c r="BD2669">
        <v>6160</v>
      </c>
      <c r="BE2669" t="s">
        <v>12014</v>
      </c>
      <c r="BF2669" t="s">
        <v>937</v>
      </c>
      <c r="BH2669">
        <v>79</v>
      </c>
      <c r="BI2669">
        <v>6160</v>
      </c>
      <c r="BJ2669" t="s">
        <v>5366</v>
      </c>
      <c r="BK2669" t="s">
        <v>937</v>
      </c>
      <c r="BP2669">
        <v>127</v>
      </c>
      <c r="BQ2669">
        <v>6010</v>
      </c>
      <c r="BS2669">
        <v>2</v>
      </c>
    </row>
    <row r="2670" spans="43:71" x14ac:dyDescent="0.2">
      <c r="AQ2670">
        <v>78</v>
      </c>
      <c r="AR2670">
        <v>6170</v>
      </c>
      <c r="AS2670" t="s">
        <v>32609</v>
      </c>
      <c r="AT2670" t="s">
        <v>937</v>
      </c>
      <c r="AU2670">
        <v>78</v>
      </c>
      <c r="AV2670">
        <v>6170</v>
      </c>
      <c r="AW2670" t="s">
        <v>25711</v>
      </c>
      <c r="AX2670" t="s">
        <v>937</v>
      </c>
      <c r="AY2670">
        <v>78</v>
      </c>
      <c r="AZ2670">
        <v>6170</v>
      </c>
      <c r="BA2670" t="s">
        <v>18863</v>
      </c>
      <c r="BB2670" t="s">
        <v>937</v>
      </c>
      <c r="BC2670">
        <v>78</v>
      </c>
      <c r="BD2670">
        <v>6170</v>
      </c>
      <c r="BE2670" t="s">
        <v>12015</v>
      </c>
      <c r="BF2670" t="s">
        <v>937</v>
      </c>
      <c r="BH2670">
        <v>79</v>
      </c>
      <c r="BI2670">
        <v>6170</v>
      </c>
      <c r="BJ2670" t="s">
        <v>5367</v>
      </c>
      <c r="BK2670" t="s">
        <v>937</v>
      </c>
      <c r="BP2670">
        <v>127</v>
      </c>
      <c r="BQ2670">
        <v>6020</v>
      </c>
      <c r="BS2670">
        <v>2</v>
      </c>
    </row>
    <row r="2671" spans="43:71" x14ac:dyDescent="0.2">
      <c r="AQ2671">
        <v>78</v>
      </c>
      <c r="AR2671">
        <v>6180</v>
      </c>
      <c r="AS2671" t="s">
        <v>32610</v>
      </c>
      <c r="AT2671" t="s">
        <v>937</v>
      </c>
      <c r="AU2671">
        <v>78</v>
      </c>
      <c r="AV2671">
        <v>6180</v>
      </c>
      <c r="AW2671" t="s">
        <v>25712</v>
      </c>
      <c r="AX2671" t="s">
        <v>937</v>
      </c>
      <c r="AY2671">
        <v>78</v>
      </c>
      <c r="AZ2671">
        <v>6180</v>
      </c>
      <c r="BA2671" t="s">
        <v>18864</v>
      </c>
      <c r="BB2671" t="s">
        <v>937</v>
      </c>
      <c r="BC2671">
        <v>78</v>
      </c>
      <c r="BD2671">
        <v>6180</v>
      </c>
      <c r="BE2671" t="s">
        <v>12016</v>
      </c>
      <c r="BF2671" t="s">
        <v>937</v>
      </c>
      <c r="BH2671">
        <v>79</v>
      </c>
      <c r="BI2671">
        <v>6180</v>
      </c>
      <c r="BJ2671" t="s">
        <v>5368</v>
      </c>
      <c r="BK2671" t="s">
        <v>937</v>
      </c>
      <c r="BP2671">
        <v>127</v>
      </c>
      <c r="BQ2671">
        <v>6030</v>
      </c>
      <c r="BS2671">
        <v>2</v>
      </c>
    </row>
    <row r="2672" spans="43:71" x14ac:dyDescent="0.2">
      <c r="AQ2672">
        <v>78</v>
      </c>
      <c r="AR2672">
        <v>6190</v>
      </c>
      <c r="AS2672" t="s">
        <v>32611</v>
      </c>
      <c r="AT2672" t="s">
        <v>937</v>
      </c>
      <c r="AU2672">
        <v>78</v>
      </c>
      <c r="AV2672">
        <v>6190</v>
      </c>
      <c r="AW2672" t="s">
        <v>25713</v>
      </c>
      <c r="AX2672" t="s">
        <v>937</v>
      </c>
      <c r="AY2672">
        <v>78</v>
      </c>
      <c r="AZ2672">
        <v>6190</v>
      </c>
      <c r="BA2672" t="s">
        <v>18865</v>
      </c>
      <c r="BB2672" t="s">
        <v>937</v>
      </c>
      <c r="BC2672">
        <v>78</v>
      </c>
      <c r="BD2672">
        <v>6190</v>
      </c>
      <c r="BE2672" t="s">
        <v>12017</v>
      </c>
      <c r="BF2672" t="s">
        <v>937</v>
      </c>
      <c r="BH2672">
        <v>79</v>
      </c>
      <c r="BI2672">
        <v>6190</v>
      </c>
      <c r="BJ2672" t="s">
        <v>5369</v>
      </c>
      <c r="BK2672" t="s">
        <v>937</v>
      </c>
      <c r="BP2672">
        <v>127</v>
      </c>
      <c r="BQ2672">
        <v>6040</v>
      </c>
      <c r="BS2672">
        <v>1</v>
      </c>
    </row>
    <row r="2673" spans="43:71" x14ac:dyDescent="0.2">
      <c r="AQ2673">
        <v>78</v>
      </c>
      <c r="AR2673">
        <v>6200</v>
      </c>
      <c r="AS2673" t="s">
        <v>32612</v>
      </c>
      <c r="AT2673" t="s">
        <v>937</v>
      </c>
      <c r="AU2673">
        <v>78</v>
      </c>
      <c r="AV2673">
        <v>6200</v>
      </c>
      <c r="AW2673" t="s">
        <v>25714</v>
      </c>
      <c r="AX2673" t="s">
        <v>937</v>
      </c>
      <c r="AY2673">
        <v>78</v>
      </c>
      <c r="AZ2673">
        <v>6200</v>
      </c>
      <c r="BA2673" t="s">
        <v>18866</v>
      </c>
      <c r="BB2673" t="s">
        <v>937</v>
      </c>
      <c r="BC2673">
        <v>78</v>
      </c>
      <c r="BD2673">
        <v>6200</v>
      </c>
      <c r="BE2673" t="s">
        <v>12018</v>
      </c>
      <c r="BF2673" t="s">
        <v>937</v>
      </c>
      <c r="BH2673">
        <v>79</v>
      </c>
      <c r="BI2673">
        <v>6200</v>
      </c>
      <c r="BJ2673" t="s">
        <v>5370</v>
      </c>
      <c r="BK2673" t="s">
        <v>937</v>
      </c>
      <c r="BP2673">
        <v>127</v>
      </c>
      <c r="BQ2673">
        <v>6070</v>
      </c>
      <c r="BS2673">
        <v>2</v>
      </c>
    </row>
    <row r="2674" spans="43:71" x14ac:dyDescent="0.2">
      <c r="AQ2674">
        <v>78</v>
      </c>
      <c r="AR2674">
        <v>6210</v>
      </c>
      <c r="AS2674" t="s">
        <v>32613</v>
      </c>
      <c r="AT2674" t="s">
        <v>936</v>
      </c>
      <c r="AU2674">
        <v>78</v>
      </c>
      <c r="AV2674">
        <v>6210</v>
      </c>
      <c r="AW2674" t="s">
        <v>25715</v>
      </c>
      <c r="AX2674" t="s">
        <v>936</v>
      </c>
      <c r="AY2674">
        <v>78</v>
      </c>
      <c r="AZ2674">
        <v>6210</v>
      </c>
      <c r="BA2674" t="s">
        <v>18867</v>
      </c>
      <c r="BB2674" t="s">
        <v>936</v>
      </c>
      <c r="BC2674">
        <v>78</v>
      </c>
      <c r="BD2674">
        <v>6210</v>
      </c>
      <c r="BE2674" t="s">
        <v>12019</v>
      </c>
      <c r="BF2674" t="s">
        <v>936</v>
      </c>
      <c r="BH2674">
        <v>79</v>
      </c>
      <c r="BI2674">
        <v>6210</v>
      </c>
      <c r="BJ2674" t="s">
        <v>5371</v>
      </c>
      <c r="BK2674" t="s">
        <v>936</v>
      </c>
      <c r="BP2674">
        <v>127</v>
      </c>
      <c r="BQ2674">
        <v>6080</v>
      </c>
      <c r="BS2674">
        <v>2</v>
      </c>
    </row>
    <row r="2675" spans="43:71" x14ac:dyDescent="0.2">
      <c r="AQ2675">
        <v>78</v>
      </c>
      <c r="AR2675">
        <v>6240</v>
      </c>
      <c r="AS2675" t="s">
        <v>32614</v>
      </c>
      <c r="AT2675" t="s">
        <v>937</v>
      </c>
      <c r="AU2675">
        <v>78</v>
      </c>
      <c r="AV2675">
        <v>6240</v>
      </c>
      <c r="AW2675" t="s">
        <v>25716</v>
      </c>
      <c r="AX2675" t="s">
        <v>937</v>
      </c>
      <c r="AY2675">
        <v>78</v>
      </c>
      <c r="AZ2675">
        <v>6240</v>
      </c>
      <c r="BA2675" t="s">
        <v>18868</v>
      </c>
      <c r="BB2675" t="s">
        <v>937</v>
      </c>
      <c r="BC2675">
        <v>78</v>
      </c>
      <c r="BD2675">
        <v>6240</v>
      </c>
      <c r="BE2675" t="s">
        <v>12020</v>
      </c>
      <c r="BF2675" t="s">
        <v>937</v>
      </c>
      <c r="BH2675">
        <v>79</v>
      </c>
      <c r="BI2675">
        <v>6240</v>
      </c>
      <c r="BJ2675" t="s">
        <v>5372</v>
      </c>
      <c r="BK2675" t="s">
        <v>939</v>
      </c>
      <c r="BP2675">
        <v>127</v>
      </c>
      <c r="BQ2675">
        <v>6090</v>
      </c>
      <c r="BS2675">
        <v>2</v>
      </c>
    </row>
    <row r="2676" spans="43:71" x14ac:dyDescent="0.2">
      <c r="AQ2676">
        <v>78</v>
      </c>
      <c r="AR2676">
        <v>6250</v>
      </c>
      <c r="AS2676" t="s">
        <v>32615</v>
      </c>
      <c r="AT2676" t="s">
        <v>938</v>
      </c>
      <c r="AU2676">
        <v>78</v>
      </c>
      <c r="AV2676">
        <v>6250</v>
      </c>
      <c r="AW2676" t="s">
        <v>25717</v>
      </c>
      <c r="AX2676" t="s">
        <v>938</v>
      </c>
      <c r="AY2676">
        <v>78</v>
      </c>
      <c r="AZ2676">
        <v>6250</v>
      </c>
      <c r="BA2676" t="s">
        <v>18869</v>
      </c>
      <c r="BB2676" t="s">
        <v>938</v>
      </c>
      <c r="BC2676">
        <v>78</v>
      </c>
      <c r="BD2676">
        <v>6250</v>
      </c>
      <c r="BE2676" t="s">
        <v>12021</v>
      </c>
      <c r="BF2676" t="s">
        <v>938</v>
      </c>
      <c r="BH2676">
        <v>79</v>
      </c>
      <c r="BI2676">
        <v>6250</v>
      </c>
      <c r="BJ2676" t="s">
        <v>5373</v>
      </c>
      <c r="BK2676" t="s">
        <v>939</v>
      </c>
      <c r="BP2676">
        <v>127</v>
      </c>
      <c r="BQ2676">
        <v>6100</v>
      </c>
      <c r="BS2676">
        <v>2</v>
      </c>
    </row>
    <row r="2677" spans="43:71" x14ac:dyDescent="0.2">
      <c r="AQ2677">
        <v>78</v>
      </c>
      <c r="AR2677">
        <v>6256</v>
      </c>
      <c r="AS2677" t="s">
        <v>32616</v>
      </c>
      <c r="AT2677" t="s">
        <v>938</v>
      </c>
      <c r="AU2677">
        <v>78</v>
      </c>
      <c r="AV2677">
        <v>6256</v>
      </c>
      <c r="AW2677" t="s">
        <v>25718</v>
      </c>
      <c r="AX2677" t="s">
        <v>938</v>
      </c>
      <c r="AY2677">
        <v>78</v>
      </c>
      <c r="AZ2677">
        <v>6256</v>
      </c>
      <c r="BA2677" t="s">
        <v>18870</v>
      </c>
      <c r="BB2677" t="s">
        <v>938</v>
      </c>
      <c r="BC2677">
        <v>78</v>
      </c>
      <c r="BD2677">
        <v>6256</v>
      </c>
      <c r="BE2677" t="s">
        <v>12022</v>
      </c>
      <c r="BF2677" t="s">
        <v>938</v>
      </c>
      <c r="BH2677">
        <v>79</v>
      </c>
      <c r="BI2677">
        <v>6256</v>
      </c>
      <c r="BJ2677" t="s">
        <v>5374</v>
      </c>
      <c r="BK2677" t="s">
        <v>939</v>
      </c>
      <c r="BP2677">
        <v>127</v>
      </c>
      <c r="BQ2677">
        <v>6101</v>
      </c>
      <c r="BS2677">
        <v>2</v>
      </c>
    </row>
    <row r="2678" spans="43:71" x14ac:dyDescent="0.2">
      <c r="AQ2678">
        <v>78</v>
      </c>
      <c r="AR2678">
        <v>6260</v>
      </c>
      <c r="AS2678" t="s">
        <v>32617</v>
      </c>
      <c r="AT2678" t="s">
        <v>937</v>
      </c>
      <c r="AU2678">
        <v>78</v>
      </c>
      <c r="AV2678">
        <v>6260</v>
      </c>
      <c r="AW2678" t="s">
        <v>25719</v>
      </c>
      <c r="AX2678" t="s">
        <v>937</v>
      </c>
      <c r="AY2678">
        <v>78</v>
      </c>
      <c r="AZ2678">
        <v>6260</v>
      </c>
      <c r="BA2678" t="s">
        <v>18871</v>
      </c>
      <c r="BB2678" t="s">
        <v>937</v>
      </c>
      <c r="BC2678">
        <v>78</v>
      </c>
      <c r="BD2678">
        <v>6260</v>
      </c>
      <c r="BE2678" t="s">
        <v>12023</v>
      </c>
      <c r="BF2678" t="s">
        <v>937</v>
      </c>
      <c r="BH2678">
        <v>79</v>
      </c>
      <c r="BI2678">
        <v>6260</v>
      </c>
      <c r="BJ2678" t="s">
        <v>5375</v>
      </c>
      <c r="BK2678" t="s">
        <v>937</v>
      </c>
      <c r="BP2678">
        <v>127</v>
      </c>
      <c r="BQ2678">
        <v>6110</v>
      </c>
      <c r="BS2678">
        <v>1</v>
      </c>
    </row>
    <row r="2679" spans="43:71" x14ac:dyDescent="0.2">
      <c r="AQ2679">
        <v>78</v>
      </c>
      <c r="AR2679">
        <v>6270</v>
      </c>
      <c r="AS2679" t="s">
        <v>32618</v>
      </c>
      <c r="AT2679" t="s">
        <v>937</v>
      </c>
      <c r="AU2679">
        <v>78</v>
      </c>
      <c r="AV2679">
        <v>6270</v>
      </c>
      <c r="AW2679" t="s">
        <v>25720</v>
      </c>
      <c r="AX2679" t="s">
        <v>937</v>
      </c>
      <c r="AY2679">
        <v>78</v>
      </c>
      <c r="AZ2679">
        <v>6270</v>
      </c>
      <c r="BA2679" t="s">
        <v>18872</v>
      </c>
      <c r="BB2679" t="s">
        <v>937</v>
      </c>
      <c r="BC2679">
        <v>78</v>
      </c>
      <c r="BD2679">
        <v>6270</v>
      </c>
      <c r="BE2679" t="s">
        <v>12024</v>
      </c>
      <c r="BF2679" t="s">
        <v>937</v>
      </c>
      <c r="BH2679">
        <v>79</v>
      </c>
      <c r="BI2679">
        <v>6270</v>
      </c>
      <c r="BJ2679" t="s">
        <v>5376</v>
      </c>
      <c r="BK2679" t="s">
        <v>937</v>
      </c>
      <c r="BP2679">
        <v>127</v>
      </c>
      <c r="BQ2679">
        <v>6130</v>
      </c>
      <c r="BS2679">
        <v>1</v>
      </c>
    </row>
    <row r="2680" spans="43:71" x14ac:dyDescent="0.2">
      <c r="AQ2680">
        <v>78</v>
      </c>
      <c r="AR2680">
        <v>6280</v>
      </c>
      <c r="AS2680" t="s">
        <v>32619</v>
      </c>
      <c r="AT2680" t="s">
        <v>936</v>
      </c>
      <c r="AU2680">
        <v>78</v>
      </c>
      <c r="AV2680">
        <v>6280</v>
      </c>
      <c r="AW2680" t="s">
        <v>25721</v>
      </c>
      <c r="AX2680" t="s">
        <v>936</v>
      </c>
      <c r="AY2680">
        <v>78</v>
      </c>
      <c r="AZ2680">
        <v>6280</v>
      </c>
      <c r="BA2680" t="s">
        <v>18873</v>
      </c>
      <c r="BB2680" t="s">
        <v>936</v>
      </c>
      <c r="BC2680">
        <v>78</v>
      </c>
      <c r="BD2680">
        <v>6280</v>
      </c>
      <c r="BE2680" t="s">
        <v>12025</v>
      </c>
      <c r="BF2680" t="s">
        <v>936</v>
      </c>
      <c r="BH2680">
        <v>79</v>
      </c>
      <c r="BI2680">
        <v>6280</v>
      </c>
      <c r="BJ2680" t="s">
        <v>5377</v>
      </c>
      <c r="BK2680" t="s">
        <v>939</v>
      </c>
      <c r="BP2680">
        <v>127</v>
      </c>
      <c r="BQ2680">
        <v>6131</v>
      </c>
      <c r="BS2680">
        <v>2</v>
      </c>
    </row>
    <row r="2681" spans="43:71" x14ac:dyDescent="0.2">
      <c r="AQ2681">
        <v>78</v>
      </c>
      <c r="AR2681">
        <v>6290</v>
      </c>
      <c r="AS2681" t="s">
        <v>32620</v>
      </c>
      <c r="AT2681" t="s">
        <v>936</v>
      </c>
      <c r="AU2681">
        <v>78</v>
      </c>
      <c r="AV2681">
        <v>6290</v>
      </c>
      <c r="AW2681" t="s">
        <v>25722</v>
      </c>
      <c r="AX2681" t="s">
        <v>936</v>
      </c>
      <c r="AY2681">
        <v>78</v>
      </c>
      <c r="AZ2681">
        <v>6290</v>
      </c>
      <c r="BA2681" t="s">
        <v>18874</v>
      </c>
      <c r="BB2681" t="s">
        <v>936</v>
      </c>
      <c r="BC2681">
        <v>78</v>
      </c>
      <c r="BD2681">
        <v>6290</v>
      </c>
      <c r="BE2681" t="s">
        <v>12026</v>
      </c>
      <c r="BF2681" t="s">
        <v>936</v>
      </c>
      <c r="BH2681">
        <v>79</v>
      </c>
      <c r="BI2681">
        <v>6290</v>
      </c>
      <c r="BJ2681" t="s">
        <v>5378</v>
      </c>
      <c r="BK2681" t="s">
        <v>939</v>
      </c>
      <c r="BP2681">
        <v>127</v>
      </c>
      <c r="BQ2681">
        <v>6140</v>
      </c>
      <c r="BS2681">
        <v>2</v>
      </c>
    </row>
    <row r="2682" spans="43:71" x14ac:dyDescent="0.2">
      <c r="AQ2682">
        <v>78</v>
      </c>
      <c r="AR2682">
        <v>6300</v>
      </c>
      <c r="AS2682" t="s">
        <v>32621</v>
      </c>
      <c r="AT2682" t="s">
        <v>938</v>
      </c>
      <c r="AU2682">
        <v>78</v>
      </c>
      <c r="AV2682">
        <v>6300</v>
      </c>
      <c r="AW2682" t="s">
        <v>25723</v>
      </c>
      <c r="AX2682" t="s">
        <v>938</v>
      </c>
      <c r="AY2682">
        <v>78</v>
      </c>
      <c r="AZ2682">
        <v>6300</v>
      </c>
      <c r="BA2682" t="s">
        <v>18875</v>
      </c>
      <c r="BB2682" t="s">
        <v>938</v>
      </c>
      <c r="BC2682">
        <v>78</v>
      </c>
      <c r="BD2682">
        <v>6300</v>
      </c>
      <c r="BE2682" t="s">
        <v>12027</v>
      </c>
      <c r="BF2682" t="s">
        <v>938</v>
      </c>
      <c r="BH2682">
        <v>79</v>
      </c>
      <c r="BI2682">
        <v>6300</v>
      </c>
      <c r="BJ2682" t="s">
        <v>5379</v>
      </c>
      <c r="BK2682" t="s">
        <v>938</v>
      </c>
      <c r="BP2682">
        <v>127</v>
      </c>
      <c r="BQ2682">
        <v>6150</v>
      </c>
      <c r="BS2682">
        <v>2</v>
      </c>
    </row>
    <row r="2683" spans="43:71" x14ac:dyDescent="0.2">
      <c r="AQ2683">
        <v>78</v>
      </c>
      <c r="AR2683">
        <v>6310</v>
      </c>
      <c r="AS2683" t="s">
        <v>32622</v>
      </c>
      <c r="AT2683" t="s">
        <v>938</v>
      </c>
      <c r="AU2683">
        <v>78</v>
      </c>
      <c r="AV2683">
        <v>6310</v>
      </c>
      <c r="AW2683" t="s">
        <v>25724</v>
      </c>
      <c r="AX2683" t="s">
        <v>938</v>
      </c>
      <c r="AY2683">
        <v>78</v>
      </c>
      <c r="AZ2683">
        <v>6310</v>
      </c>
      <c r="BA2683" t="s">
        <v>18876</v>
      </c>
      <c r="BB2683" t="s">
        <v>938</v>
      </c>
      <c r="BC2683">
        <v>78</v>
      </c>
      <c r="BD2683">
        <v>6310</v>
      </c>
      <c r="BE2683" t="s">
        <v>12028</v>
      </c>
      <c r="BF2683" t="s">
        <v>938</v>
      </c>
      <c r="BH2683">
        <v>79</v>
      </c>
      <c r="BI2683">
        <v>6310</v>
      </c>
      <c r="BJ2683" t="s">
        <v>5380</v>
      </c>
      <c r="BK2683" t="s">
        <v>938</v>
      </c>
      <c r="BP2683">
        <v>127</v>
      </c>
      <c r="BQ2683">
        <v>6160</v>
      </c>
      <c r="BS2683">
        <v>2</v>
      </c>
    </row>
    <row r="2684" spans="43:71" x14ac:dyDescent="0.2">
      <c r="AQ2684">
        <v>78</v>
      </c>
      <c r="AR2684">
        <v>6320</v>
      </c>
      <c r="AS2684" t="s">
        <v>32623</v>
      </c>
      <c r="AT2684" t="s">
        <v>938</v>
      </c>
      <c r="AU2684">
        <v>78</v>
      </c>
      <c r="AV2684">
        <v>6320</v>
      </c>
      <c r="AW2684" t="s">
        <v>25725</v>
      </c>
      <c r="AX2684" t="s">
        <v>938</v>
      </c>
      <c r="AY2684">
        <v>78</v>
      </c>
      <c r="AZ2684">
        <v>6320</v>
      </c>
      <c r="BA2684" t="s">
        <v>18877</v>
      </c>
      <c r="BB2684" t="s">
        <v>938</v>
      </c>
      <c r="BC2684">
        <v>78</v>
      </c>
      <c r="BD2684">
        <v>6320</v>
      </c>
      <c r="BE2684" t="s">
        <v>12029</v>
      </c>
      <c r="BF2684" t="s">
        <v>938</v>
      </c>
      <c r="BH2684">
        <v>79</v>
      </c>
      <c r="BI2684">
        <v>6320</v>
      </c>
      <c r="BJ2684" t="s">
        <v>5381</v>
      </c>
      <c r="BK2684" t="s">
        <v>938</v>
      </c>
      <c r="BP2684">
        <v>127</v>
      </c>
      <c r="BQ2684">
        <v>6170</v>
      </c>
      <c r="BS2684">
        <v>3</v>
      </c>
    </row>
    <row r="2685" spans="43:71" x14ac:dyDescent="0.2">
      <c r="AQ2685">
        <v>78</v>
      </c>
      <c r="AR2685">
        <v>6330</v>
      </c>
      <c r="AS2685" t="s">
        <v>32624</v>
      </c>
      <c r="AT2685" t="s">
        <v>937</v>
      </c>
      <c r="AU2685">
        <v>78</v>
      </c>
      <c r="AV2685">
        <v>6330</v>
      </c>
      <c r="AW2685" t="s">
        <v>25726</v>
      </c>
      <c r="AX2685" t="s">
        <v>937</v>
      </c>
      <c r="AY2685">
        <v>78</v>
      </c>
      <c r="AZ2685">
        <v>6330</v>
      </c>
      <c r="BA2685" t="s">
        <v>18878</v>
      </c>
      <c r="BB2685" t="s">
        <v>937</v>
      </c>
      <c r="BC2685">
        <v>78</v>
      </c>
      <c r="BD2685">
        <v>6330</v>
      </c>
      <c r="BE2685" t="s">
        <v>12030</v>
      </c>
      <c r="BF2685" t="s">
        <v>937</v>
      </c>
      <c r="BH2685">
        <v>79</v>
      </c>
      <c r="BI2685">
        <v>6330</v>
      </c>
      <c r="BJ2685" t="s">
        <v>5382</v>
      </c>
      <c r="BK2685" t="s">
        <v>936</v>
      </c>
      <c r="BP2685">
        <v>127</v>
      </c>
      <c r="BQ2685">
        <v>6180</v>
      </c>
      <c r="BS2685">
        <v>2</v>
      </c>
    </row>
    <row r="2686" spans="43:71" x14ac:dyDescent="0.2">
      <c r="AQ2686">
        <v>78</v>
      </c>
      <c r="AR2686">
        <v>6340</v>
      </c>
      <c r="AS2686" t="s">
        <v>32625</v>
      </c>
      <c r="AT2686" t="s">
        <v>936</v>
      </c>
      <c r="AU2686">
        <v>78</v>
      </c>
      <c r="AV2686">
        <v>6340</v>
      </c>
      <c r="AW2686" t="s">
        <v>25727</v>
      </c>
      <c r="AX2686" t="s">
        <v>936</v>
      </c>
      <c r="AY2686">
        <v>78</v>
      </c>
      <c r="AZ2686">
        <v>6340</v>
      </c>
      <c r="BA2686" t="s">
        <v>18879</v>
      </c>
      <c r="BB2686" t="s">
        <v>936</v>
      </c>
      <c r="BC2686">
        <v>78</v>
      </c>
      <c r="BD2686">
        <v>6340</v>
      </c>
      <c r="BE2686" t="s">
        <v>12031</v>
      </c>
      <c r="BF2686" t="s">
        <v>936</v>
      </c>
      <c r="BH2686">
        <v>79</v>
      </c>
      <c r="BI2686">
        <v>6340</v>
      </c>
      <c r="BJ2686" t="s">
        <v>5383</v>
      </c>
      <c r="BK2686" t="s">
        <v>936</v>
      </c>
      <c r="BP2686">
        <v>127</v>
      </c>
      <c r="BQ2686">
        <v>6190</v>
      </c>
      <c r="BS2686">
        <v>2</v>
      </c>
    </row>
    <row r="2687" spans="43:71" x14ac:dyDescent="0.2">
      <c r="AQ2687">
        <v>78</v>
      </c>
      <c r="AR2687">
        <v>6350</v>
      </c>
      <c r="AS2687" t="s">
        <v>32626</v>
      </c>
      <c r="AT2687" t="s">
        <v>936</v>
      </c>
      <c r="AU2687">
        <v>78</v>
      </c>
      <c r="AV2687">
        <v>6350</v>
      </c>
      <c r="AW2687" t="s">
        <v>25728</v>
      </c>
      <c r="AX2687" t="s">
        <v>936</v>
      </c>
      <c r="AY2687">
        <v>78</v>
      </c>
      <c r="AZ2687">
        <v>6350</v>
      </c>
      <c r="BA2687" t="s">
        <v>18880</v>
      </c>
      <c r="BB2687" t="s">
        <v>936</v>
      </c>
      <c r="BC2687">
        <v>78</v>
      </c>
      <c r="BD2687">
        <v>6350</v>
      </c>
      <c r="BE2687" t="s">
        <v>12032</v>
      </c>
      <c r="BF2687" t="s">
        <v>936</v>
      </c>
      <c r="BH2687">
        <v>79</v>
      </c>
      <c r="BI2687">
        <v>6350</v>
      </c>
      <c r="BJ2687" t="s">
        <v>5384</v>
      </c>
      <c r="BK2687" t="s">
        <v>938</v>
      </c>
      <c r="BP2687">
        <v>127</v>
      </c>
      <c r="BQ2687">
        <v>6200</v>
      </c>
      <c r="BS2687">
        <v>2</v>
      </c>
    </row>
    <row r="2688" spans="43:71" x14ac:dyDescent="0.2">
      <c r="AQ2688">
        <v>78</v>
      </c>
      <c r="AR2688">
        <v>6360</v>
      </c>
      <c r="AS2688" t="s">
        <v>32627</v>
      </c>
      <c r="AT2688" t="s">
        <v>936</v>
      </c>
      <c r="AU2688">
        <v>78</v>
      </c>
      <c r="AV2688">
        <v>6360</v>
      </c>
      <c r="AW2688" t="s">
        <v>25729</v>
      </c>
      <c r="AX2688" t="s">
        <v>936</v>
      </c>
      <c r="AY2688">
        <v>78</v>
      </c>
      <c r="AZ2688">
        <v>6360</v>
      </c>
      <c r="BA2688" t="s">
        <v>18881</v>
      </c>
      <c r="BB2688" t="s">
        <v>936</v>
      </c>
      <c r="BC2688">
        <v>78</v>
      </c>
      <c r="BD2688">
        <v>6360</v>
      </c>
      <c r="BE2688" t="s">
        <v>12033</v>
      </c>
      <c r="BF2688" t="s">
        <v>936</v>
      </c>
      <c r="BH2688">
        <v>79</v>
      </c>
      <c r="BI2688">
        <v>6360</v>
      </c>
      <c r="BJ2688" t="s">
        <v>5385</v>
      </c>
      <c r="BK2688" t="s">
        <v>936</v>
      </c>
      <c r="BP2688">
        <v>127</v>
      </c>
      <c r="BQ2688">
        <v>6210</v>
      </c>
      <c r="BS2688">
        <v>1</v>
      </c>
    </row>
    <row r="2689" spans="43:71" x14ac:dyDescent="0.2">
      <c r="AQ2689">
        <v>78</v>
      </c>
      <c r="AR2689">
        <v>7205</v>
      </c>
      <c r="AS2689" t="s">
        <v>32628</v>
      </c>
      <c r="AT2689" t="s">
        <v>937</v>
      </c>
      <c r="AU2689">
        <v>78</v>
      </c>
      <c r="AV2689">
        <v>7205</v>
      </c>
      <c r="AW2689" t="s">
        <v>25730</v>
      </c>
      <c r="AX2689" t="s">
        <v>937</v>
      </c>
      <c r="AY2689">
        <v>78</v>
      </c>
      <c r="AZ2689">
        <v>7205</v>
      </c>
      <c r="BA2689" t="s">
        <v>18882</v>
      </c>
      <c r="BB2689" t="s">
        <v>937</v>
      </c>
      <c r="BC2689">
        <v>78</v>
      </c>
      <c r="BD2689">
        <v>7205</v>
      </c>
      <c r="BE2689" t="s">
        <v>12034</v>
      </c>
      <c r="BF2689" t="s">
        <v>937</v>
      </c>
      <c r="BH2689">
        <v>79</v>
      </c>
      <c r="BI2689">
        <v>7205</v>
      </c>
      <c r="BJ2689" t="s">
        <v>5386</v>
      </c>
      <c r="BK2689" t="s">
        <v>937</v>
      </c>
      <c r="BP2689">
        <v>127</v>
      </c>
      <c r="BQ2689">
        <v>6240</v>
      </c>
      <c r="BS2689">
        <v>2</v>
      </c>
    </row>
    <row r="2690" spans="43:71" x14ac:dyDescent="0.2">
      <c r="AQ2690">
        <v>78</v>
      </c>
      <c r="AR2690">
        <v>7206</v>
      </c>
      <c r="AS2690" t="s">
        <v>32629</v>
      </c>
      <c r="AT2690" t="s">
        <v>937</v>
      </c>
      <c r="AU2690">
        <v>78</v>
      </c>
      <c r="AV2690">
        <v>7206</v>
      </c>
      <c r="AW2690" t="s">
        <v>25731</v>
      </c>
      <c r="AX2690" t="s">
        <v>937</v>
      </c>
      <c r="AY2690">
        <v>78</v>
      </c>
      <c r="AZ2690">
        <v>7206</v>
      </c>
      <c r="BA2690" t="s">
        <v>18883</v>
      </c>
      <c r="BB2690" t="s">
        <v>937</v>
      </c>
      <c r="BC2690">
        <v>78</v>
      </c>
      <c r="BD2690">
        <v>7206</v>
      </c>
      <c r="BE2690" t="s">
        <v>12035</v>
      </c>
      <c r="BF2690" t="s">
        <v>937</v>
      </c>
      <c r="BH2690">
        <v>79</v>
      </c>
      <c r="BI2690">
        <v>7206</v>
      </c>
      <c r="BJ2690" t="s">
        <v>5387</v>
      </c>
      <c r="BK2690" t="s">
        <v>939</v>
      </c>
      <c r="BP2690">
        <v>127</v>
      </c>
      <c r="BQ2690">
        <v>6250</v>
      </c>
      <c r="BS2690">
        <v>1</v>
      </c>
    </row>
    <row r="2691" spans="43:71" x14ac:dyDescent="0.2">
      <c r="AQ2691">
        <v>78</v>
      </c>
      <c r="AR2691">
        <v>7207</v>
      </c>
      <c r="AS2691" t="s">
        <v>32630</v>
      </c>
      <c r="AT2691" t="s">
        <v>937</v>
      </c>
      <c r="AU2691">
        <v>78</v>
      </c>
      <c r="AV2691">
        <v>7207</v>
      </c>
      <c r="AW2691" t="s">
        <v>25732</v>
      </c>
      <c r="AX2691" t="s">
        <v>937</v>
      </c>
      <c r="AY2691">
        <v>78</v>
      </c>
      <c r="AZ2691">
        <v>7207</v>
      </c>
      <c r="BA2691" t="s">
        <v>18884</v>
      </c>
      <c r="BB2691" t="s">
        <v>937</v>
      </c>
      <c r="BC2691">
        <v>78</v>
      </c>
      <c r="BD2691">
        <v>7207</v>
      </c>
      <c r="BE2691" t="s">
        <v>12036</v>
      </c>
      <c r="BF2691" t="s">
        <v>937</v>
      </c>
      <c r="BH2691">
        <v>79</v>
      </c>
      <c r="BI2691">
        <v>7207</v>
      </c>
      <c r="BJ2691" t="s">
        <v>5388</v>
      </c>
      <c r="BK2691" t="s">
        <v>939</v>
      </c>
      <c r="BP2691">
        <v>127</v>
      </c>
      <c r="BQ2691">
        <v>6256</v>
      </c>
      <c r="BS2691">
        <v>1</v>
      </c>
    </row>
    <row r="2692" spans="43:71" x14ac:dyDescent="0.2">
      <c r="AQ2692">
        <v>78</v>
      </c>
      <c r="AR2692">
        <v>7210</v>
      </c>
      <c r="AS2692" t="s">
        <v>32631</v>
      </c>
      <c r="AT2692" t="s">
        <v>939</v>
      </c>
      <c r="AU2692">
        <v>78</v>
      </c>
      <c r="AV2692">
        <v>7210</v>
      </c>
      <c r="AW2692" t="s">
        <v>25733</v>
      </c>
      <c r="AX2692" t="s">
        <v>939</v>
      </c>
      <c r="AY2692">
        <v>78</v>
      </c>
      <c r="AZ2692">
        <v>7210</v>
      </c>
      <c r="BA2692" t="s">
        <v>18885</v>
      </c>
      <c r="BB2692" t="s">
        <v>939</v>
      </c>
      <c r="BC2692">
        <v>78</v>
      </c>
      <c r="BD2692">
        <v>7210</v>
      </c>
      <c r="BE2692" t="s">
        <v>12037</v>
      </c>
      <c r="BF2692" t="s">
        <v>939</v>
      </c>
      <c r="BH2692">
        <v>79</v>
      </c>
      <c r="BI2692">
        <v>7210</v>
      </c>
      <c r="BJ2692" t="s">
        <v>5389</v>
      </c>
      <c r="BK2692" t="s">
        <v>938</v>
      </c>
      <c r="BP2692">
        <v>127</v>
      </c>
      <c r="BQ2692">
        <v>6260</v>
      </c>
      <c r="BS2692">
        <v>2</v>
      </c>
    </row>
    <row r="2693" spans="43:71" x14ac:dyDescent="0.2">
      <c r="AQ2693">
        <v>78</v>
      </c>
      <c r="AR2693">
        <v>8073</v>
      </c>
      <c r="AS2693" t="s">
        <v>32632</v>
      </c>
      <c r="AT2693" t="s">
        <v>936</v>
      </c>
      <c r="AU2693">
        <v>78</v>
      </c>
      <c r="AV2693">
        <v>8073</v>
      </c>
      <c r="AW2693" t="s">
        <v>25734</v>
      </c>
      <c r="AX2693" t="s">
        <v>936</v>
      </c>
      <c r="AY2693">
        <v>78</v>
      </c>
      <c r="AZ2693">
        <v>8073</v>
      </c>
      <c r="BA2693" t="s">
        <v>18886</v>
      </c>
      <c r="BB2693" t="s">
        <v>936</v>
      </c>
      <c r="BC2693">
        <v>78</v>
      </c>
      <c r="BD2693">
        <v>8073</v>
      </c>
      <c r="BE2693" t="s">
        <v>12038</v>
      </c>
      <c r="BF2693" t="s">
        <v>936</v>
      </c>
      <c r="BH2693">
        <v>79</v>
      </c>
      <c r="BI2693">
        <v>8073</v>
      </c>
      <c r="BJ2693" t="s">
        <v>5390</v>
      </c>
      <c r="BK2693" t="s">
        <v>936</v>
      </c>
      <c r="BP2693">
        <v>127</v>
      </c>
      <c r="BQ2693">
        <v>6270</v>
      </c>
      <c r="BS2693">
        <v>2</v>
      </c>
    </row>
    <row r="2694" spans="43:71" x14ac:dyDescent="0.2">
      <c r="AQ2694">
        <v>78</v>
      </c>
      <c r="AR2694">
        <v>8074</v>
      </c>
      <c r="AS2694" t="s">
        <v>32633</v>
      </c>
      <c r="AT2694" t="s">
        <v>937</v>
      </c>
      <c r="AU2694">
        <v>78</v>
      </c>
      <c r="AV2694">
        <v>8074</v>
      </c>
      <c r="AW2694" t="s">
        <v>25735</v>
      </c>
      <c r="AX2694" t="s">
        <v>937</v>
      </c>
      <c r="AY2694">
        <v>78</v>
      </c>
      <c r="AZ2694">
        <v>8074</v>
      </c>
      <c r="BA2694" t="s">
        <v>18887</v>
      </c>
      <c r="BB2694" t="s">
        <v>937</v>
      </c>
      <c r="BC2694">
        <v>78</v>
      </c>
      <c r="BD2694">
        <v>8074</v>
      </c>
      <c r="BE2694" t="s">
        <v>12039</v>
      </c>
      <c r="BF2694" t="s">
        <v>937</v>
      </c>
      <c r="BH2694">
        <v>79</v>
      </c>
      <c r="BI2694">
        <v>8074</v>
      </c>
      <c r="BJ2694" t="s">
        <v>5391</v>
      </c>
      <c r="BK2694" t="s">
        <v>937</v>
      </c>
      <c r="BP2694">
        <v>127</v>
      </c>
      <c r="BQ2694">
        <v>6280</v>
      </c>
      <c r="BS2694">
        <v>1</v>
      </c>
    </row>
    <row r="2695" spans="43:71" x14ac:dyDescent="0.2">
      <c r="AQ2695">
        <v>78</v>
      </c>
      <c r="AR2695">
        <v>8075</v>
      </c>
      <c r="AS2695" t="s">
        <v>32634</v>
      </c>
      <c r="AT2695" t="s">
        <v>937</v>
      </c>
      <c r="AU2695">
        <v>78</v>
      </c>
      <c r="AV2695">
        <v>8075</v>
      </c>
      <c r="AW2695" t="s">
        <v>25736</v>
      </c>
      <c r="AX2695" t="s">
        <v>937</v>
      </c>
      <c r="AY2695">
        <v>78</v>
      </c>
      <c r="AZ2695">
        <v>8075</v>
      </c>
      <c r="BA2695" t="s">
        <v>18888</v>
      </c>
      <c r="BB2695" t="s">
        <v>937</v>
      </c>
      <c r="BC2695">
        <v>78</v>
      </c>
      <c r="BD2695">
        <v>8075</v>
      </c>
      <c r="BE2695" t="s">
        <v>12040</v>
      </c>
      <c r="BF2695" t="s">
        <v>937</v>
      </c>
      <c r="BH2695">
        <v>79</v>
      </c>
      <c r="BI2695">
        <v>8075</v>
      </c>
      <c r="BJ2695" t="s">
        <v>5392</v>
      </c>
      <c r="BK2695" t="s">
        <v>937</v>
      </c>
      <c r="BP2695">
        <v>127</v>
      </c>
      <c r="BQ2695">
        <v>6290</v>
      </c>
      <c r="BS2695">
        <v>1</v>
      </c>
    </row>
    <row r="2696" spans="43:71" x14ac:dyDescent="0.2">
      <c r="AQ2696">
        <v>78</v>
      </c>
      <c r="AR2696">
        <v>8076</v>
      </c>
      <c r="AS2696" t="s">
        <v>32635</v>
      </c>
      <c r="AT2696" t="s">
        <v>938</v>
      </c>
      <c r="AU2696">
        <v>78</v>
      </c>
      <c r="AV2696">
        <v>8076</v>
      </c>
      <c r="AW2696" t="s">
        <v>25737</v>
      </c>
      <c r="AX2696" t="s">
        <v>938</v>
      </c>
      <c r="AY2696">
        <v>78</v>
      </c>
      <c r="AZ2696">
        <v>8076</v>
      </c>
      <c r="BA2696" t="s">
        <v>18889</v>
      </c>
      <c r="BB2696" t="s">
        <v>938</v>
      </c>
      <c r="BC2696">
        <v>78</v>
      </c>
      <c r="BD2696">
        <v>8076</v>
      </c>
      <c r="BE2696" t="s">
        <v>12041</v>
      </c>
      <c r="BF2696" t="s">
        <v>938</v>
      </c>
      <c r="BH2696">
        <v>79</v>
      </c>
      <c r="BI2696">
        <v>8076</v>
      </c>
      <c r="BJ2696" t="s">
        <v>5393</v>
      </c>
      <c r="BK2696" t="s">
        <v>938</v>
      </c>
      <c r="BP2696">
        <v>127</v>
      </c>
      <c r="BQ2696">
        <v>6300</v>
      </c>
      <c r="BS2696">
        <v>1</v>
      </c>
    </row>
    <row r="2697" spans="43:71" x14ac:dyDescent="0.2">
      <c r="AQ2697">
        <v>78</v>
      </c>
      <c r="AR2697">
        <v>8077</v>
      </c>
      <c r="AS2697" t="s">
        <v>32636</v>
      </c>
      <c r="AT2697" t="s">
        <v>937</v>
      </c>
      <c r="AU2697">
        <v>78</v>
      </c>
      <c r="AV2697">
        <v>8077</v>
      </c>
      <c r="AW2697" t="s">
        <v>25738</v>
      </c>
      <c r="AX2697" t="s">
        <v>937</v>
      </c>
      <c r="AY2697">
        <v>78</v>
      </c>
      <c r="AZ2697">
        <v>8077</v>
      </c>
      <c r="BA2697" t="s">
        <v>18890</v>
      </c>
      <c r="BB2697" t="s">
        <v>937</v>
      </c>
      <c r="BC2697">
        <v>78</v>
      </c>
      <c r="BD2697">
        <v>8077</v>
      </c>
      <c r="BE2697" t="s">
        <v>12042</v>
      </c>
      <c r="BF2697" t="s">
        <v>937</v>
      </c>
      <c r="BH2697">
        <v>79</v>
      </c>
      <c r="BI2697">
        <v>8077</v>
      </c>
      <c r="BJ2697" t="s">
        <v>5394</v>
      </c>
      <c r="BK2697" t="s">
        <v>939</v>
      </c>
      <c r="BP2697">
        <v>127</v>
      </c>
      <c r="BQ2697">
        <v>6310</v>
      </c>
      <c r="BS2697">
        <v>1</v>
      </c>
    </row>
    <row r="2698" spans="43:71" x14ac:dyDescent="0.2">
      <c r="AQ2698">
        <v>78</v>
      </c>
      <c r="AR2698">
        <v>8078</v>
      </c>
      <c r="AS2698" t="s">
        <v>32637</v>
      </c>
      <c r="AT2698" t="s">
        <v>937</v>
      </c>
      <c r="AU2698">
        <v>78</v>
      </c>
      <c r="AV2698">
        <v>8078</v>
      </c>
      <c r="AW2698" t="s">
        <v>25739</v>
      </c>
      <c r="AX2698" t="s">
        <v>937</v>
      </c>
      <c r="AY2698">
        <v>78</v>
      </c>
      <c r="AZ2698">
        <v>8078</v>
      </c>
      <c r="BA2698" t="s">
        <v>18891</v>
      </c>
      <c r="BB2698" t="s">
        <v>937</v>
      </c>
      <c r="BC2698">
        <v>78</v>
      </c>
      <c r="BD2698">
        <v>8078</v>
      </c>
      <c r="BE2698" t="s">
        <v>12043</v>
      </c>
      <c r="BF2698" t="s">
        <v>937</v>
      </c>
      <c r="BH2698">
        <v>79</v>
      </c>
      <c r="BI2698">
        <v>8078</v>
      </c>
      <c r="BJ2698" t="s">
        <v>5395</v>
      </c>
      <c r="BK2698" t="s">
        <v>939</v>
      </c>
      <c r="BP2698">
        <v>127</v>
      </c>
      <c r="BQ2698">
        <v>6320</v>
      </c>
      <c r="BS2698">
        <v>1</v>
      </c>
    </row>
    <row r="2699" spans="43:71" x14ac:dyDescent="0.2">
      <c r="AQ2699">
        <v>78</v>
      </c>
      <c r="AR2699">
        <v>8079</v>
      </c>
      <c r="AS2699" t="s">
        <v>32638</v>
      </c>
      <c r="AT2699" t="s">
        <v>937</v>
      </c>
      <c r="AU2699">
        <v>78</v>
      </c>
      <c r="AV2699">
        <v>8079</v>
      </c>
      <c r="AW2699" t="s">
        <v>25740</v>
      </c>
      <c r="AX2699" t="s">
        <v>937</v>
      </c>
      <c r="AY2699">
        <v>78</v>
      </c>
      <c r="AZ2699">
        <v>8079</v>
      </c>
      <c r="BA2699" t="s">
        <v>18892</v>
      </c>
      <c r="BB2699" t="s">
        <v>937</v>
      </c>
      <c r="BC2699">
        <v>78</v>
      </c>
      <c r="BD2699">
        <v>8079</v>
      </c>
      <c r="BE2699" t="s">
        <v>12044</v>
      </c>
      <c r="BF2699" t="s">
        <v>937</v>
      </c>
      <c r="BH2699">
        <v>79</v>
      </c>
      <c r="BI2699">
        <v>8079</v>
      </c>
      <c r="BJ2699" t="s">
        <v>5396</v>
      </c>
      <c r="BK2699" t="s">
        <v>939</v>
      </c>
      <c r="BP2699">
        <v>127</v>
      </c>
      <c r="BQ2699">
        <v>6330</v>
      </c>
      <c r="BS2699">
        <v>1</v>
      </c>
    </row>
    <row r="2700" spans="43:71" x14ac:dyDescent="0.2">
      <c r="AQ2700">
        <v>78</v>
      </c>
      <c r="AR2700">
        <v>8080</v>
      </c>
      <c r="AS2700" t="s">
        <v>32639</v>
      </c>
      <c r="AT2700" t="s">
        <v>937</v>
      </c>
      <c r="AU2700">
        <v>78</v>
      </c>
      <c r="AV2700">
        <v>8080</v>
      </c>
      <c r="AW2700" t="s">
        <v>25741</v>
      </c>
      <c r="AX2700" t="s">
        <v>937</v>
      </c>
      <c r="AY2700">
        <v>78</v>
      </c>
      <c r="AZ2700">
        <v>8080</v>
      </c>
      <c r="BA2700" t="s">
        <v>18893</v>
      </c>
      <c r="BB2700" t="s">
        <v>937</v>
      </c>
      <c r="BC2700">
        <v>78</v>
      </c>
      <c r="BD2700">
        <v>8080</v>
      </c>
      <c r="BE2700" t="s">
        <v>12045</v>
      </c>
      <c r="BF2700" t="s">
        <v>937</v>
      </c>
      <c r="BH2700">
        <v>79</v>
      </c>
      <c r="BI2700">
        <v>8080</v>
      </c>
      <c r="BJ2700" t="s">
        <v>5397</v>
      </c>
      <c r="BK2700" t="s">
        <v>939</v>
      </c>
      <c r="BP2700">
        <v>127</v>
      </c>
      <c r="BQ2700">
        <v>6340</v>
      </c>
      <c r="BS2700">
        <v>1</v>
      </c>
    </row>
    <row r="2701" spans="43:71" x14ac:dyDescent="0.2">
      <c r="AQ2701">
        <v>78</v>
      </c>
      <c r="AR2701">
        <v>8081</v>
      </c>
      <c r="AS2701" t="s">
        <v>32640</v>
      </c>
      <c r="AT2701" t="s">
        <v>937</v>
      </c>
      <c r="AU2701">
        <v>78</v>
      </c>
      <c r="AV2701">
        <v>8081</v>
      </c>
      <c r="AW2701" t="s">
        <v>25742</v>
      </c>
      <c r="AX2701" t="s">
        <v>937</v>
      </c>
      <c r="AY2701">
        <v>78</v>
      </c>
      <c r="AZ2701">
        <v>8081</v>
      </c>
      <c r="BA2701" t="s">
        <v>18894</v>
      </c>
      <c r="BB2701" t="s">
        <v>937</v>
      </c>
      <c r="BC2701">
        <v>78</v>
      </c>
      <c r="BD2701">
        <v>8081</v>
      </c>
      <c r="BE2701" t="s">
        <v>12046</v>
      </c>
      <c r="BF2701" t="s">
        <v>937</v>
      </c>
      <c r="BH2701">
        <v>79</v>
      </c>
      <c r="BI2701">
        <v>8081</v>
      </c>
      <c r="BJ2701" t="s">
        <v>5398</v>
      </c>
      <c r="BK2701" t="s">
        <v>939</v>
      </c>
      <c r="BP2701">
        <v>129</v>
      </c>
      <c r="BQ2701">
        <v>6010</v>
      </c>
      <c r="BS2701">
        <v>2</v>
      </c>
    </row>
    <row r="2702" spans="43:71" x14ac:dyDescent="0.2">
      <c r="AQ2702">
        <v>78</v>
      </c>
      <c r="AR2702">
        <v>8082</v>
      </c>
      <c r="AS2702" t="s">
        <v>32641</v>
      </c>
      <c r="AT2702" t="s">
        <v>938</v>
      </c>
      <c r="AU2702">
        <v>78</v>
      </c>
      <c r="AV2702">
        <v>8082</v>
      </c>
      <c r="AW2702" t="s">
        <v>25743</v>
      </c>
      <c r="AX2702" t="s">
        <v>938</v>
      </c>
      <c r="AY2702">
        <v>78</v>
      </c>
      <c r="AZ2702">
        <v>8082</v>
      </c>
      <c r="BA2702" t="s">
        <v>18895</v>
      </c>
      <c r="BB2702" t="s">
        <v>938</v>
      </c>
      <c r="BC2702">
        <v>78</v>
      </c>
      <c r="BD2702">
        <v>8082</v>
      </c>
      <c r="BE2702" t="s">
        <v>12047</v>
      </c>
      <c r="BF2702" t="s">
        <v>938</v>
      </c>
      <c r="BH2702">
        <v>79</v>
      </c>
      <c r="BI2702">
        <v>8082</v>
      </c>
      <c r="BJ2702" t="s">
        <v>5399</v>
      </c>
      <c r="BK2702" t="s">
        <v>939</v>
      </c>
      <c r="BP2702">
        <v>129</v>
      </c>
      <c r="BQ2702">
        <v>6020</v>
      </c>
      <c r="BS2702">
        <v>2</v>
      </c>
    </row>
    <row r="2703" spans="43:71" x14ac:dyDescent="0.2">
      <c r="AQ2703">
        <v>78</v>
      </c>
      <c r="AR2703">
        <v>8083</v>
      </c>
      <c r="AS2703" t="s">
        <v>32642</v>
      </c>
      <c r="AT2703" t="s">
        <v>937</v>
      </c>
      <c r="AU2703">
        <v>78</v>
      </c>
      <c r="AV2703">
        <v>8083</v>
      </c>
      <c r="AW2703" t="s">
        <v>25744</v>
      </c>
      <c r="AX2703" t="s">
        <v>937</v>
      </c>
      <c r="AY2703">
        <v>78</v>
      </c>
      <c r="AZ2703">
        <v>8083</v>
      </c>
      <c r="BA2703" t="s">
        <v>18896</v>
      </c>
      <c r="BB2703" t="s">
        <v>937</v>
      </c>
      <c r="BC2703">
        <v>78</v>
      </c>
      <c r="BD2703">
        <v>8083</v>
      </c>
      <c r="BE2703" t="s">
        <v>12048</v>
      </c>
      <c r="BF2703" t="s">
        <v>937</v>
      </c>
      <c r="BH2703">
        <v>79</v>
      </c>
      <c r="BI2703">
        <v>8083</v>
      </c>
      <c r="BJ2703" t="s">
        <v>5400</v>
      </c>
      <c r="BK2703" t="s">
        <v>939</v>
      </c>
      <c r="BP2703">
        <v>129</v>
      </c>
      <c r="BQ2703">
        <v>6030</v>
      </c>
      <c r="BS2703">
        <v>2</v>
      </c>
    </row>
    <row r="2704" spans="43:71" x14ac:dyDescent="0.2">
      <c r="AQ2704">
        <v>78</v>
      </c>
      <c r="AR2704">
        <v>8084</v>
      </c>
      <c r="AS2704" t="s">
        <v>32643</v>
      </c>
      <c r="AT2704" t="s">
        <v>937</v>
      </c>
      <c r="AU2704">
        <v>78</v>
      </c>
      <c r="AV2704">
        <v>8084</v>
      </c>
      <c r="AW2704" t="s">
        <v>25745</v>
      </c>
      <c r="AX2704" t="s">
        <v>937</v>
      </c>
      <c r="AY2704">
        <v>78</v>
      </c>
      <c r="AZ2704">
        <v>8084</v>
      </c>
      <c r="BA2704" t="s">
        <v>18897</v>
      </c>
      <c r="BB2704" t="s">
        <v>937</v>
      </c>
      <c r="BC2704">
        <v>78</v>
      </c>
      <c r="BD2704">
        <v>8084</v>
      </c>
      <c r="BE2704" t="s">
        <v>12049</v>
      </c>
      <c r="BF2704" t="s">
        <v>937</v>
      </c>
      <c r="BH2704">
        <v>79</v>
      </c>
      <c r="BI2704">
        <v>8084</v>
      </c>
      <c r="BJ2704" t="s">
        <v>5401</v>
      </c>
      <c r="BK2704" t="s">
        <v>939</v>
      </c>
      <c r="BP2704">
        <v>129</v>
      </c>
      <c r="BQ2704">
        <v>6040</v>
      </c>
      <c r="BS2704">
        <v>2</v>
      </c>
    </row>
    <row r="2705" spans="43:71" x14ac:dyDescent="0.2">
      <c r="AQ2705">
        <v>79</v>
      </c>
      <c r="AR2705">
        <v>6010</v>
      </c>
      <c r="AS2705" t="s">
        <v>32644</v>
      </c>
      <c r="AT2705" t="s">
        <v>937</v>
      </c>
      <c r="AU2705">
        <v>79</v>
      </c>
      <c r="AV2705">
        <v>6010</v>
      </c>
      <c r="AW2705" t="s">
        <v>25746</v>
      </c>
      <c r="AX2705" t="s">
        <v>937</v>
      </c>
      <c r="AY2705">
        <v>79</v>
      </c>
      <c r="AZ2705">
        <v>6010</v>
      </c>
      <c r="BA2705" t="s">
        <v>18898</v>
      </c>
      <c r="BB2705" t="s">
        <v>937</v>
      </c>
      <c r="BC2705">
        <v>79</v>
      </c>
      <c r="BD2705">
        <v>6010</v>
      </c>
      <c r="BE2705" t="s">
        <v>12050</v>
      </c>
      <c r="BF2705" t="s">
        <v>937</v>
      </c>
      <c r="BH2705">
        <v>81</v>
      </c>
      <c r="BI2705">
        <v>6010</v>
      </c>
      <c r="BJ2705" t="s">
        <v>5402</v>
      </c>
      <c r="BK2705" t="s">
        <v>937</v>
      </c>
      <c r="BP2705">
        <v>129</v>
      </c>
      <c r="BQ2705">
        <v>6070</v>
      </c>
      <c r="BS2705">
        <v>2</v>
      </c>
    </row>
    <row r="2706" spans="43:71" x14ac:dyDescent="0.2">
      <c r="AQ2706">
        <v>79</v>
      </c>
      <c r="AR2706">
        <v>6020</v>
      </c>
      <c r="AS2706" t="s">
        <v>32645</v>
      </c>
      <c r="AT2706" t="s">
        <v>937</v>
      </c>
      <c r="AU2706">
        <v>79</v>
      </c>
      <c r="AV2706">
        <v>6020</v>
      </c>
      <c r="AW2706" t="s">
        <v>25747</v>
      </c>
      <c r="AX2706" t="s">
        <v>937</v>
      </c>
      <c r="AY2706">
        <v>79</v>
      </c>
      <c r="AZ2706">
        <v>6020</v>
      </c>
      <c r="BA2706" t="s">
        <v>18899</v>
      </c>
      <c r="BB2706" t="s">
        <v>937</v>
      </c>
      <c r="BC2706">
        <v>79</v>
      </c>
      <c r="BD2706">
        <v>6020</v>
      </c>
      <c r="BE2706" t="s">
        <v>12051</v>
      </c>
      <c r="BF2706" t="s">
        <v>937</v>
      </c>
      <c r="BH2706">
        <v>81</v>
      </c>
      <c r="BI2706">
        <v>6020</v>
      </c>
      <c r="BJ2706" t="s">
        <v>5403</v>
      </c>
      <c r="BK2706" t="s">
        <v>937</v>
      </c>
      <c r="BP2706">
        <v>129</v>
      </c>
      <c r="BQ2706">
        <v>6080</v>
      </c>
      <c r="BS2706">
        <v>2</v>
      </c>
    </row>
    <row r="2707" spans="43:71" x14ac:dyDescent="0.2">
      <c r="AQ2707">
        <v>79</v>
      </c>
      <c r="AR2707">
        <v>6030</v>
      </c>
      <c r="AS2707" t="s">
        <v>32646</v>
      </c>
      <c r="AT2707" t="s">
        <v>939</v>
      </c>
      <c r="AU2707">
        <v>79</v>
      </c>
      <c r="AV2707">
        <v>6030</v>
      </c>
      <c r="AW2707" t="s">
        <v>25748</v>
      </c>
      <c r="AX2707" t="s">
        <v>939</v>
      </c>
      <c r="AY2707">
        <v>79</v>
      </c>
      <c r="AZ2707">
        <v>6030</v>
      </c>
      <c r="BA2707" t="s">
        <v>18900</v>
      </c>
      <c r="BB2707" t="s">
        <v>939</v>
      </c>
      <c r="BC2707">
        <v>79</v>
      </c>
      <c r="BD2707">
        <v>6030</v>
      </c>
      <c r="BE2707" t="s">
        <v>12052</v>
      </c>
      <c r="BF2707" t="s">
        <v>939</v>
      </c>
      <c r="BH2707">
        <v>81</v>
      </c>
      <c r="BI2707">
        <v>6030</v>
      </c>
      <c r="BJ2707" t="s">
        <v>5404</v>
      </c>
      <c r="BK2707" t="s">
        <v>937</v>
      </c>
      <c r="BP2707">
        <v>129</v>
      </c>
      <c r="BQ2707">
        <v>6090</v>
      </c>
      <c r="BS2707">
        <v>2</v>
      </c>
    </row>
    <row r="2708" spans="43:71" x14ac:dyDescent="0.2">
      <c r="AQ2708">
        <v>79</v>
      </c>
      <c r="AR2708">
        <v>6040</v>
      </c>
      <c r="AS2708" t="s">
        <v>32647</v>
      </c>
      <c r="AT2708" t="s">
        <v>939</v>
      </c>
      <c r="AU2708">
        <v>79</v>
      </c>
      <c r="AV2708">
        <v>6040</v>
      </c>
      <c r="AW2708" t="s">
        <v>25749</v>
      </c>
      <c r="AX2708" t="s">
        <v>939</v>
      </c>
      <c r="AY2708">
        <v>79</v>
      </c>
      <c r="AZ2708">
        <v>6040</v>
      </c>
      <c r="BA2708" t="s">
        <v>18901</v>
      </c>
      <c r="BB2708" t="s">
        <v>939</v>
      </c>
      <c r="BC2708">
        <v>79</v>
      </c>
      <c r="BD2708">
        <v>6040</v>
      </c>
      <c r="BE2708" t="s">
        <v>12053</v>
      </c>
      <c r="BF2708" t="s">
        <v>939</v>
      </c>
      <c r="BH2708">
        <v>81</v>
      </c>
      <c r="BI2708">
        <v>6040</v>
      </c>
      <c r="BJ2708" t="s">
        <v>5405</v>
      </c>
      <c r="BK2708" t="s">
        <v>937</v>
      </c>
      <c r="BP2708">
        <v>129</v>
      </c>
      <c r="BQ2708">
        <v>6100</v>
      </c>
      <c r="BS2708">
        <v>2</v>
      </c>
    </row>
    <row r="2709" spans="43:71" x14ac:dyDescent="0.2">
      <c r="AQ2709">
        <v>79</v>
      </c>
      <c r="AR2709">
        <v>6070</v>
      </c>
      <c r="AS2709" t="s">
        <v>32648</v>
      </c>
      <c r="AT2709" t="s">
        <v>939</v>
      </c>
      <c r="AU2709">
        <v>79</v>
      </c>
      <c r="AV2709">
        <v>6070</v>
      </c>
      <c r="AW2709" t="s">
        <v>25750</v>
      </c>
      <c r="AX2709" t="s">
        <v>939</v>
      </c>
      <c r="AY2709">
        <v>79</v>
      </c>
      <c r="AZ2709">
        <v>6070</v>
      </c>
      <c r="BA2709" t="s">
        <v>18902</v>
      </c>
      <c r="BB2709" t="s">
        <v>939</v>
      </c>
      <c r="BC2709">
        <v>79</v>
      </c>
      <c r="BD2709">
        <v>6070</v>
      </c>
      <c r="BE2709" t="s">
        <v>12054</v>
      </c>
      <c r="BF2709" t="s">
        <v>939</v>
      </c>
      <c r="BH2709">
        <v>81</v>
      </c>
      <c r="BI2709">
        <v>6070</v>
      </c>
      <c r="BJ2709" t="s">
        <v>5406</v>
      </c>
      <c r="BK2709" t="s">
        <v>937</v>
      </c>
      <c r="BP2709">
        <v>129</v>
      </c>
      <c r="BQ2709">
        <v>6101</v>
      </c>
      <c r="BS2709">
        <v>2</v>
      </c>
    </row>
    <row r="2710" spans="43:71" x14ac:dyDescent="0.2">
      <c r="AQ2710">
        <v>79</v>
      </c>
      <c r="AR2710">
        <v>6080</v>
      </c>
      <c r="AS2710" t="s">
        <v>32649</v>
      </c>
      <c r="AT2710" t="s">
        <v>937</v>
      </c>
      <c r="AU2710">
        <v>79</v>
      </c>
      <c r="AV2710">
        <v>6080</v>
      </c>
      <c r="AW2710" t="s">
        <v>25751</v>
      </c>
      <c r="AX2710" t="s">
        <v>937</v>
      </c>
      <c r="AY2710">
        <v>79</v>
      </c>
      <c r="AZ2710">
        <v>6080</v>
      </c>
      <c r="BA2710" t="s">
        <v>18903</v>
      </c>
      <c r="BB2710" t="s">
        <v>937</v>
      </c>
      <c r="BC2710">
        <v>79</v>
      </c>
      <c r="BD2710">
        <v>6080</v>
      </c>
      <c r="BE2710" t="s">
        <v>12055</v>
      </c>
      <c r="BF2710" t="s">
        <v>937</v>
      </c>
      <c r="BH2710">
        <v>81</v>
      </c>
      <c r="BI2710">
        <v>6080</v>
      </c>
      <c r="BJ2710" t="s">
        <v>5407</v>
      </c>
      <c r="BK2710" t="s">
        <v>936</v>
      </c>
      <c r="BP2710">
        <v>129</v>
      </c>
      <c r="BQ2710">
        <v>6110</v>
      </c>
      <c r="BS2710">
        <v>1</v>
      </c>
    </row>
    <row r="2711" spans="43:71" x14ac:dyDescent="0.2">
      <c r="AQ2711">
        <v>79</v>
      </c>
      <c r="AR2711">
        <v>6090</v>
      </c>
      <c r="AS2711" t="s">
        <v>32650</v>
      </c>
      <c r="AT2711" t="s">
        <v>937</v>
      </c>
      <c r="AU2711">
        <v>79</v>
      </c>
      <c r="AV2711">
        <v>6090</v>
      </c>
      <c r="AW2711" t="s">
        <v>25752</v>
      </c>
      <c r="AX2711" t="s">
        <v>937</v>
      </c>
      <c r="AY2711">
        <v>79</v>
      </c>
      <c r="AZ2711">
        <v>6090</v>
      </c>
      <c r="BA2711" t="s">
        <v>18904</v>
      </c>
      <c r="BB2711" t="s">
        <v>937</v>
      </c>
      <c r="BC2711">
        <v>79</v>
      </c>
      <c r="BD2711">
        <v>6090</v>
      </c>
      <c r="BE2711" t="s">
        <v>12056</v>
      </c>
      <c r="BF2711" t="s">
        <v>937</v>
      </c>
      <c r="BH2711">
        <v>81</v>
      </c>
      <c r="BI2711">
        <v>6090</v>
      </c>
      <c r="BJ2711" t="s">
        <v>5408</v>
      </c>
      <c r="BK2711" t="s">
        <v>937</v>
      </c>
      <c r="BP2711">
        <v>129</v>
      </c>
      <c r="BQ2711">
        <v>6130</v>
      </c>
      <c r="BS2711">
        <v>3</v>
      </c>
    </row>
    <row r="2712" spans="43:71" x14ac:dyDescent="0.2">
      <c r="AQ2712">
        <v>79</v>
      </c>
      <c r="AR2712">
        <v>6100</v>
      </c>
      <c r="AS2712" t="s">
        <v>32651</v>
      </c>
      <c r="AT2712" t="s">
        <v>937</v>
      </c>
      <c r="AU2712">
        <v>79</v>
      </c>
      <c r="AV2712">
        <v>6100</v>
      </c>
      <c r="AW2712" t="s">
        <v>25753</v>
      </c>
      <c r="AX2712" t="s">
        <v>937</v>
      </c>
      <c r="AY2712">
        <v>79</v>
      </c>
      <c r="AZ2712">
        <v>6100</v>
      </c>
      <c r="BA2712" t="s">
        <v>18905</v>
      </c>
      <c r="BB2712" t="s">
        <v>937</v>
      </c>
      <c r="BC2712">
        <v>79</v>
      </c>
      <c r="BD2712">
        <v>6100</v>
      </c>
      <c r="BE2712" t="s">
        <v>12057</v>
      </c>
      <c r="BF2712" t="s">
        <v>937</v>
      </c>
      <c r="BH2712">
        <v>81</v>
      </c>
      <c r="BI2712">
        <v>6100</v>
      </c>
      <c r="BJ2712" t="s">
        <v>5409</v>
      </c>
      <c r="BK2712" t="s">
        <v>936</v>
      </c>
      <c r="BP2712">
        <v>129</v>
      </c>
      <c r="BQ2712">
        <v>6131</v>
      </c>
      <c r="BS2712">
        <v>2</v>
      </c>
    </row>
    <row r="2713" spans="43:71" x14ac:dyDescent="0.2">
      <c r="AQ2713">
        <v>79</v>
      </c>
      <c r="AR2713">
        <v>6101</v>
      </c>
      <c r="AS2713" t="s">
        <v>32652</v>
      </c>
      <c r="AT2713" t="s">
        <v>939</v>
      </c>
      <c r="AU2713">
        <v>79</v>
      </c>
      <c r="AV2713">
        <v>6101</v>
      </c>
      <c r="AW2713" t="s">
        <v>25754</v>
      </c>
      <c r="AX2713" t="s">
        <v>939</v>
      </c>
      <c r="AY2713">
        <v>79</v>
      </c>
      <c r="AZ2713">
        <v>6101</v>
      </c>
      <c r="BA2713" t="s">
        <v>18906</v>
      </c>
      <c r="BB2713" t="s">
        <v>939</v>
      </c>
      <c r="BC2713">
        <v>79</v>
      </c>
      <c r="BD2713">
        <v>6101</v>
      </c>
      <c r="BE2713" t="s">
        <v>12058</v>
      </c>
      <c r="BF2713" t="s">
        <v>939</v>
      </c>
      <c r="BH2713">
        <v>81</v>
      </c>
      <c r="BI2713">
        <v>6101</v>
      </c>
      <c r="BJ2713" t="s">
        <v>5410</v>
      </c>
      <c r="BK2713" t="s">
        <v>937</v>
      </c>
      <c r="BP2713">
        <v>129</v>
      </c>
      <c r="BQ2713">
        <v>6140</v>
      </c>
      <c r="BS2713">
        <v>2</v>
      </c>
    </row>
    <row r="2714" spans="43:71" x14ac:dyDescent="0.2">
      <c r="AQ2714">
        <v>79</v>
      </c>
      <c r="AR2714">
        <v>6110</v>
      </c>
      <c r="AS2714" t="s">
        <v>32653</v>
      </c>
      <c r="AT2714" t="s">
        <v>938</v>
      </c>
      <c r="AU2714">
        <v>79</v>
      </c>
      <c r="AV2714">
        <v>6110</v>
      </c>
      <c r="AW2714" t="s">
        <v>25755</v>
      </c>
      <c r="AX2714" t="s">
        <v>938</v>
      </c>
      <c r="AY2714">
        <v>79</v>
      </c>
      <c r="AZ2714">
        <v>6110</v>
      </c>
      <c r="BA2714" t="s">
        <v>18907</v>
      </c>
      <c r="BB2714" t="s">
        <v>938</v>
      </c>
      <c r="BC2714">
        <v>79</v>
      </c>
      <c r="BD2714">
        <v>6110</v>
      </c>
      <c r="BE2714" t="s">
        <v>12059</v>
      </c>
      <c r="BF2714" t="s">
        <v>938</v>
      </c>
      <c r="BH2714">
        <v>81</v>
      </c>
      <c r="BI2714">
        <v>6110</v>
      </c>
      <c r="BJ2714" t="s">
        <v>5411</v>
      </c>
      <c r="BK2714" t="s">
        <v>936</v>
      </c>
      <c r="BP2714">
        <v>129</v>
      </c>
      <c r="BQ2714">
        <v>6150</v>
      </c>
      <c r="BS2714">
        <v>2</v>
      </c>
    </row>
    <row r="2715" spans="43:71" x14ac:dyDescent="0.2">
      <c r="AQ2715">
        <v>79</v>
      </c>
      <c r="AR2715">
        <v>6130</v>
      </c>
      <c r="AS2715" t="s">
        <v>32654</v>
      </c>
      <c r="AT2715" t="s">
        <v>939</v>
      </c>
      <c r="AU2715">
        <v>79</v>
      </c>
      <c r="AV2715">
        <v>6130</v>
      </c>
      <c r="AW2715" t="s">
        <v>25756</v>
      </c>
      <c r="AX2715" t="s">
        <v>939</v>
      </c>
      <c r="AY2715">
        <v>79</v>
      </c>
      <c r="AZ2715">
        <v>6130</v>
      </c>
      <c r="BA2715" t="s">
        <v>18908</v>
      </c>
      <c r="BB2715" t="s">
        <v>939</v>
      </c>
      <c r="BC2715">
        <v>79</v>
      </c>
      <c r="BD2715">
        <v>6130</v>
      </c>
      <c r="BE2715" t="s">
        <v>12060</v>
      </c>
      <c r="BF2715" t="s">
        <v>939</v>
      </c>
      <c r="BH2715">
        <v>81</v>
      </c>
      <c r="BI2715">
        <v>6130</v>
      </c>
      <c r="BJ2715" t="s">
        <v>5412</v>
      </c>
      <c r="BK2715" t="s">
        <v>937</v>
      </c>
      <c r="BP2715">
        <v>129</v>
      </c>
      <c r="BQ2715">
        <v>6160</v>
      </c>
      <c r="BS2715">
        <v>2</v>
      </c>
    </row>
    <row r="2716" spans="43:71" x14ac:dyDescent="0.2">
      <c r="AQ2716">
        <v>79</v>
      </c>
      <c r="AR2716">
        <v>6131</v>
      </c>
      <c r="AS2716" t="s">
        <v>32655</v>
      </c>
      <c r="AT2716" t="s">
        <v>939</v>
      </c>
      <c r="AU2716">
        <v>79</v>
      </c>
      <c r="AV2716">
        <v>6131</v>
      </c>
      <c r="AW2716" t="s">
        <v>25757</v>
      </c>
      <c r="AX2716" t="s">
        <v>939</v>
      </c>
      <c r="AY2716">
        <v>79</v>
      </c>
      <c r="AZ2716">
        <v>6131</v>
      </c>
      <c r="BA2716" t="s">
        <v>18909</v>
      </c>
      <c r="BB2716" t="s">
        <v>939</v>
      </c>
      <c r="BC2716">
        <v>79</v>
      </c>
      <c r="BD2716">
        <v>6131</v>
      </c>
      <c r="BE2716" t="s">
        <v>12061</v>
      </c>
      <c r="BF2716" t="s">
        <v>939</v>
      </c>
      <c r="BH2716">
        <v>81</v>
      </c>
      <c r="BI2716">
        <v>6131</v>
      </c>
      <c r="BJ2716" t="s">
        <v>5413</v>
      </c>
      <c r="BK2716" t="s">
        <v>937</v>
      </c>
      <c r="BP2716">
        <v>129</v>
      </c>
      <c r="BQ2716">
        <v>6170</v>
      </c>
      <c r="BS2716">
        <v>2</v>
      </c>
    </row>
    <row r="2717" spans="43:71" x14ac:dyDescent="0.2">
      <c r="AQ2717">
        <v>79</v>
      </c>
      <c r="AR2717">
        <v>6140</v>
      </c>
      <c r="AS2717" t="s">
        <v>32656</v>
      </c>
      <c r="AT2717" t="s">
        <v>937</v>
      </c>
      <c r="AU2717">
        <v>79</v>
      </c>
      <c r="AV2717">
        <v>6140</v>
      </c>
      <c r="AW2717" t="s">
        <v>25758</v>
      </c>
      <c r="AX2717" t="s">
        <v>937</v>
      </c>
      <c r="AY2717">
        <v>79</v>
      </c>
      <c r="AZ2717">
        <v>6140</v>
      </c>
      <c r="BA2717" t="s">
        <v>18910</v>
      </c>
      <c r="BB2717" t="s">
        <v>937</v>
      </c>
      <c r="BC2717">
        <v>79</v>
      </c>
      <c r="BD2717">
        <v>6140</v>
      </c>
      <c r="BE2717" t="s">
        <v>12062</v>
      </c>
      <c r="BF2717" t="s">
        <v>937</v>
      </c>
      <c r="BH2717">
        <v>81</v>
      </c>
      <c r="BI2717">
        <v>6140</v>
      </c>
      <c r="BJ2717" t="s">
        <v>5414</v>
      </c>
      <c r="BK2717" t="s">
        <v>937</v>
      </c>
      <c r="BP2717">
        <v>129</v>
      </c>
      <c r="BQ2717">
        <v>6180</v>
      </c>
      <c r="BS2717">
        <v>2</v>
      </c>
    </row>
    <row r="2718" spans="43:71" x14ac:dyDescent="0.2">
      <c r="AQ2718">
        <v>79</v>
      </c>
      <c r="AR2718">
        <v>6150</v>
      </c>
      <c r="AS2718" t="s">
        <v>32657</v>
      </c>
      <c r="AT2718" t="s">
        <v>937</v>
      </c>
      <c r="AU2718">
        <v>79</v>
      </c>
      <c r="AV2718">
        <v>6150</v>
      </c>
      <c r="AW2718" t="s">
        <v>25759</v>
      </c>
      <c r="AX2718" t="s">
        <v>937</v>
      </c>
      <c r="AY2718">
        <v>79</v>
      </c>
      <c r="AZ2718">
        <v>6150</v>
      </c>
      <c r="BA2718" t="s">
        <v>18911</v>
      </c>
      <c r="BB2718" t="s">
        <v>937</v>
      </c>
      <c r="BC2718">
        <v>79</v>
      </c>
      <c r="BD2718">
        <v>6150</v>
      </c>
      <c r="BE2718" t="s">
        <v>12063</v>
      </c>
      <c r="BF2718" t="s">
        <v>937</v>
      </c>
      <c r="BH2718">
        <v>81</v>
      </c>
      <c r="BI2718">
        <v>6150</v>
      </c>
      <c r="BJ2718" t="s">
        <v>5415</v>
      </c>
      <c r="BK2718" t="s">
        <v>936</v>
      </c>
      <c r="BP2718">
        <v>129</v>
      </c>
      <c r="BQ2718">
        <v>6190</v>
      </c>
      <c r="BS2718">
        <v>2</v>
      </c>
    </row>
    <row r="2719" spans="43:71" x14ac:dyDescent="0.2">
      <c r="AQ2719">
        <v>79</v>
      </c>
      <c r="AR2719">
        <v>6160</v>
      </c>
      <c r="AS2719" t="s">
        <v>32658</v>
      </c>
      <c r="AT2719" t="s">
        <v>937</v>
      </c>
      <c r="AU2719">
        <v>79</v>
      </c>
      <c r="AV2719">
        <v>6160</v>
      </c>
      <c r="AW2719" t="s">
        <v>25760</v>
      </c>
      <c r="AX2719" t="s">
        <v>937</v>
      </c>
      <c r="AY2719">
        <v>79</v>
      </c>
      <c r="AZ2719">
        <v>6160</v>
      </c>
      <c r="BA2719" t="s">
        <v>18912</v>
      </c>
      <c r="BB2719" t="s">
        <v>937</v>
      </c>
      <c r="BC2719">
        <v>79</v>
      </c>
      <c r="BD2719">
        <v>6160</v>
      </c>
      <c r="BE2719" t="s">
        <v>12064</v>
      </c>
      <c r="BF2719" t="s">
        <v>937</v>
      </c>
      <c r="BH2719">
        <v>81</v>
      </c>
      <c r="BI2719">
        <v>6160</v>
      </c>
      <c r="BJ2719" t="s">
        <v>5416</v>
      </c>
      <c r="BK2719" t="s">
        <v>937</v>
      </c>
      <c r="BP2719">
        <v>129</v>
      </c>
      <c r="BQ2719">
        <v>6200</v>
      </c>
      <c r="BS2719">
        <v>2</v>
      </c>
    </row>
    <row r="2720" spans="43:71" x14ac:dyDescent="0.2">
      <c r="AQ2720">
        <v>79</v>
      </c>
      <c r="AR2720">
        <v>6170</v>
      </c>
      <c r="AS2720" t="s">
        <v>32659</v>
      </c>
      <c r="AT2720" t="s">
        <v>937</v>
      </c>
      <c r="AU2720">
        <v>79</v>
      </c>
      <c r="AV2720">
        <v>6170</v>
      </c>
      <c r="AW2720" t="s">
        <v>25761</v>
      </c>
      <c r="AX2720" t="s">
        <v>937</v>
      </c>
      <c r="AY2720">
        <v>79</v>
      </c>
      <c r="AZ2720">
        <v>6170</v>
      </c>
      <c r="BA2720" t="s">
        <v>18913</v>
      </c>
      <c r="BB2720" t="s">
        <v>937</v>
      </c>
      <c r="BC2720">
        <v>79</v>
      </c>
      <c r="BD2720">
        <v>6170</v>
      </c>
      <c r="BE2720" t="s">
        <v>12065</v>
      </c>
      <c r="BF2720" t="s">
        <v>937</v>
      </c>
      <c r="BH2720">
        <v>81</v>
      </c>
      <c r="BI2720">
        <v>6170</v>
      </c>
      <c r="BJ2720" t="s">
        <v>5417</v>
      </c>
      <c r="BK2720" t="s">
        <v>937</v>
      </c>
      <c r="BP2720">
        <v>129</v>
      </c>
      <c r="BQ2720">
        <v>6210</v>
      </c>
      <c r="BS2720">
        <v>1</v>
      </c>
    </row>
    <row r="2721" spans="43:71" x14ac:dyDescent="0.2">
      <c r="AQ2721">
        <v>79</v>
      </c>
      <c r="AR2721">
        <v>6180</v>
      </c>
      <c r="AS2721" t="s">
        <v>32660</v>
      </c>
      <c r="AT2721" t="s">
        <v>937</v>
      </c>
      <c r="AU2721">
        <v>79</v>
      </c>
      <c r="AV2721">
        <v>6180</v>
      </c>
      <c r="AW2721" t="s">
        <v>25762</v>
      </c>
      <c r="AX2721" t="s">
        <v>937</v>
      </c>
      <c r="AY2721">
        <v>79</v>
      </c>
      <c r="AZ2721">
        <v>6180</v>
      </c>
      <c r="BA2721" t="s">
        <v>18914</v>
      </c>
      <c r="BB2721" t="s">
        <v>937</v>
      </c>
      <c r="BC2721">
        <v>79</v>
      </c>
      <c r="BD2721">
        <v>6180</v>
      </c>
      <c r="BE2721" t="s">
        <v>12066</v>
      </c>
      <c r="BF2721" t="s">
        <v>937</v>
      </c>
      <c r="BH2721">
        <v>81</v>
      </c>
      <c r="BI2721">
        <v>6180</v>
      </c>
      <c r="BJ2721" t="s">
        <v>5418</v>
      </c>
      <c r="BK2721" t="s">
        <v>937</v>
      </c>
      <c r="BP2721">
        <v>129</v>
      </c>
      <c r="BQ2721">
        <v>6240</v>
      </c>
      <c r="BS2721">
        <v>2</v>
      </c>
    </row>
    <row r="2722" spans="43:71" x14ac:dyDescent="0.2">
      <c r="AQ2722">
        <v>79</v>
      </c>
      <c r="AR2722">
        <v>6190</v>
      </c>
      <c r="AS2722" t="s">
        <v>32661</v>
      </c>
      <c r="AT2722" t="s">
        <v>937</v>
      </c>
      <c r="AU2722">
        <v>79</v>
      </c>
      <c r="AV2722">
        <v>6190</v>
      </c>
      <c r="AW2722" t="s">
        <v>25763</v>
      </c>
      <c r="AX2722" t="s">
        <v>937</v>
      </c>
      <c r="AY2722">
        <v>79</v>
      </c>
      <c r="AZ2722">
        <v>6190</v>
      </c>
      <c r="BA2722" t="s">
        <v>18915</v>
      </c>
      <c r="BB2722" t="s">
        <v>937</v>
      </c>
      <c r="BC2722">
        <v>79</v>
      </c>
      <c r="BD2722">
        <v>6190</v>
      </c>
      <c r="BE2722" t="s">
        <v>12067</v>
      </c>
      <c r="BF2722" t="s">
        <v>937</v>
      </c>
      <c r="BH2722">
        <v>81</v>
      </c>
      <c r="BI2722">
        <v>6190</v>
      </c>
      <c r="BJ2722" t="s">
        <v>5419</v>
      </c>
      <c r="BK2722" t="s">
        <v>937</v>
      </c>
      <c r="BP2722">
        <v>129</v>
      </c>
      <c r="BQ2722">
        <v>6250</v>
      </c>
      <c r="BS2722">
        <v>1</v>
      </c>
    </row>
    <row r="2723" spans="43:71" x14ac:dyDescent="0.2">
      <c r="AQ2723">
        <v>79</v>
      </c>
      <c r="AR2723">
        <v>6200</v>
      </c>
      <c r="AS2723" t="s">
        <v>32662</v>
      </c>
      <c r="AT2723" t="s">
        <v>937</v>
      </c>
      <c r="AU2723">
        <v>79</v>
      </c>
      <c r="AV2723">
        <v>6200</v>
      </c>
      <c r="AW2723" t="s">
        <v>25764</v>
      </c>
      <c r="AX2723" t="s">
        <v>937</v>
      </c>
      <c r="AY2723">
        <v>79</v>
      </c>
      <c r="AZ2723">
        <v>6200</v>
      </c>
      <c r="BA2723" t="s">
        <v>18916</v>
      </c>
      <c r="BB2723" t="s">
        <v>937</v>
      </c>
      <c r="BC2723">
        <v>79</v>
      </c>
      <c r="BD2723">
        <v>6200</v>
      </c>
      <c r="BE2723" t="s">
        <v>12068</v>
      </c>
      <c r="BF2723" t="s">
        <v>937</v>
      </c>
      <c r="BH2723">
        <v>81</v>
      </c>
      <c r="BI2723">
        <v>6200</v>
      </c>
      <c r="BJ2723" t="s">
        <v>5420</v>
      </c>
      <c r="BK2723" t="s">
        <v>937</v>
      </c>
      <c r="BP2723">
        <v>129</v>
      </c>
      <c r="BQ2723">
        <v>6256</v>
      </c>
      <c r="BS2723">
        <v>1</v>
      </c>
    </row>
    <row r="2724" spans="43:71" x14ac:dyDescent="0.2">
      <c r="AQ2724">
        <v>79</v>
      </c>
      <c r="AR2724">
        <v>6210</v>
      </c>
      <c r="AS2724" t="s">
        <v>32663</v>
      </c>
      <c r="AT2724" t="s">
        <v>936</v>
      </c>
      <c r="AU2724">
        <v>79</v>
      </c>
      <c r="AV2724">
        <v>6210</v>
      </c>
      <c r="AW2724" t="s">
        <v>25765</v>
      </c>
      <c r="AX2724" t="s">
        <v>936</v>
      </c>
      <c r="AY2724">
        <v>79</v>
      </c>
      <c r="AZ2724">
        <v>6210</v>
      </c>
      <c r="BA2724" t="s">
        <v>18917</v>
      </c>
      <c r="BB2724" t="s">
        <v>936</v>
      </c>
      <c r="BC2724">
        <v>79</v>
      </c>
      <c r="BD2724">
        <v>6210</v>
      </c>
      <c r="BE2724" t="s">
        <v>12069</v>
      </c>
      <c r="BF2724" t="s">
        <v>936</v>
      </c>
      <c r="BH2724">
        <v>81</v>
      </c>
      <c r="BI2724">
        <v>6210</v>
      </c>
      <c r="BJ2724" t="s">
        <v>5421</v>
      </c>
      <c r="BK2724" t="s">
        <v>936</v>
      </c>
      <c r="BP2724">
        <v>129</v>
      </c>
      <c r="BQ2724">
        <v>6260</v>
      </c>
      <c r="BS2724">
        <v>2</v>
      </c>
    </row>
    <row r="2725" spans="43:71" x14ac:dyDescent="0.2">
      <c r="AQ2725">
        <v>79</v>
      </c>
      <c r="AR2725">
        <v>6240</v>
      </c>
      <c r="AS2725" t="s">
        <v>32664</v>
      </c>
      <c r="AT2725" t="s">
        <v>939</v>
      </c>
      <c r="AU2725">
        <v>79</v>
      </c>
      <c r="AV2725">
        <v>6240</v>
      </c>
      <c r="AW2725" t="s">
        <v>25766</v>
      </c>
      <c r="AX2725" t="s">
        <v>939</v>
      </c>
      <c r="AY2725">
        <v>79</v>
      </c>
      <c r="AZ2725">
        <v>6240</v>
      </c>
      <c r="BA2725" t="s">
        <v>18918</v>
      </c>
      <c r="BB2725" t="s">
        <v>939</v>
      </c>
      <c r="BC2725">
        <v>79</v>
      </c>
      <c r="BD2725">
        <v>6240</v>
      </c>
      <c r="BE2725" t="s">
        <v>12070</v>
      </c>
      <c r="BF2725" t="s">
        <v>939</v>
      </c>
      <c r="BH2725">
        <v>81</v>
      </c>
      <c r="BI2725">
        <v>6240</v>
      </c>
      <c r="BJ2725" t="s">
        <v>5422</v>
      </c>
      <c r="BK2725" t="s">
        <v>937</v>
      </c>
      <c r="BP2725">
        <v>129</v>
      </c>
      <c r="BQ2725">
        <v>6270</v>
      </c>
      <c r="BS2725">
        <v>2</v>
      </c>
    </row>
    <row r="2726" spans="43:71" x14ac:dyDescent="0.2">
      <c r="AQ2726">
        <v>79</v>
      </c>
      <c r="AR2726">
        <v>6250</v>
      </c>
      <c r="AS2726" t="s">
        <v>32665</v>
      </c>
      <c r="AT2726" t="s">
        <v>939</v>
      </c>
      <c r="AU2726">
        <v>79</v>
      </c>
      <c r="AV2726">
        <v>6250</v>
      </c>
      <c r="AW2726" t="s">
        <v>25767</v>
      </c>
      <c r="AX2726" t="s">
        <v>939</v>
      </c>
      <c r="AY2726">
        <v>79</v>
      </c>
      <c r="AZ2726">
        <v>6250</v>
      </c>
      <c r="BA2726" t="s">
        <v>18919</v>
      </c>
      <c r="BB2726" t="s">
        <v>939</v>
      </c>
      <c r="BC2726">
        <v>79</v>
      </c>
      <c r="BD2726">
        <v>6250</v>
      </c>
      <c r="BE2726" t="s">
        <v>12071</v>
      </c>
      <c r="BF2726" t="s">
        <v>939</v>
      </c>
      <c r="BH2726">
        <v>81</v>
      </c>
      <c r="BI2726">
        <v>6250</v>
      </c>
      <c r="BJ2726" t="s">
        <v>5423</v>
      </c>
      <c r="BK2726" t="s">
        <v>936</v>
      </c>
      <c r="BP2726">
        <v>129</v>
      </c>
      <c r="BQ2726">
        <v>6280</v>
      </c>
      <c r="BS2726">
        <v>3</v>
      </c>
    </row>
    <row r="2727" spans="43:71" x14ac:dyDescent="0.2">
      <c r="AQ2727">
        <v>79</v>
      </c>
      <c r="AR2727">
        <v>6256</v>
      </c>
      <c r="AS2727" t="s">
        <v>32666</v>
      </c>
      <c r="AT2727" t="s">
        <v>939</v>
      </c>
      <c r="AU2727">
        <v>79</v>
      </c>
      <c r="AV2727">
        <v>6256</v>
      </c>
      <c r="AW2727" t="s">
        <v>25768</v>
      </c>
      <c r="AX2727" t="s">
        <v>939</v>
      </c>
      <c r="AY2727">
        <v>79</v>
      </c>
      <c r="AZ2727">
        <v>6256</v>
      </c>
      <c r="BA2727" t="s">
        <v>18920</v>
      </c>
      <c r="BB2727" t="s">
        <v>939</v>
      </c>
      <c r="BC2727">
        <v>79</v>
      </c>
      <c r="BD2727">
        <v>6256</v>
      </c>
      <c r="BE2727" t="s">
        <v>12072</v>
      </c>
      <c r="BF2727" t="s">
        <v>939</v>
      </c>
      <c r="BH2727">
        <v>81</v>
      </c>
      <c r="BI2727">
        <v>6256</v>
      </c>
      <c r="BJ2727" t="s">
        <v>5424</v>
      </c>
      <c r="BK2727" t="s">
        <v>936</v>
      </c>
      <c r="BP2727">
        <v>129</v>
      </c>
      <c r="BQ2727">
        <v>6290</v>
      </c>
      <c r="BS2727">
        <v>2</v>
      </c>
    </row>
    <row r="2728" spans="43:71" x14ac:dyDescent="0.2">
      <c r="AQ2728">
        <v>79</v>
      </c>
      <c r="AR2728">
        <v>6260</v>
      </c>
      <c r="AS2728" t="s">
        <v>32667</v>
      </c>
      <c r="AT2728" t="s">
        <v>937</v>
      </c>
      <c r="AU2728">
        <v>79</v>
      </c>
      <c r="AV2728">
        <v>6260</v>
      </c>
      <c r="AW2728" t="s">
        <v>25769</v>
      </c>
      <c r="AX2728" t="s">
        <v>937</v>
      </c>
      <c r="AY2728">
        <v>79</v>
      </c>
      <c r="AZ2728">
        <v>6260</v>
      </c>
      <c r="BA2728" t="s">
        <v>18921</v>
      </c>
      <c r="BB2728" t="s">
        <v>937</v>
      </c>
      <c r="BC2728">
        <v>79</v>
      </c>
      <c r="BD2728">
        <v>6260</v>
      </c>
      <c r="BE2728" t="s">
        <v>12073</v>
      </c>
      <c r="BF2728" t="s">
        <v>937</v>
      </c>
      <c r="BH2728">
        <v>81</v>
      </c>
      <c r="BI2728">
        <v>6260</v>
      </c>
      <c r="BJ2728" t="s">
        <v>5425</v>
      </c>
      <c r="BK2728" t="s">
        <v>937</v>
      </c>
      <c r="BP2728">
        <v>129</v>
      </c>
      <c r="BQ2728">
        <v>6300</v>
      </c>
      <c r="BS2728">
        <v>3</v>
      </c>
    </row>
    <row r="2729" spans="43:71" x14ac:dyDescent="0.2">
      <c r="AQ2729">
        <v>79</v>
      </c>
      <c r="AR2729">
        <v>6270</v>
      </c>
      <c r="AS2729" t="s">
        <v>32668</v>
      </c>
      <c r="AT2729" t="s">
        <v>937</v>
      </c>
      <c r="AU2729">
        <v>79</v>
      </c>
      <c r="AV2729">
        <v>6270</v>
      </c>
      <c r="AW2729" t="s">
        <v>25770</v>
      </c>
      <c r="AX2729" t="s">
        <v>937</v>
      </c>
      <c r="AY2729">
        <v>79</v>
      </c>
      <c r="AZ2729">
        <v>6270</v>
      </c>
      <c r="BA2729" t="s">
        <v>18922</v>
      </c>
      <c r="BB2729" t="s">
        <v>937</v>
      </c>
      <c r="BC2729">
        <v>79</v>
      </c>
      <c r="BD2729">
        <v>6270</v>
      </c>
      <c r="BE2729" t="s">
        <v>12074</v>
      </c>
      <c r="BF2729" t="s">
        <v>937</v>
      </c>
      <c r="BH2729">
        <v>81</v>
      </c>
      <c r="BI2729">
        <v>6270</v>
      </c>
      <c r="BJ2729" t="s">
        <v>5426</v>
      </c>
      <c r="BK2729" t="s">
        <v>937</v>
      </c>
      <c r="BP2729">
        <v>129</v>
      </c>
      <c r="BQ2729">
        <v>6310</v>
      </c>
      <c r="BS2729">
        <v>1</v>
      </c>
    </row>
    <row r="2730" spans="43:71" x14ac:dyDescent="0.2">
      <c r="AQ2730">
        <v>79</v>
      </c>
      <c r="AR2730">
        <v>6280</v>
      </c>
      <c r="AS2730" t="s">
        <v>32669</v>
      </c>
      <c r="AT2730" t="s">
        <v>939</v>
      </c>
      <c r="AU2730">
        <v>79</v>
      </c>
      <c r="AV2730">
        <v>6280</v>
      </c>
      <c r="AW2730" t="s">
        <v>25771</v>
      </c>
      <c r="AX2730" t="s">
        <v>939</v>
      </c>
      <c r="AY2730">
        <v>79</v>
      </c>
      <c r="AZ2730">
        <v>6280</v>
      </c>
      <c r="BA2730" t="s">
        <v>18923</v>
      </c>
      <c r="BB2730" t="s">
        <v>939</v>
      </c>
      <c r="BC2730">
        <v>79</v>
      </c>
      <c r="BD2730">
        <v>6280</v>
      </c>
      <c r="BE2730" t="s">
        <v>12075</v>
      </c>
      <c r="BF2730" t="s">
        <v>939</v>
      </c>
      <c r="BH2730">
        <v>81</v>
      </c>
      <c r="BI2730">
        <v>6280</v>
      </c>
      <c r="BJ2730" t="s">
        <v>5427</v>
      </c>
      <c r="BK2730" t="s">
        <v>936</v>
      </c>
      <c r="BP2730">
        <v>129</v>
      </c>
      <c r="BQ2730">
        <v>6320</v>
      </c>
      <c r="BS2730">
        <v>3</v>
      </c>
    </row>
    <row r="2731" spans="43:71" x14ac:dyDescent="0.2">
      <c r="AQ2731">
        <v>79</v>
      </c>
      <c r="AR2731">
        <v>6290</v>
      </c>
      <c r="AS2731" t="s">
        <v>32670</v>
      </c>
      <c r="AT2731" t="s">
        <v>939</v>
      </c>
      <c r="AU2731">
        <v>79</v>
      </c>
      <c r="AV2731">
        <v>6290</v>
      </c>
      <c r="AW2731" t="s">
        <v>25772</v>
      </c>
      <c r="AX2731" t="s">
        <v>939</v>
      </c>
      <c r="AY2731">
        <v>79</v>
      </c>
      <c r="AZ2731">
        <v>6290</v>
      </c>
      <c r="BA2731" t="s">
        <v>18924</v>
      </c>
      <c r="BB2731" t="s">
        <v>939</v>
      </c>
      <c r="BC2731">
        <v>79</v>
      </c>
      <c r="BD2731">
        <v>6290</v>
      </c>
      <c r="BE2731" t="s">
        <v>12076</v>
      </c>
      <c r="BF2731" t="s">
        <v>939</v>
      </c>
      <c r="BH2731">
        <v>81</v>
      </c>
      <c r="BI2731">
        <v>6290</v>
      </c>
      <c r="BJ2731" t="s">
        <v>5428</v>
      </c>
      <c r="BK2731" t="s">
        <v>936</v>
      </c>
      <c r="BP2731">
        <v>129</v>
      </c>
      <c r="BQ2731">
        <v>6330</v>
      </c>
      <c r="BS2731">
        <v>2</v>
      </c>
    </row>
    <row r="2732" spans="43:71" x14ac:dyDescent="0.2">
      <c r="AQ2732">
        <v>79</v>
      </c>
      <c r="AR2732">
        <v>6300</v>
      </c>
      <c r="AS2732" t="s">
        <v>32671</v>
      </c>
      <c r="AT2732" t="s">
        <v>938</v>
      </c>
      <c r="AU2732">
        <v>79</v>
      </c>
      <c r="AV2732">
        <v>6300</v>
      </c>
      <c r="AW2732" t="s">
        <v>25773</v>
      </c>
      <c r="AX2732" t="s">
        <v>938</v>
      </c>
      <c r="AY2732">
        <v>79</v>
      </c>
      <c r="AZ2732">
        <v>6300</v>
      </c>
      <c r="BA2732" t="s">
        <v>18925</v>
      </c>
      <c r="BB2732" t="s">
        <v>938</v>
      </c>
      <c r="BC2732">
        <v>79</v>
      </c>
      <c r="BD2732">
        <v>6300</v>
      </c>
      <c r="BE2732" t="s">
        <v>12077</v>
      </c>
      <c r="BF2732" t="s">
        <v>938</v>
      </c>
      <c r="BH2732">
        <v>81</v>
      </c>
      <c r="BI2732">
        <v>6300</v>
      </c>
      <c r="BJ2732" t="s">
        <v>5429</v>
      </c>
      <c r="BK2732" t="s">
        <v>936</v>
      </c>
      <c r="BP2732">
        <v>129</v>
      </c>
      <c r="BQ2732">
        <v>6340</v>
      </c>
      <c r="BS2732">
        <v>1</v>
      </c>
    </row>
    <row r="2733" spans="43:71" x14ac:dyDescent="0.2">
      <c r="AQ2733">
        <v>79</v>
      </c>
      <c r="AR2733">
        <v>6310</v>
      </c>
      <c r="AS2733" t="s">
        <v>32672</v>
      </c>
      <c r="AT2733" t="s">
        <v>938</v>
      </c>
      <c r="AU2733">
        <v>79</v>
      </c>
      <c r="AV2733">
        <v>6310</v>
      </c>
      <c r="AW2733" t="s">
        <v>25774</v>
      </c>
      <c r="AX2733" t="s">
        <v>938</v>
      </c>
      <c r="AY2733">
        <v>79</v>
      </c>
      <c r="AZ2733">
        <v>6310</v>
      </c>
      <c r="BA2733" t="s">
        <v>18926</v>
      </c>
      <c r="BB2733" t="s">
        <v>938</v>
      </c>
      <c r="BC2733">
        <v>79</v>
      </c>
      <c r="BD2733">
        <v>6310</v>
      </c>
      <c r="BE2733" t="s">
        <v>12078</v>
      </c>
      <c r="BF2733" t="s">
        <v>938</v>
      </c>
      <c r="BH2733">
        <v>81</v>
      </c>
      <c r="BI2733">
        <v>6310</v>
      </c>
      <c r="BJ2733" t="s">
        <v>5430</v>
      </c>
      <c r="BK2733" t="s">
        <v>936</v>
      </c>
      <c r="BP2733">
        <v>132</v>
      </c>
      <c r="BQ2733">
        <v>6010</v>
      </c>
      <c r="BS2733">
        <v>2</v>
      </c>
    </row>
    <row r="2734" spans="43:71" x14ac:dyDescent="0.2">
      <c r="AQ2734">
        <v>79</v>
      </c>
      <c r="AR2734">
        <v>6320</v>
      </c>
      <c r="AS2734" t="s">
        <v>32673</v>
      </c>
      <c r="AT2734" t="s">
        <v>938</v>
      </c>
      <c r="AU2734">
        <v>79</v>
      </c>
      <c r="AV2734">
        <v>6320</v>
      </c>
      <c r="AW2734" t="s">
        <v>25775</v>
      </c>
      <c r="AX2734" t="s">
        <v>938</v>
      </c>
      <c r="AY2734">
        <v>79</v>
      </c>
      <c r="AZ2734">
        <v>6320</v>
      </c>
      <c r="BA2734" t="s">
        <v>18927</v>
      </c>
      <c r="BB2734" t="s">
        <v>938</v>
      </c>
      <c r="BC2734">
        <v>79</v>
      </c>
      <c r="BD2734">
        <v>6320</v>
      </c>
      <c r="BE2734" t="s">
        <v>12079</v>
      </c>
      <c r="BF2734" t="s">
        <v>938</v>
      </c>
      <c r="BH2734">
        <v>81</v>
      </c>
      <c r="BI2734">
        <v>6320</v>
      </c>
      <c r="BJ2734" t="s">
        <v>5431</v>
      </c>
      <c r="BK2734" t="s">
        <v>936</v>
      </c>
      <c r="BP2734">
        <v>132</v>
      </c>
      <c r="BQ2734">
        <v>6020</v>
      </c>
      <c r="BS2734">
        <v>2</v>
      </c>
    </row>
    <row r="2735" spans="43:71" x14ac:dyDescent="0.2">
      <c r="AQ2735">
        <v>79</v>
      </c>
      <c r="AR2735">
        <v>6330</v>
      </c>
      <c r="AS2735" t="s">
        <v>32674</v>
      </c>
      <c r="AT2735" t="s">
        <v>936</v>
      </c>
      <c r="AU2735">
        <v>79</v>
      </c>
      <c r="AV2735">
        <v>6330</v>
      </c>
      <c r="AW2735" t="s">
        <v>25776</v>
      </c>
      <c r="AX2735" t="s">
        <v>936</v>
      </c>
      <c r="AY2735">
        <v>79</v>
      </c>
      <c r="AZ2735">
        <v>6330</v>
      </c>
      <c r="BA2735" t="s">
        <v>18928</v>
      </c>
      <c r="BB2735" t="s">
        <v>936</v>
      </c>
      <c r="BC2735">
        <v>79</v>
      </c>
      <c r="BD2735">
        <v>6330</v>
      </c>
      <c r="BE2735" t="s">
        <v>12080</v>
      </c>
      <c r="BF2735" t="s">
        <v>936</v>
      </c>
      <c r="BH2735">
        <v>81</v>
      </c>
      <c r="BI2735">
        <v>6330</v>
      </c>
      <c r="BJ2735" t="s">
        <v>5432</v>
      </c>
      <c r="BK2735" t="s">
        <v>936</v>
      </c>
      <c r="BP2735">
        <v>132</v>
      </c>
      <c r="BQ2735">
        <v>6030</v>
      </c>
      <c r="BS2735">
        <v>1</v>
      </c>
    </row>
    <row r="2736" spans="43:71" x14ac:dyDescent="0.2">
      <c r="AQ2736">
        <v>79</v>
      </c>
      <c r="AR2736">
        <v>6340</v>
      </c>
      <c r="AS2736" t="s">
        <v>32675</v>
      </c>
      <c r="AT2736" t="s">
        <v>936</v>
      </c>
      <c r="AU2736">
        <v>79</v>
      </c>
      <c r="AV2736">
        <v>6340</v>
      </c>
      <c r="AW2736" t="s">
        <v>25777</v>
      </c>
      <c r="AX2736" t="s">
        <v>936</v>
      </c>
      <c r="AY2736">
        <v>79</v>
      </c>
      <c r="AZ2736">
        <v>6340</v>
      </c>
      <c r="BA2736" t="s">
        <v>18929</v>
      </c>
      <c r="BB2736" t="s">
        <v>936</v>
      </c>
      <c r="BC2736">
        <v>79</v>
      </c>
      <c r="BD2736">
        <v>6340</v>
      </c>
      <c r="BE2736" t="s">
        <v>12081</v>
      </c>
      <c r="BF2736" t="s">
        <v>936</v>
      </c>
      <c r="BH2736">
        <v>81</v>
      </c>
      <c r="BI2736">
        <v>6340</v>
      </c>
      <c r="BJ2736" t="s">
        <v>5433</v>
      </c>
      <c r="BK2736" t="s">
        <v>936</v>
      </c>
      <c r="BP2736">
        <v>132</v>
      </c>
      <c r="BQ2736">
        <v>6040</v>
      </c>
      <c r="BS2736">
        <v>1</v>
      </c>
    </row>
    <row r="2737" spans="43:71" x14ac:dyDescent="0.2">
      <c r="AQ2737">
        <v>79</v>
      </c>
      <c r="AR2737">
        <v>6350</v>
      </c>
      <c r="AS2737" t="s">
        <v>32676</v>
      </c>
      <c r="AT2737" t="s">
        <v>938</v>
      </c>
      <c r="AU2737">
        <v>79</v>
      </c>
      <c r="AV2737">
        <v>6350</v>
      </c>
      <c r="AW2737" t="s">
        <v>25778</v>
      </c>
      <c r="AX2737" t="s">
        <v>938</v>
      </c>
      <c r="AY2737">
        <v>79</v>
      </c>
      <c r="AZ2737">
        <v>6350</v>
      </c>
      <c r="BA2737" t="s">
        <v>18930</v>
      </c>
      <c r="BB2737" t="s">
        <v>938</v>
      </c>
      <c r="BC2737">
        <v>79</v>
      </c>
      <c r="BD2737">
        <v>6350</v>
      </c>
      <c r="BE2737" t="s">
        <v>12082</v>
      </c>
      <c r="BF2737" t="s">
        <v>938</v>
      </c>
      <c r="BH2737">
        <v>81</v>
      </c>
      <c r="BI2737">
        <v>6350</v>
      </c>
      <c r="BJ2737" t="s">
        <v>5434</v>
      </c>
      <c r="BK2737" t="s">
        <v>936</v>
      </c>
      <c r="BP2737">
        <v>132</v>
      </c>
      <c r="BQ2737">
        <v>6070</v>
      </c>
      <c r="BS2737">
        <v>1</v>
      </c>
    </row>
    <row r="2738" spans="43:71" x14ac:dyDescent="0.2">
      <c r="AQ2738">
        <v>79</v>
      </c>
      <c r="AR2738">
        <v>6360</v>
      </c>
      <c r="AS2738" t="s">
        <v>32677</v>
      </c>
      <c r="AT2738" t="s">
        <v>936</v>
      </c>
      <c r="AU2738">
        <v>79</v>
      </c>
      <c r="AV2738">
        <v>6360</v>
      </c>
      <c r="AW2738" t="s">
        <v>25779</v>
      </c>
      <c r="AX2738" t="s">
        <v>936</v>
      </c>
      <c r="AY2738">
        <v>79</v>
      </c>
      <c r="AZ2738">
        <v>6360</v>
      </c>
      <c r="BA2738" t="s">
        <v>18931</v>
      </c>
      <c r="BB2738" t="s">
        <v>936</v>
      </c>
      <c r="BC2738">
        <v>79</v>
      </c>
      <c r="BD2738">
        <v>6360</v>
      </c>
      <c r="BE2738" t="s">
        <v>12083</v>
      </c>
      <c r="BF2738" t="s">
        <v>936</v>
      </c>
      <c r="BH2738">
        <v>81</v>
      </c>
      <c r="BI2738">
        <v>6360</v>
      </c>
      <c r="BJ2738" t="s">
        <v>5435</v>
      </c>
      <c r="BK2738" t="s">
        <v>936</v>
      </c>
      <c r="BP2738">
        <v>132</v>
      </c>
      <c r="BQ2738">
        <v>6080</v>
      </c>
      <c r="BS2738">
        <v>1</v>
      </c>
    </row>
    <row r="2739" spans="43:71" x14ac:dyDescent="0.2">
      <c r="AQ2739">
        <v>79</v>
      </c>
      <c r="AR2739">
        <v>7205</v>
      </c>
      <c r="AS2739" t="s">
        <v>32678</v>
      </c>
      <c r="AT2739" t="s">
        <v>937</v>
      </c>
      <c r="AU2739">
        <v>79</v>
      </c>
      <c r="AV2739">
        <v>7205</v>
      </c>
      <c r="AW2739" t="s">
        <v>25780</v>
      </c>
      <c r="AX2739" t="s">
        <v>937</v>
      </c>
      <c r="AY2739">
        <v>79</v>
      </c>
      <c r="AZ2739">
        <v>7205</v>
      </c>
      <c r="BA2739" t="s">
        <v>18932</v>
      </c>
      <c r="BB2739" t="s">
        <v>937</v>
      </c>
      <c r="BC2739">
        <v>79</v>
      </c>
      <c r="BD2739">
        <v>7205</v>
      </c>
      <c r="BE2739" t="s">
        <v>12084</v>
      </c>
      <c r="BF2739" t="s">
        <v>937</v>
      </c>
      <c r="BH2739">
        <v>81</v>
      </c>
      <c r="BI2739">
        <v>7205</v>
      </c>
      <c r="BJ2739" t="s">
        <v>5436</v>
      </c>
      <c r="BK2739" t="s">
        <v>937</v>
      </c>
      <c r="BP2739">
        <v>132</v>
      </c>
      <c r="BQ2739">
        <v>6090</v>
      </c>
      <c r="BS2739">
        <v>3</v>
      </c>
    </row>
    <row r="2740" spans="43:71" x14ac:dyDescent="0.2">
      <c r="AQ2740">
        <v>79</v>
      </c>
      <c r="AR2740">
        <v>7206</v>
      </c>
      <c r="AS2740" t="s">
        <v>32679</v>
      </c>
      <c r="AT2740" t="s">
        <v>939</v>
      </c>
      <c r="AU2740">
        <v>79</v>
      </c>
      <c r="AV2740">
        <v>7206</v>
      </c>
      <c r="AW2740" t="s">
        <v>25781</v>
      </c>
      <c r="AX2740" t="s">
        <v>939</v>
      </c>
      <c r="AY2740">
        <v>79</v>
      </c>
      <c r="AZ2740">
        <v>7206</v>
      </c>
      <c r="BA2740" t="s">
        <v>18933</v>
      </c>
      <c r="BB2740" t="s">
        <v>939</v>
      </c>
      <c r="BC2740">
        <v>79</v>
      </c>
      <c r="BD2740">
        <v>7206</v>
      </c>
      <c r="BE2740" t="s">
        <v>12085</v>
      </c>
      <c r="BF2740" t="s">
        <v>939</v>
      </c>
      <c r="BH2740">
        <v>81</v>
      </c>
      <c r="BI2740">
        <v>7206</v>
      </c>
      <c r="BJ2740" t="s">
        <v>5437</v>
      </c>
      <c r="BK2740" t="s">
        <v>936</v>
      </c>
      <c r="BP2740">
        <v>132</v>
      </c>
      <c r="BQ2740">
        <v>6100</v>
      </c>
      <c r="BS2740">
        <v>4</v>
      </c>
    </row>
    <row r="2741" spans="43:71" x14ac:dyDescent="0.2">
      <c r="AQ2741">
        <v>79</v>
      </c>
      <c r="AR2741">
        <v>7207</v>
      </c>
      <c r="AS2741" t="s">
        <v>32680</v>
      </c>
      <c r="AT2741" t="s">
        <v>939</v>
      </c>
      <c r="AU2741">
        <v>79</v>
      </c>
      <c r="AV2741">
        <v>7207</v>
      </c>
      <c r="AW2741" t="s">
        <v>25782</v>
      </c>
      <c r="AX2741" t="s">
        <v>939</v>
      </c>
      <c r="AY2741">
        <v>79</v>
      </c>
      <c r="AZ2741">
        <v>7207</v>
      </c>
      <c r="BA2741" t="s">
        <v>18934</v>
      </c>
      <c r="BB2741" t="s">
        <v>939</v>
      </c>
      <c r="BC2741">
        <v>79</v>
      </c>
      <c r="BD2741">
        <v>7207</v>
      </c>
      <c r="BE2741" t="s">
        <v>12086</v>
      </c>
      <c r="BF2741" t="s">
        <v>939</v>
      </c>
      <c r="BH2741">
        <v>81</v>
      </c>
      <c r="BI2741">
        <v>7207</v>
      </c>
      <c r="BJ2741" t="s">
        <v>5438</v>
      </c>
      <c r="BK2741" t="s">
        <v>936</v>
      </c>
      <c r="BP2741">
        <v>132</v>
      </c>
      <c r="BQ2741">
        <v>6101</v>
      </c>
      <c r="BS2741">
        <v>1</v>
      </c>
    </row>
    <row r="2742" spans="43:71" x14ac:dyDescent="0.2">
      <c r="AQ2742">
        <v>79</v>
      </c>
      <c r="AR2742">
        <v>7210</v>
      </c>
      <c r="AS2742" t="s">
        <v>32681</v>
      </c>
      <c r="AT2742" t="s">
        <v>938</v>
      </c>
      <c r="AU2742">
        <v>79</v>
      </c>
      <c r="AV2742">
        <v>7210</v>
      </c>
      <c r="AW2742" t="s">
        <v>25783</v>
      </c>
      <c r="AX2742" t="s">
        <v>938</v>
      </c>
      <c r="AY2742">
        <v>79</v>
      </c>
      <c r="AZ2742">
        <v>7210</v>
      </c>
      <c r="BA2742" t="s">
        <v>18935</v>
      </c>
      <c r="BB2742" t="s">
        <v>938</v>
      </c>
      <c r="BC2742">
        <v>79</v>
      </c>
      <c r="BD2742">
        <v>7210</v>
      </c>
      <c r="BE2742" t="s">
        <v>12087</v>
      </c>
      <c r="BF2742" t="s">
        <v>938</v>
      </c>
      <c r="BH2742">
        <v>81</v>
      </c>
      <c r="BI2742">
        <v>7210</v>
      </c>
      <c r="BJ2742" t="s">
        <v>5439</v>
      </c>
      <c r="BK2742" t="s">
        <v>937</v>
      </c>
      <c r="BP2742">
        <v>132</v>
      </c>
      <c r="BQ2742">
        <v>6110</v>
      </c>
      <c r="BS2742">
        <v>1</v>
      </c>
    </row>
    <row r="2743" spans="43:71" x14ac:dyDescent="0.2">
      <c r="AQ2743">
        <v>79</v>
      </c>
      <c r="AR2743">
        <v>8073</v>
      </c>
      <c r="AS2743" t="s">
        <v>32682</v>
      </c>
      <c r="AT2743" t="s">
        <v>936</v>
      </c>
      <c r="AU2743">
        <v>79</v>
      </c>
      <c r="AV2743">
        <v>8073</v>
      </c>
      <c r="AW2743" t="s">
        <v>25784</v>
      </c>
      <c r="AX2743" t="s">
        <v>936</v>
      </c>
      <c r="AY2743">
        <v>79</v>
      </c>
      <c r="AZ2743">
        <v>8073</v>
      </c>
      <c r="BA2743" t="s">
        <v>18936</v>
      </c>
      <c r="BB2743" t="s">
        <v>936</v>
      </c>
      <c r="BC2743">
        <v>79</v>
      </c>
      <c r="BD2743">
        <v>8073</v>
      </c>
      <c r="BE2743" t="s">
        <v>12088</v>
      </c>
      <c r="BF2743" t="s">
        <v>936</v>
      </c>
      <c r="BH2743">
        <v>81</v>
      </c>
      <c r="BI2743">
        <v>8073</v>
      </c>
      <c r="BJ2743" t="s">
        <v>5440</v>
      </c>
      <c r="BK2743" t="s">
        <v>936</v>
      </c>
      <c r="BP2743">
        <v>132</v>
      </c>
      <c r="BQ2743">
        <v>6130</v>
      </c>
      <c r="BS2743">
        <v>1</v>
      </c>
    </row>
    <row r="2744" spans="43:71" x14ac:dyDescent="0.2">
      <c r="AQ2744">
        <v>79</v>
      </c>
      <c r="AR2744">
        <v>8074</v>
      </c>
      <c r="AS2744" t="s">
        <v>32683</v>
      </c>
      <c r="AT2744" t="s">
        <v>937</v>
      </c>
      <c r="AU2744">
        <v>79</v>
      </c>
      <c r="AV2744">
        <v>8074</v>
      </c>
      <c r="AW2744" t="s">
        <v>25785</v>
      </c>
      <c r="AX2744" t="s">
        <v>937</v>
      </c>
      <c r="AY2744">
        <v>79</v>
      </c>
      <c r="AZ2744">
        <v>8074</v>
      </c>
      <c r="BA2744" t="s">
        <v>18937</v>
      </c>
      <c r="BB2744" t="s">
        <v>937</v>
      </c>
      <c r="BC2744">
        <v>79</v>
      </c>
      <c r="BD2744">
        <v>8074</v>
      </c>
      <c r="BE2744" t="s">
        <v>12089</v>
      </c>
      <c r="BF2744" t="s">
        <v>937</v>
      </c>
      <c r="BH2744">
        <v>81</v>
      </c>
      <c r="BI2744">
        <v>8074</v>
      </c>
      <c r="BJ2744" t="s">
        <v>5441</v>
      </c>
      <c r="BK2744" t="s">
        <v>937</v>
      </c>
      <c r="BP2744">
        <v>132</v>
      </c>
      <c r="BQ2744">
        <v>6131</v>
      </c>
      <c r="BS2744">
        <v>1</v>
      </c>
    </row>
    <row r="2745" spans="43:71" x14ac:dyDescent="0.2">
      <c r="AQ2745">
        <v>79</v>
      </c>
      <c r="AR2745">
        <v>8075</v>
      </c>
      <c r="AS2745" t="s">
        <v>32684</v>
      </c>
      <c r="AT2745" t="s">
        <v>937</v>
      </c>
      <c r="AU2745">
        <v>79</v>
      </c>
      <c r="AV2745">
        <v>8075</v>
      </c>
      <c r="AW2745" t="s">
        <v>25786</v>
      </c>
      <c r="AX2745" t="s">
        <v>937</v>
      </c>
      <c r="AY2745">
        <v>79</v>
      </c>
      <c r="AZ2745">
        <v>8075</v>
      </c>
      <c r="BA2745" t="s">
        <v>18938</v>
      </c>
      <c r="BB2745" t="s">
        <v>937</v>
      </c>
      <c r="BC2745">
        <v>79</v>
      </c>
      <c r="BD2745">
        <v>8075</v>
      </c>
      <c r="BE2745" t="s">
        <v>12090</v>
      </c>
      <c r="BF2745" t="s">
        <v>937</v>
      </c>
      <c r="BH2745">
        <v>81</v>
      </c>
      <c r="BI2745">
        <v>8075</v>
      </c>
      <c r="BJ2745" t="s">
        <v>5442</v>
      </c>
      <c r="BK2745" t="s">
        <v>938</v>
      </c>
      <c r="BP2745">
        <v>132</v>
      </c>
      <c r="BQ2745">
        <v>6140</v>
      </c>
      <c r="BS2745">
        <v>2</v>
      </c>
    </row>
    <row r="2746" spans="43:71" x14ac:dyDescent="0.2">
      <c r="AQ2746">
        <v>79</v>
      </c>
      <c r="AR2746">
        <v>8076</v>
      </c>
      <c r="AS2746" t="s">
        <v>32685</v>
      </c>
      <c r="AT2746" t="s">
        <v>938</v>
      </c>
      <c r="AU2746">
        <v>79</v>
      </c>
      <c r="AV2746">
        <v>8076</v>
      </c>
      <c r="AW2746" t="s">
        <v>25787</v>
      </c>
      <c r="AX2746" t="s">
        <v>938</v>
      </c>
      <c r="AY2746">
        <v>79</v>
      </c>
      <c r="AZ2746">
        <v>8076</v>
      </c>
      <c r="BA2746" t="s">
        <v>18939</v>
      </c>
      <c r="BB2746" t="s">
        <v>938</v>
      </c>
      <c r="BC2746">
        <v>79</v>
      </c>
      <c r="BD2746">
        <v>8076</v>
      </c>
      <c r="BE2746" t="s">
        <v>12091</v>
      </c>
      <c r="BF2746" t="s">
        <v>938</v>
      </c>
      <c r="BH2746">
        <v>81</v>
      </c>
      <c r="BI2746">
        <v>8076</v>
      </c>
      <c r="BJ2746" t="s">
        <v>5443</v>
      </c>
      <c r="BK2746" t="s">
        <v>937</v>
      </c>
      <c r="BP2746">
        <v>132</v>
      </c>
      <c r="BQ2746">
        <v>6150</v>
      </c>
      <c r="BS2746">
        <v>1</v>
      </c>
    </row>
    <row r="2747" spans="43:71" x14ac:dyDescent="0.2">
      <c r="AQ2747">
        <v>79</v>
      </c>
      <c r="AR2747">
        <v>8077</v>
      </c>
      <c r="AS2747" t="s">
        <v>32686</v>
      </c>
      <c r="AT2747" t="s">
        <v>939</v>
      </c>
      <c r="AU2747">
        <v>79</v>
      </c>
      <c r="AV2747">
        <v>8077</v>
      </c>
      <c r="AW2747" t="s">
        <v>25788</v>
      </c>
      <c r="AX2747" t="s">
        <v>939</v>
      </c>
      <c r="AY2747">
        <v>79</v>
      </c>
      <c r="AZ2747">
        <v>8077</v>
      </c>
      <c r="BA2747" t="s">
        <v>18940</v>
      </c>
      <c r="BB2747" t="s">
        <v>939</v>
      </c>
      <c r="BC2747">
        <v>79</v>
      </c>
      <c r="BD2747">
        <v>8077</v>
      </c>
      <c r="BE2747" t="s">
        <v>12092</v>
      </c>
      <c r="BF2747" t="s">
        <v>939</v>
      </c>
      <c r="BH2747">
        <v>81</v>
      </c>
      <c r="BI2747">
        <v>8077</v>
      </c>
      <c r="BJ2747" t="s">
        <v>5444</v>
      </c>
      <c r="BK2747" t="s">
        <v>937</v>
      </c>
      <c r="BP2747">
        <v>132</v>
      </c>
      <c r="BQ2747">
        <v>6160</v>
      </c>
      <c r="BS2747">
        <v>2</v>
      </c>
    </row>
    <row r="2748" spans="43:71" x14ac:dyDescent="0.2">
      <c r="AQ2748">
        <v>79</v>
      </c>
      <c r="AR2748">
        <v>8078</v>
      </c>
      <c r="AS2748" t="s">
        <v>32687</v>
      </c>
      <c r="AT2748" t="s">
        <v>939</v>
      </c>
      <c r="AU2748">
        <v>79</v>
      </c>
      <c r="AV2748">
        <v>8078</v>
      </c>
      <c r="AW2748" t="s">
        <v>25789</v>
      </c>
      <c r="AX2748" t="s">
        <v>939</v>
      </c>
      <c r="AY2748">
        <v>79</v>
      </c>
      <c r="AZ2748">
        <v>8078</v>
      </c>
      <c r="BA2748" t="s">
        <v>18941</v>
      </c>
      <c r="BB2748" t="s">
        <v>939</v>
      </c>
      <c r="BC2748">
        <v>79</v>
      </c>
      <c r="BD2748">
        <v>8078</v>
      </c>
      <c r="BE2748" t="s">
        <v>12093</v>
      </c>
      <c r="BF2748" t="s">
        <v>939</v>
      </c>
      <c r="BH2748">
        <v>81</v>
      </c>
      <c r="BI2748">
        <v>8078</v>
      </c>
      <c r="BJ2748" t="s">
        <v>5445</v>
      </c>
      <c r="BK2748" t="s">
        <v>937</v>
      </c>
      <c r="BP2748">
        <v>132</v>
      </c>
      <c r="BQ2748">
        <v>6170</v>
      </c>
      <c r="BS2748">
        <v>1</v>
      </c>
    </row>
    <row r="2749" spans="43:71" x14ac:dyDescent="0.2">
      <c r="AQ2749">
        <v>79</v>
      </c>
      <c r="AR2749">
        <v>8079</v>
      </c>
      <c r="AS2749" t="s">
        <v>32688</v>
      </c>
      <c r="AT2749" t="s">
        <v>939</v>
      </c>
      <c r="AU2749">
        <v>79</v>
      </c>
      <c r="AV2749">
        <v>8079</v>
      </c>
      <c r="AW2749" t="s">
        <v>25790</v>
      </c>
      <c r="AX2749" t="s">
        <v>939</v>
      </c>
      <c r="AY2749">
        <v>79</v>
      </c>
      <c r="AZ2749">
        <v>8079</v>
      </c>
      <c r="BA2749" t="s">
        <v>18942</v>
      </c>
      <c r="BB2749" t="s">
        <v>939</v>
      </c>
      <c r="BC2749">
        <v>79</v>
      </c>
      <c r="BD2749">
        <v>8079</v>
      </c>
      <c r="BE2749" t="s">
        <v>12094</v>
      </c>
      <c r="BF2749" t="s">
        <v>939</v>
      </c>
      <c r="BH2749">
        <v>81</v>
      </c>
      <c r="BI2749">
        <v>8079</v>
      </c>
      <c r="BJ2749" t="s">
        <v>5446</v>
      </c>
      <c r="BK2749" t="s">
        <v>937</v>
      </c>
      <c r="BP2749">
        <v>132</v>
      </c>
      <c r="BQ2749">
        <v>6180</v>
      </c>
      <c r="BS2749">
        <v>1</v>
      </c>
    </row>
    <row r="2750" spans="43:71" x14ac:dyDescent="0.2">
      <c r="AQ2750">
        <v>79</v>
      </c>
      <c r="AR2750">
        <v>8080</v>
      </c>
      <c r="AS2750" t="s">
        <v>32689</v>
      </c>
      <c r="AT2750" t="s">
        <v>939</v>
      </c>
      <c r="AU2750">
        <v>79</v>
      </c>
      <c r="AV2750">
        <v>8080</v>
      </c>
      <c r="AW2750" t="s">
        <v>25791</v>
      </c>
      <c r="AX2750" t="s">
        <v>939</v>
      </c>
      <c r="AY2750">
        <v>79</v>
      </c>
      <c r="AZ2750">
        <v>8080</v>
      </c>
      <c r="BA2750" t="s">
        <v>18943</v>
      </c>
      <c r="BB2750" t="s">
        <v>939</v>
      </c>
      <c r="BC2750">
        <v>79</v>
      </c>
      <c r="BD2750">
        <v>8080</v>
      </c>
      <c r="BE2750" t="s">
        <v>12095</v>
      </c>
      <c r="BF2750" t="s">
        <v>939</v>
      </c>
      <c r="BH2750">
        <v>81</v>
      </c>
      <c r="BI2750">
        <v>8080</v>
      </c>
      <c r="BJ2750" t="s">
        <v>5447</v>
      </c>
      <c r="BK2750" t="s">
        <v>937</v>
      </c>
      <c r="BP2750">
        <v>132</v>
      </c>
      <c r="BQ2750">
        <v>6190</v>
      </c>
      <c r="BS2750">
        <v>1</v>
      </c>
    </row>
    <row r="2751" spans="43:71" x14ac:dyDescent="0.2">
      <c r="AQ2751">
        <v>79</v>
      </c>
      <c r="AR2751">
        <v>8081</v>
      </c>
      <c r="AS2751" t="s">
        <v>32690</v>
      </c>
      <c r="AT2751" t="s">
        <v>939</v>
      </c>
      <c r="AU2751">
        <v>79</v>
      </c>
      <c r="AV2751">
        <v>8081</v>
      </c>
      <c r="AW2751" t="s">
        <v>25792</v>
      </c>
      <c r="AX2751" t="s">
        <v>939</v>
      </c>
      <c r="AY2751">
        <v>79</v>
      </c>
      <c r="AZ2751">
        <v>8081</v>
      </c>
      <c r="BA2751" t="s">
        <v>18944</v>
      </c>
      <c r="BB2751" t="s">
        <v>939</v>
      </c>
      <c r="BC2751">
        <v>79</v>
      </c>
      <c r="BD2751">
        <v>8081</v>
      </c>
      <c r="BE2751" t="s">
        <v>12096</v>
      </c>
      <c r="BF2751" t="s">
        <v>939</v>
      </c>
      <c r="BH2751">
        <v>81</v>
      </c>
      <c r="BI2751">
        <v>8081</v>
      </c>
      <c r="BJ2751" t="s">
        <v>5448</v>
      </c>
      <c r="BK2751" t="s">
        <v>937</v>
      </c>
      <c r="BP2751">
        <v>132</v>
      </c>
      <c r="BQ2751">
        <v>6200</v>
      </c>
      <c r="BS2751">
        <v>1</v>
      </c>
    </row>
    <row r="2752" spans="43:71" x14ac:dyDescent="0.2">
      <c r="AQ2752">
        <v>79</v>
      </c>
      <c r="AR2752">
        <v>8082</v>
      </c>
      <c r="AS2752" t="s">
        <v>32691</v>
      </c>
      <c r="AT2752" t="s">
        <v>939</v>
      </c>
      <c r="AU2752">
        <v>79</v>
      </c>
      <c r="AV2752">
        <v>8082</v>
      </c>
      <c r="AW2752" t="s">
        <v>25793</v>
      </c>
      <c r="AX2752" t="s">
        <v>939</v>
      </c>
      <c r="AY2752">
        <v>79</v>
      </c>
      <c r="AZ2752">
        <v>8082</v>
      </c>
      <c r="BA2752" t="s">
        <v>18945</v>
      </c>
      <c r="BB2752" t="s">
        <v>939</v>
      </c>
      <c r="BC2752">
        <v>79</v>
      </c>
      <c r="BD2752">
        <v>8082</v>
      </c>
      <c r="BE2752" t="s">
        <v>12097</v>
      </c>
      <c r="BF2752" t="s">
        <v>939</v>
      </c>
      <c r="BH2752">
        <v>81</v>
      </c>
      <c r="BI2752">
        <v>8082</v>
      </c>
      <c r="BJ2752" t="s">
        <v>5449</v>
      </c>
      <c r="BK2752" t="s">
        <v>938</v>
      </c>
      <c r="BP2752">
        <v>132</v>
      </c>
      <c r="BQ2752">
        <v>6210</v>
      </c>
      <c r="BS2752">
        <v>1</v>
      </c>
    </row>
    <row r="2753" spans="43:71" x14ac:dyDescent="0.2">
      <c r="AQ2753">
        <v>79</v>
      </c>
      <c r="AR2753">
        <v>8083</v>
      </c>
      <c r="AS2753" t="s">
        <v>32692</v>
      </c>
      <c r="AT2753" t="s">
        <v>939</v>
      </c>
      <c r="AU2753">
        <v>79</v>
      </c>
      <c r="AV2753">
        <v>8083</v>
      </c>
      <c r="AW2753" t="s">
        <v>25794</v>
      </c>
      <c r="AX2753" t="s">
        <v>939</v>
      </c>
      <c r="AY2753">
        <v>79</v>
      </c>
      <c r="AZ2753">
        <v>8083</v>
      </c>
      <c r="BA2753" t="s">
        <v>18946</v>
      </c>
      <c r="BB2753" t="s">
        <v>939</v>
      </c>
      <c r="BC2753">
        <v>79</v>
      </c>
      <c r="BD2753">
        <v>8083</v>
      </c>
      <c r="BE2753" t="s">
        <v>12098</v>
      </c>
      <c r="BF2753" t="s">
        <v>939</v>
      </c>
      <c r="BH2753">
        <v>81</v>
      </c>
      <c r="BI2753">
        <v>8083</v>
      </c>
      <c r="BJ2753" t="s">
        <v>5450</v>
      </c>
      <c r="BK2753" t="s">
        <v>937</v>
      </c>
      <c r="BP2753">
        <v>132</v>
      </c>
      <c r="BQ2753">
        <v>6240</v>
      </c>
      <c r="BS2753">
        <v>2</v>
      </c>
    </row>
    <row r="2754" spans="43:71" x14ac:dyDescent="0.2">
      <c r="AQ2754">
        <v>79</v>
      </c>
      <c r="AR2754">
        <v>8084</v>
      </c>
      <c r="AS2754" t="s">
        <v>32693</v>
      </c>
      <c r="AT2754" t="s">
        <v>939</v>
      </c>
      <c r="AU2754">
        <v>79</v>
      </c>
      <c r="AV2754">
        <v>8084</v>
      </c>
      <c r="AW2754" t="s">
        <v>25795</v>
      </c>
      <c r="AX2754" t="s">
        <v>939</v>
      </c>
      <c r="AY2754">
        <v>79</v>
      </c>
      <c r="AZ2754">
        <v>8084</v>
      </c>
      <c r="BA2754" t="s">
        <v>18947</v>
      </c>
      <c r="BB2754" t="s">
        <v>939</v>
      </c>
      <c r="BC2754">
        <v>79</v>
      </c>
      <c r="BD2754">
        <v>8084</v>
      </c>
      <c r="BE2754" t="s">
        <v>12099</v>
      </c>
      <c r="BF2754" t="s">
        <v>939</v>
      </c>
      <c r="BH2754">
        <v>81</v>
      </c>
      <c r="BI2754">
        <v>8084</v>
      </c>
      <c r="BJ2754" t="s">
        <v>5451</v>
      </c>
      <c r="BK2754" t="s">
        <v>937</v>
      </c>
      <c r="BP2754">
        <v>132</v>
      </c>
      <c r="BQ2754">
        <v>6250</v>
      </c>
      <c r="BS2754">
        <v>1</v>
      </c>
    </row>
    <row r="2755" spans="43:71" x14ac:dyDescent="0.2">
      <c r="AQ2755">
        <v>80</v>
      </c>
      <c r="AR2755">
        <v>6010</v>
      </c>
      <c r="AS2755" t="s">
        <v>32694</v>
      </c>
      <c r="AT2755" t="s">
        <v>937</v>
      </c>
      <c r="AU2755">
        <v>80</v>
      </c>
      <c r="AV2755">
        <v>6010</v>
      </c>
      <c r="AW2755" t="s">
        <v>25796</v>
      </c>
      <c r="AX2755" t="s">
        <v>937</v>
      </c>
      <c r="AY2755">
        <v>80</v>
      </c>
      <c r="AZ2755">
        <v>6010</v>
      </c>
      <c r="BA2755" t="s">
        <v>18948</v>
      </c>
      <c r="BB2755" t="s">
        <v>937</v>
      </c>
      <c r="BC2755">
        <v>80</v>
      </c>
      <c r="BD2755">
        <v>6010</v>
      </c>
      <c r="BE2755" t="s">
        <v>12100</v>
      </c>
      <c r="BF2755" t="s">
        <v>937</v>
      </c>
      <c r="BH2755">
        <v>83</v>
      </c>
      <c r="BI2755">
        <v>6010</v>
      </c>
      <c r="BJ2755" t="s">
        <v>5452</v>
      </c>
      <c r="BK2755" t="s">
        <v>937</v>
      </c>
      <c r="BP2755">
        <v>132</v>
      </c>
      <c r="BQ2755">
        <v>6256</v>
      </c>
      <c r="BS2755">
        <v>1</v>
      </c>
    </row>
    <row r="2756" spans="43:71" x14ac:dyDescent="0.2">
      <c r="AQ2756">
        <v>80</v>
      </c>
      <c r="AR2756">
        <v>6020</v>
      </c>
      <c r="AS2756" t="s">
        <v>32695</v>
      </c>
      <c r="AT2756" t="s">
        <v>937</v>
      </c>
      <c r="AU2756">
        <v>80</v>
      </c>
      <c r="AV2756">
        <v>6020</v>
      </c>
      <c r="AW2756" t="s">
        <v>25797</v>
      </c>
      <c r="AX2756" t="s">
        <v>937</v>
      </c>
      <c r="AY2756">
        <v>80</v>
      </c>
      <c r="AZ2756">
        <v>6020</v>
      </c>
      <c r="BA2756" t="s">
        <v>18949</v>
      </c>
      <c r="BB2756" t="s">
        <v>937</v>
      </c>
      <c r="BC2756">
        <v>80</v>
      </c>
      <c r="BD2756">
        <v>6020</v>
      </c>
      <c r="BE2756" t="s">
        <v>12101</v>
      </c>
      <c r="BF2756" t="s">
        <v>937</v>
      </c>
      <c r="BH2756">
        <v>83</v>
      </c>
      <c r="BI2756">
        <v>6020</v>
      </c>
      <c r="BJ2756" t="s">
        <v>5453</v>
      </c>
      <c r="BK2756" t="s">
        <v>937</v>
      </c>
      <c r="BP2756">
        <v>132</v>
      </c>
      <c r="BQ2756">
        <v>6260</v>
      </c>
      <c r="BS2756">
        <v>1</v>
      </c>
    </row>
    <row r="2757" spans="43:71" x14ac:dyDescent="0.2">
      <c r="AQ2757">
        <v>80</v>
      </c>
      <c r="AR2757">
        <v>6030</v>
      </c>
      <c r="AS2757" t="s">
        <v>32696</v>
      </c>
      <c r="AT2757" t="s">
        <v>937</v>
      </c>
      <c r="AU2757">
        <v>80</v>
      </c>
      <c r="AV2757">
        <v>6030</v>
      </c>
      <c r="AW2757" t="s">
        <v>25798</v>
      </c>
      <c r="AX2757" t="s">
        <v>937</v>
      </c>
      <c r="AY2757">
        <v>80</v>
      </c>
      <c r="AZ2757">
        <v>6030</v>
      </c>
      <c r="BA2757" t="s">
        <v>18950</v>
      </c>
      <c r="BB2757" t="s">
        <v>937</v>
      </c>
      <c r="BC2757">
        <v>80</v>
      </c>
      <c r="BD2757">
        <v>6030</v>
      </c>
      <c r="BE2757" t="s">
        <v>12102</v>
      </c>
      <c r="BF2757" t="s">
        <v>937</v>
      </c>
      <c r="BH2757">
        <v>83</v>
      </c>
      <c r="BI2757">
        <v>6030</v>
      </c>
      <c r="BJ2757" t="s">
        <v>5454</v>
      </c>
      <c r="BK2757" t="s">
        <v>937</v>
      </c>
      <c r="BP2757">
        <v>132</v>
      </c>
      <c r="BQ2757">
        <v>6270</v>
      </c>
      <c r="BS2757">
        <v>2</v>
      </c>
    </row>
    <row r="2758" spans="43:71" x14ac:dyDescent="0.2">
      <c r="AQ2758">
        <v>80</v>
      </c>
      <c r="AR2758">
        <v>6040</v>
      </c>
      <c r="AS2758" t="s">
        <v>32697</v>
      </c>
      <c r="AT2758" t="s">
        <v>937</v>
      </c>
      <c r="AU2758">
        <v>80</v>
      </c>
      <c r="AV2758">
        <v>6040</v>
      </c>
      <c r="AW2758" t="s">
        <v>25799</v>
      </c>
      <c r="AX2758" t="s">
        <v>937</v>
      </c>
      <c r="AY2758">
        <v>80</v>
      </c>
      <c r="AZ2758">
        <v>6040</v>
      </c>
      <c r="BA2758" t="s">
        <v>18951</v>
      </c>
      <c r="BB2758" t="s">
        <v>937</v>
      </c>
      <c r="BC2758">
        <v>80</v>
      </c>
      <c r="BD2758">
        <v>6040</v>
      </c>
      <c r="BE2758" t="s">
        <v>12103</v>
      </c>
      <c r="BF2758" t="s">
        <v>937</v>
      </c>
      <c r="BH2758">
        <v>83</v>
      </c>
      <c r="BI2758">
        <v>6040</v>
      </c>
      <c r="BJ2758" t="s">
        <v>5455</v>
      </c>
      <c r="BK2758" t="s">
        <v>937</v>
      </c>
      <c r="BP2758">
        <v>132</v>
      </c>
      <c r="BQ2758">
        <v>6280</v>
      </c>
      <c r="BS2758">
        <v>1</v>
      </c>
    </row>
    <row r="2759" spans="43:71" x14ac:dyDescent="0.2">
      <c r="AQ2759">
        <v>80</v>
      </c>
      <c r="AR2759">
        <v>6070</v>
      </c>
      <c r="AS2759" t="s">
        <v>32698</v>
      </c>
      <c r="AT2759" t="s">
        <v>937</v>
      </c>
      <c r="AU2759">
        <v>80</v>
      </c>
      <c r="AV2759">
        <v>6070</v>
      </c>
      <c r="AW2759" t="s">
        <v>25800</v>
      </c>
      <c r="AX2759" t="s">
        <v>937</v>
      </c>
      <c r="AY2759">
        <v>80</v>
      </c>
      <c r="AZ2759">
        <v>6070</v>
      </c>
      <c r="BA2759" t="s">
        <v>18952</v>
      </c>
      <c r="BB2759" t="s">
        <v>937</v>
      </c>
      <c r="BC2759">
        <v>80</v>
      </c>
      <c r="BD2759">
        <v>6070</v>
      </c>
      <c r="BE2759" t="s">
        <v>12104</v>
      </c>
      <c r="BF2759" t="s">
        <v>937</v>
      </c>
      <c r="BH2759">
        <v>83</v>
      </c>
      <c r="BI2759">
        <v>6070</v>
      </c>
      <c r="BJ2759" t="s">
        <v>5456</v>
      </c>
      <c r="BK2759" t="s">
        <v>937</v>
      </c>
      <c r="BP2759">
        <v>132</v>
      </c>
      <c r="BQ2759">
        <v>6290</v>
      </c>
      <c r="BS2759">
        <v>1</v>
      </c>
    </row>
    <row r="2760" spans="43:71" x14ac:dyDescent="0.2">
      <c r="AQ2760">
        <v>80</v>
      </c>
      <c r="AR2760">
        <v>6080</v>
      </c>
      <c r="AS2760" t="s">
        <v>32699</v>
      </c>
      <c r="AT2760" t="s">
        <v>937</v>
      </c>
      <c r="AU2760">
        <v>80</v>
      </c>
      <c r="AV2760">
        <v>6080</v>
      </c>
      <c r="AW2760" t="s">
        <v>25801</v>
      </c>
      <c r="AX2760" t="s">
        <v>937</v>
      </c>
      <c r="AY2760">
        <v>80</v>
      </c>
      <c r="AZ2760">
        <v>6080</v>
      </c>
      <c r="BA2760" t="s">
        <v>18953</v>
      </c>
      <c r="BB2760" t="s">
        <v>937</v>
      </c>
      <c r="BC2760">
        <v>80</v>
      </c>
      <c r="BD2760">
        <v>6080</v>
      </c>
      <c r="BE2760" t="s">
        <v>12105</v>
      </c>
      <c r="BF2760" t="s">
        <v>937</v>
      </c>
      <c r="BH2760">
        <v>83</v>
      </c>
      <c r="BI2760">
        <v>6080</v>
      </c>
      <c r="BJ2760" t="s">
        <v>5457</v>
      </c>
      <c r="BK2760" t="s">
        <v>937</v>
      </c>
      <c r="BP2760">
        <v>132</v>
      </c>
      <c r="BQ2760">
        <v>6300</v>
      </c>
      <c r="BS2760">
        <v>1</v>
      </c>
    </row>
    <row r="2761" spans="43:71" x14ac:dyDescent="0.2">
      <c r="AQ2761">
        <v>80</v>
      </c>
      <c r="AR2761">
        <v>6090</v>
      </c>
      <c r="AS2761" t="s">
        <v>32700</v>
      </c>
      <c r="AT2761" t="s">
        <v>937</v>
      </c>
      <c r="AU2761">
        <v>80</v>
      </c>
      <c r="AV2761">
        <v>6090</v>
      </c>
      <c r="AW2761" t="s">
        <v>25802</v>
      </c>
      <c r="AX2761" t="s">
        <v>937</v>
      </c>
      <c r="AY2761">
        <v>80</v>
      </c>
      <c r="AZ2761">
        <v>6090</v>
      </c>
      <c r="BA2761" t="s">
        <v>18954</v>
      </c>
      <c r="BB2761" t="s">
        <v>937</v>
      </c>
      <c r="BC2761">
        <v>80</v>
      </c>
      <c r="BD2761">
        <v>6090</v>
      </c>
      <c r="BE2761" t="s">
        <v>12106</v>
      </c>
      <c r="BF2761" t="s">
        <v>937</v>
      </c>
      <c r="BH2761">
        <v>83</v>
      </c>
      <c r="BI2761">
        <v>6090</v>
      </c>
      <c r="BJ2761" t="s">
        <v>5458</v>
      </c>
      <c r="BK2761" t="s">
        <v>937</v>
      </c>
      <c r="BP2761">
        <v>132</v>
      </c>
      <c r="BQ2761">
        <v>6310</v>
      </c>
      <c r="BS2761">
        <v>1</v>
      </c>
    </row>
    <row r="2762" spans="43:71" x14ac:dyDescent="0.2">
      <c r="AQ2762">
        <v>80</v>
      </c>
      <c r="AR2762">
        <v>6100</v>
      </c>
      <c r="AS2762" t="s">
        <v>32701</v>
      </c>
      <c r="AT2762" t="s">
        <v>937</v>
      </c>
      <c r="AU2762">
        <v>80</v>
      </c>
      <c r="AV2762">
        <v>6100</v>
      </c>
      <c r="AW2762" t="s">
        <v>25803</v>
      </c>
      <c r="AX2762" t="s">
        <v>937</v>
      </c>
      <c r="AY2762">
        <v>80</v>
      </c>
      <c r="AZ2762">
        <v>6100</v>
      </c>
      <c r="BA2762" t="s">
        <v>18955</v>
      </c>
      <c r="BB2762" t="s">
        <v>937</v>
      </c>
      <c r="BC2762">
        <v>80</v>
      </c>
      <c r="BD2762">
        <v>6100</v>
      </c>
      <c r="BE2762" t="s">
        <v>12107</v>
      </c>
      <c r="BF2762" t="s">
        <v>937</v>
      </c>
      <c r="BH2762">
        <v>83</v>
      </c>
      <c r="BI2762">
        <v>6100</v>
      </c>
      <c r="BJ2762" t="s">
        <v>5459</v>
      </c>
      <c r="BK2762" t="s">
        <v>937</v>
      </c>
      <c r="BP2762">
        <v>132</v>
      </c>
      <c r="BQ2762">
        <v>6320</v>
      </c>
      <c r="BS2762">
        <v>1</v>
      </c>
    </row>
    <row r="2763" spans="43:71" x14ac:dyDescent="0.2">
      <c r="AQ2763">
        <v>80</v>
      </c>
      <c r="AR2763">
        <v>6101</v>
      </c>
      <c r="AS2763" t="s">
        <v>32702</v>
      </c>
      <c r="AT2763" t="s">
        <v>937</v>
      </c>
      <c r="AU2763">
        <v>80</v>
      </c>
      <c r="AV2763">
        <v>6101</v>
      </c>
      <c r="AW2763" t="s">
        <v>25804</v>
      </c>
      <c r="AX2763" t="s">
        <v>937</v>
      </c>
      <c r="AY2763">
        <v>80</v>
      </c>
      <c r="AZ2763">
        <v>6101</v>
      </c>
      <c r="BA2763" t="s">
        <v>18956</v>
      </c>
      <c r="BB2763" t="s">
        <v>937</v>
      </c>
      <c r="BC2763">
        <v>80</v>
      </c>
      <c r="BD2763">
        <v>6101</v>
      </c>
      <c r="BE2763" t="s">
        <v>12108</v>
      </c>
      <c r="BF2763" t="s">
        <v>937</v>
      </c>
      <c r="BH2763">
        <v>83</v>
      </c>
      <c r="BI2763">
        <v>6101</v>
      </c>
      <c r="BJ2763" t="s">
        <v>5460</v>
      </c>
      <c r="BK2763" t="s">
        <v>936</v>
      </c>
      <c r="BP2763">
        <v>132</v>
      </c>
      <c r="BQ2763">
        <v>6330</v>
      </c>
      <c r="BS2763">
        <v>1</v>
      </c>
    </row>
    <row r="2764" spans="43:71" x14ac:dyDescent="0.2">
      <c r="AQ2764">
        <v>80</v>
      </c>
      <c r="AR2764">
        <v>6110</v>
      </c>
      <c r="AS2764" t="s">
        <v>32703</v>
      </c>
      <c r="AT2764" t="s">
        <v>936</v>
      </c>
      <c r="AU2764">
        <v>80</v>
      </c>
      <c r="AV2764">
        <v>6110</v>
      </c>
      <c r="AW2764" t="s">
        <v>25805</v>
      </c>
      <c r="AX2764" t="s">
        <v>936</v>
      </c>
      <c r="AY2764">
        <v>80</v>
      </c>
      <c r="AZ2764">
        <v>6110</v>
      </c>
      <c r="BA2764" t="s">
        <v>18957</v>
      </c>
      <c r="BB2764" t="s">
        <v>936</v>
      </c>
      <c r="BC2764">
        <v>80</v>
      </c>
      <c r="BD2764">
        <v>6110</v>
      </c>
      <c r="BE2764" t="s">
        <v>12109</v>
      </c>
      <c r="BF2764" t="s">
        <v>936</v>
      </c>
      <c r="BH2764">
        <v>83</v>
      </c>
      <c r="BI2764">
        <v>6110</v>
      </c>
      <c r="BJ2764" t="s">
        <v>5461</v>
      </c>
      <c r="BK2764" t="s">
        <v>936</v>
      </c>
      <c r="BP2764">
        <v>132</v>
      </c>
      <c r="BQ2764">
        <v>6340</v>
      </c>
      <c r="BS2764">
        <v>1</v>
      </c>
    </row>
    <row r="2765" spans="43:71" x14ac:dyDescent="0.2">
      <c r="AQ2765">
        <v>80</v>
      </c>
      <c r="AR2765">
        <v>6130</v>
      </c>
      <c r="AS2765" t="s">
        <v>32704</v>
      </c>
      <c r="AT2765" t="s">
        <v>937</v>
      </c>
      <c r="AU2765">
        <v>80</v>
      </c>
      <c r="AV2765">
        <v>6130</v>
      </c>
      <c r="AW2765" t="s">
        <v>25806</v>
      </c>
      <c r="AX2765" t="s">
        <v>937</v>
      </c>
      <c r="AY2765">
        <v>80</v>
      </c>
      <c r="AZ2765">
        <v>6130</v>
      </c>
      <c r="BA2765" t="s">
        <v>18958</v>
      </c>
      <c r="BB2765" t="s">
        <v>937</v>
      </c>
      <c r="BC2765">
        <v>80</v>
      </c>
      <c r="BD2765">
        <v>6130</v>
      </c>
      <c r="BE2765" t="s">
        <v>12110</v>
      </c>
      <c r="BF2765" t="s">
        <v>937</v>
      </c>
      <c r="BH2765">
        <v>83</v>
      </c>
      <c r="BI2765">
        <v>6130</v>
      </c>
      <c r="BJ2765" t="s">
        <v>5462</v>
      </c>
      <c r="BK2765" t="s">
        <v>937</v>
      </c>
      <c r="BP2765">
        <v>133</v>
      </c>
      <c r="BQ2765">
        <v>6010</v>
      </c>
      <c r="BS2765">
        <v>2</v>
      </c>
    </row>
    <row r="2766" spans="43:71" x14ac:dyDescent="0.2">
      <c r="AQ2766">
        <v>80</v>
      </c>
      <c r="AR2766">
        <v>6131</v>
      </c>
      <c r="AS2766" t="s">
        <v>32705</v>
      </c>
      <c r="AT2766" t="s">
        <v>937</v>
      </c>
      <c r="AU2766">
        <v>80</v>
      </c>
      <c r="AV2766">
        <v>6131</v>
      </c>
      <c r="AW2766" t="s">
        <v>25807</v>
      </c>
      <c r="AX2766" t="s">
        <v>937</v>
      </c>
      <c r="AY2766">
        <v>80</v>
      </c>
      <c r="AZ2766">
        <v>6131</v>
      </c>
      <c r="BA2766" t="s">
        <v>18959</v>
      </c>
      <c r="BB2766" t="s">
        <v>937</v>
      </c>
      <c r="BC2766">
        <v>80</v>
      </c>
      <c r="BD2766">
        <v>6131</v>
      </c>
      <c r="BE2766" t="s">
        <v>12111</v>
      </c>
      <c r="BF2766" t="s">
        <v>937</v>
      </c>
      <c r="BH2766">
        <v>83</v>
      </c>
      <c r="BI2766">
        <v>6131</v>
      </c>
      <c r="BJ2766" t="s">
        <v>5463</v>
      </c>
      <c r="BK2766" t="s">
        <v>937</v>
      </c>
      <c r="BP2766">
        <v>133</v>
      </c>
      <c r="BQ2766">
        <v>6020</v>
      </c>
      <c r="BS2766">
        <v>2</v>
      </c>
    </row>
    <row r="2767" spans="43:71" x14ac:dyDescent="0.2">
      <c r="AQ2767">
        <v>80</v>
      </c>
      <c r="AR2767">
        <v>6140</v>
      </c>
      <c r="AS2767" t="s">
        <v>32706</v>
      </c>
      <c r="AT2767" t="s">
        <v>937</v>
      </c>
      <c r="AU2767">
        <v>80</v>
      </c>
      <c r="AV2767">
        <v>6140</v>
      </c>
      <c r="AW2767" t="s">
        <v>25808</v>
      </c>
      <c r="AX2767" t="s">
        <v>937</v>
      </c>
      <c r="AY2767">
        <v>80</v>
      </c>
      <c r="AZ2767">
        <v>6140</v>
      </c>
      <c r="BA2767" t="s">
        <v>18960</v>
      </c>
      <c r="BB2767" t="s">
        <v>937</v>
      </c>
      <c r="BC2767">
        <v>80</v>
      </c>
      <c r="BD2767">
        <v>6140</v>
      </c>
      <c r="BE2767" t="s">
        <v>12112</v>
      </c>
      <c r="BF2767" t="s">
        <v>937</v>
      </c>
      <c r="BH2767">
        <v>83</v>
      </c>
      <c r="BI2767">
        <v>6140</v>
      </c>
      <c r="BJ2767" t="s">
        <v>5464</v>
      </c>
      <c r="BK2767" t="s">
        <v>937</v>
      </c>
      <c r="BP2767">
        <v>133</v>
      </c>
      <c r="BQ2767">
        <v>6030</v>
      </c>
      <c r="BS2767">
        <v>2</v>
      </c>
    </row>
    <row r="2768" spans="43:71" x14ac:dyDescent="0.2">
      <c r="AQ2768">
        <v>80</v>
      </c>
      <c r="AR2768">
        <v>6150</v>
      </c>
      <c r="AS2768" t="s">
        <v>32707</v>
      </c>
      <c r="AT2768" t="s">
        <v>937</v>
      </c>
      <c r="AU2768">
        <v>80</v>
      </c>
      <c r="AV2768">
        <v>6150</v>
      </c>
      <c r="AW2768" t="s">
        <v>25809</v>
      </c>
      <c r="AX2768" t="s">
        <v>937</v>
      </c>
      <c r="AY2768">
        <v>80</v>
      </c>
      <c r="AZ2768">
        <v>6150</v>
      </c>
      <c r="BA2768" t="s">
        <v>18961</v>
      </c>
      <c r="BB2768" t="s">
        <v>937</v>
      </c>
      <c r="BC2768">
        <v>80</v>
      </c>
      <c r="BD2768">
        <v>6150</v>
      </c>
      <c r="BE2768" t="s">
        <v>12113</v>
      </c>
      <c r="BF2768" t="s">
        <v>937</v>
      </c>
      <c r="BH2768">
        <v>83</v>
      </c>
      <c r="BI2768">
        <v>6150</v>
      </c>
      <c r="BJ2768" t="s">
        <v>5465</v>
      </c>
      <c r="BK2768" t="s">
        <v>937</v>
      </c>
      <c r="BP2768">
        <v>133</v>
      </c>
      <c r="BQ2768">
        <v>6040</v>
      </c>
      <c r="BS2768">
        <v>2</v>
      </c>
    </row>
    <row r="2769" spans="43:71" x14ac:dyDescent="0.2">
      <c r="AQ2769">
        <v>80</v>
      </c>
      <c r="AR2769">
        <v>6160</v>
      </c>
      <c r="AS2769" t="s">
        <v>32708</v>
      </c>
      <c r="AT2769" t="s">
        <v>937</v>
      </c>
      <c r="AU2769">
        <v>80</v>
      </c>
      <c r="AV2769">
        <v>6160</v>
      </c>
      <c r="AW2769" t="s">
        <v>25810</v>
      </c>
      <c r="AX2769" t="s">
        <v>937</v>
      </c>
      <c r="AY2769">
        <v>80</v>
      </c>
      <c r="AZ2769">
        <v>6160</v>
      </c>
      <c r="BA2769" t="s">
        <v>18962</v>
      </c>
      <c r="BB2769" t="s">
        <v>937</v>
      </c>
      <c r="BC2769">
        <v>80</v>
      </c>
      <c r="BD2769">
        <v>6160</v>
      </c>
      <c r="BE2769" t="s">
        <v>12114</v>
      </c>
      <c r="BF2769" t="s">
        <v>937</v>
      </c>
      <c r="BH2769">
        <v>83</v>
      </c>
      <c r="BI2769">
        <v>6160</v>
      </c>
      <c r="BJ2769" t="s">
        <v>5466</v>
      </c>
      <c r="BK2769" t="s">
        <v>937</v>
      </c>
      <c r="BP2769">
        <v>133</v>
      </c>
      <c r="BQ2769">
        <v>6070</v>
      </c>
      <c r="BS2769">
        <v>2</v>
      </c>
    </row>
    <row r="2770" spans="43:71" x14ac:dyDescent="0.2">
      <c r="AQ2770">
        <v>80</v>
      </c>
      <c r="AR2770">
        <v>6170</v>
      </c>
      <c r="AS2770" t="s">
        <v>32709</v>
      </c>
      <c r="AT2770" t="s">
        <v>937</v>
      </c>
      <c r="AU2770">
        <v>80</v>
      </c>
      <c r="AV2770">
        <v>6170</v>
      </c>
      <c r="AW2770" t="s">
        <v>25811</v>
      </c>
      <c r="AX2770" t="s">
        <v>937</v>
      </c>
      <c r="AY2770">
        <v>80</v>
      </c>
      <c r="AZ2770">
        <v>6170</v>
      </c>
      <c r="BA2770" t="s">
        <v>18963</v>
      </c>
      <c r="BB2770" t="s">
        <v>937</v>
      </c>
      <c r="BC2770">
        <v>80</v>
      </c>
      <c r="BD2770">
        <v>6170</v>
      </c>
      <c r="BE2770" t="s">
        <v>12115</v>
      </c>
      <c r="BF2770" t="s">
        <v>937</v>
      </c>
      <c r="BH2770">
        <v>83</v>
      </c>
      <c r="BI2770">
        <v>6170</v>
      </c>
      <c r="BJ2770" t="s">
        <v>5467</v>
      </c>
      <c r="BK2770" t="s">
        <v>937</v>
      </c>
      <c r="BP2770">
        <v>133</v>
      </c>
      <c r="BQ2770">
        <v>6080</v>
      </c>
      <c r="BS2770">
        <v>2</v>
      </c>
    </row>
    <row r="2771" spans="43:71" x14ac:dyDescent="0.2">
      <c r="AQ2771">
        <v>80</v>
      </c>
      <c r="AR2771">
        <v>6180</v>
      </c>
      <c r="AS2771" t="s">
        <v>32710</v>
      </c>
      <c r="AT2771" t="s">
        <v>937</v>
      </c>
      <c r="AU2771">
        <v>80</v>
      </c>
      <c r="AV2771">
        <v>6180</v>
      </c>
      <c r="AW2771" t="s">
        <v>25812</v>
      </c>
      <c r="AX2771" t="s">
        <v>937</v>
      </c>
      <c r="AY2771">
        <v>80</v>
      </c>
      <c r="AZ2771">
        <v>6180</v>
      </c>
      <c r="BA2771" t="s">
        <v>18964</v>
      </c>
      <c r="BB2771" t="s">
        <v>937</v>
      </c>
      <c r="BC2771">
        <v>80</v>
      </c>
      <c r="BD2771">
        <v>6180</v>
      </c>
      <c r="BE2771" t="s">
        <v>12116</v>
      </c>
      <c r="BF2771" t="s">
        <v>937</v>
      </c>
      <c r="BH2771">
        <v>83</v>
      </c>
      <c r="BI2771">
        <v>6180</v>
      </c>
      <c r="BJ2771" t="s">
        <v>5468</v>
      </c>
      <c r="BK2771" t="s">
        <v>937</v>
      </c>
      <c r="BP2771">
        <v>133</v>
      </c>
      <c r="BQ2771">
        <v>6090</v>
      </c>
      <c r="BS2771">
        <v>2</v>
      </c>
    </row>
    <row r="2772" spans="43:71" x14ac:dyDescent="0.2">
      <c r="AQ2772">
        <v>80</v>
      </c>
      <c r="AR2772">
        <v>6190</v>
      </c>
      <c r="AS2772" t="s">
        <v>32711</v>
      </c>
      <c r="AT2772" t="s">
        <v>937</v>
      </c>
      <c r="AU2772">
        <v>80</v>
      </c>
      <c r="AV2772">
        <v>6190</v>
      </c>
      <c r="AW2772" t="s">
        <v>25813</v>
      </c>
      <c r="AX2772" t="s">
        <v>937</v>
      </c>
      <c r="AY2772">
        <v>80</v>
      </c>
      <c r="AZ2772">
        <v>6190</v>
      </c>
      <c r="BA2772" t="s">
        <v>18965</v>
      </c>
      <c r="BB2772" t="s">
        <v>937</v>
      </c>
      <c r="BC2772">
        <v>80</v>
      </c>
      <c r="BD2772">
        <v>6190</v>
      </c>
      <c r="BE2772" t="s">
        <v>12117</v>
      </c>
      <c r="BF2772" t="s">
        <v>937</v>
      </c>
      <c r="BH2772">
        <v>83</v>
      </c>
      <c r="BI2772">
        <v>6190</v>
      </c>
      <c r="BJ2772" t="s">
        <v>5469</v>
      </c>
      <c r="BK2772" t="s">
        <v>937</v>
      </c>
      <c r="BP2772">
        <v>133</v>
      </c>
      <c r="BQ2772">
        <v>6100</v>
      </c>
      <c r="BS2772">
        <v>1</v>
      </c>
    </row>
    <row r="2773" spans="43:71" x14ac:dyDescent="0.2">
      <c r="AQ2773">
        <v>80</v>
      </c>
      <c r="AR2773">
        <v>6200</v>
      </c>
      <c r="AS2773" t="s">
        <v>32712</v>
      </c>
      <c r="AT2773" t="s">
        <v>937</v>
      </c>
      <c r="AU2773">
        <v>80</v>
      </c>
      <c r="AV2773">
        <v>6200</v>
      </c>
      <c r="AW2773" t="s">
        <v>25814</v>
      </c>
      <c r="AX2773" t="s">
        <v>937</v>
      </c>
      <c r="AY2773">
        <v>80</v>
      </c>
      <c r="AZ2773">
        <v>6200</v>
      </c>
      <c r="BA2773" t="s">
        <v>18966</v>
      </c>
      <c r="BB2773" t="s">
        <v>937</v>
      </c>
      <c r="BC2773">
        <v>80</v>
      </c>
      <c r="BD2773">
        <v>6200</v>
      </c>
      <c r="BE2773" t="s">
        <v>12118</v>
      </c>
      <c r="BF2773" t="s">
        <v>937</v>
      </c>
      <c r="BH2773">
        <v>83</v>
      </c>
      <c r="BI2773">
        <v>6200</v>
      </c>
      <c r="BJ2773" t="s">
        <v>5470</v>
      </c>
      <c r="BK2773" t="s">
        <v>937</v>
      </c>
      <c r="BP2773">
        <v>133</v>
      </c>
      <c r="BQ2773">
        <v>6101</v>
      </c>
      <c r="BS2773">
        <v>1</v>
      </c>
    </row>
    <row r="2774" spans="43:71" x14ac:dyDescent="0.2">
      <c r="AQ2774">
        <v>80</v>
      </c>
      <c r="AR2774">
        <v>6210</v>
      </c>
      <c r="AS2774" t="s">
        <v>32713</v>
      </c>
      <c r="AT2774" t="s">
        <v>936</v>
      </c>
      <c r="AU2774">
        <v>80</v>
      </c>
      <c r="AV2774">
        <v>6210</v>
      </c>
      <c r="AW2774" t="s">
        <v>25815</v>
      </c>
      <c r="AX2774" t="s">
        <v>936</v>
      </c>
      <c r="AY2774">
        <v>80</v>
      </c>
      <c r="AZ2774">
        <v>6210</v>
      </c>
      <c r="BA2774" t="s">
        <v>18967</v>
      </c>
      <c r="BB2774" t="s">
        <v>936</v>
      </c>
      <c r="BC2774">
        <v>80</v>
      </c>
      <c r="BD2774">
        <v>6210</v>
      </c>
      <c r="BE2774" t="s">
        <v>12119</v>
      </c>
      <c r="BF2774" t="s">
        <v>936</v>
      </c>
      <c r="BH2774">
        <v>83</v>
      </c>
      <c r="BI2774">
        <v>6210</v>
      </c>
      <c r="BJ2774" t="s">
        <v>5471</v>
      </c>
      <c r="BK2774" t="s">
        <v>936</v>
      </c>
      <c r="BP2774">
        <v>133</v>
      </c>
      <c r="BQ2774">
        <v>6110</v>
      </c>
      <c r="BS2774">
        <v>1</v>
      </c>
    </row>
    <row r="2775" spans="43:71" x14ac:dyDescent="0.2">
      <c r="AQ2775">
        <v>80</v>
      </c>
      <c r="AR2775">
        <v>6240</v>
      </c>
      <c r="AS2775" t="s">
        <v>32714</v>
      </c>
      <c r="AT2775" t="s">
        <v>937</v>
      </c>
      <c r="AU2775">
        <v>80</v>
      </c>
      <c r="AV2775">
        <v>6240</v>
      </c>
      <c r="AW2775" t="s">
        <v>25816</v>
      </c>
      <c r="AX2775" t="s">
        <v>937</v>
      </c>
      <c r="AY2775">
        <v>80</v>
      </c>
      <c r="AZ2775">
        <v>6240</v>
      </c>
      <c r="BA2775" t="s">
        <v>18968</v>
      </c>
      <c r="BB2775" t="s">
        <v>937</v>
      </c>
      <c r="BC2775">
        <v>80</v>
      </c>
      <c r="BD2775">
        <v>6240</v>
      </c>
      <c r="BE2775" t="s">
        <v>12120</v>
      </c>
      <c r="BF2775" t="s">
        <v>937</v>
      </c>
      <c r="BH2775">
        <v>83</v>
      </c>
      <c r="BI2775">
        <v>6240</v>
      </c>
      <c r="BJ2775" t="s">
        <v>5472</v>
      </c>
      <c r="BK2775" t="s">
        <v>937</v>
      </c>
      <c r="BP2775">
        <v>133</v>
      </c>
      <c r="BQ2775">
        <v>6130</v>
      </c>
      <c r="BS2775">
        <v>1</v>
      </c>
    </row>
    <row r="2776" spans="43:71" x14ac:dyDescent="0.2">
      <c r="AQ2776">
        <v>80</v>
      </c>
      <c r="AR2776">
        <v>6250</v>
      </c>
      <c r="AS2776" t="s">
        <v>32715</v>
      </c>
      <c r="AT2776" t="s">
        <v>936</v>
      </c>
      <c r="AU2776">
        <v>80</v>
      </c>
      <c r="AV2776">
        <v>6250</v>
      </c>
      <c r="AW2776" t="s">
        <v>25817</v>
      </c>
      <c r="AX2776" t="s">
        <v>936</v>
      </c>
      <c r="AY2776">
        <v>80</v>
      </c>
      <c r="AZ2776">
        <v>6250</v>
      </c>
      <c r="BA2776" t="s">
        <v>18969</v>
      </c>
      <c r="BB2776" t="s">
        <v>936</v>
      </c>
      <c r="BC2776">
        <v>80</v>
      </c>
      <c r="BD2776">
        <v>6250</v>
      </c>
      <c r="BE2776" t="s">
        <v>12121</v>
      </c>
      <c r="BF2776" t="s">
        <v>936</v>
      </c>
      <c r="BH2776">
        <v>83</v>
      </c>
      <c r="BI2776">
        <v>6250</v>
      </c>
      <c r="BJ2776" t="s">
        <v>5473</v>
      </c>
      <c r="BK2776" t="s">
        <v>936</v>
      </c>
      <c r="BP2776">
        <v>133</v>
      </c>
      <c r="BQ2776">
        <v>6131</v>
      </c>
      <c r="BS2776">
        <v>3</v>
      </c>
    </row>
    <row r="2777" spans="43:71" x14ac:dyDescent="0.2">
      <c r="AQ2777">
        <v>80</v>
      </c>
      <c r="AR2777">
        <v>6256</v>
      </c>
      <c r="AS2777" t="s">
        <v>32716</v>
      </c>
      <c r="AT2777" t="s">
        <v>936</v>
      </c>
      <c r="AU2777">
        <v>80</v>
      </c>
      <c r="AV2777">
        <v>6256</v>
      </c>
      <c r="AW2777" t="s">
        <v>25818</v>
      </c>
      <c r="AX2777" t="s">
        <v>936</v>
      </c>
      <c r="AY2777">
        <v>80</v>
      </c>
      <c r="AZ2777">
        <v>6256</v>
      </c>
      <c r="BA2777" t="s">
        <v>18970</v>
      </c>
      <c r="BB2777" t="s">
        <v>936</v>
      </c>
      <c r="BC2777">
        <v>80</v>
      </c>
      <c r="BD2777">
        <v>6256</v>
      </c>
      <c r="BE2777" t="s">
        <v>12122</v>
      </c>
      <c r="BF2777" t="s">
        <v>936</v>
      </c>
      <c r="BH2777">
        <v>83</v>
      </c>
      <c r="BI2777">
        <v>6256</v>
      </c>
      <c r="BJ2777" t="s">
        <v>5474</v>
      </c>
      <c r="BK2777" t="s">
        <v>936</v>
      </c>
      <c r="BP2777">
        <v>133</v>
      </c>
      <c r="BQ2777">
        <v>6140</v>
      </c>
      <c r="BS2777">
        <v>2</v>
      </c>
    </row>
    <row r="2778" spans="43:71" x14ac:dyDescent="0.2">
      <c r="AQ2778">
        <v>80</v>
      </c>
      <c r="AR2778">
        <v>6260</v>
      </c>
      <c r="AS2778" t="s">
        <v>32717</v>
      </c>
      <c r="AT2778" t="s">
        <v>937</v>
      </c>
      <c r="AU2778">
        <v>80</v>
      </c>
      <c r="AV2778">
        <v>6260</v>
      </c>
      <c r="AW2778" t="s">
        <v>25819</v>
      </c>
      <c r="AX2778" t="s">
        <v>937</v>
      </c>
      <c r="AY2778">
        <v>80</v>
      </c>
      <c r="AZ2778">
        <v>6260</v>
      </c>
      <c r="BA2778" t="s">
        <v>18971</v>
      </c>
      <c r="BB2778" t="s">
        <v>937</v>
      </c>
      <c r="BC2778">
        <v>80</v>
      </c>
      <c r="BD2778">
        <v>6260</v>
      </c>
      <c r="BE2778" t="s">
        <v>12123</v>
      </c>
      <c r="BF2778" t="s">
        <v>937</v>
      </c>
      <c r="BH2778">
        <v>83</v>
      </c>
      <c r="BI2778">
        <v>6260</v>
      </c>
      <c r="BJ2778" t="s">
        <v>5475</v>
      </c>
      <c r="BK2778" t="s">
        <v>937</v>
      </c>
      <c r="BP2778">
        <v>133</v>
      </c>
      <c r="BQ2778">
        <v>6150</v>
      </c>
      <c r="BS2778">
        <v>2</v>
      </c>
    </row>
    <row r="2779" spans="43:71" x14ac:dyDescent="0.2">
      <c r="AQ2779">
        <v>80</v>
      </c>
      <c r="AR2779">
        <v>6270</v>
      </c>
      <c r="AS2779" t="s">
        <v>32718</v>
      </c>
      <c r="AT2779" t="s">
        <v>937</v>
      </c>
      <c r="AU2779">
        <v>80</v>
      </c>
      <c r="AV2779">
        <v>6270</v>
      </c>
      <c r="AW2779" t="s">
        <v>25820</v>
      </c>
      <c r="AX2779" t="s">
        <v>937</v>
      </c>
      <c r="AY2779">
        <v>80</v>
      </c>
      <c r="AZ2779">
        <v>6270</v>
      </c>
      <c r="BA2779" t="s">
        <v>18972</v>
      </c>
      <c r="BB2779" t="s">
        <v>937</v>
      </c>
      <c r="BC2779">
        <v>80</v>
      </c>
      <c r="BD2779">
        <v>6270</v>
      </c>
      <c r="BE2779" t="s">
        <v>12124</v>
      </c>
      <c r="BF2779" t="s">
        <v>937</v>
      </c>
      <c r="BH2779">
        <v>83</v>
      </c>
      <c r="BI2779">
        <v>6270</v>
      </c>
      <c r="BJ2779" t="s">
        <v>5476</v>
      </c>
      <c r="BK2779" t="s">
        <v>937</v>
      </c>
      <c r="BP2779">
        <v>133</v>
      </c>
      <c r="BQ2779">
        <v>6160</v>
      </c>
      <c r="BS2779">
        <v>2</v>
      </c>
    </row>
    <row r="2780" spans="43:71" x14ac:dyDescent="0.2">
      <c r="AQ2780">
        <v>80</v>
      </c>
      <c r="AR2780">
        <v>6280</v>
      </c>
      <c r="AS2780" t="s">
        <v>32719</v>
      </c>
      <c r="AT2780" t="s">
        <v>937</v>
      </c>
      <c r="AU2780">
        <v>80</v>
      </c>
      <c r="AV2780">
        <v>6280</v>
      </c>
      <c r="AW2780" t="s">
        <v>25821</v>
      </c>
      <c r="AX2780" t="s">
        <v>937</v>
      </c>
      <c r="AY2780">
        <v>80</v>
      </c>
      <c r="AZ2780">
        <v>6280</v>
      </c>
      <c r="BA2780" t="s">
        <v>18973</v>
      </c>
      <c r="BB2780" t="s">
        <v>937</v>
      </c>
      <c r="BC2780">
        <v>80</v>
      </c>
      <c r="BD2780">
        <v>6280</v>
      </c>
      <c r="BE2780" t="s">
        <v>12125</v>
      </c>
      <c r="BF2780" t="s">
        <v>937</v>
      </c>
      <c r="BH2780">
        <v>83</v>
      </c>
      <c r="BI2780">
        <v>6280</v>
      </c>
      <c r="BJ2780" t="s">
        <v>5477</v>
      </c>
      <c r="BK2780" t="s">
        <v>936</v>
      </c>
      <c r="BP2780">
        <v>133</v>
      </c>
      <c r="BQ2780">
        <v>6170</v>
      </c>
      <c r="BS2780">
        <v>2</v>
      </c>
    </row>
    <row r="2781" spans="43:71" x14ac:dyDescent="0.2">
      <c r="AQ2781">
        <v>80</v>
      </c>
      <c r="AR2781">
        <v>6290</v>
      </c>
      <c r="AS2781" t="s">
        <v>32720</v>
      </c>
      <c r="AT2781" t="s">
        <v>937</v>
      </c>
      <c r="AU2781">
        <v>80</v>
      </c>
      <c r="AV2781">
        <v>6290</v>
      </c>
      <c r="AW2781" t="s">
        <v>25822</v>
      </c>
      <c r="AX2781" t="s">
        <v>937</v>
      </c>
      <c r="AY2781">
        <v>80</v>
      </c>
      <c r="AZ2781">
        <v>6290</v>
      </c>
      <c r="BA2781" t="s">
        <v>18974</v>
      </c>
      <c r="BB2781" t="s">
        <v>937</v>
      </c>
      <c r="BC2781">
        <v>80</v>
      </c>
      <c r="BD2781">
        <v>6290</v>
      </c>
      <c r="BE2781" t="s">
        <v>12126</v>
      </c>
      <c r="BF2781" t="s">
        <v>937</v>
      </c>
      <c r="BH2781">
        <v>83</v>
      </c>
      <c r="BI2781">
        <v>6290</v>
      </c>
      <c r="BJ2781" t="s">
        <v>5478</v>
      </c>
      <c r="BK2781" t="s">
        <v>936</v>
      </c>
      <c r="BP2781">
        <v>133</v>
      </c>
      <c r="BQ2781">
        <v>6180</v>
      </c>
      <c r="BS2781">
        <v>2</v>
      </c>
    </row>
    <row r="2782" spans="43:71" x14ac:dyDescent="0.2">
      <c r="AQ2782">
        <v>80</v>
      </c>
      <c r="AR2782">
        <v>6300</v>
      </c>
      <c r="AS2782" t="s">
        <v>32721</v>
      </c>
      <c r="AT2782" t="s">
        <v>936</v>
      </c>
      <c r="AU2782">
        <v>80</v>
      </c>
      <c r="AV2782">
        <v>6300</v>
      </c>
      <c r="AW2782" t="s">
        <v>25823</v>
      </c>
      <c r="AX2782" t="s">
        <v>936</v>
      </c>
      <c r="AY2782">
        <v>80</v>
      </c>
      <c r="AZ2782">
        <v>6300</v>
      </c>
      <c r="BA2782" t="s">
        <v>18975</v>
      </c>
      <c r="BB2782" t="s">
        <v>936</v>
      </c>
      <c r="BC2782">
        <v>80</v>
      </c>
      <c r="BD2782">
        <v>6300</v>
      </c>
      <c r="BE2782" t="s">
        <v>12127</v>
      </c>
      <c r="BF2782" t="s">
        <v>936</v>
      </c>
      <c r="BH2782">
        <v>83</v>
      </c>
      <c r="BI2782">
        <v>6300</v>
      </c>
      <c r="BJ2782" t="s">
        <v>5479</v>
      </c>
      <c r="BK2782" t="s">
        <v>936</v>
      </c>
      <c r="BP2782">
        <v>133</v>
      </c>
      <c r="BQ2782">
        <v>6190</v>
      </c>
      <c r="BS2782">
        <v>2</v>
      </c>
    </row>
    <row r="2783" spans="43:71" x14ac:dyDescent="0.2">
      <c r="AQ2783">
        <v>80</v>
      </c>
      <c r="AR2783">
        <v>6310</v>
      </c>
      <c r="AS2783" t="s">
        <v>32722</v>
      </c>
      <c r="AT2783" t="s">
        <v>936</v>
      </c>
      <c r="AU2783">
        <v>80</v>
      </c>
      <c r="AV2783">
        <v>6310</v>
      </c>
      <c r="AW2783" t="s">
        <v>25824</v>
      </c>
      <c r="AX2783" t="s">
        <v>936</v>
      </c>
      <c r="AY2783">
        <v>80</v>
      </c>
      <c r="AZ2783">
        <v>6310</v>
      </c>
      <c r="BA2783" t="s">
        <v>18976</v>
      </c>
      <c r="BB2783" t="s">
        <v>936</v>
      </c>
      <c r="BC2783">
        <v>80</v>
      </c>
      <c r="BD2783">
        <v>6310</v>
      </c>
      <c r="BE2783" t="s">
        <v>12128</v>
      </c>
      <c r="BF2783" t="s">
        <v>936</v>
      </c>
      <c r="BH2783">
        <v>83</v>
      </c>
      <c r="BI2783">
        <v>6310</v>
      </c>
      <c r="BJ2783" t="s">
        <v>5480</v>
      </c>
      <c r="BK2783" t="s">
        <v>936</v>
      </c>
      <c r="BP2783">
        <v>133</v>
      </c>
      <c r="BQ2783">
        <v>6200</v>
      </c>
      <c r="BS2783">
        <v>3</v>
      </c>
    </row>
    <row r="2784" spans="43:71" x14ac:dyDescent="0.2">
      <c r="AQ2784">
        <v>80</v>
      </c>
      <c r="AR2784">
        <v>6320</v>
      </c>
      <c r="AS2784" t="s">
        <v>32723</v>
      </c>
      <c r="AT2784" t="s">
        <v>936</v>
      </c>
      <c r="AU2784">
        <v>80</v>
      </c>
      <c r="AV2784">
        <v>6320</v>
      </c>
      <c r="AW2784" t="s">
        <v>25825</v>
      </c>
      <c r="AX2784" t="s">
        <v>936</v>
      </c>
      <c r="AY2784">
        <v>80</v>
      </c>
      <c r="AZ2784">
        <v>6320</v>
      </c>
      <c r="BA2784" t="s">
        <v>18977</v>
      </c>
      <c r="BB2784" t="s">
        <v>936</v>
      </c>
      <c r="BC2784">
        <v>80</v>
      </c>
      <c r="BD2784">
        <v>6320</v>
      </c>
      <c r="BE2784" t="s">
        <v>12129</v>
      </c>
      <c r="BF2784" t="s">
        <v>936</v>
      </c>
      <c r="BH2784">
        <v>83</v>
      </c>
      <c r="BI2784">
        <v>6320</v>
      </c>
      <c r="BJ2784" t="s">
        <v>5481</v>
      </c>
      <c r="BK2784" t="s">
        <v>936</v>
      </c>
      <c r="BP2784">
        <v>133</v>
      </c>
      <c r="BQ2784">
        <v>6210</v>
      </c>
      <c r="BS2784">
        <v>1</v>
      </c>
    </row>
    <row r="2785" spans="43:71" x14ac:dyDescent="0.2">
      <c r="AQ2785">
        <v>80</v>
      </c>
      <c r="AR2785">
        <v>6330</v>
      </c>
      <c r="AS2785" t="s">
        <v>32724</v>
      </c>
      <c r="AT2785" t="s">
        <v>936</v>
      </c>
      <c r="AU2785">
        <v>80</v>
      </c>
      <c r="AV2785">
        <v>6330</v>
      </c>
      <c r="AW2785" t="s">
        <v>25826</v>
      </c>
      <c r="AX2785" t="s">
        <v>936</v>
      </c>
      <c r="AY2785">
        <v>80</v>
      </c>
      <c r="AZ2785">
        <v>6330</v>
      </c>
      <c r="BA2785" t="s">
        <v>18978</v>
      </c>
      <c r="BB2785" t="s">
        <v>936</v>
      </c>
      <c r="BC2785">
        <v>80</v>
      </c>
      <c r="BD2785">
        <v>6330</v>
      </c>
      <c r="BE2785" t="s">
        <v>12130</v>
      </c>
      <c r="BF2785" t="s">
        <v>936</v>
      </c>
      <c r="BH2785">
        <v>83</v>
      </c>
      <c r="BI2785">
        <v>6330</v>
      </c>
      <c r="BJ2785" t="s">
        <v>5482</v>
      </c>
      <c r="BK2785" t="s">
        <v>937</v>
      </c>
      <c r="BP2785">
        <v>133</v>
      </c>
      <c r="BQ2785">
        <v>6240</v>
      </c>
      <c r="BS2785">
        <v>2</v>
      </c>
    </row>
    <row r="2786" spans="43:71" x14ac:dyDescent="0.2">
      <c r="AQ2786">
        <v>80</v>
      </c>
      <c r="AR2786">
        <v>6340</v>
      </c>
      <c r="AS2786" t="s">
        <v>32725</v>
      </c>
      <c r="AT2786" t="s">
        <v>936</v>
      </c>
      <c r="AU2786">
        <v>80</v>
      </c>
      <c r="AV2786">
        <v>6340</v>
      </c>
      <c r="AW2786" t="s">
        <v>25827</v>
      </c>
      <c r="AX2786" t="s">
        <v>936</v>
      </c>
      <c r="AY2786">
        <v>80</v>
      </c>
      <c r="AZ2786">
        <v>6340</v>
      </c>
      <c r="BA2786" t="s">
        <v>18979</v>
      </c>
      <c r="BB2786" t="s">
        <v>936</v>
      </c>
      <c r="BC2786">
        <v>80</v>
      </c>
      <c r="BD2786">
        <v>6340</v>
      </c>
      <c r="BE2786" t="s">
        <v>12131</v>
      </c>
      <c r="BF2786" t="s">
        <v>936</v>
      </c>
      <c r="BH2786">
        <v>83</v>
      </c>
      <c r="BI2786">
        <v>6340</v>
      </c>
      <c r="BJ2786" t="s">
        <v>5483</v>
      </c>
      <c r="BK2786" t="s">
        <v>936</v>
      </c>
      <c r="BP2786">
        <v>133</v>
      </c>
      <c r="BQ2786">
        <v>6250</v>
      </c>
      <c r="BS2786">
        <v>1</v>
      </c>
    </row>
    <row r="2787" spans="43:71" x14ac:dyDescent="0.2">
      <c r="AQ2787">
        <v>80</v>
      </c>
      <c r="AR2787">
        <v>6350</v>
      </c>
      <c r="AS2787" t="s">
        <v>32726</v>
      </c>
      <c r="AT2787" t="s">
        <v>936</v>
      </c>
      <c r="AU2787">
        <v>80</v>
      </c>
      <c r="AV2787">
        <v>6350</v>
      </c>
      <c r="AW2787" t="s">
        <v>25828</v>
      </c>
      <c r="AX2787" t="s">
        <v>936</v>
      </c>
      <c r="AY2787">
        <v>80</v>
      </c>
      <c r="AZ2787">
        <v>6350</v>
      </c>
      <c r="BA2787" t="s">
        <v>18980</v>
      </c>
      <c r="BB2787" t="s">
        <v>936</v>
      </c>
      <c r="BC2787">
        <v>80</v>
      </c>
      <c r="BD2787">
        <v>6350</v>
      </c>
      <c r="BE2787" t="s">
        <v>12132</v>
      </c>
      <c r="BF2787" t="s">
        <v>936</v>
      </c>
      <c r="BH2787">
        <v>83</v>
      </c>
      <c r="BI2787">
        <v>6350</v>
      </c>
      <c r="BJ2787" t="s">
        <v>5484</v>
      </c>
      <c r="BK2787" t="s">
        <v>936</v>
      </c>
      <c r="BP2787">
        <v>133</v>
      </c>
      <c r="BQ2787">
        <v>6256</v>
      </c>
      <c r="BS2787">
        <v>1</v>
      </c>
    </row>
    <row r="2788" spans="43:71" x14ac:dyDescent="0.2">
      <c r="AQ2788">
        <v>80</v>
      </c>
      <c r="AR2788">
        <v>6360</v>
      </c>
      <c r="AS2788" t="s">
        <v>32727</v>
      </c>
      <c r="AT2788" t="s">
        <v>936</v>
      </c>
      <c r="AU2788">
        <v>80</v>
      </c>
      <c r="AV2788">
        <v>6360</v>
      </c>
      <c r="AW2788" t="s">
        <v>25829</v>
      </c>
      <c r="AX2788" t="s">
        <v>936</v>
      </c>
      <c r="AY2788">
        <v>80</v>
      </c>
      <c r="AZ2788">
        <v>6360</v>
      </c>
      <c r="BA2788" t="s">
        <v>18981</v>
      </c>
      <c r="BB2788" t="s">
        <v>936</v>
      </c>
      <c r="BC2788">
        <v>80</v>
      </c>
      <c r="BD2788">
        <v>6360</v>
      </c>
      <c r="BE2788" t="s">
        <v>12133</v>
      </c>
      <c r="BF2788" t="s">
        <v>936</v>
      </c>
      <c r="BH2788">
        <v>83</v>
      </c>
      <c r="BI2788">
        <v>6360</v>
      </c>
      <c r="BJ2788" t="s">
        <v>5485</v>
      </c>
      <c r="BK2788" t="s">
        <v>936</v>
      </c>
      <c r="BP2788">
        <v>133</v>
      </c>
      <c r="BQ2788">
        <v>6260</v>
      </c>
      <c r="BS2788">
        <v>2</v>
      </c>
    </row>
    <row r="2789" spans="43:71" x14ac:dyDescent="0.2">
      <c r="AQ2789">
        <v>80</v>
      </c>
      <c r="AR2789">
        <v>7205</v>
      </c>
      <c r="AS2789" t="s">
        <v>32728</v>
      </c>
      <c r="AT2789" t="s">
        <v>937</v>
      </c>
      <c r="AU2789">
        <v>80</v>
      </c>
      <c r="AV2789">
        <v>7205</v>
      </c>
      <c r="AW2789" t="s">
        <v>25830</v>
      </c>
      <c r="AX2789" t="s">
        <v>937</v>
      </c>
      <c r="AY2789">
        <v>80</v>
      </c>
      <c r="AZ2789">
        <v>7205</v>
      </c>
      <c r="BA2789" t="s">
        <v>18982</v>
      </c>
      <c r="BB2789" t="s">
        <v>937</v>
      </c>
      <c r="BC2789">
        <v>80</v>
      </c>
      <c r="BD2789">
        <v>7205</v>
      </c>
      <c r="BE2789" t="s">
        <v>12134</v>
      </c>
      <c r="BF2789" t="s">
        <v>936</v>
      </c>
      <c r="BH2789">
        <v>83</v>
      </c>
      <c r="BI2789">
        <v>7205</v>
      </c>
      <c r="BJ2789" t="s">
        <v>5486</v>
      </c>
      <c r="BK2789" t="s">
        <v>936</v>
      </c>
      <c r="BP2789">
        <v>133</v>
      </c>
      <c r="BQ2789">
        <v>6270</v>
      </c>
      <c r="BS2789">
        <v>2</v>
      </c>
    </row>
    <row r="2790" spans="43:71" x14ac:dyDescent="0.2">
      <c r="AQ2790">
        <v>80</v>
      </c>
      <c r="AR2790">
        <v>7206</v>
      </c>
      <c r="AS2790" t="s">
        <v>32729</v>
      </c>
      <c r="AT2790" t="s">
        <v>936</v>
      </c>
      <c r="AU2790">
        <v>80</v>
      </c>
      <c r="AV2790">
        <v>7206</v>
      </c>
      <c r="AW2790" t="s">
        <v>25831</v>
      </c>
      <c r="AX2790" t="s">
        <v>936</v>
      </c>
      <c r="AY2790">
        <v>80</v>
      </c>
      <c r="AZ2790">
        <v>7206</v>
      </c>
      <c r="BA2790" t="s">
        <v>18983</v>
      </c>
      <c r="BB2790" t="s">
        <v>936</v>
      </c>
      <c r="BC2790">
        <v>80</v>
      </c>
      <c r="BD2790">
        <v>7206</v>
      </c>
      <c r="BE2790" t="s">
        <v>12135</v>
      </c>
      <c r="BF2790" t="s">
        <v>936</v>
      </c>
      <c r="BH2790">
        <v>83</v>
      </c>
      <c r="BI2790">
        <v>7206</v>
      </c>
      <c r="BJ2790" t="s">
        <v>5487</v>
      </c>
      <c r="BK2790" t="s">
        <v>936</v>
      </c>
      <c r="BP2790">
        <v>133</v>
      </c>
      <c r="BQ2790">
        <v>6280</v>
      </c>
      <c r="BS2790">
        <v>1</v>
      </c>
    </row>
    <row r="2791" spans="43:71" x14ac:dyDescent="0.2">
      <c r="AQ2791">
        <v>80</v>
      </c>
      <c r="AR2791">
        <v>7207</v>
      </c>
      <c r="AS2791" t="s">
        <v>32730</v>
      </c>
      <c r="AT2791" t="s">
        <v>936</v>
      </c>
      <c r="AU2791">
        <v>80</v>
      </c>
      <c r="AV2791">
        <v>7207</v>
      </c>
      <c r="AW2791" t="s">
        <v>25832</v>
      </c>
      <c r="AX2791" t="s">
        <v>936</v>
      </c>
      <c r="AY2791">
        <v>80</v>
      </c>
      <c r="AZ2791">
        <v>7207</v>
      </c>
      <c r="BA2791" t="s">
        <v>18984</v>
      </c>
      <c r="BB2791" t="s">
        <v>936</v>
      </c>
      <c r="BC2791">
        <v>80</v>
      </c>
      <c r="BD2791">
        <v>7207</v>
      </c>
      <c r="BE2791" t="s">
        <v>12136</v>
      </c>
      <c r="BF2791" t="s">
        <v>936</v>
      </c>
      <c r="BH2791">
        <v>83</v>
      </c>
      <c r="BI2791">
        <v>7207</v>
      </c>
      <c r="BJ2791" t="s">
        <v>5488</v>
      </c>
      <c r="BK2791" t="s">
        <v>936</v>
      </c>
      <c r="BP2791">
        <v>133</v>
      </c>
      <c r="BQ2791">
        <v>6290</v>
      </c>
      <c r="BS2791">
        <v>1</v>
      </c>
    </row>
    <row r="2792" spans="43:71" x14ac:dyDescent="0.2">
      <c r="AQ2792">
        <v>80</v>
      </c>
      <c r="AR2792">
        <v>7210</v>
      </c>
      <c r="AS2792" t="s">
        <v>32731</v>
      </c>
      <c r="AT2792" t="s">
        <v>937</v>
      </c>
      <c r="AU2792">
        <v>80</v>
      </c>
      <c r="AV2792">
        <v>7210</v>
      </c>
      <c r="AW2792" t="s">
        <v>25833</v>
      </c>
      <c r="AX2792" t="s">
        <v>937</v>
      </c>
      <c r="AY2792">
        <v>80</v>
      </c>
      <c r="AZ2792">
        <v>7210</v>
      </c>
      <c r="BA2792" t="s">
        <v>18985</v>
      </c>
      <c r="BB2792" t="s">
        <v>937</v>
      </c>
      <c r="BC2792">
        <v>80</v>
      </c>
      <c r="BD2792">
        <v>7210</v>
      </c>
      <c r="BE2792" t="s">
        <v>12137</v>
      </c>
      <c r="BF2792" t="s">
        <v>937</v>
      </c>
      <c r="BH2792">
        <v>83</v>
      </c>
      <c r="BI2792">
        <v>7210</v>
      </c>
      <c r="BJ2792" t="s">
        <v>5489</v>
      </c>
      <c r="BK2792" t="s">
        <v>937</v>
      </c>
      <c r="BP2792">
        <v>133</v>
      </c>
      <c r="BQ2792">
        <v>6300</v>
      </c>
      <c r="BS2792">
        <v>3</v>
      </c>
    </row>
    <row r="2793" spans="43:71" x14ac:dyDescent="0.2">
      <c r="AQ2793">
        <v>80</v>
      </c>
      <c r="AR2793">
        <v>8073</v>
      </c>
      <c r="AS2793" t="s">
        <v>32732</v>
      </c>
      <c r="AT2793" t="s">
        <v>936</v>
      </c>
      <c r="AU2793">
        <v>80</v>
      </c>
      <c r="AV2793">
        <v>8073</v>
      </c>
      <c r="AW2793" t="s">
        <v>25834</v>
      </c>
      <c r="AX2793" t="s">
        <v>936</v>
      </c>
      <c r="AY2793">
        <v>80</v>
      </c>
      <c r="AZ2793">
        <v>8073</v>
      </c>
      <c r="BA2793" t="s">
        <v>18986</v>
      </c>
      <c r="BB2793" t="s">
        <v>936</v>
      </c>
      <c r="BC2793">
        <v>80</v>
      </c>
      <c r="BD2793">
        <v>8073</v>
      </c>
      <c r="BE2793" t="s">
        <v>12138</v>
      </c>
      <c r="BF2793" t="s">
        <v>936</v>
      </c>
      <c r="BH2793">
        <v>83</v>
      </c>
      <c r="BI2793">
        <v>8073</v>
      </c>
      <c r="BJ2793" t="s">
        <v>5490</v>
      </c>
      <c r="BK2793" t="s">
        <v>936</v>
      </c>
      <c r="BP2793">
        <v>133</v>
      </c>
      <c r="BQ2793">
        <v>6310</v>
      </c>
      <c r="BS2793">
        <v>1</v>
      </c>
    </row>
    <row r="2794" spans="43:71" x14ac:dyDescent="0.2">
      <c r="AQ2794">
        <v>80</v>
      </c>
      <c r="AR2794">
        <v>8074</v>
      </c>
      <c r="AS2794" t="s">
        <v>32733</v>
      </c>
      <c r="AT2794" t="s">
        <v>937</v>
      </c>
      <c r="AU2794">
        <v>80</v>
      </c>
      <c r="AV2794">
        <v>8074</v>
      </c>
      <c r="AW2794" t="s">
        <v>25835</v>
      </c>
      <c r="AX2794" t="s">
        <v>937</v>
      </c>
      <c r="AY2794">
        <v>80</v>
      </c>
      <c r="AZ2794">
        <v>8074</v>
      </c>
      <c r="BA2794" t="s">
        <v>18987</v>
      </c>
      <c r="BB2794" t="s">
        <v>937</v>
      </c>
      <c r="BC2794">
        <v>80</v>
      </c>
      <c r="BD2794">
        <v>8074</v>
      </c>
      <c r="BE2794" t="s">
        <v>12139</v>
      </c>
      <c r="BF2794" t="s">
        <v>937</v>
      </c>
      <c r="BH2794">
        <v>83</v>
      </c>
      <c r="BI2794">
        <v>8074</v>
      </c>
      <c r="BJ2794" t="s">
        <v>5491</v>
      </c>
      <c r="BK2794" t="s">
        <v>937</v>
      </c>
      <c r="BP2794">
        <v>133</v>
      </c>
      <c r="BQ2794">
        <v>6320</v>
      </c>
      <c r="BS2794">
        <v>3</v>
      </c>
    </row>
    <row r="2795" spans="43:71" x14ac:dyDescent="0.2">
      <c r="AQ2795">
        <v>80</v>
      </c>
      <c r="AR2795">
        <v>8075</v>
      </c>
      <c r="AS2795" t="s">
        <v>32734</v>
      </c>
      <c r="AT2795" t="s">
        <v>936</v>
      </c>
      <c r="AU2795">
        <v>80</v>
      </c>
      <c r="AV2795">
        <v>8075</v>
      </c>
      <c r="AW2795" t="s">
        <v>25836</v>
      </c>
      <c r="AX2795" t="s">
        <v>936</v>
      </c>
      <c r="AY2795">
        <v>80</v>
      </c>
      <c r="AZ2795">
        <v>8075</v>
      </c>
      <c r="BA2795" t="s">
        <v>18988</v>
      </c>
      <c r="BB2795" t="s">
        <v>936</v>
      </c>
      <c r="BC2795">
        <v>80</v>
      </c>
      <c r="BD2795">
        <v>8075</v>
      </c>
      <c r="BE2795" t="s">
        <v>12140</v>
      </c>
      <c r="BF2795" t="s">
        <v>936</v>
      </c>
      <c r="BH2795">
        <v>83</v>
      </c>
      <c r="BI2795">
        <v>8075</v>
      </c>
      <c r="BJ2795" t="s">
        <v>5492</v>
      </c>
      <c r="BK2795" t="s">
        <v>938</v>
      </c>
      <c r="BP2795">
        <v>133</v>
      </c>
      <c r="BQ2795">
        <v>6330</v>
      </c>
      <c r="BS2795">
        <v>1</v>
      </c>
    </row>
    <row r="2796" spans="43:71" x14ac:dyDescent="0.2">
      <c r="AQ2796">
        <v>80</v>
      </c>
      <c r="AR2796">
        <v>8076</v>
      </c>
      <c r="AS2796" t="s">
        <v>32735</v>
      </c>
      <c r="AT2796" t="s">
        <v>937</v>
      </c>
      <c r="AU2796">
        <v>80</v>
      </c>
      <c r="AV2796">
        <v>8076</v>
      </c>
      <c r="AW2796" t="s">
        <v>25837</v>
      </c>
      <c r="AX2796" t="s">
        <v>937</v>
      </c>
      <c r="AY2796">
        <v>80</v>
      </c>
      <c r="AZ2796">
        <v>8076</v>
      </c>
      <c r="BA2796" t="s">
        <v>18989</v>
      </c>
      <c r="BB2796" t="s">
        <v>937</v>
      </c>
      <c r="BC2796">
        <v>80</v>
      </c>
      <c r="BD2796">
        <v>8076</v>
      </c>
      <c r="BE2796" t="s">
        <v>12141</v>
      </c>
      <c r="BF2796" t="s">
        <v>937</v>
      </c>
      <c r="BH2796">
        <v>83</v>
      </c>
      <c r="BI2796">
        <v>8076</v>
      </c>
      <c r="BJ2796" t="s">
        <v>5493</v>
      </c>
      <c r="BK2796" t="s">
        <v>937</v>
      </c>
      <c r="BP2796">
        <v>133</v>
      </c>
      <c r="BQ2796">
        <v>6340</v>
      </c>
      <c r="BS2796">
        <v>1</v>
      </c>
    </row>
    <row r="2797" spans="43:71" x14ac:dyDescent="0.2">
      <c r="AQ2797">
        <v>80</v>
      </c>
      <c r="AR2797">
        <v>8077</v>
      </c>
      <c r="AS2797" t="s">
        <v>32736</v>
      </c>
      <c r="AT2797" t="s">
        <v>937</v>
      </c>
      <c r="AU2797">
        <v>80</v>
      </c>
      <c r="AV2797">
        <v>8077</v>
      </c>
      <c r="AW2797" t="s">
        <v>25838</v>
      </c>
      <c r="AX2797" t="s">
        <v>937</v>
      </c>
      <c r="AY2797">
        <v>80</v>
      </c>
      <c r="AZ2797">
        <v>8077</v>
      </c>
      <c r="BA2797" t="s">
        <v>18990</v>
      </c>
      <c r="BB2797" t="s">
        <v>937</v>
      </c>
      <c r="BC2797">
        <v>80</v>
      </c>
      <c r="BD2797">
        <v>8077</v>
      </c>
      <c r="BE2797" t="s">
        <v>12142</v>
      </c>
      <c r="BF2797" t="s">
        <v>937</v>
      </c>
      <c r="BH2797">
        <v>83</v>
      </c>
      <c r="BI2797">
        <v>8077</v>
      </c>
      <c r="BJ2797" t="s">
        <v>5494</v>
      </c>
      <c r="BK2797" t="s">
        <v>937</v>
      </c>
      <c r="BP2797">
        <v>134</v>
      </c>
      <c r="BQ2797">
        <v>6010</v>
      </c>
      <c r="BS2797">
        <v>2</v>
      </c>
    </row>
    <row r="2798" spans="43:71" x14ac:dyDescent="0.2">
      <c r="AQ2798">
        <v>80</v>
      </c>
      <c r="AR2798">
        <v>8078</v>
      </c>
      <c r="AS2798" t="s">
        <v>32737</v>
      </c>
      <c r="AT2798" t="s">
        <v>937</v>
      </c>
      <c r="AU2798">
        <v>80</v>
      </c>
      <c r="AV2798">
        <v>8078</v>
      </c>
      <c r="AW2798" t="s">
        <v>25839</v>
      </c>
      <c r="AX2798" t="s">
        <v>937</v>
      </c>
      <c r="AY2798">
        <v>80</v>
      </c>
      <c r="AZ2798">
        <v>8078</v>
      </c>
      <c r="BA2798" t="s">
        <v>18991</v>
      </c>
      <c r="BB2798" t="s">
        <v>937</v>
      </c>
      <c r="BC2798">
        <v>80</v>
      </c>
      <c r="BD2798">
        <v>8078</v>
      </c>
      <c r="BE2798" t="s">
        <v>12143</v>
      </c>
      <c r="BF2798" t="s">
        <v>937</v>
      </c>
      <c r="BH2798">
        <v>83</v>
      </c>
      <c r="BI2798">
        <v>8078</v>
      </c>
      <c r="BJ2798" t="s">
        <v>5495</v>
      </c>
      <c r="BK2798" t="s">
        <v>937</v>
      </c>
      <c r="BP2798">
        <v>134</v>
      </c>
      <c r="BQ2798">
        <v>6020</v>
      </c>
      <c r="BS2798">
        <v>2</v>
      </c>
    </row>
    <row r="2799" spans="43:71" x14ac:dyDescent="0.2">
      <c r="AQ2799">
        <v>80</v>
      </c>
      <c r="AR2799">
        <v>8079</v>
      </c>
      <c r="AS2799" t="s">
        <v>32738</v>
      </c>
      <c r="AT2799" t="s">
        <v>937</v>
      </c>
      <c r="AU2799">
        <v>80</v>
      </c>
      <c r="AV2799">
        <v>8079</v>
      </c>
      <c r="AW2799" t="s">
        <v>25840</v>
      </c>
      <c r="AX2799" t="s">
        <v>937</v>
      </c>
      <c r="AY2799">
        <v>80</v>
      </c>
      <c r="AZ2799">
        <v>8079</v>
      </c>
      <c r="BA2799" t="s">
        <v>18992</v>
      </c>
      <c r="BB2799" t="s">
        <v>937</v>
      </c>
      <c r="BC2799">
        <v>80</v>
      </c>
      <c r="BD2799">
        <v>8079</v>
      </c>
      <c r="BE2799" t="s">
        <v>12144</v>
      </c>
      <c r="BF2799" t="s">
        <v>937</v>
      </c>
      <c r="BH2799">
        <v>83</v>
      </c>
      <c r="BI2799">
        <v>8079</v>
      </c>
      <c r="BJ2799" t="s">
        <v>5496</v>
      </c>
      <c r="BK2799" t="s">
        <v>937</v>
      </c>
      <c r="BP2799">
        <v>134</v>
      </c>
      <c r="BQ2799">
        <v>6030</v>
      </c>
      <c r="BS2799">
        <v>2</v>
      </c>
    </row>
    <row r="2800" spans="43:71" x14ac:dyDescent="0.2">
      <c r="AQ2800">
        <v>80</v>
      </c>
      <c r="AR2800">
        <v>8080</v>
      </c>
      <c r="AS2800" t="s">
        <v>32739</v>
      </c>
      <c r="AT2800" t="s">
        <v>938</v>
      </c>
      <c r="AU2800">
        <v>80</v>
      </c>
      <c r="AV2800">
        <v>8080</v>
      </c>
      <c r="AW2800" t="s">
        <v>25841</v>
      </c>
      <c r="AX2800" t="s">
        <v>938</v>
      </c>
      <c r="AY2800">
        <v>80</v>
      </c>
      <c r="AZ2800">
        <v>8080</v>
      </c>
      <c r="BA2800" t="s">
        <v>18993</v>
      </c>
      <c r="BB2800" t="s">
        <v>938</v>
      </c>
      <c r="BC2800">
        <v>80</v>
      </c>
      <c r="BD2800">
        <v>8080</v>
      </c>
      <c r="BE2800" t="s">
        <v>12145</v>
      </c>
      <c r="BF2800" t="s">
        <v>938</v>
      </c>
      <c r="BH2800">
        <v>83</v>
      </c>
      <c r="BI2800">
        <v>8080</v>
      </c>
      <c r="BJ2800" t="s">
        <v>5497</v>
      </c>
      <c r="BK2800" t="s">
        <v>937</v>
      </c>
      <c r="BP2800">
        <v>134</v>
      </c>
      <c r="BQ2800">
        <v>6040</v>
      </c>
      <c r="BS2800">
        <v>1</v>
      </c>
    </row>
    <row r="2801" spans="43:71" x14ac:dyDescent="0.2">
      <c r="AQ2801">
        <v>80</v>
      </c>
      <c r="AR2801">
        <v>8081</v>
      </c>
      <c r="AS2801" t="s">
        <v>32740</v>
      </c>
      <c r="AT2801" t="s">
        <v>936</v>
      </c>
      <c r="AU2801">
        <v>80</v>
      </c>
      <c r="AV2801">
        <v>8081</v>
      </c>
      <c r="AW2801" t="s">
        <v>25842</v>
      </c>
      <c r="AX2801" t="s">
        <v>936</v>
      </c>
      <c r="AY2801">
        <v>80</v>
      </c>
      <c r="AZ2801">
        <v>8081</v>
      </c>
      <c r="BA2801" t="s">
        <v>18994</v>
      </c>
      <c r="BB2801" t="s">
        <v>936</v>
      </c>
      <c r="BC2801">
        <v>80</v>
      </c>
      <c r="BD2801">
        <v>8081</v>
      </c>
      <c r="BE2801" t="s">
        <v>12146</v>
      </c>
      <c r="BF2801" t="s">
        <v>936</v>
      </c>
      <c r="BH2801">
        <v>83</v>
      </c>
      <c r="BI2801">
        <v>8081</v>
      </c>
      <c r="BJ2801" t="s">
        <v>5498</v>
      </c>
      <c r="BK2801" t="s">
        <v>937</v>
      </c>
      <c r="BP2801">
        <v>134</v>
      </c>
      <c r="BQ2801">
        <v>6070</v>
      </c>
      <c r="BS2801">
        <v>1</v>
      </c>
    </row>
    <row r="2802" spans="43:71" x14ac:dyDescent="0.2">
      <c r="AQ2802">
        <v>80</v>
      </c>
      <c r="AR2802">
        <v>8082</v>
      </c>
      <c r="AS2802" t="s">
        <v>32741</v>
      </c>
      <c r="AT2802" t="s">
        <v>937</v>
      </c>
      <c r="AU2802">
        <v>80</v>
      </c>
      <c r="AV2802">
        <v>8082</v>
      </c>
      <c r="AW2802" t="s">
        <v>25843</v>
      </c>
      <c r="AX2802" t="s">
        <v>937</v>
      </c>
      <c r="AY2802">
        <v>80</v>
      </c>
      <c r="AZ2802">
        <v>8082</v>
      </c>
      <c r="BA2802" t="s">
        <v>18995</v>
      </c>
      <c r="BB2802" t="s">
        <v>937</v>
      </c>
      <c r="BC2802">
        <v>80</v>
      </c>
      <c r="BD2802">
        <v>8082</v>
      </c>
      <c r="BE2802" t="s">
        <v>12147</v>
      </c>
      <c r="BF2802" t="s">
        <v>937</v>
      </c>
      <c r="BH2802">
        <v>83</v>
      </c>
      <c r="BI2802">
        <v>8082</v>
      </c>
      <c r="BJ2802" t="s">
        <v>5499</v>
      </c>
      <c r="BK2802" t="s">
        <v>938</v>
      </c>
      <c r="BP2802">
        <v>134</v>
      </c>
      <c r="BQ2802">
        <v>6080</v>
      </c>
      <c r="BS2802">
        <v>1</v>
      </c>
    </row>
    <row r="2803" spans="43:71" x14ac:dyDescent="0.2">
      <c r="AQ2803">
        <v>80</v>
      </c>
      <c r="AR2803">
        <v>8083</v>
      </c>
      <c r="AS2803" t="s">
        <v>32742</v>
      </c>
      <c r="AT2803" t="s">
        <v>937</v>
      </c>
      <c r="AU2803">
        <v>80</v>
      </c>
      <c r="AV2803">
        <v>8083</v>
      </c>
      <c r="AW2803" t="s">
        <v>25844</v>
      </c>
      <c r="AX2803" t="s">
        <v>937</v>
      </c>
      <c r="AY2803">
        <v>80</v>
      </c>
      <c r="AZ2803">
        <v>8083</v>
      </c>
      <c r="BA2803" t="s">
        <v>18996</v>
      </c>
      <c r="BB2803" t="s">
        <v>937</v>
      </c>
      <c r="BC2803">
        <v>80</v>
      </c>
      <c r="BD2803">
        <v>8083</v>
      </c>
      <c r="BE2803" t="s">
        <v>12148</v>
      </c>
      <c r="BF2803" t="s">
        <v>937</v>
      </c>
      <c r="BH2803">
        <v>83</v>
      </c>
      <c r="BI2803">
        <v>8083</v>
      </c>
      <c r="BJ2803" t="s">
        <v>5500</v>
      </c>
      <c r="BK2803" t="s">
        <v>937</v>
      </c>
      <c r="BP2803">
        <v>134</v>
      </c>
      <c r="BQ2803">
        <v>6090</v>
      </c>
      <c r="BS2803">
        <v>2</v>
      </c>
    </row>
    <row r="2804" spans="43:71" x14ac:dyDescent="0.2">
      <c r="AQ2804">
        <v>80</v>
      </c>
      <c r="AR2804">
        <v>8084</v>
      </c>
      <c r="AS2804" t="s">
        <v>32743</v>
      </c>
      <c r="AT2804" t="s">
        <v>937</v>
      </c>
      <c r="AU2804">
        <v>80</v>
      </c>
      <c r="AV2804">
        <v>8084</v>
      </c>
      <c r="AW2804" t="s">
        <v>25845</v>
      </c>
      <c r="AX2804" t="s">
        <v>937</v>
      </c>
      <c r="AY2804">
        <v>80</v>
      </c>
      <c r="AZ2804">
        <v>8084</v>
      </c>
      <c r="BA2804" t="s">
        <v>18997</v>
      </c>
      <c r="BB2804" t="s">
        <v>937</v>
      </c>
      <c r="BC2804">
        <v>80</v>
      </c>
      <c r="BD2804">
        <v>8084</v>
      </c>
      <c r="BE2804" t="s">
        <v>12149</v>
      </c>
      <c r="BF2804" t="s">
        <v>937</v>
      </c>
      <c r="BH2804">
        <v>83</v>
      </c>
      <c r="BI2804">
        <v>8084</v>
      </c>
      <c r="BJ2804" t="s">
        <v>5501</v>
      </c>
      <c r="BK2804" t="s">
        <v>937</v>
      </c>
      <c r="BP2804">
        <v>134</v>
      </c>
      <c r="BQ2804">
        <v>6100</v>
      </c>
      <c r="BS2804">
        <v>2</v>
      </c>
    </row>
    <row r="2805" spans="43:71" x14ac:dyDescent="0.2">
      <c r="AQ2805">
        <v>81</v>
      </c>
      <c r="AR2805">
        <v>6010</v>
      </c>
      <c r="AS2805" t="s">
        <v>32744</v>
      </c>
      <c r="AT2805" t="s">
        <v>937</v>
      </c>
      <c r="AU2805">
        <v>81</v>
      </c>
      <c r="AV2805">
        <v>6010</v>
      </c>
      <c r="AW2805" t="s">
        <v>25846</v>
      </c>
      <c r="AX2805" t="s">
        <v>937</v>
      </c>
      <c r="AY2805">
        <v>81</v>
      </c>
      <c r="AZ2805">
        <v>6010</v>
      </c>
      <c r="BA2805" t="s">
        <v>18998</v>
      </c>
      <c r="BB2805" t="s">
        <v>937</v>
      </c>
      <c r="BC2805">
        <v>81</v>
      </c>
      <c r="BD2805">
        <v>6010</v>
      </c>
      <c r="BE2805" t="s">
        <v>12150</v>
      </c>
      <c r="BF2805" t="s">
        <v>937</v>
      </c>
      <c r="BH2805">
        <v>84</v>
      </c>
      <c r="BI2805">
        <v>6010</v>
      </c>
      <c r="BJ2805" t="s">
        <v>5502</v>
      </c>
      <c r="BK2805" t="s">
        <v>937</v>
      </c>
      <c r="BP2805">
        <v>134</v>
      </c>
      <c r="BQ2805">
        <v>6101</v>
      </c>
      <c r="BS2805">
        <v>4</v>
      </c>
    </row>
    <row r="2806" spans="43:71" x14ac:dyDescent="0.2">
      <c r="AQ2806">
        <v>81</v>
      </c>
      <c r="AR2806">
        <v>6020</v>
      </c>
      <c r="AS2806" t="s">
        <v>32745</v>
      </c>
      <c r="AT2806" t="s">
        <v>937</v>
      </c>
      <c r="AU2806">
        <v>81</v>
      </c>
      <c r="AV2806">
        <v>6020</v>
      </c>
      <c r="AW2806" t="s">
        <v>25847</v>
      </c>
      <c r="AX2806" t="s">
        <v>937</v>
      </c>
      <c r="AY2806">
        <v>81</v>
      </c>
      <c r="AZ2806">
        <v>6020</v>
      </c>
      <c r="BA2806" t="s">
        <v>18999</v>
      </c>
      <c r="BB2806" t="s">
        <v>937</v>
      </c>
      <c r="BC2806">
        <v>81</v>
      </c>
      <c r="BD2806">
        <v>6020</v>
      </c>
      <c r="BE2806" t="s">
        <v>12151</v>
      </c>
      <c r="BF2806" t="s">
        <v>937</v>
      </c>
      <c r="BH2806">
        <v>84</v>
      </c>
      <c r="BI2806">
        <v>6020</v>
      </c>
      <c r="BJ2806" t="s">
        <v>5503</v>
      </c>
      <c r="BK2806" t="s">
        <v>937</v>
      </c>
      <c r="BP2806">
        <v>134</v>
      </c>
      <c r="BQ2806">
        <v>6110</v>
      </c>
      <c r="BS2806">
        <v>1</v>
      </c>
    </row>
    <row r="2807" spans="43:71" x14ac:dyDescent="0.2">
      <c r="AQ2807">
        <v>81</v>
      </c>
      <c r="AR2807">
        <v>6030</v>
      </c>
      <c r="AS2807" t="s">
        <v>32746</v>
      </c>
      <c r="AT2807" t="s">
        <v>937</v>
      </c>
      <c r="AU2807">
        <v>81</v>
      </c>
      <c r="AV2807">
        <v>6030</v>
      </c>
      <c r="AW2807" t="s">
        <v>25848</v>
      </c>
      <c r="AX2807" t="s">
        <v>937</v>
      </c>
      <c r="AY2807">
        <v>81</v>
      </c>
      <c r="AZ2807">
        <v>6030</v>
      </c>
      <c r="BA2807" t="s">
        <v>19000</v>
      </c>
      <c r="BB2807" t="s">
        <v>937</v>
      </c>
      <c r="BC2807">
        <v>81</v>
      </c>
      <c r="BD2807">
        <v>6030</v>
      </c>
      <c r="BE2807" t="s">
        <v>12152</v>
      </c>
      <c r="BF2807" t="s">
        <v>937</v>
      </c>
      <c r="BH2807">
        <v>84</v>
      </c>
      <c r="BI2807">
        <v>6030</v>
      </c>
      <c r="BJ2807" t="s">
        <v>5504</v>
      </c>
      <c r="BK2807" t="s">
        <v>936</v>
      </c>
      <c r="BP2807">
        <v>134</v>
      </c>
      <c r="BQ2807">
        <v>6130</v>
      </c>
      <c r="BS2807">
        <v>1</v>
      </c>
    </row>
    <row r="2808" spans="43:71" x14ac:dyDescent="0.2">
      <c r="AQ2808">
        <v>81</v>
      </c>
      <c r="AR2808">
        <v>6040</v>
      </c>
      <c r="AS2808" t="s">
        <v>32747</v>
      </c>
      <c r="AT2808" t="s">
        <v>937</v>
      </c>
      <c r="AU2808">
        <v>81</v>
      </c>
      <c r="AV2808">
        <v>6040</v>
      </c>
      <c r="AW2808" t="s">
        <v>25849</v>
      </c>
      <c r="AX2808" t="s">
        <v>937</v>
      </c>
      <c r="AY2808">
        <v>81</v>
      </c>
      <c r="AZ2808">
        <v>6040</v>
      </c>
      <c r="BA2808" t="s">
        <v>19001</v>
      </c>
      <c r="BB2808" t="s">
        <v>937</v>
      </c>
      <c r="BC2808">
        <v>81</v>
      </c>
      <c r="BD2808">
        <v>6040</v>
      </c>
      <c r="BE2808" t="s">
        <v>12153</v>
      </c>
      <c r="BF2808" t="s">
        <v>937</v>
      </c>
      <c r="BH2808">
        <v>84</v>
      </c>
      <c r="BI2808">
        <v>6040</v>
      </c>
      <c r="BJ2808" t="s">
        <v>5505</v>
      </c>
      <c r="BK2808" t="s">
        <v>936</v>
      </c>
      <c r="BP2808">
        <v>134</v>
      </c>
      <c r="BQ2808">
        <v>6131</v>
      </c>
      <c r="BS2808">
        <v>4</v>
      </c>
    </row>
    <row r="2809" spans="43:71" x14ac:dyDescent="0.2">
      <c r="AQ2809">
        <v>81</v>
      </c>
      <c r="AR2809">
        <v>6070</v>
      </c>
      <c r="AS2809" t="s">
        <v>32748</v>
      </c>
      <c r="AT2809" t="s">
        <v>937</v>
      </c>
      <c r="AU2809">
        <v>81</v>
      </c>
      <c r="AV2809">
        <v>6070</v>
      </c>
      <c r="AW2809" t="s">
        <v>25850</v>
      </c>
      <c r="AX2809" t="s">
        <v>937</v>
      </c>
      <c r="AY2809">
        <v>81</v>
      </c>
      <c r="AZ2809">
        <v>6070</v>
      </c>
      <c r="BA2809" t="s">
        <v>19002</v>
      </c>
      <c r="BB2809" t="s">
        <v>937</v>
      </c>
      <c r="BC2809">
        <v>81</v>
      </c>
      <c r="BD2809">
        <v>6070</v>
      </c>
      <c r="BE2809" t="s">
        <v>12154</v>
      </c>
      <c r="BF2809" t="s">
        <v>937</v>
      </c>
      <c r="BH2809">
        <v>84</v>
      </c>
      <c r="BI2809">
        <v>6070</v>
      </c>
      <c r="BJ2809" t="s">
        <v>5506</v>
      </c>
      <c r="BK2809" t="s">
        <v>936</v>
      </c>
      <c r="BP2809">
        <v>134</v>
      </c>
      <c r="BQ2809">
        <v>6140</v>
      </c>
      <c r="BS2809">
        <v>2</v>
      </c>
    </row>
    <row r="2810" spans="43:71" x14ac:dyDescent="0.2">
      <c r="AQ2810">
        <v>81</v>
      </c>
      <c r="AR2810">
        <v>6080</v>
      </c>
      <c r="AS2810" t="s">
        <v>32749</v>
      </c>
      <c r="AT2810" t="s">
        <v>936</v>
      </c>
      <c r="AU2810">
        <v>81</v>
      </c>
      <c r="AV2810">
        <v>6080</v>
      </c>
      <c r="AW2810" t="s">
        <v>25851</v>
      </c>
      <c r="AX2810" t="s">
        <v>936</v>
      </c>
      <c r="AY2810">
        <v>81</v>
      </c>
      <c r="AZ2810">
        <v>6080</v>
      </c>
      <c r="BA2810" t="s">
        <v>19003</v>
      </c>
      <c r="BB2810" t="s">
        <v>936</v>
      </c>
      <c r="BC2810">
        <v>81</v>
      </c>
      <c r="BD2810">
        <v>6080</v>
      </c>
      <c r="BE2810" t="s">
        <v>12155</v>
      </c>
      <c r="BF2810" t="s">
        <v>936</v>
      </c>
      <c r="BH2810">
        <v>84</v>
      </c>
      <c r="BI2810">
        <v>6080</v>
      </c>
      <c r="BJ2810" t="s">
        <v>5507</v>
      </c>
      <c r="BK2810" t="s">
        <v>936</v>
      </c>
      <c r="BP2810">
        <v>134</v>
      </c>
      <c r="BQ2810">
        <v>6150</v>
      </c>
      <c r="BS2810">
        <v>2</v>
      </c>
    </row>
    <row r="2811" spans="43:71" x14ac:dyDescent="0.2">
      <c r="AQ2811">
        <v>81</v>
      </c>
      <c r="AR2811">
        <v>6090</v>
      </c>
      <c r="AS2811" t="s">
        <v>32750</v>
      </c>
      <c r="AT2811" t="s">
        <v>937</v>
      </c>
      <c r="AU2811">
        <v>81</v>
      </c>
      <c r="AV2811">
        <v>6090</v>
      </c>
      <c r="AW2811" t="s">
        <v>25852</v>
      </c>
      <c r="AX2811" t="s">
        <v>937</v>
      </c>
      <c r="AY2811">
        <v>81</v>
      </c>
      <c r="AZ2811">
        <v>6090</v>
      </c>
      <c r="BA2811" t="s">
        <v>19004</v>
      </c>
      <c r="BB2811" t="s">
        <v>937</v>
      </c>
      <c r="BC2811">
        <v>81</v>
      </c>
      <c r="BD2811">
        <v>6090</v>
      </c>
      <c r="BE2811" t="s">
        <v>12156</v>
      </c>
      <c r="BF2811" t="s">
        <v>937</v>
      </c>
      <c r="BH2811">
        <v>84</v>
      </c>
      <c r="BI2811">
        <v>6090</v>
      </c>
      <c r="BJ2811" t="s">
        <v>5508</v>
      </c>
      <c r="BK2811" t="s">
        <v>938</v>
      </c>
      <c r="BP2811">
        <v>134</v>
      </c>
      <c r="BQ2811">
        <v>6160</v>
      </c>
      <c r="BS2811">
        <v>2</v>
      </c>
    </row>
    <row r="2812" spans="43:71" x14ac:dyDescent="0.2">
      <c r="AQ2812">
        <v>81</v>
      </c>
      <c r="AR2812">
        <v>6100</v>
      </c>
      <c r="AS2812" t="s">
        <v>32751</v>
      </c>
      <c r="AT2812" t="s">
        <v>936</v>
      </c>
      <c r="AU2812">
        <v>81</v>
      </c>
      <c r="AV2812">
        <v>6100</v>
      </c>
      <c r="AW2812" t="s">
        <v>25853</v>
      </c>
      <c r="AX2812" t="s">
        <v>936</v>
      </c>
      <c r="AY2812">
        <v>81</v>
      </c>
      <c r="AZ2812">
        <v>6100</v>
      </c>
      <c r="BA2812" t="s">
        <v>19005</v>
      </c>
      <c r="BB2812" t="s">
        <v>936</v>
      </c>
      <c r="BC2812">
        <v>81</v>
      </c>
      <c r="BD2812">
        <v>6100</v>
      </c>
      <c r="BE2812" t="s">
        <v>12157</v>
      </c>
      <c r="BF2812" t="s">
        <v>936</v>
      </c>
      <c r="BH2812">
        <v>84</v>
      </c>
      <c r="BI2812">
        <v>6100</v>
      </c>
      <c r="BJ2812" t="s">
        <v>5509</v>
      </c>
      <c r="BK2812" t="s">
        <v>937</v>
      </c>
      <c r="BP2812">
        <v>134</v>
      </c>
      <c r="BQ2812">
        <v>6170</v>
      </c>
      <c r="BS2812">
        <v>2</v>
      </c>
    </row>
    <row r="2813" spans="43:71" x14ac:dyDescent="0.2">
      <c r="AQ2813">
        <v>81</v>
      </c>
      <c r="AR2813">
        <v>6101</v>
      </c>
      <c r="AS2813" t="s">
        <v>32752</v>
      </c>
      <c r="AT2813" t="s">
        <v>937</v>
      </c>
      <c r="AU2813">
        <v>81</v>
      </c>
      <c r="AV2813">
        <v>6101</v>
      </c>
      <c r="AW2813" t="s">
        <v>25854</v>
      </c>
      <c r="AX2813" t="s">
        <v>937</v>
      </c>
      <c r="AY2813">
        <v>81</v>
      </c>
      <c r="AZ2813">
        <v>6101</v>
      </c>
      <c r="BA2813" t="s">
        <v>19006</v>
      </c>
      <c r="BB2813" t="s">
        <v>937</v>
      </c>
      <c r="BC2813">
        <v>81</v>
      </c>
      <c r="BD2813">
        <v>6101</v>
      </c>
      <c r="BE2813" t="s">
        <v>12158</v>
      </c>
      <c r="BF2813" t="s">
        <v>937</v>
      </c>
      <c r="BH2813">
        <v>84</v>
      </c>
      <c r="BI2813">
        <v>6101</v>
      </c>
      <c r="BJ2813" t="s">
        <v>5510</v>
      </c>
      <c r="BK2813" t="s">
        <v>937</v>
      </c>
      <c r="BP2813">
        <v>134</v>
      </c>
      <c r="BQ2813">
        <v>6180</v>
      </c>
      <c r="BS2813">
        <v>2</v>
      </c>
    </row>
    <row r="2814" spans="43:71" x14ac:dyDescent="0.2">
      <c r="AQ2814">
        <v>81</v>
      </c>
      <c r="AR2814">
        <v>6110</v>
      </c>
      <c r="AS2814" t="s">
        <v>32753</v>
      </c>
      <c r="AT2814" t="s">
        <v>936</v>
      </c>
      <c r="AU2814">
        <v>81</v>
      </c>
      <c r="AV2814">
        <v>6110</v>
      </c>
      <c r="AW2814" t="s">
        <v>25855</v>
      </c>
      <c r="AX2814" t="s">
        <v>936</v>
      </c>
      <c r="AY2814">
        <v>81</v>
      </c>
      <c r="AZ2814">
        <v>6110</v>
      </c>
      <c r="BA2814" t="s">
        <v>19007</v>
      </c>
      <c r="BB2814" t="s">
        <v>936</v>
      </c>
      <c r="BC2814">
        <v>81</v>
      </c>
      <c r="BD2814">
        <v>6110</v>
      </c>
      <c r="BE2814" t="s">
        <v>12159</v>
      </c>
      <c r="BF2814" t="s">
        <v>936</v>
      </c>
      <c r="BH2814">
        <v>84</v>
      </c>
      <c r="BI2814">
        <v>6110</v>
      </c>
      <c r="BJ2814" t="s">
        <v>5511</v>
      </c>
      <c r="BK2814" t="s">
        <v>936</v>
      </c>
      <c r="BP2814">
        <v>134</v>
      </c>
      <c r="BQ2814">
        <v>6190</v>
      </c>
      <c r="BS2814">
        <v>2</v>
      </c>
    </row>
    <row r="2815" spans="43:71" x14ac:dyDescent="0.2">
      <c r="AQ2815">
        <v>81</v>
      </c>
      <c r="AR2815">
        <v>6130</v>
      </c>
      <c r="AS2815" t="s">
        <v>32754</v>
      </c>
      <c r="AT2815" t="s">
        <v>937</v>
      </c>
      <c r="AU2815">
        <v>81</v>
      </c>
      <c r="AV2815">
        <v>6130</v>
      </c>
      <c r="AW2815" t="s">
        <v>25856</v>
      </c>
      <c r="AX2815" t="s">
        <v>937</v>
      </c>
      <c r="AY2815">
        <v>81</v>
      </c>
      <c r="AZ2815">
        <v>6130</v>
      </c>
      <c r="BA2815" t="s">
        <v>19008</v>
      </c>
      <c r="BB2815" t="s">
        <v>937</v>
      </c>
      <c r="BC2815">
        <v>81</v>
      </c>
      <c r="BD2815">
        <v>6130</v>
      </c>
      <c r="BE2815" t="s">
        <v>12160</v>
      </c>
      <c r="BF2815" t="s">
        <v>937</v>
      </c>
      <c r="BH2815">
        <v>84</v>
      </c>
      <c r="BI2815">
        <v>6130</v>
      </c>
      <c r="BJ2815" t="s">
        <v>5512</v>
      </c>
      <c r="BK2815" t="s">
        <v>936</v>
      </c>
      <c r="BP2815">
        <v>134</v>
      </c>
      <c r="BQ2815">
        <v>6200</v>
      </c>
      <c r="BS2815">
        <v>2</v>
      </c>
    </row>
    <row r="2816" spans="43:71" x14ac:dyDescent="0.2">
      <c r="AQ2816">
        <v>81</v>
      </c>
      <c r="AR2816">
        <v>6131</v>
      </c>
      <c r="AS2816" t="s">
        <v>32755</v>
      </c>
      <c r="AT2816" t="s">
        <v>937</v>
      </c>
      <c r="AU2816">
        <v>81</v>
      </c>
      <c r="AV2816">
        <v>6131</v>
      </c>
      <c r="AW2816" t="s">
        <v>25857</v>
      </c>
      <c r="AX2816" t="s">
        <v>937</v>
      </c>
      <c r="AY2816">
        <v>81</v>
      </c>
      <c r="AZ2816">
        <v>6131</v>
      </c>
      <c r="BA2816" t="s">
        <v>19009</v>
      </c>
      <c r="BB2816" t="s">
        <v>937</v>
      </c>
      <c r="BC2816">
        <v>81</v>
      </c>
      <c r="BD2816">
        <v>6131</v>
      </c>
      <c r="BE2816" t="s">
        <v>12161</v>
      </c>
      <c r="BF2816" t="s">
        <v>937</v>
      </c>
      <c r="BH2816">
        <v>84</v>
      </c>
      <c r="BI2816">
        <v>6131</v>
      </c>
      <c r="BJ2816" t="s">
        <v>5513</v>
      </c>
      <c r="BK2816" t="s">
        <v>937</v>
      </c>
      <c r="BP2816">
        <v>134</v>
      </c>
      <c r="BQ2816">
        <v>6210</v>
      </c>
      <c r="BS2816">
        <v>1</v>
      </c>
    </row>
    <row r="2817" spans="43:71" x14ac:dyDescent="0.2">
      <c r="AQ2817">
        <v>81</v>
      </c>
      <c r="AR2817">
        <v>6140</v>
      </c>
      <c r="AS2817" t="s">
        <v>32756</v>
      </c>
      <c r="AT2817" t="s">
        <v>937</v>
      </c>
      <c r="AU2817">
        <v>81</v>
      </c>
      <c r="AV2817">
        <v>6140</v>
      </c>
      <c r="AW2817" t="s">
        <v>25858</v>
      </c>
      <c r="AX2817" t="s">
        <v>937</v>
      </c>
      <c r="AY2817">
        <v>81</v>
      </c>
      <c r="AZ2817">
        <v>6140</v>
      </c>
      <c r="BA2817" t="s">
        <v>19010</v>
      </c>
      <c r="BB2817" t="s">
        <v>937</v>
      </c>
      <c r="BC2817">
        <v>81</v>
      </c>
      <c r="BD2817">
        <v>6140</v>
      </c>
      <c r="BE2817" t="s">
        <v>12162</v>
      </c>
      <c r="BF2817" t="s">
        <v>937</v>
      </c>
      <c r="BH2817">
        <v>84</v>
      </c>
      <c r="BI2817">
        <v>6140</v>
      </c>
      <c r="BJ2817" t="s">
        <v>5514</v>
      </c>
      <c r="BK2817" t="s">
        <v>937</v>
      </c>
      <c r="BP2817">
        <v>134</v>
      </c>
      <c r="BQ2817">
        <v>6240</v>
      </c>
      <c r="BS2817">
        <v>2</v>
      </c>
    </row>
    <row r="2818" spans="43:71" x14ac:dyDescent="0.2">
      <c r="AQ2818">
        <v>81</v>
      </c>
      <c r="AR2818">
        <v>6150</v>
      </c>
      <c r="AS2818" t="s">
        <v>32757</v>
      </c>
      <c r="AT2818" t="s">
        <v>936</v>
      </c>
      <c r="AU2818">
        <v>81</v>
      </c>
      <c r="AV2818">
        <v>6150</v>
      </c>
      <c r="AW2818" t="s">
        <v>25859</v>
      </c>
      <c r="AX2818" t="s">
        <v>936</v>
      </c>
      <c r="AY2818">
        <v>81</v>
      </c>
      <c r="AZ2818">
        <v>6150</v>
      </c>
      <c r="BA2818" t="s">
        <v>19011</v>
      </c>
      <c r="BB2818" t="s">
        <v>936</v>
      </c>
      <c r="BC2818">
        <v>81</v>
      </c>
      <c r="BD2818">
        <v>6150</v>
      </c>
      <c r="BE2818" t="s">
        <v>12163</v>
      </c>
      <c r="BF2818" t="s">
        <v>936</v>
      </c>
      <c r="BH2818">
        <v>84</v>
      </c>
      <c r="BI2818">
        <v>6150</v>
      </c>
      <c r="BJ2818" t="s">
        <v>5515</v>
      </c>
      <c r="BK2818" t="s">
        <v>938</v>
      </c>
      <c r="BP2818">
        <v>134</v>
      </c>
      <c r="BQ2818">
        <v>6250</v>
      </c>
      <c r="BS2818">
        <v>1</v>
      </c>
    </row>
    <row r="2819" spans="43:71" x14ac:dyDescent="0.2">
      <c r="AQ2819">
        <v>81</v>
      </c>
      <c r="AR2819">
        <v>6160</v>
      </c>
      <c r="AS2819" t="s">
        <v>32758</v>
      </c>
      <c r="AT2819" t="s">
        <v>937</v>
      </c>
      <c r="AU2819">
        <v>81</v>
      </c>
      <c r="AV2819">
        <v>6160</v>
      </c>
      <c r="AW2819" t="s">
        <v>25860</v>
      </c>
      <c r="AX2819" t="s">
        <v>937</v>
      </c>
      <c r="AY2819">
        <v>81</v>
      </c>
      <c r="AZ2819">
        <v>6160</v>
      </c>
      <c r="BA2819" t="s">
        <v>19012</v>
      </c>
      <c r="BB2819" t="s">
        <v>937</v>
      </c>
      <c r="BC2819">
        <v>81</v>
      </c>
      <c r="BD2819">
        <v>6160</v>
      </c>
      <c r="BE2819" t="s">
        <v>12164</v>
      </c>
      <c r="BF2819" t="s">
        <v>937</v>
      </c>
      <c r="BH2819">
        <v>84</v>
      </c>
      <c r="BI2819">
        <v>6160</v>
      </c>
      <c r="BJ2819" t="s">
        <v>5516</v>
      </c>
      <c r="BK2819" t="s">
        <v>937</v>
      </c>
      <c r="BP2819">
        <v>134</v>
      </c>
      <c r="BQ2819">
        <v>6256</v>
      </c>
      <c r="BS2819">
        <v>1</v>
      </c>
    </row>
    <row r="2820" spans="43:71" x14ac:dyDescent="0.2">
      <c r="AQ2820">
        <v>81</v>
      </c>
      <c r="AR2820">
        <v>6170</v>
      </c>
      <c r="AS2820" t="s">
        <v>32759</v>
      </c>
      <c r="AT2820" t="s">
        <v>937</v>
      </c>
      <c r="AU2820">
        <v>81</v>
      </c>
      <c r="AV2820">
        <v>6170</v>
      </c>
      <c r="AW2820" t="s">
        <v>25861</v>
      </c>
      <c r="AX2820" t="s">
        <v>937</v>
      </c>
      <c r="AY2820">
        <v>81</v>
      </c>
      <c r="AZ2820">
        <v>6170</v>
      </c>
      <c r="BA2820" t="s">
        <v>19013</v>
      </c>
      <c r="BB2820" t="s">
        <v>937</v>
      </c>
      <c r="BC2820">
        <v>81</v>
      </c>
      <c r="BD2820">
        <v>6170</v>
      </c>
      <c r="BE2820" t="s">
        <v>12165</v>
      </c>
      <c r="BF2820" t="s">
        <v>937</v>
      </c>
      <c r="BH2820">
        <v>84</v>
      </c>
      <c r="BI2820">
        <v>6170</v>
      </c>
      <c r="BJ2820" t="s">
        <v>5517</v>
      </c>
      <c r="BK2820" t="s">
        <v>936</v>
      </c>
      <c r="BP2820">
        <v>134</v>
      </c>
      <c r="BQ2820">
        <v>6260</v>
      </c>
      <c r="BS2820">
        <v>2</v>
      </c>
    </row>
    <row r="2821" spans="43:71" x14ac:dyDescent="0.2">
      <c r="AQ2821">
        <v>81</v>
      </c>
      <c r="AR2821">
        <v>6180</v>
      </c>
      <c r="AS2821" t="s">
        <v>32760</v>
      </c>
      <c r="AT2821" t="s">
        <v>937</v>
      </c>
      <c r="AU2821">
        <v>81</v>
      </c>
      <c r="AV2821">
        <v>6180</v>
      </c>
      <c r="AW2821" t="s">
        <v>25862</v>
      </c>
      <c r="AX2821" t="s">
        <v>937</v>
      </c>
      <c r="AY2821">
        <v>81</v>
      </c>
      <c r="AZ2821">
        <v>6180</v>
      </c>
      <c r="BA2821" t="s">
        <v>19014</v>
      </c>
      <c r="BB2821" t="s">
        <v>937</v>
      </c>
      <c r="BC2821">
        <v>81</v>
      </c>
      <c r="BD2821">
        <v>6180</v>
      </c>
      <c r="BE2821" t="s">
        <v>12166</v>
      </c>
      <c r="BF2821" t="s">
        <v>937</v>
      </c>
      <c r="BH2821">
        <v>84</v>
      </c>
      <c r="BI2821">
        <v>6180</v>
      </c>
      <c r="BJ2821" t="s">
        <v>5518</v>
      </c>
      <c r="BK2821" t="s">
        <v>936</v>
      </c>
      <c r="BP2821">
        <v>134</v>
      </c>
      <c r="BQ2821">
        <v>6270</v>
      </c>
      <c r="BS2821">
        <v>2</v>
      </c>
    </row>
    <row r="2822" spans="43:71" x14ac:dyDescent="0.2">
      <c r="AQ2822">
        <v>81</v>
      </c>
      <c r="AR2822">
        <v>6190</v>
      </c>
      <c r="AS2822" t="s">
        <v>32761</v>
      </c>
      <c r="AT2822" t="s">
        <v>937</v>
      </c>
      <c r="AU2822">
        <v>81</v>
      </c>
      <c r="AV2822">
        <v>6190</v>
      </c>
      <c r="AW2822" t="s">
        <v>25863</v>
      </c>
      <c r="AX2822" t="s">
        <v>937</v>
      </c>
      <c r="AY2822">
        <v>81</v>
      </c>
      <c r="AZ2822">
        <v>6190</v>
      </c>
      <c r="BA2822" t="s">
        <v>19015</v>
      </c>
      <c r="BB2822" t="s">
        <v>937</v>
      </c>
      <c r="BC2822">
        <v>81</v>
      </c>
      <c r="BD2822">
        <v>6190</v>
      </c>
      <c r="BE2822" t="s">
        <v>12167</v>
      </c>
      <c r="BF2822" t="s">
        <v>937</v>
      </c>
      <c r="BH2822">
        <v>84</v>
      </c>
      <c r="BI2822">
        <v>6190</v>
      </c>
      <c r="BJ2822" t="s">
        <v>5519</v>
      </c>
      <c r="BK2822" t="s">
        <v>938</v>
      </c>
      <c r="BP2822">
        <v>134</v>
      </c>
      <c r="BQ2822">
        <v>6280</v>
      </c>
      <c r="BS2822">
        <v>1</v>
      </c>
    </row>
    <row r="2823" spans="43:71" x14ac:dyDescent="0.2">
      <c r="AQ2823">
        <v>81</v>
      </c>
      <c r="AR2823">
        <v>6200</v>
      </c>
      <c r="AS2823" t="s">
        <v>32762</v>
      </c>
      <c r="AT2823" t="s">
        <v>937</v>
      </c>
      <c r="AU2823">
        <v>81</v>
      </c>
      <c r="AV2823">
        <v>6200</v>
      </c>
      <c r="AW2823" t="s">
        <v>25864</v>
      </c>
      <c r="AX2823" t="s">
        <v>937</v>
      </c>
      <c r="AY2823">
        <v>81</v>
      </c>
      <c r="AZ2823">
        <v>6200</v>
      </c>
      <c r="BA2823" t="s">
        <v>19016</v>
      </c>
      <c r="BB2823" t="s">
        <v>937</v>
      </c>
      <c r="BC2823">
        <v>81</v>
      </c>
      <c r="BD2823">
        <v>6200</v>
      </c>
      <c r="BE2823" t="s">
        <v>12168</v>
      </c>
      <c r="BF2823" t="s">
        <v>937</v>
      </c>
      <c r="BH2823">
        <v>84</v>
      </c>
      <c r="BI2823">
        <v>6200</v>
      </c>
      <c r="BJ2823" t="s">
        <v>5520</v>
      </c>
      <c r="BK2823" t="s">
        <v>938</v>
      </c>
      <c r="BP2823">
        <v>134</v>
      </c>
      <c r="BQ2823">
        <v>6290</v>
      </c>
      <c r="BS2823">
        <v>1</v>
      </c>
    </row>
    <row r="2824" spans="43:71" x14ac:dyDescent="0.2">
      <c r="AQ2824">
        <v>81</v>
      </c>
      <c r="AR2824">
        <v>6210</v>
      </c>
      <c r="AS2824" t="s">
        <v>32763</v>
      </c>
      <c r="AT2824" t="s">
        <v>936</v>
      </c>
      <c r="AU2824">
        <v>81</v>
      </c>
      <c r="AV2824">
        <v>6210</v>
      </c>
      <c r="AW2824" t="s">
        <v>25865</v>
      </c>
      <c r="AX2824" t="s">
        <v>936</v>
      </c>
      <c r="AY2824">
        <v>81</v>
      </c>
      <c r="AZ2824">
        <v>6210</v>
      </c>
      <c r="BA2824" t="s">
        <v>19017</v>
      </c>
      <c r="BB2824" t="s">
        <v>936</v>
      </c>
      <c r="BC2824">
        <v>81</v>
      </c>
      <c r="BD2824">
        <v>6210</v>
      </c>
      <c r="BE2824" t="s">
        <v>12169</v>
      </c>
      <c r="BF2824" t="s">
        <v>936</v>
      </c>
      <c r="BH2824">
        <v>84</v>
      </c>
      <c r="BI2824">
        <v>6210</v>
      </c>
      <c r="BJ2824" t="s">
        <v>5521</v>
      </c>
      <c r="BK2824" t="s">
        <v>936</v>
      </c>
      <c r="BP2824">
        <v>134</v>
      </c>
      <c r="BQ2824">
        <v>6300</v>
      </c>
      <c r="BS2824">
        <v>1</v>
      </c>
    </row>
    <row r="2825" spans="43:71" x14ac:dyDescent="0.2">
      <c r="AQ2825">
        <v>81</v>
      </c>
      <c r="AR2825">
        <v>6240</v>
      </c>
      <c r="AS2825" t="s">
        <v>32764</v>
      </c>
      <c r="AT2825" t="s">
        <v>937</v>
      </c>
      <c r="AU2825">
        <v>81</v>
      </c>
      <c r="AV2825">
        <v>6240</v>
      </c>
      <c r="AW2825" t="s">
        <v>25866</v>
      </c>
      <c r="AX2825" t="s">
        <v>937</v>
      </c>
      <c r="AY2825">
        <v>81</v>
      </c>
      <c r="AZ2825">
        <v>6240</v>
      </c>
      <c r="BA2825" t="s">
        <v>19018</v>
      </c>
      <c r="BB2825" t="s">
        <v>937</v>
      </c>
      <c r="BC2825">
        <v>81</v>
      </c>
      <c r="BD2825">
        <v>6240</v>
      </c>
      <c r="BE2825" t="s">
        <v>12170</v>
      </c>
      <c r="BF2825" t="s">
        <v>937</v>
      </c>
      <c r="BH2825">
        <v>84</v>
      </c>
      <c r="BI2825">
        <v>6240</v>
      </c>
      <c r="BJ2825" t="s">
        <v>5522</v>
      </c>
      <c r="BK2825" t="s">
        <v>936</v>
      </c>
      <c r="BP2825">
        <v>134</v>
      </c>
      <c r="BQ2825">
        <v>6310</v>
      </c>
      <c r="BS2825">
        <v>1</v>
      </c>
    </row>
    <row r="2826" spans="43:71" x14ac:dyDescent="0.2">
      <c r="AQ2826">
        <v>81</v>
      </c>
      <c r="AR2826">
        <v>6250</v>
      </c>
      <c r="AS2826" t="s">
        <v>32765</v>
      </c>
      <c r="AT2826" t="s">
        <v>936</v>
      </c>
      <c r="AU2826">
        <v>81</v>
      </c>
      <c r="AV2826">
        <v>6250</v>
      </c>
      <c r="AW2826" t="s">
        <v>25867</v>
      </c>
      <c r="AX2826" t="s">
        <v>936</v>
      </c>
      <c r="AY2826">
        <v>81</v>
      </c>
      <c r="AZ2826">
        <v>6250</v>
      </c>
      <c r="BA2826" t="s">
        <v>19019</v>
      </c>
      <c r="BB2826" t="s">
        <v>936</v>
      </c>
      <c r="BC2826">
        <v>81</v>
      </c>
      <c r="BD2826">
        <v>6250</v>
      </c>
      <c r="BE2826" t="s">
        <v>12171</v>
      </c>
      <c r="BF2826" t="s">
        <v>936</v>
      </c>
      <c r="BH2826">
        <v>84</v>
      </c>
      <c r="BI2826">
        <v>6250</v>
      </c>
      <c r="BJ2826" t="s">
        <v>5523</v>
      </c>
      <c r="BK2826" t="s">
        <v>936</v>
      </c>
      <c r="BP2826">
        <v>134</v>
      </c>
      <c r="BQ2826">
        <v>6320</v>
      </c>
      <c r="BS2826">
        <v>3</v>
      </c>
    </row>
    <row r="2827" spans="43:71" x14ac:dyDescent="0.2">
      <c r="AQ2827">
        <v>81</v>
      </c>
      <c r="AR2827">
        <v>6256</v>
      </c>
      <c r="AS2827" t="s">
        <v>32766</v>
      </c>
      <c r="AT2827" t="s">
        <v>936</v>
      </c>
      <c r="AU2827">
        <v>81</v>
      </c>
      <c r="AV2827">
        <v>6256</v>
      </c>
      <c r="AW2827" t="s">
        <v>25868</v>
      </c>
      <c r="AX2827" t="s">
        <v>936</v>
      </c>
      <c r="AY2827">
        <v>81</v>
      </c>
      <c r="AZ2827">
        <v>6256</v>
      </c>
      <c r="BA2827" t="s">
        <v>19020</v>
      </c>
      <c r="BB2827" t="s">
        <v>936</v>
      </c>
      <c r="BC2827">
        <v>81</v>
      </c>
      <c r="BD2827">
        <v>6256</v>
      </c>
      <c r="BE2827" t="s">
        <v>12172</v>
      </c>
      <c r="BF2827" t="s">
        <v>936</v>
      </c>
      <c r="BH2827">
        <v>84</v>
      </c>
      <c r="BI2827">
        <v>6256</v>
      </c>
      <c r="BJ2827" t="s">
        <v>5524</v>
      </c>
      <c r="BK2827" t="s">
        <v>936</v>
      </c>
      <c r="BP2827">
        <v>134</v>
      </c>
      <c r="BQ2827">
        <v>6330</v>
      </c>
      <c r="BS2827">
        <v>1</v>
      </c>
    </row>
    <row r="2828" spans="43:71" x14ac:dyDescent="0.2">
      <c r="AQ2828">
        <v>81</v>
      </c>
      <c r="AR2828">
        <v>6260</v>
      </c>
      <c r="AS2828" t="s">
        <v>32767</v>
      </c>
      <c r="AT2828" t="s">
        <v>937</v>
      </c>
      <c r="AU2828">
        <v>81</v>
      </c>
      <c r="AV2828">
        <v>6260</v>
      </c>
      <c r="AW2828" t="s">
        <v>25869</v>
      </c>
      <c r="AX2828" t="s">
        <v>937</v>
      </c>
      <c r="AY2828">
        <v>81</v>
      </c>
      <c r="AZ2828">
        <v>6260</v>
      </c>
      <c r="BA2828" t="s">
        <v>19021</v>
      </c>
      <c r="BB2828" t="s">
        <v>937</v>
      </c>
      <c r="BC2828">
        <v>81</v>
      </c>
      <c r="BD2828">
        <v>6260</v>
      </c>
      <c r="BE2828" t="s">
        <v>12173</v>
      </c>
      <c r="BF2828" t="s">
        <v>937</v>
      </c>
      <c r="BH2828">
        <v>84</v>
      </c>
      <c r="BI2828">
        <v>6260</v>
      </c>
      <c r="BJ2828" t="s">
        <v>5525</v>
      </c>
      <c r="BK2828" t="s">
        <v>936</v>
      </c>
      <c r="BP2828">
        <v>134</v>
      </c>
      <c r="BQ2828">
        <v>6340</v>
      </c>
      <c r="BS2828">
        <v>1</v>
      </c>
    </row>
    <row r="2829" spans="43:71" x14ac:dyDescent="0.2">
      <c r="AQ2829">
        <v>81</v>
      </c>
      <c r="AR2829">
        <v>6270</v>
      </c>
      <c r="AS2829" t="s">
        <v>32768</v>
      </c>
      <c r="AT2829" t="s">
        <v>937</v>
      </c>
      <c r="AU2829">
        <v>81</v>
      </c>
      <c r="AV2829">
        <v>6270</v>
      </c>
      <c r="AW2829" t="s">
        <v>25870</v>
      </c>
      <c r="AX2829" t="s">
        <v>937</v>
      </c>
      <c r="AY2829">
        <v>81</v>
      </c>
      <c r="AZ2829">
        <v>6270</v>
      </c>
      <c r="BA2829" t="s">
        <v>19022</v>
      </c>
      <c r="BB2829" t="s">
        <v>937</v>
      </c>
      <c r="BC2829">
        <v>81</v>
      </c>
      <c r="BD2829">
        <v>6270</v>
      </c>
      <c r="BE2829" t="s">
        <v>12174</v>
      </c>
      <c r="BF2829" t="s">
        <v>937</v>
      </c>
      <c r="BH2829">
        <v>84</v>
      </c>
      <c r="BI2829">
        <v>6270</v>
      </c>
      <c r="BJ2829" t="s">
        <v>5526</v>
      </c>
      <c r="BK2829" t="s">
        <v>937</v>
      </c>
      <c r="BP2829">
        <v>135</v>
      </c>
      <c r="BQ2829">
        <v>6010</v>
      </c>
      <c r="BS2829">
        <v>2</v>
      </c>
    </row>
    <row r="2830" spans="43:71" x14ac:dyDescent="0.2">
      <c r="AQ2830">
        <v>81</v>
      </c>
      <c r="AR2830">
        <v>6280</v>
      </c>
      <c r="AS2830" t="s">
        <v>32769</v>
      </c>
      <c r="AT2830" t="s">
        <v>936</v>
      </c>
      <c r="AU2830">
        <v>81</v>
      </c>
      <c r="AV2830">
        <v>6280</v>
      </c>
      <c r="AW2830" t="s">
        <v>25871</v>
      </c>
      <c r="AX2830" t="s">
        <v>936</v>
      </c>
      <c r="AY2830">
        <v>81</v>
      </c>
      <c r="AZ2830">
        <v>6280</v>
      </c>
      <c r="BA2830" t="s">
        <v>19023</v>
      </c>
      <c r="BB2830" t="s">
        <v>936</v>
      </c>
      <c r="BC2830">
        <v>81</v>
      </c>
      <c r="BD2830">
        <v>6280</v>
      </c>
      <c r="BE2830" t="s">
        <v>12175</v>
      </c>
      <c r="BF2830" t="s">
        <v>936</v>
      </c>
      <c r="BH2830">
        <v>84</v>
      </c>
      <c r="BI2830">
        <v>6280</v>
      </c>
      <c r="BJ2830" t="s">
        <v>5527</v>
      </c>
      <c r="BK2830" t="s">
        <v>936</v>
      </c>
      <c r="BP2830">
        <v>135</v>
      </c>
      <c r="BQ2830">
        <v>6020</v>
      </c>
      <c r="BS2830">
        <v>2</v>
      </c>
    </row>
    <row r="2831" spans="43:71" x14ac:dyDescent="0.2">
      <c r="AQ2831">
        <v>81</v>
      </c>
      <c r="AR2831">
        <v>6290</v>
      </c>
      <c r="AS2831" t="s">
        <v>32770</v>
      </c>
      <c r="AT2831" t="s">
        <v>936</v>
      </c>
      <c r="AU2831">
        <v>81</v>
      </c>
      <c r="AV2831">
        <v>6290</v>
      </c>
      <c r="AW2831" t="s">
        <v>25872</v>
      </c>
      <c r="AX2831" t="s">
        <v>936</v>
      </c>
      <c r="AY2831">
        <v>81</v>
      </c>
      <c r="AZ2831">
        <v>6290</v>
      </c>
      <c r="BA2831" t="s">
        <v>19024</v>
      </c>
      <c r="BB2831" t="s">
        <v>936</v>
      </c>
      <c r="BC2831">
        <v>81</v>
      </c>
      <c r="BD2831">
        <v>6290</v>
      </c>
      <c r="BE2831" t="s">
        <v>12176</v>
      </c>
      <c r="BF2831" t="s">
        <v>936</v>
      </c>
      <c r="BH2831">
        <v>84</v>
      </c>
      <c r="BI2831">
        <v>6290</v>
      </c>
      <c r="BJ2831" t="s">
        <v>5528</v>
      </c>
      <c r="BK2831" t="s">
        <v>936</v>
      </c>
      <c r="BP2831">
        <v>135</v>
      </c>
      <c r="BQ2831">
        <v>6030</v>
      </c>
      <c r="BS2831">
        <v>2</v>
      </c>
    </row>
    <row r="2832" spans="43:71" x14ac:dyDescent="0.2">
      <c r="AQ2832">
        <v>81</v>
      </c>
      <c r="AR2832">
        <v>6300</v>
      </c>
      <c r="AS2832" t="s">
        <v>32771</v>
      </c>
      <c r="AT2832" t="s">
        <v>936</v>
      </c>
      <c r="AU2832">
        <v>81</v>
      </c>
      <c r="AV2832">
        <v>6300</v>
      </c>
      <c r="AW2832" t="s">
        <v>25873</v>
      </c>
      <c r="AX2832" t="s">
        <v>936</v>
      </c>
      <c r="AY2832">
        <v>81</v>
      </c>
      <c r="AZ2832">
        <v>6300</v>
      </c>
      <c r="BA2832" t="s">
        <v>19025</v>
      </c>
      <c r="BB2832" t="s">
        <v>936</v>
      </c>
      <c r="BC2832">
        <v>81</v>
      </c>
      <c r="BD2832">
        <v>6300</v>
      </c>
      <c r="BE2832" t="s">
        <v>12177</v>
      </c>
      <c r="BF2832" t="s">
        <v>936</v>
      </c>
      <c r="BH2832">
        <v>84</v>
      </c>
      <c r="BI2832">
        <v>6300</v>
      </c>
      <c r="BJ2832" t="s">
        <v>5529</v>
      </c>
      <c r="BK2832" t="s">
        <v>936</v>
      </c>
      <c r="BP2832">
        <v>135</v>
      </c>
      <c r="BQ2832">
        <v>6040</v>
      </c>
      <c r="BS2832">
        <v>2</v>
      </c>
    </row>
    <row r="2833" spans="43:71" x14ac:dyDescent="0.2">
      <c r="AQ2833">
        <v>81</v>
      </c>
      <c r="AR2833">
        <v>6310</v>
      </c>
      <c r="AS2833" t="s">
        <v>32772</v>
      </c>
      <c r="AT2833" t="s">
        <v>936</v>
      </c>
      <c r="AU2833">
        <v>81</v>
      </c>
      <c r="AV2833">
        <v>6310</v>
      </c>
      <c r="AW2833" t="s">
        <v>25874</v>
      </c>
      <c r="AX2833" t="s">
        <v>936</v>
      </c>
      <c r="AY2833">
        <v>81</v>
      </c>
      <c r="AZ2833">
        <v>6310</v>
      </c>
      <c r="BA2833" t="s">
        <v>19026</v>
      </c>
      <c r="BB2833" t="s">
        <v>936</v>
      </c>
      <c r="BC2833">
        <v>81</v>
      </c>
      <c r="BD2833">
        <v>6310</v>
      </c>
      <c r="BE2833" t="s">
        <v>12178</v>
      </c>
      <c r="BF2833" t="s">
        <v>936</v>
      </c>
      <c r="BH2833">
        <v>84</v>
      </c>
      <c r="BI2833">
        <v>6310</v>
      </c>
      <c r="BJ2833" t="s">
        <v>5530</v>
      </c>
      <c r="BK2833" t="s">
        <v>936</v>
      </c>
      <c r="BP2833">
        <v>135</v>
      </c>
      <c r="BQ2833">
        <v>6070</v>
      </c>
      <c r="BS2833">
        <v>1</v>
      </c>
    </row>
    <row r="2834" spans="43:71" x14ac:dyDescent="0.2">
      <c r="AQ2834">
        <v>81</v>
      </c>
      <c r="AR2834">
        <v>6320</v>
      </c>
      <c r="AS2834" t="s">
        <v>32773</v>
      </c>
      <c r="AT2834" t="s">
        <v>936</v>
      </c>
      <c r="AU2834">
        <v>81</v>
      </c>
      <c r="AV2834">
        <v>6320</v>
      </c>
      <c r="AW2834" t="s">
        <v>25875</v>
      </c>
      <c r="AX2834" t="s">
        <v>936</v>
      </c>
      <c r="AY2834">
        <v>81</v>
      </c>
      <c r="AZ2834">
        <v>6320</v>
      </c>
      <c r="BA2834" t="s">
        <v>19027</v>
      </c>
      <c r="BB2834" t="s">
        <v>936</v>
      </c>
      <c r="BC2834">
        <v>81</v>
      </c>
      <c r="BD2834">
        <v>6320</v>
      </c>
      <c r="BE2834" t="s">
        <v>12179</v>
      </c>
      <c r="BF2834" t="s">
        <v>936</v>
      </c>
      <c r="BH2834">
        <v>84</v>
      </c>
      <c r="BI2834">
        <v>6320</v>
      </c>
      <c r="BJ2834" t="s">
        <v>5531</v>
      </c>
      <c r="BK2834" t="s">
        <v>936</v>
      </c>
      <c r="BP2834">
        <v>135</v>
      </c>
      <c r="BQ2834">
        <v>6080</v>
      </c>
      <c r="BS2834">
        <v>3</v>
      </c>
    </row>
    <row r="2835" spans="43:71" x14ac:dyDescent="0.2">
      <c r="AQ2835">
        <v>81</v>
      </c>
      <c r="AR2835">
        <v>6330</v>
      </c>
      <c r="AS2835" t="s">
        <v>32774</v>
      </c>
      <c r="AT2835" t="s">
        <v>936</v>
      </c>
      <c r="AU2835">
        <v>81</v>
      </c>
      <c r="AV2835">
        <v>6330</v>
      </c>
      <c r="AW2835" t="s">
        <v>25876</v>
      </c>
      <c r="AX2835" t="s">
        <v>936</v>
      </c>
      <c r="AY2835">
        <v>81</v>
      </c>
      <c r="AZ2835">
        <v>6330</v>
      </c>
      <c r="BA2835" t="s">
        <v>19028</v>
      </c>
      <c r="BB2835" t="s">
        <v>936</v>
      </c>
      <c r="BC2835">
        <v>81</v>
      </c>
      <c r="BD2835">
        <v>6330</v>
      </c>
      <c r="BE2835" t="s">
        <v>12180</v>
      </c>
      <c r="BF2835" t="s">
        <v>936</v>
      </c>
      <c r="BH2835">
        <v>84</v>
      </c>
      <c r="BI2835">
        <v>6330</v>
      </c>
      <c r="BJ2835" t="s">
        <v>5532</v>
      </c>
      <c r="BK2835" t="s">
        <v>936</v>
      </c>
      <c r="BP2835">
        <v>135</v>
      </c>
      <c r="BQ2835">
        <v>6090</v>
      </c>
      <c r="BS2835">
        <v>3</v>
      </c>
    </row>
    <row r="2836" spans="43:71" x14ac:dyDescent="0.2">
      <c r="AQ2836">
        <v>81</v>
      </c>
      <c r="AR2836">
        <v>6340</v>
      </c>
      <c r="AS2836" t="s">
        <v>32775</v>
      </c>
      <c r="AT2836" t="s">
        <v>936</v>
      </c>
      <c r="AU2836">
        <v>81</v>
      </c>
      <c r="AV2836">
        <v>6340</v>
      </c>
      <c r="AW2836" t="s">
        <v>25877</v>
      </c>
      <c r="AX2836" t="s">
        <v>936</v>
      </c>
      <c r="AY2836">
        <v>81</v>
      </c>
      <c r="AZ2836">
        <v>6340</v>
      </c>
      <c r="BA2836" t="s">
        <v>19029</v>
      </c>
      <c r="BB2836" t="s">
        <v>936</v>
      </c>
      <c r="BC2836">
        <v>81</v>
      </c>
      <c r="BD2836">
        <v>6340</v>
      </c>
      <c r="BE2836" t="s">
        <v>12181</v>
      </c>
      <c r="BF2836" t="s">
        <v>936</v>
      </c>
      <c r="BH2836">
        <v>84</v>
      </c>
      <c r="BI2836">
        <v>6340</v>
      </c>
      <c r="BJ2836" t="s">
        <v>5533</v>
      </c>
      <c r="BK2836" t="s">
        <v>936</v>
      </c>
      <c r="BP2836">
        <v>135</v>
      </c>
      <c r="BQ2836">
        <v>6100</v>
      </c>
      <c r="BS2836">
        <v>2</v>
      </c>
    </row>
    <row r="2837" spans="43:71" x14ac:dyDescent="0.2">
      <c r="AQ2837">
        <v>81</v>
      </c>
      <c r="AR2837">
        <v>6350</v>
      </c>
      <c r="AS2837" t="s">
        <v>32776</v>
      </c>
      <c r="AT2837" t="s">
        <v>936</v>
      </c>
      <c r="AU2837">
        <v>81</v>
      </c>
      <c r="AV2837">
        <v>6350</v>
      </c>
      <c r="AW2837" t="s">
        <v>25878</v>
      </c>
      <c r="AX2837" t="s">
        <v>936</v>
      </c>
      <c r="AY2837">
        <v>81</v>
      </c>
      <c r="AZ2837">
        <v>6350</v>
      </c>
      <c r="BA2837" t="s">
        <v>19030</v>
      </c>
      <c r="BB2837" t="s">
        <v>936</v>
      </c>
      <c r="BC2837">
        <v>81</v>
      </c>
      <c r="BD2837">
        <v>6350</v>
      </c>
      <c r="BE2837" t="s">
        <v>12182</v>
      </c>
      <c r="BF2837" t="s">
        <v>936</v>
      </c>
      <c r="BH2837">
        <v>84</v>
      </c>
      <c r="BI2837">
        <v>6350</v>
      </c>
      <c r="BJ2837" t="s">
        <v>5534</v>
      </c>
      <c r="BK2837" t="s">
        <v>936</v>
      </c>
      <c r="BP2837">
        <v>135</v>
      </c>
      <c r="BQ2837">
        <v>6101</v>
      </c>
      <c r="BS2837">
        <v>2</v>
      </c>
    </row>
    <row r="2838" spans="43:71" x14ac:dyDescent="0.2">
      <c r="AQ2838">
        <v>81</v>
      </c>
      <c r="AR2838">
        <v>6360</v>
      </c>
      <c r="AS2838" t="s">
        <v>32777</v>
      </c>
      <c r="AT2838" t="s">
        <v>936</v>
      </c>
      <c r="AU2838">
        <v>81</v>
      </c>
      <c r="AV2838">
        <v>6360</v>
      </c>
      <c r="AW2838" t="s">
        <v>25879</v>
      </c>
      <c r="AX2838" t="s">
        <v>936</v>
      </c>
      <c r="AY2838">
        <v>81</v>
      </c>
      <c r="AZ2838">
        <v>6360</v>
      </c>
      <c r="BA2838" t="s">
        <v>19031</v>
      </c>
      <c r="BB2838" t="s">
        <v>936</v>
      </c>
      <c r="BC2838">
        <v>81</v>
      </c>
      <c r="BD2838">
        <v>6360</v>
      </c>
      <c r="BE2838" t="s">
        <v>12183</v>
      </c>
      <c r="BF2838" t="s">
        <v>936</v>
      </c>
      <c r="BH2838">
        <v>84</v>
      </c>
      <c r="BI2838">
        <v>6360</v>
      </c>
      <c r="BJ2838" t="s">
        <v>5535</v>
      </c>
      <c r="BK2838" t="s">
        <v>936</v>
      </c>
      <c r="BP2838">
        <v>135</v>
      </c>
      <c r="BQ2838">
        <v>6110</v>
      </c>
      <c r="BS2838">
        <v>1</v>
      </c>
    </row>
    <row r="2839" spans="43:71" x14ac:dyDescent="0.2">
      <c r="AQ2839">
        <v>81</v>
      </c>
      <c r="AR2839">
        <v>7205</v>
      </c>
      <c r="AS2839" t="s">
        <v>32778</v>
      </c>
      <c r="AT2839" t="s">
        <v>937</v>
      </c>
      <c r="AU2839">
        <v>81</v>
      </c>
      <c r="AV2839">
        <v>7205</v>
      </c>
      <c r="AW2839" t="s">
        <v>25880</v>
      </c>
      <c r="AX2839" t="s">
        <v>937</v>
      </c>
      <c r="AY2839">
        <v>81</v>
      </c>
      <c r="AZ2839">
        <v>7205</v>
      </c>
      <c r="BA2839" t="s">
        <v>19032</v>
      </c>
      <c r="BB2839" t="s">
        <v>937</v>
      </c>
      <c r="BC2839">
        <v>81</v>
      </c>
      <c r="BD2839">
        <v>7205</v>
      </c>
      <c r="BE2839" t="s">
        <v>12184</v>
      </c>
      <c r="BF2839" t="s">
        <v>937</v>
      </c>
      <c r="BH2839">
        <v>84</v>
      </c>
      <c r="BI2839">
        <v>7205</v>
      </c>
      <c r="BJ2839" t="s">
        <v>5536</v>
      </c>
      <c r="BK2839" t="s">
        <v>937</v>
      </c>
      <c r="BP2839">
        <v>135</v>
      </c>
      <c r="BQ2839">
        <v>6130</v>
      </c>
      <c r="BS2839">
        <v>2</v>
      </c>
    </row>
    <row r="2840" spans="43:71" x14ac:dyDescent="0.2">
      <c r="AQ2840">
        <v>81</v>
      </c>
      <c r="AR2840">
        <v>7206</v>
      </c>
      <c r="AS2840" t="s">
        <v>32779</v>
      </c>
      <c r="AT2840" t="s">
        <v>936</v>
      </c>
      <c r="AU2840">
        <v>81</v>
      </c>
      <c r="AV2840">
        <v>7206</v>
      </c>
      <c r="AW2840" t="s">
        <v>25881</v>
      </c>
      <c r="AX2840" t="s">
        <v>936</v>
      </c>
      <c r="AY2840">
        <v>81</v>
      </c>
      <c r="AZ2840">
        <v>7206</v>
      </c>
      <c r="BA2840" t="s">
        <v>19033</v>
      </c>
      <c r="BB2840" t="s">
        <v>936</v>
      </c>
      <c r="BC2840">
        <v>81</v>
      </c>
      <c r="BD2840">
        <v>7206</v>
      </c>
      <c r="BE2840" t="s">
        <v>12185</v>
      </c>
      <c r="BF2840" t="s">
        <v>936</v>
      </c>
      <c r="BH2840">
        <v>84</v>
      </c>
      <c r="BI2840">
        <v>7206</v>
      </c>
      <c r="BJ2840" t="s">
        <v>5537</v>
      </c>
      <c r="BK2840" t="s">
        <v>936</v>
      </c>
      <c r="BP2840">
        <v>135</v>
      </c>
      <c r="BQ2840">
        <v>6131</v>
      </c>
      <c r="BS2840">
        <v>2</v>
      </c>
    </row>
    <row r="2841" spans="43:71" x14ac:dyDescent="0.2">
      <c r="AQ2841">
        <v>81</v>
      </c>
      <c r="AR2841">
        <v>7207</v>
      </c>
      <c r="AS2841" t="s">
        <v>32780</v>
      </c>
      <c r="AT2841" t="s">
        <v>936</v>
      </c>
      <c r="AU2841">
        <v>81</v>
      </c>
      <c r="AV2841">
        <v>7207</v>
      </c>
      <c r="AW2841" t="s">
        <v>25882</v>
      </c>
      <c r="AX2841" t="s">
        <v>936</v>
      </c>
      <c r="AY2841">
        <v>81</v>
      </c>
      <c r="AZ2841">
        <v>7207</v>
      </c>
      <c r="BA2841" t="s">
        <v>19034</v>
      </c>
      <c r="BB2841" t="s">
        <v>936</v>
      </c>
      <c r="BC2841">
        <v>81</v>
      </c>
      <c r="BD2841">
        <v>7207</v>
      </c>
      <c r="BE2841" t="s">
        <v>12186</v>
      </c>
      <c r="BF2841" t="s">
        <v>936</v>
      </c>
      <c r="BH2841">
        <v>84</v>
      </c>
      <c r="BI2841">
        <v>7207</v>
      </c>
      <c r="BJ2841" t="s">
        <v>5538</v>
      </c>
      <c r="BK2841" t="s">
        <v>936</v>
      </c>
      <c r="BP2841">
        <v>135</v>
      </c>
      <c r="BQ2841">
        <v>6140</v>
      </c>
      <c r="BS2841">
        <v>2</v>
      </c>
    </row>
    <row r="2842" spans="43:71" x14ac:dyDescent="0.2">
      <c r="AQ2842">
        <v>81</v>
      </c>
      <c r="AR2842">
        <v>7210</v>
      </c>
      <c r="AS2842" t="s">
        <v>32781</v>
      </c>
      <c r="AT2842" t="s">
        <v>937</v>
      </c>
      <c r="AU2842">
        <v>81</v>
      </c>
      <c r="AV2842">
        <v>7210</v>
      </c>
      <c r="AW2842" t="s">
        <v>25883</v>
      </c>
      <c r="AX2842" t="s">
        <v>937</v>
      </c>
      <c r="AY2842">
        <v>81</v>
      </c>
      <c r="AZ2842">
        <v>7210</v>
      </c>
      <c r="BA2842" t="s">
        <v>19035</v>
      </c>
      <c r="BB2842" t="s">
        <v>937</v>
      </c>
      <c r="BC2842">
        <v>81</v>
      </c>
      <c r="BD2842">
        <v>7210</v>
      </c>
      <c r="BE2842" t="s">
        <v>12187</v>
      </c>
      <c r="BF2842" t="s">
        <v>937</v>
      </c>
      <c r="BH2842">
        <v>84</v>
      </c>
      <c r="BI2842">
        <v>7210</v>
      </c>
      <c r="BJ2842" t="s">
        <v>5539</v>
      </c>
      <c r="BK2842" t="s">
        <v>938</v>
      </c>
      <c r="BP2842">
        <v>135</v>
      </c>
      <c r="BQ2842">
        <v>6150</v>
      </c>
      <c r="BS2842">
        <v>2</v>
      </c>
    </row>
    <row r="2843" spans="43:71" x14ac:dyDescent="0.2">
      <c r="AQ2843">
        <v>81</v>
      </c>
      <c r="AR2843">
        <v>8073</v>
      </c>
      <c r="AS2843" t="s">
        <v>32782</v>
      </c>
      <c r="AT2843" t="s">
        <v>936</v>
      </c>
      <c r="AU2843">
        <v>81</v>
      </c>
      <c r="AV2843">
        <v>8073</v>
      </c>
      <c r="AW2843" t="s">
        <v>25884</v>
      </c>
      <c r="AX2843" t="s">
        <v>936</v>
      </c>
      <c r="AY2843">
        <v>81</v>
      </c>
      <c r="AZ2843">
        <v>8073</v>
      </c>
      <c r="BA2843" t="s">
        <v>19036</v>
      </c>
      <c r="BB2843" t="s">
        <v>936</v>
      </c>
      <c r="BC2843">
        <v>81</v>
      </c>
      <c r="BD2843">
        <v>8073</v>
      </c>
      <c r="BE2843" t="s">
        <v>12188</v>
      </c>
      <c r="BF2843" t="s">
        <v>936</v>
      </c>
      <c r="BH2843">
        <v>84</v>
      </c>
      <c r="BI2843">
        <v>8073</v>
      </c>
      <c r="BJ2843" t="s">
        <v>5540</v>
      </c>
      <c r="BK2843" t="s">
        <v>936</v>
      </c>
      <c r="BP2843">
        <v>135</v>
      </c>
      <c r="BQ2843">
        <v>6160</v>
      </c>
      <c r="BS2843">
        <v>2</v>
      </c>
    </row>
    <row r="2844" spans="43:71" x14ac:dyDescent="0.2">
      <c r="AQ2844">
        <v>81</v>
      </c>
      <c r="AR2844">
        <v>8074</v>
      </c>
      <c r="AS2844" t="s">
        <v>32783</v>
      </c>
      <c r="AT2844" t="s">
        <v>937</v>
      </c>
      <c r="AU2844">
        <v>81</v>
      </c>
      <c r="AV2844">
        <v>8074</v>
      </c>
      <c r="AW2844" t="s">
        <v>25885</v>
      </c>
      <c r="AX2844" t="s">
        <v>937</v>
      </c>
      <c r="AY2844">
        <v>81</v>
      </c>
      <c r="AZ2844">
        <v>8074</v>
      </c>
      <c r="BA2844" t="s">
        <v>19037</v>
      </c>
      <c r="BB2844" t="s">
        <v>937</v>
      </c>
      <c r="BC2844">
        <v>81</v>
      </c>
      <c r="BD2844">
        <v>8074</v>
      </c>
      <c r="BE2844" t="s">
        <v>12189</v>
      </c>
      <c r="BF2844" t="s">
        <v>937</v>
      </c>
      <c r="BH2844">
        <v>84</v>
      </c>
      <c r="BI2844">
        <v>8074</v>
      </c>
      <c r="BJ2844" t="s">
        <v>5541</v>
      </c>
      <c r="BK2844" t="s">
        <v>937</v>
      </c>
      <c r="BP2844">
        <v>135</v>
      </c>
      <c r="BQ2844">
        <v>6170</v>
      </c>
      <c r="BS2844">
        <v>1</v>
      </c>
    </row>
    <row r="2845" spans="43:71" x14ac:dyDescent="0.2">
      <c r="AQ2845">
        <v>81</v>
      </c>
      <c r="AR2845">
        <v>8075</v>
      </c>
      <c r="AS2845" t="s">
        <v>32784</v>
      </c>
      <c r="AT2845" t="s">
        <v>938</v>
      </c>
      <c r="AU2845">
        <v>81</v>
      </c>
      <c r="AV2845">
        <v>8075</v>
      </c>
      <c r="AW2845" t="s">
        <v>25886</v>
      </c>
      <c r="AX2845" t="s">
        <v>938</v>
      </c>
      <c r="AY2845">
        <v>81</v>
      </c>
      <c r="AZ2845">
        <v>8075</v>
      </c>
      <c r="BA2845" t="s">
        <v>19038</v>
      </c>
      <c r="BB2845" t="s">
        <v>938</v>
      </c>
      <c r="BC2845">
        <v>81</v>
      </c>
      <c r="BD2845">
        <v>8075</v>
      </c>
      <c r="BE2845" t="s">
        <v>12190</v>
      </c>
      <c r="BF2845" t="s">
        <v>938</v>
      </c>
      <c r="BH2845">
        <v>84</v>
      </c>
      <c r="BI2845">
        <v>8075</v>
      </c>
      <c r="BJ2845" t="s">
        <v>5542</v>
      </c>
      <c r="BK2845" t="s">
        <v>936</v>
      </c>
      <c r="BP2845">
        <v>135</v>
      </c>
      <c r="BQ2845">
        <v>6180</v>
      </c>
      <c r="BS2845">
        <v>2</v>
      </c>
    </row>
    <row r="2846" spans="43:71" x14ac:dyDescent="0.2">
      <c r="AQ2846">
        <v>81</v>
      </c>
      <c r="AR2846">
        <v>8076</v>
      </c>
      <c r="AS2846" t="s">
        <v>32785</v>
      </c>
      <c r="AT2846" t="s">
        <v>937</v>
      </c>
      <c r="AU2846">
        <v>81</v>
      </c>
      <c r="AV2846">
        <v>8076</v>
      </c>
      <c r="AW2846" t="s">
        <v>25887</v>
      </c>
      <c r="AX2846" t="s">
        <v>937</v>
      </c>
      <c r="AY2846">
        <v>81</v>
      </c>
      <c r="AZ2846">
        <v>8076</v>
      </c>
      <c r="BA2846" t="s">
        <v>19039</v>
      </c>
      <c r="BB2846" t="s">
        <v>937</v>
      </c>
      <c r="BC2846">
        <v>81</v>
      </c>
      <c r="BD2846">
        <v>8076</v>
      </c>
      <c r="BE2846" t="s">
        <v>12191</v>
      </c>
      <c r="BF2846" t="s">
        <v>937</v>
      </c>
      <c r="BH2846">
        <v>84</v>
      </c>
      <c r="BI2846">
        <v>8076</v>
      </c>
      <c r="BJ2846" t="s">
        <v>5543</v>
      </c>
      <c r="BK2846" t="s">
        <v>937</v>
      </c>
      <c r="BP2846">
        <v>135</v>
      </c>
      <c r="BQ2846">
        <v>6190</v>
      </c>
      <c r="BS2846">
        <v>2</v>
      </c>
    </row>
    <row r="2847" spans="43:71" x14ac:dyDescent="0.2">
      <c r="AQ2847">
        <v>81</v>
      </c>
      <c r="AR2847">
        <v>8077</v>
      </c>
      <c r="AS2847" t="s">
        <v>32786</v>
      </c>
      <c r="AT2847" t="s">
        <v>937</v>
      </c>
      <c r="AU2847">
        <v>81</v>
      </c>
      <c r="AV2847">
        <v>8077</v>
      </c>
      <c r="AW2847" t="s">
        <v>25888</v>
      </c>
      <c r="AX2847" t="s">
        <v>937</v>
      </c>
      <c r="AY2847">
        <v>81</v>
      </c>
      <c r="AZ2847">
        <v>8077</v>
      </c>
      <c r="BA2847" t="s">
        <v>19040</v>
      </c>
      <c r="BB2847" t="s">
        <v>937</v>
      </c>
      <c r="BC2847">
        <v>81</v>
      </c>
      <c r="BD2847">
        <v>8077</v>
      </c>
      <c r="BE2847" t="s">
        <v>12192</v>
      </c>
      <c r="BF2847" t="s">
        <v>937</v>
      </c>
      <c r="BH2847">
        <v>84</v>
      </c>
      <c r="BI2847">
        <v>8077</v>
      </c>
      <c r="BJ2847" t="s">
        <v>5544</v>
      </c>
      <c r="BK2847" t="s">
        <v>936</v>
      </c>
      <c r="BP2847">
        <v>135</v>
      </c>
      <c r="BQ2847">
        <v>6200</v>
      </c>
      <c r="BS2847">
        <v>3</v>
      </c>
    </row>
    <row r="2848" spans="43:71" x14ac:dyDescent="0.2">
      <c r="AQ2848">
        <v>81</v>
      </c>
      <c r="AR2848">
        <v>8078</v>
      </c>
      <c r="AS2848" t="s">
        <v>32787</v>
      </c>
      <c r="AT2848" t="s">
        <v>937</v>
      </c>
      <c r="AU2848">
        <v>81</v>
      </c>
      <c r="AV2848">
        <v>8078</v>
      </c>
      <c r="AW2848" t="s">
        <v>25889</v>
      </c>
      <c r="AX2848" t="s">
        <v>937</v>
      </c>
      <c r="AY2848">
        <v>81</v>
      </c>
      <c r="AZ2848">
        <v>8078</v>
      </c>
      <c r="BA2848" t="s">
        <v>19041</v>
      </c>
      <c r="BB2848" t="s">
        <v>937</v>
      </c>
      <c r="BC2848">
        <v>81</v>
      </c>
      <c r="BD2848">
        <v>8078</v>
      </c>
      <c r="BE2848" t="s">
        <v>12193</v>
      </c>
      <c r="BF2848" t="s">
        <v>937</v>
      </c>
      <c r="BH2848">
        <v>84</v>
      </c>
      <c r="BI2848">
        <v>8078</v>
      </c>
      <c r="BJ2848" t="s">
        <v>5545</v>
      </c>
      <c r="BK2848" t="s">
        <v>937</v>
      </c>
      <c r="BP2848">
        <v>135</v>
      </c>
      <c r="BQ2848">
        <v>6210</v>
      </c>
      <c r="BS2848">
        <v>1</v>
      </c>
    </row>
    <row r="2849" spans="43:71" x14ac:dyDescent="0.2">
      <c r="AQ2849">
        <v>81</v>
      </c>
      <c r="AR2849">
        <v>8079</v>
      </c>
      <c r="AS2849" t="s">
        <v>32788</v>
      </c>
      <c r="AT2849" t="s">
        <v>937</v>
      </c>
      <c r="AU2849">
        <v>81</v>
      </c>
      <c r="AV2849">
        <v>8079</v>
      </c>
      <c r="AW2849" t="s">
        <v>25890</v>
      </c>
      <c r="AX2849" t="s">
        <v>937</v>
      </c>
      <c r="AY2849">
        <v>81</v>
      </c>
      <c r="AZ2849">
        <v>8079</v>
      </c>
      <c r="BA2849" t="s">
        <v>19042</v>
      </c>
      <c r="BB2849" t="s">
        <v>937</v>
      </c>
      <c r="BC2849">
        <v>81</v>
      </c>
      <c r="BD2849">
        <v>8079</v>
      </c>
      <c r="BE2849" t="s">
        <v>12194</v>
      </c>
      <c r="BF2849" t="s">
        <v>937</v>
      </c>
      <c r="BH2849">
        <v>84</v>
      </c>
      <c r="BI2849">
        <v>8079</v>
      </c>
      <c r="BJ2849" t="s">
        <v>5546</v>
      </c>
      <c r="BK2849" t="s">
        <v>937</v>
      </c>
      <c r="BP2849">
        <v>135</v>
      </c>
      <c r="BQ2849">
        <v>6240</v>
      </c>
      <c r="BS2849">
        <v>2</v>
      </c>
    </row>
    <row r="2850" spans="43:71" x14ac:dyDescent="0.2">
      <c r="AQ2850">
        <v>81</v>
      </c>
      <c r="AR2850">
        <v>8080</v>
      </c>
      <c r="AS2850" t="s">
        <v>32789</v>
      </c>
      <c r="AT2850" t="s">
        <v>937</v>
      </c>
      <c r="AU2850">
        <v>81</v>
      </c>
      <c r="AV2850">
        <v>8080</v>
      </c>
      <c r="AW2850" t="s">
        <v>25891</v>
      </c>
      <c r="AX2850" t="s">
        <v>937</v>
      </c>
      <c r="AY2850">
        <v>81</v>
      </c>
      <c r="AZ2850">
        <v>8080</v>
      </c>
      <c r="BA2850" t="s">
        <v>19043</v>
      </c>
      <c r="BB2850" t="s">
        <v>937</v>
      </c>
      <c r="BC2850">
        <v>81</v>
      </c>
      <c r="BD2850">
        <v>8080</v>
      </c>
      <c r="BE2850" t="s">
        <v>12195</v>
      </c>
      <c r="BF2850" t="s">
        <v>937</v>
      </c>
      <c r="BH2850">
        <v>84</v>
      </c>
      <c r="BI2850">
        <v>8080</v>
      </c>
      <c r="BJ2850" t="s">
        <v>5547</v>
      </c>
      <c r="BK2850" t="s">
        <v>937</v>
      </c>
      <c r="BP2850">
        <v>135</v>
      </c>
      <c r="BQ2850">
        <v>6250</v>
      </c>
      <c r="BS2850">
        <v>1</v>
      </c>
    </row>
    <row r="2851" spans="43:71" x14ac:dyDescent="0.2">
      <c r="AQ2851">
        <v>81</v>
      </c>
      <c r="AR2851">
        <v>8081</v>
      </c>
      <c r="AS2851" t="s">
        <v>32790</v>
      </c>
      <c r="AT2851" t="s">
        <v>937</v>
      </c>
      <c r="AU2851">
        <v>81</v>
      </c>
      <c r="AV2851">
        <v>8081</v>
      </c>
      <c r="AW2851" t="s">
        <v>25892</v>
      </c>
      <c r="AX2851" t="s">
        <v>937</v>
      </c>
      <c r="AY2851">
        <v>81</v>
      </c>
      <c r="AZ2851">
        <v>8081</v>
      </c>
      <c r="BA2851" t="s">
        <v>19044</v>
      </c>
      <c r="BB2851" t="s">
        <v>937</v>
      </c>
      <c r="BC2851">
        <v>81</v>
      </c>
      <c r="BD2851">
        <v>8081</v>
      </c>
      <c r="BE2851" t="s">
        <v>12196</v>
      </c>
      <c r="BF2851" t="s">
        <v>937</v>
      </c>
      <c r="BH2851">
        <v>84</v>
      </c>
      <c r="BI2851">
        <v>8081</v>
      </c>
      <c r="BJ2851" t="s">
        <v>5548</v>
      </c>
      <c r="BK2851" t="s">
        <v>936</v>
      </c>
      <c r="BP2851">
        <v>135</v>
      </c>
      <c r="BQ2851">
        <v>6256</v>
      </c>
      <c r="BS2851">
        <v>1</v>
      </c>
    </row>
    <row r="2852" spans="43:71" x14ac:dyDescent="0.2">
      <c r="AQ2852">
        <v>81</v>
      </c>
      <c r="AR2852">
        <v>8082</v>
      </c>
      <c r="AS2852" t="s">
        <v>32791</v>
      </c>
      <c r="AT2852" t="s">
        <v>938</v>
      </c>
      <c r="AU2852">
        <v>81</v>
      </c>
      <c r="AV2852">
        <v>8082</v>
      </c>
      <c r="AW2852" t="s">
        <v>25893</v>
      </c>
      <c r="AX2852" t="s">
        <v>938</v>
      </c>
      <c r="AY2852">
        <v>81</v>
      </c>
      <c r="AZ2852">
        <v>8082</v>
      </c>
      <c r="BA2852" t="s">
        <v>19045</v>
      </c>
      <c r="BB2852" t="s">
        <v>938</v>
      </c>
      <c r="BC2852">
        <v>81</v>
      </c>
      <c r="BD2852">
        <v>8082</v>
      </c>
      <c r="BE2852" t="s">
        <v>12197</v>
      </c>
      <c r="BF2852" t="s">
        <v>938</v>
      </c>
      <c r="BH2852">
        <v>84</v>
      </c>
      <c r="BI2852">
        <v>8082</v>
      </c>
      <c r="BJ2852" t="s">
        <v>5549</v>
      </c>
      <c r="BK2852" t="s">
        <v>937</v>
      </c>
      <c r="BP2852">
        <v>135</v>
      </c>
      <c r="BQ2852">
        <v>6260</v>
      </c>
      <c r="BS2852">
        <v>2</v>
      </c>
    </row>
    <row r="2853" spans="43:71" x14ac:dyDescent="0.2">
      <c r="AQ2853">
        <v>81</v>
      </c>
      <c r="AR2853">
        <v>8083</v>
      </c>
      <c r="AS2853" t="s">
        <v>32792</v>
      </c>
      <c r="AT2853" t="s">
        <v>937</v>
      </c>
      <c r="AU2853">
        <v>81</v>
      </c>
      <c r="AV2853">
        <v>8083</v>
      </c>
      <c r="AW2853" t="s">
        <v>25894</v>
      </c>
      <c r="AX2853" t="s">
        <v>937</v>
      </c>
      <c r="AY2853">
        <v>81</v>
      </c>
      <c r="AZ2853">
        <v>8083</v>
      </c>
      <c r="BA2853" t="s">
        <v>19046</v>
      </c>
      <c r="BB2853" t="s">
        <v>937</v>
      </c>
      <c r="BC2853">
        <v>81</v>
      </c>
      <c r="BD2853">
        <v>8083</v>
      </c>
      <c r="BE2853" t="s">
        <v>12198</v>
      </c>
      <c r="BF2853" t="s">
        <v>937</v>
      </c>
      <c r="BH2853">
        <v>84</v>
      </c>
      <c r="BI2853">
        <v>8083</v>
      </c>
      <c r="BJ2853" t="s">
        <v>5550</v>
      </c>
      <c r="BK2853" t="s">
        <v>937</v>
      </c>
      <c r="BP2853">
        <v>135</v>
      </c>
      <c r="BQ2853">
        <v>6270</v>
      </c>
      <c r="BS2853">
        <v>2</v>
      </c>
    </row>
    <row r="2854" spans="43:71" x14ac:dyDescent="0.2">
      <c r="AQ2854">
        <v>81</v>
      </c>
      <c r="AR2854">
        <v>8084</v>
      </c>
      <c r="AS2854" t="s">
        <v>32793</v>
      </c>
      <c r="AT2854" t="s">
        <v>937</v>
      </c>
      <c r="AU2854">
        <v>81</v>
      </c>
      <c r="AV2854">
        <v>8084</v>
      </c>
      <c r="AW2854" t="s">
        <v>25895</v>
      </c>
      <c r="AX2854" t="s">
        <v>937</v>
      </c>
      <c r="AY2854">
        <v>81</v>
      </c>
      <c r="AZ2854">
        <v>8084</v>
      </c>
      <c r="BA2854" t="s">
        <v>19047</v>
      </c>
      <c r="BB2854" t="s">
        <v>937</v>
      </c>
      <c r="BC2854">
        <v>81</v>
      </c>
      <c r="BD2854">
        <v>8084</v>
      </c>
      <c r="BE2854" t="s">
        <v>12199</v>
      </c>
      <c r="BF2854" t="s">
        <v>937</v>
      </c>
      <c r="BH2854">
        <v>84</v>
      </c>
      <c r="BI2854">
        <v>8084</v>
      </c>
      <c r="BJ2854" t="s">
        <v>5551</v>
      </c>
      <c r="BK2854" t="s">
        <v>937</v>
      </c>
      <c r="BP2854">
        <v>135</v>
      </c>
      <c r="BQ2854">
        <v>6280</v>
      </c>
      <c r="BS2854">
        <v>1</v>
      </c>
    </row>
    <row r="2855" spans="43:71" x14ac:dyDescent="0.2">
      <c r="AQ2855">
        <v>83</v>
      </c>
      <c r="AR2855">
        <v>6010</v>
      </c>
      <c r="AS2855" t="s">
        <v>32794</v>
      </c>
      <c r="AT2855" t="s">
        <v>937</v>
      </c>
      <c r="AU2855">
        <v>83</v>
      </c>
      <c r="AV2855">
        <v>6010</v>
      </c>
      <c r="AW2855" t="s">
        <v>25896</v>
      </c>
      <c r="AX2855" t="s">
        <v>937</v>
      </c>
      <c r="AY2855">
        <v>83</v>
      </c>
      <c r="AZ2855">
        <v>6010</v>
      </c>
      <c r="BA2855" t="s">
        <v>19048</v>
      </c>
      <c r="BB2855" t="s">
        <v>937</v>
      </c>
      <c r="BC2855">
        <v>83</v>
      </c>
      <c r="BD2855">
        <v>6010</v>
      </c>
      <c r="BE2855" t="s">
        <v>12200</v>
      </c>
      <c r="BF2855" t="s">
        <v>937</v>
      </c>
      <c r="BH2855">
        <v>85</v>
      </c>
      <c r="BI2855">
        <v>6010</v>
      </c>
      <c r="BJ2855" t="s">
        <v>5552</v>
      </c>
      <c r="BK2855" t="s">
        <v>937</v>
      </c>
      <c r="BP2855">
        <v>135</v>
      </c>
      <c r="BQ2855">
        <v>6290</v>
      </c>
      <c r="BS2855">
        <v>1</v>
      </c>
    </row>
    <row r="2856" spans="43:71" x14ac:dyDescent="0.2">
      <c r="AQ2856">
        <v>83</v>
      </c>
      <c r="AR2856">
        <v>6020</v>
      </c>
      <c r="AS2856" t="s">
        <v>32795</v>
      </c>
      <c r="AT2856" t="s">
        <v>937</v>
      </c>
      <c r="AU2856">
        <v>83</v>
      </c>
      <c r="AV2856">
        <v>6020</v>
      </c>
      <c r="AW2856" t="s">
        <v>25897</v>
      </c>
      <c r="AX2856" t="s">
        <v>937</v>
      </c>
      <c r="AY2856">
        <v>83</v>
      </c>
      <c r="AZ2856">
        <v>6020</v>
      </c>
      <c r="BA2856" t="s">
        <v>19049</v>
      </c>
      <c r="BB2856" t="s">
        <v>937</v>
      </c>
      <c r="BC2856">
        <v>83</v>
      </c>
      <c r="BD2856">
        <v>6020</v>
      </c>
      <c r="BE2856" t="s">
        <v>12201</v>
      </c>
      <c r="BF2856" t="s">
        <v>937</v>
      </c>
      <c r="BH2856">
        <v>85</v>
      </c>
      <c r="BI2856">
        <v>6020</v>
      </c>
      <c r="BJ2856" t="s">
        <v>5553</v>
      </c>
      <c r="BK2856" t="s">
        <v>937</v>
      </c>
      <c r="BP2856">
        <v>135</v>
      </c>
      <c r="BQ2856">
        <v>6300</v>
      </c>
      <c r="BS2856">
        <v>1</v>
      </c>
    </row>
    <row r="2857" spans="43:71" x14ac:dyDescent="0.2">
      <c r="AQ2857">
        <v>83</v>
      </c>
      <c r="AR2857">
        <v>6030</v>
      </c>
      <c r="AS2857" t="s">
        <v>32796</v>
      </c>
      <c r="AT2857" t="s">
        <v>937</v>
      </c>
      <c r="AU2857">
        <v>83</v>
      </c>
      <c r="AV2857">
        <v>6030</v>
      </c>
      <c r="AW2857" t="s">
        <v>25898</v>
      </c>
      <c r="AX2857" t="s">
        <v>937</v>
      </c>
      <c r="AY2857">
        <v>83</v>
      </c>
      <c r="AZ2857">
        <v>6030</v>
      </c>
      <c r="BA2857" t="s">
        <v>19050</v>
      </c>
      <c r="BB2857" t="s">
        <v>937</v>
      </c>
      <c r="BC2857">
        <v>83</v>
      </c>
      <c r="BD2857">
        <v>6030</v>
      </c>
      <c r="BE2857" t="s">
        <v>12202</v>
      </c>
      <c r="BF2857" t="s">
        <v>937</v>
      </c>
      <c r="BH2857">
        <v>85</v>
      </c>
      <c r="BI2857">
        <v>6030</v>
      </c>
      <c r="BJ2857" t="s">
        <v>5554</v>
      </c>
      <c r="BK2857" t="s">
        <v>937</v>
      </c>
      <c r="BP2857">
        <v>135</v>
      </c>
      <c r="BQ2857">
        <v>6310</v>
      </c>
      <c r="BS2857">
        <v>1</v>
      </c>
    </row>
    <row r="2858" spans="43:71" x14ac:dyDescent="0.2">
      <c r="AQ2858">
        <v>83</v>
      </c>
      <c r="AR2858">
        <v>6040</v>
      </c>
      <c r="AS2858" t="s">
        <v>32797</v>
      </c>
      <c r="AT2858" t="s">
        <v>937</v>
      </c>
      <c r="AU2858">
        <v>83</v>
      </c>
      <c r="AV2858">
        <v>6040</v>
      </c>
      <c r="AW2858" t="s">
        <v>25899</v>
      </c>
      <c r="AX2858" t="s">
        <v>937</v>
      </c>
      <c r="AY2858">
        <v>83</v>
      </c>
      <c r="AZ2858">
        <v>6040</v>
      </c>
      <c r="BA2858" t="s">
        <v>19051</v>
      </c>
      <c r="BB2858" t="s">
        <v>937</v>
      </c>
      <c r="BC2858">
        <v>83</v>
      </c>
      <c r="BD2858">
        <v>6040</v>
      </c>
      <c r="BE2858" t="s">
        <v>12203</v>
      </c>
      <c r="BF2858" t="s">
        <v>937</v>
      </c>
      <c r="BH2858">
        <v>85</v>
      </c>
      <c r="BI2858">
        <v>6040</v>
      </c>
      <c r="BJ2858" t="s">
        <v>5555</v>
      </c>
      <c r="BK2858" t="s">
        <v>937</v>
      </c>
      <c r="BP2858">
        <v>135</v>
      </c>
      <c r="BQ2858">
        <v>6320</v>
      </c>
      <c r="BS2858">
        <v>1</v>
      </c>
    </row>
    <row r="2859" spans="43:71" x14ac:dyDescent="0.2">
      <c r="AQ2859">
        <v>83</v>
      </c>
      <c r="AR2859">
        <v>6070</v>
      </c>
      <c r="AS2859" t="s">
        <v>32798</v>
      </c>
      <c r="AT2859" t="s">
        <v>937</v>
      </c>
      <c r="AU2859">
        <v>83</v>
      </c>
      <c r="AV2859">
        <v>6070</v>
      </c>
      <c r="AW2859" t="s">
        <v>25900</v>
      </c>
      <c r="AX2859" t="s">
        <v>937</v>
      </c>
      <c r="AY2859">
        <v>83</v>
      </c>
      <c r="AZ2859">
        <v>6070</v>
      </c>
      <c r="BA2859" t="s">
        <v>19052</v>
      </c>
      <c r="BB2859" t="s">
        <v>937</v>
      </c>
      <c r="BC2859">
        <v>83</v>
      </c>
      <c r="BD2859">
        <v>6070</v>
      </c>
      <c r="BE2859" t="s">
        <v>12204</v>
      </c>
      <c r="BF2859" t="s">
        <v>937</v>
      </c>
      <c r="BH2859">
        <v>85</v>
      </c>
      <c r="BI2859">
        <v>6070</v>
      </c>
      <c r="BJ2859" t="s">
        <v>5556</v>
      </c>
      <c r="BK2859" t="s">
        <v>937</v>
      </c>
      <c r="BP2859">
        <v>135</v>
      </c>
      <c r="BQ2859">
        <v>6330</v>
      </c>
      <c r="BS2859">
        <v>1</v>
      </c>
    </row>
    <row r="2860" spans="43:71" x14ac:dyDescent="0.2">
      <c r="AQ2860">
        <v>83</v>
      </c>
      <c r="AR2860">
        <v>6080</v>
      </c>
      <c r="AS2860" t="s">
        <v>32799</v>
      </c>
      <c r="AT2860" t="s">
        <v>937</v>
      </c>
      <c r="AU2860">
        <v>83</v>
      </c>
      <c r="AV2860">
        <v>6080</v>
      </c>
      <c r="AW2860" t="s">
        <v>25901</v>
      </c>
      <c r="AX2860" t="s">
        <v>937</v>
      </c>
      <c r="AY2860">
        <v>83</v>
      </c>
      <c r="AZ2860">
        <v>6080</v>
      </c>
      <c r="BA2860" t="s">
        <v>19053</v>
      </c>
      <c r="BB2860" t="s">
        <v>937</v>
      </c>
      <c r="BC2860">
        <v>83</v>
      </c>
      <c r="BD2860">
        <v>6080</v>
      </c>
      <c r="BE2860" t="s">
        <v>12205</v>
      </c>
      <c r="BF2860" t="s">
        <v>937</v>
      </c>
      <c r="BH2860">
        <v>85</v>
      </c>
      <c r="BI2860">
        <v>6080</v>
      </c>
      <c r="BJ2860" t="s">
        <v>5557</v>
      </c>
      <c r="BK2860" t="s">
        <v>937</v>
      </c>
      <c r="BP2860">
        <v>135</v>
      </c>
      <c r="BQ2860">
        <v>6340</v>
      </c>
      <c r="BS2860">
        <v>1</v>
      </c>
    </row>
    <row r="2861" spans="43:71" x14ac:dyDescent="0.2">
      <c r="AQ2861">
        <v>83</v>
      </c>
      <c r="AR2861">
        <v>6090</v>
      </c>
      <c r="AS2861" t="s">
        <v>32800</v>
      </c>
      <c r="AT2861" t="s">
        <v>937</v>
      </c>
      <c r="AU2861">
        <v>83</v>
      </c>
      <c r="AV2861">
        <v>6090</v>
      </c>
      <c r="AW2861" t="s">
        <v>25902</v>
      </c>
      <c r="AX2861" t="s">
        <v>937</v>
      </c>
      <c r="AY2861">
        <v>83</v>
      </c>
      <c r="AZ2861">
        <v>6090</v>
      </c>
      <c r="BA2861" t="s">
        <v>19054</v>
      </c>
      <c r="BB2861" t="s">
        <v>937</v>
      </c>
      <c r="BC2861">
        <v>83</v>
      </c>
      <c r="BD2861">
        <v>6090</v>
      </c>
      <c r="BE2861" t="s">
        <v>12206</v>
      </c>
      <c r="BF2861" t="s">
        <v>937</v>
      </c>
      <c r="BH2861">
        <v>85</v>
      </c>
      <c r="BI2861">
        <v>6090</v>
      </c>
      <c r="BJ2861" t="s">
        <v>5558</v>
      </c>
      <c r="BK2861" t="s">
        <v>937</v>
      </c>
      <c r="BP2861">
        <v>136</v>
      </c>
      <c r="BQ2861">
        <v>6010</v>
      </c>
      <c r="BS2861">
        <v>2</v>
      </c>
    </row>
    <row r="2862" spans="43:71" x14ac:dyDescent="0.2">
      <c r="AQ2862">
        <v>83</v>
      </c>
      <c r="AR2862">
        <v>6100</v>
      </c>
      <c r="AS2862" t="s">
        <v>32801</v>
      </c>
      <c r="AT2862" t="s">
        <v>937</v>
      </c>
      <c r="AU2862">
        <v>83</v>
      </c>
      <c r="AV2862">
        <v>6100</v>
      </c>
      <c r="AW2862" t="s">
        <v>25903</v>
      </c>
      <c r="AX2862" t="s">
        <v>937</v>
      </c>
      <c r="AY2862">
        <v>83</v>
      </c>
      <c r="AZ2862">
        <v>6100</v>
      </c>
      <c r="BA2862" t="s">
        <v>19055</v>
      </c>
      <c r="BB2862" t="s">
        <v>937</v>
      </c>
      <c r="BC2862">
        <v>83</v>
      </c>
      <c r="BD2862">
        <v>6100</v>
      </c>
      <c r="BE2862" t="s">
        <v>12207</v>
      </c>
      <c r="BF2862" t="s">
        <v>937</v>
      </c>
      <c r="BH2862">
        <v>85</v>
      </c>
      <c r="BI2862">
        <v>6100</v>
      </c>
      <c r="BJ2862" t="s">
        <v>5559</v>
      </c>
      <c r="BK2862" t="s">
        <v>937</v>
      </c>
      <c r="BP2862">
        <v>136</v>
      </c>
      <c r="BQ2862">
        <v>6020</v>
      </c>
      <c r="BS2862">
        <v>2</v>
      </c>
    </row>
    <row r="2863" spans="43:71" x14ac:dyDescent="0.2">
      <c r="AQ2863">
        <v>83</v>
      </c>
      <c r="AR2863">
        <v>6101</v>
      </c>
      <c r="AS2863" t="s">
        <v>32802</v>
      </c>
      <c r="AT2863" t="s">
        <v>936</v>
      </c>
      <c r="AU2863">
        <v>83</v>
      </c>
      <c r="AV2863">
        <v>6101</v>
      </c>
      <c r="AW2863" t="s">
        <v>25904</v>
      </c>
      <c r="AX2863" t="s">
        <v>936</v>
      </c>
      <c r="AY2863">
        <v>83</v>
      </c>
      <c r="AZ2863">
        <v>6101</v>
      </c>
      <c r="BA2863" t="s">
        <v>19056</v>
      </c>
      <c r="BB2863" t="s">
        <v>936</v>
      </c>
      <c r="BC2863">
        <v>83</v>
      </c>
      <c r="BD2863">
        <v>6101</v>
      </c>
      <c r="BE2863" t="s">
        <v>12208</v>
      </c>
      <c r="BF2863" t="s">
        <v>936</v>
      </c>
      <c r="BH2863">
        <v>85</v>
      </c>
      <c r="BI2863">
        <v>6101</v>
      </c>
      <c r="BJ2863" t="s">
        <v>5560</v>
      </c>
      <c r="BK2863" t="s">
        <v>938</v>
      </c>
      <c r="BP2863">
        <v>136</v>
      </c>
      <c r="BQ2863">
        <v>6030</v>
      </c>
      <c r="BS2863">
        <v>2</v>
      </c>
    </row>
    <row r="2864" spans="43:71" x14ac:dyDescent="0.2">
      <c r="AQ2864">
        <v>83</v>
      </c>
      <c r="AR2864">
        <v>6110</v>
      </c>
      <c r="AS2864" t="s">
        <v>32803</v>
      </c>
      <c r="AT2864" t="s">
        <v>936</v>
      </c>
      <c r="AU2864">
        <v>83</v>
      </c>
      <c r="AV2864">
        <v>6110</v>
      </c>
      <c r="AW2864" t="s">
        <v>25905</v>
      </c>
      <c r="AX2864" t="s">
        <v>936</v>
      </c>
      <c r="AY2864">
        <v>83</v>
      </c>
      <c r="AZ2864">
        <v>6110</v>
      </c>
      <c r="BA2864" t="s">
        <v>19057</v>
      </c>
      <c r="BB2864" t="s">
        <v>936</v>
      </c>
      <c r="BC2864">
        <v>83</v>
      </c>
      <c r="BD2864">
        <v>6110</v>
      </c>
      <c r="BE2864" t="s">
        <v>12209</v>
      </c>
      <c r="BF2864" t="s">
        <v>936</v>
      </c>
      <c r="BH2864">
        <v>85</v>
      </c>
      <c r="BI2864">
        <v>6110</v>
      </c>
      <c r="BJ2864" t="s">
        <v>5561</v>
      </c>
      <c r="BK2864" t="s">
        <v>936</v>
      </c>
      <c r="BP2864">
        <v>136</v>
      </c>
      <c r="BQ2864">
        <v>6040</v>
      </c>
      <c r="BS2864">
        <v>2</v>
      </c>
    </row>
    <row r="2865" spans="43:71" x14ac:dyDescent="0.2">
      <c r="AQ2865">
        <v>83</v>
      </c>
      <c r="AR2865">
        <v>6130</v>
      </c>
      <c r="AS2865" t="s">
        <v>32804</v>
      </c>
      <c r="AT2865" t="s">
        <v>937</v>
      </c>
      <c r="AU2865">
        <v>83</v>
      </c>
      <c r="AV2865">
        <v>6130</v>
      </c>
      <c r="AW2865" t="s">
        <v>25906</v>
      </c>
      <c r="AX2865" t="s">
        <v>937</v>
      </c>
      <c r="AY2865">
        <v>83</v>
      </c>
      <c r="AZ2865">
        <v>6130</v>
      </c>
      <c r="BA2865" t="s">
        <v>19058</v>
      </c>
      <c r="BB2865" t="s">
        <v>937</v>
      </c>
      <c r="BC2865">
        <v>83</v>
      </c>
      <c r="BD2865">
        <v>6130</v>
      </c>
      <c r="BE2865" t="s">
        <v>12210</v>
      </c>
      <c r="BF2865" t="s">
        <v>937</v>
      </c>
      <c r="BH2865">
        <v>85</v>
      </c>
      <c r="BI2865">
        <v>6130</v>
      </c>
      <c r="BJ2865" t="s">
        <v>5562</v>
      </c>
      <c r="BK2865" t="s">
        <v>936</v>
      </c>
      <c r="BP2865">
        <v>136</v>
      </c>
      <c r="BQ2865">
        <v>6070</v>
      </c>
      <c r="BS2865">
        <v>2</v>
      </c>
    </row>
    <row r="2866" spans="43:71" x14ac:dyDescent="0.2">
      <c r="AQ2866">
        <v>83</v>
      </c>
      <c r="AR2866">
        <v>6131</v>
      </c>
      <c r="AS2866" t="s">
        <v>32805</v>
      </c>
      <c r="AT2866" t="s">
        <v>937</v>
      </c>
      <c r="AU2866">
        <v>83</v>
      </c>
      <c r="AV2866">
        <v>6131</v>
      </c>
      <c r="AW2866" t="s">
        <v>25907</v>
      </c>
      <c r="AX2866" t="s">
        <v>937</v>
      </c>
      <c r="AY2866">
        <v>83</v>
      </c>
      <c r="AZ2866">
        <v>6131</v>
      </c>
      <c r="BA2866" t="s">
        <v>19059</v>
      </c>
      <c r="BB2866" t="s">
        <v>937</v>
      </c>
      <c r="BC2866">
        <v>83</v>
      </c>
      <c r="BD2866">
        <v>6131</v>
      </c>
      <c r="BE2866" t="s">
        <v>12211</v>
      </c>
      <c r="BF2866" t="s">
        <v>937</v>
      </c>
      <c r="BH2866">
        <v>85</v>
      </c>
      <c r="BI2866">
        <v>6131</v>
      </c>
      <c r="BJ2866" t="s">
        <v>5563</v>
      </c>
      <c r="BK2866" t="s">
        <v>938</v>
      </c>
      <c r="BP2866">
        <v>136</v>
      </c>
      <c r="BQ2866">
        <v>6080</v>
      </c>
      <c r="BS2866">
        <v>1</v>
      </c>
    </row>
    <row r="2867" spans="43:71" x14ac:dyDescent="0.2">
      <c r="AQ2867">
        <v>83</v>
      </c>
      <c r="AR2867">
        <v>6140</v>
      </c>
      <c r="AS2867" t="s">
        <v>32806</v>
      </c>
      <c r="AT2867" t="s">
        <v>937</v>
      </c>
      <c r="AU2867">
        <v>83</v>
      </c>
      <c r="AV2867">
        <v>6140</v>
      </c>
      <c r="AW2867" t="s">
        <v>25908</v>
      </c>
      <c r="AX2867" t="s">
        <v>937</v>
      </c>
      <c r="AY2867">
        <v>83</v>
      </c>
      <c r="AZ2867">
        <v>6140</v>
      </c>
      <c r="BA2867" t="s">
        <v>19060</v>
      </c>
      <c r="BB2867" t="s">
        <v>937</v>
      </c>
      <c r="BC2867">
        <v>83</v>
      </c>
      <c r="BD2867">
        <v>6140</v>
      </c>
      <c r="BE2867" t="s">
        <v>12212</v>
      </c>
      <c r="BF2867" t="s">
        <v>937</v>
      </c>
      <c r="BH2867">
        <v>85</v>
      </c>
      <c r="BI2867">
        <v>6140</v>
      </c>
      <c r="BJ2867" t="s">
        <v>5564</v>
      </c>
      <c r="BK2867" t="s">
        <v>937</v>
      </c>
      <c r="BP2867">
        <v>136</v>
      </c>
      <c r="BQ2867">
        <v>6090</v>
      </c>
      <c r="BS2867">
        <v>2</v>
      </c>
    </row>
    <row r="2868" spans="43:71" x14ac:dyDescent="0.2">
      <c r="AQ2868">
        <v>83</v>
      </c>
      <c r="AR2868">
        <v>6150</v>
      </c>
      <c r="AS2868" t="s">
        <v>32807</v>
      </c>
      <c r="AT2868" t="s">
        <v>937</v>
      </c>
      <c r="AU2868">
        <v>83</v>
      </c>
      <c r="AV2868">
        <v>6150</v>
      </c>
      <c r="AW2868" t="s">
        <v>25909</v>
      </c>
      <c r="AX2868" t="s">
        <v>937</v>
      </c>
      <c r="AY2868">
        <v>83</v>
      </c>
      <c r="AZ2868">
        <v>6150</v>
      </c>
      <c r="BA2868" t="s">
        <v>19061</v>
      </c>
      <c r="BB2868" t="s">
        <v>937</v>
      </c>
      <c r="BC2868">
        <v>83</v>
      </c>
      <c r="BD2868">
        <v>6150</v>
      </c>
      <c r="BE2868" t="s">
        <v>12213</v>
      </c>
      <c r="BF2868" t="s">
        <v>937</v>
      </c>
      <c r="BH2868">
        <v>85</v>
      </c>
      <c r="BI2868">
        <v>6150</v>
      </c>
      <c r="BJ2868" t="s">
        <v>5565</v>
      </c>
      <c r="BK2868" t="s">
        <v>936</v>
      </c>
      <c r="BP2868">
        <v>136</v>
      </c>
      <c r="BQ2868">
        <v>6100</v>
      </c>
      <c r="BS2868">
        <v>2</v>
      </c>
    </row>
    <row r="2869" spans="43:71" x14ac:dyDescent="0.2">
      <c r="AQ2869">
        <v>83</v>
      </c>
      <c r="AR2869">
        <v>6160</v>
      </c>
      <c r="AS2869" t="s">
        <v>32808</v>
      </c>
      <c r="AT2869" t="s">
        <v>937</v>
      </c>
      <c r="AU2869">
        <v>83</v>
      </c>
      <c r="AV2869">
        <v>6160</v>
      </c>
      <c r="AW2869" t="s">
        <v>25910</v>
      </c>
      <c r="AX2869" t="s">
        <v>937</v>
      </c>
      <c r="AY2869">
        <v>83</v>
      </c>
      <c r="AZ2869">
        <v>6160</v>
      </c>
      <c r="BA2869" t="s">
        <v>19062</v>
      </c>
      <c r="BB2869" t="s">
        <v>937</v>
      </c>
      <c r="BC2869">
        <v>83</v>
      </c>
      <c r="BD2869">
        <v>6160</v>
      </c>
      <c r="BE2869" t="s">
        <v>12214</v>
      </c>
      <c r="BF2869" t="s">
        <v>937</v>
      </c>
      <c r="BH2869">
        <v>85</v>
      </c>
      <c r="BI2869">
        <v>6160</v>
      </c>
      <c r="BJ2869" t="s">
        <v>5566</v>
      </c>
      <c r="BK2869" t="s">
        <v>937</v>
      </c>
      <c r="BP2869">
        <v>136</v>
      </c>
      <c r="BQ2869">
        <v>6101</v>
      </c>
      <c r="BS2869">
        <v>1</v>
      </c>
    </row>
    <row r="2870" spans="43:71" x14ac:dyDescent="0.2">
      <c r="AQ2870">
        <v>83</v>
      </c>
      <c r="AR2870">
        <v>6170</v>
      </c>
      <c r="AS2870" t="s">
        <v>32809</v>
      </c>
      <c r="AT2870" t="s">
        <v>937</v>
      </c>
      <c r="AU2870">
        <v>83</v>
      </c>
      <c r="AV2870">
        <v>6170</v>
      </c>
      <c r="AW2870" t="s">
        <v>25911</v>
      </c>
      <c r="AX2870" t="s">
        <v>937</v>
      </c>
      <c r="AY2870">
        <v>83</v>
      </c>
      <c r="AZ2870">
        <v>6170</v>
      </c>
      <c r="BA2870" t="s">
        <v>19063</v>
      </c>
      <c r="BB2870" t="s">
        <v>937</v>
      </c>
      <c r="BC2870">
        <v>83</v>
      </c>
      <c r="BD2870">
        <v>6170</v>
      </c>
      <c r="BE2870" t="s">
        <v>12215</v>
      </c>
      <c r="BF2870" t="s">
        <v>937</v>
      </c>
      <c r="BH2870">
        <v>85</v>
      </c>
      <c r="BI2870">
        <v>6170</v>
      </c>
      <c r="BJ2870" t="s">
        <v>5567</v>
      </c>
      <c r="BK2870" t="s">
        <v>936</v>
      </c>
      <c r="BP2870">
        <v>136</v>
      </c>
      <c r="BQ2870">
        <v>6110</v>
      </c>
      <c r="BS2870">
        <v>1</v>
      </c>
    </row>
    <row r="2871" spans="43:71" x14ac:dyDescent="0.2">
      <c r="AQ2871">
        <v>83</v>
      </c>
      <c r="AR2871">
        <v>6180</v>
      </c>
      <c r="AS2871" t="s">
        <v>32810</v>
      </c>
      <c r="AT2871" t="s">
        <v>937</v>
      </c>
      <c r="AU2871">
        <v>83</v>
      </c>
      <c r="AV2871">
        <v>6180</v>
      </c>
      <c r="AW2871" t="s">
        <v>25912</v>
      </c>
      <c r="AX2871" t="s">
        <v>937</v>
      </c>
      <c r="AY2871">
        <v>83</v>
      </c>
      <c r="AZ2871">
        <v>6180</v>
      </c>
      <c r="BA2871" t="s">
        <v>19064</v>
      </c>
      <c r="BB2871" t="s">
        <v>937</v>
      </c>
      <c r="BC2871">
        <v>83</v>
      </c>
      <c r="BD2871">
        <v>6180</v>
      </c>
      <c r="BE2871" t="s">
        <v>12216</v>
      </c>
      <c r="BF2871" t="s">
        <v>937</v>
      </c>
      <c r="BH2871">
        <v>85</v>
      </c>
      <c r="BI2871">
        <v>6180</v>
      </c>
      <c r="BJ2871" t="s">
        <v>5568</v>
      </c>
      <c r="BK2871" t="s">
        <v>937</v>
      </c>
      <c r="BP2871">
        <v>136</v>
      </c>
      <c r="BQ2871">
        <v>6130</v>
      </c>
      <c r="BS2871">
        <v>1</v>
      </c>
    </row>
    <row r="2872" spans="43:71" x14ac:dyDescent="0.2">
      <c r="AQ2872">
        <v>83</v>
      </c>
      <c r="AR2872">
        <v>6190</v>
      </c>
      <c r="AS2872" t="s">
        <v>32811</v>
      </c>
      <c r="AT2872" t="s">
        <v>937</v>
      </c>
      <c r="AU2872">
        <v>83</v>
      </c>
      <c r="AV2872">
        <v>6190</v>
      </c>
      <c r="AW2872" t="s">
        <v>25913</v>
      </c>
      <c r="AX2872" t="s">
        <v>937</v>
      </c>
      <c r="AY2872">
        <v>83</v>
      </c>
      <c r="AZ2872">
        <v>6190</v>
      </c>
      <c r="BA2872" t="s">
        <v>19065</v>
      </c>
      <c r="BB2872" t="s">
        <v>937</v>
      </c>
      <c r="BC2872">
        <v>83</v>
      </c>
      <c r="BD2872">
        <v>6190</v>
      </c>
      <c r="BE2872" t="s">
        <v>12217</v>
      </c>
      <c r="BF2872" t="s">
        <v>937</v>
      </c>
      <c r="BH2872">
        <v>85</v>
      </c>
      <c r="BI2872">
        <v>6190</v>
      </c>
      <c r="BJ2872" t="s">
        <v>5569</v>
      </c>
      <c r="BK2872" t="s">
        <v>937</v>
      </c>
      <c r="BP2872">
        <v>136</v>
      </c>
      <c r="BQ2872">
        <v>6131</v>
      </c>
      <c r="BS2872">
        <v>1</v>
      </c>
    </row>
    <row r="2873" spans="43:71" x14ac:dyDescent="0.2">
      <c r="AQ2873">
        <v>83</v>
      </c>
      <c r="AR2873">
        <v>6200</v>
      </c>
      <c r="AS2873" t="s">
        <v>32812</v>
      </c>
      <c r="AT2873" t="s">
        <v>937</v>
      </c>
      <c r="AU2873">
        <v>83</v>
      </c>
      <c r="AV2873">
        <v>6200</v>
      </c>
      <c r="AW2873" t="s">
        <v>25914</v>
      </c>
      <c r="AX2873" t="s">
        <v>937</v>
      </c>
      <c r="AY2873">
        <v>83</v>
      </c>
      <c r="AZ2873">
        <v>6200</v>
      </c>
      <c r="BA2873" t="s">
        <v>19066</v>
      </c>
      <c r="BB2873" t="s">
        <v>937</v>
      </c>
      <c r="BC2873">
        <v>83</v>
      </c>
      <c r="BD2873">
        <v>6200</v>
      </c>
      <c r="BE2873" t="s">
        <v>12218</v>
      </c>
      <c r="BF2873" t="s">
        <v>937</v>
      </c>
      <c r="BH2873">
        <v>85</v>
      </c>
      <c r="BI2873">
        <v>6200</v>
      </c>
      <c r="BJ2873" t="s">
        <v>5570</v>
      </c>
      <c r="BK2873" t="s">
        <v>937</v>
      </c>
      <c r="BP2873">
        <v>136</v>
      </c>
      <c r="BQ2873">
        <v>6140</v>
      </c>
      <c r="BS2873">
        <v>2</v>
      </c>
    </row>
    <row r="2874" spans="43:71" x14ac:dyDescent="0.2">
      <c r="AQ2874">
        <v>83</v>
      </c>
      <c r="AR2874">
        <v>6210</v>
      </c>
      <c r="AS2874" t="s">
        <v>32813</v>
      </c>
      <c r="AT2874" t="s">
        <v>936</v>
      </c>
      <c r="AU2874">
        <v>83</v>
      </c>
      <c r="AV2874">
        <v>6210</v>
      </c>
      <c r="AW2874" t="s">
        <v>25915</v>
      </c>
      <c r="AX2874" t="s">
        <v>936</v>
      </c>
      <c r="AY2874">
        <v>83</v>
      </c>
      <c r="AZ2874">
        <v>6210</v>
      </c>
      <c r="BA2874" t="s">
        <v>19067</v>
      </c>
      <c r="BB2874" t="s">
        <v>936</v>
      </c>
      <c r="BC2874">
        <v>83</v>
      </c>
      <c r="BD2874">
        <v>6210</v>
      </c>
      <c r="BE2874" t="s">
        <v>12219</v>
      </c>
      <c r="BF2874" t="s">
        <v>936</v>
      </c>
      <c r="BH2874">
        <v>85</v>
      </c>
      <c r="BI2874">
        <v>6210</v>
      </c>
      <c r="BJ2874" t="s">
        <v>5571</v>
      </c>
      <c r="BK2874" t="s">
        <v>936</v>
      </c>
      <c r="BP2874">
        <v>136</v>
      </c>
      <c r="BQ2874">
        <v>6150</v>
      </c>
      <c r="BS2874">
        <v>2</v>
      </c>
    </row>
    <row r="2875" spans="43:71" x14ac:dyDescent="0.2">
      <c r="AQ2875">
        <v>83</v>
      </c>
      <c r="AR2875">
        <v>6240</v>
      </c>
      <c r="AS2875" t="s">
        <v>32814</v>
      </c>
      <c r="AT2875" t="s">
        <v>937</v>
      </c>
      <c r="AU2875">
        <v>83</v>
      </c>
      <c r="AV2875">
        <v>6240</v>
      </c>
      <c r="AW2875" t="s">
        <v>25916</v>
      </c>
      <c r="AX2875" t="s">
        <v>937</v>
      </c>
      <c r="AY2875">
        <v>83</v>
      </c>
      <c r="AZ2875">
        <v>6240</v>
      </c>
      <c r="BA2875" t="s">
        <v>19068</v>
      </c>
      <c r="BB2875" t="s">
        <v>937</v>
      </c>
      <c r="BC2875">
        <v>83</v>
      </c>
      <c r="BD2875">
        <v>6240</v>
      </c>
      <c r="BE2875" t="s">
        <v>12220</v>
      </c>
      <c r="BF2875" t="s">
        <v>937</v>
      </c>
      <c r="BH2875">
        <v>85</v>
      </c>
      <c r="BI2875">
        <v>6240</v>
      </c>
      <c r="BJ2875" t="s">
        <v>5572</v>
      </c>
      <c r="BK2875" t="s">
        <v>937</v>
      </c>
      <c r="BP2875">
        <v>136</v>
      </c>
      <c r="BQ2875">
        <v>6160</v>
      </c>
      <c r="BS2875">
        <v>2</v>
      </c>
    </row>
    <row r="2876" spans="43:71" x14ac:dyDescent="0.2">
      <c r="AQ2876">
        <v>83</v>
      </c>
      <c r="AR2876">
        <v>6250</v>
      </c>
      <c r="AS2876" t="s">
        <v>32815</v>
      </c>
      <c r="AT2876" t="s">
        <v>936</v>
      </c>
      <c r="AU2876">
        <v>83</v>
      </c>
      <c r="AV2876">
        <v>6250</v>
      </c>
      <c r="AW2876" t="s">
        <v>25917</v>
      </c>
      <c r="AX2876" t="s">
        <v>936</v>
      </c>
      <c r="AY2876">
        <v>83</v>
      </c>
      <c r="AZ2876">
        <v>6250</v>
      </c>
      <c r="BA2876" t="s">
        <v>19069</v>
      </c>
      <c r="BB2876" t="s">
        <v>936</v>
      </c>
      <c r="BC2876">
        <v>83</v>
      </c>
      <c r="BD2876">
        <v>6250</v>
      </c>
      <c r="BE2876" t="s">
        <v>12221</v>
      </c>
      <c r="BF2876" t="s">
        <v>936</v>
      </c>
      <c r="BH2876">
        <v>85</v>
      </c>
      <c r="BI2876">
        <v>6250</v>
      </c>
      <c r="BJ2876" t="s">
        <v>5573</v>
      </c>
      <c r="BK2876" t="s">
        <v>936</v>
      </c>
      <c r="BP2876">
        <v>136</v>
      </c>
      <c r="BQ2876">
        <v>6170</v>
      </c>
      <c r="BS2876">
        <v>1</v>
      </c>
    </row>
    <row r="2877" spans="43:71" x14ac:dyDescent="0.2">
      <c r="AQ2877">
        <v>83</v>
      </c>
      <c r="AR2877">
        <v>6256</v>
      </c>
      <c r="AS2877" t="s">
        <v>32816</v>
      </c>
      <c r="AT2877" t="s">
        <v>936</v>
      </c>
      <c r="AU2877">
        <v>83</v>
      </c>
      <c r="AV2877">
        <v>6256</v>
      </c>
      <c r="AW2877" t="s">
        <v>25918</v>
      </c>
      <c r="AX2877" t="s">
        <v>936</v>
      </c>
      <c r="AY2877">
        <v>83</v>
      </c>
      <c r="AZ2877">
        <v>6256</v>
      </c>
      <c r="BA2877" t="s">
        <v>19070</v>
      </c>
      <c r="BB2877" t="s">
        <v>936</v>
      </c>
      <c r="BC2877">
        <v>83</v>
      </c>
      <c r="BD2877">
        <v>6256</v>
      </c>
      <c r="BE2877" t="s">
        <v>12222</v>
      </c>
      <c r="BF2877" t="s">
        <v>936</v>
      </c>
      <c r="BH2877">
        <v>85</v>
      </c>
      <c r="BI2877">
        <v>6256</v>
      </c>
      <c r="BJ2877" t="s">
        <v>5574</v>
      </c>
      <c r="BK2877" t="s">
        <v>936</v>
      </c>
      <c r="BP2877">
        <v>136</v>
      </c>
      <c r="BQ2877">
        <v>6180</v>
      </c>
      <c r="BS2877">
        <v>2</v>
      </c>
    </row>
    <row r="2878" spans="43:71" x14ac:dyDescent="0.2">
      <c r="AQ2878">
        <v>83</v>
      </c>
      <c r="AR2878">
        <v>6260</v>
      </c>
      <c r="AS2878" t="s">
        <v>32817</v>
      </c>
      <c r="AT2878" t="s">
        <v>937</v>
      </c>
      <c r="AU2878">
        <v>83</v>
      </c>
      <c r="AV2878">
        <v>6260</v>
      </c>
      <c r="AW2878" t="s">
        <v>25919</v>
      </c>
      <c r="AX2878" t="s">
        <v>937</v>
      </c>
      <c r="AY2878">
        <v>83</v>
      </c>
      <c r="AZ2878">
        <v>6260</v>
      </c>
      <c r="BA2878" t="s">
        <v>19071</v>
      </c>
      <c r="BB2878" t="s">
        <v>937</v>
      </c>
      <c r="BC2878">
        <v>83</v>
      </c>
      <c r="BD2878">
        <v>6260</v>
      </c>
      <c r="BE2878" t="s">
        <v>12223</v>
      </c>
      <c r="BF2878" t="s">
        <v>937</v>
      </c>
      <c r="BH2878">
        <v>85</v>
      </c>
      <c r="BI2878">
        <v>6260</v>
      </c>
      <c r="BJ2878" t="s">
        <v>5575</v>
      </c>
      <c r="BK2878" t="s">
        <v>937</v>
      </c>
      <c r="BP2878">
        <v>136</v>
      </c>
      <c r="BQ2878">
        <v>6190</v>
      </c>
      <c r="BS2878">
        <v>2</v>
      </c>
    </row>
    <row r="2879" spans="43:71" x14ac:dyDescent="0.2">
      <c r="AQ2879">
        <v>83</v>
      </c>
      <c r="AR2879">
        <v>6270</v>
      </c>
      <c r="AS2879" t="s">
        <v>32818</v>
      </c>
      <c r="AT2879" t="s">
        <v>937</v>
      </c>
      <c r="AU2879">
        <v>83</v>
      </c>
      <c r="AV2879">
        <v>6270</v>
      </c>
      <c r="AW2879" t="s">
        <v>25920</v>
      </c>
      <c r="AX2879" t="s">
        <v>937</v>
      </c>
      <c r="AY2879">
        <v>83</v>
      </c>
      <c r="AZ2879">
        <v>6270</v>
      </c>
      <c r="BA2879" t="s">
        <v>19072</v>
      </c>
      <c r="BB2879" t="s">
        <v>937</v>
      </c>
      <c r="BC2879">
        <v>83</v>
      </c>
      <c r="BD2879">
        <v>6270</v>
      </c>
      <c r="BE2879" t="s">
        <v>12224</v>
      </c>
      <c r="BF2879" t="s">
        <v>937</v>
      </c>
      <c r="BH2879">
        <v>85</v>
      </c>
      <c r="BI2879">
        <v>6270</v>
      </c>
      <c r="BJ2879" t="s">
        <v>5576</v>
      </c>
      <c r="BK2879" t="s">
        <v>937</v>
      </c>
      <c r="BP2879">
        <v>136</v>
      </c>
      <c r="BQ2879">
        <v>6200</v>
      </c>
      <c r="BS2879">
        <v>4</v>
      </c>
    </row>
    <row r="2880" spans="43:71" x14ac:dyDescent="0.2">
      <c r="AQ2880">
        <v>83</v>
      </c>
      <c r="AR2880">
        <v>6280</v>
      </c>
      <c r="AS2880" t="s">
        <v>32819</v>
      </c>
      <c r="AT2880" t="s">
        <v>936</v>
      </c>
      <c r="AU2880">
        <v>83</v>
      </c>
      <c r="AV2880">
        <v>6280</v>
      </c>
      <c r="AW2880" t="s">
        <v>25921</v>
      </c>
      <c r="AX2880" t="s">
        <v>936</v>
      </c>
      <c r="AY2880">
        <v>83</v>
      </c>
      <c r="AZ2880">
        <v>6280</v>
      </c>
      <c r="BA2880" t="s">
        <v>19073</v>
      </c>
      <c r="BB2880" t="s">
        <v>936</v>
      </c>
      <c r="BC2880">
        <v>83</v>
      </c>
      <c r="BD2880">
        <v>6280</v>
      </c>
      <c r="BE2880" t="s">
        <v>12225</v>
      </c>
      <c r="BF2880" t="s">
        <v>936</v>
      </c>
      <c r="BH2880">
        <v>85</v>
      </c>
      <c r="BI2880">
        <v>6280</v>
      </c>
      <c r="BJ2880" t="s">
        <v>5577</v>
      </c>
      <c r="BK2880" t="s">
        <v>936</v>
      </c>
      <c r="BP2880">
        <v>136</v>
      </c>
      <c r="BQ2880">
        <v>6210</v>
      </c>
      <c r="BS2880">
        <v>1</v>
      </c>
    </row>
    <row r="2881" spans="43:71" x14ac:dyDescent="0.2">
      <c r="AQ2881">
        <v>83</v>
      </c>
      <c r="AR2881">
        <v>6290</v>
      </c>
      <c r="AS2881" t="s">
        <v>32820</v>
      </c>
      <c r="AT2881" t="s">
        <v>936</v>
      </c>
      <c r="AU2881">
        <v>83</v>
      </c>
      <c r="AV2881">
        <v>6290</v>
      </c>
      <c r="AW2881" t="s">
        <v>25922</v>
      </c>
      <c r="AX2881" t="s">
        <v>936</v>
      </c>
      <c r="AY2881">
        <v>83</v>
      </c>
      <c r="AZ2881">
        <v>6290</v>
      </c>
      <c r="BA2881" t="s">
        <v>19074</v>
      </c>
      <c r="BB2881" t="s">
        <v>936</v>
      </c>
      <c r="BC2881">
        <v>83</v>
      </c>
      <c r="BD2881">
        <v>6290</v>
      </c>
      <c r="BE2881" t="s">
        <v>12226</v>
      </c>
      <c r="BF2881" t="s">
        <v>936</v>
      </c>
      <c r="BH2881">
        <v>85</v>
      </c>
      <c r="BI2881">
        <v>6290</v>
      </c>
      <c r="BJ2881" t="s">
        <v>5578</v>
      </c>
      <c r="BK2881" t="s">
        <v>936</v>
      </c>
      <c r="BP2881">
        <v>136</v>
      </c>
      <c r="BQ2881">
        <v>6240</v>
      </c>
      <c r="BS2881">
        <v>2</v>
      </c>
    </row>
    <row r="2882" spans="43:71" x14ac:dyDescent="0.2">
      <c r="AQ2882">
        <v>83</v>
      </c>
      <c r="AR2882">
        <v>6300</v>
      </c>
      <c r="AS2882" t="s">
        <v>32821</v>
      </c>
      <c r="AT2882" t="s">
        <v>936</v>
      </c>
      <c r="AU2882">
        <v>83</v>
      </c>
      <c r="AV2882">
        <v>6300</v>
      </c>
      <c r="AW2882" t="s">
        <v>25923</v>
      </c>
      <c r="AX2882" t="s">
        <v>936</v>
      </c>
      <c r="AY2882">
        <v>83</v>
      </c>
      <c r="AZ2882">
        <v>6300</v>
      </c>
      <c r="BA2882" t="s">
        <v>19075</v>
      </c>
      <c r="BB2882" t="s">
        <v>936</v>
      </c>
      <c r="BC2882">
        <v>83</v>
      </c>
      <c r="BD2882">
        <v>6300</v>
      </c>
      <c r="BE2882" t="s">
        <v>12227</v>
      </c>
      <c r="BF2882" t="s">
        <v>936</v>
      </c>
      <c r="BH2882">
        <v>85</v>
      </c>
      <c r="BI2882">
        <v>6300</v>
      </c>
      <c r="BJ2882" t="s">
        <v>5579</v>
      </c>
      <c r="BK2882" t="s">
        <v>936</v>
      </c>
      <c r="BP2882">
        <v>136</v>
      </c>
      <c r="BQ2882">
        <v>6250</v>
      </c>
      <c r="BS2882">
        <v>1</v>
      </c>
    </row>
    <row r="2883" spans="43:71" x14ac:dyDescent="0.2">
      <c r="AQ2883">
        <v>83</v>
      </c>
      <c r="AR2883">
        <v>6310</v>
      </c>
      <c r="AS2883" t="s">
        <v>32822</v>
      </c>
      <c r="AT2883" t="s">
        <v>936</v>
      </c>
      <c r="AU2883">
        <v>83</v>
      </c>
      <c r="AV2883">
        <v>6310</v>
      </c>
      <c r="AW2883" t="s">
        <v>25924</v>
      </c>
      <c r="AX2883" t="s">
        <v>936</v>
      </c>
      <c r="AY2883">
        <v>83</v>
      </c>
      <c r="AZ2883">
        <v>6310</v>
      </c>
      <c r="BA2883" t="s">
        <v>19076</v>
      </c>
      <c r="BB2883" t="s">
        <v>936</v>
      </c>
      <c r="BC2883">
        <v>83</v>
      </c>
      <c r="BD2883">
        <v>6310</v>
      </c>
      <c r="BE2883" t="s">
        <v>12228</v>
      </c>
      <c r="BF2883" t="s">
        <v>936</v>
      </c>
      <c r="BH2883">
        <v>85</v>
      </c>
      <c r="BI2883">
        <v>6310</v>
      </c>
      <c r="BJ2883" t="s">
        <v>5580</v>
      </c>
      <c r="BK2883" t="s">
        <v>936</v>
      </c>
      <c r="BP2883">
        <v>136</v>
      </c>
      <c r="BQ2883">
        <v>6256</v>
      </c>
      <c r="BS2883">
        <v>1</v>
      </c>
    </row>
    <row r="2884" spans="43:71" x14ac:dyDescent="0.2">
      <c r="AQ2884">
        <v>83</v>
      </c>
      <c r="AR2884">
        <v>6320</v>
      </c>
      <c r="AS2884" t="s">
        <v>32823</v>
      </c>
      <c r="AT2884" t="s">
        <v>936</v>
      </c>
      <c r="AU2884">
        <v>83</v>
      </c>
      <c r="AV2884">
        <v>6320</v>
      </c>
      <c r="AW2884" t="s">
        <v>25925</v>
      </c>
      <c r="AX2884" t="s">
        <v>936</v>
      </c>
      <c r="AY2884">
        <v>83</v>
      </c>
      <c r="AZ2884">
        <v>6320</v>
      </c>
      <c r="BA2884" t="s">
        <v>19077</v>
      </c>
      <c r="BB2884" t="s">
        <v>936</v>
      </c>
      <c r="BC2884">
        <v>83</v>
      </c>
      <c r="BD2884">
        <v>6320</v>
      </c>
      <c r="BE2884" t="s">
        <v>12229</v>
      </c>
      <c r="BF2884" t="s">
        <v>936</v>
      </c>
      <c r="BH2884">
        <v>85</v>
      </c>
      <c r="BI2884">
        <v>6320</v>
      </c>
      <c r="BJ2884" t="s">
        <v>5581</v>
      </c>
      <c r="BK2884" t="s">
        <v>936</v>
      </c>
      <c r="BP2884">
        <v>136</v>
      </c>
      <c r="BQ2884">
        <v>6260</v>
      </c>
      <c r="BS2884">
        <v>2</v>
      </c>
    </row>
    <row r="2885" spans="43:71" x14ac:dyDescent="0.2">
      <c r="AQ2885">
        <v>83</v>
      </c>
      <c r="AR2885">
        <v>6330</v>
      </c>
      <c r="AS2885" t="s">
        <v>32824</v>
      </c>
      <c r="AT2885" t="s">
        <v>937</v>
      </c>
      <c r="AU2885">
        <v>83</v>
      </c>
      <c r="AV2885">
        <v>6330</v>
      </c>
      <c r="AW2885" t="s">
        <v>25926</v>
      </c>
      <c r="AX2885" t="s">
        <v>937</v>
      </c>
      <c r="AY2885">
        <v>83</v>
      </c>
      <c r="AZ2885">
        <v>6330</v>
      </c>
      <c r="BA2885" t="s">
        <v>19078</v>
      </c>
      <c r="BB2885" t="s">
        <v>937</v>
      </c>
      <c r="BC2885">
        <v>83</v>
      </c>
      <c r="BD2885">
        <v>6330</v>
      </c>
      <c r="BE2885" t="s">
        <v>12230</v>
      </c>
      <c r="BF2885" t="s">
        <v>937</v>
      </c>
      <c r="BH2885">
        <v>85</v>
      </c>
      <c r="BI2885">
        <v>6330</v>
      </c>
      <c r="BJ2885" t="s">
        <v>5582</v>
      </c>
      <c r="BK2885" t="s">
        <v>938</v>
      </c>
      <c r="BP2885">
        <v>136</v>
      </c>
      <c r="BQ2885">
        <v>6270</v>
      </c>
      <c r="BS2885">
        <v>2</v>
      </c>
    </row>
    <row r="2886" spans="43:71" x14ac:dyDescent="0.2">
      <c r="AQ2886">
        <v>83</v>
      </c>
      <c r="AR2886">
        <v>6340</v>
      </c>
      <c r="AS2886" t="s">
        <v>32825</v>
      </c>
      <c r="AT2886" t="s">
        <v>936</v>
      </c>
      <c r="AU2886">
        <v>83</v>
      </c>
      <c r="AV2886">
        <v>6340</v>
      </c>
      <c r="AW2886" t="s">
        <v>25927</v>
      </c>
      <c r="AX2886" t="s">
        <v>936</v>
      </c>
      <c r="AY2886">
        <v>83</v>
      </c>
      <c r="AZ2886">
        <v>6340</v>
      </c>
      <c r="BA2886" t="s">
        <v>19079</v>
      </c>
      <c r="BB2886" t="s">
        <v>936</v>
      </c>
      <c r="BC2886">
        <v>83</v>
      </c>
      <c r="BD2886">
        <v>6340</v>
      </c>
      <c r="BE2886" t="s">
        <v>12231</v>
      </c>
      <c r="BF2886" t="s">
        <v>936</v>
      </c>
      <c r="BH2886">
        <v>85</v>
      </c>
      <c r="BI2886">
        <v>6340</v>
      </c>
      <c r="BJ2886" t="s">
        <v>5583</v>
      </c>
      <c r="BK2886" t="s">
        <v>936</v>
      </c>
      <c r="BP2886">
        <v>136</v>
      </c>
      <c r="BQ2886">
        <v>6280</v>
      </c>
      <c r="BS2886">
        <v>1</v>
      </c>
    </row>
    <row r="2887" spans="43:71" x14ac:dyDescent="0.2">
      <c r="AQ2887">
        <v>83</v>
      </c>
      <c r="AR2887">
        <v>6350</v>
      </c>
      <c r="AS2887" t="s">
        <v>32826</v>
      </c>
      <c r="AT2887" t="s">
        <v>936</v>
      </c>
      <c r="AU2887">
        <v>83</v>
      </c>
      <c r="AV2887">
        <v>6350</v>
      </c>
      <c r="AW2887" t="s">
        <v>25928</v>
      </c>
      <c r="AX2887" t="s">
        <v>936</v>
      </c>
      <c r="AY2887">
        <v>83</v>
      </c>
      <c r="AZ2887">
        <v>6350</v>
      </c>
      <c r="BA2887" t="s">
        <v>19080</v>
      </c>
      <c r="BB2887" t="s">
        <v>936</v>
      </c>
      <c r="BC2887">
        <v>83</v>
      </c>
      <c r="BD2887">
        <v>6350</v>
      </c>
      <c r="BE2887" t="s">
        <v>12232</v>
      </c>
      <c r="BF2887" t="s">
        <v>936</v>
      </c>
      <c r="BH2887">
        <v>85</v>
      </c>
      <c r="BI2887">
        <v>6350</v>
      </c>
      <c r="BJ2887" t="s">
        <v>5584</v>
      </c>
      <c r="BK2887" t="s">
        <v>936</v>
      </c>
      <c r="BP2887">
        <v>136</v>
      </c>
      <c r="BQ2887">
        <v>6290</v>
      </c>
      <c r="BS2887">
        <v>1</v>
      </c>
    </row>
    <row r="2888" spans="43:71" x14ac:dyDescent="0.2">
      <c r="AQ2888">
        <v>83</v>
      </c>
      <c r="AR2888">
        <v>6360</v>
      </c>
      <c r="AS2888" t="s">
        <v>32827</v>
      </c>
      <c r="AT2888" t="s">
        <v>936</v>
      </c>
      <c r="AU2888">
        <v>83</v>
      </c>
      <c r="AV2888">
        <v>6360</v>
      </c>
      <c r="AW2888" t="s">
        <v>25929</v>
      </c>
      <c r="AX2888" t="s">
        <v>936</v>
      </c>
      <c r="AY2888">
        <v>83</v>
      </c>
      <c r="AZ2888">
        <v>6360</v>
      </c>
      <c r="BA2888" t="s">
        <v>19081</v>
      </c>
      <c r="BB2888" t="s">
        <v>936</v>
      </c>
      <c r="BC2888">
        <v>83</v>
      </c>
      <c r="BD2888">
        <v>6360</v>
      </c>
      <c r="BE2888" t="s">
        <v>12233</v>
      </c>
      <c r="BF2888" t="s">
        <v>936</v>
      </c>
      <c r="BH2888">
        <v>85</v>
      </c>
      <c r="BI2888">
        <v>6360</v>
      </c>
      <c r="BJ2888" t="s">
        <v>5585</v>
      </c>
      <c r="BK2888" t="s">
        <v>936</v>
      </c>
      <c r="BP2888">
        <v>136</v>
      </c>
      <c r="BQ2888">
        <v>6300</v>
      </c>
      <c r="BS2888">
        <v>1</v>
      </c>
    </row>
    <row r="2889" spans="43:71" x14ac:dyDescent="0.2">
      <c r="AQ2889">
        <v>83</v>
      </c>
      <c r="AR2889">
        <v>7205</v>
      </c>
      <c r="AS2889" t="s">
        <v>32828</v>
      </c>
      <c r="AT2889" t="s">
        <v>936</v>
      </c>
      <c r="AU2889">
        <v>83</v>
      </c>
      <c r="AV2889">
        <v>7205</v>
      </c>
      <c r="AW2889" t="s">
        <v>25930</v>
      </c>
      <c r="AX2889" t="s">
        <v>936</v>
      </c>
      <c r="AY2889">
        <v>83</v>
      </c>
      <c r="AZ2889">
        <v>7205</v>
      </c>
      <c r="BA2889" t="s">
        <v>19082</v>
      </c>
      <c r="BB2889" t="s">
        <v>936</v>
      </c>
      <c r="BC2889">
        <v>83</v>
      </c>
      <c r="BD2889">
        <v>7205</v>
      </c>
      <c r="BE2889" t="s">
        <v>12234</v>
      </c>
      <c r="BF2889" t="s">
        <v>936</v>
      </c>
      <c r="BH2889">
        <v>85</v>
      </c>
      <c r="BI2889">
        <v>7205</v>
      </c>
      <c r="BJ2889" t="s">
        <v>5586</v>
      </c>
      <c r="BK2889" t="s">
        <v>936</v>
      </c>
      <c r="BP2889">
        <v>136</v>
      </c>
      <c r="BQ2889">
        <v>6310</v>
      </c>
      <c r="BS2889">
        <v>1</v>
      </c>
    </row>
    <row r="2890" spans="43:71" x14ac:dyDescent="0.2">
      <c r="AQ2890">
        <v>83</v>
      </c>
      <c r="AR2890">
        <v>7206</v>
      </c>
      <c r="AS2890" t="s">
        <v>32829</v>
      </c>
      <c r="AT2890" t="s">
        <v>936</v>
      </c>
      <c r="AU2890">
        <v>83</v>
      </c>
      <c r="AV2890">
        <v>7206</v>
      </c>
      <c r="AW2890" t="s">
        <v>25931</v>
      </c>
      <c r="AX2890" t="s">
        <v>936</v>
      </c>
      <c r="AY2890">
        <v>83</v>
      </c>
      <c r="AZ2890">
        <v>7206</v>
      </c>
      <c r="BA2890" t="s">
        <v>19083</v>
      </c>
      <c r="BB2890" t="s">
        <v>936</v>
      </c>
      <c r="BC2890">
        <v>83</v>
      </c>
      <c r="BD2890">
        <v>7206</v>
      </c>
      <c r="BE2890" t="s">
        <v>12235</v>
      </c>
      <c r="BF2890" t="s">
        <v>936</v>
      </c>
      <c r="BH2890">
        <v>85</v>
      </c>
      <c r="BI2890">
        <v>7206</v>
      </c>
      <c r="BJ2890" t="s">
        <v>5587</v>
      </c>
      <c r="BK2890" t="s">
        <v>936</v>
      </c>
      <c r="BP2890">
        <v>136</v>
      </c>
      <c r="BQ2890">
        <v>6320</v>
      </c>
      <c r="BS2890">
        <v>1</v>
      </c>
    </row>
    <row r="2891" spans="43:71" x14ac:dyDescent="0.2">
      <c r="AQ2891">
        <v>83</v>
      </c>
      <c r="AR2891">
        <v>7207</v>
      </c>
      <c r="AS2891" t="s">
        <v>32830</v>
      </c>
      <c r="AT2891" t="s">
        <v>936</v>
      </c>
      <c r="AU2891">
        <v>83</v>
      </c>
      <c r="AV2891">
        <v>7207</v>
      </c>
      <c r="AW2891" t="s">
        <v>25932</v>
      </c>
      <c r="AX2891" t="s">
        <v>936</v>
      </c>
      <c r="AY2891">
        <v>83</v>
      </c>
      <c r="AZ2891">
        <v>7207</v>
      </c>
      <c r="BA2891" t="s">
        <v>19084</v>
      </c>
      <c r="BB2891" t="s">
        <v>936</v>
      </c>
      <c r="BC2891">
        <v>83</v>
      </c>
      <c r="BD2891">
        <v>7207</v>
      </c>
      <c r="BE2891" t="s">
        <v>12236</v>
      </c>
      <c r="BF2891" t="s">
        <v>936</v>
      </c>
      <c r="BH2891">
        <v>85</v>
      </c>
      <c r="BI2891">
        <v>7207</v>
      </c>
      <c r="BJ2891" t="s">
        <v>5588</v>
      </c>
      <c r="BK2891" t="s">
        <v>936</v>
      </c>
      <c r="BP2891">
        <v>136</v>
      </c>
      <c r="BQ2891">
        <v>6330</v>
      </c>
      <c r="BS2891">
        <v>1</v>
      </c>
    </row>
    <row r="2892" spans="43:71" x14ac:dyDescent="0.2">
      <c r="AQ2892">
        <v>83</v>
      </c>
      <c r="AR2892">
        <v>7210</v>
      </c>
      <c r="AS2892" t="s">
        <v>32831</v>
      </c>
      <c r="AT2892" t="s">
        <v>936</v>
      </c>
      <c r="AU2892">
        <v>83</v>
      </c>
      <c r="AV2892">
        <v>7210</v>
      </c>
      <c r="AW2892" t="s">
        <v>25933</v>
      </c>
      <c r="AX2892" t="s">
        <v>936</v>
      </c>
      <c r="AY2892">
        <v>83</v>
      </c>
      <c r="AZ2892">
        <v>7210</v>
      </c>
      <c r="BA2892" t="s">
        <v>19085</v>
      </c>
      <c r="BB2892" t="s">
        <v>937</v>
      </c>
      <c r="BC2892">
        <v>83</v>
      </c>
      <c r="BD2892">
        <v>7210</v>
      </c>
      <c r="BE2892" t="s">
        <v>12237</v>
      </c>
      <c r="BF2892" t="s">
        <v>937</v>
      </c>
      <c r="BH2892">
        <v>85</v>
      </c>
      <c r="BI2892">
        <v>7210</v>
      </c>
      <c r="BJ2892" t="s">
        <v>5589</v>
      </c>
      <c r="BK2892" t="s">
        <v>938</v>
      </c>
      <c r="BP2892">
        <v>136</v>
      </c>
      <c r="BQ2892">
        <v>6340</v>
      </c>
      <c r="BS2892">
        <v>1</v>
      </c>
    </row>
    <row r="2893" spans="43:71" x14ac:dyDescent="0.2">
      <c r="AQ2893">
        <v>83</v>
      </c>
      <c r="AR2893">
        <v>8073</v>
      </c>
      <c r="AS2893" t="s">
        <v>32832</v>
      </c>
      <c r="AT2893" t="s">
        <v>936</v>
      </c>
      <c r="AU2893">
        <v>83</v>
      </c>
      <c r="AV2893">
        <v>8073</v>
      </c>
      <c r="AW2893" t="s">
        <v>25934</v>
      </c>
      <c r="AX2893" t="s">
        <v>936</v>
      </c>
      <c r="AY2893">
        <v>83</v>
      </c>
      <c r="AZ2893">
        <v>8073</v>
      </c>
      <c r="BA2893" t="s">
        <v>19086</v>
      </c>
      <c r="BB2893" t="s">
        <v>936</v>
      </c>
      <c r="BC2893">
        <v>83</v>
      </c>
      <c r="BD2893">
        <v>8073</v>
      </c>
      <c r="BE2893" t="s">
        <v>12238</v>
      </c>
      <c r="BF2893" t="s">
        <v>936</v>
      </c>
      <c r="BH2893">
        <v>85</v>
      </c>
      <c r="BI2893">
        <v>8073</v>
      </c>
      <c r="BJ2893" t="s">
        <v>5590</v>
      </c>
      <c r="BK2893" t="s">
        <v>936</v>
      </c>
      <c r="BP2893">
        <v>138</v>
      </c>
      <c r="BQ2893">
        <v>6010</v>
      </c>
      <c r="BS2893">
        <v>2</v>
      </c>
    </row>
    <row r="2894" spans="43:71" x14ac:dyDescent="0.2">
      <c r="AQ2894">
        <v>83</v>
      </c>
      <c r="AR2894">
        <v>8074</v>
      </c>
      <c r="AS2894" t="s">
        <v>32833</v>
      </c>
      <c r="AT2894" t="s">
        <v>937</v>
      </c>
      <c r="AU2894">
        <v>83</v>
      </c>
      <c r="AV2894">
        <v>8074</v>
      </c>
      <c r="AW2894" t="s">
        <v>25935</v>
      </c>
      <c r="AX2894" t="s">
        <v>937</v>
      </c>
      <c r="AY2894">
        <v>83</v>
      </c>
      <c r="AZ2894">
        <v>8074</v>
      </c>
      <c r="BA2894" t="s">
        <v>19087</v>
      </c>
      <c r="BB2894" t="s">
        <v>937</v>
      </c>
      <c r="BC2894">
        <v>83</v>
      </c>
      <c r="BD2894">
        <v>8074</v>
      </c>
      <c r="BE2894" t="s">
        <v>12239</v>
      </c>
      <c r="BF2894" t="s">
        <v>937</v>
      </c>
      <c r="BH2894">
        <v>85</v>
      </c>
      <c r="BI2894">
        <v>8074</v>
      </c>
      <c r="BJ2894" t="s">
        <v>5591</v>
      </c>
      <c r="BK2894" t="s">
        <v>937</v>
      </c>
      <c r="BP2894">
        <v>138</v>
      </c>
      <c r="BQ2894">
        <v>6020</v>
      </c>
      <c r="BS2894">
        <v>2</v>
      </c>
    </row>
    <row r="2895" spans="43:71" x14ac:dyDescent="0.2">
      <c r="AQ2895">
        <v>83</v>
      </c>
      <c r="AR2895">
        <v>8075</v>
      </c>
      <c r="AS2895" t="s">
        <v>32834</v>
      </c>
      <c r="AT2895" t="s">
        <v>936</v>
      </c>
      <c r="AU2895">
        <v>83</v>
      </c>
      <c r="AV2895">
        <v>8075</v>
      </c>
      <c r="AW2895" t="s">
        <v>25936</v>
      </c>
      <c r="AX2895" t="s">
        <v>936</v>
      </c>
      <c r="AY2895">
        <v>83</v>
      </c>
      <c r="AZ2895">
        <v>8075</v>
      </c>
      <c r="BA2895" t="s">
        <v>19088</v>
      </c>
      <c r="BB2895" t="s">
        <v>938</v>
      </c>
      <c r="BC2895">
        <v>83</v>
      </c>
      <c r="BD2895">
        <v>8075</v>
      </c>
      <c r="BE2895" t="s">
        <v>12240</v>
      </c>
      <c r="BF2895" t="s">
        <v>938</v>
      </c>
      <c r="BH2895">
        <v>85</v>
      </c>
      <c r="BI2895">
        <v>8075</v>
      </c>
      <c r="BJ2895" t="s">
        <v>5592</v>
      </c>
      <c r="BK2895" t="s">
        <v>936</v>
      </c>
      <c r="BP2895">
        <v>138</v>
      </c>
      <c r="BQ2895">
        <v>6030</v>
      </c>
      <c r="BS2895">
        <v>2</v>
      </c>
    </row>
    <row r="2896" spans="43:71" x14ac:dyDescent="0.2">
      <c r="AQ2896">
        <v>83</v>
      </c>
      <c r="AR2896">
        <v>8076</v>
      </c>
      <c r="AS2896" t="s">
        <v>32835</v>
      </c>
      <c r="AT2896" t="s">
        <v>937</v>
      </c>
      <c r="AU2896">
        <v>83</v>
      </c>
      <c r="AV2896">
        <v>8076</v>
      </c>
      <c r="AW2896" t="s">
        <v>25937</v>
      </c>
      <c r="AX2896" t="s">
        <v>937</v>
      </c>
      <c r="AY2896">
        <v>83</v>
      </c>
      <c r="AZ2896">
        <v>8076</v>
      </c>
      <c r="BA2896" t="s">
        <v>19089</v>
      </c>
      <c r="BB2896" t="s">
        <v>937</v>
      </c>
      <c r="BC2896">
        <v>83</v>
      </c>
      <c r="BD2896">
        <v>8076</v>
      </c>
      <c r="BE2896" t="s">
        <v>12241</v>
      </c>
      <c r="BF2896" t="s">
        <v>937</v>
      </c>
      <c r="BH2896">
        <v>85</v>
      </c>
      <c r="BI2896">
        <v>8076</v>
      </c>
      <c r="BJ2896" t="s">
        <v>5593</v>
      </c>
      <c r="BK2896" t="s">
        <v>937</v>
      </c>
      <c r="BP2896">
        <v>138</v>
      </c>
      <c r="BQ2896">
        <v>6040</v>
      </c>
      <c r="BS2896">
        <v>2</v>
      </c>
    </row>
    <row r="2897" spans="43:71" x14ac:dyDescent="0.2">
      <c r="AQ2897">
        <v>83</v>
      </c>
      <c r="AR2897">
        <v>8077</v>
      </c>
      <c r="AS2897" t="s">
        <v>32836</v>
      </c>
      <c r="AT2897" t="s">
        <v>937</v>
      </c>
      <c r="AU2897">
        <v>83</v>
      </c>
      <c r="AV2897">
        <v>8077</v>
      </c>
      <c r="AW2897" t="s">
        <v>25938</v>
      </c>
      <c r="AX2897" t="s">
        <v>937</v>
      </c>
      <c r="AY2897">
        <v>83</v>
      </c>
      <c r="AZ2897">
        <v>8077</v>
      </c>
      <c r="BA2897" t="s">
        <v>19090</v>
      </c>
      <c r="BB2897" t="s">
        <v>937</v>
      </c>
      <c r="BC2897">
        <v>83</v>
      </c>
      <c r="BD2897">
        <v>8077</v>
      </c>
      <c r="BE2897" t="s">
        <v>12242</v>
      </c>
      <c r="BF2897" t="s">
        <v>937</v>
      </c>
      <c r="BH2897">
        <v>85</v>
      </c>
      <c r="BI2897">
        <v>8077</v>
      </c>
      <c r="BJ2897" t="s">
        <v>5594</v>
      </c>
      <c r="BK2897" t="s">
        <v>937</v>
      </c>
      <c r="BP2897">
        <v>138</v>
      </c>
      <c r="BQ2897">
        <v>6070</v>
      </c>
      <c r="BS2897">
        <v>2</v>
      </c>
    </row>
    <row r="2898" spans="43:71" x14ac:dyDescent="0.2">
      <c r="AQ2898">
        <v>83</v>
      </c>
      <c r="AR2898">
        <v>8078</v>
      </c>
      <c r="AS2898" t="s">
        <v>32837</v>
      </c>
      <c r="AT2898" t="s">
        <v>937</v>
      </c>
      <c r="AU2898">
        <v>83</v>
      </c>
      <c r="AV2898">
        <v>8078</v>
      </c>
      <c r="AW2898" t="s">
        <v>25939</v>
      </c>
      <c r="AX2898" t="s">
        <v>937</v>
      </c>
      <c r="AY2898">
        <v>83</v>
      </c>
      <c r="AZ2898">
        <v>8078</v>
      </c>
      <c r="BA2898" t="s">
        <v>19091</v>
      </c>
      <c r="BB2898" t="s">
        <v>937</v>
      </c>
      <c r="BC2898">
        <v>83</v>
      </c>
      <c r="BD2898">
        <v>8078</v>
      </c>
      <c r="BE2898" t="s">
        <v>12243</v>
      </c>
      <c r="BF2898" t="s">
        <v>937</v>
      </c>
      <c r="BH2898">
        <v>85</v>
      </c>
      <c r="BI2898">
        <v>8078</v>
      </c>
      <c r="BJ2898" t="s">
        <v>5595</v>
      </c>
      <c r="BK2898" t="s">
        <v>937</v>
      </c>
      <c r="BP2898">
        <v>138</v>
      </c>
      <c r="BQ2898">
        <v>6080</v>
      </c>
      <c r="BS2898">
        <v>3</v>
      </c>
    </row>
    <row r="2899" spans="43:71" x14ac:dyDescent="0.2">
      <c r="AQ2899">
        <v>83</v>
      </c>
      <c r="AR2899">
        <v>8079</v>
      </c>
      <c r="AS2899" t="s">
        <v>32838</v>
      </c>
      <c r="AT2899" t="s">
        <v>937</v>
      </c>
      <c r="AU2899">
        <v>83</v>
      </c>
      <c r="AV2899">
        <v>8079</v>
      </c>
      <c r="AW2899" t="s">
        <v>25940</v>
      </c>
      <c r="AX2899" t="s">
        <v>937</v>
      </c>
      <c r="AY2899">
        <v>83</v>
      </c>
      <c r="AZ2899">
        <v>8079</v>
      </c>
      <c r="BA2899" t="s">
        <v>19092</v>
      </c>
      <c r="BB2899" t="s">
        <v>937</v>
      </c>
      <c r="BC2899">
        <v>83</v>
      </c>
      <c r="BD2899">
        <v>8079</v>
      </c>
      <c r="BE2899" t="s">
        <v>12244</v>
      </c>
      <c r="BF2899" t="s">
        <v>937</v>
      </c>
      <c r="BH2899">
        <v>85</v>
      </c>
      <c r="BI2899">
        <v>8079</v>
      </c>
      <c r="BJ2899" t="s">
        <v>5596</v>
      </c>
      <c r="BK2899" t="s">
        <v>937</v>
      </c>
      <c r="BP2899">
        <v>138</v>
      </c>
      <c r="BQ2899">
        <v>6090</v>
      </c>
      <c r="BS2899">
        <v>2</v>
      </c>
    </row>
    <row r="2900" spans="43:71" x14ac:dyDescent="0.2">
      <c r="AQ2900">
        <v>83</v>
      </c>
      <c r="AR2900">
        <v>8080</v>
      </c>
      <c r="AS2900" t="s">
        <v>32839</v>
      </c>
      <c r="AT2900" t="s">
        <v>937</v>
      </c>
      <c r="AU2900">
        <v>83</v>
      </c>
      <c r="AV2900">
        <v>8080</v>
      </c>
      <c r="AW2900" t="s">
        <v>25941</v>
      </c>
      <c r="AX2900" t="s">
        <v>937</v>
      </c>
      <c r="AY2900">
        <v>83</v>
      </c>
      <c r="AZ2900">
        <v>8080</v>
      </c>
      <c r="BA2900" t="s">
        <v>19093</v>
      </c>
      <c r="BB2900" t="s">
        <v>937</v>
      </c>
      <c r="BC2900">
        <v>83</v>
      </c>
      <c r="BD2900">
        <v>8080</v>
      </c>
      <c r="BE2900" t="s">
        <v>12245</v>
      </c>
      <c r="BF2900" t="s">
        <v>937</v>
      </c>
      <c r="BH2900">
        <v>85</v>
      </c>
      <c r="BI2900">
        <v>8080</v>
      </c>
      <c r="BJ2900" t="s">
        <v>5597</v>
      </c>
      <c r="BK2900" t="s">
        <v>938</v>
      </c>
      <c r="BP2900">
        <v>138</v>
      </c>
      <c r="BQ2900">
        <v>6100</v>
      </c>
      <c r="BS2900">
        <v>2</v>
      </c>
    </row>
    <row r="2901" spans="43:71" x14ac:dyDescent="0.2">
      <c r="AQ2901">
        <v>83</v>
      </c>
      <c r="AR2901">
        <v>8081</v>
      </c>
      <c r="AS2901" t="s">
        <v>32840</v>
      </c>
      <c r="AT2901" t="s">
        <v>937</v>
      </c>
      <c r="AU2901">
        <v>83</v>
      </c>
      <c r="AV2901">
        <v>8081</v>
      </c>
      <c r="AW2901" t="s">
        <v>25942</v>
      </c>
      <c r="AX2901" t="s">
        <v>937</v>
      </c>
      <c r="AY2901">
        <v>83</v>
      </c>
      <c r="AZ2901">
        <v>8081</v>
      </c>
      <c r="BA2901" t="s">
        <v>19094</v>
      </c>
      <c r="BB2901" t="s">
        <v>937</v>
      </c>
      <c r="BC2901">
        <v>83</v>
      </c>
      <c r="BD2901">
        <v>8081</v>
      </c>
      <c r="BE2901" t="s">
        <v>12246</v>
      </c>
      <c r="BF2901" t="s">
        <v>937</v>
      </c>
      <c r="BH2901">
        <v>85</v>
      </c>
      <c r="BI2901">
        <v>8081</v>
      </c>
      <c r="BJ2901" t="s">
        <v>5598</v>
      </c>
      <c r="BK2901" t="s">
        <v>936</v>
      </c>
      <c r="BP2901">
        <v>138</v>
      </c>
      <c r="BQ2901">
        <v>6101</v>
      </c>
      <c r="BS2901">
        <v>2</v>
      </c>
    </row>
    <row r="2902" spans="43:71" x14ac:dyDescent="0.2">
      <c r="AQ2902">
        <v>83</v>
      </c>
      <c r="AR2902">
        <v>8082</v>
      </c>
      <c r="AS2902" t="s">
        <v>32841</v>
      </c>
      <c r="AT2902" t="s">
        <v>938</v>
      </c>
      <c r="AU2902">
        <v>83</v>
      </c>
      <c r="AV2902">
        <v>8082</v>
      </c>
      <c r="AW2902" t="s">
        <v>25943</v>
      </c>
      <c r="AX2902" t="s">
        <v>938</v>
      </c>
      <c r="AY2902">
        <v>83</v>
      </c>
      <c r="AZ2902">
        <v>8082</v>
      </c>
      <c r="BA2902" t="s">
        <v>19095</v>
      </c>
      <c r="BB2902" t="s">
        <v>938</v>
      </c>
      <c r="BC2902">
        <v>83</v>
      </c>
      <c r="BD2902">
        <v>8082</v>
      </c>
      <c r="BE2902" t="s">
        <v>12247</v>
      </c>
      <c r="BF2902" t="s">
        <v>938</v>
      </c>
      <c r="BH2902">
        <v>85</v>
      </c>
      <c r="BI2902">
        <v>8082</v>
      </c>
      <c r="BJ2902" t="s">
        <v>5599</v>
      </c>
      <c r="BK2902" t="s">
        <v>937</v>
      </c>
      <c r="BP2902">
        <v>138</v>
      </c>
      <c r="BQ2902">
        <v>6110</v>
      </c>
      <c r="BS2902">
        <v>1</v>
      </c>
    </row>
    <row r="2903" spans="43:71" x14ac:dyDescent="0.2">
      <c r="AQ2903">
        <v>83</v>
      </c>
      <c r="AR2903">
        <v>8083</v>
      </c>
      <c r="AS2903" t="s">
        <v>32842</v>
      </c>
      <c r="AT2903" t="s">
        <v>937</v>
      </c>
      <c r="AU2903">
        <v>83</v>
      </c>
      <c r="AV2903">
        <v>8083</v>
      </c>
      <c r="AW2903" t="s">
        <v>25944</v>
      </c>
      <c r="AX2903" t="s">
        <v>937</v>
      </c>
      <c r="AY2903">
        <v>83</v>
      </c>
      <c r="AZ2903">
        <v>8083</v>
      </c>
      <c r="BA2903" t="s">
        <v>19096</v>
      </c>
      <c r="BB2903" t="s">
        <v>937</v>
      </c>
      <c r="BC2903">
        <v>83</v>
      </c>
      <c r="BD2903">
        <v>8083</v>
      </c>
      <c r="BE2903" t="s">
        <v>12248</v>
      </c>
      <c r="BF2903" t="s">
        <v>937</v>
      </c>
      <c r="BH2903">
        <v>85</v>
      </c>
      <c r="BI2903">
        <v>8083</v>
      </c>
      <c r="BJ2903" t="s">
        <v>5600</v>
      </c>
      <c r="BK2903" t="s">
        <v>937</v>
      </c>
      <c r="BP2903">
        <v>138</v>
      </c>
      <c r="BQ2903">
        <v>6130</v>
      </c>
      <c r="BS2903">
        <v>3</v>
      </c>
    </row>
    <row r="2904" spans="43:71" x14ac:dyDescent="0.2">
      <c r="AQ2904">
        <v>83</v>
      </c>
      <c r="AR2904">
        <v>8084</v>
      </c>
      <c r="AS2904" t="s">
        <v>32843</v>
      </c>
      <c r="AT2904" t="s">
        <v>937</v>
      </c>
      <c r="AU2904">
        <v>83</v>
      </c>
      <c r="AV2904">
        <v>8084</v>
      </c>
      <c r="AW2904" t="s">
        <v>25945</v>
      </c>
      <c r="AX2904" t="s">
        <v>937</v>
      </c>
      <c r="AY2904">
        <v>83</v>
      </c>
      <c r="AZ2904">
        <v>8084</v>
      </c>
      <c r="BA2904" t="s">
        <v>19097</v>
      </c>
      <c r="BB2904" t="s">
        <v>937</v>
      </c>
      <c r="BC2904">
        <v>83</v>
      </c>
      <c r="BD2904">
        <v>8084</v>
      </c>
      <c r="BE2904" t="s">
        <v>12249</v>
      </c>
      <c r="BF2904" t="s">
        <v>937</v>
      </c>
      <c r="BH2904">
        <v>85</v>
      </c>
      <c r="BI2904">
        <v>8084</v>
      </c>
      <c r="BJ2904" t="s">
        <v>5601</v>
      </c>
      <c r="BK2904" t="s">
        <v>937</v>
      </c>
      <c r="BP2904">
        <v>138</v>
      </c>
      <c r="BQ2904">
        <v>6131</v>
      </c>
      <c r="BS2904">
        <v>2</v>
      </c>
    </row>
    <row r="2905" spans="43:71" x14ac:dyDescent="0.2">
      <c r="AQ2905">
        <v>84</v>
      </c>
      <c r="AR2905">
        <v>6010</v>
      </c>
      <c r="AS2905" t="s">
        <v>32844</v>
      </c>
      <c r="AT2905" t="s">
        <v>937</v>
      </c>
      <c r="AU2905">
        <v>84</v>
      </c>
      <c r="AV2905">
        <v>6010</v>
      </c>
      <c r="AW2905" t="s">
        <v>25946</v>
      </c>
      <c r="AX2905" t="s">
        <v>937</v>
      </c>
      <c r="AY2905">
        <v>84</v>
      </c>
      <c r="AZ2905">
        <v>6010</v>
      </c>
      <c r="BA2905" t="s">
        <v>19098</v>
      </c>
      <c r="BB2905" t="s">
        <v>937</v>
      </c>
      <c r="BC2905">
        <v>84</v>
      </c>
      <c r="BD2905">
        <v>6010</v>
      </c>
      <c r="BE2905" t="s">
        <v>12250</v>
      </c>
      <c r="BF2905" t="s">
        <v>937</v>
      </c>
      <c r="BH2905">
        <v>86</v>
      </c>
      <c r="BI2905">
        <v>6010</v>
      </c>
      <c r="BJ2905" t="s">
        <v>5602</v>
      </c>
      <c r="BK2905" t="s">
        <v>937</v>
      </c>
      <c r="BP2905">
        <v>138</v>
      </c>
      <c r="BQ2905">
        <v>6140</v>
      </c>
      <c r="BS2905">
        <v>2</v>
      </c>
    </row>
    <row r="2906" spans="43:71" x14ac:dyDescent="0.2">
      <c r="AQ2906">
        <v>84</v>
      </c>
      <c r="AR2906">
        <v>6020</v>
      </c>
      <c r="AS2906" t="s">
        <v>32845</v>
      </c>
      <c r="AT2906" t="s">
        <v>937</v>
      </c>
      <c r="AU2906">
        <v>84</v>
      </c>
      <c r="AV2906">
        <v>6020</v>
      </c>
      <c r="AW2906" t="s">
        <v>25947</v>
      </c>
      <c r="AX2906" t="s">
        <v>937</v>
      </c>
      <c r="AY2906">
        <v>84</v>
      </c>
      <c r="AZ2906">
        <v>6020</v>
      </c>
      <c r="BA2906" t="s">
        <v>19099</v>
      </c>
      <c r="BB2906" t="s">
        <v>937</v>
      </c>
      <c r="BC2906">
        <v>84</v>
      </c>
      <c r="BD2906">
        <v>6020</v>
      </c>
      <c r="BE2906" t="s">
        <v>12251</v>
      </c>
      <c r="BF2906" t="s">
        <v>937</v>
      </c>
      <c r="BH2906">
        <v>86</v>
      </c>
      <c r="BI2906">
        <v>6020</v>
      </c>
      <c r="BJ2906" t="s">
        <v>5603</v>
      </c>
      <c r="BK2906" t="s">
        <v>937</v>
      </c>
      <c r="BP2906">
        <v>138</v>
      </c>
      <c r="BQ2906">
        <v>6150</v>
      </c>
      <c r="BS2906">
        <v>2</v>
      </c>
    </row>
    <row r="2907" spans="43:71" x14ac:dyDescent="0.2">
      <c r="AQ2907">
        <v>84</v>
      </c>
      <c r="AR2907">
        <v>6030</v>
      </c>
      <c r="AS2907" t="s">
        <v>32846</v>
      </c>
      <c r="AT2907" t="s">
        <v>936</v>
      </c>
      <c r="AU2907">
        <v>84</v>
      </c>
      <c r="AV2907">
        <v>6030</v>
      </c>
      <c r="AW2907" t="s">
        <v>25948</v>
      </c>
      <c r="AX2907" t="s">
        <v>936</v>
      </c>
      <c r="AY2907">
        <v>84</v>
      </c>
      <c r="AZ2907">
        <v>6030</v>
      </c>
      <c r="BA2907" t="s">
        <v>19100</v>
      </c>
      <c r="BB2907" t="s">
        <v>936</v>
      </c>
      <c r="BC2907">
        <v>84</v>
      </c>
      <c r="BD2907">
        <v>6030</v>
      </c>
      <c r="BE2907" t="s">
        <v>12252</v>
      </c>
      <c r="BF2907" t="s">
        <v>936</v>
      </c>
      <c r="BH2907">
        <v>86</v>
      </c>
      <c r="BI2907">
        <v>6030</v>
      </c>
      <c r="BJ2907" t="s">
        <v>5604</v>
      </c>
      <c r="BK2907" t="s">
        <v>936</v>
      </c>
      <c r="BP2907">
        <v>138</v>
      </c>
      <c r="BQ2907">
        <v>6160</v>
      </c>
      <c r="BS2907">
        <v>2</v>
      </c>
    </row>
    <row r="2908" spans="43:71" x14ac:dyDescent="0.2">
      <c r="AQ2908">
        <v>84</v>
      </c>
      <c r="AR2908">
        <v>6040</v>
      </c>
      <c r="AS2908" t="s">
        <v>32847</v>
      </c>
      <c r="AT2908" t="s">
        <v>936</v>
      </c>
      <c r="AU2908">
        <v>84</v>
      </c>
      <c r="AV2908">
        <v>6040</v>
      </c>
      <c r="AW2908" t="s">
        <v>25949</v>
      </c>
      <c r="AX2908" t="s">
        <v>936</v>
      </c>
      <c r="AY2908">
        <v>84</v>
      </c>
      <c r="AZ2908">
        <v>6040</v>
      </c>
      <c r="BA2908" t="s">
        <v>19101</v>
      </c>
      <c r="BB2908" t="s">
        <v>936</v>
      </c>
      <c r="BC2908">
        <v>84</v>
      </c>
      <c r="BD2908">
        <v>6040</v>
      </c>
      <c r="BE2908" t="s">
        <v>12253</v>
      </c>
      <c r="BF2908" t="s">
        <v>936</v>
      </c>
      <c r="BH2908">
        <v>86</v>
      </c>
      <c r="BI2908">
        <v>6040</v>
      </c>
      <c r="BJ2908" t="s">
        <v>5605</v>
      </c>
      <c r="BK2908" t="s">
        <v>937</v>
      </c>
      <c r="BP2908">
        <v>138</v>
      </c>
      <c r="BQ2908">
        <v>6170</v>
      </c>
      <c r="BS2908">
        <v>1</v>
      </c>
    </row>
    <row r="2909" spans="43:71" x14ac:dyDescent="0.2">
      <c r="AQ2909">
        <v>84</v>
      </c>
      <c r="AR2909">
        <v>6070</v>
      </c>
      <c r="AS2909" t="s">
        <v>32848</v>
      </c>
      <c r="AT2909" t="s">
        <v>936</v>
      </c>
      <c r="AU2909">
        <v>84</v>
      </c>
      <c r="AV2909">
        <v>6070</v>
      </c>
      <c r="AW2909" t="s">
        <v>25950</v>
      </c>
      <c r="AX2909" t="s">
        <v>936</v>
      </c>
      <c r="AY2909">
        <v>84</v>
      </c>
      <c r="AZ2909">
        <v>6070</v>
      </c>
      <c r="BA2909" t="s">
        <v>19102</v>
      </c>
      <c r="BB2909" t="s">
        <v>936</v>
      </c>
      <c r="BC2909">
        <v>84</v>
      </c>
      <c r="BD2909">
        <v>6070</v>
      </c>
      <c r="BE2909" t="s">
        <v>12254</v>
      </c>
      <c r="BF2909" t="s">
        <v>936</v>
      </c>
      <c r="BH2909">
        <v>86</v>
      </c>
      <c r="BI2909">
        <v>6070</v>
      </c>
      <c r="BJ2909" t="s">
        <v>5606</v>
      </c>
      <c r="BK2909" t="s">
        <v>937</v>
      </c>
      <c r="BP2909">
        <v>138</v>
      </c>
      <c r="BQ2909">
        <v>6180</v>
      </c>
      <c r="BS2909">
        <v>1</v>
      </c>
    </row>
    <row r="2910" spans="43:71" x14ac:dyDescent="0.2">
      <c r="AQ2910">
        <v>84</v>
      </c>
      <c r="AR2910">
        <v>6080</v>
      </c>
      <c r="AS2910" t="s">
        <v>32849</v>
      </c>
      <c r="AT2910" t="s">
        <v>936</v>
      </c>
      <c r="AU2910">
        <v>84</v>
      </c>
      <c r="AV2910">
        <v>6080</v>
      </c>
      <c r="AW2910" t="s">
        <v>25951</v>
      </c>
      <c r="AX2910" t="s">
        <v>936</v>
      </c>
      <c r="AY2910">
        <v>84</v>
      </c>
      <c r="AZ2910">
        <v>6080</v>
      </c>
      <c r="BA2910" t="s">
        <v>19103</v>
      </c>
      <c r="BB2910" t="s">
        <v>936</v>
      </c>
      <c r="BC2910">
        <v>84</v>
      </c>
      <c r="BD2910">
        <v>6080</v>
      </c>
      <c r="BE2910" t="s">
        <v>12255</v>
      </c>
      <c r="BF2910" t="s">
        <v>936</v>
      </c>
      <c r="BH2910">
        <v>86</v>
      </c>
      <c r="BI2910">
        <v>6080</v>
      </c>
      <c r="BJ2910" t="s">
        <v>5607</v>
      </c>
      <c r="BK2910" t="s">
        <v>936</v>
      </c>
      <c r="BP2910">
        <v>138</v>
      </c>
      <c r="BQ2910">
        <v>6190</v>
      </c>
      <c r="BS2910">
        <v>2</v>
      </c>
    </row>
    <row r="2911" spans="43:71" x14ac:dyDescent="0.2">
      <c r="AQ2911">
        <v>84</v>
      </c>
      <c r="AR2911">
        <v>6090</v>
      </c>
      <c r="AS2911" t="s">
        <v>32850</v>
      </c>
      <c r="AT2911" t="s">
        <v>938</v>
      </c>
      <c r="AU2911">
        <v>84</v>
      </c>
      <c r="AV2911">
        <v>6090</v>
      </c>
      <c r="AW2911" t="s">
        <v>25952</v>
      </c>
      <c r="AX2911" t="s">
        <v>938</v>
      </c>
      <c r="AY2911">
        <v>84</v>
      </c>
      <c r="AZ2911">
        <v>6090</v>
      </c>
      <c r="BA2911" t="s">
        <v>19104</v>
      </c>
      <c r="BB2911" t="s">
        <v>938</v>
      </c>
      <c r="BC2911">
        <v>84</v>
      </c>
      <c r="BD2911">
        <v>6090</v>
      </c>
      <c r="BE2911" t="s">
        <v>12256</v>
      </c>
      <c r="BF2911" t="s">
        <v>938</v>
      </c>
      <c r="BH2911">
        <v>86</v>
      </c>
      <c r="BI2911">
        <v>6090</v>
      </c>
      <c r="BJ2911" t="s">
        <v>5608</v>
      </c>
      <c r="BK2911" t="s">
        <v>936</v>
      </c>
      <c r="BP2911">
        <v>138</v>
      </c>
      <c r="BQ2911">
        <v>6200</v>
      </c>
      <c r="BS2911">
        <v>2</v>
      </c>
    </row>
    <row r="2912" spans="43:71" x14ac:dyDescent="0.2">
      <c r="AQ2912">
        <v>84</v>
      </c>
      <c r="AR2912">
        <v>6100</v>
      </c>
      <c r="AS2912" t="s">
        <v>32851</v>
      </c>
      <c r="AT2912" t="s">
        <v>937</v>
      </c>
      <c r="AU2912">
        <v>84</v>
      </c>
      <c r="AV2912">
        <v>6100</v>
      </c>
      <c r="AW2912" t="s">
        <v>25953</v>
      </c>
      <c r="AX2912" t="s">
        <v>937</v>
      </c>
      <c r="AY2912">
        <v>84</v>
      </c>
      <c r="AZ2912">
        <v>6100</v>
      </c>
      <c r="BA2912" t="s">
        <v>19105</v>
      </c>
      <c r="BB2912" t="s">
        <v>937</v>
      </c>
      <c r="BC2912">
        <v>84</v>
      </c>
      <c r="BD2912">
        <v>6100</v>
      </c>
      <c r="BE2912" t="s">
        <v>12257</v>
      </c>
      <c r="BF2912" t="s">
        <v>937</v>
      </c>
      <c r="BH2912">
        <v>86</v>
      </c>
      <c r="BI2912">
        <v>6100</v>
      </c>
      <c r="BJ2912" t="s">
        <v>5609</v>
      </c>
      <c r="BK2912" t="s">
        <v>937</v>
      </c>
      <c r="BP2912">
        <v>138</v>
      </c>
      <c r="BQ2912">
        <v>6210</v>
      </c>
      <c r="BS2912">
        <v>1</v>
      </c>
    </row>
    <row r="2913" spans="43:71" x14ac:dyDescent="0.2">
      <c r="AQ2913">
        <v>84</v>
      </c>
      <c r="AR2913">
        <v>6101</v>
      </c>
      <c r="AS2913" t="s">
        <v>32852</v>
      </c>
      <c r="AT2913" t="s">
        <v>937</v>
      </c>
      <c r="AU2913">
        <v>84</v>
      </c>
      <c r="AV2913">
        <v>6101</v>
      </c>
      <c r="AW2913" t="s">
        <v>25954</v>
      </c>
      <c r="AX2913" t="s">
        <v>937</v>
      </c>
      <c r="AY2913">
        <v>84</v>
      </c>
      <c r="AZ2913">
        <v>6101</v>
      </c>
      <c r="BA2913" t="s">
        <v>19106</v>
      </c>
      <c r="BB2913" t="s">
        <v>937</v>
      </c>
      <c r="BC2913">
        <v>84</v>
      </c>
      <c r="BD2913">
        <v>6101</v>
      </c>
      <c r="BE2913" t="s">
        <v>12258</v>
      </c>
      <c r="BF2913" t="s">
        <v>937</v>
      </c>
      <c r="BH2913">
        <v>86</v>
      </c>
      <c r="BI2913">
        <v>6101</v>
      </c>
      <c r="BJ2913" t="s">
        <v>5610</v>
      </c>
      <c r="BK2913" t="s">
        <v>936</v>
      </c>
      <c r="BP2913">
        <v>138</v>
      </c>
      <c r="BQ2913">
        <v>6240</v>
      </c>
      <c r="BS2913">
        <v>2</v>
      </c>
    </row>
    <row r="2914" spans="43:71" x14ac:dyDescent="0.2">
      <c r="AQ2914">
        <v>84</v>
      </c>
      <c r="AR2914">
        <v>6110</v>
      </c>
      <c r="AS2914" t="s">
        <v>32853</v>
      </c>
      <c r="AT2914" t="s">
        <v>937</v>
      </c>
      <c r="AU2914">
        <v>84</v>
      </c>
      <c r="AV2914">
        <v>6110</v>
      </c>
      <c r="AW2914" t="s">
        <v>25955</v>
      </c>
      <c r="AX2914" t="s">
        <v>937</v>
      </c>
      <c r="AY2914">
        <v>84</v>
      </c>
      <c r="AZ2914">
        <v>6110</v>
      </c>
      <c r="BA2914" t="s">
        <v>19107</v>
      </c>
      <c r="BB2914" t="s">
        <v>936</v>
      </c>
      <c r="BC2914">
        <v>84</v>
      </c>
      <c r="BD2914">
        <v>6110</v>
      </c>
      <c r="BE2914" t="s">
        <v>12259</v>
      </c>
      <c r="BF2914" t="s">
        <v>936</v>
      </c>
      <c r="BH2914">
        <v>86</v>
      </c>
      <c r="BI2914">
        <v>6110</v>
      </c>
      <c r="BJ2914" t="s">
        <v>5611</v>
      </c>
      <c r="BK2914" t="s">
        <v>937</v>
      </c>
      <c r="BP2914">
        <v>138</v>
      </c>
      <c r="BQ2914">
        <v>6250</v>
      </c>
      <c r="BS2914">
        <v>1</v>
      </c>
    </row>
    <row r="2915" spans="43:71" x14ac:dyDescent="0.2">
      <c r="AQ2915">
        <v>84</v>
      </c>
      <c r="AR2915">
        <v>6130</v>
      </c>
      <c r="AS2915" t="s">
        <v>32854</v>
      </c>
      <c r="AT2915" t="s">
        <v>936</v>
      </c>
      <c r="AU2915">
        <v>84</v>
      </c>
      <c r="AV2915">
        <v>6130</v>
      </c>
      <c r="AW2915" t="s">
        <v>25956</v>
      </c>
      <c r="AX2915" t="s">
        <v>936</v>
      </c>
      <c r="AY2915">
        <v>84</v>
      </c>
      <c r="AZ2915">
        <v>6130</v>
      </c>
      <c r="BA2915" t="s">
        <v>19108</v>
      </c>
      <c r="BB2915" t="s">
        <v>936</v>
      </c>
      <c r="BC2915">
        <v>84</v>
      </c>
      <c r="BD2915">
        <v>6130</v>
      </c>
      <c r="BE2915" t="s">
        <v>12260</v>
      </c>
      <c r="BF2915" t="s">
        <v>936</v>
      </c>
      <c r="BH2915">
        <v>86</v>
      </c>
      <c r="BI2915">
        <v>6130</v>
      </c>
      <c r="BJ2915" t="s">
        <v>5612</v>
      </c>
      <c r="BK2915" t="s">
        <v>936</v>
      </c>
      <c r="BP2915">
        <v>138</v>
      </c>
      <c r="BQ2915">
        <v>6256</v>
      </c>
      <c r="BS2915">
        <v>1</v>
      </c>
    </row>
    <row r="2916" spans="43:71" x14ac:dyDescent="0.2">
      <c r="AQ2916">
        <v>84</v>
      </c>
      <c r="AR2916">
        <v>6131</v>
      </c>
      <c r="AS2916" t="s">
        <v>32855</v>
      </c>
      <c r="AT2916" t="s">
        <v>937</v>
      </c>
      <c r="AU2916">
        <v>84</v>
      </c>
      <c r="AV2916">
        <v>6131</v>
      </c>
      <c r="AW2916" t="s">
        <v>25957</v>
      </c>
      <c r="AX2916" t="s">
        <v>937</v>
      </c>
      <c r="AY2916">
        <v>84</v>
      </c>
      <c r="AZ2916">
        <v>6131</v>
      </c>
      <c r="BA2916" t="s">
        <v>19109</v>
      </c>
      <c r="BB2916" t="s">
        <v>937</v>
      </c>
      <c r="BC2916">
        <v>84</v>
      </c>
      <c r="BD2916">
        <v>6131</v>
      </c>
      <c r="BE2916" t="s">
        <v>12261</v>
      </c>
      <c r="BF2916" t="s">
        <v>937</v>
      </c>
      <c r="BH2916">
        <v>86</v>
      </c>
      <c r="BI2916">
        <v>6131</v>
      </c>
      <c r="BJ2916" t="s">
        <v>5613</v>
      </c>
      <c r="BK2916" t="s">
        <v>936</v>
      </c>
      <c r="BP2916">
        <v>138</v>
      </c>
      <c r="BQ2916">
        <v>6260</v>
      </c>
      <c r="BS2916">
        <v>2</v>
      </c>
    </row>
    <row r="2917" spans="43:71" x14ac:dyDescent="0.2">
      <c r="AQ2917">
        <v>84</v>
      </c>
      <c r="AR2917">
        <v>6140</v>
      </c>
      <c r="AS2917" t="s">
        <v>32856</v>
      </c>
      <c r="AT2917" t="s">
        <v>937</v>
      </c>
      <c r="AU2917">
        <v>84</v>
      </c>
      <c r="AV2917">
        <v>6140</v>
      </c>
      <c r="AW2917" t="s">
        <v>25958</v>
      </c>
      <c r="AX2917" t="s">
        <v>937</v>
      </c>
      <c r="AY2917">
        <v>84</v>
      </c>
      <c r="AZ2917">
        <v>6140</v>
      </c>
      <c r="BA2917" t="s">
        <v>19110</v>
      </c>
      <c r="BB2917" t="s">
        <v>937</v>
      </c>
      <c r="BC2917">
        <v>84</v>
      </c>
      <c r="BD2917">
        <v>6140</v>
      </c>
      <c r="BE2917" t="s">
        <v>12262</v>
      </c>
      <c r="BF2917" t="s">
        <v>937</v>
      </c>
      <c r="BH2917">
        <v>86</v>
      </c>
      <c r="BI2917">
        <v>6140</v>
      </c>
      <c r="BJ2917" t="s">
        <v>5614</v>
      </c>
      <c r="BK2917" t="s">
        <v>937</v>
      </c>
      <c r="BP2917">
        <v>138</v>
      </c>
      <c r="BQ2917">
        <v>6270</v>
      </c>
      <c r="BS2917">
        <v>2</v>
      </c>
    </row>
    <row r="2918" spans="43:71" x14ac:dyDescent="0.2">
      <c r="AQ2918">
        <v>84</v>
      </c>
      <c r="AR2918">
        <v>6150</v>
      </c>
      <c r="AS2918" t="s">
        <v>32857</v>
      </c>
      <c r="AT2918" t="s">
        <v>938</v>
      </c>
      <c r="AU2918">
        <v>84</v>
      </c>
      <c r="AV2918">
        <v>6150</v>
      </c>
      <c r="AW2918" t="s">
        <v>25959</v>
      </c>
      <c r="AX2918" t="s">
        <v>938</v>
      </c>
      <c r="AY2918">
        <v>84</v>
      </c>
      <c r="AZ2918">
        <v>6150</v>
      </c>
      <c r="BA2918" t="s">
        <v>19111</v>
      </c>
      <c r="BB2918" t="s">
        <v>938</v>
      </c>
      <c r="BC2918">
        <v>84</v>
      </c>
      <c r="BD2918">
        <v>6150</v>
      </c>
      <c r="BE2918" t="s">
        <v>12263</v>
      </c>
      <c r="BF2918" t="s">
        <v>938</v>
      </c>
      <c r="BH2918">
        <v>86</v>
      </c>
      <c r="BI2918">
        <v>6150</v>
      </c>
      <c r="BJ2918" t="s">
        <v>5615</v>
      </c>
      <c r="BK2918" t="s">
        <v>936</v>
      </c>
      <c r="BP2918">
        <v>138</v>
      </c>
      <c r="BQ2918">
        <v>6280</v>
      </c>
      <c r="BS2918">
        <v>1</v>
      </c>
    </row>
    <row r="2919" spans="43:71" x14ac:dyDescent="0.2">
      <c r="AQ2919">
        <v>84</v>
      </c>
      <c r="AR2919">
        <v>6160</v>
      </c>
      <c r="AS2919" t="s">
        <v>32858</v>
      </c>
      <c r="AT2919" t="s">
        <v>937</v>
      </c>
      <c r="AU2919">
        <v>84</v>
      </c>
      <c r="AV2919">
        <v>6160</v>
      </c>
      <c r="AW2919" t="s">
        <v>25960</v>
      </c>
      <c r="AX2919" t="s">
        <v>937</v>
      </c>
      <c r="AY2919">
        <v>84</v>
      </c>
      <c r="AZ2919">
        <v>6160</v>
      </c>
      <c r="BA2919" t="s">
        <v>19112</v>
      </c>
      <c r="BB2919" t="s">
        <v>937</v>
      </c>
      <c r="BC2919">
        <v>84</v>
      </c>
      <c r="BD2919">
        <v>6160</v>
      </c>
      <c r="BE2919" t="s">
        <v>12264</v>
      </c>
      <c r="BF2919" t="s">
        <v>937</v>
      </c>
      <c r="BH2919">
        <v>86</v>
      </c>
      <c r="BI2919">
        <v>6160</v>
      </c>
      <c r="BJ2919" t="s">
        <v>5616</v>
      </c>
      <c r="BK2919" t="s">
        <v>937</v>
      </c>
      <c r="BP2919">
        <v>138</v>
      </c>
      <c r="BQ2919">
        <v>6290</v>
      </c>
      <c r="BS2919">
        <v>1</v>
      </c>
    </row>
    <row r="2920" spans="43:71" x14ac:dyDescent="0.2">
      <c r="AQ2920">
        <v>84</v>
      </c>
      <c r="AR2920">
        <v>6170</v>
      </c>
      <c r="AS2920" t="s">
        <v>32859</v>
      </c>
      <c r="AT2920" t="s">
        <v>936</v>
      </c>
      <c r="AU2920">
        <v>84</v>
      </c>
      <c r="AV2920">
        <v>6170</v>
      </c>
      <c r="AW2920" t="s">
        <v>25961</v>
      </c>
      <c r="AX2920" t="s">
        <v>936</v>
      </c>
      <c r="AY2920">
        <v>84</v>
      </c>
      <c r="AZ2920">
        <v>6170</v>
      </c>
      <c r="BA2920" t="s">
        <v>19113</v>
      </c>
      <c r="BB2920" t="s">
        <v>936</v>
      </c>
      <c r="BC2920">
        <v>84</v>
      </c>
      <c r="BD2920">
        <v>6170</v>
      </c>
      <c r="BE2920" t="s">
        <v>12265</v>
      </c>
      <c r="BF2920" t="s">
        <v>936</v>
      </c>
      <c r="BH2920">
        <v>86</v>
      </c>
      <c r="BI2920">
        <v>6170</v>
      </c>
      <c r="BJ2920" t="s">
        <v>5617</v>
      </c>
      <c r="BK2920" t="s">
        <v>936</v>
      </c>
      <c r="BP2920">
        <v>138</v>
      </c>
      <c r="BQ2920">
        <v>6300</v>
      </c>
      <c r="BS2920">
        <v>1</v>
      </c>
    </row>
    <row r="2921" spans="43:71" x14ac:dyDescent="0.2">
      <c r="AQ2921">
        <v>84</v>
      </c>
      <c r="AR2921">
        <v>6180</v>
      </c>
      <c r="AS2921" t="s">
        <v>32860</v>
      </c>
      <c r="AT2921" t="s">
        <v>936</v>
      </c>
      <c r="AU2921">
        <v>84</v>
      </c>
      <c r="AV2921">
        <v>6180</v>
      </c>
      <c r="AW2921" t="s">
        <v>25962</v>
      </c>
      <c r="AX2921" t="s">
        <v>936</v>
      </c>
      <c r="AY2921">
        <v>84</v>
      </c>
      <c r="AZ2921">
        <v>6180</v>
      </c>
      <c r="BA2921" t="s">
        <v>19114</v>
      </c>
      <c r="BB2921" t="s">
        <v>936</v>
      </c>
      <c r="BC2921">
        <v>84</v>
      </c>
      <c r="BD2921">
        <v>6180</v>
      </c>
      <c r="BE2921" t="s">
        <v>12266</v>
      </c>
      <c r="BF2921" t="s">
        <v>936</v>
      </c>
      <c r="BH2921">
        <v>86</v>
      </c>
      <c r="BI2921">
        <v>6180</v>
      </c>
      <c r="BJ2921" t="s">
        <v>5618</v>
      </c>
      <c r="BK2921" t="s">
        <v>936</v>
      </c>
      <c r="BP2921">
        <v>138</v>
      </c>
      <c r="BQ2921">
        <v>6310</v>
      </c>
      <c r="BS2921">
        <v>1</v>
      </c>
    </row>
    <row r="2922" spans="43:71" x14ac:dyDescent="0.2">
      <c r="AQ2922">
        <v>84</v>
      </c>
      <c r="AR2922">
        <v>6190</v>
      </c>
      <c r="AS2922" t="s">
        <v>32861</v>
      </c>
      <c r="AT2922" t="s">
        <v>938</v>
      </c>
      <c r="AU2922">
        <v>84</v>
      </c>
      <c r="AV2922">
        <v>6190</v>
      </c>
      <c r="AW2922" t="s">
        <v>25963</v>
      </c>
      <c r="AX2922" t="s">
        <v>938</v>
      </c>
      <c r="AY2922">
        <v>84</v>
      </c>
      <c r="AZ2922">
        <v>6190</v>
      </c>
      <c r="BA2922" t="s">
        <v>19115</v>
      </c>
      <c r="BB2922" t="s">
        <v>938</v>
      </c>
      <c r="BC2922">
        <v>84</v>
      </c>
      <c r="BD2922">
        <v>6190</v>
      </c>
      <c r="BE2922" t="s">
        <v>12267</v>
      </c>
      <c r="BF2922" t="s">
        <v>938</v>
      </c>
      <c r="BH2922">
        <v>86</v>
      </c>
      <c r="BI2922">
        <v>6190</v>
      </c>
      <c r="BJ2922" t="s">
        <v>5619</v>
      </c>
      <c r="BK2922" t="s">
        <v>936</v>
      </c>
      <c r="BP2922">
        <v>138</v>
      </c>
      <c r="BQ2922">
        <v>6320</v>
      </c>
      <c r="BS2922">
        <v>1</v>
      </c>
    </row>
    <row r="2923" spans="43:71" x14ac:dyDescent="0.2">
      <c r="AQ2923">
        <v>84</v>
      </c>
      <c r="AR2923">
        <v>6200</v>
      </c>
      <c r="AS2923" t="s">
        <v>32862</v>
      </c>
      <c r="AT2923" t="s">
        <v>938</v>
      </c>
      <c r="AU2923">
        <v>84</v>
      </c>
      <c r="AV2923">
        <v>6200</v>
      </c>
      <c r="AW2923" t="s">
        <v>25964</v>
      </c>
      <c r="AX2923" t="s">
        <v>938</v>
      </c>
      <c r="AY2923">
        <v>84</v>
      </c>
      <c r="AZ2923">
        <v>6200</v>
      </c>
      <c r="BA2923" t="s">
        <v>19116</v>
      </c>
      <c r="BB2923" t="s">
        <v>938</v>
      </c>
      <c r="BC2923">
        <v>84</v>
      </c>
      <c r="BD2923">
        <v>6200</v>
      </c>
      <c r="BE2923" t="s">
        <v>12268</v>
      </c>
      <c r="BF2923" t="s">
        <v>938</v>
      </c>
      <c r="BH2923">
        <v>86</v>
      </c>
      <c r="BI2923">
        <v>6200</v>
      </c>
      <c r="BJ2923" t="s">
        <v>5620</v>
      </c>
      <c r="BK2923" t="s">
        <v>936</v>
      </c>
      <c r="BP2923">
        <v>138</v>
      </c>
      <c r="BQ2923">
        <v>6330</v>
      </c>
      <c r="BS2923">
        <v>1</v>
      </c>
    </row>
    <row r="2924" spans="43:71" x14ac:dyDescent="0.2">
      <c r="AQ2924">
        <v>84</v>
      </c>
      <c r="AR2924">
        <v>6210</v>
      </c>
      <c r="AS2924" t="s">
        <v>32863</v>
      </c>
      <c r="AT2924" t="s">
        <v>936</v>
      </c>
      <c r="AU2924">
        <v>84</v>
      </c>
      <c r="AV2924">
        <v>6210</v>
      </c>
      <c r="AW2924" t="s">
        <v>25965</v>
      </c>
      <c r="AX2924" t="s">
        <v>936</v>
      </c>
      <c r="AY2924">
        <v>84</v>
      </c>
      <c r="AZ2924">
        <v>6210</v>
      </c>
      <c r="BA2924" t="s">
        <v>19117</v>
      </c>
      <c r="BB2924" t="s">
        <v>936</v>
      </c>
      <c r="BC2924">
        <v>84</v>
      </c>
      <c r="BD2924">
        <v>6210</v>
      </c>
      <c r="BE2924" t="s">
        <v>12269</v>
      </c>
      <c r="BF2924" t="s">
        <v>936</v>
      </c>
      <c r="BH2924">
        <v>86</v>
      </c>
      <c r="BI2924">
        <v>6210</v>
      </c>
      <c r="BJ2924" t="s">
        <v>5621</v>
      </c>
      <c r="BK2924" t="s">
        <v>936</v>
      </c>
      <c r="BP2924">
        <v>138</v>
      </c>
      <c r="BQ2924">
        <v>6340</v>
      </c>
      <c r="BS2924">
        <v>1</v>
      </c>
    </row>
    <row r="2925" spans="43:71" x14ac:dyDescent="0.2">
      <c r="AQ2925">
        <v>84</v>
      </c>
      <c r="AR2925">
        <v>6240</v>
      </c>
      <c r="AS2925" t="s">
        <v>32864</v>
      </c>
      <c r="AT2925" t="s">
        <v>936</v>
      </c>
      <c r="AU2925">
        <v>84</v>
      </c>
      <c r="AV2925">
        <v>6240</v>
      </c>
      <c r="AW2925" t="s">
        <v>25966</v>
      </c>
      <c r="AX2925" t="s">
        <v>936</v>
      </c>
      <c r="AY2925">
        <v>84</v>
      </c>
      <c r="AZ2925">
        <v>6240</v>
      </c>
      <c r="BA2925" t="s">
        <v>19118</v>
      </c>
      <c r="BB2925" t="s">
        <v>936</v>
      </c>
      <c r="BC2925">
        <v>84</v>
      </c>
      <c r="BD2925">
        <v>6240</v>
      </c>
      <c r="BE2925" t="s">
        <v>12270</v>
      </c>
      <c r="BF2925" t="s">
        <v>936</v>
      </c>
      <c r="BH2925">
        <v>86</v>
      </c>
      <c r="BI2925">
        <v>6240</v>
      </c>
      <c r="BJ2925" t="s">
        <v>5622</v>
      </c>
      <c r="BK2925" t="s">
        <v>939</v>
      </c>
      <c r="BP2925">
        <v>140</v>
      </c>
      <c r="BQ2925">
        <v>6010</v>
      </c>
      <c r="BS2925">
        <v>2</v>
      </c>
    </row>
    <row r="2926" spans="43:71" x14ac:dyDescent="0.2">
      <c r="AQ2926">
        <v>84</v>
      </c>
      <c r="AR2926">
        <v>6250</v>
      </c>
      <c r="AS2926" t="s">
        <v>32865</v>
      </c>
      <c r="AT2926" t="s">
        <v>936</v>
      </c>
      <c r="AU2926">
        <v>84</v>
      </c>
      <c r="AV2926">
        <v>6250</v>
      </c>
      <c r="AW2926" t="s">
        <v>25967</v>
      </c>
      <c r="AX2926" t="s">
        <v>936</v>
      </c>
      <c r="AY2926">
        <v>84</v>
      </c>
      <c r="AZ2926">
        <v>6250</v>
      </c>
      <c r="BA2926" t="s">
        <v>19119</v>
      </c>
      <c r="BB2926" t="s">
        <v>936</v>
      </c>
      <c r="BC2926">
        <v>84</v>
      </c>
      <c r="BD2926">
        <v>6250</v>
      </c>
      <c r="BE2926" t="s">
        <v>12271</v>
      </c>
      <c r="BF2926" t="s">
        <v>936</v>
      </c>
      <c r="BH2926">
        <v>86</v>
      </c>
      <c r="BI2926">
        <v>6250</v>
      </c>
      <c r="BJ2926" t="s">
        <v>5623</v>
      </c>
      <c r="BK2926" t="s">
        <v>936</v>
      </c>
      <c r="BP2926">
        <v>140</v>
      </c>
      <c r="BQ2926">
        <v>6020</v>
      </c>
      <c r="BS2926">
        <v>2</v>
      </c>
    </row>
    <row r="2927" spans="43:71" x14ac:dyDescent="0.2">
      <c r="AQ2927">
        <v>84</v>
      </c>
      <c r="AR2927">
        <v>6256</v>
      </c>
      <c r="AS2927" t="s">
        <v>32866</v>
      </c>
      <c r="AT2927" t="s">
        <v>936</v>
      </c>
      <c r="AU2927">
        <v>84</v>
      </c>
      <c r="AV2927">
        <v>6256</v>
      </c>
      <c r="AW2927" t="s">
        <v>25968</v>
      </c>
      <c r="AX2927" t="s">
        <v>936</v>
      </c>
      <c r="AY2927">
        <v>84</v>
      </c>
      <c r="AZ2927">
        <v>6256</v>
      </c>
      <c r="BA2927" t="s">
        <v>19120</v>
      </c>
      <c r="BB2927" t="s">
        <v>936</v>
      </c>
      <c r="BC2927">
        <v>84</v>
      </c>
      <c r="BD2927">
        <v>6256</v>
      </c>
      <c r="BE2927" t="s">
        <v>12272</v>
      </c>
      <c r="BF2927" t="s">
        <v>936</v>
      </c>
      <c r="BH2927">
        <v>86</v>
      </c>
      <c r="BI2927">
        <v>6256</v>
      </c>
      <c r="BJ2927" t="s">
        <v>5624</v>
      </c>
      <c r="BK2927" t="s">
        <v>936</v>
      </c>
      <c r="BP2927">
        <v>140</v>
      </c>
      <c r="BQ2927">
        <v>6030</v>
      </c>
      <c r="BS2927">
        <v>2</v>
      </c>
    </row>
    <row r="2928" spans="43:71" x14ac:dyDescent="0.2">
      <c r="AQ2928">
        <v>84</v>
      </c>
      <c r="AR2928">
        <v>6260</v>
      </c>
      <c r="AS2928" t="s">
        <v>32867</v>
      </c>
      <c r="AT2928" t="s">
        <v>936</v>
      </c>
      <c r="AU2928">
        <v>84</v>
      </c>
      <c r="AV2928">
        <v>6260</v>
      </c>
      <c r="AW2928" t="s">
        <v>25969</v>
      </c>
      <c r="AX2928" t="s">
        <v>936</v>
      </c>
      <c r="AY2928">
        <v>84</v>
      </c>
      <c r="AZ2928">
        <v>6260</v>
      </c>
      <c r="BA2928" t="s">
        <v>19121</v>
      </c>
      <c r="BB2928" t="s">
        <v>936</v>
      </c>
      <c r="BC2928">
        <v>84</v>
      </c>
      <c r="BD2928">
        <v>6260</v>
      </c>
      <c r="BE2928" t="s">
        <v>12273</v>
      </c>
      <c r="BF2928" t="s">
        <v>936</v>
      </c>
      <c r="BH2928">
        <v>86</v>
      </c>
      <c r="BI2928">
        <v>6260</v>
      </c>
      <c r="BJ2928" t="s">
        <v>5625</v>
      </c>
      <c r="BK2928" t="s">
        <v>936</v>
      </c>
      <c r="BP2928">
        <v>140</v>
      </c>
      <c r="BQ2928">
        <v>6040</v>
      </c>
      <c r="BS2928">
        <v>2</v>
      </c>
    </row>
    <row r="2929" spans="43:71" x14ac:dyDescent="0.2">
      <c r="AQ2929">
        <v>84</v>
      </c>
      <c r="AR2929">
        <v>6270</v>
      </c>
      <c r="AS2929" t="s">
        <v>32868</v>
      </c>
      <c r="AT2929" t="s">
        <v>937</v>
      </c>
      <c r="AU2929">
        <v>84</v>
      </c>
      <c r="AV2929">
        <v>6270</v>
      </c>
      <c r="AW2929" t="s">
        <v>25970</v>
      </c>
      <c r="AX2929" t="s">
        <v>937</v>
      </c>
      <c r="AY2929">
        <v>84</v>
      </c>
      <c r="AZ2929">
        <v>6270</v>
      </c>
      <c r="BA2929" t="s">
        <v>19122</v>
      </c>
      <c r="BB2929" t="s">
        <v>937</v>
      </c>
      <c r="BC2929">
        <v>84</v>
      </c>
      <c r="BD2929">
        <v>6270</v>
      </c>
      <c r="BE2929" t="s">
        <v>12274</v>
      </c>
      <c r="BF2929" t="s">
        <v>937</v>
      </c>
      <c r="BH2929">
        <v>86</v>
      </c>
      <c r="BI2929">
        <v>6270</v>
      </c>
      <c r="BJ2929" t="s">
        <v>5626</v>
      </c>
      <c r="BK2929" t="s">
        <v>937</v>
      </c>
      <c r="BP2929">
        <v>140</v>
      </c>
      <c r="BQ2929">
        <v>6070</v>
      </c>
      <c r="BS2929">
        <v>2</v>
      </c>
    </row>
    <row r="2930" spans="43:71" x14ac:dyDescent="0.2">
      <c r="AQ2930">
        <v>84</v>
      </c>
      <c r="AR2930">
        <v>6280</v>
      </c>
      <c r="AS2930" t="s">
        <v>32869</v>
      </c>
      <c r="AT2930" t="s">
        <v>936</v>
      </c>
      <c r="AU2930">
        <v>84</v>
      </c>
      <c r="AV2930">
        <v>6280</v>
      </c>
      <c r="AW2930" t="s">
        <v>25971</v>
      </c>
      <c r="AX2930" t="s">
        <v>936</v>
      </c>
      <c r="AY2930">
        <v>84</v>
      </c>
      <c r="AZ2930">
        <v>6280</v>
      </c>
      <c r="BA2930" t="s">
        <v>19123</v>
      </c>
      <c r="BB2930" t="s">
        <v>936</v>
      </c>
      <c r="BC2930">
        <v>84</v>
      </c>
      <c r="BD2930">
        <v>6280</v>
      </c>
      <c r="BE2930" t="s">
        <v>12275</v>
      </c>
      <c r="BF2930" t="s">
        <v>936</v>
      </c>
      <c r="BH2930">
        <v>86</v>
      </c>
      <c r="BI2930">
        <v>6280</v>
      </c>
      <c r="BJ2930" t="s">
        <v>5627</v>
      </c>
      <c r="BK2930" t="s">
        <v>936</v>
      </c>
      <c r="BP2930">
        <v>140</v>
      </c>
      <c r="BQ2930">
        <v>6080</v>
      </c>
      <c r="BS2930">
        <v>3</v>
      </c>
    </row>
    <row r="2931" spans="43:71" x14ac:dyDescent="0.2">
      <c r="AQ2931">
        <v>84</v>
      </c>
      <c r="AR2931">
        <v>6290</v>
      </c>
      <c r="AS2931" t="s">
        <v>32870</v>
      </c>
      <c r="AT2931" t="s">
        <v>936</v>
      </c>
      <c r="AU2931">
        <v>84</v>
      </c>
      <c r="AV2931">
        <v>6290</v>
      </c>
      <c r="AW2931" t="s">
        <v>25972</v>
      </c>
      <c r="AX2931" t="s">
        <v>936</v>
      </c>
      <c r="AY2931">
        <v>84</v>
      </c>
      <c r="AZ2931">
        <v>6290</v>
      </c>
      <c r="BA2931" t="s">
        <v>19124</v>
      </c>
      <c r="BB2931" t="s">
        <v>936</v>
      </c>
      <c r="BC2931">
        <v>84</v>
      </c>
      <c r="BD2931">
        <v>6290</v>
      </c>
      <c r="BE2931" t="s">
        <v>12276</v>
      </c>
      <c r="BF2931" t="s">
        <v>936</v>
      </c>
      <c r="BH2931">
        <v>86</v>
      </c>
      <c r="BI2931">
        <v>6290</v>
      </c>
      <c r="BJ2931" t="s">
        <v>5628</v>
      </c>
      <c r="BK2931" t="s">
        <v>936</v>
      </c>
      <c r="BP2931">
        <v>140</v>
      </c>
      <c r="BQ2931">
        <v>6090</v>
      </c>
      <c r="BS2931">
        <v>2</v>
      </c>
    </row>
    <row r="2932" spans="43:71" x14ac:dyDescent="0.2">
      <c r="AQ2932">
        <v>84</v>
      </c>
      <c r="AR2932">
        <v>6300</v>
      </c>
      <c r="AS2932" t="s">
        <v>32871</v>
      </c>
      <c r="AT2932" t="s">
        <v>936</v>
      </c>
      <c r="AU2932">
        <v>84</v>
      </c>
      <c r="AV2932">
        <v>6300</v>
      </c>
      <c r="AW2932" t="s">
        <v>25973</v>
      </c>
      <c r="AX2932" t="s">
        <v>936</v>
      </c>
      <c r="AY2932">
        <v>84</v>
      </c>
      <c r="AZ2932">
        <v>6300</v>
      </c>
      <c r="BA2932" t="s">
        <v>19125</v>
      </c>
      <c r="BB2932" t="s">
        <v>936</v>
      </c>
      <c r="BC2932">
        <v>84</v>
      </c>
      <c r="BD2932">
        <v>6300</v>
      </c>
      <c r="BE2932" t="s">
        <v>12277</v>
      </c>
      <c r="BF2932" t="s">
        <v>936</v>
      </c>
      <c r="BH2932">
        <v>86</v>
      </c>
      <c r="BI2932">
        <v>6300</v>
      </c>
      <c r="BJ2932" t="s">
        <v>5629</v>
      </c>
      <c r="BK2932" t="s">
        <v>936</v>
      </c>
      <c r="BP2932">
        <v>140</v>
      </c>
      <c r="BQ2932">
        <v>6100</v>
      </c>
      <c r="BS2932">
        <v>2</v>
      </c>
    </row>
    <row r="2933" spans="43:71" x14ac:dyDescent="0.2">
      <c r="AQ2933">
        <v>84</v>
      </c>
      <c r="AR2933">
        <v>6310</v>
      </c>
      <c r="AS2933" t="s">
        <v>32872</v>
      </c>
      <c r="AT2933" t="s">
        <v>936</v>
      </c>
      <c r="AU2933">
        <v>84</v>
      </c>
      <c r="AV2933">
        <v>6310</v>
      </c>
      <c r="AW2933" t="s">
        <v>25974</v>
      </c>
      <c r="AX2933" t="s">
        <v>936</v>
      </c>
      <c r="AY2933">
        <v>84</v>
      </c>
      <c r="AZ2933">
        <v>6310</v>
      </c>
      <c r="BA2933" t="s">
        <v>19126</v>
      </c>
      <c r="BB2933" t="s">
        <v>936</v>
      </c>
      <c r="BC2933">
        <v>84</v>
      </c>
      <c r="BD2933">
        <v>6310</v>
      </c>
      <c r="BE2933" t="s">
        <v>12278</v>
      </c>
      <c r="BF2933" t="s">
        <v>936</v>
      </c>
      <c r="BH2933">
        <v>86</v>
      </c>
      <c r="BI2933">
        <v>6310</v>
      </c>
      <c r="BJ2933" t="s">
        <v>5630</v>
      </c>
      <c r="BK2933" t="s">
        <v>936</v>
      </c>
      <c r="BP2933">
        <v>140</v>
      </c>
      <c r="BQ2933">
        <v>6101</v>
      </c>
      <c r="BS2933">
        <v>2</v>
      </c>
    </row>
    <row r="2934" spans="43:71" x14ac:dyDescent="0.2">
      <c r="AQ2934">
        <v>84</v>
      </c>
      <c r="AR2934">
        <v>6320</v>
      </c>
      <c r="AS2934" t="s">
        <v>32873</v>
      </c>
      <c r="AT2934" t="s">
        <v>936</v>
      </c>
      <c r="AU2934">
        <v>84</v>
      </c>
      <c r="AV2934">
        <v>6320</v>
      </c>
      <c r="AW2934" t="s">
        <v>25975</v>
      </c>
      <c r="AX2934" t="s">
        <v>936</v>
      </c>
      <c r="AY2934">
        <v>84</v>
      </c>
      <c r="AZ2934">
        <v>6320</v>
      </c>
      <c r="BA2934" t="s">
        <v>19127</v>
      </c>
      <c r="BB2934" t="s">
        <v>936</v>
      </c>
      <c r="BC2934">
        <v>84</v>
      </c>
      <c r="BD2934">
        <v>6320</v>
      </c>
      <c r="BE2934" t="s">
        <v>12279</v>
      </c>
      <c r="BF2934" t="s">
        <v>936</v>
      </c>
      <c r="BH2934">
        <v>86</v>
      </c>
      <c r="BI2934">
        <v>6320</v>
      </c>
      <c r="BJ2934" t="s">
        <v>5631</v>
      </c>
      <c r="BK2934" t="s">
        <v>936</v>
      </c>
      <c r="BP2934">
        <v>140</v>
      </c>
      <c r="BQ2934">
        <v>6110</v>
      </c>
      <c r="BS2934">
        <v>1</v>
      </c>
    </row>
    <row r="2935" spans="43:71" x14ac:dyDescent="0.2">
      <c r="AQ2935">
        <v>84</v>
      </c>
      <c r="AR2935">
        <v>6330</v>
      </c>
      <c r="AS2935" t="s">
        <v>32874</v>
      </c>
      <c r="AT2935" t="s">
        <v>936</v>
      </c>
      <c r="AU2935">
        <v>84</v>
      </c>
      <c r="AV2935">
        <v>6330</v>
      </c>
      <c r="AW2935" t="s">
        <v>25976</v>
      </c>
      <c r="AX2935" t="s">
        <v>936</v>
      </c>
      <c r="AY2935">
        <v>84</v>
      </c>
      <c r="AZ2935">
        <v>6330</v>
      </c>
      <c r="BA2935" t="s">
        <v>19128</v>
      </c>
      <c r="BB2935" t="s">
        <v>936</v>
      </c>
      <c r="BC2935">
        <v>84</v>
      </c>
      <c r="BD2935">
        <v>6330</v>
      </c>
      <c r="BE2935" t="s">
        <v>12280</v>
      </c>
      <c r="BF2935" t="s">
        <v>936</v>
      </c>
      <c r="BH2935">
        <v>86</v>
      </c>
      <c r="BI2935">
        <v>6330</v>
      </c>
      <c r="BJ2935" t="s">
        <v>5632</v>
      </c>
      <c r="BK2935" t="s">
        <v>936</v>
      </c>
      <c r="BP2935">
        <v>140</v>
      </c>
      <c r="BQ2935">
        <v>6130</v>
      </c>
      <c r="BS2935">
        <v>2</v>
      </c>
    </row>
    <row r="2936" spans="43:71" x14ac:dyDescent="0.2">
      <c r="AQ2936">
        <v>84</v>
      </c>
      <c r="AR2936">
        <v>6340</v>
      </c>
      <c r="AS2936" t="s">
        <v>32875</v>
      </c>
      <c r="AT2936" t="s">
        <v>936</v>
      </c>
      <c r="AU2936">
        <v>84</v>
      </c>
      <c r="AV2936">
        <v>6340</v>
      </c>
      <c r="AW2936" t="s">
        <v>25977</v>
      </c>
      <c r="AX2936" t="s">
        <v>936</v>
      </c>
      <c r="AY2936">
        <v>84</v>
      </c>
      <c r="AZ2936">
        <v>6340</v>
      </c>
      <c r="BA2936" t="s">
        <v>19129</v>
      </c>
      <c r="BB2936" t="s">
        <v>936</v>
      </c>
      <c r="BC2936">
        <v>84</v>
      </c>
      <c r="BD2936">
        <v>6340</v>
      </c>
      <c r="BE2936" t="s">
        <v>12281</v>
      </c>
      <c r="BF2936" t="s">
        <v>936</v>
      </c>
      <c r="BH2936">
        <v>86</v>
      </c>
      <c r="BI2936">
        <v>6340</v>
      </c>
      <c r="BJ2936" t="s">
        <v>5633</v>
      </c>
      <c r="BK2936" t="s">
        <v>936</v>
      </c>
      <c r="BP2936">
        <v>140</v>
      </c>
      <c r="BQ2936">
        <v>6131</v>
      </c>
      <c r="BS2936">
        <v>1</v>
      </c>
    </row>
    <row r="2937" spans="43:71" x14ac:dyDescent="0.2">
      <c r="AQ2937">
        <v>84</v>
      </c>
      <c r="AR2937">
        <v>6350</v>
      </c>
      <c r="AS2937" t="s">
        <v>32876</v>
      </c>
      <c r="AT2937" t="s">
        <v>936</v>
      </c>
      <c r="AU2937">
        <v>84</v>
      </c>
      <c r="AV2937">
        <v>6350</v>
      </c>
      <c r="AW2937" t="s">
        <v>25978</v>
      </c>
      <c r="AX2937" t="s">
        <v>936</v>
      </c>
      <c r="AY2937">
        <v>84</v>
      </c>
      <c r="AZ2937">
        <v>6350</v>
      </c>
      <c r="BA2937" t="s">
        <v>19130</v>
      </c>
      <c r="BB2937" t="s">
        <v>936</v>
      </c>
      <c r="BC2937">
        <v>84</v>
      </c>
      <c r="BD2937">
        <v>6350</v>
      </c>
      <c r="BE2937" t="s">
        <v>12282</v>
      </c>
      <c r="BF2937" t="s">
        <v>936</v>
      </c>
      <c r="BH2937">
        <v>86</v>
      </c>
      <c r="BI2937">
        <v>6350</v>
      </c>
      <c r="BJ2937" t="s">
        <v>5634</v>
      </c>
      <c r="BK2937" t="s">
        <v>936</v>
      </c>
      <c r="BP2937">
        <v>140</v>
      </c>
      <c r="BQ2937">
        <v>6140</v>
      </c>
      <c r="BS2937">
        <v>2</v>
      </c>
    </row>
    <row r="2938" spans="43:71" x14ac:dyDescent="0.2">
      <c r="AQ2938">
        <v>84</v>
      </c>
      <c r="AR2938">
        <v>6360</v>
      </c>
      <c r="AS2938" t="s">
        <v>32877</v>
      </c>
      <c r="AT2938" t="s">
        <v>936</v>
      </c>
      <c r="AU2938">
        <v>84</v>
      </c>
      <c r="AV2938">
        <v>6360</v>
      </c>
      <c r="AW2938" t="s">
        <v>25979</v>
      </c>
      <c r="AX2938" t="s">
        <v>936</v>
      </c>
      <c r="AY2938">
        <v>84</v>
      </c>
      <c r="AZ2938">
        <v>6360</v>
      </c>
      <c r="BA2938" t="s">
        <v>19131</v>
      </c>
      <c r="BB2938" t="s">
        <v>936</v>
      </c>
      <c r="BC2938">
        <v>84</v>
      </c>
      <c r="BD2938">
        <v>6360</v>
      </c>
      <c r="BE2938" t="s">
        <v>12283</v>
      </c>
      <c r="BF2938" t="s">
        <v>936</v>
      </c>
      <c r="BH2938">
        <v>86</v>
      </c>
      <c r="BI2938">
        <v>6360</v>
      </c>
      <c r="BJ2938" t="s">
        <v>5635</v>
      </c>
      <c r="BK2938" t="s">
        <v>936</v>
      </c>
      <c r="BP2938">
        <v>140</v>
      </c>
      <c r="BQ2938">
        <v>6150</v>
      </c>
      <c r="BS2938">
        <v>2</v>
      </c>
    </row>
    <row r="2939" spans="43:71" x14ac:dyDescent="0.2">
      <c r="AQ2939">
        <v>84</v>
      </c>
      <c r="AR2939">
        <v>7205</v>
      </c>
      <c r="AS2939" t="s">
        <v>32878</v>
      </c>
      <c r="AT2939" t="s">
        <v>937</v>
      </c>
      <c r="AU2939">
        <v>84</v>
      </c>
      <c r="AV2939">
        <v>7205</v>
      </c>
      <c r="AW2939" t="s">
        <v>25980</v>
      </c>
      <c r="AX2939" t="s">
        <v>937</v>
      </c>
      <c r="AY2939">
        <v>84</v>
      </c>
      <c r="AZ2939">
        <v>7205</v>
      </c>
      <c r="BA2939" t="s">
        <v>19132</v>
      </c>
      <c r="BB2939" t="s">
        <v>937</v>
      </c>
      <c r="BC2939">
        <v>84</v>
      </c>
      <c r="BD2939">
        <v>7205</v>
      </c>
      <c r="BE2939" t="s">
        <v>12284</v>
      </c>
      <c r="BF2939" t="s">
        <v>937</v>
      </c>
      <c r="BH2939">
        <v>86</v>
      </c>
      <c r="BI2939">
        <v>7205</v>
      </c>
      <c r="BJ2939" t="s">
        <v>5636</v>
      </c>
      <c r="BK2939" t="s">
        <v>937</v>
      </c>
      <c r="BP2939">
        <v>140</v>
      </c>
      <c r="BQ2939">
        <v>6160</v>
      </c>
      <c r="BS2939">
        <v>2</v>
      </c>
    </row>
    <row r="2940" spans="43:71" x14ac:dyDescent="0.2">
      <c r="AQ2940">
        <v>84</v>
      </c>
      <c r="AR2940">
        <v>7206</v>
      </c>
      <c r="AS2940" t="s">
        <v>32879</v>
      </c>
      <c r="AT2940" t="s">
        <v>936</v>
      </c>
      <c r="AU2940">
        <v>84</v>
      </c>
      <c r="AV2940">
        <v>7206</v>
      </c>
      <c r="AW2940" t="s">
        <v>25981</v>
      </c>
      <c r="AX2940" t="s">
        <v>936</v>
      </c>
      <c r="AY2940">
        <v>84</v>
      </c>
      <c r="AZ2940">
        <v>7206</v>
      </c>
      <c r="BA2940" t="s">
        <v>19133</v>
      </c>
      <c r="BB2940" t="s">
        <v>936</v>
      </c>
      <c r="BC2940">
        <v>84</v>
      </c>
      <c r="BD2940">
        <v>7206</v>
      </c>
      <c r="BE2940" t="s">
        <v>12285</v>
      </c>
      <c r="BF2940" t="s">
        <v>936</v>
      </c>
      <c r="BH2940">
        <v>86</v>
      </c>
      <c r="BI2940">
        <v>7206</v>
      </c>
      <c r="BJ2940" t="s">
        <v>5637</v>
      </c>
      <c r="BK2940" t="s">
        <v>936</v>
      </c>
      <c r="BP2940">
        <v>140</v>
      </c>
      <c r="BQ2940">
        <v>6170</v>
      </c>
      <c r="BS2940">
        <v>2</v>
      </c>
    </row>
    <row r="2941" spans="43:71" x14ac:dyDescent="0.2">
      <c r="AQ2941">
        <v>84</v>
      </c>
      <c r="AR2941">
        <v>7207</v>
      </c>
      <c r="AS2941" t="s">
        <v>32880</v>
      </c>
      <c r="AT2941" t="s">
        <v>936</v>
      </c>
      <c r="AU2941">
        <v>84</v>
      </c>
      <c r="AV2941">
        <v>7207</v>
      </c>
      <c r="AW2941" t="s">
        <v>25982</v>
      </c>
      <c r="AX2941" t="s">
        <v>936</v>
      </c>
      <c r="AY2941">
        <v>84</v>
      </c>
      <c r="AZ2941">
        <v>7207</v>
      </c>
      <c r="BA2941" t="s">
        <v>19134</v>
      </c>
      <c r="BB2941" t="s">
        <v>936</v>
      </c>
      <c r="BC2941">
        <v>84</v>
      </c>
      <c r="BD2941">
        <v>7207</v>
      </c>
      <c r="BE2941" t="s">
        <v>12286</v>
      </c>
      <c r="BF2941" t="s">
        <v>936</v>
      </c>
      <c r="BH2941">
        <v>86</v>
      </c>
      <c r="BI2941">
        <v>7207</v>
      </c>
      <c r="BJ2941" t="s">
        <v>5638</v>
      </c>
      <c r="BK2941" t="s">
        <v>936</v>
      </c>
      <c r="BP2941">
        <v>140</v>
      </c>
      <c r="BQ2941">
        <v>6180</v>
      </c>
      <c r="BS2941">
        <v>2</v>
      </c>
    </row>
    <row r="2942" spans="43:71" x14ac:dyDescent="0.2">
      <c r="AQ2942">
        <v>84</v>
      </c>
      <c r="AR2942">
        <v>7210</v>
      </c>
      <c r="AS2942" t="s">
        <v>32881</v>
      </c>
      <c r="AT2942" t="s">
        <v>938</v>
      </c>
      <c r="AU2942">
        <v>84</v>
      </c>
      <c r="AV2942">
        <v>7210</v>
      </c>
      <c r="AW2942" t="s">
        <v>25983</v>
      </c>
      <c r="AX2942" t="s">
        <v>938</v>
      </c>
      <c r="AY2942">
        <v>84</v>
      </c>
      <c r="AZ2942">
        <v>7210</v>
      </c>
      <c r="BA2942" t="s">
        <v>19135</v>
      </c>
      <c r="BB2942" t="s">
        <v>938</v>
      </c>
      <c r="BC2942">
        <v>84</v>
      </c>
      <c r="BD2942">
        <v>7210</v>
      </c>
      <c r="BE2942" t="s">
        <v>12287</v>
      </c>
      <c r="BF2942" t="s">
        <v>938</v>
      </c>
      <c r="BH2942">
        <v>86</v>
      </c>
      <c r="BI2942">
        <v>7210</v>
      </c>
      <c r="BJ2942" t="s">
        <v>5639</v>
      </c>
      <c r="BK2942" t="s">
        <v>937</v>
      </c>
      <c r="BP2942">
        <v>140</v>
      </c>
      <c r="BQ2942">
        <v>6190</v>
      </c>
      <c r="BS2942">
        <v>2</v>
      </c>
    </row>
    <row r="2943" spans="43:71" x14ac:dyDescent="0.2">
      <c r="AQ2943">
        <v>84</v>
      </c>
      <c r="AR2943">
        <v>8073</v>
      </c>
      <c r="AS2943" t="s">
        <v>32882</v>
      </c>
      <c r="AT2943" t="s">
        <v>936</v>
      </c>
      <c r="AU2943">
        <v>84</v>
      </c>
      <c r="AV2943">
        <v>8073</v>
      </c>
      <c r="AW2943" t="s">
        <v>25984</v>
      </c>
      <c r="AX2943" t="s">
        <v>936</v>
      </c>
      <c r="AY2943">
        <v>84</v>
      </c>
      <c r="AZ2943">
        <v>8073</v>
      </c>
      <c r="BA2943" t="s">
        <v>19136</v>
      </c>
      <c r="BB2943" t="s">
        <v>936</v>
      </c>
      <c r="BC2943">
        <v>84</v>
      </c>
      <c r="BD2943">
        <v>8073</v>
      </c>
      <c r="BE2943" t="s">
        <v>12288</v>
      </c>
      <c r="BF2943" t="s">
        <v>936</v>
      </c>
      <c r="BH2943">
        <v>86</v>
      </c>
      <c r="BI2943">
        <v>8073</v>
      </c>
      <c r="BJ2943" t="s">
        <v>5640</v>
      </c>
      <c r="BK2943" t="s">
        <v>936</v>
      </c>
      <c r="BP2943">
        <v>140</v>
      </c>
      <c r="BQ2943">
        <v>6200</v>
      </c>
      <c r="BS2943">
        <v>2</v>
      </c>
    </row>
    <row r="2944" spans="43:71" x14ac:dyDescent="0.2">
      <c r="AQ2944">
        <v>84</v>
      </c>
      <c r="AR2944">
        <v>8074</v>
      </c>
      <c r="AS2944" t="s">
        <v>32883</v>
      </c>
      <c r="AT2944" t="s">
        <v>937</v>
      </c>
      <c r="AU2944">
        <v>84</v>
      </c>
      <c r="AV2944">
        <v>8074</v>
      </c>
      <c r="AW2944" t="s">
        <v>25985</v>
      </c>
      <c r="AX2944" t="s">
        <v>937</v>
      </c>
      <c r="AY2944">
        <v>84</v>
      </c>
      <c r="AZ2944">
        <v>8074</v>
      </c>
      <c r="BA2944" t="s">
        <v>19137</v>
      </c>
      <c r="BB2944" t="s">
        <v>937</v>
      </c>
      <c r="BC2944">
        <v>84</v>
      </c>
      <c r="BD2944">
        <v>8074</v>
      </c>
      <c r="BE2944" t="s">
        <v>12289</v>
      </c>
      <c r="BF2944" t="s">
        <v>937</v>
      </c>
      <c r="BH2944">
        <v>86</v>
      </c>
      <c r="BI2944">
        <v>8074</v>
      </c>
      <c r="BJ2944" t="s">
        <v>5641</v>
      </c>
      <c r="BK2944" t="s">
        <v>937</v>
      </c>
      <c r="BP2944">
        <v>140</v>
      </c>
      <c r="BQ2944">
        <v>6210</v>
      </c>
      <c r="BS2944">
        <v>1</v>
      </c>
    </row>
    <row r="2945" spans="43:71" x14ac:dyDescent="0.2">
      <c r="AQ2945">
        <v>84</v>
      </c>
      <c r="AR2945">
        <v>8075</v>
      </c>
      <c r="AS2945" t="s">
        <v>32884</v>
      </c>
      <c r="AT2945" t="s">
        <v>936</v>
      </c>
      <c r="AU2945">
        <v>84</v>
      </c>
      <c r="AV2945">
        <v>8075</v>
      </c>
      <c r="AW2945" t="s">
        <v>25986</v>
      </c>
      <c r="AX2945" t="s">
        <v>936</v>
      </c>
      <c r="AY2945">
        <v>84</v>
      </c>
      <c r="AZ2945">
        <v>8075</v>
      </c>
      <c r="BA2945" t="s">
        <v>19138</v>
      </c>
      <c r="BB2945" t="s">
        <v>936</v>
      </c>
      <c r="BC2945">
        <v>84</v>
      </c>
      <c r="BD2945">
        <v>8075</v>
      </c>
      <c r="BE2945" t="s">
        <v>12290</v>
      </c>
      <c r="BF2945" t="s">
        <v>936</v>
      </c>
      <c r="BH2945">
        <v>86</v>
      </c>
      <c r="BI2945">
        <v>8075</v>
      </c>
      <c r="BJ2945" t="s">
        <v>5642</v>
      </c>
      <c r="BK2945" t="s">
        <v>936</v>
      </c>
      <c r="BP2945">
        <v>140</v>
      </c>
      <c r="BQ2945">
        <v>6240</v>
      </c>
      <c r="BS2945">
        <v>2</v>
      </c>
    </row>
    <row r="2946" spans="43:71" x14ac:dyDescent="0.2">
      <c r="AQ2946">
        <v>84</v>
      </c>
      <c r="AR2946">
        <v>8076</v>
      </c>
      <c r="AS2946" t="s">
        <v>32885</v>
      </c>
      <c r="AT2946" t="s">
        <v>937</v>
      </c>
      <c r="AU2946">
        <v>84</v>
      </c>
      <c r="AV2946">
        <v>8076</v>
      </c>
      <c r="AW2946" t="s">
        <v>25987</v>
      </c>
      <c r="AX2946" t="s">
        <v>937</v>
      </c>
      <c r="AY2946">
        <v>84</v>
      </c>
      <c r="AZ2946">
        <v>8076</v>
      </c>
      <c r="BA2946" t="s">
        <v>19139</v>
      </c>
      <c r="BB2946" t="s">
        <v>937</v>
      </c>
      <c r="BC2946">
        <v>84</v>
      </c>
      <c r="BD2946">
        <v>8076</v>
      </c>
      <c r="BE2946" t="s">
        <v>12291</v>
      </c>
      <c r="BF2946" t="s">
        <v>937</v>
      </c>
      <c r="BH2946">
        <v>86</v>
      </c>
      <c r="BI2946">
        <v>8076</v>
      </c>
      <c r="BJ2946" t="s">
        <v>5643</v>
      </c>
      <c r="BK2946" t="s">
        <v>937</v>
      </c>
      <c r="BP2946">
        <v>140</v>
      </c>
      <c r="BQ2946">
        <v>6250</v>
      </c>
      <c r="BS2946">
        <v>1</v>
      </c>
    </row>
    <row r="2947" spans="43:71" x14ac:dyDescent="0.2">
      <c r="AQ2947">
        <v>84</v>
      </c>
      <c r="AR2947">
        <v>8077</v>
      </c>
      <c r="AS2947" t="s">
        <v>32886</v>
      </c>
      <c r="AT2947" t="s">
        <v>937</v>
      </c>
      <c r="AU2947">
        <v>84</v>
      </c>
      <c r="AV2947">
        <v>8077</v>
      </c>
      <c r="AW2947" t="s">
        <v>25988</v>
      </c>
      <c r="AX2947" t="s">
        <v>937</v>
      </c>
      <c r="AY2947">
        <v>84</v>
      </c>
      <c r="AZ2947">
        <v>8077</v>
      </c>
      <c r="BA2947" t="s">
        <v>19140</v>
      </c>
      <c r="BB2947" t="s">
        <v>937</v>
      </c>
      <c r="BC2947">
        <v>84</v>
      </c>
      <c r="BD2947">
        <v>8077</v>
      </c>
      <c r="BE2947" t="s">
        <v>12292</v>
      </c>
      <c r="BF2947" t="s">
        <v>937</v>
      </c>
      <c r="BH2947">
        <v>86</v>
      </c>
      <c r="BI2947">
        <v>8077</v>
      </c>
      <c r="BJ2947" t="s">
        <v>5644</v>
      </c>
      <c r="BK2947" t="s">
        <v>937</v>
      </c>
      <c r="BP2947">
        <v>140</v>
      </c>
      <c r="BQ2947">
        <v>6256</v>
      </c>
      <c r="BS2947">
        <v>1</v>
      </c>
    </row>
    <row r="2948" spans="43:71" x14ac:dyDescent="0.2">
      <c r="AQ2948">
        <v>84</v>
      </c>
      <c r="AR2948">
        <v>8078</v>
      </c>
      <c r="AS2948" t="s">
        <v>32887</v>
      </c>
      <c r="AT2948" t="s">
        <v>937</v>
      </c>
      <c r="AU2948">
        <v>84</v>
      </c>
      <c r="AV2948">
        <v>8078</v>
      </c>
      <c r="AW2948" t="s">
        <v>25989</v>
      </c>
      <c r="AX2948" t="s">
        <v>937</v>
      </c>
      <c r="AY2948">
        <v>84</v>
      </c>
      <c r="AZ2948">
        <v>8078</v>
      </c>
      <c r="BA2948" t="s">
        <v>19141</v>
      </c>
      <c r="BB2948" t="s">
        <v>937</v>
      </c>
      <c r="BC2948">
        <v>84</v>
      </c>
      <c r="BD2948">
        <v>8078</v>
      </c>
      <c r="BE2948" t="s">
        <v>12293</v>
      </c>
      <c r="BF2948" t="s">
        <v>937</v>
      </c>
      <c r="BH2948">
        <v>86</v>
      </c>
      <c r="BI2948">
        <v>8078</v>
      </c>
      <c r="BJ2948" t="s">
        <v>5645</v>
      </c>
      <c r="BK2948" t="s">
        <v>937</v>
      </c>
      <c r="BP2948">
        <v>140</v>
      </c>
      <c r="BQ2948">
        <v>6260</v>
      </c>
      <c r="BS2948">
        <v>2</v>
      </c>
    </row>
    <row r="2949" spans="43:71" x14ac:dyDescent="0.2">
      <c r="AQ2949">
        <v>84</v>
      </c>
      <c r="AR2949">
        <v>8079</v>
      </c>
      <c r="AS2949" t="s">
        <v>32888</v>
      </c>
      <c r="AT2949" t="s">
        <v>937</v>
      </c>
      <c r="AU2949">
        <v>84</v>
      </c>
      <c r="AV2949">
        <v>8079</v>
      </c>
      <c r="AW2949" t="s">
        <v>25990</v>
      </c>
      <c r="AX2949" t="s">
        <v>937</v>
      </c>
      <c r="AY2949">
        <v>84</v>
      </c>
      <c r="AZ2949">
        <v>8079</v>
      </c>
      <c r="BA2949" t="s">
        <v>19142</v>
      </c>
      <c r="BB2949" t="s">
        <v>937</v>
      </c>
      <c r="BC2949">
        <v>84</v>
      </c>
      <c r="BD2949">
        <v>8079</v>
      </c>
      <c r="BE2949" t="s">
        <v>12294</v>
      </c>
      <c r="BF2949" t="s">
        <v>937</v>
      </c>
      <c r="BH2949">
        <v>86</v>
      </c>
      <c r="BI2949">
        <v>8079</v>
      </c>
      <c r="BJ2949" t="s">
        <v>5646</v>
      </c>
      <c r="BK2949" t="s">
        <v>936</v>
      </c>
      <c r="BP2949">
        <v>140</v>
      </c>
      <c r="BQ2949">
        <v>6270</v>
      </c>
      <c r="BS2949">
        <v>2</v>
      </c>
    </row>
    <row r="2950" spans="43:71" x14ac:dyDescent="0.2">
      <c r="AQ2950">
        <v>84</v>
      </c>
      <c r="AR2950">
        <v>8080</v>
      </c>
      <c r="AS2950" t="s">
        <v>32889</v>
      </c>
      <c r="AT2950" t="s">
        <v>937</v>
      </c>
      <c r="AU2950">
        <v>84</v>
      </c>
      <c r="AV2950">
        <v>8080</v>
      </c>
      <c r="AW2950" t="s">
        <v>25991</v>
      </c>
      <c r="AX2950" t="s">
        <v>937</v>
      </c>
      <c r="AY2950">
        <v>84</v>
      </c>
      <c r="AZ2950">
        <v>8080</v>
      </c>
      <c r="BA2950" t="s">
        <v>19143</v>
      </c>
      <c r="BB2950" t="s">
        <v>937</v>
      </c>
      <c r="BC2950">
        <v>84</v>
      </c>
      <c r="BD2950">
        <v>8080</v>
      </c>
      <c r="BE2950" t="s">
        <v>12295</v>
      </c>
      <c r="BF2950" t="s">
        <v>937</v>
      </c>
      <c r="BH2950">
        <v>86</v>
      </c>
      <c r="BI2950">
        <v>8080</v>
      </c>
      <c r="BJ2950" t="s">
        <v>5647</v>
      </c>
      <c r="BK2950" t="s">
        <v>937</v>
      </c>
      <c r="BP2950">
        <v>140</v>
      </c>
      <c r="BQ2950">
        <v>6280</v>
      </c>
      <c r="BS2950">
        <v>1</v>
      </c>
    </row>
    <row r="2951" spans="43:71" x14ac:dyDescent="0.2">
      <c r="AQ2951">
        <v>84</v>
      </c>
      <c r="AR2951">
        <v>8081</v>
      </c>
      <c r="AS2951" t="s">
        <v>32890</v>
      </c>
      <c r="AT2951" t="s">
        <v>936</v>
      </c>
      <c r="AU2951">
        <v>84</v>
      </c>
      <c r="AV2951">
        <v>8081</v>
      </c>
      <c r="AW2951" t="s">
        <v>25992</v>
      </c>
      <c r="AX2951" t="s">
        <v>936</v>
      </c>
      <c r="AY2951">
        <v>84</v>
      </c>
      <c r="AZ2951">
        <v>8081</v>
      </c>
      <c r="BA2951" t="s">
        <v>19144</v>
      </c>
      <c r="BB2951" t="s">
        <v>936</v>
      </c>
      <c r="BC2951">
        <v>84</v>
      </c>
      <c r="BD2951">
        <v>8081</v>
      </c>
      <c r="BE2951" t="s">
        <v>12296</v>
      </c>
      <c r="BF2951" t="s">
        <v>936</v>
      </c>
      <c r="BH2951">
        <v>86</v>
      </c>
      <c r="BI2951">
        <v>8081</v>
      </c>
      <c r="BJ2951" t="s">
        <v>5648</v>
      </c>
      <c r="BK2951" t="s">
        <v>936</v>
      </c>
      <c r="BP2951">
        <v>140</v>
      </c>
      <c r="BQ2951">
        <v>6290</v>
      </c>
      <c r="BS2951">
        <v>2</v>
      </c>
    </row>
    <row r="2952" spans="43:71" x14ac:dyDescent="0.2">
      <c r="AQ2952">
        <v>84</v>
      </c>
      <c r="AR2952">
        <v>8082</v>
      </c>
      <c r="AS2952" t="s">
        <v>32891</v>
      </c>
      <c r="AT2952" t="s">
        <v>937</v>
      </c>
      <c r="AU2952">
        <v>84</v>
      </c>
      <c r="AV2952">
        <v>8082</v>
      </c>
      <c r="AW2952" t="s">
        <v>25993</v>
      </c>
      <c r="AX2952" t="s">
        <v>937</v>
      </c>
      <c r="AY2952">
        <v>84</v>
      </c>
      <c r="AZ2952">
        <v>8082</v>
      </c>
      <c r="BA2952" t="s">
        <v>19145</v>
      </c>
      <c r="BB2952" t="s">
        <v>937</v>
      </c>
      <c r="BC2952">
        <v>84</v>
      </c>
      <c r="BD2952">
        <v>8082</v>
      </c>
      <c r="BE2952" t="s">
        <v>12297</v>
      </c>
      <c r="BF2952" t="s">
        <v>937</v>
      </c>
      <c r="BH2952">
        <v>86</v>
      </c>
      <c r="BI2952">
        <v>8082</v>
      </c>
      <c r="BJ2952" t="s">
        <v>5649</v>
      </c>
      <c r="BK2952" t="s">
        <v>937</v>
      </c>
      <c r="BP2952">
        <v>140</v>
      </c>
      <c r="BQ2952">
        <v>6300</v>
      </c>
      <c r="BS2952">
        <v>1</v>
      </c>
    </row>
    <row r="2953" spans="43:71" x14ac:dyDescent="0.2">
      <c r="AQ2953">
        <v>84</v>
      </c>
      <c r="AR2953">
        <v>8083</v>
      </c>
      <c r="AS2953" t="s">
        <v>32892</v>
      </c>
      <c r="AT2953" t="s">
        <v>937</v>
      </c>
      <c r="AU2953">
        <v>84</v>
      </c>
      <c r="AV2953">
        <v>8083</v>
      </c>
      <c r="AW2953" t="s">
        <v>25994</v>
      </c>
      <c r="AX2953" t="s">
        <v>937</v>
      </c>
      <c r="AY2953">
        <v>84</v>
      </c>
      <c r="AZ2953">
        <v>8083</v>
      </c>
      <c r="BA2953" t="s">
        <v>19146</v>
      </c>
      <c r="BB2953" t="s">
        <v>937</v>
      </c>
      <c r="BC2953">
        <v>84</v>
      </c>
      <c r="BD2953">
        <v>8083</v>
      </c>
      <c r="BE2953" t="s">
        <v>12298</v>
      </c>
      <c r="BF2953" t="s">
        <v>937</v>
      </c>
      <c r="BH2953">
        <v>86</v>
      </c>
      <c r="BI2953">
        <v>8083</v>
      </c>
      <c r="BJ2953" t="s">
        <v>5650</v>
      </c>
      <c r="BK2953" t="s">
        <v>936</v>
      </c>
      <c r="BP2953">
        <v>140</v>
      </c>
      <c r="BQ2953">
        <v>6310</v>
      </c>
      <c r="BS2953">
        <v>1</v>
      </c>
    </row>
    <row r="2954" spans="43:71" x14ac:dyDescent="0.2">
      <c r="AQ2954">
        <v>84</v>
      </c>
      <c r="AR2954">
        <v>8084</v>
      </c>
      <c r="AS2954" t="s">
        <v>32893</v>
      </c>
      <c r="AT2954" t="s">
        <v>937</v>
      </c>
      <c r="AU2954">
        <v>84</v>
      </c>
      <c r="AV2954">
        <v>8084</v>
      </c>
      <c r="AW2954" t="s">
        <v>25995</v>
      </c>
      <c r="AX2954" t="s">
        <v>937</v>
      </c>
      <c r="AY2954">
        <v>84</v>
      </c>
      <c r="AZ2954">
        <v>8084</v>
      </c>
      <c r="BA2954" t="s">
        <v>19147</v>
      </c>
      <c r="BB2954" t="s">
        <v>937</v>
      </c>
      <c r="BC2954">
        <v>84</v>
      </c>
      <c r="BD2954">
        <v>8084</v>
      </c>
      <c r="BE2954" t="s">
        <v>12299</v>
      </c>
      <c r="BF2954" t="s">
        <v>937</v>
      </c>
      <c r="BH2954">
        <v>86</v>
      </c>
      <c r="BI2954">
        <v>8084</v>
      </c>
      <c r="BJ2954" t="s">
        <v>5651</v>
      </c>
      <c r="BK2954" t="s">
        <v>937</v>
      </c>
      <c r="BP2954">
        <v>140</v>
      </c>
      <c r="BQ2954">
        <v>6320</v>
      </c>
      <c r="BS2954">
        <v>1</v>
      </c>
    </row>
    <row r="2955" spans="43:71" x14ac:dyDescent="0.2">
      <c r="AQ2955">
        <v>85</v>
      </c>
      <c r="AR2955">
        <v>6010</v>
      </c>
      <c r="AS2955" t="s">
        <v>32894</v>
      </c>
      <c r="AT2955" t="s">
        <v>937</v>
      </c>
      <c r="AU2955">
        <v>85</v>
      </c>
      <c r="AV2955">
        <v>6010</v>
      </c>
      <c r="AW2955" t="s">
        <v>25996</v>
      </c>
      <c r="AX2955" t="s">
        <v>937</v>
      </c>
      <c r="AY2955">
        <v>85</v>
      </c>
      <c r="AZ2955">
        <v>6010</v>
      </c>
      <c r="BA2955" t="s">
        <v>19148</v>
      </c>
      <c r="BB2955" t="s">
        <v>937</v>
      </c>
      <c r="BC2955">
        <v>85</v>
      </c>
      <c r="BD2955">
        <v>6010</v>
      </c>
      <c r="BE2955" t="s">
        <v>12300</v>
      </c>
      <c r="BF2955" t="s">
        <v>937</v>
      </c>
      <c r="BH2955">
        <v>90</v>
      </c>
      <c r="BI2955">
        <v>6010</v>
      </c>
      <c r="BJ2955" t="s">
        <v>5652</v>
      </c>
      <c r="BK2955" t="s">
        <v>937</v>
      </c>
      <c r="BP2955">
        <v>140</v>
      </c>
      <c r="BQ2955">
        <v>6330</v>
      </c>
      <c r="BS2955">
        <v>1</v>
      </c>
    </row>
    <row r="2956" spans="43:71" x14ac:dyDescent="0.2">
      <c r="AQ2956">
        <v>85</v>
      </c>
      <c r="AR2956">
        <v>6020</v>
      </c>
      <c r="AS2956" t="s">
        <v>32895</v>
      </c>
      <c r="AT2956" t="s">
        <v>937</v>
      </c>
      <c r="AU2956">
        <v>85</v>
      </c>
      <c r="AV2956">
        <v>6020</v>
      </c>
      <c r="AW2956" t="s">
        <v>25997</v>
      </c>
      <c r="AX2956" t="s">
        <v>937</v>
      </c>
      <c r="AY2956">
        <v>85</v>
      </c>
      <c r="AZ2956">
        <v>6020</v>
      </c>
      <c r="BA2956" t="s">
        <v>19149</v>
      </c>
      <c r="BB2956" t="s">
        <v>937</v>
      </c>
      <c r="BC2956">
        <v>85</v>
      </c>
      <c r="BD2956">
        <v>6020</v>
      </c>
      <c r="BE2956" t="s">
        <v>12301</v>
      </c>
      <c r="BF2956" t="s">
        <v>937</v>
      </c>
      <c r="BH2956">
        <v>90</v>
      </c>
      <c r="BI2956">
        <v>6020</v>
      </c>
      <c r="BJ2956" t="s">
        <v>5653</v>
      </c>
      <c r="BK2956" t="s">
        <v>937</v>
      </c>
      <c r="BP2956">
        <v>140</v>
      </c>
      <c r="BQ2956">
        <v>6340</v>
      </c>
      <c r="BS2956">
        <v>1</v>
      </c>
    </row>
    <row r="2957" spans="43:71" x14ac:dyDescent="0.2">
      <c r="AQ2957">
        <v>85</v>
      </c>
      <c r="AR2957">
        <v>6030</v>
      </c>
      <c r="AS2957" t="s">
        <v>32896</v>
      </c>
      <c r="AT2957" t="s">
        <v>937</v>
      </c>
      <c r="AU2957">
        <v>85</v>
      </c>
      <c r="AV2957">
        <v>6030</v>
      </c>
      <c r="AW2957" t="s">
        <v>25998</v>
      </c>
      <c r="AX2957" t="s">
        <v>937</v>
      </c>
      <c r="AY2957">
        <v>85</v>
      </c>
      <c r="AZ2957">
        <v>6030</v>
      </c>
      <c r="BA2957" t="s">
        <v>19150</v>
      </c>
      <c r="BB2957" t="s">
        <v>937</v>
      </c>
      <c r="BC2957">
        <v>85</v>
      </c>
      <c r="BD2957">
        <v>6030</v>
      </c>
      <c r="BE2957" t="s">
        <v>12302</v>
      </c>
      <c r="BF2957" t="s">
        <v>937</v>
      </c>
      <c r="BH2957">
        <v>90</v>
      </c>
      <c r="BI2957">
        <v>6030</v>
      </c>
      <c r="BJ2957" t="s">
        <v>5654</v>
      </c>
      <c r="BK2957" t="s">
        <v>939</v>
      </c>
      <c r="BP2957">
        <v>141</v>
      </c>
      <c r="BQ2957">
        <v>6010</v>
      </c>
      <c r="BS2957">
        <v>2</v>
      </c>
    </row>
    <row r="2958" spans="43:71" x14ac:dyDescent="0.2">
      <c r="AQ2958">
        <v>85</v>
      </c>
      <c r="AR2958">
        <v>6040</v>
      </c>
      <c r="AS2958" t="s">
        <v>32897</v>
      </c>
      <c r="AT2958" t="s">
        <v>937</v>
      </c>
      <c r="AU2958">
        <v>85</v>
      </c>
      <c r="AV2958">
        <v>6040</v>
      </c>
      <c r="AW2958" t="s">
        <v>25999</v>
      </c>
      <c r="AX2958" t="s">
        <v>937</v>
      </c>
      <c r="AY2958">
        <v>85</v>
      </c>
      <c r="AZ2958">
        <v>6040</v>
      </c>
      <c r="BA2958" t="s">
        <v>19151</v>
      </c>
      <c r="BB2958" t="s">
        <v>937</v>
      </c>
      <c r="BC2958">
        <v>85</v>
      </c>
      <c r="BD2958">
        <v>6040</v>
      </c>
      <c r="BE2958" t="s">
        <v>12303</v>
      </c>
      <c r="BF2958" t="s">
        <v>937</v>
      </c>
      <c r="BH2958">
        <v>90</v>
      </c>
      <c r="BI2958">
        <v>6040</v>
      </c>
      <c r="BJ2958" t="s">
        <v>5655</v>
      </c>
      <c r="BK2958" t="s">
        <v>937</v>
      </c>
      <c r="BP2958">
        <v>141</v>
      </c>
      <c r="BQ2958">
        <v>6020</v>
      </c>
      <c r="BS2958">
        <v>2</v>
      </c>
    </row>
    <row r="2959" spans="43:71" x14ac:dyDescent="0.2">
      <c r="AQ2959">
        <v>85</v>
      </c>
      <c r="AR2959">
        <v>6070</v>
      </c>
      <c r="AS2959" t="s">
        <v>32898</v>
      </c>
      <c r="AT2959" t="s">
        <v>937</v>
      </c>
      <c r="AU2959">
        <v>85</v>
      </c>
      <c r="AV2959">
        <v>6070</v>
      </c>
      <c r="AW2959" t="s">
        <v>26000</v>
      </c>
      <c r="AX2959" t="s">
        <v>937</v>
      </c>
      <c r="AY2959">
        <v>85</v>
      </c>
      <c r="AZ2959">
        <v>6070</v>
      </c>
      <c r="BA2959" t="s">
        <v>19152</v>
      </c>
      <c r="BB2959" t="s">
        <v>937</v>
      </c>
      <c r="BC2959">
        <v>85</v>
      </c>
      <c r="BD2959">
        <v>6070</v>
      </c>
      <c r="BE2959" t="s">
        <v>12304</v>
      </c>
      <c r="BF2959" t="s">
        <v>937</v>
      </c>
      <c r="BH2959">
        <v>90</v>
      </c>
      <c r="BI2959">
        <v>6070</v>
      </c>
      <c r="BJ2959" t="s">
        <v>5656</v>
      </c>
      <c r="BK2959" t="s">
        <v>937</v>
      </c>
      <c r="BP2959">
        <v>141</v>
      </c>
      <c r="BQ2959">
        <v>6030</v>
      </c>
      <c r="BS2959">
        <v>2</v>
      </c>
    </row>
    <row r="2960" spans="43:71" x14ac:dyDescent="0.2">
      <c r="AQ2960">
        <v>85</v>
      </c>
      <c r="AR2960">
        <v>6080</v>
      </c>
      <c r="AS2960" t="s">
        <v>32899</v>
      </c>
      <c r="AT2960" t="s">
        <v>937</v>
      </c>
      <c r="AU2960">
        <v>85</v>
      </c>
      <c r="AV2960">
        <v>6080</v>
      </c>
      <c r="AW2960" t="s">
        <v>26001</v>
      </c>
      <c r="AX2960" t="s">
        <v>937</v>
      </c>
      <c r="AY2960">
        <v>85</v>
      </c>
      <c r="AZ2960">
        <v>6080</v>
      </c>
      <c r="BA2960" t="s">
        <v>19153</v>
      </c>
      <c r="BB2960" t="s">
        <v>937</v>
      </c>
      <c r="BC2960">
        <v>85</v>
      </c>
      <c r="BD2960">
        <v>6080</v>
      </c>
      <c r="BE2960" t="s">
        <v>12305</v>
      </c>
      <c r="BF2960" t="s">
        <v>937</v>
      </c>
      <c r="BH2960">
        <v>90</v>
      </c>
      <c r="BI2960">
        <v>6080</v>
      </c>
      <c r="BJ2960" t="s">
        <v>5657</v>
      </c>
      <c r="BK2960" t="s">
        <v>936</v>
      </c>
      <c r="BP2960">
        <v>141</v>
      </c>
      <c r="BQ2960">
        <v>6040</v>
      </c>
      <c r="BS2960">
        <v>1</v>
      </c>
    </row>
    <row r="2961" spans="43:71" x14ac:dyDescent="0.2">
      <c r="AQ2961">
        <v>85</v>
      </c>
      <c r="AR2961">
        <v>6090</v>
      </c>
      <c r="AS2961" t="s">
        <v>32900</v>
      </c>
      <c r="AT2961" t="s">
        <v>937</v>
      </c>
      <c r="AU2961">
        <v>85</v>
      </c>
      <c r="AV2961">
        <v>6090</v>
      </c>
      <c r="AW2961" t="s">
        <v>26002</v>
      </c>
      <c r="AX2961" t="s">
        <v>937</v>
      </c>
      <c r="AY2961">
        <v>85</v>
      </c>
      <c r="AZ2961">
        <v>6090</v>
      </c>
      <c r="BA2961" t="s">
        <v>19154</v>
      </c>
      <c r="BB2961" t="s">
        <v>937</v>
      </c>
      <c r="BC2961">
        <v>85</v>
      </c>
      <c r="BD2961">
        <v>6090</v>
      </c>
      <c r="BE2961" t="s">
        <v>12306</v>
      </c>
      <c r="BF2961" t="s">
        <v>937</v>
      </c>
      <c r="BH2961">
        <v>90</v>
      </c>
      <c r="BI2961">
        <v>6090</v>
      </c>
      <c r="BJ2961" t="s">
        <v>5658</v>
      </c>
      <c r="BK2961" t="s">
        <v>936</v>
      </c>
      <c r="BP2961">
        <v>141</v>
      </c>
      <c r="BQ2961">
        <v>6070</v>
      </c>
      <c r="BS2961">
        <v>2</v>
      </c>
    </row>
    <row r="2962" spans="43:71" x14ac:dyDescent="0.2">
      <c r="AQ2962">
        <v>85</v>
      </c>
      <c r="AR2962">
        <v>6100</v>
      </c>
      <c r="AS2962" t="s">
        <v>32901</v>
      </c>
      <c r="AT2962" t="s">
        <v>937</v>
      </c>
      <c r="AU2962">
        <v>85</v>
      </c>
      <c r="AV2962">
        <v>6100</v>
      </c>
      <c r="AW2962" t="s">
        <v>26003</v>
      </c>
      <c r="AX2962" t="s">
        <v>937</v>
      </c>
      <c r="AY2962">
        <v>85</v>
      </c>
      <c r="AZ2962">
        <v>6100</v>
      </c>
      <c r="BA2962" t="s">
        <v>19155</v>
      </c>
      <c r="BB2962" t="s">
        <v>937</v>
      </c>
      <c r="BC2962">
        <v>85</v>
      </c>
      <c r="BD2962">
        <v>6100</v>
      </c>
      <c r="BE2962" t="s">
        <v>12307</v>
      </c>
      <c r="BF2962" t="s">
        <v>937</v>
      </c>
      <c r="BH2962">
        <v>90</v>
      </c>
      <c r="BI2962">
        <v>6100</v>
      </c>
      <c r="BJ2962" t="s">
        <v>5659</v>
      </c>
      <c r="BK2962" t="s">
        <v>937</v>
      </c>
      <c r="BP2962">
        <v>141</v>
      </c>
      <c r="BQ2962">
        <v>6080</v>
      </c>
      <c r="BS2962">
        <v>1</v>
      </c>
    </row>
    <row r="2963" spans="43:71" x14ac:dyDescent="0.2">
      <c r="AQ2963">
        <v>85</v>
      </c>
      <c r="AR2963">
        <v>6101</v>
      </c>
      <c r="AS2963" t="s">
        <v>32902</v>
      </c>
      <c r="AT2963" t="s">
        <v>938</v>
      </c>
      <c r="AU2963">
        <v>85</v>
      </c>
      <c r="AV2963">
        <v>6101</v>
      </c>
      <c r="AW2963" t="s">
        <v>26004</v>
      </c>
      <c r="AX2963" t="s">
        <v>938</v>
      </c>
      <c r="AY2963">
        <v>85</v>
      </c>
      <c r="AZ2963">
        <v>6101</v>
      </c>
      <c r="BA2963" t="s">
        <v>19156</v>
      </c>
      <c r="BB2963" t="s">
        <v>938</v>
      </c>
      <c r="BC2963">
        <v>85</v>
      </c>
      <c r="BD2963">
        <v>6101</v>
      </c>
      <c r="BE2963" t="s">
        <v>12308</v>
      </c>
      <c r="BF2963" t="s">
        <v>938</v>
      </c>
      <c r="BH2963">
        <v>90</v>
      </c>
      <c r="BI2963">
        <v>6101</v>
      </c>
      <c r="BJ2963" t="s">
        <v>5660</v>
      </c>
      <c r="BK2963" t="s">
        <v>937</v>
      </c>
      <c r="BP2963">
        <v>141</v>
      </c>
      <c r="BQ2963">
        <v>6090</v>
      </c>
      <c r="BS2963">
        <v>2</v>
      </c>
    </row>
    <row r="2964" spans="43:71" x14ac:dyDescent="0.2">
      <c r="AQ2964">
        <v>85</v>
      </c>
      <c r="AR2964">
        <v>6110</v>
      </c>
      <c r="AS2964" t="s">
        <v>32903</v>
      </c>
      <c r="AT2964" t="s">
        <v>936</v>
      </c>
      <c r="AU2964">
        <v>85</v>
      </c>
      <c r="AV2964">
        <v>6110</v>
      </c>
      <c r="AW2964" t="s">
        <v>26005</v>
      </c>
      <c r="AX2964" t="s">
        <v>936</v>
      </c>
      <c r="AY2964">
        <v>85</v>
      </c>
      <c r="AZ2964">
        <v>6110</v>
      </c>
      <c r="BA2964" t="s">
        <v>19157</v>
      </c>
      <c r="BB2964" t="s">
        <v>936</v>
      </c>
      <c r="BC2964">
        <v>85</v>
      </c>
      <c r="BD2964">
        <v>6110</v>
      </c>
      <c r="BE2964" t="s">
        <v>12309</v>
      </c>
      <c r="BF2964" t="s">
        <v>936</v>
      </c>
      <c r="BH2964">
        <v>90</v>
      </c>
      <c r="BI2964">
        <v>6110</v>
      </c>
      <c r="BJ2964" t="s">
        <v>5661</v>
      </c>
      <c r="BK2964" t="s">
        <v>936</v>
      </c>
      <c r="BP2964">
        <v>141</v>
      </c>
      <c r="BQ2964">
        <v>6100</v>
      </c>
      <c r="BS2964">
        <v>2</v>
      </c>
    </row>
    <row r="2965" spans="43:71" x14ac:dyDescent="0.2">
      <c r="AQ2965">
        <v>85</v>
      </c>
      <c r="AR2965">
        <v>6130</v>
      </c>
      <c r="AS2965" t="s">
        <v>32904</v>
      </c>
      <c r="AT2965" t="s">
        <v>936</v>
      </c>
      <c r="AU2965">
        <v>85</v>
      </c>
      <c r="AV2965">
        <v>6130</v>
      </c>
      <c r="AW2965" t="s">
        <v>26006</v>
      </c>
      <c r="AX2965" t="s">
        <v>936</v>
      </c>
      <c r="AY2965">
        <v>85</v>
      </c>
      <c r="AZ2965">
        <v>6130</v>
      </c>
      <c r="BA2965" t="s">
        <v>19158</v>
      </c>
      <c r="BB2965" t="s">
        <v>936</v>
      </c>
      <c r="BC2965">
        <v>85</v>
      </c>
      <c r="BD2965">
        <v>6130</v>
      </c>
      <c r="BE2965" t="s">
        <v>12310</v>
      </c>
      <c r="BF2965" t="s">
        <v>936</v>
      </c>
      <c r="BH2965">
        <v>90</v>
      </c>
      <c r="BI2965">
        <v>6130</v>
      </c>
      <c r="BJ2965" t="s">
        <v>5662</v>
      </c>
      <c r="BK2965" t="s">
        <v>936</v>
      </c>
      <c r="BP2965">
        <v>141</v>
      </c>
      <c r="BQ2965">
        <v>6101</v>
      </c>
      <c r="BS2965">
        <v>4</v>
      </c>
    </row>
    <row r="2966" spans="43:71" x14ac:dyDescent="0.2">
      <c r="AQ2966">
        <v>85</v>
      </c>
      <c r="AR2966">
        <v>6131</v>
      </c>
      <c r="AS2966" t="s">
        <v>32905</v>
      </c>
      <c r="AT2966" t="s">
        <v>938</v>
      </c>
      <c r="AU2966">
        <v>85</v>
      </c>
      <c r="AV2966">
        <v>6131</v>
      </c>
      <c r="AW2966" t="s">
        <v>26007</v>
      </c>
      <c r="AX2966" t="s">
        <v>938</v>
      </c>
      <c r="AY2966">
        <v>85</v>
      </c>
      <c r="AZ2966">
        <v>6131</v>
      </c>
      <c r="BA2966" t="s">
        <v>19159</v>
      </c>
      <c r="BB2966" t="s">
        <v>938</v>
      </c>
      <c r="BC2966">
        <v>85</v>
      </c>
      <c r="BD2966">
        <v>6131</v>
      </c>
      <c r="BE2966" t="s">
        <v>12311</v>
      </c>
      <c r="BF2966" t="s">
        <v>938</v>
      </c>
      <c r="BH2966">
        <v>90</v>
      </c>
      <c r="BI2966">
        <v>6131</v>
      </c>
      <c r="BJ2966" t="s">
        <v>5663</v>
      </c>
      <c r="BK2966" t="s">
        <v>937</v>
      </c>
      <c r="BP2966">
        <v>141</v>
      </c>
      <c r="BQ2966">
        <v>6110</v>
      </c>
      <c r="BS2966">
        <v>1</v>
      </c>
    </row>
    <row r="2967" spans="43:71" x14ac:dyDescent="0.2">
      <c r="AQ2967">
        <v>85</v>
      </c>
      <c r="AR2967">
        <v>6140</v>
      </c>
      <c r="AS2967" t="s">
        <v>32906</v>
      </c>
      <c r="AT2967" t="s">
        <v>937</v>
      </c>
      <c r="AU2967">
        <v>85</v>
      </c>
      <c r="AV2967">
        <v>6140</v>
      </c>
      <c r="AW2967" t="s">
        <v>26008</v>
      </c>
      <c r="AX2967" t="s">
        <v>937</v>
      </c>
      <c r="AY2967">
        <v>85</v>
      </c>
      <c r="AZ2967">
        <v>6140</v>
      </c>
      <c r="BA2967" t="s">
        <v>19160</v>
      </c>
      <c r="BB2967" t="s">
        <v>937</v>
      </c>
      <c r="BC2967">
        <v>85</v>
      </c>
      <c r="BD2967">
        <v>6140</v>
      </c>
      <c r="BE2967" t="s">
        <v>12312</v>
      </c>
      <c r="BF2967" t="s">
        <v>937</v>
      </c>
      <c r="BH2967">
        <v>90</v>
      </c>
      <c r="BI2967">
        <v>6140</v>
      </c>
      <c r="BJ2967" t="s">
        <v>5664</v>
      </c>
      <c r="BK2967" t="s">
        <v>937</v>
      </c>
      <c r="BP2967">
        <v>141</v>
      </c>
      <c r="BQ2967">
        <v>6130</v>
      </c>
      <c r="BS2967">
        <v>1</v>
      </c>
    </row>
    <row r="2968" spans="43:71" x14ac:dyDescent="0.2">
      <c r="AQ2968">
        <v>85</v>
      </c>
      <c r="AR2968">
        <v>6150</v>
      </c>
      <c r="AS2968" t="s">
        <v>32907</v>
      </c>
      <c r="AT2968" t="s">
        <v>936</v>
      </c>
      <c r="AU2968">
        <v>85</v>
      </c>
      <c r="AV2968">
        <v>6150</v>
      </c>
      <c r="AW2968" t="s">
        <v>26009</v>
      </c>
      <c r="AX2968" t="s">
        <v>936</v>
      </c>
      <c r="AY2968">
        <v>85</v>
      </c>
      <c r="AZ2968">
        <v>6150</v>
      </c>
      <c r="BA2968" t="s">
        <v>19161</v>
      </c>
      <c r="BB2968" t="s">
        <v>936</v>
      </c>
      <c r="BC2968">
        <v>85</v>
      </c>
      <c r="BD2968">
        <v>6150</v>
      </c>
      <c r="BE2968" t="s">
        <v>12313</v>
      </c>
      <c r="BF2968" t="s">
        <v>936</v>
      </c>
      <c r="BH2968">
        <v>90</v>
      </c>
      <c r="BI2968">
        <v>6150</v>
      </c>
      <c r="BJ2968" t="s">
        <v>5665</v>
      </c>
      <c r="BK2968" t="s">
        <v>936</v>
      </c>
      <c r="BP2968">
        <v>141</v>
      </c>
      <c r="BQ2968">
        <v>6131</v>
      </c>
      <c r="BS2968">
        <v>4</v>
      </c>
    </row>
    <row r="2969" spans="43:71" x14ac:dyDescent="0.2">
      <c r="AQ2969">
        <v>85</v>
      </c>
      <c r="AR2969">
        <v>6160</v>
      </c>
      <c r="AS2969" t="s">
        <v>32908</v>
      </c>
      <c r="AT2969" t="s">
        <v>937</v>
      </c>
      <c r="AU2969">
        <v>85</v>
      </c>
      <c r="AV2969">
        <v>6160</v>
      </c>
      <c r="AW2969" t="s">
        <v>26010</v>
      </c>
      <c r="AX2969" t="s">
        <v>937</v>
      </c>
      <c r="AY2969">
        <v>85</v>
      </c>
      <c r="AZ2969">
        <v>6160</v>
      </c>
      <c r="BA2969" t="s">
        <v>19162</v>
      </c>
      <c r="BB2969" t="s">
        <v>937</v>
      </c>
      <c r="BC2969">
        <v>85</v>
      </c>
      <c r="BD2969">
        <v>6160</v>
      </c>
      <c r="BE2969" t="s">
        <v>12314</v>
      </c>
      <c r="BF2969" t="s">
        <v>937</v>
      </c>
      <c r="BH2969">
        <v>90</v>
      </c>
      <c r="BI2969">
        <v>6160</v>
      </c>
      <c r="BJ2969" t="s">
        <v>5666</v>
      </c>
      <c r="BK2969" t="s">
        <v>936</v>
      </c>
      <c r="BP2969">
        <v>141</v>
      </c>
      <c r="BQ2969">
        <v>6140</v>
      </c>
      <c r="BS2969">
        <v>2</v>
      </c>
    </row>
    <row r="2970" spans="43:71" x14ac:dyDescent="0.2">
      <c r="AQ2970">
        <v>85</v>
      </c>
      <c r="AR2970">
        <v>6170</v>
      </c>
      <c r="AS2970" t="s">
        <v>32909</v>
      </c>
      <c r="AT2970" t="s">
        <v>936</v>
      </c>
      <c r="AU2970">
        <v>85</v>
      </c>
      <c r="AV2970">
        <v>6170</v>
      </c>
      <c r="AW2970" t="s">
        <v>26011</v>
      </c>
      <c r="AX2970" t="s">
        <v>936</v>
      </c>
      <c r="AY2970">
        <v>85</v>
      </c>
      <c r="AZ2970">
        <v>6170</v>
      </c>
      <c r="BA2970" t="s">
        <v>19163</v>
      </c>
      <c r="BB2970" t="s">
        <v>936</v>
      </c>
      <c r="BC2970">
        <v>85</v>
      </c>
      <c r="BD2970">
        <v>6170</v>
      </c>
      <c r="BE2970" t="s">
        <v>12315</v>
      </c>
      <c r="BF2970" t="s">
        <v>936</v>
      </c>
      <c r="BH2970">
        <v>90</v>
      </c>
      <c r="BI2970">
        <v>6170</v>
      </c>
      <c r="BJ2970" t="s">
        <v>5667</v>
      </c>
      <c r="BK2970" t="s">
        <v>936</v>
      </c>
      <c r="BP2970">
        <v>141</v>
      </c>
      <c r="BQ2970">
        <v>6150</v>
      </c>
      <c r="BS2970">
        <v>4</v>
      </c>
    </row>
    <row r="2971" spans="43:71" x14ac:dyDescent="0.2">
      <c r="AQ2971">
        <v>85</v>
      </c>
      <c r="AR2971">
        <v>6180</v>
      </c>
      <c r="AS2971" t="s">
        <v>32910</v>
      </c>
      <c r="AT2971" t="s">
        <v>937</v>
      </c>
      <c r="AU2971">
        <v>85</v>
      </c>
      <c r="AV2971">
        <v>6180</v>
      </c>
      <c r="AW2971" t="s">
        <v>26012</v>
      </c>
      <c r="AX2971" t="s">
        <v>937</v>
      </c>
      <c r="AY2971">
        <v>85</v>
      </c>
      <c r="AZ2971">
        <v>6180</v>
      </c>
      <c r="BA2971" t="s">
        <v>19164</v>
      </c>
      <c r="BB2971" t="s">
        <v>937</v>
      </c>
      <c r="BC2971">
        <v>85</v>
      </c>
      <c r="BD2971">
        <v>6180</v>
      </c>
      <c r="BE2971" t="s">
        <v>12316</v>
      </c>
      <c r="BF2971" t="s">
        <v>937</v>
      </c>
      <c r="BH2971">
        <v>90</v>
      </c>
      <c r="BI2971">
        <v>6180</v>
      </c>
      <c r="BJ2971" t="s">
        <v>5668</v>
      </c>
      <c r="BK2971" t="s">
        <v>936</v>
      </c>
      <c r="BP2971">
        <v>141</v>
      </c>
      <c r="BQ2971">
        <v>6160</v>
      </c>
      <c r="BS2971">
        <v>2</v>
      </c>
    </row>
    <row r="2972" spans="43:71" x14ac:dyDescent="0.2">
      <c r="AQ2972">
        <v>85</v>
      </c>
      <c r="AR2972">
        <v>6190</v>
      </c>
      <c r="AS2972" t="s">
        <v>32911</v>
      </c>
      <c r="AT2972" t="s">
        <v>937</v>
      </c>
      <c r="AU2972">
        <v>85</v>
      </c>
      <c r="AV2972">
        <v>6190</v>
      </c>
      <c r="AW2972" t="s">
        <v>26013</v>
      </c>
      <c r="AX2972" t="s">
        <v>937</v>
      </c>
      <c r="AY2972">
        <v>85</v>
      </c>
      <c r="AZ2972">
        <v>6190</v>
      </c>
      <c r="BA2972" t="s">
        <v>19165</v>
      </c>
      <c r="BB2972" t="s">
        <v>937</v>
      </c>
      <c r="BC2972">
        <v>85</v>
      </c>
      <c r="BD2972">
        <v>6190</v>
      </c>
      <c r="BE2972" t="s">
        <v>12317</v>
      </c>
      <c r="BF2972" t="s">
        <v>937</v>
      </c>
      <c r="BH2972">
        <v>90</v>
      </c>
      <c r="BI2972">
        <v>6190</v>
      </c>
      <c r="BJ2972" t="s">
        <v>5669</v>
      </c>
      <c r="BK2972" t="s">
        <v>937</v>
      </c>
      <c r="BP2972">
        <v>141</v>
      </c>
      <c r="BQ2972">
        <v>6170</v>
      </c>
      <c r="BS2972">
        <v>1</v>
      </c>
    </row>
    <row r="2973" spans="43:71" x14ac:dyDescent="0.2">
      <c r="AQ2973">
        <v>85</v>
      </c>
      <c r="AR2973">
        <v>6200</v>
      </c>
      <c r="AS2973" t="s">
        <v>32912</v>
      </c>
      <c r="AT2973" t="s">
        <v>937</v>
      </c>
      <c r="AU2973">
        <v>85</v>
      </c>
      <c r="AV2973">
        <v>6200</v>
      </c>
      <c r="AW2973" t="s">
        <v>26014</v>
      </c>
      <c r="AX2973" t="s">
        <v>937</v>
      </c>
      <c r="AY2973">
        <v>85</v>
      </c>
      <c r="AZ2973">
        <v>6200</v>
      </c>
      <c r="BA2973" t="s">
        <v>19166</v>
      </c>
      <c r="BB2973" t="s">
        <v>937</v>
      </c>
      <c r="BC2973">
        <v>85</v>
      </c>
      <c r="BD2973">
        <v>6200</v>
      </c>
      <c r="BE2973" t="s">
        <v>12318</v>
      </c>
      <c r="BF2973" t="s">
        <v>937</v>
      </c>
      <c r="BH2973">
        <v>90</v>
      </c>
      <c r="BI2973">
        <v>6200</v>
      </c>
      <c r="BJ2973" t="s">
        <v>5670</v>
      </c>
      <c r="BK2973" t="s">
        <v>938</v>
      </c>
      <c r="BP2973">
        <v>141</v>
      </c>
      <c r="BQ2973">
        <v>6180</v>
      </c>
      <c r="BS2973">
        <v>1</v>
      </c>
    </row>
    <row r="2974" spans="43:71" x14ac:dyDescent="0.2">
      <c r="AQ2974">
        <v>85</v>
      </c>
      <c r="AR2974">
        <v>6210</v>
      </c>
      <c r="AS2974" t="s">
        <v>32913</v>
      </c>
      <c r="AT2974" t="s">
        <v>936</v>
      </c>
      <c r="AU2974">
        <v>85</v>
      </c>
      <c r="AV2974">
        <v>6210</v>
      </c>
      <c r="AW2974" t="s">
        <v>26015</v>
      </c>
      <c r="AX2974" t="s">
        <v>936</v>
      </c>
      <c r="AY2974">
        <v>85</v>
      </c>
      <c r="AZ2974">
        <v>6210</v>
      </c>
      <c r="BA2974" t="s">
        <v>19167</v>
      </c>
      <c r="BB2974" t="s">
        <v>936</v>
      </c>
      <c r="BC2974">
        <v>85</v>
      </c>
      <c r="BD2974">
        <v>6210</v>
      </c>
      <c r="BE2974" t="s">
        <v>12319</v>
      </c>
      <c r="BF2974" t="s">
        <v>936</v>
      </c>
      <c r="BH2974">
        <v>90</v>
      </c>
      <c r="BI2974">
        <v>6210</v>
      </c>
      <c r="BJ2974" t="s">
        <v>5671</v>
      </c>
      <c r="BK2974" t="s">
        <v>936</v>
      </c>
      <c r="BP2974">
        <v>141</v>
      </c>
      <c r="BQ2974">
        <v>6190</v>
      </c>
      <c r="BS2974">
        <v>1</v>
      </c>
    </row>
    <row r="2975" spans="43:71" x14ac:dyDescent="0.2">
      <c r="AQ2975">
        <v>85</v>
      </c>
      <c r="AR2975">
        <v>6240</v>
      </c>
      <c r="AS2975" t="s">
        <v>32914</v>
      </c>
      <c r="AT2975" t="s">
        <v>937</v>
      </c>
      <c r="AU2975">
        <v>85</v>
      </c>
      <c r="AV2975">
        <v>6240</v>
      </c>
      <c r="AW2975" t="s">
        <v>26016</v>
      </c>
      <c r="AX2975" t="s">
        <v>937</v>
      </c>
      <c r="AY2975">
        <v>85</v>
      </c>
      <c r="AZ2975">
        <v>6240</v>
      </c>
      <c r="BA2975" t="s">
        <v>19168</v>
      </c>
      <c r="BB2975" t="s">
        <v>937</v>
      </c>
      <c r="BC2975">
        <v>85</v>
      </c>
      <c r="BD2975">
        <v>6240</v>
      </c>
      <c r="BE2975" t="s">
        <v>12320</v>
      </c>
      <c r="BF2975" t="s">
        <v>937</v>
      </c>
      <c r="BH2975">
        <v>90</v>
      </c>
      <c r="BI2975">
        <v>6240</v>
      </c>
      <c r="BJ2975" t="s">
        <v>5672</v>
      </c>
      <c r="BK2975" t="s">
        <v>939</v>
      </c>
      <c r="BP2975">
        <v>141</v>
      </c>
      <c r="BQ2975">
        <v>6200</v>
      </c>
      <c r="BS2975">
        <v>2</v>
      </c>
    </row>
    <row r="2976" spans="43:71" x14ac:dyDescent="0.2">
      <c r="AQ2976">
        <v>85</v>
      </c>
      <c r="AR2976">
        <v>6250</v>
      </c>
      <c r="AS2976" t="s">
        <v>32915</v>
      </c>
      <c r="AT2976" t="s">
        <v>936</v>
      </c>
      <c r="AU2976">
        <v>85</v>
      </c>
      <c r="AV2976">
        <v>6250</v>
      </c>
      <c r="AW2976" t="s">
        <v>26017</v>
      </c>
      <c r="AX2976" t="s">
        <v>936</v>
      </c>
      <c r="AY2976">
        <v>85</v>
      </c>
      <c r="AZ2976">
        <v>6250</v>
      </c>
      <c r="BA2976" t="s">
        <v>19169</v>
      </c>
      <c r="BB2976" t="s">
        <v>936</v>
      </c>
      <c r="BC2976">
        <v>85</v>
      </c>
      <c r="BD2976">
        <v>6250</v>
      </c>
      <c r="BE2976" t="s">
        <v>12321</v>
      </c>
      <c r="BF2976" t="s">
        <v>936</v>
      </c>
      <c r="BH2976">
        <v>90</v>
      </c>
      <c r="BI2976">
        <v>6250</v>
      </c>
      <c r="BJ2976" t="s">
        <v>5673</v>
      </c>
      <c r="BK2976" t="s">
        <v>936</v>
      </c>
      <c r="BP2976">
        <v>141</v>
      </c>
      <c r="BQ2976">
        <v>6210</v>
      </c>
      <c r="BS2976">
        <v>1</v>
      </c>
    </row>
    <row r="2977" spans="43:71" x14ac:dyDescent="0.2">
      <c r="AQ2977">
        <v>85</v>
      </c>
      <c r="AR2977">
        <v>6256</v>
      </c>
      <c r="AS2977" t="s">
        <v>32916</v>
      </c>
      <c r="AT2977" t="s">
        <v>936</v>
      </c>
      <c r="AU2977">
        <v>85</v>
      </c>
      <c r="AV2977">
        <v>6256</v>
      </c>
      <c r="AW2977" t="s">
        <v>26018</v>
      </c>
      <c r="AX2977" t="s">
        <v>936</v>
      </c>
      <c r="AY2977">
        <v>85</v>
      </c>
      <c r="AZ2977">
        <v>6256</v>
      </c>
      <c r="BA2977" t="s">
        <v>19170</v>
      </c>
      <c r="BB2977" t="s">
        <v>936</v>
      </c>
      <c r="BC2977">
        <v>85</v>
      </c>
      <c r="BD2977">
        <v>6256</v>
      </c>
      <c r="BE2977" t="s">
        <v>12322</v>
      </c>
      <c r="BF2977" t="s">
        <v>936</v>
      </c>
      <c r="BH2977">
        <v>90</v>
      </c>
      <c r="BI2977">
        <v>6256</v>
      </c>
      <c r="BJ2977" t="s">
        <v>5674</v>
      </c>
      <c r="BK2977" t="s">
        <v>936</v>
      </c>
      <c r="BP2977">
        <v>141</v>
      </c>
      <c r="BQ2977">
        <v>6240</v>
      </c>
      <c r="BS2977">
        <v>2</v>
      </c>
    </row>
    <row r="2978" spans="43:71" x14ac:dyDescent="0.2">
      <c r="AQ2978">
        <v>85</v>
      </c>
      <c r="AR2978">
        <v>6260</v>
      </c>
      <c r="AS2978" t="s">
        <v>32917</v>
      </c>
      <c r="AT2978" t="s">
        <v>937</v>
      </c>
      <c r="AU2978">
        <v>85</v>
      </c>
      <c r="AV2978">
        <v>6260</v>
      </c>
      <c r="AW2978" t="s">
        <v>26019</v>
      </c>
      <c r="AX2978" t="s">
        <v>937</v>
      </c>
      <c r="AY2978">
        <v>85</v>
      </c>
      <c r="AZ2978">
        <v>6260</v>
      </c>
      <c r="BA2978" t="s">
        <v>19171</v>
      </c>
      <c r="BB2978" t="s">
        <v>937</v>
      </c>
      <c r="BC2978">
        <v>85</v>
      </c>
      <c r="BD2978">
        <v>6260</v>
      </c>
      <c r="BE2978" t="s">
        <v>12323</v>
      </c>
      <c r="BF2978" t="s">
        <v>937</v>
      </c>
      <c r="BH2978">
        <v>90</v>
      </c>
      <c r="BI2978">
        <v>6260</v>
      </c>
      <c r="BJ2978" t="s">
        <v>5675</v>
      </c>
      <c r="BK2978" t="s">
        <v>939</v>
      </c>
      <c r="BP2978">
        <v>141</v>
      </c>
      <c r="BQ2978">
        <v>6250</v>
      </c>
      <c r="BS2978">
        <v>1</v>
      </c>
    </row>
    <row r="2979" spans="43:71" x14ac:dyDescent="0.2">
      <c r="AQ2979">
        <v>85</v>
      </c>
      <c r="AR2979">
        <v>6270</v>
      </c>
      <c r="AS2979" t="s">
        <v>32918</v>
      </c>
      <c r="AT2979" t="s">
        <v>937</v>
      </c>
      <c r="AU2979">
        <v>85</v>
      </c>
      <c r="AV2979">
        <v>6270</v>
      </c>
      <c r="AW2979" t="s">
        <v>26020</v>
      </c>
      <c r="AX2979" t="s">
        <v>937</v>
      </c>
      <c r="AY2979">
        <v>85</v>
      </c>
      <c r="AZ2979">
        <v>6270</v>
      </c>
      <c r="BA2979" t="s">
        <v>19172</v>
      </c>
      <c r="BB2979" t="s">
        <v>937</v>
      </c>
      <c r="BC2979">
        <v>85</v>
      </c>
      <c r="BD2979">
        <v>6270</v>
      </c>
      <c r="BE2979" t="s">
        <v>12324</v>
      </c>
      <c r="BF2979" t="s">
        <v>937</v>
      </c>
      <c r="BH2979">
        <v>90</v>
      </c>
      <c r="BI2979">
        <v>6270</v>
      </c>
      <c r="BJ2979" t="s">
        <v>5676</v>
      </c>
      <c r="BK2979" t="s">
        <v>937</v>
      </c>
      <c r="BP2979">
        <v>141</v>
      </c>
      <c r="BQ2979">
        <v>6256</v>
      </c>
      <c r="BS2979">
        <v>1</v>
      </c>
    </row>
    <row r="2980" spans="43:71" x14ac:dyDescent="0.2">
      <c r="AQ2980">
        <v>85</v>
      </c>
      <c r="AR2980">
        <v>6280</v>
      </c>
      <c r="AS2980" t="s">
        <v>32919</v>
      </c>
      <c r="AT2980" t="s">
        <v>936</v>
      </c>
      <c r="AU2980">
        <v>85</v>
      </c>
      <c r="AV2980">
        <v>6280</v>
      </c>
      <c r="AW2980" t="s">
        <v>26021</v>
      </c>
      <c r="AX2980" t="s">
        <v>936</v>
      </c>
      <c r="AY2980">
        <v>85</v>
      </c>
      <c r="AZ2980">
        <v>6280</v>
      </c>
      <c r="BA2980" t="s">
        <v>19173</v>
      </c>
      <c r="BB2980" t="s">
        <v>936</v>
      </c>
      <c r="BC2980">
        <v>85</v>
      </c>
      <c r="BD2980">
        <v>6280</v>
      </c>
      <c r="BE2980" t="s">
        <v>12325</v>
      </c>
      <c r="BF2980" t="s">
        <v>936</v>
      </c>
      <c r="BH2980">
        <v>90</v>
      </c>
      <c r="BI2980">
        <v>6280</v>
      </c>
      <c r="BJ2980" t="s">
        <v>5677</v>
      </c>
      <c r="BK2980" t="s">
        <v>936</v>
      </c>
      <c r="BP2980">
        <v>141</v>
      </c>
      <c r="BQ2980">
        <v>6260</v>
      </c>
      <c r="BS2980">
        <v>2</v>
      </c>
    </row>
    <row r="2981" spans="43:71" x14ac:dyDescent="0.2">
      <c r="AQ2981">
        <v>85</v>
      </c>
      <c r="AR2981">
        <v>6290</v>
      </c>
      <c r="AS2981" t="s">
        <v>32920</v>
      </c>
      <c r="AT2981" t="s">
        <v>936</v>
      </c>
      <c r="AU2981">
        <v>85</v>
      </c>
      <c r="AV2981">
        <v>6290</v>
      </c>
      <c r="AW2981" t="s">
        <v>26022</v>
      </c>
      <c r="AX2981" t="s">
        <v>936</v>
      </c>
      <c r="AY2981">
        <v>85</v>
      </c>
      <c r="AZ2981">
        <v>6290</v>
      </c>
      <c r="BA2981" t="s">
        <v>19174</v>
      </c>
      <c r="BB2981" t="s">
        <v>936</v>
      </c>
      <c r="BC2981">
        <v>85</v>
      </c>
      <c r="BD2981">
        <v>6290</v>
      </c>
      <c r="BE2981" t="s">
        <v>12326</v>
      </c>
      <c r="BF2981" t="s">
        <v>936</v>
      </c>
      <c r="BH2981">
        <v>90</v>
      </c>
      <c r="BI2981">
        <v>6290</v>
      </c>
      <c r="BJ2981" t="s">
        <v>5678</v>
      </c>
      <c r="BK2981" t="s">
        <v>936</v>
      </c>
      <c r="BP2981">
        <v>141</v>
      </c>
      <c r="BQ2981">
        <v>6270</v>
      </c>
      <c r="BS2981">
        <v>2</v>
      </c>
    </row>
    <row r="2982" spans="43:71" x14ac:dyDescent="0.2">
      <c r="AQ2982">
        <v>85</v>
      </c>
      <c r="AR2982">
        <v>6300</v>
      </c>
      <c r="AS2982" t="s">
        <v>32921</v>
      </c>
      <c r="AT2982" t="s">
        <v>936</v>
      </c>
      <c r="AU2982">
        <v>85</v>
      </c>
      <c r="AV2982">
        <v>6300</v>
      </c>
      <c r="AW2982" t="s">
        <v>26023</v>
      </c>
      <c r="AX2982" t="s">
        <v>936</v>
      </c>
      <c r="AY2982">
        <v>85</v>
      </c>
      <c r="AZ2982">
        <v>6300</v>
      </c>
      <c r="BA2982" t="s">
        <v>19175</v>
      </c>
      <c r="BB2982" t="s">
        <v>936</v>
      </c>
      <c r="BC2982">
        <v>85</v>
      </c>
      <c r="BD2982">
        <v>6300</v>
      </c>
      <c r="BE2982" t="s">
        <v>12327</v>
      </c>
      <c r="BF2982" t="s">
        <v>936</v>
      </c>
      <c r="BH2982">
        <v>90</v>
      </c>
      <c r="BI2982">
        <v>6300</v>
      </c>
      <c r="BJ2982" t="s">
        <v>5679</v>
      </c>
      <c r="BK2982" t="s">
        <v>936</v>
      </c>
      <c r="BP2982">
        <v>141</v>
      </c>
      <c r="BQ2982">
        <v>6280</v>
      </c>
      <c r="BS2982">
        <v>1</v>
      </c>
    </row>
    <row r="2983" spans="43:71" x14ac:dyDescent="0.2">
      <c r="AQ2983">
        <v>85</v>
      </c>
      <c r="AR2983">
        <v>6310</v>
      </c>
      <c r="AS2983" t="s">
        <v>32922</v>
      </c>
      <c r="AT2983" t="s">
        <v>936</v>
      </c>
      <c r="AU2983">
        <v>85</v>
      </c>
      <c r="AV2983">
        <v>6310</v>
      </c>
      <c r="AW2983" t="s">
        <v>26024</v>
      </c>
      <c r="AX2983" t="s">
        <v>936</v>
      </c>
      <c r="AY2983">
        <v>85</v>
      </c>
      <c r="AZ2983">
        <v>6310</v>
      </c>
      <c r="BA2983" t="s">
        <v>19176</v>
      </c>
      <c r="BB2983" t="s">
        <v>936</v>
      </c>
      <c r="BC2983">
        <v>85</v>
      </c>
      <c r="BD2983">
        <v>6310</v>
      </c>
      <c r="BE2983" t="s">
        <v>12328</v>
      </c>
      <c r="BF2983" t="s">
        <v>936</v>
      </c>
      <c r="BH2983">
        <v>90</v>
      </c>
      <c r="BI2983">
        <v>6310</v>
      </c>
      <c r="BJ2983" t="s">
        <v>5680</v>
      </c>
      <c r="BK2983" t="s">
        <v>936</v>
      </c>
      <c r="BP2983">
        <v>141</v>
      </c>
      <c r="BQ2983">
        <v>6290</v>
      </c>
      <c r="BS2983">
        <v>1</v>
      </c>
    </row>
    <row r="2984" spans="43:71" x14ac:dyDescent="0.2">
      <c r="AQ2984">
        <v>85</v>
      </c>
      <c r="AR2984">
        <v>6320</v>
      </c>
      <c r="AS2984" t="s">
        <v>32923</v>
      </c>
      <c r="AT2984" t="s">
        <v>936</v>
      </c>
      <c r="AU2984">
        <v>85</v>
      </c>
      <c r="AV2984">
        <v>6320</v>
      </c>
      <c r="AW2984" t="s">
        <v>26025</v>
      </c>
      <c r="AX2984" t="s">
        <v>936</v>
      </c>
      <c r="AY2984">
        <v>85</v>
      </c>
      <c r="AZ2984">
        <v>6320</v>
      </c>
      <c r="BA2984" t="s">
        <v>19177</v>
      </c>
      <c r="BB2984" t="s">
        <v>936</v>
      </c>
      <c r="BC2984">
        <v>85</v>
      </c>
      <c r="BD2984">
        <v>6320</v>
      </c>
      <c r="BE2984" t="s">
        <v>12329</v>
      </c>
      <c r="BF2984" t="s">
        <v>936</v>
      </c>
      <c r="BH2984">
        <v>90</v>
      </c>
      <c r="BI2984">
        <v>6320</v>
      </c>
      <c r="BJ2984" t="s">
        <v>5681</v>
      </c>
      <c r="BK2984" t="s">
        <v>936</v>
      </c>
      <c r="BP2984">
        <v>141</v>
      </c>
      <c r="BQ2984">
        <v>6300</v>
      </c>
      <c r="BS2984">
        <v>1</v>
      </c>
    </row>
    <row r="2985" spans="43:71" x14ac:dyDescent="0.2">
      <c r="AQ2985">
        <v>85</v>
      </c>
      <c r="AR2985">
        <v>6330</v>
      </c>
      <c r="AS2985" t="s">
        <v>32924</v>
      </c>
      <c r="AT2985" t="s">
        <v>936</v>
      </c>
      <c r="AU2985">
        <v>85</v>
      </c>
      <c r="AV2985">
        <v>6330</v>
      </c>
      <c r="AW2985" t="s">
        <v>26026</v>
      </c>
      <c r="AX2985" t="s">
        <v>936</v>
      </c>
      <c r="AY2985">
        <v>85</v>
      </c>
      <c r="AZ2985">
        <v>6330</v>
      </c>
      <c r="BA2985" t="s">
        <v>19178</v>
      </c>
      <c r="BB2985" t="s">
        <v>936</v>
      </c>
      <c r="BC2985">
        <v>85</v>
      </c>
      <c r="BD2985">
        <v>6330</v>
      </c>
      <c r="BE2985" t="s">
        <v>12330</v>
      </c>
      <c r="BF2985" t="s">
        <v>938</v>
      </c>
      <c r="BH2985">
        <v>90</v>
      </c>
      <c r="BI2985">
        <v>6330</v>
      </c>
      <c r="BJ2985" t="s">
        <v>5682</v>
      </c>
      <c r="BK2985" t="s">
        <v>936</v>
      </c>
      <c r="BP2985">
        <v>141</v>
      </c>
      <c r="BQ2985">
        <v>6310</v>
      </c>
      <c r="BS2985">
        <v>1</v>
      </c>
    </row>
    <row r="2986" spans="43:71" x14ac:dyDescent="0.2">
      <c r="AQ2986">
        <v>85</v>
      </c>
      <c r="AR2986">
        <v>6340</v>
      </c>
      <c r="AS2986" t="s">
        <v>32925</v>
      </c>
      <c r="AT2986" t="s">
        <v>936</v>
      </c>
      <c r="AU2986">
        <v>85</v>
      </c>
      <c r="AV2986">
        <v>6340</v>
      </c>
      <c r="AW2986" t="s">
        <v>26027</v>
      </c>
      <c r="AX2986" t="s">
        <v>936</v>
      </c>
      <c r="AY2986">
        <v>85</v>
      </c>
      <c r="AZ2986">
        <v>6340</v>
      </c>
      <c r="BA2986" t="s">
        <v>19179</v>
      </c>
      <c r="BB2986" t="s">
        <v>936</v>
      </c>
      <c r="BC2986">
        <v>85</v>
      </c>
      <c r="BD2986">
        <v>6340</v>
      </c>
      <c r="BE2986" t="s">
        <v>12331</v>
      </c>
      <c r="BF2986" t="s">
        <v>936</v>
      </c>
      <c r="BH2986">
        <v>90</v>
      </c>
      <c r="BI2986">
        <v>6340</v>
      </c>
      <c r="BJ2986" t="s">
        <v>5683</v>
      </c>
      <c r="BK2986" t="s">
        <v>936</v>
      </c>
      <c r="BP2986">
        <v>141</v>
      </c>
      <c r="BQ2986">
        <v>6320</v>
      </c>
      <c r="BS2986">
        <v>3</v>
      </c>
    </row>
    <row r="2987" spans="43:71" x14ac:dyDescent="0.2">
      <c r="AQ2987">
        <v>85</v>
      </c>
      <c r="AR2987">
        <v>6350</v>
      </c>
      <c r="AS2987" t="s">
        <v>32926</v>
      </c>
      <c r="AT2987" t="s">
        <v>936</v>
      </c>
      <c r="AU2987">
        <v>85</v>
      </c>
      <c r="AV2987">
        <v>6350</v>
      </c>
      <c r="AW2987" t="s">
        <v>26028</v>
      </c>
      <c r="AX2987" t="s">
        <v>936</v>
      </c>
      <c r="AY2987">
        <v>85</v>
      </c>
      <c r="AZ2987">
        <v>6350</v>
      </c>
      <c r="BA2987" t="s">
        <v>19180</v>
      </c>
      <c r="BB2987" t="s">
        <v>936</v>
      </c>
      <c r="BC2987">
        <v>85</v>
      </c>
      <c r="BD2987">
        <v>6350</v>
      </c>
      <c r="BE2987" t="s">
        <v>12332</v>
      </c>
      <c r="BF2987" t="s">
        <v>936</v>
      </c>
      <c r="BH2987">
        <v>90</v>
      </c>
      <c r="BI2987">
        <v>6350</v>
      </c>
      <c r="BJ2987" t="s">
        <v>5684</v>
      </c>
      <c r="BK2987" t="s">
        <v>936</v>
      </c>
      <c r="BP2987">
        <v>141</v>
      </c>
      <c r="BQ2987">
        <v>6330</v>
      </c>
      <c r="BS2987">
        <v>1</v>
      </c>
    </row>
    <row r="2988" spans="43:71" x14ac:dyDescent="0.2">
      <c r="AQ2988">
        <v>85</v>
      </c>
      <c r="AR2988">
        <v>6360</v>
      </c>
      <c r="AS2988" t="s">
        <v>32927</v>
      </c>
      <c r="AT2988" t="s">
        <v>936</v>
      </c>
      <c r="AU2988">
        <v>85</v>
      </c>
      <c r="AV2988">
        <v>6360</v>
      </c>
      <c r="AW2988" t="s">
        <v>26029</v>
      </c>
      <c r="AX2988" t="s">
        <v>936</v>
      </c>
      <c r="AY2988">
        <v>85</v>
      </c>
      <c r="AZ2988">
        <v>6360</v>
      </c>
      <c r="BA2988" t="s">
        <v>19181</v>
      </c>
      <c r="BB2988" t="s">
        <v>936</v>
      </c>
      <c r="BC2988">
        <v>85</v>
      </c>
      <c r="BD2988">
        <v>6360</v>
      </c>
      <c r="BE2988" t="s">
        <v>12333</v>
      </c>
      <c r="BF2988" t="s">
        <v>936</v>
      </c>
      <c r="BH2988">
        <v>90</v>
      </c>
      <c r="BI2988">
        <v>6360</v>
      </c>
      <c r="BJ2988" t="s">
        <v>5685</v>
      </c>
      <c r="BK2988" t="s">
        <v>936</v>
      </c>
      <c r="BP2988">
        <v>141</v>
      </c>
      <c r="BQ2988">
        <v>6340</v>
      </c>
      <c r="BS2988">
        <v>1</v>
      </c>
    </row>
    <row r="2989" spans="43:71" x14ac:dyDescent="0.2">
      <c r="AQ2989">
        <v>85</v>
      </c>
      <c r="AR2989">
        <v>7205</v>
      </c>
      <c r="AS2989" t="s">
        <v>32928</v>
      </c>
      <c r="AT2989" t="s">
        <v>936</v>
      </c>
      <c r="AU2989">
        <v>85</v>
      </c>
      <c r="AV2989">
        <v>7205</v>
      </c>
      <c r="AW2989" t="s">
        <v>26030</v>
      </c>
      <c r="AX2989" t="s">
        <v>936</v>
      </c>
      <c r="AY2989">
        <v>85</v>
      </c>
      <c r="AZ2989">
        <v>7205</v>
      </c>
      <c r="BA2989" t="s">
        <v>19182</v>
      </c>
      <c r="BB2989" t="s">
        <v>936</v>
      </c>
      <c r="BC2989">
        <v>85</v>
      </c>
      <c r="BD2989">
        <v>7205</v>
      </c>
      <c r="BE2989" t="s">
        <v>12334</v>
      </c>
      <c r="BF2989" t="s">
        <v>936</v>
      </c>
      <c r="BH2989">
        <v>90</v>
      </c>
      <c r="BI2989">
        <v>7205</v>
      </c>
      <c r="BJ2989" t="s">
        <v>5686</v>
      </c>
      <c r="BK2989" t="s">
        <v>939</v>
      </c>
      <c r="BP2989">
        <v>142</v>
      </c>
      <c r="BQ2989">
        <v>6010</v>
      </c>
      <c r="BS2989">
        <v>2</v>
      </c>
    </row>
    <row r="2990" spans="43:71" x14ac:dyDescent="0.2">
      <c r="AQ2990">
        <v>85</v>
      </c>
      <c r="AR2990">
        <v>7206</v>
      </c>
      <c r="AS2990" t="s">
        <v>32929</v>
      </c>
      <c r="AT2990" t="s">
        <v>936</v>
      </c>
      <c r="AU2990">
        <v>85</v>
      </c>
      <c r="AV2990">
        <v>7206</v>
      </c>
      <c r="AW2990" t="s">
        <v>26031</v>
      </c>
      <c r="AX2990" t="s">
        <v>936</v>
      </c>
      <c r="AY2990">
        <v>85</v>
      </c>
      <c r="AZ2990">
        <v>7206</v>
      </c>
      <c r="BA2990" t="s">
        <v>19183</v>
      </c>
      <c r="BB2990" t="s">
        <v>936</v>
      </c>
      <c r="BC2990">
        <v>85</v>
      </c>
      <c r="BD2990">
        <v>7206</v>
      </c>
      <c r="BE2990" t="s">
        <v>12335</v>
      </c>
      <c r="BF2990" t="s">
        <v>936</v>
      </c>
      <c r="BH2990">
        <v>90</v>
      </c>
      <c r="BI2990">
        <v>7206</v>
      </c>
      <c r="BJ2990" t="s">
        <v>5687</v>
      </c>
      <c r="BK2990" t="s">
        <v>939</v>
      </c>
      <c r="BP2990">
        <v>142</v>
      </c>
      <c r="BQ2990">
        <v>6020</v>
      </c>
      <c r="BS2990">
        <v>2</v>
      </c>
    </row>
    <row r="2991" spans="43:71" x14ac:dyDescent="0.2">
      <c r="AQ2991">
        <v>85</v>
      </c>
      <c r="AR2991">
        <v>7207</v>
      </c>
      <c r="AS2991" t="s">
        <v>32930</v>
      </c>
      <c r="AT2991" t="s">
        <v>936</v>
      </c>
      <c r="AU2991">
        <v>85</v>
      </c>
      <c r="AV2991">
        <v>7207</v>
      </c>
      <c r="AW2991" t="s">
        <v>26032</v>
      </c>
      <c r="AX2991" t="s">
        <v>936</v>
      </c>
      <c r="AY2991">
        <v>85</v>
      </c>
      <c r="AZ2991">
        <v>7207</v>
      </c>
      <c r="BA2991" t="s">
        <v>19184</v>
      </c>
      <c r="BB2991" t="s">
        <v>936</v>
      </c>
      <c r="BC2991">
        <v>85</v>
      </c>
      <c r="BD2991">
        <v>7207</v>
      </c>
      <c r="BE2991" t="s">
        <v>12336</v>
      </c>
      <c r="BF2991" t="s">
        <v>936</v>
      </c>
      <c r="BH2991">
        <v>90</v>
      </c>
      <c r="BI2991">
        <v>7207</v>
      </c>
      <c r="BJ2991" t="s">
        <v>5688</v>
      </c>
      <c r="BK2991" t="s">
        <v>939</v>
      </c>
      <c r="BP2991">
        <v>142</v>
      </c>
      <c r="BQ2991">
        <v>6030</v>
      </c>
      <c r="BS2991">
        <v>1</v>
      </c>
    </row>
    <row r="2992" spans="43:71" x14ac:dyDescent="0.2">
      <c r="AQ2992">
        <v>85</v>
      </c>
      <c r="AR2992">
        <v>7210</v>
      </c>
      <c r="AS2992" t="s">
        <v>32931</v>
      </c>
      <c r="AT2992" t="s">
        <v>938</v>
      </c>
      <c r="AU2992">
        <v>85</v>
      </c>
      <c r="AV2992">
        <v>7210</v>
      </c>
      <c r="AW2992" t="s">
        <v>26033</v>
      </c>
      <c r="AX2992" t="s">
        <v>938</v>
      </c>
      <c r="AY2992">
        <v>85</v>
      </c>
      <c r="AZ2992">
        <v>7210</v>
      </c>
      <c r="BA2992" t="s">
        <v>19185</v>
      </c>
      <c r="BB2992" t="s">
        <v>938</v>
      </c>
      <c r="BC2992">
        <v>85</v>
      </c>
      <c r="BD2992">
        <v>7210</v>
      </c>
      <c r="BE2992" t="s">
        <v>12337</v>
      </c>
      <c r="BF2992" t="s">
        <v>938</v>
      </c>
      <c r="BH2992">
        <v>90</v>
      </c>
      <c r="BI2992">
        <v>7210</v>
      </c>
      <c r="BJ2992" t="s">
        <v>5689</v>
      </c>
      <c r="BK2992" t="s">
        <v>938</v>
      </c>
      <c r="BP2992">
        <v>142</v>
      </c>
      <c r="BQ2992">
        <v>6040</v>
      </c>
      <c r="BS2992">
        <v>1</v>
      </c>
    </row>
    <row r="2993" spans="43:71" x14ac:dyDescent="0.2">
      <c r="AQ2993">
        <v>85</v>
      </c>
      <c r="AR2993">
        <v>8073</v>
      </c>
      <c r="AS2993" t="s">
        <v>32932</v>
      </c>
      <c r="AT2993" t="s">
        <v>936</v>
      </c>
      <c r="AU2993">
        <v>85</v>
      </c>
      <c r="AV2993">
        <v>8073</v>
      </c>
      <c r="AW2993" t="s">
        <v>26034</v>
      </c>
      <c r="AX2993" t="s">
        <v>936</v>
      </c>
      <c r="AY2993">
        <v>85</v>
      </c>
      <c r="AZ2993">
        <v>8073</v>
      </c>
      <c r="BA2993" t="s">
        <v>19186</v>
      </c>
      <c r="BB2993" t="s">
        <v>936</v>
      </c>
      <c r="BC2993">
        <v>85</v>
      </c>
      <c r="BD2993">
        <v>8073</v>
      </c>
      <c r="BE2993" t="s">
        <v>12338</v>
      </c>
      <c r="BF2993" t="s">
        <v>936</v>
      </c>
      <c r="BH2993">
        <v>90</v>
      </c>
      <c r="BI2993">
        <v>8073</v>
      </c>
      <c r="BJ2993" t="s">
        <v>5690</v>
      </c>
      <c r="BK2993" t="s">
        <v>936</v>
      </c>
      <c r="BP2993">
        <v>142</v>
      </c>
      <c r="BQ2993">
        <v>6070</v>
      </c>
      <c r="BS2993">
        <v>2</v>
      </c>
    </row>
    <row r="2994" spans="43:71" x14ac:dyDescent="0.2">
      <c r="AQ2994">
        <v>85</v>
      </c>
      <c r="AR2994">
        <v>8074</v>
      </c>
      <c r="AS2994" t="s">
        <v>32933</v>
      </c>
      <c r="AT2994" t="s">
        <v>937</v>
      </c>
      <c r="AU2994">
        <v>85</v>
      </c>
      <c r="AV2994">
        <v>8074</v>
      </c>
      <c r="AW2994" t="s">
        <v>26035</v>
      </c>
      <c r="AX2994" t="s">
        <v>937</v>
      </c>
      <c r="AY2994">
        <v>85</v>
      </c>
      <c r="AZ2994">
        <v>8074</v>
      </c>
      <c r="BA2994" t="s">
        <v>19187</v>
      </c>
      <c r="BB2994" t="s">
        <v>937</v>
      </c>
      <c r="BC2994">
        <v>85</v>
      </c>
      <c r="BD2994">
        <v>8074</v>
      </c>
      <c r="BE2994" t="s">
        <v>12339</v>
      </c>
      <c r="BF2994" t="s">
        <v>937</v>
      </c>
      <c r="BH2994">
        <v>90</v>
      </c>
      <c r="BI2994">
        <v>8074</v>
      </c>
      <c r="BJ2994" t="s">
        <v>5691</v>
      </c>
      <c r="BK2994" t="s">
        <v>937</v>
      </c>
      <c r="BP2994">
        <v>142</v>
      </c>
      <c r="BQ2994">
        <v>6080</v>
      </c>
      <c r="BS2994">
        <v>1</v>
      </c>
    </row>
    <row r="2995" spans="43:71" x14ac:dyDescent="0.2">
      <c r="AQ2995">
        <v>85</v>
      </c>
      <c r="AR2995">
        <v>8075</v>
      </c>
      <c r="AS2995" t="s">
        <v>32934</v>
      </c>
      <c r="AT2995" t="s">
        <v>936</v>
      </c>
      <c r="AU2995">
        <v>85</v>
      </c>
      <c r="AV2995">
        <v>8075</v>
      </c>
      <c r="AW2995" t="s">
        <v>26036</v>
      </c>
      <c r="AX2995" t="s">
        <v>936</v>
      </c>
      <c r="AY2995">
        <v>85</v>
      </c>
      <c r="AZ2995">
        <v>8075</v>
      </c>
      <c r="BA2995" t="s">
        <v>19188</v>
      </c>
      <c r="BB2995" t="s">
        <v>936</v>
      </c>
      <c r="BC2995">
        <v>85</v>
      </c>
      <c r="BD2995">
        <v>8075</v>
      </c>
      <c r="BE2995" t="s">
        <v>12340</v>
      </c>
      <c r="BF2995" t="s">
        <v>936</v>
      </c>
      <c r="BH2995">
        <v>90</v>
      </c>
      <c r="BI2995">
        <v>8075</v>
      </c>
      <c r="BJ2995" t="s">
        <v>5692</v>
      </c>
      <c r="BK2995" t="s">
        <v>936</v>
      </c>
      <c r="BP2995">
        <v>142</v>
      </c>
      <c r="BQ2995">
        <v>6090</v>
      </c>
      <c r="BS2995">
        <v>1</v>
      </c>
    </row>
    <row r="2996" spans="43:71" x14ac:dyDescent="0.2">
      <c r="AQ2996">
        <v>85</v>
      </c>
      <c r="AR2996">
        <v>8076</v>
      </c>
      <c r="AS2996" t="s">
        <v>32935</v>
      </c>
      <c r="AT2996" t="s">
        <v>937</v>
      </c>
      <c r="AU2996">
        <v>85</v>
      </c>
      <c r="AV2996">
        <v>8076</v>
      </c>
      <c r="AW2996" t="s">
        <v>26037</v>
      </c>
      <c r="AX2996" t="s">
        <v>937</v>
      </c>
      <c r="AY2996">
        <v>85</v>
      </c>
      <c r="AZ2996">
        <v>8076</v>
      </c>
      <c r="BA2996" t="s">
        <v>19189</v>
      </c>
      <c r="BB2996" t="s">
        <v>937</v>
      </c>
      <c r="BC2996">
        <v>85</v>
      </c>
      <c r="BD2996">
        <v>8076</v>
      </c>
      <c r="BE2996" t="s">
        <v>12341</v>
      </c>
      <c r="BF2996" t="s">
        <v>937</v>
      </c>
      <c r="BH2996">
        <v>90</v>
      </c>
      <c r="BI2996">
        <v>8076</v>
      </c>
      <c r="BJ2996" t="s">
        <v>5693</v>
      </c>
      <c r="BK2996" t="s">
        <v>937</v>
      </c>
      <c r="BP2996">
        <v>142</v>
      </c>
      <c r="BQ2996">
        <v>6100</v>
      </c>
      <c r="BS2996">
        <v>2</v>
      </c>
    </row>
    <row r="2997" spans="43:71" x14ac:dyDescent="0.2">
      <c r="AQ2997">
        <v>85</v>
      </c>
      <c r="AR2997">
        <v>8077</v>
      </c>
      <c r="AS2997" t="s">
        <v>32936</v>
      </c>
      <c r="AT2997" t="s">
        <v>937</v>
      </c>
      <c r="AU2997">
        <v>85</v>
      </c>
      <c r="AV2997">
        <v>8077</v>
      </c>
      <c r="AW2997" t="s">
        <v>26038</v>
      </c>
      <c r="AX2997" t="s">
        <v>937</v>
      </c>
      <c r="AY2997">
        <v>85</v>
      </c>
      <c r="AZ2997">
        <v>8077</v>
      </c>
      <c r="BA2997" t="s">
        <v>19190</v>
      </c>
      <c r="BB2997" t="s">
        <v>937</v>
      </c>
      <c r="BC2997">
        <v>85</v>
      </c>
      <c r="BD2997">
        <v>8077</v>
      </c>
      <c r="BE2997" t="s">
        <v>12342</v>
      </c>
      <c r="BF2997" t="s">
        <v>937</v>
      </c>
      <c r="BH2997">
        <v>90</v>
      </c>
      <c r="BI2997">
        <v>8077</v>
      </c>
      <c r="BJ2997" t="s">
        <v>5694</v>
      </c>
      <c r="BK2997" t="s">
        <v>937</v>
      </c>
      <c r="BP2997">
        <v>142</v>
      </c>
      <c r="BQ2997">
        <v>6101</v>
      </c>
      <c r="BS2997">
        <v>2</v>
      </c>
    </row>
    <row r="2998" spans="43:71" x14ac:dyDescent="0.2">
      <c r="AQ2998">
        <v>85</v>
      </c>
      <c r="AR2998">
        <v>8078</v>
      </c>
      <c r="AS2998" t="s">
        <v>32937</v>
      </c>
      <c r="AT2998" t="s">
        <v>937</v>
      </c>
      <c r="AU2998">
        <v>85</v>
      </c>
      <c r="AV2998">
        <v>8078</v>
      </c>
      <c r="AW2998" t="s">
        <v>26039</v>
      </c>
      <c r="AX2998" t="s">
        <v>937</v>
      </c>
      <c r="AY2998">
        <v>85</v>
      </c>
      <c r="AZ2998">
        <v>8078</v>
      </c>
      <c r="BA2998" t="s">
        <v>19191</v>
      </c>
      <c r="BB2998" t="s">
        <v>937</v>
      </c>
      <c r="BC2998">
        <v>85</v>
      </c>
      <c r="BD2998">
        <v>8078</v>
      </c>
      <c r="BE2998" t="s">
        <v>12343</v>
      </c>
      <c r="BF2998" t="s">
        <v>937</v>
      </c>
      <c r="BH2998">
        <v>90</v>
      </c>
      <c r="BI2998">
        <v>8078</v>
      </c>
      <c r="BJ2998" t="s">
        <v>5695</v>
      </c>
      <c r="BK2998" t="s">
        <v>937</v>
      </c>
      <c r="BP2998">
        <v>142</v>
      </c>
      <c r="BQ2998">
        <v>6110</v>
      </c>
      <c r="BS2998">
        <v>1</v>
      </c>
    </row>
    <row r="2999" spans="43:71" x14ac:dyDescent="0.2">
      <c r="AQ2999">
        <v>85</v>
      </c>
      <c r="AR2999">
        <v>8079</v>
      </c>
      <c r="AS2999" t="s">
        <v>32938</v>
      </c>
      <c r="AT2999" t="s">
        <v>937</v>
      </c>
      <c r="AU2999">
        <v>85</v>
      </c>
      <c r="AV2999">
        <v>8079</v>
      </c>
      <c r="AW2999" t="s">
        <v>26040</v>
      </c>
      <c r="AX2999" t="s">
        <v>937</v>
      </c>
      <c r="AY2999">
        <v>85</v>
      </c>
      <c r="AZ2999">
        <v>8079</v>
      </c>
      <c r="BA2999" t="s">
        <v>19192</v>
      </c>
      <c r="BB2999" t="s">
        <v>937</v>
      </c>
      <c r="BC2999">
        <v>85</v>
      </c>
      <c r="BD2999">
        <v>8079</v>
      </c>
      <c r="BE2999" t="s">
        <v>12344</v>
      </c>
      <c r="BF2999" t="s">
        <v>937</v>
      </c>
      <c r="BH2999">
        <v>90</v>
      </c>
      <c r="BI2999">
        <v>8079</v>
      </c>
      <c r="BJ2999" t="s">
        <v>5696</v>
      </c>
      <c r="BK2999" t="s">
        <v>936</v>
      </c>
      <c r="BP2999">
        <v>142</v>
      </c>
      <c r="BQ2999">
        <v>6130</v>
      </c>
      <c r="BS2999">
        <v>1</v>
      </c>
    </row>
    <row r="3000" spans="43:71" x14ac:dyDescent="0.2">
      <c r="AQ3000">
        <v>85</v>
      </c>
      <c r="AR3000">
        <v>8080</v>
      </c>
      <c r="AS3000" t="s">
        <v>32939</v>
      </c>
      <c r="AT3000" t="s">
        <v>938</v>
      </c>
      <c r="AU3000">
        <v>85</v>
      </c>
      <c r="AV3000">
        <v>8080</v>
      </c>
      <c r="AW3000" t="s">
        <v>26041</v>
      </c>
      <c r="AX3000" t="s">
        <v>938</v>
      </c>
      <c r="AY3000">
        <v>85</v>
      </c>
      <c r="AZ3000">
        <v>8080</v>
      </c>
      <c r="BA3000" t="s">
        <v>19193</v>
      </c>
      <c r="BB3000" t="s">
        <v>938</v>
      </c>
      <c r="BC3000">
        <v>85</v>
      </c>
      <c r="BD3000">
        <v>8080</v>
      </c>
      <c r="BE3000" t="s">
        <v>12345</v>
      </c>
      <c r="BF3000" t="s">
        <v>938</v>
      </c>
      <c r="BH3000">
        <v>90</v>
      </c>
      <c r="BI3000">
        <v>8080</v>
      </c>
      <c r="BJ3000" t="s">
        <v>5697</v>
      </c>
      <c r="BK3000" t="s">
        <v>937</v>
      </c>
      <c r="BP3000">
        <v>142</v>
      </c>
      <c r="BQ3000">
        <v>6131</v>
      </c>
      <c r="BS3000">
        <v>2</v>
      </c>
    </row>
    <row r="3001" spans="43:71" x14ac:dyDescent="0.2">
      <c r="AQ3001">
        <v>85</v>
      </c>
      <c r="AR3001">
        <v>8081</v>
      </c>
      <c r="AS3001" t="s">
        <v>32940</v>
      </c>
      <c r="AT3001" t="s">
        <v>936</v>
      </c>
      <c r="AU3001">
        <v>85</v>
      </c>
      <c r="AV3001">
        <v>8081</v>
      </c>
      <c r="AW3001" t="s">
        <v>26042</v>
      </c>
      <c r="AX3001" t="s">
        <v>936</v>
      </c>
      <c r="AY3001">
        <v>85</v>
      </c>
      <c r="AZ3001">
        <v>8081</v>
      </c>
      <c r="BA3001" t="s">
        <v>19194</v>
      </c>
      <c r="BB3001" t="s">
        <v>936</v>
      </c>
      <c r="BC3001">
        <v>85</v>
      </c>
      <c r="BD3001">
        <v>8081</v>
      </c>
      <c r="BE3001" t="s">
        <v>12346</v>
      </c>
      <c r="BF3001" t="s">
        <v>936</v>
      </c>
      <c r="BH3001">
        <v>90</v>
      </c>
      <c r="BI3001">
        <v>8081</v>
      </c>
      <c r="BJ3001" t="s">
        <v>5698</v>
      </c>
      <c r="BK3001" t="s">
        <v>937</v>
      </c>
      <c r="BP3001">
        <v>142</v>
      </c>
      <c r="BQ3001">
        <v>6140</v>
      </c>
      <c r="BS3001">
        <v>2</v>
      </c>
    </row>
    <row r="3002" spans="43:71" x14ac:dyDescent="0.2">
      <c r="AQ3002">
        <v>85</v>
      </c>
      <c r="AR3002">
        <v>8082</v>
      </c>
      <c r="AS3002" t="s">
        <v>32941</v>
      </c>
      <c r="AT3002" t="s">
        <v>937</v>
      </c>
      <c r="AU3002">
        <v>85</v>
      </c>
      <c r="AV3002">
        <v>8082</v>
      </c>
      <c r="AW3002" t="s">
        <v>26043</v>
      </c>
      <c r="AX3002" t="s">
        <v>937</v>
      </c>
      <c r="AY3002">
        <v>85</v>
      </c>
      <c r="AZ3002">
        <v>8082</v>
      </c>
      <c r="BA3002" t="s">
        <v>19195</v>
      </c>
      <c r="BB3002" t="s">
        <v>937</v>
      </c>
      <c r="BC3002">
        <v>85</v>
      </c>
      <c r="BD3002">
        <v>8082</v>
      </c>
      <c r="BE3002" t="s">
        <v>12347</v>
      </c>
      <c r="BF3002" t="s">
        <v>937</v>
      </c>
      <c r="BH3002">
        <v>90</v>
      </c>
      <c r="BI3002">
        <v>8082</v>
      </c>
      <c r="BJ3002" t="s">
        <v>5699</v>
      </c>
      <c r="BK3002" t="s">
        <v>937</v>
      </c>
      <c r="BP3002">
        <v>142</v>
      </c>
      <c r="BQ3002">
        <v>6150</v>
      </c>
      <c r="BS3002">
        <v>3</v>
      </c>
    </row>
    <row r="3003" spans="43:71" x14ac:dyDescent="0.2">
      <c r="AQ3003">
        <v>85</v>
      </c>
      <c r="AR3003">
        <v>8083</v>
      </c>
      <c r="AS3003" t="s">
        <v>32942</v>
      </c>
      <c r="AT3003" t="s">
        <v>937</v>
      </c>
      <c r="AU3003">
        <v>85</v>
      </c>
      <c r="AV3003">
        <v>8083</v>
      </c>
      <c r="AW3003" t="s">
        <v>26044</v>
      </c>
      <c r="AX3003" t="s">
        <v>937</v>
      </c>
      <c r="AY3003">
        <v>85</v>
      </c>
      <c r="AZ3003">
        <v>8083</v>
      </c>
      <c r="BA3003" t="s">
        <v>19196</v>
      </c>
      <c r="BB3003" t="s">
        <v>937</v>
      </c>
      <c r="BC3003">
        <v>85</v>
      </c>
      <c r="BD3003">
        <v>8083</v>
      </c>
      <c r="BE3003" t="s">
        <v>12348</v>
      </c>
      <c r="BF3003" t="s">
        <v>937</v>
      </c>
      <c r="BH3003">
        <v>90</v>
      </c>
      <c r="BI3003">
        <v>8083</v>
      </c>
      <c r="BJ3003" t="s">
        <v>5700</v>
      </c>
      <c r="BK3003" t="s">
        <v>937</v>
      </c>
      <c r="BP3003">
        <v>142</v>
      </c>
      <c r="BQ3003">
        <v>6160</v>
      </c>
      <c r="BS3003">
        <v>2</v>
      </c>
    </row>
    <row r="3004" spans="43:71" x14ac:dyDescent="0.2">
      <c r="AQ3004">
        <v>85</v>
      </c>
      <c r="AR3004">
        <v>8084</v>
      </c>
      <c r="AS3004" t="s">
        <v>32943</v>
      </c>
      <c r="AT3004" t="s">
        <v>937</v>
      </c>
      <c r="AU3004">
        <v>85</v>
      </c>
      <c r="AV3004">
        <v>8084</v>
      </c>
      <c r="AW3004" t="s">
        <v>26045</v>
      </c>
      <c r="AX3004" t="s">
        <v>937</v>
      </c>
      <c r="AY3004">
        <v>85</v>
      </c>
      <c r="AZ3004">
        <v>8084</v>
      </c>
      <c r="BA3004" t="s">
        <v>19197</v>
      </c>
      <c r="BB3004" t="s">
        <v>937</v>
      </c>
      <c r="BC3004">
        <v>85</v>
      </c>
      <c r="BD3004">
        <v>8084</v>
      </c>
      <c r="BE3004" t="s">
        <v>12349</v>
      </c>
      <c r="BF3004" t="s">
        <v>937</v>
      </c>
      <c r="BH3004">
        <v>90</v>
      </c>
      <c r="BI3004">
        <v>8084</v>
      </c>
      <c r="BJ3004" t="s">
        <v>5701</v>
      </c>
      <c r="BK3004" t="s">
        <v>937</v>
      </c>
      <c r="BP3004">
        <v>142</v>
      </c>
      <c r="BQ3004">
        <v>6170</v>
      </c>
      <c r="BS3004">
        <v>2</v>
      </c>
    </row>
    <row r="3005" spans="43:71" x14ac:dyDescent="0.2">
      <c r="AQ3005">
        <v>86</v>
      </c>
      <c r="AR3005">
        <v>6010</v>
      </c>
      <c r="AS3005" t="s">
        <v>32944</v>
      </c>
      <c r="AT3005" t="s">
        <v>937</v>
      </c>
      <c r="AU3005">
        <v>86</v>
      </c>
      <c r="AV3005">
        <v>6010</v>
      </c>
      <c r="AW3005" t="s">
        <v>26046</v>
      </c>
      <c r="AX3005" t="s">
        <v>937</v>
      </c>
      <c r="AY3005">
        <v>86</v>
      </c>
      <c r="AZ3005">
        <v>6010</v>
      </c>
      <c r="BA3005" t="s">
        <v>19198</v>
      </c>
      <c r="BB3005" t="s">
        <v>937</v>
      </c>
      <c r="BC3005">
        <v>86</v>
      </c>
      <c r="BD3005">
        <v>6010</v>
      </c>
      <c r="BE3005" t="s">
        <v>12350</v>
      </c>
      <c r="BF3005" t="s">
        <v>937</v>
      </c>
      <c r="BH3005">
        <v>91</v>
      </c>
      <c r="BI3005">
        <v>6010</v>
      </c>
      <c r="BJ3005" t="s">
        <v>5702</v>
      </c>
      <c r="BK3005" t="s">
        <v>937</v>
      </c>
      <c r="BP3005">
        <v>142</v>
      </c>
      <c r="BQ3005">
        <v>6180</v>
      </c>
      <c r="BS3005">
        <v>2</v>
      </c>
    </row>
    <row r="3006" spans="43:71" x14ac:dyDescent="0.2">
      <c r="AQ3006">
        <v>86</v>
      </c>
      <c r="AR3006">
        <v>6020</v>
      </c>
      <c r="AS3006" t="s">
        <v>32945</v>
      </c>
      <c r="AT3006" t="s">
        <v>937</v>
      </c>
      <c r="AU3006">
        <v>86</v>
      </c>
      <c r="AV3006">
        <v>6020</v>
      </c>
      <c r="AW3006" t="s">
        <v>26047</v>
      </c>
      <c r="AX3006" t="s">
        <v>937</v>
      </c>
      <c r="AY3006">
        <v>86</v>
      </c>
      <c r="AZ3006">
        <v>6020</v>
      </c>
      <c r="BA3006" t="s">
        <v>19199</v>
      </c>
      <c r="BB3006" t="s">
        <v>937</v>
      </c>
      <c r="BC3006">
        <v>86</v>
      </c>
      <c r="BD3006">
        <v>6020</v>
      </c>
      <c r="BE3006" t="s">
        <v>12351</v>
      </c>
      <c r="BF3006" t="s">
        <v>937</v>
      </c>
      <c r="BH3006">
        <v>91</v>
      </c>
      <c r="BI3006">
        <v>6020</v>
      </c>
      <c r="BJ3006" t="s">
        <v>5703</v>
      </c>
      <c r="BK3006" t="s">
        <v>937</v>
      </c>
      <c r="BP3006">
        <v>142</v>
      </c>
      <c r="BQ3006">
        <v>6190</v>
      </c>
      <c r="BS3006">
        <v>1</v>
      </c>
    </row>
    <row r="3007" spans="43:71" x14ac:dyDescent="0.2">
      <c r="AQ3007">
        <v>86</v>
      </c>
      <c r="AR3007">
        <v>6030</v>
      </c>
      <c r="AS3007" t="s">
        <v>32946</v>
      </c>
      <c r="AT3007" t="s">
        <v>936</v>
      </c>
      <c r="AU3007">
        <v>86</v>
      </c>
      <c r="AV3007">
        <v>6030</v>
      </c>
      <c r="AW3007" t="s">
        <v>26048</v>
      </c>
      <c r="AX3007" t="s">
        <v>936</v>
      </c>
      <c r="AY3007">
        <v>86</v>
      </c>
      <c r="AZ3007">
        <v>6030</v>
      </c>
      <c r="BA3007" t="s">
        <v>19200</v>
      </c>
      <c r="BB3007" t="s">
        <v>936</v>
      </c>
      <c r="BC3007">
        <v>86</v>
      </c>
      <c r="BD3007">
        <v>6030</v>
      </c>
      <c r="BE3007" t="s">
        <v>12352</v>
      </c>
      <c r="BF3007" t="s">
        <v>936</v>
      </c>
      <c r="BH3007">
        <v>91</v>
      </c>
      <c r="BI3007">
        <v>6030</v>
      </c>
      <c r="BJ3007" t="s">
        <v>5704</v>
      </c>
      <c r="BK3007" t="s">
        <v>936</v>
      </c>
      <c r="BP3007">
        <v>142</v>
      </c>
      <c r="BQ3007">
        <v>6200</v>
      </c>
      <c r="BS3007">
        <v>2</v>
      </c>
    </row>
    <row r="3008" spans="43:71" x14ac:dyDescent="0.2">
      <c r="AQ3008">
        <v>86</v>
      </c>
      <c r="AR3008">
        <v>6040</v>
      </c>
      <c r="AS3008" t="s">
        <v>32947</v>
      </c>
      <c r="AT3008" t="s">
        <v>937</v>
      </c>
      <c r="AU3008">
        <v>86</v>
      </c>
      <c r="AV3008">
        <v>6040</v>
      </c>
      <c r="AW3008" t="s">
        <v>26049</v>
      </c>
      <c r="AX3008" t="s">
        <v>937</v>
      </c>
      <c r="AY3008">
        <v>86</v>
      </c>
      <c r="AZ3008">
        <v>6040</v>
      </c>
      <c r="BA3008" t="s">
        <v>19201</v>
      </c>
      <c r="BB3008" t="s">
        <v>937</v>
      </c>
      <c r="BC3008">
        <v>86</v>
      </c>
      <c r="BD3008">
        <v>6040</v>
      </c>
      <c r="BE3008" t="s">
        <v>12353</v>
      </c>
      <c r="BF3008" t="s">
        <v>937</v>
      </c>
      <c r="BH3008">
        <v>91</v>
      </c>
      <c r="BI3008">
        <v>6040</v>
      </c>
      <c r="BJ3008" t="s">
        <v>5705</v>
      </c>
      <c r="BK3008" t="s">
        <v>937</v>
      </c>
      <c r="BP3008">
        <v>142</v>
      </c>
      <c r="BQ3008">
        <v>6210</v>
      </c>
      <c r="BS3008">
        <v>1</v>
      </c>
    </row>
    <row r="3009" spans="43:71" x14ac:dyDescent="0.2">
      <c r="AQ3009">
        <v>86</v>
      </c>
      <c r="AR3009">
        <v>6070</v>
      </c>
      <c r="AS3009" t="s">
        <v>32948</v>
      </c>
      <c r="AT3009" t="s">
        <v>937</v>
      </c>
      <c r="AU3009">
        <v>86</v>
      </c>
      <c r="AV3009">
        <v>6070</v>
      </c>
      <c r="AW3009" t="s">
        <v>26050</v>
      </c>
      <c r="AX3009" t="s">
        <v>937</v>
      </c>
      <c r="AY3009">
        <v>86</v>
      </c>
      <c r="AZ3009">
        <v>6070</v>
      </c>
      <c r="BA3009" t="s">
        <v>19202</v>
      </c>
      <c r="BB3009" t="s">
        <v>937</v>
      </c>
      <c r="BC3009">
        <v>86</v>
      </c>
      <c r="BD3009">
        <v>6070</v>
      </c>
      <c r="BE3009" t="s">
        <v>12354</v>
      </c>
      <c r="BF3009" t="s">
        <v>937</v>
      </c>
      <c r="BH3009">
        <v>91</v>
      </c>
      <c r="BI3009">
        <v>6070</v>
      </c>
      <c r="BJ3009" t="s">
        <v>5706</v>
      </c>
      <c r="BK3009" t="s">
        <v>937</v>
      </c>
      <c r="BP3009">
        <v>142</v>
      </c>
      <c r="BQ3009">
        <v>6240</v>
      </c>
      <c r="BS3009">
        <v>2</v>
      </c>
    </row>
    <row r="3010" spans="43:71" x14ac:dyDescent="0.2">
      <c r="AQ3010">
        <v>86</v>
      </c>
      <c r="AR3010">
        <v>6080</v>
      </c>
      <c r="AS3010" t="s">
        <v>32949</v>
      </c>
      <c r="AT3010" t="s">
        <v>936</v>
      </c>
      <c r="AU3010">
        <v>86</v>
      </c>
      <c r="AV3010">
        <v>6080</v>
      </c>
      <c r="AW3010" t="s">
        <v>26051</v>
      </c>
      <c r="AX3010" t="s">
        <v>936</v>
      </c>
      <c r="AY3010">
        <v>86</v>
      </c>
      <c r="AZ3010">
        <v>6080</v>
      </c>
      <c r="BA3010" t="s">
        <v>19203</v>
      </c>
      <c r="BB3010" t="s">
        <v>936</v>
      </c>
      <c r="BC3010">
        <v>86</v>
      </c>
      <c r="BD3010">
        <v>6080</v>
      </c>
      <c r="BE3010" t="s">
        <v>12355</v>
      </c>
      <c r="BF3010" t="s">
        <v>936</v>
      </c>
      <c r="BH3010">
        <v>91</v>
      </c>
      <c r="BI3010">
        <v>6080</v>
      </c>
      <c r="BJ3010" t="s">
        <v>5707</v>
      </c>
      <c r="BK3010" t="s">
        <v>936</v>
      </c>
      <c r="BP3010">
        <v>142</v>
      </c>
      <c r="BQ3010">
        <v>6250</v>
      </c>
      <c r="BS3010">
        <v>1</v>
      </c>
    </row>
    <row r="3011" spans="43:71" x14ac:dyDescent="0.2">
      <c r="AQ3011">
        <v>86</v>
      </c>
      <c r="AR3011">
        <v>6090</v>
      </c>
      <c r="AS3011" t="s">
        <v>32950</v>
      </c>
      <c r="AT3011" t="s">
        <v>936</v>
      </c>
      <c r="AU3011">
        <v>86</v>
      </c>
      <c r="AV3011">
        <v>6090</v>
      </c>
      <c r="AW3011" t="s">
        <v>26052</v>
      </c>
      <c r="AX3011" t="s">
        <v>936</v>
      </c>
      <c r="AY3011">
        <v>86</v>
      </c>
      <c r="AZ3011">
        <v>6090</v>
      </c>
      <c r="BA3011" t="s">
        <v>19204</v>
      </c>
      <c r="BB3011" t="s">
        <v>936</v>
      </c>
      <c r="BC3011">
        <v>86</v>
      </c>
      <c r="BD3011">
        <v>6090</v>
      </c>
      <c r="BE3011" t="s">
        <v>12356</v>
      </c>
      <c r="BF3011" t="s">
        <v>936</v>
      </c>
      <c r="BH3011">
        <v>91</v>
      </c>
      <c r="BI3011">
        <v>6090</v>
      </c>
      <c r="BJ3011" t="s">
        <v>5708</v>
      </c>
      <c r="BK3011" t="s">
        <v>936</v>
      </c>
      <c r="BP3011">
        <v>142</v>
      </c>
      <c r="BQ3011">
        <v>6256</v>
      </c>
      <c r="BS3011">
        <v>1</v>
      </c>
    </row>
    <row r="3012" spans="43:71" x14ac:dyDescent="0.2">
      <c r="AQ3012">
        <v>86</v>
      </c>
      <c r="AR3012">
        <v>6100</v>
      </c>
      <c r="AS3012" t="s">
        <v>32951</v>
      </c>
      <c r="AT3012" t="s">
        <v>937</v>
      </c>
      <c r="AU3012">
        <v>86</v>
      </c>
      <c r="AV3012">
        <v>6100</v>
      </c>
      <c r="AW3012" t="s">
        <v>26053</v>
      </c>
      <c r="AX3012" t="s">
        <v>937</v>
      </c>
      <c r="AY3012">
        <v>86</v>
      </c>
      <c r="AZ3012">
        <v>6100</v>
      </c>
      <c r="BA3012" t="s">
        <v>19205</v>
      </c>
      <c r="BB3012" t="s">
        <v>937</v>
      </c>
      <c r="BC3012">
        <v>86</v>
      </c>
      <c r="BD3012">
        <v>6100</v>
      </c>
      <c r="BE3012" t="s">
        <v>12357</v>
      </c>
      <c r="BF3012" t="s">
        <v>937</v>
      </c>
      <c r="BH3012">
        <v>91</v>
      </c>
      <c r="BI3012">
        <v>6100</v>
      </c>
      <c r="BJ3012" t="s">
        <v>5709</v>
      </c>
      <c r="BK3012" t="s">
        <v>937</v>
      </c>
      <c r="BP3012">
        <v>142</v>
      </c>
      <c r="BQ3012">
        <v>6260</v>
      </c>
      <c r="BS3012">
        <v>2</v>
      </c>
    </row>
    <row r="3013" spans="43:71" x14ac:dyDescent="0.2">
      <c r="AQ3013">
        <v>86</v>
      </c>
      <c r="AR3013">
        <v>6101</v>
      </c>
      <c r="AS3013" t="s">
        <v>32952</v>
      </c>
      <c r="AT3013" t="s">
        <v>936</v>
      </c>
      <c r="AU3013">
        <v>86</v>
      </c>
      <c r="AV3013">
        <v>6101</v>
      </c>
      <c r="AW3013" t="s">
        <v>26054</v>
      </c>
      <c r="AX3013" t="s">
        <v>936</v>
      </c>
      <c r="AY3013">
        <v>86</v>
      </c>
      <c r="AZ3013">
        <v>6101</v>
      </c>
      <c r="BA3013" t="s">
        <v>19206</v>
      </c>
      <c r="BB3013" t="s">
        <v>936</v>
      </c>
      <c r="BC3013">
        <v>86</v>
      </c>
      <c r="BD3013">
        <v>6101</v>
      </c>
      <c r="BE3013" t="s">
        <v>12358</v>
      </c>
      <c r="BF3013" t="s">
        <v>936</v>
      </c>
      <c r="BH3013">
        <v>91</v>
      </c>
      <c r="BI3013">
        <v>6101</v>
      </c>
      <c r="BJ3013" t="s">
        <v>5710</v>
      </c>
      <c r="BK3013" t="s">
        <v>936</v>
      </c>
      <c r="BP3013">
        <v>142</v>
      </c>
      <c r="BQ3013">
        <v>6270</v>
      </c>
      <c r="BS3013">
        <v>2</v>
      </c>
    </row>
    <row r="3014" spans="43:71" x14ac:dyDescent="0.2">
      <c r="AQ3014">
        <v>86</v>
      </c>
      <c r="AR3014">
        <v>6110</v>
      </c>
      <c r="AS3014" t="s">
        <v>32953</v>
      </c>
      <c r="AT3014" t="s">
        <v>937</v>
      </c>
      <c r="AU3014">
        <v>86</v>
      </c>
      <c r="AV3014">
        <v>6110</v>
      </c>
      <c r="AW3014" t="s">
        <v>26055</v>
      </c>
      <c r="AX3014" t="s">
        <v>937</v>
      </c>
      <c r="AY3014">
        <v>86</v>
      </c>
      <c r="AZ3014">
        <v>6110</v>
      </c>
      <c r="BA3014" t="s">
        <v>19207</v>
      </c>
      <c r="BB3014" t="s">
        <v>937</v>
      </c>
      <c r="BC3014">
        <v>86</v>
      </c>
      <c r="BD3014">
        <v>6110</v>
      </c>
      <c r="BE3014" t="s">
        <v>12359</v>
      </c>
      <c r="BF3014" t="s">
        <v>937</v>
      </c>
      <c r="BH3014">
        <v>91</v>
      </c>
      <c r="BI3014">
        <v>6110</v>
      </c>
      <c r="BJ3014" t="s">
        <v>5711</v>
      </c>
      <c r="BK3014" t="s">
        <v>937</v>
      </c>
      <c r="BP3014">
        <v>142</v>
      </c>
      <c r="BQ3014">
        <v>6280</v>
      </c>
      <c r="BS3014">
        <v>1</v>
      </c>
    </row>
    <row r="3015" spans="43:71" x14ac:dyDescent="0.2">
      <c r="AQ3015">
        <v>86</v>
      </c>
      <c r="AR3015">
        <v>6130</v>
      </c>
      <c r="AS3015" t="s">
        <v>32954</v>
      </c>
      <c r="AT3015" t="s">
        <v>936</v>
      </c>
      <c r="AU3015">
        <v>86</v>
      </c>
      <c r="AV3015">
        <v>6130</v>
      </c>
      <c r="AW3015" t="s">
        <v>26056</v>
      </c>
      <c r="AX3015" t="s">
        <v>936</v>
      </c>
      <c r="AY3015">
        <v>86</v>
      </c>
      <c r="AZ3015">
        <v>6130</v>
      </c>
      <c r="BA3015" t="s">
        <v>19208</v>
      </c>
      <c r="BB3015" t="s">
        <v>936</v>
      </c>
      <c r="BC3015">
        <v>86</v>
      </c>
      <c r="BD3015">
        <v>6130</v>
      </c>
      <c r="BE3015" t="s">
        <v>12360</v>
      </c>
      <c r="BF3015" t="s">
        <v>936</v>
      </c>
      <c r="BH3015">
        <v>91</v>
      </c>
      <c r="BI3015">
        <v>6130</v>
      </c>
      <c r="BJ3015" t="s">
        <v>5712</v>
      </c>
      <c r="BK3015" t="s">
        <v>936</v>
      </c>
      <c r="BP3015">
        <v>142</v>
      </c>
      <c r="BQ3015">
        <v>6290</v>
      </c>
      <c r="BS3015">
        <v>2</v>
      </c>
    </row>
    <row r="3016" spans="43:71" x14ac:dyDescent="0.2">
      <c r="AQ3016">
        <v>86</v>
      </c>
      <c r="AR3016">
        <v>6131</v>
      </c>
      <c r="AS3016" t="s">
        <v>32955</v>
      </c>
      <c r="AT3016" t="s">
        <v>936</v>
      </c>
      <c r="AU3016">
        <v>86</v>
      </c>
      <c r="AV3016">
        <v>6131</v>
      </c>
      <c r="AW3016" t="s">
        <v>26057</v>
      </c>
      <c r="AX3016" t="s">
        <v>936</v>
      </c>
      <c r="AY3016">
        <v>86</v>
      </c>
      <c r="AZ3016">
        <v>6131</v>
      </c>
      <c r="BA3016" t="s">
        <v>19209</v>
      </c>
      <c r="BB3016" t="s">
        <v>936</v>
      </c>
      <c r="BC3016">
        <v>86</v>
      </c>
      <c r="BD3016">
        <v>6131</v>
      </c>
      <c r="BE3016" t="s">
        <v>12361</v>
      </c>
      <c r="BF3016" t="s">
        <v>936</v>
      </c>
      <c r="BH3016">
        <v>91</v>
      </c>
      <c r="BI3016">
        <v>6131</v>
      </c>
      <c r="BJ3016" t="s">
        <v>5713</v>
      </c>
      <c r="BK3016" t="s">
        <v>936</v>
      </c>
      <c r="BP3016">
        <v>142</v>
      </c>
      <c r="BQ3016">
        <v>6300</v>
      </c>
      <c r="BS3016">
        <v>1</v>
      </c>
    </row>
    <row r="3017" spans="43:71" x14ac:dyDescent="0.2">
      <c r="AQ3017">
        <v>86</v>
      </c>
      <c r="AR3017">
        <v>6140</v>
      </c>
      <c r="AS3017" t="s">
        <v>32956</v>
      </c>
      <c r="AT3017" t="s">
        <v>937</v>
      </c>
      <c r="AU3017">
        <v>86</v>
      </c>
      <c r="AV3017">
        <v>6140</v>
      </c>
      <c r="AW3017" t="s">
        <v>26058</v>
      </c>
      <c r="AX3017" t="s">
        <v>937</v>
      </c>
      <c r="AY3017">
        <v>86</v>
      </c>
      <c r="AZ3017">
        <v>6140</v>
      </c>
      <c r="BA3017" t="s">
        <v>19210</v>
      </c>
      <c r="BB3017" t="s">
        <v>937</v>
      </c>
      <c r="BC3017">
        <v>86</v>
      </c>
      <c r="BD3017">
        <v>6140</v>
      </c>
      <c r="BE3017" t="s">
        <v>12362</v>
      </c>
      <c r="BF3017" t="s">
        <v>937</v>
      </c>
      <c r="BH3017">
        <v>91</v>
      </c>
      <c r="BI3017">
        <v>6140</v>
      </c>
      <c r="BJ3017" t="s">
        <v>5714</v>
      </c>
      <c r="BK3017" t="s">
        <v>937</v>
      </c>
      <c r="BP3017">
        <v>142</v>
      </c>
      <c r="BQ3017">
        <v>6310</v>
      </c>
      <c r="BS3017">
        <v>1</v>
      </c>
    </row>
    <row r="3018" spans="43:71" x14ac:dyDescent="0.2">
      <c r="AQ3018">
        <v>86</v>
      </c>
      <c r="AR3018">
        <v>6150</v>
      </c>
      <c r="AS3018" t="s">
        <v>32957</v>
      </c>
      <c r="AT3018" t="s">
        <v>936</v>
      </c>
      <c r="AU3018">
        <v>86</v>
      </c>
      <c r="AV3018">
        <v>6150</v>
      </c>
      <c r="AW3018" t="s">
        <v>26059</v>
      </c>
      <c r="AX3018" t="s">
        <v>936</v>
      </c>
      <c r="AY3018">
        <v>86</v>
      </c>
      <c r="AZ3018">
        <v>6150</v>
      </c>
      <c r="BA3018" t="s">
        <v>19211</v>
      </c>
      <c r="BB3018" t="s">
        <v>936</v>
      </c>
      <c r="BC3018">
        <v>86</v>
      </c>
      <c r="BD3018">
        <v>6150</v>
      </c>
      <c r="BE3018" t="s">
        <v>12363</v>
      </c>
      <c r="BF3018" t="s">
        <v>936</v>
      </c>
      <c r="BH3018">
        <v>91</v>
      </c>
      <c r="BI3018">
        <v>6150</v>
      </c>
      <c r="BJ3018" t="s">
        <v>5715</v>
      </c>
      <c r="BK3018" t="s">
        <v>937</v>
      </c>
      <c r="BP3018">
        <v>142</v>
      </c>
      <c r="BQ3018">
        <v>6320</v>
      </c>
      <c r="BS3018">
        <v>1</v>
      </c>
    </row>
    <row r="3019" spans="43:71" x14ac:dyDescent="0.2">
      <c r="AQ3019">
        <v>86</v>
      </c>
      <c r="AR3019">
        <v>6160</v>
      </c>
      <c r="AS3019" t="s">
        <v>32958</v>
      </c>
      <c r="AT3019" t="s">
        <v>937</v>
      </c>
      <c r="AU3019">
        <v>86</v>
      </c>
      <c r="AV3019">
        <v>6160</v>
      </c>
      <c r="AW3019" t="s">
        <v>26060</v>
      </c>
      <c r="AX3019" t="s">
        <v>937</v>
      </c>
      <c r="AY3019">
        <v>86</v>
      </c>
      <c r="AZ3019">
        <v>6160</v>
      </c>
      <c r="BA3019" t="s">
        <v>19212</v>
      </c>
      <c r="BB3019" t="s">
        <v>937</v>
      </c>
      <c r="BC3019">
        <v>86</v>
      </c>
      <c r="BD3019">
        <v>6160</v>
      </c>
      <c r="BE3019" t="s">
        <v>12364</v>
      </c>
      <c r="BF3019" t="s">
        <v>937</v>
      </c>
      <c r="BH3019">
        <v>91</v>
      </c>
      <c r="BI3019">
        <v>6160</v>
      </c>
      <c r="BJ3019" t="s">
        <v>5716</v>
      </c>
      <c r="BK3019" t="s">
        <v>937</v>
      </c>
      <c r="BP3019">
        <v>142</v>
      </c>
      <c r="BQ3019">
        <v>6330</v>
      </c>
      <c r="BS3019">
        <v>1</v>
      </c>
    </row>
    <row r="3020" spans="43:71" x14ac:dyDescent="0.2">
      <c r="AQ3020">
        <v>86</v>
      </c>
      <c r="AR3020">
        <v>6170</v>
      </c>
      <c r="AS3020" t="s">
        <v>32959</v>
      </c>
      <c r="AT3020" t="s">
        <v>936</v>
      </c>
      <c r="AU3020">
        <v>86</v>
      </c>
      <c r="AV3020">
        <v>6170</v>
      </c>
      <c r="AW3020" t="s">
        <v>26061</v>
      </c>
      <c r="AX3020" t="s">
        <v>936</v>
      </c>
      <c r="AY3020">
        <v>86</v>
      </c>
      <c r="AZ3020">
        <v>6170</v>
      </c>
      <c r="BA3020" t="s">
        <v>19213</v>
      </c>
      <c r="BB3020" t="s">
        <v>936</v>
      </c>
      <c r="BC3020">
        <v>86</v>
      </c>
      <c r="BD3020">
        <v>6170</v>
      </c>
      <c r="BE3020" t="s">
        <v>12365</v>
      </c>
      <c r="BF3020" t="s">
        <v>936</v>
      </c>
      <c r="BH3020">
        <v>91</v>
      </c>
      <c r="BI3020">
        <v>6170</v>
      </c>
      <c r="BJ3020" t="s">
        <v>5717</v>
      </c>
      <c r="BK3020" t="s">
        <v>936</v>
      </c>
      <c r="BP3020">
        <v>142</v>
      </c>
      <c r="BQ3020">
        <v>6340</v>
      </c>
      <c r="BS3020">
        <v>1</v>
      </c>
    </row>
    <row r="3021" spans="43:71" x14ac:dyDescent="0.2">
      <c r="AQ3021">
        <v>86</v>
      </c>
      <c r="AR3021">
        <v>6180</v>
      </c>
      <c r="AS3021" t="s">
        <v>32960</v>
      </c>
      <c r="AT3021" t="s">
        <v>936</v>
      </c>
      <c r="AU3021">
        <v>86</v>
      </c>
      <c r="AV3021">
        <v>6180</v>
      </c>
      <c r="AW3021" t="s">
        <v>26062</v>
      </c>
      <c r="AX3021" t="s">
        <v>936</v>
      </c>
      <c r="AY3021">
        <v>86</v>
      </c>
      <c r="AZ3021">
        <v>6180</v>
      </c>
      <c r="BA3021" t="s">
        <v>19214</v>
      </c>
      <c r="BB3021" t="s">
        <v>936</v>
      </c>
      <c r="BC3021">
        <v>86</v>
      </c>
      <c r="BD3021">
        <v>6180</v>
      </c>
      <c r="BE3021" t="s">
        <v>12366</v>
      </c>
      <c r="BF3021" t="s">
        <v>936</v>
      </c>
      <c r="BH3021">
        <v>91</v>
      </c>
      <c r="BI3021">
        <v>6180</v>
      </c>
      <c r="BJ3021" t="s">
        <v>5718</v>
      </c>
      <c r="BK3021" t="s">
        <v>937</v>
      </c>
      <c r="BP3021">
        <v>143</v>
      </c>
      <c r="BQ3021">
        <v>6010</v>
      </c>
      <c r="BS3021">
        <v>2</v>
      </c>
    </row>
    <row r="3022" spans="43:71" x14ac:dyDescent="0.2">
      <c r="AQ3022">
        <v>86</v>
      </c>
      <c r="AR3022">
        <v>6190</v>
      </c>
      <c r="AS3022" t="s">
        <v>32961</v>
      </c>
      <c r="AT3022" t="s">
        <v>936</v>
      </c>
      <c r="AU3022">
        <v>86</v>
      </c>
      <c r="AV3022">
        <v>6190</v>
      </c>
      <c r="AW3022" t="s">
        <v>26063</v>
      </c>
      <c r="AX3022" t="s">
        <v>936</v>
      </c>
      <c r="AY3022">
        <v>86</v>
      </c>
      <c r="AZ3022">
        <v>6190</v>
      </c>
      <c r="BA3022" t="s">
        <v>19215</v>
      </c>
      <c r="BB3022" t="s">
        <v>936</v>
      </c>
      <c r="BC3022">
        <v>86</v>
      </c>
      <c r="BD3022">
        <v>6190</v>
      </c>
      <c r="BE3022" t="s">
        <v>12367</v>
      </c>
      <c r="BF3022" t="s">
        <v>936</v>
      </c>
      <c r="BH3022">
        <v>91</v>
      </c>
      <c r="BI3022">
        <v>6190</v>
      </c>
      <c r="BJ3022" t="s">
        <v>5719</v>
      </c>
      <c r="BK3022" t="s">
        <v>937</v>
      </c>
      <c r="BP3022">
        <v>143</v>
      </c>
      <c r="BQ3022">
        <v>6020</v>
      </c>
      <c r="BS3022">
        <v>2</v>
      </c>
    </row>
    <row r="3023" spans="43:71" x14ac:dyDescent="0.2">
      <c r="AQ3023">
        <v>86</v>
      </c>
      <c r="AR3023">
        <v>6200</v>
      </c>
      <c r="AS3023" t="s">
        <v>32962</v>
      </c>
      <c r="AT3023" t="s">
        <v>936</v>
      </c>
      <c r="AU3023">
        <v>86</v>
      </c>
      <c r="AV3023">
        <v>6200</v>
      </c>
      <c r="AW3023" t="s">
        <v>26064</v>
      </c>
      <c r="AX3023" t="s">
        <v>936</v>
      </c>
      <c r="AY3023">
        <v>86</v>
      </c>
      <c r="AZ3023">
        <v>6200</v>
      </c>
      <c r="BA3023" t="s">
        <v>19216</v>
      </c>
      <c r="BB3023" t="s">
        <v>936</v>
      </c>
      <c r="BC3023">
        <v>86</v>
      </c>
      <c r="BD3023">
        <v>6200</v>
      </c>
      <c r="BE3023" t="s">
        <v>12368</v>
      </c>
      <c r="BF3023" t="s">
        <v>936</v>
      </c>
      <c r="BH3023">
        <v>91</v>
      </c>
      <c r="BI3023">
        <v>6200</v>
      </c>
      <c r="BJ3023" t="s">
        <v>5720</v>
      </c>
      <c r="BK3023" t="s">
        <v>937</v>
      </c>
      <c r="BP3023">
        <v>143</v>
      </c>
      <c r="BQ3023">
        <v>6030</v>
      </c>
      <c r="BS3023">
        <v>1</v>
      </c>
    </row>
    <row r="3024" spans="43:71" x14ac:dyDescent="0.2">
      <c r="AQ3024">
        <v>86</v>
      </c>
      <c r="AR3024">
        <v>6210</v>
      </c>
      <c r="AS3024" t="s">
        <v>32963</v>
      </c>
      <c r="AT3024" t="s">
        <v>936</v>
      </c>
      <c r="AU3024">
        <v>86</v>
      </c>
      <c r="AV3024">
        <v>6210</v>
      </c>
      <c r="AW3024" t="s">
        <v>26065</v>
      </c>
      <c r="AX3024" t="s">
        <v>936</v>
      </c>
      <c r="AY3024">
        <v>86</v>
      </c>
      <c r="AZ3024">
        <v>6210</v>
      </c>
      <c r="BA3024" t="s">
        <v>19217</v>
      </c>
      <c r="BB3024" t="s">
        <v>936</v>
      </c>
      <c r="BC3024">
        <v>86</v>
      </c>
      <c r="BD3024">
        <v>6210</v>
      </c>
      <c r="BE3024" t="s">
        <v>12369</v>
      </c>
      <c r="BF3024" t="s">
        <v>936</v>
      </c>
      <c r="BH3024">
        <v>91</v>
      </c>
      <c r="BI3024">
        <v>6210</v>
      </c>
      <c r="BJ3024" t="s">
        <v>5721</v>
      </c>
      <c r="BK3024" t="s">
        <v>936</v>
      </c>
      <c r="BP3024">
        <v>143</v>
      </c>
      <c r="BQ3024">
        <v>6040</v>
      </c>
      <c r="BS3024">
        <v>2</v>
      </c>
    </row>
    <row r="3025" spans="43:71" x14ac:dyDescent="0.2">
      <c r="AQ3025">
        <v>86</v>
      </c>
      <c r="AR3025">
        <v>6240</v>
      </c>
      <c r="AS3025" t="s">
        <v>32964</v>
      </c>
      <c r="AT3025" t="s">
        <v>939</v>
      </c>
      <c r="AU3025">
        <v>86</v>
      </c>
      <c r="AV3025">
        <v>6240</v>
      </c>
      <c r="AW3025" t="s">
        <v>26066</v>
      </c>
      <c r="AX3025" t="s">
        <v>939</v>
      </c>
      <c r="AY3025">
        <v>86</v>
      </c>
      <c r="AZ3025">
        <v>6240</v>
      </c>
      <c r="BA3025" t="s">
        <v>19218</v>
      </c>
      <c r="BB3025" t="s">
        <v>939</v>
      </c>
      <c r="BC3025">
        <v>86</v>
      </c>
      <c r="BD3025">
        <v>6240</v>
      </c>
      <c r="BE3025" t="s">
        <v>12370</v>
      </c>
      <c r="BF3025" t="s">
        <v>939</v>
      </c>
      <c r="BH3025">
        <v>91</v>
      </c>
      <c r="BI3025">
        <v>6240</v>
      </c>
      <c r="BJ3025" t="s">
        <v>5722</v>
      </c>
      <c r="BK3025" t="s">
        <v>936</v>
      </c>
      <c r="BP3025">
        <v>143</v>
      </c>
      <c r="BQ3025">
        <v>6070</v>
      </c>
      <c r="BS3025">
        <v>2</v>
      </c>
    </row>
    <row r="3026" spans="43:71" x14ac:dyDescent="0.2">
      <c r="AQ3026">
        <v>86</v>
      </c>
      <c r="AR3026">
        <v>6250</v>
      </c>
      <c r="AS3026" t="s">
        <v>32965</v>
      </c>
      <c r="AT3026" t="s">
        <v>936</v>
      </c>
      <c r="AU3026">
        <v>86</v>
      </c>
      <c r="AV3026">
        <v>6250</v>
      </c>
      <c r="AW3026" t="s">
        <v>26067</v>
      </c>
      <c r="AX3026" t="s">
        <v>936</v>
      </c>
      <c r="AY3026">
        <v>86</v>
      </c>
      <c r="AZ3026">
        <v>6250</v>
      </c>
      <c r="BA3026" t="s">
        <v>19219</v>
      </c>
      <c r="BB3026" t="s">
        <v>936</v>
      </c>
      <c r="BC3026">
        <v>86</v>
      </c>
      <c r="BD3026">
        <v>6250</v>
      </c>
      <c r="BE3026" t="s">
        <v>12371</v>
      </c>
      <c r="BF3026" t="s">
        <v>936</v>
      </c>
      <c r="BH3026">
        <v>91</v>
      </c>
      <c r="BI3026">
        <v>6250</v>
      </c>
      <c r="BJ3026" t="s">
        <v>5723</v>
      </c>
      <c r="BK3026" t="s">
        <v>936</v>
      </c>
      <c r="BP3026">
        <v>143</v>
      </c>
      <c r="BQ3026">
        <v>6080</v>
      </c>
      <c r="BS3026">
        <v>1</v>
      </c>
    </row>
    <row r="3027" spans="43:71" x14ac:dyDescent="0.2">
      <c r="AQ3027">
        <v>86</v>
      </c>
      <c r="AR3027">
        <v>6256</v>
      </c>
      <c r="AS3027" t="s">
        <v>32966</v>
      </c>
      <c r="AT3027" t="s">
        <v>936</v>
      </c>
      <c r="AU3027">
        <v>86</v>
      </c>
      <c r="AV3027">
        <v>6256</v>
      </c>
      <c r="AW3027" t="s">
        <v>26068</v>
      </c>
      <c r="AX3027" t="s">
        <v>936</v>
      </c>
      <c r="AY3027">
        <v>86</v>
      </c>
      <c r="AZ3027">
        <v>6256</v>
      </c>
      <c r="BA3027" t="s">
        <v>19220</v>
      </c>
      <c r="BB3027" t="s">
        <v>936</v>
      </c>
      <c r="BC3027">
        <v>86</v>
      </c>
      <c r="BD3027">
        <v>6256</v>
      </c>
      <c r="BE3027" t="s">
        <v>12372</v>
      </c>
      <c r="BF3027" t="s">
        <v>936</v>
      </c>
      <c r="BH3027">
        <v>91</v>
      </c>
      <c r="BI3027">
        <v>6256</v>
      </c>
      <c r="BJ3027" t="s">
        <v>5724</v>
      </c>
      <c r="BK3027" t="s">
        <v>936</v>
      </c>
      <c r="BP3027">
        <v>143</v>
      </c>
      <c r="BQ3027">
        <v>6090</v>
      </c>
      <c r="BS3027">
        <v>1</v>
      </c>
    </row>
    <row r="3028" spans="43:71" x14ac:dyDescent="0.2">
      <c r="AQ3028">
        <v>86</v>
      </c>
      <c r="AR3028">
        <v>6260</v>
      </c>
      <c r="AS3028" t="s">
        <v>32967</v>
      </c>
      <c r="AT3028" t="s">
        <v>936</v>
      </c>
      <c r="AU3028">
        <v>86</v>
      </c>
      <c r="AV3028">
        <v>6260</v>
      </c>
      <c r="AW3028" t="s">
        <v>26069</v>
      </c>
      <c r="AX3028" t="s">
        <v>936</v>
      </c>
      <c r="AY3028">
        <v>86</v>
      </c>
      <c r="AZ3028">
        <v>6260</v>
      </c>
      <c r="BA3028" t="s">
        <v>19221</v>
      </c>
      <c r="BB3028" t="s">
        <v>936</v>
      </c>
      <c r="BC3028">
        <v>86</v>
      </c>
      <c r="BD3028">
        <v>6260</v>
      </c>
      <c r="BE3028" t="s">
        <v>12373</v>
      </c>
      <c r="BF3028" t="s">
        <v>936</v>
      </c>
      <c r="BH3028">
        <v>91</v>
      </c>
      <c r="BI3028">
        <v>6260</v>
      </c>
      <c r="BJ3028" t="s">
        <v>5725</v>
      </c>
      <c r="BK3028" t="s">
        <v>936</v>
      </c>
      <c r="BP3028">
        <v>143</v>
      </c>
      <c r="BQ3028">
        <v>6100</v>
      </c>
      <c r="BS3028">
        <v>2</v>
      </c>
    </row>
    <row r="3029" spans="43:71" x14ac:dyDescent="0.2">
      <c r="AQ3029">
        <v>86</v>
      </c>
      <c r="AR3029">
        <v>6270</v>
      </c>
      <c r="AS3029" t="s">
        <v>32968</v>
      </c>
      <c r="AT3029" t="s">
        <v>937</v>
      </c>
      <c r="AU3029">
        <v>86</v>
      </c>
      <c r="AV3029">
        <v>6270</v>
      </c>
      <c r="AW3029" t="s">
        <v>26070</v>
      </c>
      <c r="AX3029" t="s">
        <v>937</v>
      </c>
      <c r="AY3029">
        <v>86</v>
      </c>
      <c r="AZ3029">
        <v>6270</v>
      </c>
      <c r="BA3029" t="s">
        <v>19222</v>
      </c>
      <c r="BB3029" t="s">
        <v>937</v>
      </c>
      <c r="BC3029">
        <v>86</v>
      </c>
      <c r="BD3029">
        <v>6270</v>
      </c>
      <c r="BE3029" t="s">
        <v>12374</v>
      </c>
      <c r="BF3029" t="s">
        <v>937</v>
      </c>
      <c r="BH3029">
        <v>91</v>
      </c>
      <c r="BI3029">
        <v>6270</v>
      </c>
      <c r="BJ3029" t="s">
        <v>5726</v>
      </c>
      <c r="BK3029" t="s">
        <v>936</v>
      </c>
      <c r="BP3029">
        <v>143</v>
      </c>
      <c r="BQ3029">
        <v>6101</v>
      </c>
      <c r="BS3029">
        <v>1</v>
      </c>
    </row>
    <row r="3030" spans="43:71" x14ac:dyDescent="0.2">
      <c r="AQ3030">
        <v>86</v>
      </c>
      <c r="AR3030">
        <v>6280</v>
      </c>
      <c r="AS3030" t="s">
        <v>32969</v>
      </c>
      <c r="AT3030" t="s">
        <v>936</v>
      </c>
      <c r="AU3030">
        <v>86</v>
      </c>
      <c r="AV3030">
        <v>6280</v>
      </c>
      <c r="AW3030" t="s">
        <v>26071</v>
      </c>
      <c r="AX3030" t="s">
        <v>936</v>
      </c>
      <c r="AY3030">
        <v>86</v>
      </c>
      <c r="AZ3030">
        <v>6280</v>
      </c>
      <c r="BA3030" t="s">
        <v>19223</v>
      </c>
      <c r="BB3030" t="s">
        <v>936</v>
      </c>
      <c r="BC3030">
        <v>86</v>
      </c>
      <c r="BD3030">
        <v>6280</v>
      </c>
      <c r="BE3030" t="s">
        <v>12375</v>
      </c>
      <c r="BF3030" t="s">
        <v>936</v>
      </c>
      <c r="BH3030">
        <v>91</v>
      </c>
      <c r="BI3030">
        <v>6280</v>
      </c>
      <c r="BJ3030" t="s">
        <v>5727</v>
      </c>
      <c r="BK3030" t="s">
        <v>936</v>
      </c>
      <c r="BP3030">
        <v>143</v>
      </c>
      <c r="BQ3030">
        <v>6110</v>
      </c>
      <c r="BS3030">
        <v>1</v>
      </c>
    </row>
    <row r="3031" spans="43:71" x14ac:dyDescent="0.2">
      <c r="AQ3031">
        <v>86</v>
      </c>
      <c r="AR3031">
        <v>6290</v>
      </c>
      <c r="AS3031" t="s">
        <v>32970</v>
      </c>
      <c r="AT3031" t="s">
        <v>936</v>
      </c>
      <c r="AU3031">
        <v>86</v>
      </c>
      <c r="AV3031">
        <v>6290</v>
      </c>
      <c r="AW3031" t="s">
        <v>26072</v>
      </c>
      <c r="AX3031" t="s">
        <v>936</v>
      </c>
      <c r="AY3031">
        <v>86</v>
      </c>
      <c r="AZ3031">
        <v>6290</v>
      </c>
      <c r="BA3031" t="s">
        <v>19224</v>
      </c>
      <c r="BB3031" t="s">
        <v>936</v>
      </c>
      <c r="BC3031">
        <v>86</v>
      </c>
      <c r="BD3031">
        <v>6290</v>
      </c>
      <c r="BE3031" t="s">
        <v>12376</v>
      </c>
      <c r="BF3031" t="s">
        <v>936</v>
      </c>
      <c r="BH3031">
        <v>91</v>
      </c>
      <c r="BI3031">
        <v>6290</v>
      </c>
      <c r="BJ3031" t="s">
        <v>5728</v>
      </c>
      <c r="BK3031" t="s">
        <v>936</v>
      </c>
      <c r="BP3031">
        <v>143</v>
      </c>
      <c r="BQ3031">
        <v>6130</v>
      </c>
      <c r="BS3031">
        <v>1</v>
      </c>
    </row>
    <row r="3032" spans="43:71" x14ac:dyDescent="0.2">
      <c r="AQ3032">
        <v>86</v>
      </c>
      <c r="AR3032">
        <v>6300</v>
      </c>
      <c r="AS3032" t="s">
        <v>32971</v>
      </c>
      <c r="AT3032" t="s">
        <v>936</v>
      </c>
      <c r="AU3032">
        <v>86</v>
      </c>
      <c r="AV3032">
        <v>6300</v>
      </c>
      <c r="AW3032" t="s">
        <v>26073</v>
      </c>
      <c r="AX3032" t="s">
        <v>936</v>
      </c>
      <c r="AY3032">
        <v>86</v>
      </c>
      <c r="AZ3032">
        <v>6300</v>
      </c>
      <c r="BA3032" t="s">
        <v>19225</v>
      </c>
      <c r="BB3032" t="s">
        <v>936</v>
      </c>
      <c r="BC3032">
        <v>86</v>
      </c>
      <c r="BD3032">
        <v>6300</v>
      </c>
      <c r="BE3032" t="s">
        <v>12377</v>
      </c>
      <c r="BF3032" t="s">
        <v>936</v>
      </c>
      <c r="BH3032">
        <v>91</v>
      </c>
      <c r="BI3032">
        <v>6300</v>
      </c>
      <c r="BJ3032" t="s">
        <v>5729</v>
      </c>
      <c r="BK3032" t="s">
        <v>936</v>
      </c>
      <c r="BP3032">
        <v>143</v>
      </c>
      <c r="BQ3032">
        <v>6131</v>
      </c>
      <c r="BS3032">
        <v>1</v>
      </c>
    </row>
    <row r="3033" spans="43:71" x14ac:dyDescent="0.2">
      <c r="AQ3033">
        <v>86</v>
      </c>
      <c r="AR3033">
        <v>6310</v>
      </c>
      <c r="AS3033" t="s">
        <v>32972</v>
      </c>
      <c r="AT3033" t="s">
        <v>936</v>
      </c>
      <c r="AU3033">
        <v>86</v>
      </c>
      <c r="AV3033">
        <v>6310</v>
      </c>
      <c r="AW3033" t="s">
        <v>26074</v>
      </c>
      <c r="AX3033" t="s">
        <v>936</v>
      </c>
      <c r="AY3033">
        <v>86</v>
      </c>
      <c r="AZ3033">
        <v>6310</v>
      </c>
      <c r="BA3033" t="s">
        <v>19226</v>
      </c>
      <c r="BB3033" t="s">
        <v>936</v>
      </c>
      <c r="BC3033">
        <v>86</v>
      </c>
      <c r="BD3033">
        <v>6310</v>
      </c>
      <c r="BE3033" t="s">
        <v>12378</v>
      </c>
      <c r="BF3033" t="s">
        <v>936</v>
      </c>
      <c r="BH3033">
        <v>91</v>
      </c>
      <c r="BI3033">
        <v>6310</v>
      </c>
      <c r="BJ3033" t="s">
        <v>5730</v>
      </c>
      <c r="BK3033" t="s">
        <v>936</v>
      </c>
      <c r="BP3033">
        <v>143</v>
      </c>
      <c r="BQ3033">
        <v>6140</v>
      </c>
      <c r="BS3033">
        <v>2</v>
      </c>
    </row>
    <row r="3034" spans="43:71" x14ac:dyDescent="0.2">
      <c r="AQ3034">
        <v>86</v>
      </c>
      <c r="AR3034">
        <v>6320</v>
      </c>
      <c r="AS3034" t="s">
        <v>32973</v>
      </c>
      <c r="AT3034" t="s">
        <v>936</v>
      </c>
      <c r="AU3034">
        <v>86</v>
      </c>
      <c r="AV3034">
        <v>6320</v>
      </c>
      <c r="AW3034" t="s">
        <v>26075</v>
      </c>
      <c r="AX3034" t="s">
        <v>936</v>
      </c>
      <c r="AY3034">
        <v>86</v>
      </c>
      <c r="AZ3034">
        <v>6320</v>
      </c>
      <c r="BA3034" t="s">
        <v>19227</v>
      </c>
      <c r="BB3034" t="s">
        <v>936</v>
      </c>
      <c r="BC3034">
        <v>86</v>
      </c>
      <c r="BD3034">
        <v>6320</v>
      </c>
      <c r="BE3034" t="s">
        <v>12379</v>
      </c>
      <c r="BF3034" t="s">
        <v>936</v>
      </c>
      <c r="BH3034">
        <v>91</v>
      </c>
      <c r="BI3034">
        <v>6320</v>
      </c>
      <c r="BJ3034" t="s">
        <v>5731</v>
      </c>
      <c r="BK3034" t="s">
        <v>936</v>
      </c>
      <c r="BP3034">
        <v>143</v>
      </c>
      <c r="BQ3034">
        <v>6150</v>
      </c>
      <c r="BS3034">
        <v>1</v>
      </c>
    </row>
    <row r="3035" spans="43:71" x14ac:dyDescent="0.2">
      <c r="AQ3035">
        <v>86</v>
      </c>
      <c r="AR3035">
        <v>6330</v>
      </c>
      <c r="AS3035" t="s">
        <v>32974</v>
      </c>
      <c r="AT3035" t="s">
        <v>936</v>
      </c>
      <c r="AU3035">
        <v>86</v>
      </c>
      <c r="AV3035">
        <v>6330</v>
      </c>
      <c r="AW3035" t="s">
        <v>26076</v>
      </c>
      <c r="AX3035" t="s">
        <v>936</v>
      </c>
      <c r="AY3035">
        <v>86</v>
      </c>
      <c r="AZ3035">
        <v>6330</v>
      </c>
      <c r="BA3035" t="s">
        <v>19228</v>
      </c>
      <c r="BB3035" t="s">
        <v>936</v>
      </c>
      <c r="BC3035">
        <v>86</v>
      </c>
      <c r="BD3035">
        <v>6330</v>
      </c>
      <c r="BE3035" t="s">
        <v>12380</v>
      </c>
      <c r="BF3035" t="s">
        <v>936</v>
      </c>
      <c r="BH3035">
        <v>91</v>
      </c>
      <c r="BI3035">
        <v>6330</v>
      </c>
      <c r="BJ3035" t="s">
        <v>5732</v>
      </c>
      <c r="BK3035" t="s">
        <v>936</v>
      </c>
      <c r="BP3035">
        <v>143</v>
      </c>
      <c r="BQ3035">
        <v>6160</v>
      </c>
      <c r="BS3035">
        <v>2</v>
      </c>
    </row>
    <row r="3036" spans="43:71" x14ac:dyDescent="0.2">
      <c r="AQ3036">
        <v>86</v>
      </c>
      <c r="AR3036">
        <v>6340</v>
      </c>
      <c r="AS3036" t="s">
        <v>32975</v>
      </c>
      <c r="AT3036" t="s">
        <v>936</v>
      </c>
      <c r="AU3036">
        <v>86</v>
      </c>
      <c r="AV3036">
        <v>6340</v>
      </c>
      <c r="AW3036" t="s">
        <v>26077</v>
      </c>
      <c r="AX3036" t="s">
        <v>936</v>
      </c>
      <c r="AY3036">
        <v>86</v>
      </c>
      <c r="AZ3036">
        <v>6340</v>
      </c>
      <c r="BA3036" t="s">
        <v>19229</v>
      </c>
      <c r="BB3036" t="s">
        <v>936</v>
      </c>
      <c r="BC3036">
        <v>86</v>
      </c>
      <c r="BD3036">
        <v>6340</v>
      </c>
      <c r="BE3036" t="s">
        <v>12381</v>
      </c>
      <c r="BF3036" t="s">
        <v>936</v>
      </c>
      <c r="BH3036">
        <v>91</v>
      </c>
      <c r="BI3036">
        <v>6340</v>
      </c>
      <c r="BJ3036" t="s">
        <v>5733</v>
      </c>
      <c r="BK3036" t="s">
        <v>936</v>
      </c>
      <c r="BP3036">
        <v>143</v>
      </c>
      <c r="BQ3036">
        <v>6170</v>
      </c>
      <c r="BS3036">
        <v>1</v>
      </c>
    </row>
    <row r="3037" spans="43:71" x14ac:dyDescent="0.2">
      <c r="AQ3037">
        <v>86</v>
      </c>
      <c r="AR3037">
        <v>6350</v>
      </c>
      <c r="AS3037" t="s">
        <v>32976</v>
      </c>
      <c r="AT3037" t="s">
        <v>936</v>
      </c>
      <c r="AU3037">
        <v>86</v>
      </c>
      <c r="AV3037">
        <v>6350</v>
      </c>
      <c r="AW3037" t="s">
        <v>26078</v>
      </c>
      <c r="AX3037" t="s">
        <v>936</v>
      </c>
      <c r="AY3037">
        <v>86</v>
      </c>
      <c r="AZ3037">
        <v>6350</v>
      </c>
      <c r="BA3037" t="s">
        <v>19230</v>
      </c>
      <c r="BB3037" t="s">
        <v>936</v>
      </c>
      <c r="BC3037">
        <v>86</v>
      </c>
      <c r="BD3037">
        <v>6350</v>
      </c>
      <c r="BE3037" t="s">
        <v>12382</v>
      </c>
      <c r="BF3037" t="s">
        <v>936</v>
      </c>
      <c r="BH3037">
        <v>91</v>
      </c>
      <c r="BI3037">
        <v>6350</v>
      </c>
      <c r="BJ3037" t="s">
        <v>5734</v>
      </c>
      <c r="BK3037" t="s">
        <v>936</v>
      </c>
      <c r="BP3037">
        <v>143</v>
      </c>
      <c r="BQ3037">
        <v>6180</v>
      </c>
      <c r="BS3037">
        <v>1</v>
      </c>
    </row>
    <row r="3038" spans="43:71" x14ac:dyDescent="0.2">
      <c r="AQ3038">
        <v>86</v>
      </c>
      <c r="AR3038">
        <v>6360</v>
      </c>
      <c r="AS3038" t="s">
        <v>32977</v>
      </c>
      <c r="AT3038" t="s">
        <v>936</v>
      </c>
      <c r="AU3038">
        <v>86</v>
      </c>
      <c r="AV3038">
        <v>6360</v>
      </c>
      <c r="AW3038" t="s">
        <v>26079</v>
      </c>
      <c r="AX3038" t="s">
        <v>936</v>
      </c>
      <c r="AY3038">
        <v>86</v>
      </c>
      <c r="AZ3038">
        <v>6360</v>
      </c>
      <c r="BA3038" t="s">
        <v>19231</v>
      </c>
      <c r="BB3038" t="s">
        <v>936</v>
      </c>
      <c r="BC3038">
        <v>86</v>
      </c>
      <c r="BD3038">
        <v>6360</v>
      </c>
      <c r="BE3038" t="s">
        <v>12383</v>
      </c>
      <c r="BF3038" t="s">
        <v>936</v>
      </c>
      <c r="BH3038">
        <v>91</v>
      </c>
      <c r="BI3038">
        <v>6360</v>
      </c>
      <c r="BJ3038" t="s">
        <v>5735</v>
      </c>
      <c r="BK3038" t="s">
        <v>936</v>
      </c>
      <c r="BP3038">
        <v>143</v>
      </c>
      <c r="BQ3038">
        <v>6190</v>
      </c>
      <c r="BS3038">
        <v>2</v>
      </c>
    </row>
    <row r="3039" spans="43:71" x14ac:dyDescent="0.2">
      <c r="AQ3039">
        <v>86</v>
      </c>
      <c r="AR3039">
        <v>7205</v>
      </c>
      <c r="AS3039" t="s">
        <v>32978</v>
      </c>
      <c r="AT3039" t="s">
        <v>937</v>
      </c>
      <c r="AU3039">
        <v>86</v>
      </c>
      <c r="AV3039">
        <v>7205</v>
      </c>
      <c r="AW3039" t="s">
        <v>26080</v>
      </c>
      <c r="AX3039" t="s">
        <v>937</v>
      </c>
      <c r="AY3039">
        <v>86</v>
      </c>
      <c r="AZ3039">
        <v>7205</v>
      </c>
      <c r="BA3039" t="s">
        <v>19232</v>
      </c>
      <c r="BB3039" t="s">
        <v>937</v>
      </c>
      <c r="BC3039">
        <v>86</v>
      </c>
      <c r="BD3039">
        <v>7205</v>
      </c>
      <c r="BE3039" t="s">
        <v>12384</v>
      </c>
      <c r="BF3039" t="s">
        <v>937</v>
      </c>
      <c r="BH3039">
        <v>91</v>
      </c>
      <c r="BI3039">
        <v>7205</v>
      </c>
      <c r="BJ3039" t="s">
        <v>5736</v>
      </c>
      <c r="BK3039" t="s">
        <v>936</v>
      </c>
      <c r="BP3039">
        <v>143</v>
      </c>
      <c r="BQ3039">
        <v>6200</v>
      </c>
      <c r="BS3039">
        <v>3</v>
      </c>
    </row>
    <row r="3040" spans="43:71" x14ac:dyDescent="0.2">
      <c r="AQ3040">
        <v>86</v>
      </c>
      <c r="AR3040">
        <v>7206</v>
      </c>
      <c r="AS3040" t="s">
        <v>32979</v>
      </c>
      <c r="AT3040" t="s">
        <v>936</v>
      </c>
      <c r="AU3040">
        <v>86</v>
      </c>
      <c r="AV3040">
        <v>7206</v>
      </c>
      <c r="AW3040" t="s">
        <v>26081</v>
      </c>
      <c r="AX3040" t="s">
        <v>936</v>
      </c>
      <c r="AY3040">
        <v>86</v>
      </c>
      <c r="AZ3040">
        <v>7206</v>
      </c>
      <c r="BA3040" t="s">
        <v>19233</v>
      </c>
      <c r="BB3040" t="s">
        <v>936</v>
      </c>
      <c r="BC3040">
        <v>86</v>
      </c>
      <c r="BD3040">
        <v>7206</v>
      </c>
      <c r="BE3040" t="s">
        <v>12385</v>
      </c>
      <c r="BF3040" t="s">
        <v>936</v>
      </c>
      <c r="BH3040">
        <v>91</v>
      </c>
      <c r="BI3040">
        <v>7206</v>
      </c>
      <c r="BJ3040" t="s">
        <v>5737</v>
      </c>
      <c r="BK3040" t="s">
        <v>937</v>
      </c>
      <c r="BP3040">
        <v>143</v>
      </c>
      <c r="BQ3040">
        <v>6210</v>
      </c>
      <c r="BS3040">
        <v>1</v>
      </c>
    </row>
    <row r="3041" spans="43:71" x14ac:dyDescent="0.2">
      <c r="AQ3041">
        <v>86</v>
      </c>
      <c r="AR3041">
        <v>7207</v>
      </c>
      <c r="AS3041" t="s">
        <v>32980</v>
      </c>
      <c r="AT3041" t="s">
        <v>936</v>
      </c>
      <c r="AU3041">
        <v>86</v>
      </c>
      <c r="AV3041">
        <v>7207</v>
      </c>
      <c r="AW3041" t="s">
        <v>26082</v>
      </c>
      <c r="AX3041" t="s">
        <v>936</v>
      </c>
      <c r="AY3041">
        <v>86</v>
      </c>
      <c r="AZ3041">
        <v>7207</v>
      </c>
      <c r="BA3041" t="s">
        <v>19234</v>
      </c>
      <c r="BB3041" t="s">
        <v>936</v>
      </c>
      <c r="BC3041">
        <v>86</v>
      </c>
      <c r="BD3041">
        <v>7207</v>
      </c>
      <c r="BE3041" t="s">
        <v>12386</v>
      </c>
      <c r="BF3041" t="s">
        <v>936</v>
      </c>
      <c r="BH3041">
        <v>91</v>
      </c>
      <c r="BI3041">
        <v>7207</v>
      </c>
      <c r="BJ3041" t="s">
        <v>5738</v>
      </c>
      <c r="BK3041" t="s">
        <v>936</v>
      </c>
      <c r="BP3041">
        <v>143</v>
      </c>
      <c r="BQ3041">
        <v>6240</v>
      </c>
      <c r="BS3041">
        <v>2</v>
      </c>
    </row>
    <row r="3042" spans="43:71" x14ac:dyDescent="0.2">
      <c r="AQ3042">
        <v>86</v>
      </c>
      <c r="AR3042">
        <v>7210</v>
      </c>
      <c r="AS3042" t="s">
        <v>32981</v>
      </c>
      <c r="AT3042" t="s">
        <v>937</v>
      </c>
      <c r="AU3042">
        <v>86</v>
      </c>
      <c r="AV3042">
        <v>7210</v>
      </c>
      <c r="AW3042" t="s">
        <v>26083</v>
      </c>
      <c r="AX3042" t="s">
        <v>937</v>
      </c>
      <c r="AY3042">
        <v>86</v>
      </c>
      <c r="AZ3042">
        <v>7210</v>
      </c>
      <c r="BA3042" t="s">
        <v>19235</v>
      </c>
      <c r="BB3042" t="s">
        <v>937</v>
      </c>
      <c r="BC3042">
        <v>86</v>
      </c>
      <c r="BD3042">
        <v>7210</v>
      </c>
      <c r="BE3042" t="s">
        <v>12387</v>
      </c>
      <c r="BF3042" t="s">
        <v>937</v>
      </c>
      <c r="BH3042">
        <v>91</v>
      </c>
      <c r="BI3042">
        <v>7210</v>
      </c>
      <c r="BJ3042" t="s">
        <v>5739</v>
      </c>
      <c r="BK3042" t="s">
        <v>936</v>
      </c>
      <c r="BP3042">
        <v>143</v>
      </c>
      <c r="BQ3042">
        <v>6250</v>
      </c>
      <c r="BS3042">
        <v>1</v>
      </c>
    </row>
    <row r="3043" spans="43:71" x14ac:dyDescent="0.2">
      <c r="AQ3043">
        <v>86</v>
      </c>
      <c r="AR3043">
        <v>8073</v>
      </c>
      <c r="AS3043" t="s">
        <v>32982</v>
      </c>
      <c r="AT3043" t="s">
        <v>936</v>
      </c>
      <c r="AU3043">
        <v>86</v>
      </c>
      <c r="AV3043">
        <v>8073</v>
      </c>
      <c r="AW3043" t="s">
        <v>26084</v>
      </c>
      <c r="AX3043" t="s">
        <v>936</v>
      </c>
      <c r="AY3043">
        <v>86</v>
      </c>
      <c r="AZ3043">
        <v>8073</v>
      </c>
      <c r="BA3043" t="s">
        <v>19236</v>
      </c>
      <c r="BB3043" t="s">
        <v>936</v>
      </c>
      <c r="BC3043">
        <v>86</v>
      </c>
      <c r="BD3043">
        <v>8073</v>
      </c>
      <c r="BE3043" t="s">
        <v>12388</v>
      </c>
      <c r="BF3043" t="s">
        <v>936</v>
      </c>
      <c r="BH3043">
        <v>91</v>
      </c>
      <c r="BI3043">
        <v>8073</v>
      </c>
      <c r="BJ3043" t="s">
        <v>5740</v>
      </c>
      <c r="BK3043" t="s">
        <v>936</v>
      </c>
      <c r="BP3043">
        <v>143</v>
      </c>
      <c r="BQ3043">
        <v>6256</v>
      </c>
      <c r="BS3043">
        <v>1</v>
      </c>
    </row>
    <row r="3044" spans="43:71" x14ac:dyDescent="0.2">
      <c r="AQ3044">
        <v>86</v>
      </c>
      <c r="AR3044">
        <v>8074</v>
      </c>
      <c r="AS3044" t="s">
        <v>32983</v>
      </c>
      <c r="AT3044" t="s">
        <v>937</v>
      </c>
      <c r="AU3044">
        <v>86</v>
      </c>
      <c r="AV3044">
        <v>8074</v>
      </c>
      <c r="AW3044" t="s">
        <v>26085</v>
      </c>
      <c r="AX3044" t="s">
        <v>936</v>
      </c>
      <c r="AY3044">
        <v>86</v>
      </c>
      <c r="AZ3044">
        <v>8074</v>
      </c>
      <c r="BA3044" t="s">
        <v>19237</v>
      </c>
      <c r="BB3044" t="s">
        <v>936</v>
      </c>
      <c r="BC3044">
        <v>86</v>
      </c>
      <c r="BD3044">
        <v>8074</v>
      </c>
      <c r="BE3044" t="s">
        <v>12389</v>
      </c>
      <c r="BF3044" t="s">
        <v>936</v>
      </c>
      <c r="BH3044">
        <v>91</v>
      </c>
      <c r="BI3044">
        <v>8074</v>
      </c>
      <c r="BJ3044" t="s">
        <v>5741</v>
      </c>
      <c r="BK3044" t="s">
        <v>936</v>
      </c>
      <c r="BP3044">
        <v>143</v>
      </c>
      <c r="BQ3044">
        <v>6260</v>
      </c>
      <c r="BS3044">
        <v>1</v>
      </c>
    </row>
    <row r="3045" spans="43:71" x14ac:dyDescent="0.2">
      <c r="AQ3045">
        <v>86</v>
      </c>
      <c r="AR3045">
        <v>8075</v>
      </c>
      <c r="AS3045" t="s">
        <v>32984</v>
      </c>
      <c r="AT3045" t="s">
        <v>936</v>
      </c>
      <c r="AU3045">
        <v>86</v>
      </c>
      <c r="AV3045">
        <v>8075</v>
      </c>
      <c r="AW3045" t="s">
        <v>26086</v>
      </c>
      <c r="AX3045" t="s">
        <v>936</v>
      </c>
      <c r="AY3045">
        <v>86</v>
      </c>
      <c r="AZ3045">
        <v>8075</v>
      </c>
      <c r="BA3045" t="s">
        <v>19238</v>
      </c>
      <c r="BB3045" t="s">
        <v>936</v>
      </c>
      <c r="BC3045">
        <v>86</v>
      </c>
      <c r="BD3045">
        <v>8075</v>
      </c>
      <c r="BE3045" t="s">
        <v>12390</v>
      </c>
      <c r="BF3045" t="s">
        <v>936</v>
      </c>
      <c r="BH3045">
        <v>91</v>
      </c>
      <c r="BI3045">
        <v>8075</v>
      </c>
      <c r="BJ3045" t="s">
        <v>5742</v>
      </c>
      <c r="BK3045" t="s">
        <v>936</v>
      </c>
      <c r="BP3045">
        <v>143</v>
      </c>
      <c r="BQ3045">
        <v>6270</v>
      </c>
      <c r="BS3045">
        <v>2</v>
      </c>
    </row>
    <row r="3046" spans="43:71" x14ac:dyDescent="0.2">
      <c r="AQ3046">
        <v>86</v>
      </c>
      <c r="AR3046">
        <v>8076</v>
      </c>
      <c r="AS3046" t="s">
        <v>32985</v>
      </c>
      <c r="AT3046" t="s">
        <v>937</v>
      </c>
      <c r="AU3046">
        <v>86</v>
      </c>
      <c r="AV3046">
        <v>8076</v>
      </c>
      <c r="AW3046" t="s">
        <v>26087</v>
      </c>
      <c r="AX3046" t="s">
        <v>937</v>
      </c>
      <c r="AY3046">
        <v>86</v>
      </c>
      <c r="AZ3046">
        <v>8076</v>
      </c>
      <c r="BA3046" t="s">
        <v>19239</v>
      </c>
      <c r="BB3046" t="s">
        <v>937</v>
      </c>
      <c r="BC3046">
        <v>86</v>
      </c>
      <c r="BD3046">
        <v>8076</v>
      </c>
      <c r="BE3046" t="s">
        <v>12391</v>
      </c>
      <c r="BF3046" t="s">
        <v>937</v>
      </c>
      <c r="BH3046">
        <v>91</v>
      </c>
      <c r="BI3046">
        <v>8076</v>
      </c>
      <c r="BJ3046" t="s">
        <v>5743</v>
      </c>
      <c r="BK3046" t="s">
        <v>937</v>
      </c>
      <c r="BP3046">
        <v>143</v>
      </c>
      <c r="BQ3046">
        <v>6280</v>
      </c>
      <c r="BS3046">
        <v>1</v>
      </c>
    </row>
    <row r="3047" spans="43:71" x14ac:dyDescent="0.2">
      <c r="AQ3047">
        <v>86</v>
      </c>
      <c r="AR3047">
        <v>8077</v>
      </c>
      <c r="AS3047" t="s">
        <v>32986</v>
      </c>
      <c r="AT3047" t="s">
        <v>937</v>
      </c>
      <c r="AU3047">
        <v>86</v>
      </c>
      <c r="AV3047">
        <v>8077</v>
      </c>
      <c r="AW3047" t="s">
        <v>26088</v>
      </c>
      <c r="AX3047" t="s">
        <v>937</v>
      </c>
      <c r="AY3047">
        <v>86</v>
      </c>
      <c r="AZ3047">
        <v>8077</v>
      </c>
      <c r="BA3047" t="s">
        <v>19240</v>
      </c>
      <c r="BB3047" t="s">
        <v>937</v>
      </c>
      <c r="BC3047">
        <v>86</v>
      </c>
      <c r="BD3047">
        <v>8077</v>
      </c>
      <c r="BE3047" t="s">
        <v>12392</v>
      </c>
      <c r="BF3047" t="s">
        <v>937</v>
      </c>
      <c r="BH3047">
        <v>91</v>
      </c>
      <c r="BI3047">
        <v>8077</v>
      </c>
      <c r="BJ3047" t="s">
        <v>5744</v>
      </c>
      <c r="BK3047" t="s">
        <v>937</v>
      </c>
      <c r="BP3047">
        <v>143</v>
      </c>
      <c r="BQ3047">
        <v>6290</v>
      </c>
      <c r="BS3047">
        <v>1</v>
      </c>
    </row>
    <row r="3048" spans="43:71" x14ac:dyDescent="0.2">
      <c r="AQ3048">
        <v>86</v>
      </c>
      <c r="AR3048">
        <v>8078</v>
      </c>
      <c r="AS3048" t="s">
        <v>32987</v>
      </c>
      <c r="AT3048" t="s">
        <v>937</v>
      </c>
      <c r="AU3048">
        <v>86</v>
      </c>
      <c r="AV3048">
        <v>8078</v>
      </c>
      <c r="AW3048" t="s">
        <v>26089</v>
      </c>
      <c r="AX3048" t="s">
        <v>937</v>
      </c>
      <c r="AY3048">
        <v>86</v>
      </c>
      <c r="AZ3048">
        <v>8078</v>
      </c>
      <c r="BA3048" t="s">
        <v>19241</v>
      </c>
      <c r="BB3048" t="s">
        <v>937</v>
      </c>
      <c r="BC3048">
        <v>86</v>
      </c>
      <c r="BD3048">
        <v>8078</v>
      </c>
      <c r="BE3048" t="s">
        <v>12393</v>
      </c>
      <c r="BF3048" t="s">
        <v>937</v>
      </c>
      <c r="BH3048">
        <v>91</v>
      </c>
      <c r="BI3048">
        <v>8078</v>
      </c>
      <c r="BJ3048" t="s">
        <v>5745</v>
      </c>
      <c r="BK3048" t="s">
        <v>937</v>
      </c>
      <c r="BP3048">
        <v>143</v>
      </c>
      <c r="BQ3048">
        <v>6300</v>
      </c>
      <c r="BS3048">
        <v>1</v>
      </c>
    </row>
    <row r="3049" spans="43:71" x14ac:dyDescent="0.2">
      <c r="AQ3049">
        <v>86</v>
      </c>
      <c r="AR3049">
        <v>8079</v>
      </c>
      <c r="AS3049" t="s">
        <v>32988</v>
      </c>
      <c r="AT3049" t="s">
        <v>936</v>
      </c>
      <c r="AU3049">
        <v>86</v>
      </c>
      <c r="AV3049">
        <v>8079</v>
      </c>
      <c r="AW3049" t="s">
        <v>26090</v>
      </c>
      <c r="AX3049" t="s">
        <v>936</v>
      </c>
      <c r="AY3049">
        <v>86</v>
      </c>
      <c r="AZ3049">
        <v>8079</v>
      </c>
      <c r="BA3049" t="s">
        <v>19242</v>
      </c>
      <c r="BB3049" t="s">
        <v>936</v>
      </c>
      <c r="BC3049">
        <v>86</v>
      </c>
      <c r="BD3049">
        <v>8079</v>
      </c>
      <c r="BE3049" t="s">
        <v>12394</v>
      </c>
      <c r="BF3049" t="s">
        <v>936</v>
      </c>
      <c r="BH3049">
        <v>91</v>
      </c>
      <c r="BI3049">
        <v>8079</v>
      </c>
      <c r="BJ3049" t="s">
        <v>5746</v>
      </c>
      <c r="BK3049" t="s">
        <v>937</v>
      </c>
      <c r="BP3049">
        <v>143</v>
      </c>
      <c r="BQ3049">
        <v>6310</v>
      </c>
      <c r="BS3049">
        <v>1</v>
      </c>
    </row>
    <row r="3050" spans="43:71" x14ac:dyDescent="0.2">
      <c r="AQ3050">
        <v>86</v>
      </c>
      <c r="AR3050">
        <v>8080</v>
      </c>
      <c r="AS3050" t="s">
        <v>32989</v>
      </c>
      <c r="AT3050" t="s">
        <v>937</v>
      </c>
      <c r="AU3050">
        <v>86</v>
      </c>
      <c r="AV3050">
        <v>8080</v>
      </c>
      <c r="AW3050" t="s">
        <v>26091</v>
      </c>
      <c r="AX3050" t="s">
        <v>937</v>
      </c>
      <c r="AY3050">
        <v>86</v>
      </c>
      <c r="AZ3050">
        <v>8080</v>
      </c>
      <c r="BA3050" t="s">
        <v>19243</v>
      </c>
      <c r="BB3050" t="s">
        <v>937</v>
      </c>
      <c r="BC3050">
        <v>86</v>
      </c>
      <c r="BD3050">
        <v>8080</v>
      </c>
      <c r="BE3050" t="s">
        <v>12395</v>
      </c>
      <c r="BF3050" t="s">
        <v>937</v>
      </c>
      <c r="BH3050">
        <v>91</v>
      </c>
      <c r="BI3050">
        <v>8080</v>
      </c>
      <c r="BJ3050" t="s">
        <v>5747</v>
      </c>
      <c r="BK3050" t="s">
        <v>937</v>
      </c>
      <c r="BP3050">
        <v>143</v>
      </c>
      <c r="BQ3050">
        <v>6320</v>
      </c>
      <c r="BS3050">
        <v>1</v>
      </c>
    </row>
    <row r="3051" spans="43:71" x14ac:dyDescent="0.2">
      <c r="AQ3051">
        <v>86</v>
      </c>
      <c r="AR3051">
        <v>8081</v>
      </c>
      <c r="AS3051" t="s">
        <v>32990</v>
      </c>
      <c r="AT3051" t="s">
        <v>936</v>
      </c>
      <c r="AU3051">
        <v>86</v>
      </c>
      <c r="AV3051">
        <v>8081</v>
      </c>
      <c r="AW3051" t="s">
        <v>26092</v>
      </c>
      <c r="AX3051" t="s">
        <v>936</v>
      </c>
      <c r="AY3051">
        <v>86</v>
      </c>
      <c r="AZ3051">
        <v>8081</v>
      </c>
      <c r="BA3051" t="s">
        <v>19244</v>
      </c>
      <c r="BB3051" t="s">
        <v>936</v>
      </c>
      <c r="BC3051">
        <v>86</v>
      </c>
      <c r="BD3051">
        <v>8081</v>
      </c>
      <c r="BE3051" t="s">
        <v>12396</v>
      </c>
      <c r="BF3051" t="s">
        <v>936</v>
      </c>
      <c r="BH3051">
        <v>91</v>
      </c>
      <c r="BI3051">
        <v>8081</v>
      </c>
      <c r="BJ3051" t="s">
        <v>5748</v>
      </c>
      <c r="BK3051" t="s">
        <v>936</v>
      </c>
      <c r="BP3051">
        <v>143</v>
      </c>
      <c r="BQ3051">
        <v>6330</v>
      </c>
      <c r="BS3051">
        <v>1</v>
      </c>
    </row>
    <row r="3052" spans="43:71" x14ac:dyDescent="0.2">
      <c r="AQ3052">
        <v>86</v>
      </c>
      <c r="AR3052">
        <v>8082</v>
      </c>
      <c r="AS3052" t="s">
        <v>32991</v>
      </c>
      <c r="AT3052" t="s">
        <v>937</v>
      </c>
      <c r="AU3052">
        <v>86</v>
      </c>
      <c r="AV3052">
        <v>8082</v>
      </c>
      <c r="AW3052" t="s">
        <v>26093</v>
      </c>
      <c r="AX3052" t="s">
        <v>937</v>
      </c>
      <c r="AY3052">
        <v>86</v>
      </c>
      <c r="AZ3052">
        <v>8082</v>
      </c>
      <c r="BA3052" t="s">
        <v>19245</v>
      </c>
      <c r="BB3052" t="s">
        <v>937</v>
      </c>
      <c r="BC3052">
        <v>86</v>
      </c>
      <c r="BD3052">
        <v>8082</v>
      </c>
      <c r="BE3052" t="s">
        <v>12397</v>
      </c>
      <c r="BF3052" t="s">
        <v>937</v>
      </c>
      <c r="BH3052">
        <v>91</v>
      </c>
      <c r="BI3052">
        <v>8082</v>
      </c>
      <c r="BJ3052" t="s">
        <v>5749</v>
      </c>
      <c r="BK3052" t="s">
        <v>937</v>
      </c>
      <c r="BP3052">
        <v>143</v>
      </c>
      <c r="BQ3052">
        <v>6340</v>
      </c>
      <c r="BS3052">
        <v>1</v>
      </c>
    </row>
    <row r="3053" spans="43:71" x14ac:dyDescent="0.2">
      <c r="AQ3053">
        <v>86</v>
      </c>
      <c r="AR3053">
        <v>8083</v>
      </c>
      <c r="AS3053" t="s">
        <v>32992</v>
      </c>
      <c r="AT3053" t="s">
        <v>936</v>
      </c>
      <c r="AU3053">
        <v>86</v>
      </c>
      <c r="AV3053">
        <v>8083</v>
      </c>
      <c r="AW3053" t="s">
        <v>26094</v>
      </c>
      <c r="AX3053" t="s">
        <v>936</v>
      </c>
      <c r="AY3053">
        <v>86</v>
      </c>
      <c r="AZ3053">
        <v>8083</v>
      </c>
      <c r="BA3053" t="s">
        <v>19246</v>
      </c>
      <c r="BB3053" t="s">
        <v>936</v>
      </c>
      <c r="BC3053">
        <v>86</v>
      </c>
      <c r="BD3053">
        <v>8083</v>
      </c>
      <c r="BE3053" t="s">
        <v>12398</v>
      </c>
      <c r="BF3053" t="s">
        <v>936</v>
      </c>
      <c r="BH3053">
        <v>91</v>
      </c>
      <c r="BI3053">
        <v>8083</v>
      </c>
      <c r="BJ3053" t="s">
        <v>5750</v>
      </c>
      <c r="BK3053" t="s">
        <v>937</v>
      </c>
      <c r="BP3053">
        <v>145</v>
      </c>
      <c r="BQ3053">
        <v>6010</v>
      </c>
      <c r="BS3053">
        <v>1</v>
      </c>
    </row>
    <row r="3054" spans="43:71" x14ac:dyDescent="0.2">
      <c r="AQ3054">
        <v>86</v>
      </c>
      <c r="AR3054">
        <v>8084</v>
      </c>
      <c r="AS3054" t="s">
        <v>32993</v>
      </c>
      <c r="AT3054" t="s">
        <v>937</v>
      </c>
      <c r="AU3054">
        <v>86</v>
      </c>
      <c r="AV3054">
        <v>8084</v>
      </c>
      <c r="AW3054" t="s">
        <v>26095</v>
      </c>
      <c r="AX3054" t="s">
        <v>937</v>
      </c>
      <c r="AY3054">
        <v>86</v>
      </c>
      <c r="AZ3054">
        <v>8084</v>
      </c>
      <c r="BA3054" t="s">
        <v>19247</v>
      </c>
      <c r="BB3054" t="s">
        <v>937</v>
      </c>
      <c r="BC3054">
        <v>86</v>
      </c>
      <c r="BD3054">
        <v>8084</v>
      </c>
      <c r="BE3054" t="s">
        <v>12399</v>
      </c>
      <c r="BF3054" t="s">
        <v>937</v>
      </c>
      <c r="BH3054">
        <v>91</v>
      </c>
      <c r="BI3054">
        <v>8084</v>
      </c>
      <c r="BJ3054" t="s">
        <v>5751</v>
      </c>
      <c r="BK3054" t="s">
        <v>937</v>
      </c>
      <c r="BP3054">
        <v>145</v>
      </c>
      <c r="BQ3054">
        <v>6020</v>
      </c>
      <c r="BS3054">
        <v>1</v>
      </c>
    </row>
    <row r="3055" spans="43:71" x14ac:dyDescent="0.2">
      <c r="AQ3055">
        <v>90</v>
      </c>
      <c r="AR3055">
        <v>6010</v>
      </c>
      <c r="AS3055" t="s">
        <v>32994</v>
      </c>
      <c r="AT3055" t="s">
        <v>937</v>
      </c>
      <c r="AU3055">
        <v>90</v>
      </c>
      <c r="AV3055">
        <v>6010</v>
      </c>
      <c r="AW3055" t="s">
        <v>26096</v>
      </c>
      <c r="AX3055" t="s">
        <v>937</v>
      </c>
      <c r="AY3055">
        <v>90</v>
      </c>
      <c r="AZ3055">
        <v>6010</v>
      </c>
      <c r="BA3055" t="s">
        <v>19248</v>
      </c>
      <c r="BB3055" t="s">
        <v>937</v>
      </c>
      <c r="BC3055">
        <v>90</v>
      </c>
      <c r="BD3055">
        <v>6010</v>
      </c>
      <c r="BE3055" t="s">
        <v>12400</v>
      </c>
      <c r="BF3055" t="s">
        <v>937</v>
      </c>
      <c r="BH3055">
        <v>92</v>
      </c>
      <c r="BI3055">
        <v>6010</v>
      </c>
      <c r="BJ3055" t="s">
        <v>5752</v>
      </c>
      <c r="BK3055" t="s">
        <v>937</v>
      </c>
      <c r="BP3055">
        <v>145</v>
      </c>
      <c r="BQ3055">
        <v>6030</v>
      </c>
      <c r="BS3055">
        <v>1</v>
      </c>
    </row>
    <row r="3056" spans="43:71" x14ac:dyDescent="0.2">
      <c r="AQ3056">
        <v>90</v>
      </c>
      <c r="AR3056">
        <v>6020</v>
      </c>
      <c r="AS3056" t="s">
        <v>32995</v>
      </c>
      <c r="AT3056" t="s">
        <v>937</v>
      </c>
      <c r="AU3056">
        <v>90</v>
      </c>
      <c r="AV3056">
        <v>6020</v>
      </c>
      <c r="AW3056" t="s">
        <v>26097</v>
      </c>
      <c r="AX3056" t="s">
        <v>937</v>
      </c>
      <c r="AY3056">
        <v>90</v>
      </c>
      <c r="AZ3056">
        <v>6020</v>
      </c>
      <c r="BA3056" t="s">
        <v>19249</v>
      </c>
      <c r="BB3056" t="s">
        <v>937</v>
      </c>
      <c r="BC3056">
        <v>90</v>
      </c>
      <c r="BD3056">
        <v>6020</v>
      </c>
      <c r="BE3056" t="s">
        <v>12401</v>
      </c>
      <c r="BF3056" t="s">
        <v>937</v>
      </c>
      <c r="BH3056">
        <v>92</v>
      </c>
      <c r="BI3056">
        <v>6020</v>
      </c>
      <c r="BJ3056" t="s">
        <v>5753</v>
      </c>
      <c r="BK3056" t="s">
        <v>937</v>
      </c>
      <c r="BP3056">
        <v>145</v>
      </c>
      <c r="BQ3056">
        <v>6040</v>
      </c>
      <c r="BS3056">
        <v>1</v>
      </c>
    </row>
    <row r="3057" spans="43:71" x14ac:dyDescent="0.2">
      <c r="AQ3057">
        <v>90</v>
      </c>
      <c r="AR3057">
        <v>6030</v>
      </c>
      <c r="AS3057" t="s">
        <v>32996</v>
      </c>
      <c r="AT3057" t="s">
        <v>939</v>
      </c>
      <c r="AU3057">
        <v>90</v>
      </c>
      <c r="AV3057">
        <v>6030</v>
      </c>
      <c r="AW3057" t="s">
        <v>26098</v>
      </c>
      <c r="AX3057" t="s">
        <v>939</v>
      </c>
      <c r="AY3057">
        <v>90</v>
      </c>
      <c r="AZ3057">
        <v>6030</v>
      </c>
      <c r="BA3057" t="s">
        <v>19250</v>
      </c>
      <c r="BB3057" t="s">
        <v>939</v>
      </c>
      <c r="BC3057">
        <v>90</v>
      </c>
      <c r="BD3057">
        <v>6030</v>
      </c>
      <c r="BE3057" t="s">
        <v>12402</v>
      </c>
      <c r="BF3057" t="s">
        <v>939</v>
      </c>
      <c r="BH3057">
        <v>92</v>
      </c>
      <c r="BI3057">
        <v>6030</v>
      </c>
      <c r="BJ3057" t="s">
        <v>5754</v>
      </c>
      <c r="BK3057" t="s">
        <v>937</v>
      </c>
      <c r="BP3057">
        <v>145</v>
      </c>
      <c r="BQ3057">
        <v>6070</v>
      </c>
      <c r="BS3057">
        <v>1</v>
      </c>
    </row>
    <row r="3058" spans="43:71" x14ac:dyDescent="0.2">
      <c r="AQ3058">
        <v>90</v>
      </c>
      <c r="AR3058">
        <v>6040</v>
      </c>
      <c r="AS3058" t="s">
        <v>32997</v>
      </c>
      <c r="AT3058" t="s">
        <v>937</v>
      </c>
      <c r="AU3058">
        <v>90</v>
      </c>
      <c r="AV3058">
        <v>6040</v>
      </c>
      <c r="AW3058" t="s">
        <v>26099</v>
      </c>
      <c r="AX3058" t="s">
        <v>937</v>
      </c>
      <c r="AY3058">
        <v>90</v>
      </c>
      <c r="AZ3058">
        <v>6040</v>
      </c>
      <c r="BA3058" t="s">
        <v>19251</v>
      </c>
      <c r="BB3058" t="s">
        <v>937</v>
      </c>
      <c r="BC3058">
        <v>90</v>
      </c>
      <c r="BD3058">
        <v>6040</v>
      </c>
      <c r="BE3058" t="s">
        <v>12403</v>
      </c>
      <c r="BF3058" t="s">
        <v>937</v>
      </c>
      <c r="BH3058">
        <v>92</v>
      </c>
      <c r="BI3058">
        <v>6040</v>
      </c>
      <c r="BJ3058" t="s">
        <v>5755</v>
      </c>
      <c r="BK3058" t="s">
        <v>937</v>
      </c>
      <c r="BP3058">
        <v>145</v>
      </c>
      <c r="BQ3058">
        <v>6080</v>
      </c>
      <c r="BS3058">
        <v>1</v>
      </c>
    </row>
    <row r="3059" spans="43:71" x14ac:dyDescent="0.2">
      <c r="AQ3059">
        <v>90</v>
      </c>
      <c r="AR3059">
        <v>6070</v>
      </c>
      <c r="AS3059" t="s">
        <v>32998</v>
      </c>
      <c r="AT3059" t="s">
        <v>937</v>
      </c>
      <c r="AU3059">
        <v>90</v>
      </c>
      <c r="AV3059">
        <v>6070</v>
      </c>
      <c r="AW3059" t="s">
        <v>26100</v>
      </c>
      <c r="AX3059" t="s">
        <v>937</v>
      </c>
      <c r="AY3059">
        <v>90</v>
      </c>
      <c r="AZ3059">
        <v>6070</v>
      </c>
      <c r="BA3059" t="s">
        <v>19252</v>
      </c>
      <c r="BB3059" t="s">
        <v>937</v>
      </c>
      <c r="BC3059">
        <v>90</v>
      </c>
      <c r="BD3059">
        <v>6070</v>
      </c>
      <c r="BE3059" t="s">
        <v>12404</v>
      </c>
      <c r="BF3059" t="s">
        <v>937</v>
      </c>
      <c r="BH3059">
        <v>92</v>
      </c>
      <c r="BI3059">
        <v>6070</v>
      </c>
      <c r="BJ3059" t="s">
        <v>5756</v>
      </c>
      <c r="BK3059" t="s">
        <v>937</v>
      </c>
      <c r="BP3059">
        <v>145</v>
      </c>
      <c r="BQ3059">
        <v>6090</v>
      </c>
      <c r="BS3059">
        <v>1</v>
      </c>
    </row>
    <row r="3060" spans="43:71" x14ac:dyDescent="0.2">
      <c r="AQ3060">
        <v>90</v>
      </c>
      <c r="AR3060">
        <v>6080</v>
      </c>
      <c r="AS3060" t="s">
        <v>32999</v>
      </c>
      <c r="AT3060" t="s">
        <v>936</v>
      </c>
      <c r="AU3060">
        <v>90</v>
      </c>
      <c r="AV3060">
        <v>6080</v>
      </c>
      <c r="AW3060" t="s">
        <v>26101</v>
      </c>
      <c r="AX3060" t="s">
        <v>936</v>
      </c>
      <c r="AY3060">
        <v>90</v>
      </c>
      <c r="AZ3060">
        <v>6080</v>
      </c>
      <c r="BA3060" t="s">
        <v>19253</v>
      </c>
      <c r="BB3060" t="s">
        <v>936</v>
      </c>
      <c r="BC3060">
        <v>90</v>
      </c>
      <c r="BD3060">
        <v>6080</v>
      </c>
      <c r="BE3060" t="s">
        <v>12405</v>
      </c>
      <c r="BF3060" t="s">
        <v>936</v>
      </c>
      <c r="BH3060">
        <v>92</v>
      </c>
      <c r="BI3060">
        <v>6080</v>
      </c>
      <c r="BJ3060" t="s">
        <v>5757</v>
      </c>
      <c r="BK3060" t="s">
        <v>937</v>
      </c>
      <c r="BP3060">
        <v>145</v>
      </c>
      <c r="BQ3060">
        <v>6100</v>
      </c>
      <c r="BS3060">
        <v>2</v>
      </c>
    </row>
    <row r="3061" spans="43:71" x14ac:dyDescent="0.2">
      <c r="AQ3061">
        <v>90</v>
      </c>
      <c r="AR3061">
        <v>6090</v>
      </c>
      <c r="AS3061" t="s">
        <v>33000</v>
      </c>
      <c r="AT3061" t="s">
        <v>936</v>
      </c>
      <c r="AU3061">
        <v>90</v>
      </c>
      <c r="AV3061">
        <v>6090</v>
      </c>
      <c r="AW3061" t="s">
        <v>26102</v>
      </c>
      <c r="AX3061" t="s">
        <v>936</v>
      </c>
      <c r="AY3061">
        <v>90</v>
      </c>
      <c r="AZ3061">
        <v>6090</v>
      </c>
      <c r="BA3061" t="s">
        <v>19254</v>
      </c>
      <c r="BB3061" t="s">
        <v>936</v>
      </c>
      <c r="BC3061">
        <v>90</v>
      </c>
      <c r="BD3061">
        <v>6090</v>
      </c>
      <c r="BE3061" t="s">
        <v>12406</v>
      </c>
      <c r="BF3061" t="s">
        <v>936</v>
      </c>
      <c r="BH3061">
        <v>92</v>
      </c>
      <c r="BI3061">
        <v>6090</v>
      </c>
      <c r="BJ3061" t="s">
        <v>5758</v>
      </c>
      <c r="BK3061" t="s">
        <v>937</v>
      </c>
      <c r="BP3061">
        <v>145</v>
      </c>
      <c r="BQ3061">
        <v>6101</v>
      </c>
      <c r="BS3061">
        <v>2</v>
      </c>
    </row>
    <row r="3062" spans="43:71" x14ac:dyDescent="0.2">
      <c r="AQ3062">
        <v>90</v>
      </c>
      <c r="AR3062">
        <v>6100</v>
      </c>
      <c r="AS3062" t="s">
        <v>33001</v>
      </c>
      <c r="AT3062" t="s">
        <v>937</v>
      </c>
      <c r="AU3062">
        <v>90</v>
      </c>
      <c r="AV3062">
        <v>6100</v>
      </c>
      <c r="AW3062" t="s">
        <v>26103</v>
      </c>
      <c r="AX3062" t="s">
        <v>937</v>
      </c>
      <c r="AY3062">
        <v>90</v>
      </c>
      <c r="AZ3062">
        <v>6100</v>
      </c>
      <c r="BA3062" t="s">
        <v>19255</v>
      </c>
      <c r="BB3062" t="s">
        <v>937</v>
      </c>
      <c r="BC3062">
        <v>90</v>
      </c>
      <c r="BD3062">
        <v>6100</v>
      </c>
      <c r="BE3062" t="s">
        <v>12407</v>
      </c>
      <c r="BF3062" t="s">
        <v>937</v>
      </c>
      <c r="BH3062">
        <v>92</v>
      </c>
      <c r="BI3062">
        <v>6100</v>
      </c>
      <c r="BJ3062" t="s">
        <v>5759</v>
      </c>
      <c r="BK3062" t="s">
        <v>937</v>
      </c>
      <c r="BP3062">
        <v>145</v>
      </c>
      <c r="BQ3062">
        <v>6110</v>
      </c>
      <c r="BS3062">
        <v>3</v>
      </c>
    </row>
    <row r="3063" spans="43:71" x14ac:dyDescent="0.2">
      <c r="AQ3063">
        <v>90</v>
      </c>
      <c r="AR3063">
        <v>6101</v>
      </c>
      <c r="AS3063" t="s">
        <v>33002</v>
      </c>
      <c r="AT3063" t="s">
        <v>937</v>
      </c>
      <c r="AU3063">
        <v>90</v>
      </c>
      <c r="AV3063">
        <v>6101</v>
      </c>
      <c r="AW3063" t="s">
        <v>26104</v>
      </c>
      <c r="AX3063" t="s">
        <v>937</v>
      </c>
      <c r="AY3063">
        <v>90</v>
      </c>
      <c r="AZ3063">
        <v>6101</v>
      </c>
      <c r="BA3063" t="s">
        <v>19256</v>
      </c>
      <c r="BB3063" t="s">
        <v>937</v>
      </c>
      <c r="BC3063">
        <v>90</v>
      </c>
      <c r="BD3063">
        <v>6101</v>
      </c>
      <c r="BE3063" t="s">
        <v>12408</v>
      </c>
      <c r="BF3063" t="s">
        <v>937</v>
      </c>
      <c r="BH3063">
        <v>92</v>
      </c>
      <c r="BI3063">
        <v>6101</v>
      </c>
      <c r="BJ3063" t="s">
        <v>5760</v>
      </c>
      <c r="BK3063" t="s">
        <v>937</v>
      </c>
      <c r="BP3063">
        <v>145</v>
      </c>
      <c r="BQ3063">
        <v>6130</v>
      </c>
      <c r="BS3063">
        <v>1</v>
      </c>
    </row>
    <row r="3064" spans="43:71" x14ac:dyDescent="0.2">
      <c r="AQ3064">
        <v>90</v>
      </c>
      <c r="AR3064">
        <v>6110</v>
      </c>
      <c r="AS3064" t="s">
        <v>33003</v>
      </c>
      <c r="AT3064" t="s">
        <v>936</v>
      </c>
      <c r="AU3064">
        <v>90</v>
      </c>
      <c r="AV3064">
        <v>6110</v>
      </c>
      <c r="AW3064" t="s">
        <v>26105</v>
      </c>
      <c r="AX3064" t="s">
        <v>936</v>
      </c>
      <c r="AY3064">
        <v>90</v>
      </c>
      <c r="AZ3064">
        <v>6110</v>
      </c>
      <c r="BA3064" t="s">
        <v>19257</v>
      </c>
      <c r="BB3064" t="s">
        <v>936</v>
      </c>
      <c r="BC3064">
        <v>90</v>
      </c>
      <c r="BD3064">
        <v>6110</v>
      </c>
      <c r="BE3064" t="s">
        <v>12409</v>
      </c>
      <c r="BF3064" t="s">
        <v>936</v>
      </c>
      <c r="BH3064">
        <v>92</v>
      </c>
      <c r="BI3064">
        <v>6110</v>
      </c>
      <c r="BJ3064" t="s">
        <v>5761</v>
      </c>
      <c r="BK3064" t="s">
        <v>936</v>
      </c>
      <c r="BP3064">
        <v>145</v>
      </c>
      <c r="BQ3064">
        <v>6131</v>
      </c>
      <c r="BS3064">
        <v>3</v>
      </c>
    </row>
    <row r="3065" spans="43:71" x14ac:dyDescent="0.2">
      <c r="AQ3065">
        <v>90</v>
      </c>
      <c r="AR3065">
        <v>6130</v>
      </c>
      <c r="AS3065" t="s">
        <v>33004</v>
      </c>
      <c r="AT3065" t="s">
        <v>936</v>
      </c>
      <c r="AU3065">
        <v>90</v>
      </c>
      <c r="AV3065">
        <v>6130</v>
      </c>
      <c r="AW3065" t="s">
        <v>26106</v>
      </c>
      <c r="AX3065" t="s">
        <v>936</v>
      </c>
      <c r="AY3065">
        <v>90</v>
      </c>
      <c r="AZ3065">
        <v>6130</v>
      </c>
      <c r="BA3065" t="s">
        <v>19258</v>
      </c>
      <c r="BB3065" t="s">
        <v>936</v>
      </c>
      <c r="BC3065">
        <v>90</v>
      </c>
      <c r="BD3065">
        <v>6130</v>
      </c>
      <c r="BE3065" t="s">
        <v>12410</v>
      </c>
      <c r="BF3065" t="s">
        <v>936</v>
      </c>
      <c r="BH3065">
        <v>92</v>
      </c>
      <c r="BI3065">
        <v>6130</v>
      </c>
      <c r="BJ3065" t="s">
        <v>5762</v>
      </c>
      <c r="BK3065" t="s">
        <v>937</v>
      </c>
      <c r="BP3065">
        <v>145</v>
      </c>
      <c r="BQ3065">
        <v>6140</v>
      </c>
      <c r="BS3065">
        <v>1</v>
      </c>
    </row>
    <row r="3066" spans="43:71" x14ac:dyDescent="0.2">
      <c r="AQ3066">
        <v>90</v>
      </c>
      <c r="AR3066">
        <v>6131</v>
      </c>
      <c r="AS3066" t="s">
        <v>33005</v>
      </c>
      <c r="AT3066" t="s">
        <v>937</v>
      </c>
      <c r="AU3066">
        <v>90</v>
      </c>
      <c r="AV3066">
        <v>6131</v>
      </c>
      <c r="AW3066" t="s">
        <v>26107</v>
      </c>
      <c r="AX3066" t="s">
        <v>937</v>
      </c>
      <c r="AY3066">
        <v>90</v>
      </c>
      <c r="AZ3066">
        <v>6131</v>
      </c>
      <c r="BA3066" t="s">
        <v>19259</v>
      </c>
      <c r="BB3066" t="s">
        <v>937</v>
      </c>
      <c r="BC3066">
        <v>90</v>
      </c>
      <c r="BD3066">
        <v>6131</v>
      </c>
      <c r="BE3066" t="s">
        <v>12411</v>
      </c>
      <c r="BF3066" t="s">
        <v>937</v>
      </c>
      <c r="BH3066">
        <v>92</v>
      </c>
      <c r="BI3066">
        <v>6131</v>
      </c>
      <c r="BJ3066" t="s">
        <v>5763</v>
      </c>
      <c r="BK3066" t="s">
        <v>937</v>
      </c>
      <c r="BP3066">
        <v>145</v>
      </c>
      <c r="BQ3066">
        <v>6150</v>
      </c>
      <c r="BS3066">
        <v>1</v>
      </c>
    </row>
    <row r="3067" spans="43:71" x14ac:dyDescent="0.2">
      <c r="AQ3067">
        <v>90</v>
      </c>
      <c r="AR3067">
        <v>6140</v>
      </c>
      <c r="AS3067" t="s">
        <v>33006</v>
      </c>
      <c r="AT3067" t="s">
        <v>937</v>
      </c>
      <c r="AU3067">
        <v>90</v>
      </c>
      <c r="AV3067">
        <v>6140</v>
      </c>
      <c r="AW3067" t="s">
        <v>26108</v>
      </c>
      <c r="AX3067" t="s">
        <v>937</v>
      </c>
      <c r="AY3067">
        <v>90</v>
      </c>
      <c r="AZ3067">
        <v>6140</v>
      </c>
      <c r="BA3067" t="s">
        <v>19260</v>
      </c>
      <c r="BB3067" t="s">
        <v>937</v>
      </c>
      <c r="BC3067">
        <v>90</v>
      </c>
      <c r="BD3067">
        <v>6140</v>
      </c>
      <c r="BE3067" t="s">
        <v>12412</v>
      </c>
      <c r="BF3067" t="s">
        <v>937</v>
      </c>
      <c r="BH3067">
        <v>92</v>
      </c>
      <c r="BI3067">
        <v>6140</v>
      </c>
      <c r="BJ3067" t="s">
        <v>5764</v>
      </c>
      <c r="BK3067" t="s">
        <v>937</v>
      </c>
      <c r="BP3067">
        <v>145</v>
      </c>
      <c r="BQ3067">
        <v>6160</v>
      </c>
      <c r="BS3067">
        <v>1</v>
      </c>
    </row>
    <row r="3068" spans="43:71" x14ac:dyDescent="0.2">
      <c r="AQ3068">
        <v>90</v>
      </c>
      <c r="AR3068">
        <v>6150</v>
      </c>
      <c r="AS3068" t="s">
        <v>33007</v>
      </c>
      <c r="AT3068" t="s">
        <v>936</v>
      </c>
      <c r="AU3068">
        <v>90</v>
      </c>
      <c r="AV3068">
        <v>6150</v>
      </c>
      <c r="AW3068" t="s">
        <v>26109</v>
      </c>
      <c r="AX3068" t="s">
        <v>936</v>
      </c>
      <c r="AY3068">
        <v>90</v>
      </c>
      <c r="AZ3068">
        <v>6150</v>
      </c>
      <c r="BA3068" t="s">
        <v>19261</v>
      </c>
      <c r="BB3068" t="s">
        <v>936</v>
      </c>
      <c r="BC3068">
        <v>90</v>
      </c>
      <c r="BD3068">
        <v>6150</v>
      </c>
      <c r="BE3068" t="s">
        <v>12413</v>
      </c>
      <c r="BF3068" t="s">
        <v>936</v>
      </c>
      <c r="BH3068">
        <v>92</v>
      </c>
      <c r="BI3068">
        <v>6150</v>
      </c>
      <c r="BJ3068" t="s">
        <v>5765</v>
      </c>
      <c r="BK3068" t="s">
        <v>937</v>
      </c>
      <c r="BP3068">
        <v>145</v>
      </c>
      <c r="BQ3068">
        <v>6170</v>
      </c>
      <c r="BS3068">
        <v>2</v>
      </c>
    </row>
    <row r="3069" spans="43:71" x14ac:dyDescent="0.2">
      <c r="AQ3069">
        <v>90</v>
      </c>
      <c r="AR3069">
        <v>6160</v>
      </c>
      <c r="AS3069" t="s">
        <v>33008</v>
      </c>
      <c r="AT3069" t="s">
        <v>936</v>
      </c>
      <c r="AU3069">
        <v>90</v>
      </c>
      <c r="AV3069">
        <v>6160</v>
      </c>
      <c r="AW3069" t="s">
        <v>26110</v>
      </c>
      <c r="AX3069" t="s">
        <v>936</v>
      </c>
      <c r="AY3069">
        <v>90</v>
      </c>
      <c r="AZ3069">
        <v>6160</v>
      </c>
      <c r="BA3069" t="s">
        <v>19262</v>
      </c>
      <c r="BB3069" t="s">
        <v>936</v>
      </c>
      <c r="BC3069">
        <v>90</v>
      </c>
      <c r="BD3069">
        <v>6160</v>
      </c>
      <c r="BE3069" t="s">
        <v>12414</v>
      </c>
      <c r="BF3069" t="s">
        <v>936</v>
      </c>
      <c r="BH3069">
        <v>92</v>
      </c>
      <c r="BI3069">
        <v>6160</v>
      </c>
      <c r="BJ3069" t="s">
        <v>5766</v>
      </c>
      <c r="BK3069" t="s">
        <v>937</v>
      </c>
      <c r="BP3069">
        <v>145</v>
      </c>
      <c r="BQ3069">
        <v>6180</v>
      </c>
      <c r="BS3069">
        <v>1</v>
      </c>
    </row>
    <row r="3070" spans="43:71" x14ac:dyDescent="0.2">
      <c r="AQ3070">
        <v>90</v>
      </c>
      <c r="AR3070">
        <v>6170</v>
      </c>
      <c r="AS3070" t="s">
        <v>33009</v>
      </c>
      <c r="AT3070" t="s">
        <v>936</v>
      </c>
      <c r="AU3070">
        <v>90</v>
      </c>
      <c r="AV3070">
        <v>6170</v>
      </c>
      <c r="AW3070" t="s">
        <v>26111</v>
      </c>
      <c r="AX3070" t="s">
        <v>936</v>
      </c>
      <c r="AY3070">
        <v>90</v>
      </c>
      <c r="AZ3070">
        <v>6170</v>
      </c>
      <c r="BA3070" t="s">
        <v>19263</v>
      </c>
      <c r="BB3070" t="s">
        <v>936</v>
      </c>
      <c r="BC3070">
        <v>90</v>
      </c>
      <c r="BD3070">
        <v>6170</v>
      </c>
      <c r="BE3070" t="s">
        <v>12415</v>
      </c>
      <c r="BF3070" t="s">
        <v>936</v>
      </c>
      <c r="BH3070">
        <v>92</v>
      </c>
      <c r="BI3070">
        <v>6170</v>
      </c>
      <c r="BJ3070" t="s">
        <v>5767</v>
      </c>
      <c r="BK3070" t="s">
        <v>937</v>
      </c>
      <c r="BP3070">
        <v>145</v>
      </c>
      <c r="BQ3070">
        <v>6190</v>
      </c>
      <c r="BS3070">
        <v>1</v>
      </c>
    </row>
    <row r="3071" spans="43:71" x14ac:dyDescent="0.2">
      <c r="AQ3071">
        <v>90</v>
      </c>
      <c r="AR3071">
        <v>6180</v>
      </c>
      <c r="AS3071" t="s">
        <v>33010</v>
      </c>
      <c r="AT3071" t="s">
        <v>936</v>
      </c>
      <c r="AU3071">
        <v>90</v>
      </c>
      <c r="AV3071">
        <v>6180</v>
      </c>
      <c r="AW3071" t="s">
        <v>26112</v>
      </c>
      <c r="AX3071" t="s">
        <v>936</v>
      </c>
      <c r="AY3071">
        <v>90</v>
      </c>
      <c r="AZ3071">
        <v>6180</v>
      </c>
      <c r="BA3071" t="s">
        <v>19264</v>
      </c>
      <c r="BB3071" t="s">
        <v>936</v>
      </c>
      <c r="BC3071">
        <v>90</v>
      </c>
      <c r="BD3071">
        <v>6180</v>
      </c>
      <c r="BE3071" t="s">
        <v>12416</v>
      </c>
      <c r="BF3071" t="s">
        <v>936</v>
      </c>
      <c r="BH3071">
        <v>92</v>
      </c>
      <c r="BI3071">
        <v>6180</v>
      </c>
      <c r="BJ3071" t="s">
        <v>5768</v>
      </c>
      <c r="BK3071" t="s">
        <v>937</v>
      </c>
      <c r="BP3071">
        <v>145</v>
      </c>
      <c r="BQ3071">
        <v>6200</v>
      </c>
      <c r="BS3071">
        <v>1</v>
      </c>
    </row>
    <row r="3072" spans="43:71" x14ac:dyDescent="0.2">
      <c r="AQ3072">
        <v>90</v>
      </c>
      <c r="AR3072">
        <v>6190</v>
      </c>
      <c r="AS3072" t="s">
        <v>33011</v>
      </c>
      <c r="AT3072" t="s">
        <v>937</v>
      </c>
      <c r="AU3072">
        <v>90</v>
      </c>
      <c r="AV3072">
        <v>6190</v>
      </c>
      <c r="AW3072" t="s">
        <v>26113</v>
      </c>
      <c r="AX3072" t="s">
        <v>937</v>
      </c>
      <c r="AY3072">
        <v>90</v>
      </c>
      <c r="AZ3072">
        <v>6190</v>
      </c>
      <c r="BA3072" t="s">
        <v>19265</v>
      </c>
      <c r="BB3072" t="s">
        <v>937</v>
      </c>
      <c r="BC3072">
        <v>90</v>
      </c>
      <c r="BD3072">
        <v>6190</v>
      </c>
      <c r="BE3072" t="s">
        <v>12417</v>
      </c>
      <c r="BF3072" t="s">
        <v>937</v>
      </c>
      <c r="BH3072">
        <v>92</v>
      </c>
      <c r="BI3072">
        <v>6190</v>
      </c>
      <c r="BJ3072" t="s">
        <v>5769</v>
      </c>
      <c r="BK3072" t="s">
        <v>937</v>
      </c>
      <c r="BP3072">
        <v>145</v>
      </c>
      <c r="BQ3072">
        <v>6210</v>
      </c>
      <c r="BS3072">
        <v>1</v>
      </c>
    </row>
    <row r="3073" spans="43:71" x14ac:dyDescent="0.2">
      <c r="AQ3073">
        <v>90</v>
      </c>
      <c r="AR3073">
        <v>6200</v>
      </c>
      <c r="AS3073" t="s">
        <v>33012</v>
      </c>
      <c r="AT3073" t="s">
        <v>938</v>
      </c>
      <c r="AU3073">
        <v>90</v>
      </c>
      <c r="AV3073">
        <v>6200</v>
      </c>
      <c r="AW3073" t="s">
        <v>26114</v>
      </c>
      <c r="AX3073" t="s">
        <v>938</v>
      </c>
      <c r="AY3073">
        <v>90</v>
      </c>
      <c r="AZ3073">
        <v>6200</v>
      </c>
      <c r="BA3073" t="s">
        <v>19266</v>
      </c>
      <c r="BB3073" t="s">
        <v>938</v>
      </c>
      <c r="BC3073">
        <v>90</v>
      </c>
      <c r="BD3073">
        <v>6200</v>
      </c>
      <c r="BE3073" t="s">
        <v>12418</v>
      </c>
      <c r="BF3073" t="s">
        <v>938</v>
      </c>
      <c r="BH3073">
        <v>92</v>
      </c>
      <c r="BI3073">
        <v>6200</v>
      </c>
      <c r="BJ3073" t="s">
        <v>5770</v>
      </c>
      <c r="BK3073" t="s">
        <v>937</v>
      </c>
      <c r="BP3073">
        <v>145</v>
      </c>
      <c r="BQ3073">
        <v>6240</v>
      </c>
      <c r="BS3073">
        <v>1</v>
      </c>
    </row>
    <row r="3074" spans="43:71" x14ac:dyDescent="0.2">
      <c r="AQ3074">
        <v>90</v>
      </c>
      <c r="AR3074">
        <v>6210</v>
      </c>
      <c r="AS3074" t="s">
        <v>33013</v>
      </c>
      <c r="AT3074" t="s">
        <v>936</v>
      </c>
      <c r="AU3074">
        <v>90</v>
      </c>
      <c r="AV3074">
        <v>6210</v>
      </c>
      <c r="AW3074" t="s">
        <v>26115</v>
      </c>
      <c r="AX3074" t="s">
        <v>936</v>
      </c>
      <c r="AY3074">
        <v>90</v>
      </c>
      <c r="AZ3074">
        <v>6210</v>
      </c>
      <c r="BA3074" t="s">
        <v>19267</v>
      </c>
      <c r="BB3074" t="s">
        <v>936</v>
      </c>
      <c r="BC3074">
        <v>90</v>
      </c>
      <c r="BD3074">
        <v>6210</v>
      </c>
      <c r="BE3074" t="s">
        <v>12419</v>
      </c>
      <c r="BF3074" t="s">
        <v>936</v>
      </c>
      <c r="BH3074">
        <v>92</v>
      </c>
      <c r="BI3074">
        <v>6210</v>
      </c>
      <c r="BJ3074" t="s">
        <v>5771</v>
      </c>
      <c r="BK3074" t="s">
        <v>936</v>
      </c>
      <c r="BP3074">
        <v>145</v>
      </c>
      <c r="BQ3074">
        <v>6250</v>
      </c>
      <c r="BS3074">
        <v>1</v>
      </c>
    </row>
    <row r="3075" spans="43:71" x14ac:dyDescent="0.2">
      <c r="AQ3075">
        <v>90</v>
      </c>
      <c r="AR3075">
        <v>6240</v>
      </c>
      <c r="AS3075" t="s">
        <v>33014</v>
      </c>
      <c r="AT3075" t="s">
        <v>939</v>
      </c>
      <c r="AU3075">
        <v>90</v>
      </c>
      <c r="AV3075">
        <v>6240</v>
      </c>
      <c r="AW3075" t="s">
        <v>26116</v>
      </c>
      <c r="AX3075" t="s">
        <v>939</v>
      </c>
      <c r="AY3075">
        <v>90</v>
      </c>
      <c r="AZ3075">
        <v>6240</v>
      </c>
      <c r="BA3075" t="s">
        <v>19268</v>
      </c>
      <c r="BB3075" t="s">
        <v>939</v>
      </c>
      <c r="BC3075">
        <v>90</v>
      </c>
      <c r="BD3075">
        <v>6240</v>
      </c>
      <c r="BE3075" t="s">
        <v>12420</v>
      </c>
      <c r="BF3075" t="s">
        <v>939</v>
      </c>
      <c r="BH3075">
        <v>92</v>
      </c>
      <c r="BI3075">
        <v>6240</v>
      </c>
      <c r="BJ3075" t="s">
        <v>5772</v>
      </c>
      <c r="BK3075" t="s">
        <v>937</v>
      </c>
      <c r="BP3075">
        <v>145</v>
      </c>
      <c r="BQ3075">
        <v>6256</v>
      </c>
      <c r="BS3075">
        <v>1</v>
      </c>
    </row>
    <row r="3076" spans="43:71" x14ac:dyDescent="0.2">
      <c r="AQ3076">
        <v>90</v>
      </c>
      <c r="AR3076">
        <v>6250</v>
      </c>
      <c r="AS3076" t="s">
        <v>33015</v>
      </c>
      <c r="AT3076" t="s">
        <v>936</v>
      </c>
      <c r="AU3076">
        <v>90</v>
      </c>
      <c r="AV3076">
        <v>6250</v>
      </c>
      <c r="AW3076" t="s">
        <v>26117</v>
      </c>
      <c r="AX3076" t="s">
        <v>936</v>
      </c>
      <c r="AY3076">
        <v>90</v>
      </c>
      <c r="AZ3076">
        <v>6250</v>
      </c>
      <c r="BA3076" t="s">
        <v>19269</v>
      </c>
      <c r="BB3076" t="s">
        <v>936</v>
      </c>
      <c r="BC3076">
        <v>90</v>
      </c>
      <c r="BD3076">
        <v>6250</v>
      </c>
      <c r="BE3076" t="s">
        <v>12421</v>
      </c>
      <c r="BF3076" t="s">
        <v>936</v>
      </c>
      <c r="BH3076">
        <v>92</v>
      </c>
      <c r="BI3076">
        <v>6250</v>
      </c>
      <c r="BJ3076" t="s">
        <v>5773</v>
      </c>
      <c r="BK3076" t="s">
        <v>937</v>
      </c>
      <c r="BP3076">
        <v>145</v>
      </c>
      <c r="BQ3076">
        <v>6260</v>
      </c>
      <c r="BS3076">
        <v>1</v>
      </c>
    </row>
    <row r="3077" spans="43:71" x14ac:dyDescent="0.2">
      <c r="AQ3077">
        <v>90</v>
      </c>
      <c r="AR3077">
        <v>6256</v>
      </c>
      <c r="AS3077" t="s">
        <v>33016</v>
      </c>
      <c r="AT3077" t="s">
        <v>936</v>
      </c>
      <c r="AU3077">
        <v>90</v>
      </c>
      <c r="AV3077">
        <v>6256</v>
      </c>
      <c r="AW3077" t="s">
        <v>26118</v>
      </c>
      <c r="AX3077" t="s">
        <v>936</v>
      </c>
      <c r="AY3077">
        <v>90</v>
      </c>
      <c r="AZ3077">
        <v>6256</v>
      </c>
      <c r="BA3077" t="s">
        <v>19270</v>
      </c>
      <c r="BB3077" t="s">
        <v>936</v>
      </c>
      <c r="BC3077">
        <v>90</v>
      </c>
      <c r="BD3077">
        <v>6256</v>
      </c>
      <c r="BE3077" t="s">
        <v>12422</v>
      </c>
      <c r="BF3077" t="s">
        <v>936</v>
      </c>
      <c r="BH3077">
        <v>92</v>
      </c>
      <c r="BI3077">
        <v>6256</v>
      </c>
      <c r="BJ3077" t="s">
        <v>5774</v>
      </c>
      <c r="BK3077" t="s">
        <v>938</v>
      </c>
      <c r="BP3077">
        <v>145</v>
      </c>
      <c r="BQ3077">
        <v>6270</v>
      </c>
      <c r="BS3077">
        <v>1</v>
      </c>
    </row>
    <row r="3078" spans="43:71" x14ac:dyDescent="0.2">
      <c r="AQ3078">
        <v>90</v>
      </c>
      <c r="AR3078">
        <v>6260</v>
      </c>
      <c r="AS3078" t="s">
        <v>33017</v>
      </c>
      <c r="AT3078" t="s">
        <v>939</v>
      </c>
      <c r="AU3078">
        <v>90</v>
      </c>
      <c r="AV3078">
        <v>6260</v>
      </c>
      <c r="AW3078" t="s">
        <v>26119</v>
      </c>
      <c r="AX3078" t="s">
        <v>939</v>
      </c>
      <c r="AY3078">
        <v>90</v>
      </c>
      <c r="AZ3078">
        <v>6260</v>
      </c>
      <c r="BA3078" t="s">
        <v>19271</v>
      </c>
      <c r="BB3078" t="s">
        <v>939</v>
      </c>
      <c r="BC3078">
        <v>90</v>
      </c>
      <c r="BD3078">
        <v>6260</v>
      </c>
      <c r="BE3078" t="s">
        <v>12423</v>
      </c>
      <c r="BF3078" t="s">
        <v>939</v>
      </c>
      <c r="BH3078">
        <v>92</v>
      </c>
      <c r="BI3078">
        <v>6260</v>
      </c>
      <c r="BJ3078" t="s">
        <v>5775</v>
      </c>
      <c r="BK3078" t="s">
        <v>937</v>
      </c>
      <c r="BP3078">
        <v>145</v>
      </c>
      <c r="BQ3078">
        <v>6280</v>
      </c>
      <c r="BS3078">
        <v>1</v>
      </c>
    </row>
    <row r="3079" spans="43:71" x14ac:dyDescent="0.2">
      <c r="AQ3079">
        <v>90</v>
      </c>
      <c r="AR3079">
        <v>6270</v>
      </c>
      <c r="AS3079" t="s">
        <v>33018</v>
      </c>
      <c r="AT3079" t="s">
        <v>937</v>
      </c>
      <c r="AU3079">
        <v>90</v>
      </c>
      <c r="AV3079">
        <v>6270</v>
      </c>
      <c r="AW3079" t="s">
        <v>26120</v>
      </c>
      <c r="AX3079" t="s">
        <v>937</v>
      </c>
      <c r="AY3079">
        <v>90</v>
      </c>
      <c r="AZ3079">
        <v>6270</v>
      </c>
      <c r="BA3079" t="s">
        <v>19272</v>
      </c>
      <c r="BB3079" t="s">
        <v>937</v>
      </c>
      <c r="BC3079">
        <v>90</v>
      </c>
      <c r="BD3079">
        <v>6270</v>
      </c>
      <c r="BE3079" t="s">
        <v>12424</v>
      </c>
      <c r="BF3079" t="s">
        <v>937</v>
      </c>
      <c r="BH3079">
        <v>92</v>
      </c>
      <c r="BI3079">
        <v>6270</v>
      </c>
      <c r="BJ3079" t="s">
        <v>5776</v>
      </c>
      <c r="BK3079" t="s">
        <v>937</v>
      </c>
      <c r="BP3079">
        <v>145</v>
      </c>
      <c r="BQ3079">
        <v>6290</v>
      </c>
      <c r="BS3079">
        <v>3</v>
      </c>
    </row>
    <row r="3080" spans="43:71" x14ac:dyDescent="0.2">
      <c r="AQ3080">
        <v>90</v>
      </c>
      <c r="AR3080">
        <v>6280</v>
      </c>
      <c r="AS3080" t="s">
        <v>33019</v>
      </c>
      <c r="AT3080" t="s">
        <v>936</v>
      </c>
      <c r="AU3080">
        <v>90</v>
      </c>
      <c r="AV3080">
        <v>6280</v>
      </c>
      <c r="AW3080" t="s">
        <v>26121</v>
      </c>
      <c r="AX3080" t="s">
        <v>936</v>
      </c>
      <c r="AY3080">
        <v>90</v>
      </c>
      <c r="AZ3080">
        <v>6280</v>
      </c>
      <c r="BA3080" t="s">
        <v>19273</v>
      </c>
      <c r="BB3080" t="s">
        <v>936</v>
      </c>
      <c r="BC3080">
        <v>90</v>
      </c>
      <c r="BD3080">
        <v>6280</v>
      </c>
      <c r="BE3080" t="s">
        <v>12425</v>
      </c>
      <c r="BF3080" t="s">
        <v>936</v>
      </c>
      <c r="BH3080">
        <v>92</v>
      </c>
      <c r="BI3080">
        <v>6280</v>
      </c>
      <c r="BJ3080" t="s">
        <v>5777</v>
      </c>
      <c r="BK3080" t="s">
        <v>937</v>
      </c>
      <c r="BP3080">
        <v>145</v>
      </c>
      <c r="BQ3080">
        <v>6300</v>
      </c>
      <c r="BS3080">
        <v>3</v>
      </c>
    </row>
    <row r="3081" spans="43:71" x14ac:dyDescent="0.2">
      <c r="AQ3081">
        <v>90</v>
      </c>
      <c r="AR3081">
        <v>6290</v>
      </c>
      <c r="AS3081" t="s">
        <v>33020</v>
      </c>
      <c r="AT3081" t="s">
        <v>936</v>
      </c>
      <c r="AU3081">
        <v>90</v>
      </c>
      <c r="AV3081">
        <v>6290</v>
      </c>
      <c r="AW3081" t="s">
        <v>26122</v>
      </c>
      <c r="AX3081" t="s">
        <v>936</v>
      </c>
      <c r="AY3081">
        <v>90</v>
      </c>
      <c r="AZ3081">
        <v>6290</v>
      </c>
      <c r="BA3081" t="s">
        <v>19274</v>
      </c>
      <c r="BB3081" t="s">
        <v>936</v>
      </c>
      <c r="BC3081">
        <v>90</v>
      </c>
      <c r="BD3081">
        <v>6290</v>
      </c>
      <c r="BE3081" t="s">
        <v>12426</v>
      </c>
      <c r="BF3081" t="s">
        <v>936</v>
      </c>
      <c r="BH3081">
        <v>92</v>
      </c>
      <c r="BI3081">
        <v>6290</v>
      </c>
      <c r="BJ3081" t="s">
        <v>5778</v>
      </c>
      <c r="BK3081" t="s">
        <v>937</v>
      </c>
      <c r="BP3081">
        <v>145</v>
      </c>
      <c r="BQ3081">
        <v>6310</v>
      </c>
      <c r="BS3081">
        <v>3</v>
      </c>
    </row>
    <row r="3082" spans="43:71" x14ac:dyDescent="0.2">
      <c r="AQ3082">
        <v>90</v>
      </c>
      <c r="AR3082">
        <v>6300</v>
      </c>
      <c r="AS3082" t="s">
        <v>33021</v>
      </c>
      <c r="AT3082" t="s">
        <v>936</v>
      </c>
      <c r="AU3082">
        <v>90</v>
      </c>
      <c r="AV3082">
        <v>6300</v>
      </c>
      <c r="AW3082" t="s">
        <v>26123</v>
      </c>
      <c r="AX3082" t="s">
        <v>936</v>
      </c>
      <c r="AY3082">
        <v>90</v>
      </c>
      <c r="AZ3082">
        <v>6300</v>
      </c>
      <c r="BA3082" t="s">
        <v>19275</v>
      </c>
      <c r="BB3082" t="s">
        <v>936</v>
      </c>
      <c r="BC3082">
        <v>90</v>
      </c>
      <c r="BD3082">
        <v>6300</v>
      </c>
      <c r="BE3082" t="s">
        <v>12427</v>
      </c>
      <c r="BF3082" t="s">
        <v>936</v>
      </c>
      <c r="BH3082">
        <v>92</v>
      </c>
      <c r="BI3082">
        <v>6300</v>
      </c>
      <c r="BJ3082" t="s">
        <v>5779</v>
      </c>
      <c r="BK3082" t="s">
        <v>938</v>
      </c>
      <c r="BP3082">
        <v>145</v>
      </c>
      <c r="BQ3082">
        <v>6320</v>
      </c>
      <c r="BS3082">
        <v>3</v>
      </c>
    </row>
    <row r="3083" spans="43:71" x14ac:dyDescent="0.2">
      <c r="AQ3083">
        <v>90</v>
      </c>
      <c r="AR3083">
        <v>6310</v>
      </c>
      <c r="AS3083" t="s">
        <v>33022</v>
      </c>
      <c r="AT3083" t="s">
        <v>936</v>
      </c>
      <c r="AU3083">
        <v>90</v>
      </c>
      <c r="AV3083">
        <v>6310</v>
      </c>
      <c r="AW3083" t="s">
        <v>26124</v>
      </c>
      <c r="AX3083" t="s">
        <v>936</v>
      </c>
      <c r="AY3083">
        <v>90</v>
      </c>
      <c r="AZ3083">
        <v>6310</v>
      </c>
      <c r="BA3083" t="s">
        <v>19276</v>
      </c>
      <c r="BB3083" t="s">
        <v>936</v>
      </c>
      <c r="BC3083">
        <v>90</v>
      </c>
      <c r="BD3083">
        <v>6310</v>
      </c>
      <c r="BE3083" t="s">
        <v>12428</v>
      </c>
      <c r="BF3083" t="s">
        <v>936</v>
      </c>
      <c r="BH3083">
        <v>92</v>
      </c>
      <c r="BI3083">
        <v>6310</v>
      </c>
      <c r="BJ3083" t="s">
        <v>5780</v>
      </c>
      <c r="BK3083" t="s">
        <v>938</v>
      </c>
      <c r="BP3083">
        <v>145</v>
      </c>
      <c r="BQ3083">
        <v>6330</v>
      </c>
      <c r="BS3083">
        <v>1</v>
      </c>
    </row>
    <row r="3084" spans="43:71" x14ac:dyDescent="0.2">
      <c r="AQ3084">
        <v>90</v>
      </c>
      <c r="AR3084">
        <v>6320</v>
      </c>
      <c r="AS3084" t="s">
        <v>33023</v>
      </c>
      <c r="AT3084" t="s">
        <v>936</v>
      </c>
      <c r="AU3084">
        <v>90</v>
      </c>
      <c r="AV3084">
        <v>6320</v>
      </c>
      <c r="AW3084" t="s">
        <v>26125</v>
      </c>
      <c r="AX3084" t="s">
        <v>936</v>
      </c>
      <c r="AY3084">
        <v>90</v>
      </c>
      <c r="AZ3084">
        <v>6320</v>
      </c>
      <c r="BA3084" t="s">
        <v>19277</v>
      </c>
      <c r="BB3084" t="s">
        <v>936</v>
      </c>
      <c r="BC3084">
        <v>90</v>
      </c>
      <c r="BD3084">
        <v>6320</v>
      </c>
      <c r="BE3084" t="s">
        <v>12429</v>
      </c>
      <c r="BF3084" t="s">
        <v>936</v>
      </c>
      <c r="BH3084">
        <v>92</v>
      </c>
      <c r="BI3084">
        <v>6320</v>
      </c>
      <c r="BJ3084" t="s">
        <v>5781</v>
      </c>
      <c r="BK3084" t="s">
        <v>938</v>
      </c>
      <c r="BP3084">
        <v>145</v>
      </c>
      <c r="BQ3084">
        <v>6340</v>
      </c>
      <c r="BS3084">
        <v>3</v>
      </c>
    </row>
    <row r="3085" spans="43:71" x14ac:dyDescent="0.2">
      <c r="AQ3085">
        <v>90</v>
      </c>
      <c r="AR3085">
        <v>6330</v>
      </c>
      <c r="AS3085" t="s">
        <v>33024</v>
      </c>
      <c r="AT3085" t="s">
        <v>936</v>
      </c>
      <c r="AU3085">
        <v>90</v>
      </c>
      <c r="AV3085">
        <v>6330</v>
      </c>
      <c r="AW3085" t="s">
        <v>26126</v>
      </c>
      <c r="AX3085" t="s">
        <v>936</v>
      </c>
      <c r="AY3085">
        <v>90</v>
      </c>
      <c r="AZ3085">
        <v>6330</v>
      </c>
      <c r="BA3085" t="s">
        <v>19278</v>
      </c>
      <c r="BB3085" t="s">
        <v>936</v>
      </c>
      <c r="BC3085">
        <v>90</v>
      </c>
      <c r="BD3085">
        <v>6330</v>
      </c>
      <c r="BE3085" t="s">
        <v>12430</v>
      </c>
      <c r="BF3085" t="s">
        <v>936</v>
      </c>
      <c r="BH3085">
        <v>92</v>
      </c>
      <c r="BI3085">
        <v>6330</v>
      </c>
      <c r="BJ3085" t="s">
        <v>5782</v>
      </c>
      <c r="BK3085" t="s">
        <v>937</v>
      </c>
      <c r="BP3085">
        <v>147</v>
      </c>
      <c r="BQ3085">
        <v>6010</v>
      </c>
      <c r="BS3085">
        <v>2</v>
      </c>
    </row>
    <row r="3086" spans="43:71" x14ac:dyDescent="0.2">
      <c r="AQ3086">
        <v>90</v>
      </c>
      <c r="AR3086">
        <v>6340</v>
      </c>
      <c r="AS3086" t="s">
        <v>33025</v>
      </c>
      <c r="AT3086" t="s">
        <v>936</v>
      </c>
      <c r="AU3086">
        <v>90</v>
      </c>
      <c r="AV3086">
        <v>6340</v>
      </c>
      <c r="AW3086" t="s">
        <v>26127</v>
      </c>
      <c r="AX3086" t="s">
        <v>936</v>
      </c>
      <c r="AY3086">
        <v>90</v>
      </c>
      <c r="AZ3086">
        <v>6340</v>
      </c>
      <c r="BA3086" t="s">
        <v>19279</v>
      </c>
      <c r="BB3086" t="s">
        <v>936</v>
      </c>
      <c r="BC3086">
        <v>90</v>
      </c>
      <c r="BD3086">
        <v>6340</v>
      </c>
      <c r="BE3086" t="s">
        <v>12431</v>
      </c>
      <c r="BF3086" t="s">
        <v>936</v>
      </c>
      <c r="BH3086">
        <v>92</v>
      </c>
      <c r="BI3086">
        <v>6340</v>
      </c>
      <c r="BJ3086" t="s">
        <v>5783</v>
      </c>
      <c r="BK3086" t="s">
        <v>936</v>
      </c>
      <c r="BP3086">
        <v>147</v>
      </c>
      <c r="BQ3086">
        <v>6020</v>
      </c>
      <c r="BS3086">
        <v>2</v>
      </c>
    </row>
    <row r="3087" spans="43:71" x14ac:dyDescent="0.2">
      <c r="AQ3087">
        <v>90</v>
      </c>
      <c r="AR3087">
        <v>6350</v>
      </c>
      <c r="AS3087" t="s">
        <v>33026</v>
      </c>
      <c r="AT3087" t="s">
        <v>936</v>
      </c>
      <c r="AU3087">
        <v>90</v>
      </c>
      <c r="AV3087">
        <v>6350</v>
      </c>
      <c r="AW3087" t="s">
        <v>26128</v>
      </c>
      <c r="AX3087" t="s">
        <v>936</v>
      </c>
      <c r="AY3087">
        <v>90</v>
      </c>
      <c r="AZ3087">
        <v>6350</v>
      </c>
      <c r="BA3087" t="s">
        <v>19280</v>
      </c>
      <c r="BB3087" t="s">
        <v>936</v>
      </c>
      <c r="BC3087">
        <v>90</v>
      </c>
      <c r="BD3087">
        <v>6350</v>
      </c>
      <c r="BE3087" t="s">
        <v>12432</v>
      </c>
      <c r="BF3087" t="s">
        <v>936</v>
      </c>
      <c r="BH3087">
        <v>92</v>
      </c>
      <c r="BI3087">
        <v>6350</v>
      </c>
      <c r="BJ3087" t="s">
        <v>5784</v>
      </c>
      <c r="BK3087" t="s">
        <v>936</v>
      </c>
      <c r="BP3087">
        <v>147</v>
      </c>
      <c r="BQ3087">
        <v>6030</v>
      </c>
      <c r="BS3087">
        <v>2</v>
      </c>
    </row>
    <row r="3088" spans="43:71" x14ac:dyDescent="0.2">
      <c r="AQ3088">
        <v>90</v>
      </c>
      <c r="AR3088">
        <v>6360</v>
      </c>
      <c r="AS3088" t="s">
        <v>33027</v>
      </c>
      <c r="AT3088" t="s">
        <v>936</v>
      </c>
      <c r="AU3088">
        <v>90</v>
      </c>
      <c r="AV3088">
        <v>6360</v>
      </c>
      <c r="AW3088" t="s">
        <v>26129</v>
      </c>
      <c r="AX3088" t="s">
        <v>936</v>
      </c>
      <c r="AY3088">
        <v>90</v>
      </c>
      <c r="AZ3088">
        <v>6360</v>
      </c>
      <c r="BA3088" t="s">
        <v>19281</v>
      </c>
      <c r="BB3088" t="s">
        <v>936</v>
      </c>
      <c r="BC3088">
        <v>90</v>
      </c>
      <c r="BD3088">
        <v>6360</v>
      </c>
      <c r="BE3088" t="s">
        <v>12433</v>
      </c>
      <c r="BF3088" t="s">
        <v>936</v>
      </c>
      <c r="BH3088">
        <v>92</v>
      </c>
      <c r="BI3088">
        <v>6360</v>
      </c>
      <c r="BJ3088" t="s">
        <v>5785</v>
      </c>
      <c r="BK3088" t="s">
        <v>936</v>
      </c>
      <c r="BP3088">
        <v>147</v>
      </c>
      <c r="BQ3088">
        <v>6040</v>
      </c>
      <c r="BS3088">
        <v>2</v>
      </c>
    </row>
    <row r="3089" spans="43:71" x14ac:dyDescent="0.2">
      <c r="AQ3089">
        <v>90</v>
      </c>
      <c r="AR3089">
        <v>7205</v>
      </c>
      <c r="AS3089" t="s">
        <v>33028</v>
      </c>
      <c r="AT3089" t="s">
        <v>939</v>
      </c>
      <c r="AU3089">
        <v>90</v>
      </c>
      <c r="AV3089">
        <v>7205</v>
      </c>
      <c r="AW3089" t="s">
        <v>26130</v>
      </c>
      <c r="AX3089" t="s">
        <v>939</v>
      </c>
      <c r="AY3089">
        <v>90</v>
      </c>
      <c r="AZ3089">
        <v>7205</v>
      </c>
      <c r="BA3089" t="s">
        <v>19282</v>
      </c>
      <c r="BB3089" t="s">
        <v>939</v>
      </c>
      <c r="BC3089">
        <v>90</v>
      </c>
      <c r="BD3089">
        <v>7205</v>
      </c>
      <c r="BE3089" t="s">
        <v>12434</v>
      </c>
      <c r="BF3089" t="s">
        <v>939</v>
      </c>
      <c r="BH3089">
        <v>92</v>
      </c>
      <c r="BI3089">
        <v>7205</v>
      </c>
      <c r="BJ3089" t="s">
        <v>5786</v>
      </c>
      <c r="BK3089" t="s">
        <v>936</v>
      </c>
      <c r="BP3089">
        <v>147</v>
      </c>
      <c r="BQ3089">
        <v>6070</v>
      </c>
      <c r="BS3089">
        <v>2</v>
      </c>
    </row>
    <row r="3090" spans="43:71" x14ac:dyDescent="0.2">
      <c r="AQ3090">
        <v>90</v>
      </c>
      <c r="AR3090">
        <v>7206</v>
      </c>
      <c r="AS3090" t="s">
        <v>33029</v>
      </c>
      <c r="AT3090" t="s">
        <v>939</v>
      </c>
      <c r="AU3090">
        <v>90</v>
      </c>
      <c r="AV3090">
        <v>7206</v>
      </c>
      <c r="AW3090" t="s">
        <v>26131</v>
      </c>
      <c r="AX3090" t="s">
        <v>939</v>
      </c>
      <c r="AY3090">
        <v>90</v>
      </c>
      <c r="AZ3090">
        <v>7206</v>
      </c>
      <c r="BA3090" t="s">
        <v>19283</v>
      </c>
      <c r="BB3090" t="s">
        <v>939</v>
      </c>
      <c r="BC3090">
        <v>90</v>
      </c>
      <c r="BD3090">
        <v>7206</v>
      </c>
      <c r="BE3090" t="s">
        <v>12435</v>
      </c>
      <c r="BF3090" t="s">
        <v>939</v>
      </c>
      <c r="BH3090">
        <v>92</v>
      </c>
      <c r="BI3090">
        <v>7206</v>
      </c>
      <c r="BJ3090" t="s">
        <v>5787</v>
      </c>
      <c r="BK3090" t="s">
        <v>937</v>
      </c>
      <c r="BP3090">
        <v>147</v>
      </c>
      <c r="BQ3090">
        <v>6080</v>
      </c>
      <c r="BS3090">
        <v>1</v>
      </c>
    </row>
    <row r="3091" spans="43:71" x14ac:dyDescent="0.2">
      <c r="AQ3091">
        <v>90</v>
      </c>
      <c r="AR3091">
        <v>7207</v>
      </c>
      <c r="AS3091" t="s">
        <v>33030</v>
      </c>
      <c r="AT3091" t="s">
        <v>939</v>
      </c>
      <c r="AU3091">
        <v>90</v>
      </c>
      <c r="AV3091">
        <v>7207</v>
      </c>
      <c r="AW3091" t="s">
        <v>26132</v>
      </c>
      <c r="AX3091" t="s">
        <v>939</v>
      </c>
      <c r="AY3091">
        <v>90</v>
      </c>
      <c r="AZ3091">
        <v>7207</v>
      </c>
      <c r="BA3091" t="s">
        <v>19284</v>
      </c>
      <c r="BB3091" t="s">
        <v>939</v>
      </c>
      <c r="BC3091">
        <v>90</v>
      </c>
      <c r="BD3091">
        <v>7207</v>
      </c>
      <c r="BE3091" t="s">
        <v>12436</v>
      </c>
      <c r="BF3091" t="s">
        <v>939</v>
      </c>
      <c r="BH3091">
        <v>92</v>
      </c>
      <c r="BI3091">
        <v>7207</v>
      </c>
      <c r="BJ3091" t="s">
        <v>5788</v>
      </c>
      <c r="BK3091" t="s">
        <v>937</v>
      </c>
      <c r="BP3091">
        <v>147</v>
      </c>
      <c r="BQ3091">
        <v>6090</v>
      </c>
      <c r="BS3091">
        <v>2</v>
      </c>
    </row>
    <row r="3092" spans="43:71" x14ac:dyDescent="0.2">
      <c r="AQ3092">
        <v>90</v>
      </c>
      <c r="AR3092">
        <v>7210</v>
      </c>
      <c r="AS3092" t="s">
        <v>33031</v>
      </c>
      <c r="AT3092" t="s">
        <v>938</v>
      </c>
      <c r="AU3092">
        <v>90</v>
      </c>
      <c r="AV3092">
        <v>7210</v>
      </c>
      <c r="AW3092" t="s">
        <v>26133</v>
      </c>
      <c r="AX3092" t="s">
        <v>938</v>
      </c>
      <c r="AY3092">
        <v>90</v>
      </c>
      <c r="AZ3092">
        <v>7210</v>
      </c>
      <c r="BA3092" t="s">
        <v>19285</v>
      </c>
      <c r="BB3092" t="s">
        <v>938</v>
      </c>
      <c r="BC3092">
        <v>90</v>
      </c>
      <c r="BD3092">
        <v>7210</v>
      </c>
      <c r="BE3092" t="s">
        <v>12437</v>
      </c>
      <c r="BF3092" t="s">
        <v>938</v>
      </c>
      <c r="BH3092">
        <v>92</v>
      </c>
      <c r="BI3092">
        <v>7210</v>
      </c>
      <c r="BJ3092" t="s">
        <v>5789</v>
      </c>
      <c r="BK3092" t="s">
        <v>937</v>
      </c>
      <c r="BP3092">
        <v>147</v>
      </c>
      <c r="BQ3092">
        <v>6100</v>
      </c>
      <c r="BS3092">
        <v>2</v>
      </c>
    </row>
    <row r="3093" spans="43:71" x14ac:dyDescent="0.2">
      <c r="AQ3093">
        <v>90</v>
      </c>
      <c r="AR3093">
        <v>8073</v>
      </c>
      <c r="AS3093" t="s">
        <v>33032</v>
      </c>
      <c r="AT3093" t="s">
        <v>936</v>
      </c>
      <c r="AU3093">
        <v>90</v>
      </c>
      <c r="AV3093">
        <v>8073</v>
      </c>
      <c r="AW3093" t="s">
        <v>26134</v>
      </c>
      <c r="AX3093" t="s">
        <v>936</v>
      </c>
      <c r="AY3093">
        <v>90</v>
      </c>
      <c r="AZ3093">
        <v>8073</v>
      </c>
      <c r="BA3093" t="s">
        <v>19286</v>
      </c>
      <c r="BB3093" t="s">
        <v>936</v>
      </c>
      <c r="BC3093">
        <v>90</v>
      </c>
      <c r="BD3093">
        <v>8073</v>
      </c>
      <c r="BE3093" t="s">
        <v>12438</v>
      </c>
      <c r="BF3093" t="s">
        <v>936</v>
      </c>
      <c r="BH3093">
        <v>92</v>
      </c>
      <c r="BI3093">
        <v>8073</v>
      </c>
      <c r="BJ3093" t="s">
        <v>5790</v>
      </c>
      <c r="BK3093" t="s">
        <v>936</v>
      </c>
      <c r="BP3093">
        <v>147</v>
      </c>
      <c r="BQ3093">
        <v>6101</v>
      </c>
      <c r="BS3093">
        <v>1</v>
      </c>
    </row>
    <row r="3094" spans="43:71" x14ac:dyDescent="0.2">
      <c r="AQ3094">
        <v>90</v>
      </c>
      <c r="AR3094">
        <v>8074</v>
      </c>
      <c r="AS3094" t="s">
        <v>33033</v>
      </c>
      <c r="AT3094" t="s">
        <v>937</v>
      </c>
      <c r="AU3094">
        <v>90</v>
      </c>
      <c r="AV3094">
        <v>8074</v>
      </c>
      <c r="AW3094" t="s">
        <v>26135</v>
      </c>
      <c r="AX3094" t="s">
        <v>937</v>
      </c>
      <c r="AY3094">
        <v>90</v>
      </c>
      <c r="AZ3094">
        <v>8074</v>
      </c>
      <c r="BA3094" t="s">
        <v>19287</v>
      </c>
      <c r="BB3094" t="s">
        <v>937</v>
      </c>
      <c r="BC3094">
        <v>90</v>
      </c>
      <c r="BD3094">
        <v>8074</v>
      </c>
      <c r="BE3094" t="s">
        <v>12439</v>
      </c>
      <c r="BF3094" t="s">
        <v>937</v>
      </c>
      <c r="BH3094">
        <v>92</v>
      </c>
      <c r="BI3094">
        <v>8074</v>
      </c>
      <c r="BJ3094" t="s">
        <v>5791</v>
      </c>
      <c r="BK3094" t="s">
        <v>937</v>
      </c>
      <c r="BP3094">
        <v>147</v>
      </c>
      <c r="BQ3094">
        <v>6110</v>
      </c>
      <c r="BS3094">
        <v>1</v>
      </c>
    </row>
    <row r="3095" spans="43:71" x14ac:dyDescent="0.2">
      <c r="AQ3095">
        <v>90</v>
      </c>
      <c r="AR3095">
        <v>8075</v>
      </c>
      <c r="AS3095" t="s">
        <v>33034</v>
      </c>
      <c r="AT3095" t="s">
        <v>936</v>
      </c>
      <c r="AU3095">
        <v>90</v>
      </c>
      <c r="AV3095">
        <v>8075</v>
      </c>
      <c r="AW3095" t="s">
        <v>26136</v>
      </c>
      <c r="AX3095" t="s">
        <v>936</v>
      </c>
      <c r="AY3095">
        <v>90</v>
      </c>
      <c r="AZ3095">
        <v>8075</v>
      </c>
      <c r="BA3095" t="s">
        <v>19288</v>
      </c>
      <c r="BB3095" t="s">
        <v>936</v>
      </c>
      <c r="BC3095">
        <v>90</v>
      </c>
      <c r="BD3095">
        <v>8075</v>
      </c>
      <c r="BE3095" t="s">
        <v>12440</v>
      </c>
      <c r="BF3095" t="s">
        <v>936</v>
      </c>
      <c r="BH3095">
        <v>92</v>
      </c>
      <c r="BI3095">
        <v>8075</v>
      </c>
      <c r="BJ3095" t="s">
        <v>5792</v>
      </c>
      <c r="BK3095" t="s">
        <v>937</v>
      </c>
      <c r="BP3095">
        <v>147</v>
      </c>
      <c r="BQ3095">
        <v>6130</v>
      </c>
      <c r="BS3095">
        <v>1</v>
      </c>
    </row>
    <row r="3096" spans="43:71" x14ac:dyDescent="0.2">
      <c r="AQ3096">
        <v>90</v>
      </c>
      <c r="AR3096">
        <v>8076</v>
      </c>
      <c r="AS3096" t="s">
        <v>33035</v>
      </c>
      <c r="AT3096" t="s">
        <v>937</v>
      </c>
      <c r="AU3096">
        <v>90</v>
      </c>
      <c r="AV3096">
        <v>8076</v>
      </c>
      <c r="AW3096" t="s">
        <v>26137</v>
      </c>
      <c r="AX3096" t="s">
        <v>937</v>
      </c>
      <c r="AY3096">
        <v>90</v>
      </c>
      <c r="AZ3096">
        <v>8076</v>
      </c>
      <c r="BA3096" t="s">
        <v>19289</v>
      </c>
      <c r="BB3096" t="s">
        <v>937</v>
      </c>
      <c r="BC3096">
        <v>90</v>
      </c>
      <c r="BD3096">
        <v>8076</v>
      </c>
      <c r="BE3096" t="s">
        <v>12441</v>
      </c>
      <c r="BF3096" t="s">
        <v>937</v>
      </c>
      <c r="BH3096">
        <v>92</v>
      </c>
      <c r="BI3096">
        <v>8076</v>
      </c>
      <c r="BJ3096" t="s">
        <v>5793</v>
      </c>
      <c r="BK3096" t="s">
        <v>938</v>
      </c>
      <c r="BP3096">
        <v>147</v>
      </c>
      <c r="BQ3096">
        <v>6131</v>
      </c>
      <c r="BS3096">
        <v>1</v>
      </c>
    </row>
    <row r="3097" spans="43:71" x14ac:dyDescent="0.2">
      <c r="AQ3097">
        <v>90</v>
      </c>
      <c r="AR3097">
        <v>8077</v>
      </c>
      <c r="AS3097" t="s">
        <v>33036</v>
      </c>
      <c r="AT3097" t="s">
        <v>937</v>
      </c>
      <c r="AU3097">
        <v>90</v>
      </c>
      <c r="AV3097">
        <v>8077</v>
      </c>
      <c r="AW3097" t="s">
        <v>26138</v>
      </c>
      <c r="AX3097" t="s">
        <v>937</v>
      </c>
      <c r="AY3097">
        <v>90</v>
      </c>
      <c r="AZ3097">
        <v>8077</v>
      </c>
      <c r="BA3097" t="s">
        <v>19290</v>
      </c>
      <c r="BB3097" t="s">
        <v>937</v>
      </c>
      <c r="BC3097">
        <v>90</v>
      </c>
      <c r="BD3097">
        <v>8077</v>
      </c>
      <c r="BE3097" t="s">
        <v>12442</v>
      </c>
      <c r="BF3097" t="s">
        <v>937</v>
      </c>
      <c r="BH3097">
        <v>92</v>
      </c>
      <c r="BI3097">
        <v>8077</v>
      </c>
      <c r="BJ3097" t="s">
        <v>5794</v>
      </c>
      <c r="BK3097" t="s">
        <v>937</v>
      </c>
      <c r="BP3097">
        <v>147</v>
      </c>
      <c r="BQ3097">
        <v>6140</v>
      </c>
      <c r="BS3097">
        <v>2</v>
      </c>
    </row>
    <row r="3098" spans="43:71" x14ac:dyDescent="0.2">
      <c r="AQ3098">
        <v>90</v>
      </c>
      <c r="AR3098">
        <v>8078</v>
      </c>
      <c r="AS3098" t="s">
        <v>33037</v>
      </c>
      <c r="AT3098" t="s">
        <v>937</v>
      </c>
      <c r="AU3098">
        <v>90</v>
      </c>
      <c r="AV3098">
        <v>8078</v>
      </c>
      <c r="AW3098" t="s">
        <v>26139</v>
      </c>
      <c r="AX3098" t="s">
        <v>937</v>
      </c>
      <c r="AY3098">
        <v>90</v>
      </c>
      <c r="AZ3098">
        <v>8078</v>
      </c>
      <c r="BA3098" t="s">
        <v>19291</v>
      </c>
      <c r="BB3098" t="s">
        <v>937</v>
      </c>
      <c r="BC3098">
        <v>90</v>
      </c>
      <c r="BD3098">
        <v>8078</v>
      </c>
      <c r="BE3098" t="s">
        <v>12443</v>
      </c>
      <c r="BF3098" t="s">
        <v>937</v>
      </c>
      <c r="BH3098">
        <v>92</v>
      </c>
      <c r="BI3098">
        <v>8078</v>
      </c>
      <c r="BJ3098" t="s">
        <v>5795</v>
      </c>
      <c r="BK3098" t="s">
        <v>937</v>
      </c>
      <c r="BP3098">
        <v>147</v>
      </c>
      <c r="BQ3098">
        <v>6150</v>
      </c>
      <c r="BS3098">
        <v>2</v>
      </c>
    </row>
    <row r="3099" spans="43:71" x14ac:dyDescent="0.2">
      <c r="AQ3099">
        <v>90</v>
      </c>
      <c r="AR3099">
        <v>8079</v>
      </c>
      <c r="AS3099" t="s">
        <v>33038</v>
      </c>
      <c r="AT3099" t="s">
        <v>936</v>
      </c>
      <c r="AU3099">
        <v>90</v>
      </c>
      <c r="AV3099">
        <v>8079</v>
      </c>
      <c r="AW3099" t="s">
        <v>26140</v>
      </c>
      <c r="AX3099" t="s">
        <v>936</v>
      </c>
      <c r="AY3099">
        <v>90</v>
      </c>
      <c r="AZ3099">
        <v>8079</v>
      </c>
      <c r="BA3099" t="s">
        <v>19292</v>
      </c>
      <c r="BB3099" t="s">
        <v>936</v>
      </c>
      <c r="BC3099">
        <v>90</v>
      </c>
      <c r="BD3099">
        <v>8079</v>
      </c>
      <c r="BE3099" t="s">
        <v>12444</v>
      </c>
      <c r="BF3099" t="s">
        <v>936</v>
      </c>
      <c r="BH3099">
        <v>92</v>
      </c>
      <c r="BI3099">
        <v>8079</v>
      </c>
      <c r="BJ3099" t="s">
        <v>5796</v>
      </c>
      <c r="BK3099" t="s">
        <v>937</v>
      </c>
      <c r="BP3099">
        <v>147</v>
      </c>
      <c r="BQ3099">
        <v>6160</v>
      </c>
      <c r="BS3099">
        <v>2</v>
      </c>
    </row>
    <row r="3100" spans="43:71" x14ac:dyDescent="0.2">
      <c r="AQ3100">
        <v>90</v>
      </c>
      <c r="AR3100">
        <v>8080</v>
      </c>
      <c r="AS3100" t="s">
        <v>33039</v>
      </c>
      <c r="AT3100" t="s">
        <v>937</v>
      </c>
      <c r="AU3100">
        <v>90</v>
      </c>
      <c r="AV3100">
        <v>8080</v>
      </c>
      <c r="AW3100" t="s">
        <v>26141</v>
      </c>
      <c r="AX3100" t="s">
        <v>937</v>
      </c>
      <c r="AY3100">
        <v>90</v>
      </c>
      <c r="AZ3100">
        <v>8080</v>
      </c>
      <c r="BA3100" t="s">
        <v>19293</v>
      </c>
      <c r="BB3100" t="s">
        <v>937</v>
      </c>
      <c r="BC3100">
        <v>90</v>
      </c>
      <c r="BD3100">
        <v>8080</v>
      </c>
      <c r="BE3100" t="s">
        <v>12445</v>
      </c>
      <c r="BF3100" t="s">
        <v>937</v>
      </c>
      <c r="BH3100">
        <v>92</v>
      </c>
      <c r="BI3100">
        <v>8080</v>
      </c>
      <c r="BJ3100" t="s">
        <v>5797</v>
      </c>
      <c r="BK3100" t="s">
        <v>937</v>
      </c>
      <c r="BP3100">
        <v>147</v>
      </c>
      <c r="BQ3100">
        <v>6170</v>
      </c>
      <c r="BS3100">
        <v>2</v>
      </c>
    </row>
    <row r="3101" spans="43:71" x14ac:dyDescent="0.2">
      <c r="AQ3101">
        <v>90</v>
      </c>
      <c r="AR3101">
        <v>8081</v>
      </c>
      <c r="AS3101" t="s">
        <v>33040</v>
      </c>
      <c r="AT3101" t="s">
        <v>937</v>
      </c>
      <c r="AU3101">
        <v>90</v>
      </c>
      <c r="AV3101">
        <v>8081</v>
      </c>
      <c r="AW3101" t="s">
        <v>26142</v>
      </c>
      <c r="AX3101" t="s">
        <v>937</v>
      </c>
      <c r="AY3101">
        <v>90</v>
      </c>
      <c r="AZ3101">
        <v>8081</v>
      </c>
      <c r="BA3101" t="s">
        <v>19294</v>
      </c>
      <c r="BB3101" t="s">
        <v>937</v>
      </c>
      <c r="BC3101">
        <v>90</v>
      </c>
      <c r="BD3101">
        <v>8081</v>
      </c>
      <c r="BE3101" t="s">
        <v>12446</v>
      </c>
      <c r="BF3101" t="s">
        <v>937</v>
      </c>
      <c r="BH3101">
        <v>92</v>
      </c>
      <c r="BI3101">
        <v>8081</v>
      </c>
      <c r="BJ3101" t="s">
        <v>5798</v>
      </c>
      <c r="BK3101" t="s">
        <v>937</v>
      </c>
      <c r="BP3101">
        <v>147</v>
      </c>
      <c r="BQ3101">
        <v>6180</v>
      </c>
      <c r="BS3101">
        <v>2</v>
      </c>
    </row>
    <row r="3102" spans="43:71" x14ac:dyDescent="0.2">
      <c r="AQ3102">
        <v>90</v>
      </c>
      <c r="AR3102">
        <v>8082</v>
      </c>
      <c r="AS3102" t="s">
        <v>33041</v>
      </c>
      <c r="AT3102" t="s">
        <v>937</v>
      </c>
      <c r="AU3102">
        <v>90</v>
      </c>
      <c r="AV3102">
        <v>8082</v>
      </c>
      <c r="AW3102" t="s">
        <v>26143</v>
      </c>
      <c r="AX3102" t="s">
        <v>937</v>
      </c>
      <c r="AY3102">
        <v>90</v>
      </c>
      <c r="AZ3102">
        <v>8082</v>
      </c>
      <c r="BA3102" t="s">
        <v>19295</v>
      </c>
      <c r="BB3102" t="s">
        <v>937</v>
      </c>
      <c r="BC3102">
        <v>90</v>
      </c>
      <c r="BD3102">
        <v>8082</v>
      </c>
      <c r="BE3102" t="s">
        <v>12447</v>
      </c>
      <c r="BF3102" t="s">
        <v>937</v>
      </c>
      <c r="BH3102">
        <v>92</v>
      </c>
      <c r="BI3102">
        <v>8082</v>
      </c>
      <c r="BJ3102" t="s">
        <v>5799</v>
      </c>
      <c r="BK3102" t="s">
        <v>937</v>
      </c>
      <c r="BP3102">
        <v>147</v>
      </c>
      <c r="BQ3102">
        <v>6190</v>
      </c>
      <c r="BS3102">
        <v>2</v>
      </c>
    </row>
    <row r="3103" spans="43:71" x14ac:dyDescent="0.2">
      <c r="AQ3103">
        <v>90</v>
      </c>
      <c r="AR3103">
        <v>8083</v>
      </c>
      <c r="AS3103" t="s">
        <v>33042</v>
      </c>
      <c r="AT3103" t="s">
        <v>937</v>
      </c>
      <c r="AU3103">
        <v>90</v>
      </c>
      <c r="AV3103">
        <v>8083</v>
      </c>
      <c r="AW3103" t="s">
        <v>26144</v>
      </c>
      <c r="AX3103" t="s">
        <v>937</v>
      </c>
      <c r="AY3103">
        <v>90</v>
      </c>
      <c r="AZ3103">
        <v>8083</v>
      </c>
      <c r="BA3103" t="s">
        <v>19296</v>
      </c>
      <c r="BB3103" t="s">
        <v>937</v>
      </c>
      <c r="BC3103">
        <v>90</v>
      </c>
      <c r="BD3103">
        <v>8083</v>
      </c>
      <c r="BE3103" t="s">
        <v>12448</v>
      </c>
      <c r="BF3103" t="s">
        <v>937</v>
      </c>
      <c r="BH3103">
        <v>92</v>
      </c>
      <c r="BI3103">
        <v>8083</v>
      </c>
      <c r="BJ3103" t="s">
        <v>5800</v>
      </c>
      <c r="BK3103" t="s">
        <v>937</v>
      </c>
      <c r="BP3103">
        <v>147</v>
      </c>
      <c r="BQ3103">
        <v>6200</v>
      </c>
      <c r="BS3103">
        <v>2</v>
      </c>
    </row>
    <row r="3104" spans="43:71" x14ac:dyDescent="0.2">
      <c r="AQ3104">
        <v>90</v>
      </c>
      <c r="AR3104">
        <v>8084</v>
      </c>
      <c r="AS3104" t="s">
        <v>33043</v>
      </c>
      <c r="AT3104" t="s">
        <v>937</v>
      </c>
      <c r="AU3104">
        <v>90</v>
      </c>
      <c r="AV3104">
        <v>8084</v>
      </c>
      <c r="AW3104" t="s">
        <v>26145</v>
      </c>
      <c r="AX3104" t="s">
        <v>937</v>
      </c>
      <c r="AY3104">
        <v>90</v>
      </c>
      <c r="AZ3104">
        <v>8084</v>
      </c>
      <c r="BA3104" t="s">
        <v>19297</v>
      </c>
      <c r="BB3104" t="s">
        <v>937</v>
      </c>
      <c r="BC3104">
        <v>90</v>
      </c>
      <c r="BD3104">
        <v>8084</v>
      </c>
      <c r="BE3104" t="s">
        <v>12449</v>
      </c>
      <c r="BF3104" t="s">
        <v>937</v>
      </c>
      <c r="BH3104">
        <v>92</v>
      </c>
      <c r="BI3104">
        <v>8084</v>
      </c>
      <c r="BJ3104" t="s">
        <v>5801</v>
      </c>
      <c r="BK3104" t="s">
        <v>937</v>
      </c>
      <c r="BP3104">
        <v>147</v>
      </c>
      <c r="BQ3104">
        <v>6210</v>
      </c>
      <c r="BS3104">
        <v>1</v>
      </c>
    </row>
    <row r="3105" spans="43:71" x14ac:dyDescent="0.2">
      <c r="AQ3105">
        <v>91</v>
      </c>
      <c r="AR3105">
        <v>6010</v>
      </c>
      <c r="AS3105" t="s">
        <v>33044</v>
      </c>
      <c r="AT3105" t="s">
        <v>937</v>
      </c>
      <c r="AU3105">
        <v>91</v>
      </c>
      <c r="AV3105">
        <v>6010</v>
      </c>
      <c r="AW3105" t="s">
        <v>26146</v>
      </c>
      <c r="AX3105" t="s">
        <v>937</v>
      </c>
      <c r="AY3105">
        <v>91</v>
      </c>
      <c r="AZ3105">
        <v>6010</v>
      </c>
      <c r="BA3105" t="s">
        <v>19298</v>
      </c>
      <c r="BB3105" t="s">
        <v>937</v>
      </c>
      <c r="BC3105">
        <v>91</v>
      </c>
      <c r="BD3105">
        <v>6010</v>
      </c>
      <c r="BE3105" t="s">
        <v>12450</v>
      </c>
      <c r="BF3105" t="s">
        <v>937</v>
      </c>
      <c r="BH3105">
        <v>94</v>
      </c>
      <c r="BI3105">
        <v>6010</v>
      </c>
      <c r="BJ3105" t="s">
        <v>5802</v>
      </c>
      <c r="BK3105" t="s">
        <v>937</v>
      </c>
      <c r="BP3105">
        <v>147</v>
      </c>
      <c r="BQ3105">
        <v>6240</v>
      </c>
      <c r="BS3105">
        <v>2</v>
      </c>
    </row>
    <row r="3106" spans="43:71" x14ac:dyDescent="0.2">
      <c r="AQ3106">
        <v>91</v>
      </c>
      <c r="AR3106">
        <v>6020</v>
      </c>
      <c r="AS3106" t="s">
        <v>33045</v>
      </c>
      <c r="AT3106" t="s">
        <v>937</v>
      </c>
      <c r="AU3106">
        <v>91</v>
      </c>
      <c r="AV3106">
        <v>6020</v>
      </c>
      <c r="AW3106" t="s">
        <v>26147</v>
      </c>
      <c r="AX3106" t="s">
        <v>937</v>
      </c>
      <c r="AY3106">
        <v>91</v>
      </c>
      <c r="AZ3106">
        <v>6020</v>
      </c>
      <c r="BA3106" t="s">
        <v>19299</v>
      </c>
      <c r="BB3106" t="s">
        <v>937</v>
      </c>
      <c r="BC3106">
        <v>91</v>
      </c>
      <c r="BD3106">
        <v>6020</v>
      </c>
      <c r="BE3106" t="s">
        <v>12451</v>
      </c>
      <c r="BF3106" t="s">
        <v>937</v>
      </c>
      <c r="BH3106">
        <v>94</v>
      </c>
      <c r="BI3106">
        <v>6020</v>
      </c>
      <c r="BJ3106" t="s">
        <v>5803</v>
      </c>
      <c r="BK3106" t="s">
        <v>937</v>
      </c>
      <c r="BP3106">
        <v>147</v>
      </c>
      <c r="BQ3106">
        <v>6250</v>
      </c>
      <c r="BS3106">
        <v>1</v>
      </c>
    </row>
    <row r="3107" spans="43:71" x14ac:dyDescent="0.2">
      <c r="AQ3107">
        <v>91</v>
      </c>
      <c r="AR3107">
        <v>6030</v>
      </c>
      <c r="AS3107" t="s">
        <v>33046</v>
      </c>
      <c r="AT3107" t="s">
        <v>936</v>
      </c>
      <c r="AU3107">
        <v>91</v>
      </c>
      <c r="AV3107">
        <v>6030</v>
      </c>
      <c r="AW3107" t="s">
        <v>26148</v>
      </c>
      <c r="AX3107" t="s">
        <v>936</v>
      </c>
      <c r="AY3107">
        <v>91</v>
      </c>
      <c r="AZ3107">
        <v>6030</v>
      </c>
      <c r="BA3107" t="s">
        <v>19300</v>
      </c>
      <c r="BB3107" t="s">
        <v>936</v>
      </c>
      <c r="BC3107">
        <v>91</v>
      </c>
      <c r="BD3107">
        <v>6030</v>
      </c>
      <c r="BE3107" t="s">
        <v>12452</v>
      </c>
      <c r="BF3107" t="s">
        <v>936</v>
      </c>
      <c r="BH3107">
        <v>94</v>
      </c>
      <c r="BI3107">
        <v>6030</v>
      </c>
      <c r="BJ3107" t="s">
        <v>5804</v>
      </c>
      <c r="BK3107" t="s">
        <v>937</v>
      </c>
      <c r="BP3107">
        <v>147</v>
      </c>
      <c r="BQ3107">
        <v>6256</v>
      </c>
      <c r="BS3107">
        <v>1</v>
      </c>
    </row>
    <row r="3108" spans="43:71" x14ac:dyDescent="0.2">
      <c r="AQ3108">
        <v>91</v>
      </c>
      <c r="AR3108">
        <v>6040</v>
      </c>
      <c r="AS3108" t="s">
        <v>33047</v>
      </c>
      <c r="AT3108" t="s">
        <v>937</v>
      </c>
      <c r="AU3108">
        <v>91</v>
      </c>
      <c r="AV3108">
        <v>6040</v>
      </c>
      <c r="AW3108" t="s">
        <v>26149</v>
      </c>
      <c r="AX3108" t="s">
        <v>937</v>
      </c>
      <c r="AY3108">
        <v>91</v>
      </c>
      <c r="AZ3108">
        <v>6040</v>
      </c>
      <c r="BA3108" t="s">
        <v>19301</v>
      </c>
      <c r="BB3108" t="s">
        <v>937</v>
      </c>
      <c r="BC3108">
        <v>91</v>
      </c>
      <c r="BD3108">
        <v>6040</v>
      </c>
      <c r="BE3108" t="s">
        <v>12453</v>
      </c>
      <c r="BF3108" t="s">
        <v>937</v>
      </c>
      <c r="BH3108">
        <v>94</v>
      </c>
      <c r="BI3108">
        <v>6040</v>
      </c>
      <c r="BJ3108" t="s">
        <v>5805</v>
      </c>
      <c r="BK3108" t="s">
        <v>937</v>
      </c>
      <c r="BP3108">
        <v>147</v>
      </c>
      <c r="BQ3108">
        <v>6260</v>
      </c>
      <c r="BS3108">
        <v>2</v>
      </c>
    </row>
    <row r="3109" spans="43:71" x14ac:dyDescent="0.2">
      <c r="AQ3109">
        <v>91</v>
      </c>
      <c r="AR3109">
        <v>6070</v>
      </c>
      <c r="AS3109" t="s">
        <v>33048</v>
      </c>
      <c r="AT3109" t="s">
        <v>937</v>
      </c>
      <c r="AU3109">
        <v>91</v>
      </c>
      <c r="AV3109">
        <v>6070</v>
      </c>
      <c r="AW3109" t="s">
        <v>26150</v>
      </c>
      <c r="AX3109" t="s">
        <v>937</v>
      </c>
      <c r="AY3109">
        <v>91</v>
      </c>
      <c r="AZ3109">
        <v>6070</v>
      </c>
      <c r="BA3109" t="s">
        <v>19302</v>
      </c>
      <c r="BB3109" t="s">
        <v>937</v>
      </c>
      <c r="BC3109">
        <v>91</v>
      </c>
      <c r="BD3109">
        <v>6070</v>
      </c>
      <c r="BE3109" t="s">
        <v>12454</v>
      </c>
      <c r="BF3109" t="s">
        <v>937</v>
      </c>
      <c r="BH3109">
        <v>94</v>
      </c>
      <c r="BI3109">
        <v>6070</v>
      </c>
      <c r="BJ3109" t="s">
        <v>5806</v>
      </c>
      <c r="BK3109" t="s">
        <v>937</v>
      </c>
      <c r="BP3109">
        <v>147</v>
      </c>
      <c r="BQ3109">
        <v>6270</v>
      </c>
      <c r="BS3109">
        <v>2</v>
      </c>
    </row>
    <row r="3110" spans="43:71" x14ac:dyDescent="0.2">
      <c r="AQ3110">
        <v>91</v>
      </c>
      <c r="AR3110">
        <v>6080</v>
      </c>
      <c r="AS3110" t="s">
        <v>33049</v>
      </c>
      <c r="AT3110" t="s">
        <v>936</v>
      </c>
      <c r="AU3110">
        <v>91</v>
      </c>
      <c r="AV3110">
        <v>6080</v>
      </c>
      <c r="AW3110" t="s">
        <v>26151</v>
      </c>
      <c r="AX3110" t="s">
        <v>936</v>
      </c>
      <c r="AY3110">
        <v>91</v>
      </c>
      <c r="AZ3110">
        <v>6080</v>
      </c>
      <c r="BA3110" t="s">
        <v>19303</v>
      </c>
      <c r="BB3110" t="s">
        <v>936</v>
      </c>
      <c r="BC3110">
        <v>91</v>
      </c>
      <c r="BD3110">
        <v>6080</v>
      </c>
      <c r="BE3110" t="s">
        <v>12455</v>
      </c>
      <c r="BF3110" t="s">
        <v>936</v>
      </c>
      <c r="BH3110">
        <v>94</v>
      </c>
      <c r="BI3110">
        <v>6080</v>
      </c>
      <c r="BJ3110" t="s">
        <v>5807</v>
      </c>
      <c r="BK3110" t="s">
        <v>937</v>
      </c>
      <c r="BP3110">
        <v>147</v>
      </c>
      <c r="BQ3110">
        <v>6280</v>
      </c>
      <c r="BS3110">
        <v>1</v>
      </c>
    </row>
    <row r="3111" spans="43:71" x14ac:dyDescent="0.2">
      <c r="AQ3111">
        <v>91</v>
      </c>
      <c r="AR3111">
        <v>6090</v>
      </c>
      <c r="AS3111" t="s">
        <v>33050</v>
      </c>
      <c r="AT3111" t="s">
        <v>938</v>
      </c>
      <c r="AU3111">
        <v>91</v>
      </c>
      <c r="AV3111">
        <v>6090</v>
      </c>
      <c r="AW3111" t="s">
        <v>26152</v>
      </c>
      <c r="AX3111" t="s">
        <v>938</v>
      </c>
      <c r="AY3111">
        <v>91</v>
      </c>
      <c r="AZ3111">
        <v>6090</v>
      </c>
      <c r="BA3111" t="s">
        <v>19304</v>
      </c>
      <c r="BB3111" t="s">
        <v>938</v>
      </c>
      <c r="BC3111">
        <v>91</v>
      </c>
      <c r="BD3111">
        <v>6090</v>
      </c>
      <c r="BE3111" t="s">
        <v>12456</v>
      </c>
      <c r="BF3111" t="s">
        <v>938</v>
      </c>
      <c r="BH3111">
        <v>94</v>
      </c>
      <c r="BI3111">
        <v>6090</v>
      </c>
      <c r="BJ3111" t="s">
        <v>5808</v>
      </c>
      <c r="BK3111" t="s">
        <v>937</v>
      </c>
      <c r="BP3111">
        <v>147</v>
      </c>
      <c r="BQ3111">
        <v>6290</v>
      </c>
      <c r="BS3111">
        <v>1</v>
      </c>
    </row>
    <row r="3112" spans="43:71" x14ac:dyDescent="0.2">
      <c r="AQ3112">
        <v>91</v>
      </c>
      <c r="AR3112">
        <v>6100</v>
      </c>
      <c r="AS3112" t="s">
        <v>33051</v>
      </c>
      <c r="AT3112" t="s">
        <v>937</v>
      </c>
      <c r="AU3112">
        <v>91</v>
      </c>
      <c r="AV3112">
        <v>6100</v>
      </c>
      <c r="AW3112" t="s">
        <v>26153</v>
      </c>
      <c r="AX3112" t="s">
        <v>937</v>
      </c>
      <c r="AY3112">
        <v>91</v>
      </c>
      <c r="AZ3112">
        <v>6100</v>
      </c>
      <c r="BA3112" t="s">
        <v>19305</v>
      </c>
      <c r="BB3112" t="s">
        <v>937</v>
      </c>
      <c r="BC3112">
        <v>91</v>
      </c>
      <c r="BD3112">
        <v>6100</v>
      </c>
      <c r="BE3112" t="s">
        <v>12457</v>
      </c>
      <c r="BF3112" t="s">
        <v>937</v>
      </c>
      <c r="BH3112">
        <v>94</v>
      </c>
      <c r="BI3112">
        <v>6100</v>
      </c>
      <c r="BJ3112" t="s">
        <v>5809</v>
      </c>
      <c r="BK3112" t="s">
        <v>937</v>
      </c>
      <c r="BP3112">
        <v>147</v>
      </c>
      <c r="BQ3112">
        <v>6300</v>
      </c>
      <c r="BS3112">
        <v>1</v>
      </c>
    </row>
    <row r="3113" spans="43:71" x14ac:dyDescent="0.2">
      <c r="AQ3113">
        <v>91</v>
      </c>
      <c r="AR3113">
        <v>6101</v>
      </c>
      <c r="AS3113" t="s">
        <v>33052</v>
      </c>
      <c r="AT3113" t="s">
        <v>936</v>
      </c>
      <c r="AU3113">
        <v>91</v>
      </c>
      <c r="AV3113">
        <v>6101</v>
      </c>
      <c r="AW3113" t="s">
        <v>26154</v>
      </c>
      <c r="AX3113" t="s">
        <v>936</v>
      </c>
      <c r="AY3113">
        <v>91</v>
      </c>
      <c r="AZ3113">
        <v>6101</v>
      </c>
      <c r="BA3113" t="s">
        <v>19306</v>
      </c>
      <c r="BB3113" t="s">
        <v>936</v>
      </c>
      <c r="BC3113">
        <v>91</v>
      </c>
      <c r="BD3113">
        <v>6101</v>
      </c>
      <c r="BE3113" t="s">
        <v>12458</v>
      </c>
      <c r="BF3113" t="s">
        <v>936</v>
      </c>
      <c r="BH3113">
        <v>94</v>
      </c>
      <c r="BI3113">
        <v>6101</v>
      </c>
      <c r="BJ3113" t="s">
        <v>5810</v>
      </c>
      <c r="BK3113" t="s">
        <v>937</v>
      </c>
      <c r="BP3113">
        <v>147</v>
      </c>
      <c r="BQ3113">
        <v>6310</v>
      </c>
      <c r="BS3113">
        <v>1</v>
      </c>
    </row>
    <row r="3114" spans="43:71" x14ac:dyDescent="0.2">
      <c r="AQ3114">
        <v>91</v>
      </c>
      <c r="AR3114">
        <v>6110</v>
      </c>
      <c r="AS3114" t="s">
        <v>33053</v>
      </c>
      <c r="AT3114" t="s">
        <v>937</v>
      </c>
      <c r="AU3114">
        <v>91</v>
      </c>
      <c r="AV3114">
        <v>6110</v>
      </c>
      <c r="AW3114" t="s">
        <v>26155</v>
      </c>
      <c r="AX3114" t="s">
        <v>937</v>
      </c>
      <c r="AY3114">
        <v>91</v>
      </c>
      <c r="AZ3114">
        <v>6110</v>
      </c>
      <c r="BA3114" t="s">
        <v>19307</v>
      </c>
      <c r="BB3114" t="s">
        <v>937</v>
      </c>
      <c r="BC3114">
        <v>91</v>
      </c>
      <c r="BD3114">
        <v>6110</v>
      </c>
      <c r="BE3114" t="s">
        <v>12459</v>
      </c>
      <c r="BF3114" t="s">
        <v>937</v>
      </c>
      <c r="BH3114">
        <v>94</v>
      </c>
      <c r="BI3114">
        <v>6110</v>
      </c>
      <c r="BJ3114" t="s">
        <v>5811</v>
      </c>
      <c r="BK3114" t="s">
        <v>936</v>
      </c>
      <c r="BP3114">
        <v>147</v>
      </c>
      <c r="BQ3114">
        <v>6320</v>
      </c>
      <c r="BS3114">
        <v>1</v>
      </c>
    </row>
    <row r="3115" spans="43:71" x14ac:dyDescent="0.2">
      <c r="AQ3115">
        <v>91</v>
      </c>
      <c r="AR3115">
        <v>6130</v>
      </c>
      <c r="AS3115" t="s">
        <v>33054</v>
      </c>
      <c r="AT3115" t="s">
        <v>936</v>
      </c>
      <c r="AU3115">
        <v>91</v>
      </c>
      <c r="AV3115">
        <v>6130</v>
      </c>
      <c r="AW3115" t="s">
        <v>26156</v>
      </c>
      <c r="AX3115" t="s">
        <v>936</v>
      </c>
      <c r="AY3115">
        <v>91</v>
      </c>
      <c r="AZ3115">
        <v>6130</v>
      </c>
      <c r="BA3115" t="s">
        <v>19308</v>
      </c>
      <c r="BB3115" t="s">
        <v>936</v>
      </c>
      <c r="BC3115">
        <v>91</v>
      </c>
      <c r="BD3115">
        <v>6130</v>
      </c>
      <c r="BE3115" t="s">
        <v>12460</v>
      </c>
      <c r="BF3115" t="s">
        <v>936</v>
      </c>
      <c r="BH3115">
        <v>94</v>
      </c>
      <c r="BI3115">
        <v>6130</v>
      </c>
      <c r="BJ3115" t="s">
        <v>5812</v>
      </c>
      <c r="BK3115" t="s">
        <v>936</v>
      </c>
      <c r="BP3115">
        <v>147</v>
      </c>
      <c r="BQ3115">
        <v>6330</v>
      </c>
      <c r="BS3115">
        <v>1</v>
      </c>
    </row>
    <row r="3116" spans="43:71" x14ac:dyDescent="0.2">
      <c r="AQ3116">
        <v>91</v>
      </c>
      <c r="AR3116">
        <v>6131</v>
      </c>
      <c r="AS3116" t="s">
        <v>33055</v>
      </c>
      <c r="AT3116" t="s">
        <v>936</v>
      </c>
      <c r="AU3116">
        <v>91</v>
      </c>
      <c r="AV3116">
        <v>6131</v>
      </c>
      <c r="AW3116" t="s">
        <v>26157</v>
      </c>
      <c r="AX3116" t="s">
        <v>936</v>
      </c>
      <c r="AY3116">
        <v>91</v>
      </c>
      <c r="AZ3116">
        <v>6131</v>
      </c>
      <c r="BA3116" t="s">
        <v>19309</v>
      </c>
      <c r="BB3116" t="s">
        <v>936</v>
      </c>
      <c r="BC3116">
        <v>91</v>
      </c>
      <c r="BD3116">
        <v>6131</v>
      </c>
      <c r="BE3116" t="s">
        <v>12461</v>
      </c>
      <c r="BF3116" t="s">
        <v>936</v>
      </c>
      <c r="BH3116">
        <v>94</v>
      </c>
      <c r="BI3116">
        <v>6131</v>
      </c>
      <c r="BJ3116" t="s">
        <v>5813</v>
      </c>
      <c r="BK3116" t="s">
        <v>937</v>
      </c>
      <c r="BP3116">
        <v>147</v>
      </c>
      <c r="BQ3116">
        <v>6340</v>
      </c>
      <c r="BS3116">
        <v>1</v>
      </c>
    </row>
    <row r="3117" spans="43:71" x14ac:dyDescent="0.2">
      <c r="AQ3117">
        <v>91</v>
      </c>
      <c r="AR3117">
        <v>6140</v>
      </c>
      <c r="AS3117" t="s">
        <v>33056</v>
      </c>
      <c r="AT3117" t="s">
        <v>939</v>
      </c>
      <c r="AU3117">
        <v>91</v>
      </c>
      <c r="AV3117">
        <v>6140</v>
      </c>
      <c r="AW3117" t="s">
        <v>26158</v>
      </c>
      <c r="AX3117" t="s">
        <v>939</v>
      </c>
      <c r="AY3117">
        <v>91</v>
      </c>
      <c r="AZ3117">
        <v>6140</v>
      </c>
      <c r="BA3117" t="s">
        <v>19310</v>
      </c>
      <c r="BB3117" t="s">
        <v>939</v>
      </c>
      <c r="BC3117">
        <v>91</v>
      </c>
      <c r="BD3117">
        <v>6140</v>
      </c>
      <c r="BE3117" t="s">
        <v>12462</v>
      </c>
      <c r="BF3117" t="s">
        <v>937</v>
      </c>
      <c r="BH3117">
        <v>94</v>
      </c>
      <c r="BI3117">
        <v>6140</v>
      </c>
      <c r="BJ3117" t="s">
        <v>5814</v>
      </c>
      <c r="BK3117" t="s">
        <v>937</v>
      </c>
      <c r="BP3117">
        <v>148</v>
      </c>
      <c r="BQ3117">
        <v>6010</v>
      </c>
      <c r="BS3117">
        <v>2</v>
      </c>
    </row>
    <row r="3118" spans="43:71" x14ac:dyDescent="0.2">
      <c r="AQ3118">
        <v>91</v>
      </c>
      <c r="AR3118">
        <v>6150</v>
      </c>
      <c r="AS3118" t="s">
        <v>33057</v>
      </c>
      <c r="AT3118" t="s">
        <v>939</v>
      </c>
      <c r="AU3118">
        <v>91</v>
      </c>
      <c r="AV3118">
        <v>6150</v>
      </c>
      <c r="AW3118" t="s">
        <v>26159</v>
      </c>
      <c r="AX3118" t="s">
        <v>939</v>
      </c>
      <c r="AY3118">
        <v>91</v>
      </c>
      <c r="AZ3118">
        <v>6150</v>
      </c>
      <c r="BA3118" t="s">
        <v>19311</v>
      </c>
      <c r="BB3118" t="s">
        <v>939</v>
      </c>
      <c r="BC3118">
        <v>91</v>
      </c>
      <c r="BD3118">
        <v>6150</v>
      </c>
      <c r="BE3118" t="s">
        <v>12463</v>
      </c>
      <c r="BF3118" t="s">
        <v>937</v>
      </c>
      <c r="BH3118">
        <v>94</v>
      </c>
      <c r="BI3118">
        <v>6150</v>
      </c>
      <c r="BJ3118" t="s">
        <v>5815</v>
      </c>
      <c r="BK3118" t="s">
        <v>936</v>
      </c>
      <c r="BP3118">
        <v>148</v>
      </c>
      <c r="BQ3118">
        <v>6020</v>
      </c>
      <c r="BS3118">
        <v>2</v>
      </c>
    </row>
    <row r="3119" spans="43:71" x14ac:dyDescent="0.2">
      <c r="AQ3119">
        <v>91</v>
      </c>
      <c r="AR3119">
        <v>6160</v>
      </c>
      <c r="AS3119" t="s">
        <v>33058</v>
      </c>
      <c r="AT3119" t="s">
        <v>939</v>
      </c>
      <c r="AU3119">
        <v>91</v>
      </c>
      <c r="AV3119">
        <v>6160</v>
      </c>
      <c r="AW3119" t="s">
        <v>26160</v>
      </c>
      <c r="AX3119" t="s">
        <v>939</v>
      </c>
      <c r="AY3119">
        <v>91</v>
      </c>
      <c r="AZ3119">
        <v>6160</v>
      </c>
      <c r="BA3119" t="s">
        <v>19312</v>
      </c>
      <c r="BB3119" t="s">
        <v>939</v>
      </c>
      <c r="BC3119">
        <v>91</v>
      </c>
      <c r="BD3119">
        <v>6160</v>
      </c>
      <c r="BE3119" t="s">
        <v>12464</v>
      </c>
      <c r="BF3119" t="s">
        <v>937</v>
      </c>
      <c r="BH3119">
        <v>94</v>
      </c>
      <c r="BI3119">
        <v>6160</v>
      </c>
      <c r="BJ3119" t="s">
        <v>5816</v>
      </c>
      <c r="BK3119" t="s">
        <v>937</v>
      </c>
      <c r="BP3119">
        <v>148</v>
      </c>
      <c r="BQ3119">
        <v>6030</v>
      </c>
      <c r="BS3119">
        <v>1</v>
      </c>
    </row>
    <row r="3120" spans="43:71" x14ac:dyDescent="0.2">
      <c r="AQ3120">
        <v>91</v>
      </c>
      <c r="AR3120">
        <v>6170</v>
      </c>
      <c r="AS3120" t="s">
        <v>33059</v>
      </c>
      <c r="AT3120" t="s">
        <v>936</v>
      </c>
      <c r="AU3120">
        <v>91</v>
      </c>
      <c r="AV3120">
        <v>6170</v>
      </c>
      <c r="AW3120" t="s">
        <v>26161</v>
      </c>
      <c r="AX3120" t="s">
        <v>936</v>
      </c>
      <c r="AY3120">
        <v>91</v>
      </c>
      <c r="AZ3120">
        <v>6170</v>
      </c>
      <c r="BA3120" t="s">
        <v>19313</v>
      </c>
      <c r="BB3120" t="s">
        <v>936</v>
      </c>
      <c r="BC3120">
        <v>91</v>
      </c>
      <c r="BD3120">
        <v>6170</v>
      </c>
      <c r="BE3120" t="s">
        <v>12465</v>
      </c>
      <c r="BF3120" t="s">
        <v>936</v>
      </c>
      <c r="BH3120">
        <v>94</v>
      </c>
      <c r="BI3120">
        <v>6170</v>
      </c>
      <c r="BJ3120" t="s">
        <v>5817</v>
      </c>
      <c r="BK3120" t="s">
        <v>938</v>
      </c>
      <c r="BP3120">
        <v>148</v>
      </c>
      <c r="BQ3120">
        <v>6040</v>
      </c>
      <c r="BS3120">
        <v>2</v>
      </c>
    </row>
    <row r="3121" spans="43:71" x14ac:dyDescent="0.2">
      <c r="AQ3121">
        <v>91</v>
      </c>
      <c r="AR3121">
        <v>6180</v>
      </c>
      <c r="AS3121" t="s">
        <v>33060</v>
      </c>
      <c r="AT3121" t="s">
        <v>937</v>
      </c>
      <c r="AU3121">
        <v>91</v>
      </c>
      <c r="AV3121">
        <v>6180</v>
      </c>
      <c r="AW3121" t="s">
        <v>26162</v>
      </c>
      <c r="AX3121" t="s">
        <v>937</v>
      </c>
      <c r="AY3121">
        <v>91</v>
      </c>
      <c r="AZ3121">
        <v>6180</v>
      </c>
      <c r="BA3121" t="s">
        <v>19314</v>
      </c>
      <c r="BB3121" t="s">
        <v>937</v>
      </c>
      <c r="BC3121">
        <v>91</v>
      </c>
      <c r="BD3121">
        <v>6180</v>
      </c>
      <c r="BE3121" t="s">
        <v>12466</v>
      </c>
      <c r="BF3121" t="s">
        <v>937</v>
      </c>
      <c r="BH3121">
        <v>94</v>
      </c>
      <c r="BI3121">
        <v>6180</v>
      </c>
      <c r="BJ3121" t="s">
        <v>5818</v>
      </c>
      <c r="BK3121" t="s">
        <v>937</v>
      </c>
      <c r="BP3121">
        <v>148</v>
      </c>
      <c r="BQ3121">
        <v>6070</v>
      </c>
      <c r="BS3121">
        <v>2</v>
      </c>
    </row>
    <row r="3122" spans="43:71" x14ac:dyDescent="0.2">
      <c r="AQ3122">
        <v>91</v>
      </c>
      <c r="AR3122">
        <v>6190</v>
      </c>
      <c r="AS3122" t="s">
        <v>33061</v>
      </c>
      <c r="AT3122" t="s">
        <v>937</v>
      </c>
      <c r="AU3122">
        <v>91</v>
      </c>
      <c r="AV3122">
        <v>6190</v>
      </c>
      <c r="AW3122" t="s">
        <v>26163</v>
      </c>
      <c r="AX3122" t="s">
        <v>937</v>
      </c>
      <c r="AY3122">
        <v>91</v>
      </c>
      <c r="AZ3122">
        <v>6190</v>
      </c>
      <c r="BA3122" t="s">
        <v>19315</v>
      </c>
      <c r="BB3122" t="s">
        <v>937</v>
      </c>
      <c r="BC3122">
        <v>91</v>
      </c>
      <c r="BD3122">
        <v>6190</v>
      </c>
      <c r="BE3122" t="s">
        <v>12467</v>
      </c>
      <c r="BF3122" t="s">
        <v>937</v>
      </c>
      <c r="BH3122">
        <v>94</v>
      </c>
      <c r="BI3122">
        <v>6190</v>
      </c>
      <c r="BJ3122" t="s">
        <v>5819</v>
      </c>
      <c r="BK3122" t="s">
        <v>937</v>
      </c>
      <c r="BP3122">
        <v>148</v>
      </c>
      <c r="BQ3122">
        <v>6080</v>
      </c>
      <c r="BS3122">
        <v>1</v>
      </c>
    </row>
    <row r="3123" spans="43:71" x14ac:dyDescent="0.2">
      <c r="AQ3123">
        <v>91</v>
      </c>
      <c r="AR3123">
        <v>6200</v>
      </c>
      <c r="AS3123" t="s">
        <v>33062</v>
      </c>
      <c r="AT3123" t="s">
        <v>937</v>
      </c>
      <c r="AU3123">
        <v>91</v>
      </c>
      <c r="AV3123">
        <v>6200</v>
      </c>
      <c r="AW3123" t="s">
        <v>26164</v>
      </c>
      <c r="AX3123" t="s">
        <v>937</v>
      </c>
      <c r="AY3123">
        <v>91</v>
      </c>
      <c r="AZ3123">
        <v>6200</v>
      </c>
      <c r="BA3123" t="s">
        <v>19316</v>
      </c>
      <c r="BB3123" t="s">
        <v>937</v>
      </c>
      <c r="BC3123">
        <v>91</v>
      </c>
      <c r="BD3123">
        <v>6200</v>
      </c>
      <c r="BE3123" t="s">
        <v>12468</v>
      </c>
      <c r="BF3123" t="s">
        <v>937</v>
      </c>
      <c r="BH3123">
        <v>94</v>
      </c>
      <c r="BI3123">
        <v>6200</v>
      </c>
      <c r="BJ3123" t="s">
        <v>5820</v>
      </c>
      <c r="BK3123" t="s">
        <v>937</v>
      </c>
      <c r="BP3123">
        <v>148</v>
      </c>
      <c r="BQ3123">
        <v>6090</v>
      </c>
      <c r="BS3123">
        <v>4</v>
      </c>
    </row>
    <row r="3124" spans="43:71" x14ac:dyDescent="0.2">
      <c r="AQ3124">
        <v>91</v>
      </c>
      <c r="AR3124">
        <v>6210</v>
      </c>
      <c r="AS3124" t="s">
        <v>33063</v>
      </c>
      <c r="AT3124" t="s">
        <v>936</v>
      </c>
      <c r="AU3124">
        <v>91</v>
      </c>
      <c r="AV3124">
        <v>6210</v>
      </c>
      <c r="AW3124" t="s">
        <v>26165</v>
      </c>
      <c r="AX3124" t="s">
        <v>936</v>
      </c>
      <c r="AY3124">
        <v>91</v>
      </c>
      <c r="AZ3124">
        <v>6210</v>
      </c>
      <c r="BA3124" t="s">
        <v>19317</v>
      </c>
      <c r="BB3124" t="s">
        <v>936</v>
      </c>
      <c r="BC3124">
        <v>91</v>
      </c>
      <c r="BD3124">
        <v>6210</v>
      </c>
      <c r="BE3124" t="s">
        <v>12469</v>
      </c>
      <c r="BF3124" t="s">
        <v>936</v>
      </c>
      <c r="BH3124">
        <v>94</v>
      </c>
      <c r="BI3124">
        <v>6210</v>
      </c>
      <c r="BJ3124" t="s">
        <v>5821</v>
      </c>
      <c r="BK3124" t="s">
        <v>936</v>
      </c>
      <c r="BP3124">
        <v>148</v>
      </c>
      <c r="BQ3124">
        <v>6100</v>
      </c>
      <c r="BS3124">
        <v>2</v>
      </c>
    </row>
    <row r="3125" spans="43:71" x14ac:dyDescent="0.2">
      <c r="AQ3125">
        <v>91</v>
      </c>
      <c r="AR3125">
        <v>6240</v>
      </c>
      <c r="AS3125" t="s">
        <v>33064</v>
      </c>
      <c r="AT3125" t="s">
        <v>936</v>
      </c>
      <c r="AU3125">
        <v>91</v>
      </c>
      <c r="AV3125">
        <v>6240</v>
      </c>
      <c r="AW3125" t="s">
        <v>26166</v>
      </c>
      <c r="AX3125" t="s">
        <v>936</v>
      </c>
      <c r="AY3125">
        <v>91</v>
      </c>
      <c r="AZ3125">
        <v>6240</v>
      </c>
      <c r="BA3125" t="s">
        <v>19318</v>
      </c>
      <c r="BB3125" t="s">
        <v>936</v>
      </c>
      <c r="BC3125">
        <v>91</v>
      </c>
      <c r="BD3125">
        <v>6240</v>
      </c>
      <c r="BE3125" t="s">
        <v>12470</v>
      </c>
      <c r="BF3125" t="s">
        <v>936</v>
      </c>
      <c r="BH3125">
        <v>94</v>
      </c>
      <c r="BI3125">
        <v>6240</v>
      </c>
      <c r="BJ3125" t="s">
        <v>5822</v>
      </c>
      <c r="BK3125" t="s">
        <v>937</v>
      </c>
      <c r="BP3125">
        <v>148</v>
      </c>
      <c r="BQ3125">
        <v>6101</v>
      </c>
      <c r="BS3125">
        <v>2</v>
      </c>
    </row>
    <row r="3126" spans="43:71" x14ac:dyDescent="0.2">
      <c r="AQ3126">
        <v>91</v>
      </c>
      <c r="AR3126">
        <v>6250</v>
      </c>
      <c r="AS3126" t="s">
        <v>33065</v>
      </c>
      <c r="AT3126" t="s">
        <v>936</v>
      </c>
      <c r="AU3126">
        <v>91</v>
      </c>
      <c r="AV3126">
        <v>6250</v>
      </c>
      <c r="AW3126" t="s">
        <v>26167</v>
      </c>
      <c r="AX3126" t="s">
        <v>936</v>
      </c>
      <c r="AY3126">
        <v>91</v>
      </c>
      <c r="AZ3126">
        <v>6250</v>
      </c>
      <c r="BA3126" t="s">
        <v>19319</v>
      </c>
      <c r="BB3126" t="s">
        <v>936</v>
      </c>
      <c r="BC3126">
        <v>91</v>
      </c>
      <c r="BD3126">
        <v>6250</v>
      </c>
      <c r="BE3126" t="s">
        <v>12471</v>
      </c>
      <c r="BF3126" t="s">
        <v>936</v>
      </c>
      <c r="BH3126">
        <v>94</v>
      </c>
      <c r="BI3126">
        <v>6250</v>
      </c>
      <c r="BJ3126" t="s">
        <v>5823</v>
      </c>
      <c r="BK3126" t="s">
        <v>936</v>
      </c>
      <c r="BP3126">
        <v>148</v>
      </c>
      <c r="BQ3126">
        <v>6110</v>
      </c>
      <c r="BS3126">
        <v>4</v>
      </c>
    </row>
    <row r="3127" spans="43:71" x14ac:dyDescent="0.2">
      <c r="AQ3127">
        <v>91</v>
      </c>
      <c r="AR3127">
        <v>6256</v>
      </c>
      <c r="AS3127" t="s">
        <v>33066</v>
      </c>
      <c r="AT3127" t="s">
        <v>936</v>
      </c>
      <c r="AU3127">
        <v>91</v>
      </c>
      <c r="AV3127">
        <v>6256</v>
      </c>
      <c r="AW3127" t="s">
        <v>26168</v>
      </c>
      <c r="AX3127" t="s">
        <v>936</v>
      </c>
      <c r="AY3127">
        <v>91</v>
      </c>
      <c r="AZ3127">
        <v>6256</v>
      </c>
      <c r="BA3127" t="s">
        <v>19320</v>
      </c>
      <c r="BB3127" t="s">
        <v>936</v>
      </c>
      <c r="BC3127">
        <v>91</v>
      </c>
      <c r="BD3127">
        <v>6256</v>
      </c>
      <c r="BE3127" t="s">
        <v>12472</v>
      </c>
      <c r="BF3127" t="s">
        <v>936</v>
      </c>
      <c r="BH3127">
        <v>94</v>
      </c>
      <c r="BI3127">
        <v>6256</v>
      </c>
      <c r="BJ3127" t="s">
        <v>5824</v>
      </c>
      <c r="BK3127" t="s">
        <v>936</v>
      </c>
      <c r="BP3127">
        <v>148</v>
      </c>
      <c r="BQ3127">
        <v>6130</v>
      </c>
      <c r="BS3127">
        <v>1</v>
      </c>
    </row>
    <row r="3128" spans="43:71" x14ac:dyDescent="0.2">
      <c r="AQ3128">
        <v>91</v>
      </c>
      <c r="AR3128">
        <v>6260</v>
      </c>
      <c r="AS3128" t="s">
        <v>33067</v>
      </c>
      <c r="AT3128" t="s">
        <v>936</v>
      </c>
      <c r="AU3128">
        <v>91</v>
      </c>
      <c r="AV3128">
        <v>6260</v>
      </c>
      <c r="AW3128" t="s">
        <v>26169</v>
      </c>
      <c r="AX3128" t="s">
        <v>936</v>
      </c>
      <c r="AY3128">
        <v>91</v>
      </c>
      <c r="AZ3128">
        <v>6260</v>
      </c>
      <c r="BA3128" t="s">
        <v>19321</v>
      </c>
      <c r="BB3128" t="s">
        <v>936</v>
      </c>
      <c r="BC3128">
        <v>91</v>
      </c>
      <c r="BD3128">
        <v>6260</v>
      </c>
      <c r="BE3128" t="s">
        <v>12473</v>
      </c>
      <c r="BF3128" t="s">
        <v>936</v>
      </c>
      <c r="BH3128">
        <v>94</v>
      </c>
      <c r="BI3128">
        <v>6260</v>
      </c>
      <c r="BJ3128" t="s">
        <v>5825</v>
      </c>
      <c r="BK3128" t="s">
        <v>937</v>
      </c>
      <c r="BP3128">
        <v>148</v>
      </c>
      <c r="BQ3128">
        <v>6131</v>
      </c>
      <c r="BS3128">
        <v>1</v>
      </c>
    </row>
    <row r="3129" spans="43:71" x14ac:dyDescent="0.2">
      <c r="AQ3129">
        <v>91</v>
      </c>
      <c r="AR3129">
        <v>6270</v>
      </c>
      <c r="AS3129" t="s">
        <v>33068</v>
      </c>
      <c r="AT3129" t="s">
        <v>936</v>
      </c>
      <c r="AU3129">
        <v>91</v>
      </c>
      <c r="AV3129">
        <v>6270</v>
      </c>
      <c r="AW3129" t="s">
        <v>26170</v>
      </c>
      <c r="AX3129" t="s">
        <v>936</v>
      </c>
      <c r="AY3129">
        <v>91</v>
      </c>
      <c r="AZ3129">
        <v>6270</v>
      </c>
      <c r="BA3129" t="s">
        <v>19322</v>
      </c>
      <c r="BB3129" t="s">
        <v>936</v>
      </c>
      <c r="BC3129">
        <v>91</v>
      </c>
      <c r="BD3129">
        <v>6270</v>
      </c>
      <c r="BE3129" t="s">
        <v>12474</v>
      </c>
      <c r="BF3129" t="s">
        <v>936</v>
      </c>
      <c r="BH3129">
        <v>94</v>
      </c>
      <c r="BI3129">
        <v>6270</v>
      </c>
      <c r="BJ3129" t="s">
        <v>5826</v>
      </c>
      <c r="BK3129" t="s">
        <v>937</v>
      </c>
      <c r="BP3129">
        <v>148</v>
      </c>
      <c r="BQ3129">
        <v>6140</v>
      </c>
      <c r="BS3129">
        <v>2</v>
      </c>
    </row>
    <row r="3130" spans="43:71" x14ac:dyDescent="0.2">
      <c r="AQ3130">
        <v>91</v>
      </c>
      <c r="AR3130">
        <v>6280</v>
      </c>
      <c r="AS3130" t="s">
        <v>33069</v>
      </c>
      <c r="AT3130" t="s">
        <v>936</v>
      </c>
      <c r="AU3130">
        <v>91</v>
      </c>
      <c r="AV3130">
        <v>6280</v>
      </c>
      <c r="AW3130" t="s">
        <v>26171</v>
      </c>
      <c r="AX3130" t="s">
        <v>936</v>
      </c>
      <c r="AY3130">
        <v>91</v>
      </c>
      <c r="AZ3130">
        <v>6280</v>
      </c>
      <c r="BA3130" t="s">
        <v>19323</v>
      </c>
      <c r="BB3130" t="s">
        <v>936</v>
      </c>
      <c r="BC3130">
        <v>91</v>
      </c>
      <c r="BD3130">
        <v>6280</v>
      </c>
      <c r="BE3130" t="s">
        <v>12475</v>
      </c>
      <c r="BF3130" t="s">
        <v>936</v>
      </c>
      <c r="BH3130">
        <v>94</v>
      </c>
      <c r="BI3130">
        <v>6280</v>
      </c>
      <c r="BJ3130" t="s">
        <v>5827</v>
      </c>
      <c r="BK3130" t="s">
        <v>936</v>
      </c>
      <c r="BP3130">
        <v>148</v>
      </c>
      <c r="BQ3130">
        <v>6150</v>
      </c>
      <c r="BS3130">
        <v>1</v>
      </c>
    </row>
    <row r="3131" spans="43:71" x14ac:dyDescent="0.2">
      <c r="AQ3131">
        <v>91</v>
      </c>
      <c r="AR3131">
        <v>6290</v>
      </c>
      <c r="AS3131" t="s">
        <v>33070</v>
      </c>
      <c r="AT3131" t="s">
        <v>936</v>
      </c>
      <c r="AU3131">
        <v>91</v>
      </c>
      <c r="AV3131">
        <v>6290</v>
      </c>
      <c r="AW3131" t="s">
        <v>26172</v>
      </c>
      <c r="AX3131" t="s">
        <v>936</v>
      </c>
      <c r="AY3131">
        <v>91</v>
      </c>
      <c r="AZ3131">
        <v>6290</v>
      </c>
      <c r="BA3131" t="s">
        <v>19324</v>
      </c>
      <c r="BB3131" t="s">
        <v>936</v>
      </c>
      <c r="BC3131">
        <v>91</v>
      </c>
      <c r="BD3131">
        <v>6290</v>
      </c>
      <c r="BE3131" t="s">
        <v>12476</v>
      </c>
      <c r="BF3131" t="s">
        <v>936</v>
      </c>
      <c r="BH3131">
        <v>94</v>
      </c>
      <c r="BI3131">
        <v>6290</v>
      </c>
      <c r="BJ3131" t="s">
        <v>5828</v>
      </c>
      <c r="BK3131" t="s">
        <v>937</v>
      </c>
      <c r="BP3131">
        <v>148</v>
      </c>
      <c r="BQ3131">
        <v>6160</v>
      </c>
      <c r="BS3131">
        <v>4</v>
      </c>
    </row>
    <row r="3132" spans="43:71" x14ac:dyDescent="0.2">
      <c r="AQ3132">
        <v>91</v>
      </c>
      <c r="AR3132">
        <v>6300</v>
      </c>
      <c r="AS3132" t="s">
        <v>33071</v>
      </c>
      <c r="AT3132" t="s">
        <v>936</v>
      </c>
      <c r="AU3132">
        <v>91</v>
      </c>
      <c r="AV3132">
        <v>6300</v>
      </c>
      <c r="AW3132" t="s">
        <v>26173</v>
      </c>
      <c r="AX3132" t="s">
        <v>936</v>
      </c>
      <c r="AY3132">
        <v>91</v>
      </c>
      <c r="AZ3132">
        <v>6300</v>
      </c>
      <c r="BA3132" t="s">
        <v>19325</v>
      </c>
      <c r="BB3132" t="s">
        <v>936</v>
      </c>
      <c r="BC3132">
        <v>91</v>
      </c>
      <c r="BD3132">
        <v>6300</v>
      </c>
      <c r="BE3132" t="s">
        <v>12477</v>
      </c>
      <c r="BF3132" t="s">
        <v>936</v>
      </c>
      <c r="BH3132">
        <v>94</v>
      </c>
      <c r="BI3132">
        <v>6300</v>
      </c>
      <c r="BJ3132" t="s">
        <v>5829</v>
      </c>
      <c r="BK3132" t="s">
        <v>938</v>
      </c>
      <c r="BP3132">
        <v>148</v>
      </c>
      <c r="BQ3132">
        <v>6170</v>
      </c>
      <c r="BS3132">
        <v>1</v>
      </c>
    </row>
    <row r="3133" spans="43:71" x14ac:dyDescent="0.2">
      <c r="AQ3133">
        <v>91</v>
      </c>
      <c r="AR3133">
        <v>6310</v>
      </c>
      <c r="AS3133" t="s">
        <v>33072</v>
      </c>
      <c r="AT3133" t="s">
        <v>936</v>
      </c>
      <c r="AU3133">
        <v>91</v>
      </c>
      <c r="AV3133">
        <v>6310</v>
      </c>
      <c r="AW3133" t="s">
        <v>26174</v>
      </c>
      <c r="AX3133" t="s">
        <v>936</v>
      </c>
      <c r="AY3133">
        <v>91</v>
      </c>
      <c r="AZ3133">
        <v>6310</v>
      </c>
      <c r="BA3133" t="s">
        <v>19326</v>
      </c>
      <c r="BB3133" t="s">
        <v>936</v>
      </c>
      <c r="BC3133">
        <v>91</v>
      </c>
      <c r="BD3133">
        <v>6310</v>
      </c>
      <c r="BE3133" t="s">
        <v>12478</v>
      </c>
      <c r="BF3133" t="s">
        <v>936</v>
      </c>
      <c r="BH3133">
        <v>94</v>
      </c>
      <c r="BI3133">
        <v>6310</v>
      </c>
      <c r="BJ3133" t="s">
        <v>5830</v>
      </c>
      <c r="BK3133" t="s">
        <v>938</v>
      </c>
      <c r="BP3133">
        <v>148</v>
      </c>
      <c r="BQ3133">
        <v>6180</v>
      </c>
      <c r="BS3133">
        <v>1</v>
      </c>
    </row>
    <row r="3134" spans="43:71" x14ac:dyDescent="0.2">
      <c r="AQ3134">
        <v>91</v>
      </c>
      <c r="AR3134">
        <v>6320</v>
      </c>
      <c r="AS3134" t="s">
        <v>33073</v>
      </c>
      <c r="AT3134" t="s">
        <v>936</v>
      </c>
      <c r="AU3134">
        <v>91</v>
      </c>
      <c r="AV3134">
        <v>6320</v>
      </c>
      <c r="AW3134" t="s">
        <v>26175</v>
      </c>
      <c r="AX3134" t="s">
        <v>936</v>
      </c>
      <c r="AY3134">
        <v>91</v>
      </c>
      <c r="AZ3134">
        <v>6320</v>
      </c>
      <c r="BA3134" t="s">
        <v>19327</v>
      </c>
      <c r="BB3134" t="s">
        <v>936</v>
      </c>
      <c r="BC3134">
        <v>91</v>
      </c>
      <c r="BD3134">
        <v>6320</v>
      </c>
      <c r="BE3134" t="s">
        <v>12479</v>
      </c>
      <c r="BF3134" t="s">
        <v>936</v>
      </c>
      <c r="BH3134">
        <v>94</v>
      </c>
      <c r="BI3134">
        <v>6320</v>
      </c>
      <c r="BJ3134" t="s">
        <v>5831</v>
      </c>
      <c r="BK3134" t="s">
        <v>938</v>
      </c>
      <c r="BP3134">
        <v>148</v>
      </c>
      <c r="BQ3134">
        <v>6190</v>
      </c>
      <c r="BS3134">
        <v>4</v>
      </c>
    </row>
    <row r="3135" spans="43:71" x14ac:dyDescent="0.2">
      <c r="AQ3135">
        <v>91</v>
      </c>
      <c r="AR3135">
        <v>6330</v>
      </c>
      <c r="AS3135" t="s">
        <v>33074</v>
      </c>
      <c r="AT3135" t="s">
        <v>936</v>
      </c>
      <c r="AU3135">
        <v>91</v>
      </c>
      <c r="AV3135">
        <v>6330</v>
      </c>
      <c r="AW3135" t="s">
        <v>26176</v>
      </c>
      <c r="AX3135" t="s">
        <v>936</v>
      </c>
      <c r="AY3135">
        <v>91</v>
      </c>
      <c r="AZ3135">
        <v>6330</v>
      </c>
      <c r="BA3135" t="s">
        <v>19328</v>
      </c>
      <c r="BB3135" t="s">
        <v>936</v>
      </c>
      <c r="BC3135">
        <v>91</v>
      </c>
      <c r="BD3135">
        <v>6330</v>
      </c>
      <c r="BE3135" t="s">
        <v>12480</v>
      </c>
      <c r="BF3135" t="s">
        <v>936</v>
      </c>
      <c r="BH3135">
        <v>94</v>
      </c>
      <c r="BI3135">
        <v>6330</v>
      </c>
      <c r="BJ3135" t="s">
        <v>5832</v>
      </c>
      <c r="BK3135" t="s">
        <v>936</v>
      </c>
      <c r="BP3135">
        <v>148</v>
      </c>
      <c r="BQ3135">
        <v>6200</v>
      </c>
      <c r="BS3135">
        <v>4</v>
      </c>
    </row>
    <row r="3136" spans="43:71" x14ac:dyDescent="0.2">
      <c r="AQ3136">
        <v>91</v>
      </c>
      <c r="AR3136">
        <v>6340</v>
      </c>
      <c r="AS3136" t="s">
        <v>33075</v>
      </c>
      <c r="AT3136" t="s">
        <v>936</v>
      </c>
      <c r="AU3136">
        <v>91</v>
      </c>
      <c r="AV3136">
        <v>6340</v>
      </c>
      <c r="AW3136" t="s">
        <v>26177</v>
      </c>
      <c r="AX3136" t="s">
        <v>936</v>
      </c>
      <c r="AY3136">
        <v>91</v>
      </c>
      <c r="AZ3136">
        <v>6340</v>
      </c>
      <c r="BA3136" t="s">
        <v>19329</v>
      </c>
      <c r="BB3136" t="s">
        <v>936</v>
      </c>
      <c r="BC3136">
        <v>91</v>
      </c>
      <c r="BD3136">
        <v>6340</v>
      </c>
      <c r="BE3136" t="s">
        <v>12481</v>
      </c>
      <c r="BF3136" t="s">
        <v>936</v>
      </c>
      <c r="BH3136">
        <v>94</v>
      </c>
      <c r="BI3136">
        <v>6340</v>
      </c>
      <c r="BJ3136" t="s">
        <v>5833</v>
      </c>
      <c r="BK3136" t="s">
        <v>936</v>
      </c>
      <c r="BP3136">
        <v>148</v>
      </c>
      <c r="BQ3136">
        <v>6210</v>
      </c>
      <c r="BS3136">
        <v>1</v>
      </c>
    </row>
    <row r="3137" spans="43:71" x14ac:dyDescent="0.2">
      <c r="AQ3137">
        <v>91</v>
      </c>
      <c r="AR3137">
        <v>6350</v>
      </c>
      <c r="AS3137" t="s">
        <v>33076</v>
      </c>
      <c r="AT3137" t="s">
        <v>936</v>
      </c>
      <c r="AU3137">
        <v>91</v>
      </c>
      <c r="AV3137">
        <v>6350</v>
      </c>
      <c r="AW3137" t="s">
        <v>26178</v>
      </c>
      <c r="AX3137" t="s">
        <v>936</v>
      </c>
      <c r="AY3137">
        <v>91</v>
      </c>
      <c r="AZ3137">
        <v>6350</v>
      </c>
      <c r="BA3137" t="s">
        <v>19330</v>
      </c>
      <c r="BB3137" t="s">
        <v>936</v>
      </c>
      <c r="BC3137">
        <v>91</v>
      </c>
      <c r="BD3137">
        <v>6350</v>
      </c>
      <c r="BE3137" t="s">
        <v>12482</v>
      </c>
      <c r="BF3137" t="s">
        <v>936</v>
      </c>
      <c r="BH3137">
        <v>94</v>
      </c>
      <c r="BI3137">
        <v>6350</v>
      </c>
      <c r="BJ3137" t="s">
        <v>5834</v>
      </c>
      <c r="BK3137" t="s">
        <v>936</v>
      </c>
      <c r="BP3137">
        <v>148</v>
      </c>
      <c r="BQ3137">
        <v>6240</v>
      </c>
      <c r="BS3137">
        <v>4</v>
      </c>
    </row>
    <row r="3138" spans="43:71" x14ac:dyDescent="0.2">
      <c r="AQ3138">
        <v>91</v>
      </c>
      <c r="AR3138">
        <v>6360</v>
      </c>
      <c r="AS3138" t="s">
        <v>33077</v>
      </c>
      <c r="AT3138" t="s">
        <v>936</v>
      </c>
      <c r="AU3138">
        <v>91</v>
      </c>
      <c r="AV3138">
        <v>6360</v>
      </c>
      <c r="AW3138" t="s">
        <v>26179</v>
      </c>
      <c r="AX3138" t="s">
        <v>936</v>
      </c>
      <c r="AY3138">
        <v>91</v>
      </c>
      <c r="AZ3138">
        <v>6360</v>
      </c>
      <c r="BA3138" t="s">
        <v>19331</v>
      </c>
      <c r="BB3138" t="s">
        <v>936</v>
      </c>
      <c r="BC3138">
        <v>91</v>
      </c>
      <c r="BD3138">
        <v>6360</v>
      </c>
      <c r="BE3138" t="s">
        <v>12483</v>
      </c>
      <c r="BF3138" t="s">
        <v>936</v>
      </c>
      <c r="BH3138">
        <v>94</v>
      </c>
      <c r="BI3138">
        <v>6360</v>
      </c>
      <c r="BJ3138" t="s">
        <v>5835</v>
      </c>
      <c r="BK3138" t="s">
        <v>936</v>
      </c>
      <c r="BP3138">
        <v>148</v>
      </c>
      <c r="BQ3138">
        <v>6250</v>
      </c>
      <c r="BS3138">
        <v>1</v>
      </c>
    </row>
    <row r="3139" spans="43:71" x14ac:dyDescent="0.2">
      <c r="AQ3139">
        <v>91</v>
      </c>
      <c r="AR3139">
        <v>7205</v>
      </c>
      <c r="AS3139" t="s">
        <v>33078</v>
      </c>
      <c r="AT3139" t="s">
        <v>937</v>
      </c>
      <c r="AU3139">
        <v>91</v>
      </c>
      <c r="AV3139">
        <v>7205</v>
      </c>
      <c r="AW3139" t="s">
        <v>26180</v>
      </c>
      <c r="AX3139" t="s">
        <v>936</v>
      </c>
      <c r="AY3139">
        <v>91</v>
      </c>
      <c r="AZ3139">
        <v>7205</v>
      </c>
      <c r="BA3139" t="s">
        <v>19332</v>
      </c>
      <c r="BB3139" t="s">
        <v>936</v>
      </c>
      <c r="BC3139">
        <v>91</v>
      </c>
      <c r="BD3139">
        <v>7205</v>
      </c>
      <c r="BE3139" t="s">
        <v>12484</v>
      </c>
      <c r="BF3139" t="s">
        <v>936</v>
      </c>
      <c r="BH3139">
        <v>94</v>
      </c>
      <c r="BI3139">
        <v>7205</v>
      </c>
      <c r="BJ3139" t="s">
        <v>5836</v>
      </c>
      <c r="BK3139" t="s">
        <v>937</v>
      </c>
      <c r="BP3139">
        <v>148</v>
      </c>
      <c r="BQ3139">
        <v>6256</v>
      </c>
      <c r="BS3139">
        <v>1</v>
      </c>
    </row>
    <row r="3140" spans="43:71" x14ac:dyDescent="0.2">
      <c r="AQ3140">
        <v>91</v>
      </c>
      <c r="AR3140">
        <v>7206</v>
      </c>
      <c r="AS3140" t="s">
        <v>33079</v>
      </c>
      <c r="AT3140" t="s">
        <v>937</v>
      </c>
      <c r="AU3140">
        <v>91</v>
      </c>
      <c r="AV3140">
        <v>7206</v>
      </c>
      <c r="AW3140" t="s">
        <v>26181</v>
      </c>
      <c r="AX3140" t="s">
        <v>937</v>
      </c>
      <c r="AY3140">
        <v>91</v>
      </c>
      <c r="AZ3140">
        <v>7206</v>
      </c>
      <c r="BA3140" t="s">
        <v>19333</v>
      </c>
      <c r="BB3140" t="s">
        <v>937</v>
      </c>
      <c r="BC3140">
        <v>91</v>
      </c>
      <c r="BD3140">
        <v>7206</v>
      </c>
      <c r="BE3140" t="s">
        <v>12485</v>
      </c>
      <c r="BF3140" t="s">
        <v>937</v>
      </c>
      <c r="BH3140">
        <v>94</v>
      </c>
      <c r="BI3140">
        <v>7206</v>
      </c>
      <c r="BJ3140" t="s">
        <v>5837</v>
      </c>
      <c r="BK3140" t="s">
        <v>936</v>
      </c>
      <c r="BP3140">
        <v>148</v>
      </c>
      <c r="BQ3140">
        <v>6260</v>
      </c>
      <c r="BS3140">
        <v>1</v>
      </c>
    </row>
    <row r="3141" spans="43:71" x14ac:dyDescent="0.2">
      <c r="AQ3141">
        <v>91</v>
      </c>
      <c r="AR3141">
        <v>7207</v>
      </c>
      <c r="AS3141" t="s">
        <v>33080</v>
      </c>
      <c r="AT3141" t="s">
        <v>936</v>
      </c>
      <c r="AU3141">
        <v>91</v>
      </c>
      <c r="AV3141">
        <v>7207</v>
      </c>
      <c r="AW3141" t="s">
        <v>26182</v>
      </c>
      <c r="AX3141" t="s">
        <v>936</v>
      </c>
      <c r="AY3141">
        <v>91</v>
      </c>
      <c r="AZ3141">
        <v>7207</v>
      </c>
      <c r="BA3141" t="s">
        <v>19334</v>
      </c>
      <c r="BB3141" t="s">
        <v>936</v>
      </c>
      <c r="BC3141">
        <v>91</v>
      </c>
      <c r="BD3141">
        <v>7207</v>
      </c>
      <c r="BE3141" t="s">
        <v>12486</v>
      </c>
      <c r="BF3141" t="s">
        <v>936</v>
      </c>
      <c r="BH3141">
        <v>94</v>
      </c>
      <c r="BI3141">
        <v>7207</v>
      </c>
      <c r="BJ3141" t="s">
        <v>5838</v>
      </c>
      <c r="BK3141" t="s">
        <v>936</v>
      </c>
      <c r="BP3141">
        <v>148</v>
      </c>
      <c r="BQ3141">
        <v>6270</v>
      </c>
      <c r="BS3141">
        <v>2</v>
      </c>
    </row>
    <row r="3142" spans="43:71" x14ac:dyDescent="0.2">
      <c r="AQ3142">
        <v>91</v>
      </c>
      <c r="AR3142">
        <v>7210</v>
      </c>
      <c r="AS3142" t="s">
        <v>33081</v>
      </c>
      <c r="AT3142" t="s">
        <v>936</v>
      </c>
      <c r="AU3142">
        <v>91</v>
      </c>
      <c r="AV3142">
        <v>7210</v>
      </c>
      <c r="AW3142" t="s">
        <v>26183</v>
      </c>
      <c r="AX3142" t="s">
        <v>936</v>
      </c>
      <c r="AY3142">
        <v>91</v>
      </c>
      <c r="AZ3142">
        <v>7210</v>
      </c>
      <c r="BA3142" t="s">
        <v>19335</v>
      </c>
      <c r="BB3142" t="s">
        <v>936</v>
      </c>
      <c r="BC3142">
        <v>91</v>
      </c>
      <c r="BD3142">
        <v>7210</v>
      </c>
      <c r="BE3142" t="s">
        <v>12487</v>
      </c>
      <c r="BF3142" t="s">
        <v>936</v>
      </c>
      <c r="BH3142">
        <v>94</v>
      </c>
      <c r="BI3142">
        <v>7210</v>
      </c>
      <c r="BJ3142" t="s">
        <v>5839</v>
      </c>
      <c r="BK3142" t="s">
        <v>937</v>
      </c>
      <c r="BP3142">
        <v>148</v>
      </c>
      <c r="BQ3142">
        <v>6280</v>
      </c>
      <c r="BS3142">
        <v>1</v>
      </c>
    </row>
    <row r="3143" spans="43:71" x14ac:dyDescent="0.2">
      <c r="AQ3143">
        <v>91</v>
      </c>
      <c r="AR3143">
        <v>8073</v>
      </c>
      <c r="AS3143" t="s">
        <v>33082</v>
      </c>
      <c r="AT3143" t="s">
        <v>936</v>
      </c>
      <c r="AU3143">
        <v>91</v>
      </c>
      <c r="AV3143">
        <v>8073</v>
      </c>
      <c r="AW3143" t="s">
        <v>26184</v>
      </c>
      <c r="AX3143" t="s">
        <v>936</v>
      </c>
      <c r="AY3143">
        <v>91</v>
      </c>
      <c r="AZ3143">
        <v>8073</v>
      </c>
      <c r="BA3143" t="s">
        <v>19336</v>
      </c>
      <c r="BB3143" t="s">
        <v>936</v>
      </c>
      <c r="BC3143">
        <v>91</v>
      </c>
      <c r="BD3143">
        <v>8073</v>
      </c>
      <c r="BE3143" t="s">
        <v>12488</v>
      </c>
      <c r="BF3143" t="s">
        <v>936</v>
      </c>
      <c r="BH3143">
        <v>94</v>
      </c>
      <c r="BI3143">
        <v>8073</v>
      </c>
      <c r="BJ3143" t="s">
        <v>5840</v>
      </c>
      <c r="BK3143" t="s">
        <v>938</v>
      </c>
      <c r="BP3143">
        <v>148</v>
      </c>
      <c r="BQ3143">
        <v>6290</v>
      </c>
      <c r="BS3143">
        <v>1</v>
      </c>
    </row>
    <row r="3144" spans="43:71" x14ac:dyDescent="0.2">
      <c r="AQ3144">
        <v>91</v>
      </c>
      <c r="AR3144">
        <v>8074</v>
      </c>
      <c r="AS3144" t="s">
        <v>33083</v>
      </c>
      <c r="AT3144" t="s">
        <v>936</v>
      </c>
      <c r="AU3144">
        <v>91</v>
      </c>
      <c r="AV3144">
        <v>8074</v>
      </c>
      <c r="AW3144" t="s">
        <v>26185</v>
      </c>
      <c r="AX3144" t="s">
        <v>936</v>
      </c>
      <c r="AY3144">
        <v>91</v>
      </c>
      <c r="AZ3144">
        <v>8074</v>
      </c>
      <c r="BA3144" t="s">
        <v>19337</v>
      </c>
      <c r="BB3144" t="s">
        <v>936</v>
      </c>
      <c r="BC3144">
        <v>91</v>
      </c>
      <c r="BD3144">
        <v>8074</v>
      </c>
      <c r="BE3144" t="s">
        <v>12489</v>
      </c>
      <c r="BF3144" t="s">
        <v>936</v>
      </c>
      <c r="BH3144">
        <v>94</v>
      </c>
      <c r="BI3144">
        <v>8074</v>
      </c>
      <c r="BJ3144" t="s">
        <v>5841</v>
      </c>
      <c r="BK3144" t="s">
        <v>937</v>
      </c>
      <c r="BP3144">
        <v>148</v>
      </c>
      <c r="BQ3144">
        <v>6300</v>
      </c>
      <c r="BS3144">
        <v>1</v>
      </c>
    </row>
    <row r="3145" spans="43:71" x14ac:dyDescent="0.2">
      <c r="AQ3145">
        <v>91</v>
      </c>
      <c r="AR3145">
        <v>8075</v>
      </c>
      <c r="AS3145" t="s">
        <v>33084</v>
      </c>
      <c r="AT3145" t="s">
        <v>936</v>
      </c>
      <c r="AU3145">
        <v>91</v>
      </c>
      <c r="AV3145">
        <v>8075</v>
      </c>
      <c r="AW3145" t="s">
        <v>26186</v>
      </c>
      <c r="AX3145" t="s">
        <v>936</v>
      </c>
      <c r="AY3145">
        <v>91</v>
      </c>
      <c r="AZ3145">
        <v>8075</v>
      </c>
      <c r="BA3145" t="s">
        <v>19338</v>
      </c>
      <c r="BB3145" t="s">
        <v>936</v>
      </c>
      <c r="BC3145">
        <v>91</v>
      </c>
      <c r="BD3145">
        <v>8075</v>
      </c>
      <c r="BE3145" t="s">
        <v>12490</v>
      </c>
      <c r="BF3145" t="s">
        <v>936</v>
      </c>
      <c r="BH3145">
        <v>94</v>
      </c>
      <c r="BI3145">
        <v>8075</v>
      </c>
      <c r="BJ3145" t="s">
        <v>5842</v>
      </c>
      <c r="BK3145" t="s">
        <v>938</v>
      </c>
      <c r="BP3145">
        <v>148</v>
      </c>
      <c r="BQ3145">
        <v>6310</v>
      </c>
      <c r="BS3145">
        <v>1</v>
      </c>
    </row>
    <row r="3146" spans="43:71" x14ac:dyDescent="0.2">
      <c r="AQ3146">
        <v>91</v>
      </c>
      <c r="AR3146">
        <v>8076</v>
      </c>
      <c r="AS3146" t="s">
        <v>33085</v>
      </c>
      <c r="AT3146" t="s">
        <v>937</v>
      </c>
      <c r="AU3146">
        <v>91</v>
      </c>
      <c r="AV3146">
        <v>8076</v>
      </c>
      <c r="AW3146" t="s">
        <v>26187</v>
      </c>
      <c r="AX3146" t="s">
        <v>937</v>
      </c>
      <c r="AY3146">
        <v>91</v>
      </c>
      <c r="AZ3146">
        <v>8076</v>
      </c>
      <c r="BA3146" t="s">
        <v>19339</v>
      </c>
      <c r="BB3146" t="s">
        <v>937</v>
      </c>
      <c r="BC3146">
        <v>91</v>
      </c>
      <c r="BD3146">
        <v>8076</v>
      </c>
      <c r="BE3146" t="s">
        <v>12491</v>
      </c>
      <c r="BF3146" t="s">
        <v>937</v>
      </c>
      <c r="BH3146">
        <v>94</v>
      </c>
      <c r="BI3146">
        <v>8076</v>
      </c>
      <c r="BJ3146" t="s">
        <v>5843</v>
      </c>
      <c r="BK3146" t="s">
        <v>937</v>
      </c>
      <c r="BP3146">
        <v>148</v>
      </c>
      <c r="BQ3146">
        <v>6320</v>
      </c>
      <c r="BS3146">
        <v>1</v>
      </c>
    </row>
    <row r="3147" spans="43:71" x14ac:dyDescent="0.2">
      <c r="AQ3147">
        <v>91</v>
      </c>
      <c r="AR3147">
        <v>8077</v>
      </c>
      <c r="AS3147" t="s">
        <v>33086</v>
      </c>
      <c r="AT3147" t="s">
        <v>939</v>
      </c>
      <c r="AU3147">
        <v>91</v>
      </c>
      <c r="AV3147">
        <v>8077</v>
      </c>
      <c r="AW3147" t="s">
        <v>26188</v>
      </c>
      <c r="AX3147" t="s">
        <v>939</v>
      </c>
      <c r="AY3147">
        <v>91</v>
      </c>
      <c r="AZ3147">
        <v>8077</v>
      </c>
      <c r="BA3147" t="s">
        <v>19340</v>
      </c>
      <c r="BB3147" t="s">
        <v>939</v>
      </c>
      <c r="BC3147">
        <v>91</v>
      </c>
      <c r="BD3147">
        <v>8077</v>
      </c>
      <c r="BE3147" t="s">
        <v>12492</v>
      </c>
      <c r="BF3147" t="s">
        <v>937</v>
      </c>
      <c r="BH3147">
        <v>94</v>
      </c>
      <c r="BI3147">
        <v>8077</v>
      </c>
      <c r="BJ3147" t="s">
        <v>5844</v>
      </c>
      <c r="BK3147" t="s">
        <v>937</v>
      </c>
      <c r="BP3147">
        <v>148</v>
      </c>
      <c r="BQ3147">
        <v>6330</v>
      </c>
      <c r="BS3147">
        <v>1</v>
      </c>
    </row>
    <row r="3148" spans="43:71" x14ac:dyDescent="0.2">
      <c r="AQ3148">
        <v>91</v>
      </c>
      <c r="AR3148">
        <v>8078</v>
      </c>
      <c r="AS3148" t="s">
        <v>33087</v>
      </c>
      <c r="AT3148" t="s">
        <v>937</v>
      </c>
      <c r="AU3148">
        <v>91</v>
      </c>
      <c r="AV3148">
        <v>8078</v>
      </c>
      <c r="AW3148" t="s">
        <v>26189</v>
      </c>
      <c r="AX3148" t="s">
        <v>937</v>
      </c>
      <c r="AY3148">
        <v>91</v>
      </c>
      <c r="AZ3148">
        <v>8078</v>
      </c>
      <c r="BA3148" t="s">
        <v>19341</v>
      </c>
      <c r="BB3148" t="s">
        <v>937</v>
      </c>
      <c r="BC3148">
        <v>91</v>
      </c>
      <c r="BD3148">
        <v>8078</v>
      </c>
      <c r="BE3148" t="s">
        <v>12493</v>
      </c>
      <c r="BF3148" t="s">
        <v>937</v>
      </c>
      <c r="BH3148">
        <v>94</v>
      </c>
      <c r="BI3148">
        <v>8078</v>
      </c>
      <c r="BJ3148" t="s">
        <v>5845</v>
      </c>
      <c r="BK3148" t="s">
        <v>937</v>
      </c>
      <c r="BP3148">
        <v>148</v>
      </c>
      <c r="BQ3148">
        <v>6340</v>
      </c>
      <c r="BS3148">
        <v>1</v>
      </c>
    </row>
    <row r="3149" spans="43:71" x14ac:dyDescent="0.2">
      <c r="AQ3149">
        <v>91</v>
      </c>
      <c r="AR3149">
        <v>8079</v>
      </c>
      <c r="AS3149" t="s">
        <v>33088</v>
      </c>
      <c r="AT3149" t="s">
        <v>939</v>
      </c>
      <c r="AU3149">
        <v>91</v>
      </c>
      <c r="AV3149">
        <v>8079</v>
      </c>
      <c r="AW3149" t="s">
        <v>26190</v>
      </c>
      <c r="AX3149" t="s">
        <v>939</v>
      </c>
      <c r="AY3149">
        <v>91</v>
      </c>
      <c r="AZ3149">
        <v>8079</v>
      </c>
      <c r="BA3149" t="s">
        <v>19342</v>
      </c>
      <c r="BB3149" t="s">
        <v>939</v>
      </c>
      <c r="BC3149">
        <v>91</v>
      </c>
      <c r="BD3149">
        <v>8079</v>
      </c>
      <c r="BE3149" t="s">
        <v>12494</v>
      </c>
      <c r="BF3149" t="s">
        <v>937</v>
      </c>
      <c r="BH3149">
        <v>94</v>
      </c>
      <c r="BI3149">
        <v>8079</v>
      </c>
      <c r="BJ3149" t="s">
        <v>5846</v>
      </c>
      <c r="BK3149" t="s">
        <v>937</v>
      </c>
      <c r="BP3149">
        <v>149</v>
      </c>
      <c r="BQ3149">
        <v>6010</v>
      </c>
      <c r="BS3149">
        <v>2</v>
      </c>
    </row>
    <row r="3150" spans="43:71" x14ac:dyDescent="0.2">
      <c r="AQ3150">
        <v>91</v>
      </c>
      <c r="AR3150">
        <v>8080</v>
      </c>
      <c r="AS3150" t="s">
        <v>33089</v>
      </c>
      <c r="AT3150" t="s">
        <v>937</v>
      </c>
      <c r="AU3150">
        <v>91</v>
      </c>
      <c r="AV3150">
        <v>8080</v>
      </c>
      <c r="AW3150" t="s">
        <v>26191</v>
      </c>
      <c r="AX3150" t="s">
        <v>937</v>
      </c>
      <c r="AY3150">
        <v>91</v>
      </c>
      <c r="AZ3150">
        <v>8080</v>
      </c>
      <c r="BA3150" t="s">
        <v>19343</v>
      </c>
      <c r="BB3150" t="s">
        <v>937</v>
      </c>
      <c r="BC3150">
        <v>91</v>
      </c>
      <c r="BD3150">
        <v>8080</v>
      </c>
      <c r="BE3150" t="s">
        <v>12495</v>
      </c>
      <c r="BF3150" t="s">
        <v>937</v>
      </c>
      <c r="BH3150">
        <v>94</v>
      </c>
      <c r="BI3150">
        <v>8080</v>
      </c>
      <c r="BJ3150" t="s">
        <v>5847</v>
      </c>
      <c r="BK3150" t="s">
        <v>938</v>
      </c>
      <c r="BP3150">
        <v>149</v>
      </c>
      <c r="BQ3150">
        <v>6020</v>
      </c>
      <c r="BS3150">
        <v>2</v>
      </c>
    </row>
    <row r="3151" spans="43:71" x14ac:dyDescent="0.2">
      <c r="AQ3151">
        <v>91</v>
      </c>
      <c r="AR3151">
        <v>8081</v>
      </c>
      <c r="AS3151" t="s">
        <v>33090</v>
      </c>
      <c r="AT3151" t="s">
        <v>936</v>
      </c>
      <c r="AU3151">
        <v>91</v>
      </c>
      <c r="AV3151">
        <v>8081</v>
      </c>
      <c r="AW3151" t="s">
        <v>26192</v>
      </c>
      <c r="AX3151" t="s">
        <v>936</v>
      </c>
      <c r="AY3151">
        <v>91</v>
      </c>
      <c r="AZ3151">
        <v>8081</v>
      </c>
      <c r="BA3151" t="s">
        <v>19344</v>
      </c>
      <c r="BB3151" t="s">
        <v>936</v>
      </c>
      <c r="BC3151">
        <v>91</v>
      </c>
      <c r="BD3151">
        <v>8081</v>
      </c>
      <c r="BE3151" t="s">
        <v>12496</v>
      </c>
      <c r="BF3151" t="s">
        <v>936</v>
      </c>
      <c r="BH3151">
        <v>94</v>
      </c>
      <c r="BI3151">
        <v>8081</v>
      </c>
      <c r="BJ3151" t="s">
        <v>5848</v>
      </c>
      <c r="BK3151" t="s">
        <v>938</v>
      </c>
      <c r="BP3151">
        <v>149</v>
      </c>
      <c r="BQ3151">
        <v>6030</v>
      </c>
      <c r="BS3151">
        <v>2</v>
      </c>
    </row>
    <row r="3152" spans="43:71" x14ac:dyDescent="0.2">
      <c r="AQ3152">
        <v>91</v>
      </c>
      <c r="AR3152">
        <v>8082</v>
      </c>
      <c r="AS3152" t="s">
        <v>33091</v>
      </c>
      <c r="AT3152" t="s">
        <v>937</v>
      </c>
      <c r="AU3152">
        <v>91</v>
      </c>
      <c r="AV3152">
        <v>8082</v>
      </c>
      <c r="AW3152" t="s">
        <v>26193</v>
      </c>
      <c r="AX3152" t="s">
        <v>937</v>
      </c>
      <c r="AY3152">
        <v>91</v>
      </c>
      <c r="AZ3152">
        <v>8082</v>
      </c>
      <c r="BA3152" t="s">
        <v>19345</v>
      </c>
      <c r="BB3152" t="s">
        <v>937</v>
      </c>
      <c r="BC3152">
        <v>91</v>
      </c>
      <c r="BD3152">
        <v>8082</v>
      </c>
      <c r="BE3152" t="s">
        <v>12497</v>
      </c>
      <c r="BF3152" t="s">
        <v>937</v>
      </c>
      <c r="BH3152">
        <v>94</v>
      </c>
      <c r="BI3152">
        <v>8082</v>
      </c>
      <c r="BJ3152" t="s">
        <v>5849</v>
      </c>
      <c r="BK3152" t="s">
        <v>937</v>
      </c>
      <c r="BP3152">
        <v>149</v>
      </c>
      <c r="BQ3152">
        <v>6040</v>
      </c>
      <c r="BS3152">
        <v>2</v>
      </c>
    </row>
    <row r="3153" spans="43:71" x14ac:dyDescent="0.2">
      <c r="AQ3153">
        <v>91</v>
      </c>
      <c r="AR3153">
        <v>8083</v>
      </c>
      <c r="AS3153" t="s">
        <v>33092</v>
      </c>
      <c r="AT3153" t="s">
        <v>937</v>
      </c>
      <c r="AU3153">
        <v>91</v>
      </c>
      <c r="AV3153">
        <v>8083</v>
      </c>
      <c r="AW3153" t="s">
        <v>26194</v>
      </c>
      <c r="AX3153" t="s">
        <v>937</v>
      </c>
      <c r="AY3153">
        <v>91</v>
      </c>
      <c r="AZ3153">
        <v>8083</v>
      </c>
      <c r="BA3153" t="s">
        <v>19346</v>
      </c>
      <c r="BB3153" t="s">
        <v>937</v>
      </c>
      <c r="BC3153">
        <v>91</v>
      </c>
      <c r="BD3153">
        <v>8083</v>
      </c>
      <c r="BE3153" t="s">
        <v>12498</v>
      </c>
      <c r="BF3153" t="s">
        <v>937</v>
      </c>
      <c r="BH3153">
        <v>94</v>
      </c>
      <c r="BI3153">
        <v>8083</v>
      </c>
      <c r="BJ3153" t="s">
        <v>5850</v>
      </c>
      <c r="BK3153" t="s">
        <v>937</v>
      </c>
      <c r="BP3153">
        <v>149</v>
      </c>
      <c r="BQ3153">
        <v>6070</v>
      </c>
      <c r="BS3153">
        <v>2</v>
      </c>
    </row>
    <row r="3154" spans="43:71" x14ac:dyDescent="0.2">
      <c r="AQ3154">
        <v>91</v>
      </c>
      <c r="AR3154">
        <v>8084</v>
      </c>
      <c r="AS3154" t="s">
        <v>33093</v>
      </c>
      <c r="AT3154" t="s">
        <v>937</v>
      </c>
      <c r="AU3154">
        <v>91</v>
      </c>
      <c r="AV3154">
        <v>8084</v>
      </c>
      <c r="AW3154" t="s">
        <v>26195</v>
      </c>
      <c r="AX3154" t="s">
        <v>937</v>
      </c>
      <c r="AY3154">
        <v>91</v>
      </c>
      <c r="AZ3154">
        <v>8084</v>
      </c>
      <c r="BA3154" t="s">
        <v>19347</v>
      </c>
      <c r="BB3154" t="s">
        <v>937</v>
      </c>
      <c r="BC3154">
        <v>91</v>
      </c>
      <c r="BD3154">
        <v>8084</v>
      </c>
      <c r="BE3154" t="s">
        <v>12499</v>
      </c>
      <c r="BF3154" t="s">
        <v>937</v>
      </c>
      <c r="BH3154">
        <v>94</v>
      </c>
      <c r="BI3154">
        <v>8084</v>
      </c>
      <c r="BJ3154" t="s">
        <v>5851</v>
      </c>
      <c r="BK3154" t="s">
        <v>937</v>
      </c>
      <c r="BP3154">
        <v>149</v>
      </c>
      <c r="BQ3154">
        <v>6080</v>
      </c>
      <c r="BS3154">
        <v>3</v>
      </c>
    </row>
    <row r="3155" spans="43:71" x14ac:dyDescent="0.2">
      <c r="AQ3155">
        <v>92</v>
      </c>
      <c r="AR3155">
        <v>6010</v>
      </c>
      <c r="AS3155" t="s">
        <v>33094</v>
      </c>
      <c r="AT3155" t="s">
        <v>937</v>
      </c>
      <c r="AU3155">
        <v>92</v>
      </c>
      <c r="AV3155">
        <v>6010</v>
      </c>
      <c r="AW3155" t="s">
        <v>26196</v>
      </c>
      <c r="AX3155" t="s">
        <v>937</v>
      </c>
      <c r="AY3155">
        <v>92</v>
      </c>
      <c r="AZ3155">
        <v>6010</v>
      </c>
      <c r="BA3155" t="s">
        <v>19348</v>
      </c>
      <c r="BB3155" t="s">
        <v>937</v>
      </c>
      <c r="BC3155">
        <v>92</v>
      </c>
      <c r="BD3155">
        <v>6010</v>
      </c>
      <c r="BE3155" t="s">
        <v>12500</v>
      </c>
      <c r="BF3155" t="s">
        <v>937</v>
      </c>
      <c r="BH3155">
        <v>98</v>
      </c>
      <c r="BI3155">
        <v>6010</v>
      </c>
      <c r="BJ3155" t="s">
        <v>5852</v>
      </c>
      <c r="BK3155" t="s">
        <v>937</v>
      </c>
      <c r="BP3155">
        <v>149</v>
      </c>
      <c r="BQ3155">
        <v>6090</v>
      </c>
      <c r="BS3155">
        <v>2</v>
      </c>
    </row>
    <row r="3156" spans="43:71" x14ac:dyDescent="0.2">
      <c r="AQ3156">
        <v>92</v>
      </c>
      <c r="AR3156">
        <v>6020</v>
      </c>
      <c r="AS3156" t="s">
        <v>33095</v>
      </c>
      <c r="AT3156" t="s">
        <v>937</v>
      </c>
      <c r="AU3156">
        <v>92</v>
      </c>
      <c r="AV3156">
        <v>6020</v>
      </c>
      <c r="AW3156" t="s">
        <v>26197</v>
      </c>
      <c r="AX3156" t="s">
        <v>937</v>
      </c>
      <c r="AY3156">
        <v>92</v>
      </c>
      <c r="AZ3156">
        <v>6020</v>
      </c>
      <c r="BA3156" t="s">
        <v>19349</v>
      </c>
      <c r="BB3156" t="s">
        <v>937</v>
      </c>
      <c r="BC3156">
        <v>92</v>
      </c>
      <c r="BD3156">
        <v>6020</v>
      </c>
      <c r="BE3156" t="s">
        <v>12501</v>
      </c>
      <c r="BF3156" t="s">
        <v>937</v>
      </c>
      <c r="BH3156">
        <v>98</v>
      </c>
      <c r="BI3156">
        <v>6020</v>
      </c>
      <c r="BJ3156" t="s">
        <v>5853</v>
      </c>
      <c r="BK3156" t="s">
        <v>937</v>
      </c>
      <c r="BP3156">
        <v>149</v>
      </c>
      <c r="BQ3156">
        <v>6100</v>
      </c>
      <c r="BS3156">
        <v>2</v>
      </c>
    </row>
    <row r="3157" spans="43:71" x14ac:dyDescent="0.2">
      <c r="AQ3157">
        <v>92</v>
      </c>
      <c r="AR3157">
        <v>6030</v>
      </c>
      <c r="AS3157" t="s">
        <v>33096</v>
      </c>
      <c r="AT3157" t="s">
        <v>937</v>
      </c>
      <c r="AU3157">
        <v>92</v>
      </c>
      <c r="AV3157">
        <v>6030</v>
      </c>
      <c r="AW3157" t="s">
        <v>26198</v>
      </c>
      <c r="AX3157" t="s">
        <v>937</v>
      </c>
      <c r="AY3157">
        <v>92</v>
      </c>
      <c r="AZ3157">
        <v>6030</v>
      </c>
      <c r="BA3157" t="s">
        <v>19350</v>
      </c>
      <c r="BB3157" t="s">
        <v>937</v>
      </c>
      <c r="BC3157">
        <v>92</v>
      </c>
      <c r="BD3157">
        <v>6030</v>
      </c>
      <c r="BE3157" t="s">
        <v>12502</v>
      </c>
      <c r="BF3157" t="s">
        <v>937</v>
      </c>
      <c r="BH3157">
        <v>98</v>
      </c>
      <c r="BI3157">
        <v>6030</v>
      </c>
      <c r="BJ3157" t="s">
        <v>5854</v>
      </c>
      <c r="BK3157" t="s">
        <v>937</v>
      </c>
      <c r="BP3157">
        <v>149</v>
      </c>
      <c r="BQ3157">
        <v>6101</v>
      </c>
      <c r="BS3157">
        <v>4</v>
      </c>
    </row>
    <row r="3158" spans="43:71" x14ac:dyDescent="0.2">
      <c r="AQ3158">
        <v>92</v>
      </c>
      <c r="AR3158">
        <v>6040</v>
      </c>
      <c r="AS3158" t="s">
        <v>33097</v>
      </c>
      <c r="AT3158" t="s">
        <v>937</v>
      </c>
      <c r="AU3158">
        <v>92</v>
      </c>
      <c r="AV3158">
        <v>6040</v>
      </c>
      <c r="AW3158" t="s">
        <v>26199</v>
      </c>
      <c r="AX3158" t="s">
        <v>937</v>
      </c>
      <c r="AY3158">
        <v>92</v>
      </c>
      <c r="AZ3158">
        <v>6040</v>
      </c>
      <c r="BA3158" t="s">
        <v>19351</v>
      </c>
      <c r="BB3158" t="s">
        <v>937</v>
      </c>
      <c r="BC3158">
        <v>92</v>
      </c>
      <c r="BD3158">
        <v>6040</v>
      </c>
      <c r="BE3158" t="s">
        <v>12503</v>
      </c>
      <c r="BF3158" t="s">
        <v>937</v>
      </c>
      <c r="BH3158">
        <v>98</v>
      </c>
      <c r="BI3158">
        <v>6040</v>
      </c>
      <c r="BJ3158" t="s">
        <v>5855</v>
      </c>
      <c r="BK3158" t="s">
        <v>937</v>
      </c>
      <c r="BP3158">
        <v>149</v>
      </c>
      <c r="BQ3158">
        <v>6110</v>
      </c>
      <c r="BS3158">
        <v>1</v>
      </c>
    </row>
    <row r="3159" spans="43:71" x14ac:dyDescent="0.2">
      <c r="AQ3159">
        <v>92</v>
      </c>
      <c r="AR3159">
        <v>6070</v>
      </c>
      <c r="AS3159" t="s">
        <v>33098</v>
      </c>
      <c r="AT3159" t="s">
        <v>937</v>
      </c>
      <c r="AU3159">
        <v>92</v>
      </c>
      <c r="AV3159">
        <v>6070</v>
      </c>
      <c r="AW3159" t="s">
        <v>26200</v>
      </c>
      <c r="AX3159" t="s">
        <v>937</v>
      </c>
      <c r="AY3159">
        <v>92</v>
      </c>
      <c r="AZ3159">
        <v>6070</v>
      </c>
      <c r="BA3159" t="s">
        <v>19352</v>
      </c>
      <c r="BB3159" t="s">
        <v>937</v>
      </c>
      <c r="BC3159">
        <v>92</v>
      </c>
      <c r="BD3159">
        <v>6070</v>
      </c>
      <c r="BE3159" t="s">
        <v>12504</v>
      </c>
      <c r="BF3159" t="s">
        <v>937</v>
      </c>
      <c r="BH3159">
        <v>98</v>
      </c>
      <c r="BI3159">
        <v>6070</v>
      </c>
      <c r="BJ3159" t="s">
        <v>5856</v>
      </c>
      <c r="BK3159" t="s">
        <v>937</v>
      </c>
      <c r="BP3159">
        <v>149</v>
      </c>
      <c r="BQ3159">
        <v>6130</v>
      </c>
      <c r="BS3159">
        <v>2</v>
      </c>
    </row>
    <row r="3160" spans="43:71" x14ac:dyDescent="0.2">
      <c r="AQ3160">
        <v>92</v>
      </c>
      <c r="AR3160">
        <v>6080</v>
      </c>
      <c r="AS3160" t="s">
        <v>33099</v>
      </c>
      <c r="AT3160" t="s">
        <v>937</v>
      </c>
      <c r="AU3160">
        <v>92</v>
      </c>
      <c r="AV3160">
        <v>6080</v>
      </c>
      <c r="AW3160" t="s">
        <v>26201</v>
      </c>
      <c r="AX3160" t="s">
        <v>937</v>
      </c>
      <c r="AY3160">
        <v>92</v>
      </c>
      <c r="AZ3160">
        <v>6080</v>
      </c>
      <c r="BA3160" t="s">
        <v>19353</v>
      </c>
      <c r="BB3160" t="s">
        <v>937</v>
      </c>
      <c r="BC3160">
        <v>92</v>
      </c>
      <c r="BD3160">
        <v>6080</v>
      </c>
      <c r="BE3160" t="s">
        <v>12505</v>
      </c>
      <c r="BF3160" t="s">
        <v>937</v>
      </c>
      <c r="BH3160">
        <v>98</v>
      </c>
      <c r="BI3160">
        <v>6080</v>
      </c>
      <c r="BJ3160" t="s">
        <v>5857</v>
      </c>
      <c r="BK3160" t="s">
        <v>937</v>
      </c>
      <c r="BP3160">
        <v>149</v>
      </c>
      <c r="BQ3160">
        <v>6131</v>
      </c>
      <c r="BS3160">
        <v>4</v>
      </c>
    </row>
    <row r="3161" spans="43:71" x14ac:dyDescent="0.2">
      <c r="AQ3161">
        <v>92</v>
      </c>
      <c r="AR3161">
        <v>6090</v>
      </c>
      <c r="AS3161" t="s">
        <v>33100</v>
      </c>
      <c r="AT3161" t="s">
        <v>937</v>
      </c>
      <c r="AU3161">
        <v>92</v>
      </c>
      <c r="AV3161">
        <v>6090</v>
      </c>
      <c r="AW3161" t="s">
        <v>26202</v>
      </c>
      <c r="AX3161" t="s">
        <v>937</v>
      </c>
      <c r="AY3161">
        <v>92</v>
      </c>
      <c r="AZ3161">
        <v>6090</v>
      </c>
      <c r="BA3161" t="s">
        <v>19354</v>
      </c>
      <c r="BB3161" t="s">
        <v>937</v>
      </c>
      <c r="BC3161">
        <v>92</v>
      </c>
      <c r="BD3161">
        <v>6090</v>
      </c>
      <c r="BE3161" t="s">
        <v>12506</v>
      </c>
      <c r="BF3161" t="s">
        <v>937</v>
      </c>
      <c r="BH3161">
        <v>98</v>
      </c>
      <c r="BI3161">
        <v>6090</v>
      </c>
      <c r="BJ3161" t="s">
        <v>5858</v>
      </c>
      <c r="BK3161" t="s">
        <v>937</v>
      </c>
      <c r="BP3161">
        <v>149</v>
      </c>
      <c r="BQ3161">
        <v>6140</v>
      </c>
      <c r="BS3161">
        <v>2</v>
      </c>
    </row>
    <row r="3162" spans="43:71" x14ac:dyDescent="0.2">
      <c r="AQ3162">
        <v>92</v>
      </c>
      <c r="AR3162">
        <v>6100</v>
      </c>
      <c r="AS3162" t="s">
        <v>33101</v>
      </c>
      <c r="AT3162" t="s">
        <v>936</v>
      </c>
      <c r="AU3162">
        <v>92</v>
      </c>
      <c r="AV3162">
        <v>6100</v>
      </c>
      <c r="AW3162" t="s">
        <v>26203</v>
      </c>
      <c r="AX3162" t="s">
        <v>936</v>
      </c>
      <c r="AY3162">
        <v>92</v>
      </c>
      <c r="AZ3162">
        <v>6100</v>
      </c>
      <c r="BA3162" t="s">
        <v>19355</v>
      </c>
      <c r="BB3162" t="s">
        <v>937</v>
      </c>
      <c r="BC3162">
        <v>92</v>
      </c>
      <c r="BD3162">
        <v>6100</v>
      </c>
      <c r="BE3162" t="s">
        <v>12507</v>
      </c>
      <c r="BF3162" t="s">
        <v>937</v>
      </c>
      <c r="BH3162">
        <v>98</v>
      </c>
      <c r="BI3162">
        <v>6100</v>
      </c>
      <c r="BJ3162" t="s">
        <v>5859</v>
      </c>
      <c r="BK3162" t="s">
        <v>937</v>
      </c>
      <c r="BP3162">
        <v>149</v>
      </c>
      <c r="BQ3162">
        <v>6150</v>
      </c>
      <c r="BS3162">
        <v>2</v>
      </c>
    </row>
    <row r="3163" spans="43:71" x14ac:dyDescent="0.2">
      <c r="AQ3163">
        <v>92</v>
      </c>
      <c r="AR3163">
        <v>6101</v>
      </c>
      <c r="AS3163" t="s">
        <v>33102</v>
      </c>
      <c r="AT3163" t="s">
        <v>937</v>
      </c>
      <c r="AU3163">
        <v>92</v>
      </c>
      <c r="AV3163">
        <v>6101</v>
      </c>
      <c r="AW3163" t="s">
        <v>26204</v>
      </c>
      <c r="AX3163" t="s">
        <v>937</v>
      </c>
      <c r="AY3163">
        <v>92</v>
      </c>
      <c r="AZ3163">
        <v>6101</v>
      </c>
      <c r="BA3163" t="s">
        <v>19356</v>
      </c>
      <c r="BB3163" t="s">
        <v>937</v>
      </c>
      <c r="BC3163">
        <v>92</v>
      </c>
      <c r="BD3163">
        <v>6101</v>
      </c>
      <c r="BE3163" t="s">
        <v>12508</v>
      </c>
      <c r="BF3163" t="s">
        <v>937</v>
      </c>
      <c r="BH3163">
        <v>98</v>
      </c>
      <c r="BI3163">
        <v>6101</v>
      </c>
      <c r="BJ3163" t="s">
        <v>5860</v>
      </c>
      <c r="BK3163" t="s">
        <v>936</v>
      </c>
      <c r="BP3163">
        <v>149</v>
      </c>
      <c r="BQ3163">
        <v>6160</v>
      </c>
      <c r="BS3163">
        <v>2</v>
      </c>
    </row>
    <row r="3164" spans="43:71" x14ac:dyDescent="0.2">
      <c r="AQ3164">
        <v>92</v>
      </c>
      <c r="AR3164">
        <v>6110</v>
      </c>
      <c r="AS3164" t="s">
        <v>33103</v>
      </c>
      <c r="AT3164" t="s">
        <v>936</v>
      </c>
      <c r="AU3164">
        <v>92</v>
      </c>
      <c r="AV3164">
        <v>6110</v>
      </c>
      <c r="AW3164" t="s">
        <v>26205</v>
      </c>
      <c r="AX3164" t="s">
        <v>936</v>
      </c>
      <c r="AY3164">
        <v>92</v>
      </c>
      <c r="AZ3164">
        <v>6110</v>
      </c>
      <c r="BA3164" t="s">
        <v>19357</v>
      </c>
      <c r="BB3164" t="s">
        <v>936</v>
      </c>
      <c r="BC3164">
        <v>92</v>
      </c>
      <c r="BD3164">
        <v>6110</v>
      </c>
      <c r="BE3164" t="s">
        <v>12509</v>
      </c>
      <c r="BF3164" t="s">
        <v>936</v>
      </c>
      <c r="BH3164">
        <v>98</v>
      </c>
      <c r="BI3164">
        <v>6110</v>
      </c>
      <c r="BJ3164" t="s">
        <v>5861</v>
      </c>
      <c r="BK3164" t="s">
        <v>936</v>
      </c>
      <c r="BP3164">
        <v>149</v>
      </c>
      <c r="BQ3164">
        <v>6170</v>
      </c>
      <c r="BS3164">
        <v>2</v>
      </c>
    </row>
    <row r="3165" spans="43:71" x14ac:dyDescent="0.2">
      <c r="AQ3165">
        <v>92</v>
      </c>
      <c r="AR3165">
        <v>6130</v>
      </c>
      <c r="AS3165" t="s">
        <v>33104</v>
      </c>
      <c r="AT3165" t="s">
        <v>937</v>
      </c>
      <c r="AU3165">
        <v>92</v>
      </c>
      <c r="AV3165">
        <v>6130</v>
      </c>
      <c r="AW3165" t="s">
        <v>26206</v>
      </c>
      <c r="AX3165" t="s">
        <v>937</v>
      </c>
      <c r="AY3165">
        <v>92</v>
      </c>
      <c r="AZ3165">
        <v>6130</v>
      </c>
      <c r="BA3165" t="s">
        <v>19358</v>
      </c>
      <c r="BB3165" t="s">
        <v>937</v>
      </c>
      <c r="BC3165">
        <v>92</v>
      </c>
      <c r="BD3165">
        <v>6130</v>
      </c>
      <c r="BE3165" t="s">
        <v>12510</v>
      </c>
      <c r="BF3165" t="s">
        <v>937</v>
      </c>
      <c r="BH3165">
        <v>98</v>
      </c>
      <c r="BI3165">
        <v>6130</v>
      </c>
      <c r="BJ3165" t="s">
        <v>5862</v>
      </c>
      <c r="BK3165" t="s">
        <v>937</v>
      </c>
      <c r="BP3165">
        <v>149</v>
      </c>
      <c r="BQ3165">
        <v>6180</v>
      </c>
      <c r="BS3165">
        <v>2</v>
      </c>
    </row>
    <row r="3166" spans="43:71" x14ac:dyDescent="0.2">
      <c r="AQ3166">
        <v>92</v>
      </c>
      <c r="AR3166">
        <v>6131</v>
      </c>
      <c r="AS3166" t="s">
        <v>33105</v>
      </c>
      <c r="AT3166" t="s">
        <v>937</v>
      </c>
      <c r="AU3166">
        <v>92</v>
      </c>
      <c r="AV3166">
        <v>6131</v>
      </c>
      <c r="AW3166" t="s">
        <v>26207</v>
      </c>
      <c r="AX3166" t="s">
        <v>937</v>
      </c>
      <c r="AY3166">
        <v>92</v>
      </c>
      <c r="AZ3166">
        <v>6131</v>
      </c>
      <c r="BA3166" t="s">
        <v>19359</v>
      </c>
      <c r="BB3166" t="s">
        <v>937</v>
      </c>
      <c r="BC3166">
        <v>92</v>
      </c>
      <c r="BD3166">
        <v>6131</v>
      </c>
      <c r="BE3166" t="s">
        <v>12511</v>
      </c>
      <c r="BF3166" t="s">
        <v>937</v>
      </c>
      <c r="BH3166">
        <v>98</v>
      </c>
      <c r="BI3166">
        <v>6131</v>
      </c>
      <c r="BJ3166" t="s">
        <v>5863</v>
      </c>
      <c r="BK3166" t="s">
        <v>936</v>
      </c>
      <c r="BP3166">
        <v>149</v>
      </c>
      <c r="BQ3166">
        <v>6190</v>
      </c>
      <c r="BS3166">
        <v>2</v>
      </c>
    </row>
    <row r="3167" spans="43:71" x14ac:dyDescent="0.2">
      <c r="AQ3167">
        <v>92</v>
      </c>
      <c r="AR3167">
        <v>6140</v>
      </c>
      <c r="AS3167" t="s">
        <v>33106</v>
      </c>
      <c r="AT3167" t="s">
        <v>937</v>
      </c>
      <c r="AU3167">
        <v>92</v>
      </c>
      <c r="AV3167">
        <v>6140</v>
      </c>
      <c r="AW3167" t="s">
        <v>26208</v>
      </c>
      <c r="AX3167" t="s">
        <v>937</v>
      </c>
      <c r="AY3167">
        <v>92</v>
      </c>
      <c r="AZ3167">
        <v>6140</v>
      </c>
      <c r="BA3167" t="s">
        <v>19360</v>
      </c>
      <c r="BB3167" t="s">
        <v>937</v>
      </c>
      <c r="BC3167">
        <v>92</v>
      </c>
      <c r="BD3167">
        <v>6140</v>
      </c>
      <c r="BE3167" t="s">
        <v>12512</v>
      </c>
      <c r="BF3167" t="s">
        <v>937</v>
      </c>
      <c r="BH3167">
        <v>98</v>
      </c>
      <c r="BI3167">
        <v>6140</v>
      </c>
      <c r="BJ3167" t="s">
        <v>5864</v>
      </c>
      <c r="BK3167" t="s">
        <v>937</v>
      </c>
      <c r="BP3167">
        <v>149</v>
      </c>
      <c r="BQ3167">
        <v>6200</v>
      </c>
      <c r="BS3167">
        <v>2</v>
      </c>
    </row>
    <row r="3168" spans="43:71" x14ac:dyDescent="0.2">
      <c r="AQ3168">
        <v>92</v>
      </c>
      <c r="AR3168">
        <v>6150</v>
      </c>
      <c r="AS3168" t="s">
        <v>33107</v>
      </c>
      <c r="AT3168" t="s">
        <v>937</v>
      </c>
      <c r="AU3168">
        <v>92</v>
      </c>
      <c r="AV3168">
        <v>6150</v>
      </c>
      <c r="AW3168" t="s">
        <v>26209</v>
      </c>
      <c r="AX3168" t="s">
        <v>937</v>
      </c>
      <c r="AY3168">
        <v>92</v>
      </c>
      <c r="AZ3168">
        <v>6150</v>
      </c>
      <c r="BA3168" t="s">
        <v>19361</v>
      </c>
      <c r="BB3168" t="s">
        <v>937</v>
      </c>
      <c r="BC3168">
        <v>92</v>
      </c>
      <c r="BD3168">
        <v>6150</v>
      </c>
      <c r="BE3168" t="s">
        <v>12513</v>
      </c>
      <c r="BF3168" t="s">
        <v>937</v>
      </c>
      <c r="BH3168">
        <v>98</v>
      </c>
      <c r="BI3168">
        <v>6150</v>
      </c>
      <c r="BJ3168" t="s">
        <v>5865</v>
      </c>
      <c r="BK3168" t="s">
        <v>937</v>
      </c>
      <c r="BP3168">
        <v>149</v>
      </c>
      <c r="BQ3168">
        <v>6210</v>
      </c>
      <c r="BS3168">
        <v>1</v>
      </c>
    </row>
    <row r="3169" spans="43:71" x14ac:dyDescent="0.2">
      <c r="AQ3169">
        <v>92</v>
      </c>
      <c r="AR3169">
        <v>6160</v>
      </c>
      <c r="AS3169" t="s">
        <v>33108</v>
      </c>
      <c r="AT3169" t="s">
        <v>937</v>
      </c>
      <c r="AU3169">
        <v>92</v>
      </c>
      <c r="AV3169">
        <v>6160</v>
      </c>
      <c r="AW3169" t="s">
        <v>26210</v>
      </c>
      <c r="AX3169" t="s">
        <v>937</v>
      </c>
      <c r="AY3169">
        <v>92</v>
      </c>
      <c r="AZ3169">
        <v>6160</v>
      </c>
      <c r="BA3169" t="s">
        <v>19362</v>
      </c>
      <c r="BB3169" t="s">
        <v>937</v>
      </c>
      <c r="BC3169">
        <v>92</v>
      </c>
      <c r="BD3169">
        <v>6160</v>
      </c>
      <c r="BE3169" t="s">
        <v>12514</v>
      </c>
      <c r="BF3169" t="s">
        <v>937</v>
      </c>
      <c r="BH3169">
        <v>98</v>
      </c>
      <c r="BI3169">
        <v>6160</v>
      </c>
      <c r="BJ3169" t="s">
        <v>5866</v>
      </c>
      <c r="BK3169" t="s">
        <v>937</v>
      </c>
      <c r="BP3169">
        <v>149</v>
      </c>
      <c r="BQ3169">
        <v>6240</v>
      </c>
      <c r="BS3169">
        <v>2</v>
      </c>
    </row>
    <row r="3170" spans="43:71" x14ac:dyDescent="0.2">
      <c r="AQ3170">
        <v>92</v>
      </c>
      <c r="AR3170">
        <v>6170</v>
      </c>
      <c r="AS3170" t="s">
        <v>33109</v>
      </c>
      <c r="AT3170" t="s">
        <v>937</v>
      </c>
      <c r="AU3170">
        <v>92</v>
      </c>
      <c r="AV3170">
        <v>6170</v>
      </c>
      <c r="AW3170" t="s">
        <v>26211</v>
      </c>
      <c r="AX3170" t="s">
        <v>937</v>
      </c>
      <c r="AY3170">
        <v>92</v>
      </c>
      <c r="AZ3170">
        <v>6170</v>
      </c>
      <c r="BA3170" t="s">
        <v>19363</v>
      </c>
      <c r="BB3170" t="s">
        <v>937</v>
      </c>
      <c r="BC3170">
        <v>92</v>
      </c>
      <c r="BD3170">
        <v>6170</v>
      </c>
      <c r="BE3170" t="s">
        <v>12515</v>
      </c>
      <c r="BF3170" t="s">
        <v>937</v>
      </c>
      <c r="BH3170">
        <v>98</v>
      </c>
      <c r="BI3170">
        <v>6170</v>
      </c>
      <c r="BJ3170" t="s">
        <v>5867</v>
      </c>
      <c r="BK3170" t="s">
        <v>937</v>
      </c>
      <c r="BP3170">
        <v>149</v>
      </c>
      <c r="BQ3170">
        <v>6250</v>
      </c>
      <c r="BS3170">
        <v>1</v>
      </c>
    </row>
    <row r="3171" spans="43:71" x14ac:dyDescent="0.2">
      <c r="AQ3171">
        <v>92</v>
      </c>
      <c r="AR3171">
        <v>6180</v>
      </c>
      <c r="AS3171" t="s">
        <v>33110</v>
      </c>
      <c r="AT3171" t="s">
        <v>937</v>
      </c>
      <c r="AU3171">
        <v>92</v>
      </c>
      <c r="AV3171">
        <v>6180</v>
      </c>
      <c r="AW3171" t="s">
        <v>26212</v>
      </c>
      <c r="AX3171" t="s">
        <v>937</v>
      </c>
      <c r="AY3171">
        <v>92</v>
      </c>
      <c r="AZ3171">
        <v>6180</v>
      </c>
      <c r="BA3171" t="s">
        <v>19364</v>
      </c>
      <c r="BB3171" t="s">
        <v>937</v>
      </c>
      <c r="BC3171">
        <v>92</v>
      </c>
      <c r="BD3171">
        <v>6180</v>
      </c>
      <c r="BE3171" t="s">
        <v>12516</v>
      </c>
      <c r="BF3171" t="s">
        <v>937</v>
      </c>
      <c r="BH3171">
        <v>98</v>
      </c>
      <c r="BI3171">
        <v>6180</v>
      </c>
      <c r="BJ3171" t="s">
        <v>5868</v>
      </c>
      <c r="BK3171" t="s">
        <v>937</v>
      </c>
      <c r="BP3171">
        <v>149</v>
      </c>
      <c r="BQ3171">
        <v>6256</v>
      </c>
      <c r="BS3171">
        <v>1</v>
      </c>
    </row>
    <row r="3172" spans="43:71" x14ac:dyDescent="0.2">
      <c r="AQ3172">
        <v>92</v>
      </c>
      <c r="AR3172">
        <v>6190</v>
      </c>
      <c r="AS3172" t="s">
        <v>33111</v>
      </c>
      <c r="AT3172" t="s">
        <v>937</v>
      </c>
      <c r="AU3172">
        <v>92</v>
      </c>
      <c r="AV3172">
        <v>6190</v>
      </c>
      <c r="AW3172" t="s">
        <v>26213</v>
      </c>
      <c r="AX3172" t="s">
        <v>937</v>
      </c>
      <c r="AY3172">
        <v>92</v>
      </c>
      <c r="AZ3172">
        <v>6190</v>
      </c>
      <c r="BA3172" t="s">
        <v>19365</v>
      </c>
      <c r="BB3172" t="s">
        <v>937</v>
      </c>
      <c r="BC3172">
        <v>92</v>
      </c>
      <c r="BD3172">
        <v>6190</v>
      </c>
      <c r="BE3172" t="s">
        <v>12517</v>
      </c>
      <c r="BF3172" t="s">
        <v>937</v>
      </c>
      <c r="BH3172">
        <v>98</v>
      </c>
      <c r="BI3172">
        <v>6190</v>
      </c>
      <c r="BJ3172" t="s">
        <v>5869</v>
      </c>
      <c r="BK3172" t="s">
        <v>937</v>
      </c>
      <c r="BP3172">
        <v>149</v>
      </c>
      <c r="BQ3172">
        <v>6260</v>
      </c>
      <c r="BS3172">
        <v>2</v>
      </c>
    </row>
    <row r="3173" spans="43:71" x14ac:dyDescent="0.2">
      <c r="AQ3173">
        <v>92</v>
      </c>
      <c r="AR3173">
        <v>6200</v>
      </c>
      <c r="AS3173" t="s">
        <v>33112</v>
      </c>
      <c r="AT3173" t="s">
        <v>937</v>
      </c>
      <c r="AU3173">
        <v>92</v>
      </c>
      <c r="AV3173">
        <v>6200</v>
      </c>
      <c r="AW3173" t="s">
        <v>26214</v>
      </c>
      <c r="AX3173" t="s">
        <v>937</v>
      </c>
      <c r="AY3173">
        <v>92</v>
      </c>
      <c r="AZ3173">
        <v>6200</v>
      </c>
      <c r="BA3173" t="s">
        <v>19366</v>
      </c>
      <c r="BB3173" t="s">
        <v>937</v>
      </c>
      <c r="BC3173">
        <v>92</v>
      </c>
      <c r="BD3173">
        <v>6200</v>
      </c>
      <c r="BE3173" t="s">
        <v>12518</v>
      </c>
      <c r="BF3173" t="s">
        <v>937</v>
      </c>
      <c r="BH3173">
        <v>98</v>
      </c>
      <c r="BI3173">
        <v>6200</v>
      </c>
      <c r="BJ3173" t="s">
        <v>5870</v>
      </c>
      <c r="BK3173" t="s">
        <v>937</v>
      </c>
      <c r="BP3173">
        <v>149</v>
      </c>
      <c r="BQ3173">
        <v>6270</v>
      </c>
      <c r="BS3173">
        <v>2</v>
      </c>
    </row>
    <row r="3174" spans="43:71" x14ac:dyDescent="0.2">
      <c r="AQ3174">
        <v>92</v>
      </c>
      <c r="AR3174">
        <v>6210</v>
      </c>
      <c r="AS3174" t="s">
        <v>33113</v>
      </c>
      <c r="AT3174" t="s">
        <v>936</v>
      </c>
      <c r="AU3174">
        <v>92</v>
      </c>
      <c r="AV3174">
        <v>6210</v>
      </c>
      <c r="AW3174" t="s">
        <v>26215</v>
      </c>
      <c r="AX3174" t="s">
        <v>936</v>
      </c>
      <c r="AY3174">
        <v>92</v>
      </c>
      <c r="AZ3174">
        <v>6210</v>
      </c>
      <c r="BA3174" t="s">
        <v>19367</v>
      </c>
      <c r="BB3174" t="s">
        <v>936</v>
      </c>
      <c r="BC3174">
        <v>92</v>
      </c>
      <c r="BD3174">
        <v>6210</v>
      </c>
      <c r="BE3174" t="s">
        <v>12519</v>
      </c>
      <c r="BF3174" t="s">
        <v>936</v>
      </c>
      <c r="BH3174">
        <v>98</v>
      </c>
      <c r="BI3174">
        <v>6210</v>
      </c>
      <c r="BJ3174" t="s">
        <v>5871</v>
      </c>
      <c r="BK3174" t="s">
        <v>936</v>
      </c>
      <c r="BP3174">
        <v>149</v>
      </c>
      <c r="BQ3174">
        <v>6280</v>
      </c>
      <c r="BS3174">
        <v>1</v>
      </c>
    </row>
    <row r="3175" spans="43:71" x14ac:dyDescent="0.2">
      <c r="AQ3175">
        <v>92</v>
      </c>
      <c r="AR3175">
        <v>6240</v>
      </c>
      <c r="AS3175" t="s">
        <v>33114</v>
      </c>
      <c r="AT3175" t="s">
        <v>937</v>
      </c>
      <c r="AU3175">
        <v>92</v>
      </c>
      <c r="AV3175">
        <v>6240</v>
      </c>
      <c r="AW3175" t="s">
        <v>26216</v>
      </c>
      <c r="AX3175" t="s">
        <v>937</v>
      </c>
      <c r="AY3175">
        <v>92</v>
      </c>
      <c r="AZ3175">
        <v>6240</v>
      </c>
      <c r="BA3175" t="s">
        <v>19368</v>
      </c>
      <c r="BB3175" t="s">
        <v>937</v>
      </c>
      <c r="BC3175">
        <v>92</v>
      </c>
      <c r="BD3175">
        <v>6240</v>
      </c>
      <c r="BE3175" t="s">
        <v>12520</v>
      </c>
      <c r="BF3175" t="s">
        <v>937</v>
      </c>
      <c r="BH3175">
        <v>98</v>
      </c>
      <c r="BI3175">
        <v>6240</v>
      </c>
      <c r="BJ3175" t="s">
        <v>5872</v>
      </c>
      <c r="BK3175" t="s">
        <v>937</v>
      </c>
      <c r="BP3175">
        <v>149</v>
      </c>
      <c r="BQ3175">
        <v>6290</v>
      </c>
      <c r="BS3175">
        <v>2</v>
      </c>
    </row>
    <row r="3176" spans="43:71" x14ac:dyDescent="0.2">
      <c r="AQ3176">
        <v>92</v>
      </c>
      <c r="AR3176">
        <v>6250</v>
      </c>
      <c r="AS3176" t="s">
        <v>33115</v>
      </c>
      <c r="AT3176" t="s">
        <v>937</v>
      </c>
      <c r="AU3176">
        <v>92</v>
      </c>
      <c r="AV3176">
        <v>6250</v>
      </c>
      <c r="AW3176" t="s">
        <v>26217</v>
      </c>
      <c r="AX3176" t="s">
        <v>937</v>
      </c>
      <c r="AY3176">
        <v>92</v>
      </c>
      <c r="AZ3176">
        <v>6250</v>
      </c>
      <c r="BA3176" t="s">
        <v>19369</v>
      </c>
      <c r="BB3176" t="s">
        <v>937</v>
      </c>
      <c r="BC3176">
        <v>92</v>
      </c>
      <c r="BD3176">
        <v>6250</v>
      </c>
      <c r="BE3176" t="s">
        <v>12521</v>
      </c>
      <c r="BF3176" t="s">
        <v>937</v>
      </c>
      <c r="BH3176">
        <v>98</v>
      </c>
      <c r="BI3176">
        <v>6250</v>
      </c>
      <c r="BJ3176" t="s">
        <v>5873</v>
      </c>
      <c r="BK3176" t="s">
        <v>936</v>
      </c>
      <c r="BP3176">
        <v>149</v>
      </c>
      <c r="BQ3176">
        <v>6300</v>
      </c>
      <c r="BS3176">
        <v>1</v>
      </c>
    </row>
    <row r="3177" spans="43:71" x14ac:dyDescent="0.2">
      <c r="AQ3177">
        <v>92</v>
      </c>
      <c r="AR3177">
        <v>6256</v>
      </c>
      <c r="AS3177" t="s">
        <v>33116</v>
      </c>
      <c r="AT3177" t="s">
        <v>938</v>
      </c>
      <c r="AU3177">
        <v>92</v>
      </c>
      <c r="AV3177">
        <v>6256</v>
      </c>
      <c r="AW3177" t="s">
        <v>26218</v>
      </c>
      <c r="AX3177" t="s">
        <v>938</v>
      </c>
      <c r="AY3177">
        <v>92</v>
      </c>
      <c r="AZ3177">
        <v>6256</v>
      </c>
      <c r="BA3177" t="s">
        <v>19370</v>
      </c>
      <c r="BB3177" t="s">
        <v>938</v>
      </c>
      <c r="BC3177">
        <v>92</v>
      </c>
      <c r="BD3177">
        <v>6256</v>
      </c>
      <c r="BE3177" t="s">
        <v>12522</v>
      </c>
      <c r="BF3177" t="s">
        <v>938</v>
      </c>
      <c r="BH3177">
        <v>98</v>
      </c>
      <c r="BI3177">
        <v>6256</v>
      </c>
      <c r="BJ3177" t="s">
        <v>5874</v>
      </c>
      <c r="BK3177" t="s">
        <v>936</v>
      </c>
      <c r="BP3177">
        <v>149</v>
      </c>
      <c r="BQ3177">
        <v>6310</v>
      </c>
      <c r="BS3177">
        <v>1</v>
      </c>
    </row>
    <row r="3178" spans="43:71" x14ac:dyDescent="0.2">
      <c r="AQ3178">
        <v>92</v>
      </c>
      <c r="AR3178">
        <v>6260</v>
      </c>
      <c r="AS3178" t="s">
        <v>33117</v>
      </c>
      <c r="AT3178" t="s">
        <v>937</v>
      </c>
      <c r="AU3178">
        <v>92</v>
      </c>
      <c r="AV3178">
        <v>6260</v>
      </c>
      <c r="AW3178" t="s">
        <v>26219</v>
      </c>
      <c r="AX3178" t="s">
        <v>937</v>
      </c>
      <c r="AY3178">
        <v>92</v>
      </c>
      <c r="AZ3178">
        <v>6260</v>
      </c>
      <c r="BA3178" t="s">
        <v>19371</v>
      </c>
      <c r="BB3178" t="s">
        <v>937</v>
      </c>
      <c r="BC3178">
        <v>92</v>
      </c>
      <c r="BD3178">
        <v>6260</v>
      </c>
      <c r="BE3178" t="s">
        <v>12523</v>
      </c>
      <c r="BF3178" t="s">
        <v>937</v>
      </c>
      <c r="BH3178">
        <v>98</v>
      </c>
      <c r="BI3178">
        <v>6260</v>
      </c>
      <c r="BJ3178" t="s">
        <v>5875</v>
      </c>
      <c r="BK3178" t="s">
        <v>937</v>
      </c>
      <c r="BP3178">
        <v>149</v>
      </c>
      <c r="BQ3178">
        <v>6320</v>
      </c>
      <c r="BS3178">
        <v>1</v>
      </c>
    </row>
    <row r="3179" spans="43:71" x14ac:dyDescent="0.2">
      <c r="AQ3179">
        <v>92</v>
      </c>
      <c r="AR3179">
        <v>6270</v>
      </c>
      <c r="AS3179" t="s">
        <v>33118</v>
      </c>
      <c r="AT3179" t="s">
        <v>937</v>
      </c>
      <c r="AU3179">
        <v>92</v>
      </c>
      <c r="AV3179">
        <v>6270</v>
      </c>
      <c r="AW3179" t="s">
        <v>26220</v>
      </c>
      <c r="AX3179" t="s">
        <v>937</v>
      </c>
      <c r="AY3179">
        <v>92</v>
      </c>
      <c r="AZ3179">
        <v>6270</v>
      </c>
      <c r="BA3179" t="s">
        <v>19372</v>
      </c>
      <c r="BB3179" t="s">
        <v>937</v>
      </c>
      <c r="BC3179">
        <v>92</v>
      </c>
      <c r="BD3179">
        <v>6270</v>
      </c>
      <c r="BE3179" t="s">
        <v>12524</v>
      </c>
      <c r="BF3179" t="s">
        <v>937</v>
      </c>
      <c r="BH3179">
        <v>98</v>
      </c>
      <c r="BI3179">
        <v>6270</v>
      </c>
      <c r="BJ3179" t="s">
        <v>5876</v>
      </c>
      <c r="BK3179" t="s">
        <v>937</v>
      </c>
      <c r="BP3179">
        <v>149</v>
      </c>
      <c r="BQ3179">
        <v>6330</v>
      </c>
      <c r="BS3179">
        <v>1</v>
      </c>
    </row>
    <row r="3180" spans="43:71" x14ac:dyDescent="0.2">
      <c r="AQ3180">
        <v>92</v>
      </c>
      <c r="AR3180">
        <v>6280</v>
      </c>
      <c r="AS3180" t="s">
        <v>33119</v>
      </c>
      <c r="AT3180" t="s">
        <v>937</v>
      </c>
      <c r="AU3180">
        <v>92</v>
      </c>
      <c r="AV3180">
        <v>6280</v>
      </c>
      <c r="AW3180" t="s">
        <v>26221</v>
      </c>
      <c r="AX3180" t="s">
        <v>937</v>
      </c>
      <c r="AY3180">
        <v>92</v>
      </c>
      <c r="AZ3180">
        <v>6280</v>
      </c>
      <c r="BA3180" t="s">
        <v>19373</v>
      </c>
      <c r="BB3180" t="s">
        <v>937</v>
      </c>
      <c r="BC3180">
        <v>92</v>
      </c>
      <c r="BD3180">
        <v>6280</v>
      </c>
      <c r="BE3180" t="s">
        <v>12525</v>
      </c>
      <c r="BF3180" t="s">
        <v>937</v>
      </c>
      <c r="BH3180">
        <v>98</v>
      </c>
      <c r="BI3180">
        <v>6280</v>
      </c>
      <c r="BJ3180" t="s">
        <v>5877</v>
      </c>
      <c r="BK3180" t="s">
        <v>936</v>
      </c>
      <c r="BP3180">
        <v>149</v>
      </c>
      <c r="BQ3180">
        <v>6340</v>
      </c>
      <c r="BS3180">
        <v>1</v>
      </c>
    </row>
    <row r="3181" spans="43:71" x14ac:dyDescent="0.2">
      <c r="AQ3181">
        <v>92</v>
      </c>
      <c r="AR3181">
        <v>6290</v>
      </c>
      <c r="AS3181" t="s">
        <v>33120</v>
      </c>
      <c r="AT3181" t="s">
        <v>937</v>
      </c>
      <c r="AU3181">
        <v>92</v>
      </c>
      <c r="AV3181">
        <v>6290</v>
      </c>
      <c r="AW3181" t="s">
        <v>26222</v>
      </c>
      <c r="AX3181" t="s">
        <v>937</v>
      </c>
      <c r="AY3181">
        <v>92</v>
      </c>
      <c r="AZ3181">
        <v>6290</v>
      </c>
      <c r="BA3181" t="s">
        <v>19374</v>
      </c>
      <c r="BB3181" t="s">
        <v>937</v>
      </c>
      <c r="BC3181">
        <v>92</v>
      </c>
      <c r="BD3181">
        <v>6290</v>
      </c>
      <c r="BE3181" t="s">
        <v>12526</v>
      </c>
      <c r="BF3181" t="s">
        <v>937</v>
      </c>
      <c r="BH3181">
        <v>98</v>
      </c>
      <c r="BI3181">
        <v>6290</v>
      </c>
      <c r="BJ3181" t="s">
        <v>5878</v>
      </c>
      <c r="BK3181" t="s">
        <v>936</v>
      </c>
      <c r="BP3181">
        <v>151</v>
      </c>
      <c r="BQ3181">
        <v>6010</v>
      </c>
      <c r="BS3181">
        <v>1</v>
      </c>
    </row>
    <row r="3182" spans="43:71" x14ac:dyDescent="0.2">
      <c r="AQ3182">
        <v>92</v>
      </c>
      <c r="AR3182">
        <v>6300</v>
      </c>
      <c r="AS3182" t="s">
        <v>33121</v>
      </c>
      <c r="AT3182" t="s">
        <v>938</v>
      </c>
      <c r="AU3182">
        <v>92</v>
      </c>
      <c r="AV3182">
        <v>6300</v>
      </c>
      <c r="AW3182" t="s">
        <v>26223</v>
      </c>
      <c r="AX3182" t="s">
        <v>938</v>
      </c>
      <c r="AY3182">
        <v>92</v>
      </c>
      <c r="AZ3182">
        <v>6300</v>
      </c>
      <c r="BA3182" t="s">
        <v>19375</v>
      </c>
      <c r="BB3182" t="s">
        <v>938</v>
      </c>
      <c r="BC3182">
        <v>92</v>
      </c>
      <c r="BD3182">
        <v>6300</v>
      </c>
      <c r="BE3182" t="s">
        <v>12527</v>
      </c>
      <c r="BF3182" t="s">
        <v>938</v>
      </c>
      <c r="BH3182">
        <v>98</v>
      </c>
      <c r="BI3182">
        <v>6300</v>
      </c>
      <c r="BJ3182" t="s">
        <v>5879</v>
      </c>
      <c r="BK3182" t="s">
        <v>936</v>
      </c>
      <c r="BP3182">
        <v>151</v>
      </c>
      <c r="BQ3182">
        <v>6020</v>
      </c>
      <c r="BS3182">
        <v>2</v>
      </c>
    </row>
    <row r="3183" spans="43:71" x14ac:dyDescent="0.2">
      <c r="AQ3183">
        <v>92</v>
      </c>
      <c r="AR3183">
        <v>6310</v>
      </c>
      <c r="AS3183" t="s">
        <v>33122</v>
      </c>
      <c r="AT3183" t="s">
        <v>938</v>
      </c>
      <c r="AU3183">
        <v>92</v>
      </c>
      <c r="AV3183">
        <v>6310</v>
      </c>
      <c r="AW3183" t="s">
        <v>26224</v>
      </c>
      <c r="AX3183" t="s">
        <v>938</v>
      </c>
      <c r="AY3183">
        <v>92</v>
      </c>
      <c r="AZ3183">
        <v>6310</v>
      </c>
      <c r="BA3183" t="s">
        <v>19376</v>
      </c>
      <c r="BB3183" t="s">
        <v>938</v>
      </c>
      <c r="BC3183">
        <v>92</v>
      </c>
      <c r="BD3183">
        <v>6310</v>
      </c>
      <c r="BE3183" t="s">
        <v>12528</v>
      </c>
      <c r="BF3183" t="s">
        <v>938</v>
      </c>
      <c r="BH3183">
        <v>98</v>
      </c>
      <c r="BI3183">
        <v>6310</v>
      </c>
      <c r="BJ3183" t="s">
        <v>5880</v>
      </c>
      <c r="BK3183" t="s">
        <v>936</v>
      </c>
      <c r="BP3183">
        <v>151</v>
      </c>
      <c r="BQ3183">
        <v>6030</v>
      </c>
      <c r="BS3183">
        <v>1</v>
      </c>
    </row>
    <row r="3184" spans="43:71" x14ac:dyDescent="0.2">
      <c r="AQ3184">
        <v>92</v>
      </c>
      <c r="AR3184">
        <v>6320</v>
      </c>
      <c r="AS3184" t="s">
        <v>33123</v>
      </c>
      <c r="AT3184" t="s">
        <v>938</v>
      </c>
      <c r="AU3184">
        <v>92</v>
      </c>
      <c r="AV3184">
        <v>6320</v>
      </c>
      <c r="AW3184" t="s">
        <v>26225</v>
      </c>
      <c r="AX3184" t="s">
        <v>938</v>
      </c>
      <c r="AY3184">
        <v>92</v>
      </c>
      <c r="AZ3184">
        <v>6320</v>
      </c>
      <c r="BA3184" t="s">
        <v>19377</v>
      </c>
      <c r="BB3184" t="s">
        <v>938</v>
      </c>
      <c r="BC3184">
        <v>92</v>
      </c>
      <c r="BD3184">
        <v>6320</v>
      </c>
      <c r="BE3184" t="s">
        <v>12529</v>
      </c>
      <c r="BF3184" t="s">
        <v>938</v>
      </c>
      <c r="BH3184">
        <v>98</v>
      </c>
      <c r="BI3184">
        <v>6320</v>
      </c>
      <c r="BJ3184" t="s">
        <v>5881</v>
      </c>
      <c r="BK3184" t="s">
        <v>936</v>
      </c>
      <c r="BP3184">
        <v>151</v>
      </c>
      <c r="BQ3184">
        <v>6040</v>
      </c>
      <c r="BS3184">
        <v>1</v>
      </c>
    </row>
    <row r="3185" spans="43:71" x14ac:dyDescent="0.2">
      <c r="AQ3185">
        <v>92</v>
      </c>
      <c r="AR3185">
        <v>6330</v>
      </c>
      <c r="AS3185" t="s">
        <v>33124</v>
      </c>
      <c r="AT3185" t="s">
        <v>936</v>
      </c>
      <c r="AU3185">
        <v>92</v>
      </c>
      <c r="AV3185">
        <v>6330</v>
      </c>
      <c r="AW3185" t="s">
        <v>26226</v>
      </c>
      <c r="AX3185" t="s">
        <v>936</v>
      </c>
      <c r="AY3185">
        <v>92</v>
      </c>
      <c r="AZ3185">
        <v>6330</v>
      </c>
      <c r="BA3185" t="s">
        <v>19378</v>
      </c>
      <c r="BB3185" t="s">
        <v>936</v>
      </c>
      <c r="BC3185">
        <v>92</v>
      </c>
      <c r="BD3185">
        <v>6330</v>
      </c>
      <c r="BE3185" t="s">
        <v>12530</v>
      </c>
      <c r="BF3185" t="s">
        <v>937</v>
      </c>
      <c r="BH3185">
        <v>98</v>
      </c>
      <c r="BI3185">
        <v>6330</v>
      </c>
      <c r="BJ3185" t="s">
        <v>5882</v>
      </c>
      <c r="BK3185" t="s">
        <v>936</v>
      </c>
      <c r="BP3185">
        <v>151</v>
      </c>
      <c r="BQ3185">
        <v>6070</v>
      </c>
      <c r="BS3185">
        <v>1</v>
      </c>
    </row>
    <row r="3186" spans="43:71" x14ac:dyDescent="0.2">
      <c r="AQ3186">
        <v>92</v>
      </c>
      <c r="AR3186">
        <v>6340</v>
      </c>
      <c r="AS3186" t="s">
        <v>33125</v>
      </c>
      <c r="AT3186" t="s">
        <v>936</v>
      </c>
      <c r="AU3186">
        <v>92</v>
      </c>
      <c r="AV3186">
        <v>6340</v>
      </c>
      <c r="AW3186" t="s">
        <v>26227</v>
      </c>
      <c r="AX3186" t="s">
        <v>936</v>
      </c>
      <c r="AY3186">
        <v>92</v>
      </c>
      <c r="AZ3186">
        <v>6340</v>
      </c>
      <c r="BA3186" t="s">
        <v>19379</v>
      </c>
      <c r="BB3186" t="s">
        <v>936</v>
      </c>
      <c r="BC3186">
        <v>92</v>
      </c>
      <c r="BD3186">
        <v>6340</v>
      </c>
      <c r="BE3186" t="s">
        <v>12531</v>
      </c>
      <c r="BF3186" t="s">
        <v>936</v>
      </c>
      <c r="BH3186">
        <v>98</v>
      </c>
      <c r="BI3186">
        <v>6340</v>
      </c>
      <c r="BJ3186" t="s">
        <v>5883</v>
      </c>
      <c r="BK3186" t="s">
        <v>936</v>
      </c>
      <c r="BP3186">
        <v>151</v>
      </c>
      <c r="BQ3186">
        <v>6080</v>
      </c>
      <c r="BS3186">
        <v>1</v>
      </c>
    </row>
    <row r="3187" spans="43:71" x14ac:dyDescent="0.2">
      <c r="AQ3187">
        <v>92</v>
      </c>
      <c r="AR3187">
        <v>6350</v>
      </c>
      <c r="AS3187" t="s">
        <v>33126</v>
      </c>
      <c r="AT3187" t="s">
        <v>936</v>
      </c>
      <c r="AU3187">
        <v>92</v>
      </c>
      <c r="AV3187">
        <v>6350</v>
      </c>
      <c r="AW3187" t="s">
        <v>26228</v>
      </c>
      <c r="AX3187" t="s">
        <v>936</v>
      </c>
      <c r="AY3187">
        <v>92</v>
      </c>
      <c r="AZ3187">
        <v>6350</v>
      </c>
      <c r="BA3187" t="s">
        <v>19380</v>
      </c>
      <c r="BB3187" t="s">
        <v>936</v>
      </c>
      <c r="BC3187">
        <v>92</v>
      </c>
      <c r="BD3187">
        <v>6350</v>
      </c>
      <c r="BE3187" t="s">
        <v>12532</v>
      </c>
      <c r="BF3187" t="s">
        <v>936</v>
      </c>
      <c r="BH3187">
        <v>98</v>
      </c>
      <c r="BI3187">
        <v>6350</v>
      </c>
      <c r="BJ3187" t="s">
        <v>5884</v>
      </c>
      <c r="BK3187" t="s">
        <v>936</v>
      </c>
      <c r="BP3187">
        <v>151</v>
      </c>
      <c r="BQ3187">
        <v>6090</v>
      </c>
      <c r="BS3187">
        <v>2</v>
      </c>
    </row>
    <row r="3188" spans="43:71" x14ac:dyDescent="0.2">
      <c r="AQ3188">
        <v>92</v>
      </c>
      <c r="AR3188">
        <v>6360</v>
      </c>
      <c r="AS3188" t="s">
        <v>33127</v>
      </c>
      <c r="AT3188" t="s">
        <v>936</v>
      </c>
      <c r="AU3188">
        <v>92</v>
      </c>
      <c r="AV3188">
        <v>6360</v>
      </c>
      <c r="AW3188" t="s">
        <v>26229</v>
      </c>
      <c r="AX3188" t="s">
        <v>936</v>
      </c>
      <c r="AY3188">
        <v>92</v>
      </c>
      <c r="AZ3188">
        <v>6360</v>
      </c>
      <c r="BA3188" t="s">
        <v>19381</v>
      </c>
      <c r="BB3188" t="s">
        <v>936</v>
      </c>
      <c r="BC3188">
        <v>92</v>
      </c>
      <c r="BD3188">
        <v>6360</v>
      </c>
      <c r="BE3188" t="s">
        <v>12533</v>
      </c>
      <c r="BF3188" t="s">
        <v>936</v>
      </c>
      <c r="BH3188">
        <v>98</v>
      </c>
      <c r="BI3188">
        <v>6360</v>
      </c>
      <c r="BJ3188" t="s">
        <v>5885</v>
      </c>
      <c r="BK3188" t="s">
        <v>936</v>
      </c>
      <c r="BP3188">
        <v>151</v>
      </c>
      <c r="BQ3188">
        <v>6100</v>
      </c>
      <c r="BS3188">
        <v>2</v>
      </c>
    </row>
    <row r="3189" spans="43:71" x14ac:dyDescent="0.2">
      <c r="AQ3189">
        <v>92</v>
      </c>
      <c r="AR3189">
        <v>7205</v>
      </c>
      <c r="AS3189" t="s">
        <v>33128</v>
      </c>
      <c r="AT3189" t="s">
        <v>936</v>
      </c>
      <c r="AU3189">
        <v>92</v>
      </c>
      <c r="AV3189">
        <v>7205</v>
      </c>
      <c r="AW3189" t="s">
        <v>26230</v>
      </c>
      <c r="AX3189" t="s">
        <v>936</v>
      </c>
      <c r="AY3189">
        <v>92</v>
      </c>
      <c r="AZ3189">
        <v>7205</v>
      </c>
      <c r="BA3189" t="s">
        <v>19382</v>
      </c>
      <c r="BB3189" t="s">
        <v>936</v>
      </c>
      <c r="BC3189">
        <v>92</v>
      </c>
      <c r="BD3189">
        <v>7205</v>
      </c>
      <c r="BE3189" t="s">
        <v>12534</v>
      </c>
      <c r="BF3189" t="s">
        <v>936</v>
      </c>
      <c r="BH3189">
        <v>98</v>
      </c>
      <c r="BI3189">
        <v>7205</v>
      </c>
      <c r="BJ3189" t="s">
        <v>5886</v>
      </c>
      <c r="BK3189" t="s">
        <v>937</v>
      </c>
      <c r="BP3189">
        <v>151</v>
      </c>
      <c r="BQ3189">
        <v>6101</v>
      </c>
      <c r="BS3189">
        <v>2</v>
      </c>
    </row>
    <row r="3190" spans="43:71" x14ac:dyDescent="0.2">
      <c r="AQ3190">
        <v>92</v>
      </c>
      <c r="AR3190">
        <v>7206</v>
      </c>
      <c r="AS3190" t="s">
        <v>33129</v>
      </c>
      <c r="AT3190" t="s">
        <v>937</v>
      </c>
      <c r="AU3190">
        <v>92</v>
      </c>
      <c r="AV3190">
        <v>7206</v>
      </c>
      <c r="AW3190" t="s">
        <v>26231</v>
      </c>
      <c r="AX3190" t="s">
        <v>937</v>
      </c>
      <c r="AY3190">
        <v>92</v>
      </c>
      <c r="AZ3190">
        <v>7206</v>
      </c>
      <c r="BA3190" t="s">
        <v>19383</v>
      </c>
      <c r="BB3190" t="s">
        <v>937</v>
      </c>
      <c r="BC3190">
        <v>92</v>
      </c>
      <c r="BD3190">
        <v>7206</v>
      </c>
      <c r="BE3190" t="s">
        <v>12535</v>
      </c>
      <c r="BF3190" t="s">
        <v>937</v>
      </c>
      <c r="BH3190">
        <v>98</v>
      </c>
      <c r="BI3190">
        <v>7206</v>
      </c>
      <c r="BJ3190" t="s">
        <v>5887</v>
      </c>
      <c r="BK3190" t="s">
        <v>936</v>
      </c>
      <c r="BP3190">
        <v>151</v>
      </c>
      <c r="BQ3190">
        <v>6110</v>
      </c>
      <c r="BS3190">
        <v>1</v>
      </c>
    </row>
    <row r="3191" spans="43:71" x14ac:dyDescent="0.2">
      <c r="AQ3191">
        <v>92</v>
      </c>
      <c r="AR3191">
        <v>7207</v>
      </c>
      <c r="AS3191" t="s">
        <v>33130</v>
      </c>
      <c r="AT3191" t="s">
        <v>937</v>
      </c>
      <c r="AU3191">
        <v>92</v>
      </c>
      <c r="AV3191">
        <v>7207</v>
      </c>
      <c r="AW3191" t="s">
        <v>26232</v>
      </c>
      <c r="AX3191" t="s">
        <v>937</v>
      </c>
      <c r="AY3191">
        <v>92</v>
      </c>
      <c r="AZ3191">
        <v>7207</v>
      </c>
      <c r="BA3191" t="s">
        <v>19384</v>
      </c>
      <c r="BB3191" t="s">
        <v>937</v>
      </c>
      <c r="BC3191">
        <v>92</v>
      </c>
      <c r="BD3191">
        <v>7207</v>
      </c>
      <c r="BE3191" t="s">
        <v>12536</v>
      </c>
      <c r="BF3191" t="s">
        <v>937</v>
      </c>
      <c r="BH3191">
        <v>98</v>
      </c>
      <c r="BI3191">
        <v>7207</v>
      </c>
      <c r="BJ3191" t="s">
        <v>5888</v>
      </c>
      <c r="BK3191" t="s">
        <v>937</v>
      </c>
      <c r="BP3191">
        <v>151</v>
      </c>
      <c r="BQ3191">
        <v>6130</v>
      </c>
      <c r="BS3191">
        <v>3</v>
      </c>
    </row>
    <row r="3192" spans="43:71" x14ac:dyDescent="0.2">
      <c r="AQ3192">
        <v>92</v>
      </c>
      <c r="AR3192">
        <v>7210</v>
      </c>
      <c r="AS3192" t="s">
        <v>33131</v>
      </c>
      <c r="AT3192" t="s">
        <v>937</v>
      </c>
      <c r="AU3192">
        <v>92</v>
      </c>
      <c r="AV3192">
        <v>7210</v>
      </c>
      <c r="AW3192" t="s">
        <v>26233</v>
      </c>
      <c r="AX3192" t="s">
        <v>937</v>
      </c>
      <c r="AY3192">
        <v>92</v>
      </c>
      <c r="AZ3192">
        <v>7210</v>
      </c>
      <c r="BA3192" t="s">
        <v>19385</v>
      </c>
      <c r="BB3192" t="s">
        <v>937</v>
      </c>
      <c r="BC3192">
        <v>92</v>
      </c>
      <c r="BD3192">
        <v>7210</v>
      </c>
      <c r="BE3192" t="s">
        <v>12537</v>
      </c>
      <c r="BF3192" t="s">
        <v>937</v>
      </c>
      <c r="BH3192">
        <v>98</v>
      </c>
      <c r="BI3192">
        <v>7210</v>
      </c>
      <c r="BJ3192" t="s">
        <v>5889</v>
      </c>
      <c r="BK3192" t="s">
        <v>937</v>
      </c>
      <c r="BP3192">
        <v>151</v>
      </c>
      <c r="BQ3192">
        <v>6131</v>
      </c>
      <c r="BS3192">
        <v>4</v>
      </c>
    </row>
    <row r="3193" spans="43:71" x14ac:dyDescent="0.2">
      <c r="AQ3193">
        <v>92</v>
      </c>
      <c r="AR3193">
        <v>8073</v>
      </c>
      <c r="AS3193" t="s">
        <v>33132</v>
      </c>
      <c r="AT3193" t="s">
        <v>936</v>
      </c>
      <c r="AU3193">
        <v>92</v>
      </c>
      <c r="AV3193">
        <v>8073</v>
      </c>
      <c r="AW3193" t="s">
        <v>26234</v>
      </c>
      <c r="AX3193" t="s">
        <v>936</v>
      </c>
      <c r="AY3193">
        <v>92</v>
      </c>
      <c r="AZ3193">
        <v>8073</v>
      </c>
      <c r="BA3193" t="s">
        <v>19386</v>
      </c>
      <c r="BB3193" t="s">
        <v>936</v>
      </c>
      <c r="BC3193">
        <v>92</v>
      </c>
      <c r="BD3193">
        <v>8073</v>
      </c>
      <c r="BE3193" t="s">
        <v>12538</v>
      </c>
      <c r="BF3193" t="s">
        <v>936</v>
      </c>
      <c r="BH3193">
        <v>98</v>
      </c>
      <c r="BI3193">
        <v>8073</v>
      </c>
      <c r="BJ3193" t="s">
        <v>5890</v>
      </c>
      <c r="BK3193" t="s">
        <v>936</v>
      </c>
      <c r="BP3193">
        <v>151</v>
      </c>
      <c r="BQ3193">
        <v>6140</v>
      </c>
      <c r="BS3193">
        <v>2</v>
      </c>
    </row>
    <row r="3194" spans="43:71" x14ac:dyDescent="0.2">
      <c r="AQ3194">
        <v>92</v>
      </c>
      <c r="AR3194">
        <v>8074</v>
      </c>
      <c r="AS3194" t="s">
        <v>33133</v>
      </c>
      <c r="AT3194" t="s">
        <v>937</v>
      </c>
      <c r="AU3194">
        <v>92</v>
      </c>
      <c r="AV3194">
        <v>8074</v>
      </c>
      <c r="AW3194" t="s">
        <v>26235</v>
      </c>
      <c r="AX3194" t="s">
        <v>937</v>
      </c>
      <c r="AY3194">
        <v>92</v>
      </c>
      <c r="AZ3194">
        <v>8074</v>
      </c>
      <c r="BA3194" t="s">
        <v>19387</v>
      </c>
      <c r="BB3194" t="s">
        <v>937</v>
      </c>
      <c r="BC3194">
        <v>92</v>
      </c>
      <c r="BD3194">
        <v>8074</v>
      </c>
      <c r="BE3194" t="s">
        <v>12539</v>
      </c>
      <c r="BF3194" t="s">
        <v>937</v>
      </c>
      <c r="BH3194">
        <v>98</v>
      </c>
      <c r="BI3194">
        <v>8074</v>
      </c>
      <c r="BJ3194" t="s">
        <v>5891</v>
      </c>
      <c r="BK3194" t="s">
        <v>937</v>
      </c>
      <c r="BP3194">
        <v>151</v>
      </c>
      <c r="BQ3194">
        <v>6150</v>
      </c>
      <c r="BS3194">
        <v>1</v>
      </c>
    </row>
    <row r="3195" spans="43:71" x14ac:dyDescent="0.2">
      <c r="AQ3195">
        <v>92</v>
      </c>
      <c r="AR3195">
        <v>8075</v>
      </c>
      <c r="AS3195" t="s">
        <v>33134</v>
      </c>
      <c r="AT3195" t="s">
        <v>937</v>
      </c>
      <c r="AU3195">
        <v>92</v>
      </c>
      <c r="AV3195">
        <v>8075</v>
      </c>
      <c r="AW3195" t="s">
        <v>26236</v>
      </c>
      <c r="AX3195" t="s">
        <v>937</v>
      </c>
      <c r="AY3195">
        <v>92</v>
      </c>
      <c r="AZ3195">
        <v>8075</v>
      </c>
      <c r="BA3195" t="s">
        <v>19388</v>
      </c>
      <c r="BB3195" t="s">
        <v>937</v>
      </c>
      <c r="BC3195">
        <v>92</v>
      </c>
      <c r="BD3195">
        <v>8075</v>
      </c>
      <c r="BE3195" t="s">
        <v>12540</v>
      </c>
      <c r="BF3195" t="s">
        <v>937</v>
      </c>
      <c r="BH3195">
        <v>98</v>
      </c>
      <c r="BI3195">
        <v>8075</v>
      </c>
      <c r="BJ3195" t="s">
        <v>5892</v>
      </c>
      <c r="BK3195" t="s">
        <v>936</v>
      </c>
      <c r="BP3195">
        <v>151</v>
      </c>
      <c r="BQ3195">
        <v>6160</v>
      </c>
      <c r="BS3195">
        <v>2</v>
      </c>
    </row>
    <row r="3196" spans="43:71" x14ac:dyDescent="0.2">
      <c r="AQ3196">
        <v>92</v>
      </c>
      <c r="AR3196">
        <v>8076</v>
      </c>
      <c r="AS3196" t="s">
        <v>33135</v>
      </c>
      <c r="AT3196" t="s">
        <v>938</v>
      </c>
      <c r="AU3196">
        <v>92</v>
      </c>
      <c r="AV3196">
        <v>8076</v>
      </c>
      <c r="AW3196" t="s">
        <v>26237</v>
      </c>
      <c r="AX3196" t="s">
        <v>938</v>
      </c>
      <c r="AY3196">
        <v>92</v>
      </c>
      <c r="AZ3196">
        <v>8076</v>
      </c>
      <c r="BA3196" t="s">
        <v>19389</v>
      </c>
      <c r="BB3196" t="s">
        <v>938</v>
      </c>
      <c r="BC3196">
        <v>92</v>
      </c>
      <c r="BD3196">
        <v>8076</v>
      </c>
      <c r="BE3196" t="s">
        <v>12541</v>
      </c>
      <c r="BF3196" t="s">
        <v>938</v>
      </c>
      <c r="BH3196">
        <v>98</v>
      </c>
      <c r="BI3196">
        <v>8076</v>
      </c>
      <c r="BJ3196" t="s">
        <v>5893</v>
      </c>
      <c r="BK3196" t="s">
        <v>937</v>
      </c>
      <c r="BP3196">
        <v>151</v>
      </c>
      <c r="BQ3196">
        <v>6170</v>
      </c>
      <c r="BS3196">
        <v>2</v>
      </c>
    </row>
    <row r="3197" spans="43:71" x14ac:dyDescent="0.2">
      <c r="AQ3197">
        <v>92</v>
      </c>
      <c r="AR3197">
        <v>8077</v>
      </c>
      <c r="AS3197" t="s">
        <v>33136</v>
      </c>
      <c r="AT3197" t="s">
        <v>937</v>
      </c>
      <c r="AU3197">
        <v>92</v>
      </c>
      <c r="AV3197">
        <v>8077</v>
      </c>
      <c r="AW3197" t="s">
        <v>26238</v>
      </c>
      <c r="AX3197" t="s">
        <v>937</v>
      </c>
      <c r="AY3197">
        <v>92</v>
      </c>
      <c r="AZ3197">
        <v>8077</v>
      </c>
      <c r="BA3197" t="s">
        <v>19390</v>
      </c>
      <c r="BB3197" t="s">
        <v>937</v>
      </c>
      <c r="BC3197">
        <v>92</v>
      </c>
      <c r="BD3197">
        <v>8077</v>
      </c>
      <c r="BE3197" t="s">
        <v>12542</v>
      </c>
      <c r="BF3197" t="s">
        <v>937</v>
      </c>
      <c r="BH3197">
        <v>98</v>
      </c>
      <c r="BI3197">
        <v>8077</v>
      </c>
      <c r="BJ3197" t="s">
        <v>5894</v>
      </c>
      <c r="BK3197" t="s">
        <v>937</v>
      </c>
      <c r="BP3197">
        <v>151</v>
      </c>
      <c r="BQ3197">
        <v>6180</v>
      </c>
      <c r="BS3197">
        <v>2</v>
      </c>
    </row>
    <row r="3198" spans="43:71" x14ac:dyDescent="0.2">
      <c r="AQ3198">
        <v>92</v>
      </c>
      <c r="AR3198">
        <v>8078</v>
      </c>
      <c r="AS3198" t="s">
        <v>33137</v>
      </c>
      <c r="AT3198" t="s">
        <v>937</v>
      </c>
      <c r="AU3198">
        <v>92</v>
      </c>
      <c r="AV3198">
        <v>8078</v>
      </c>
      <c r="AW3198" t="s">
        <v>26239</v>
      </c>
      <c r="AX3198" t="s">
        <v>937</v>
      </c>
      <c r="AY3198">
        <v>92</v>
      </c>
      <c r="AZ3198">
        <v>8078</v>
      </c>
      <c r="BA3198" t="s">
        <v>19391</v>
      </c>
      <c r="BB3198" t="s">
        <v>937</v>
      </c>
      <c r="BC3198">
        <v>92</v>
      </c>
      <c r="BD3198">
        <v>8078</v>
      </c>
      <c r="BE3198" t="s">
        <v>12543</v>
      </c>
      <c r="BF3198" t="s">
        <v>937</v>
      </c>
      <c r="BH3198">
        <v>98</v>
      </c>
      <c r="BI3198">
        <v>8078</v>
      </c>
      <c r="BJ3198" t="s">
        <v>5895</v>
      </c>
      <c r="BK3198" t="s">
        <v>937</v>
      </c>
      <c r="BP3198">
        <v>151</v>
      </c>
      <c r="BQ3198">
        <v>6190</v>
      </c>
      <c r="BS3198">
        <v>2</v>
      </c>
    </row>
    <row r="3199" spans="43:71" x14ac:dyDescent="0.2">
      <c r="AQ3199">
        <v>92</v>
      </c>
      <c r="AR3199">
        <v>8079</v>
      </c>
      <c r="AS3199" t="s">
        <v>33138</v>
      </c>
      <c r="AT3199" t="s">
        <v>937</v>
      </c>
      <c r="AU3199">
        <v>92</v>
      </c>
      <c r="AV3199">
        <v>8079</v>
      </c>
      <c r="AW3199" t="s">
        <v>26240</v>
      </c>
      <c r="AX3199" t="s">
        <v>937</v>
      </c>
      <c r="AY3199">
        <v>92</v>
      </c>
      <c r="AZ3199">
        <v>8079</v>
      </c>
      <c r="BA3199" t="s">
        <v>19392</v>
      </c>
      <c r="BB3199" t="s">
        <v>937</v>
      </c>
      <c r="BC3199">
        <v>92</v>
      </c>
      <c r="BD3199">
        <v>8079</v>
      </c>
      <c r="BE3199" t="s">
        <v>12544</v>
      </c>
      <c r="BF3199" t="s">
        <v>937</v>
      </c>
      <c r="BH3199">
        <v>98</v>
      </c>
      <c r="BI3199">
        <v>8079</v>
      </c>
      <c r="BJ3199" t="s">
        <v>5896</v>
      </c>
      <c r="BK3199" t="s">
        <v>937</v>
      </c>
      <c r="BP3199">
        <v>151</v>
      </c>
      <c r="BQ3199">
        <v>6200</v>
      </c>
      <c r="BS3199">
        <v>3</v>
      </c>
    </row>
    <row r="3200" spans="43:71" x14ac:dyDescent="0.2">
      <c r="AQ3200">
        <v>92</v>
      </c>
      <c r="AR3200">
        <v>8080</v>
      </c>
      <c r="AS3200" t="s">
        <v>33139</v>
      </c>
      <c r="AT3200" t="s">
        <v>937</v>
      </c>
      <c r="AU3200">
        <v>92</v>
      </c>
      <c r="AV3200">
        <v>8080</v>
      </c>
      <c r="AW3200" t="s">
        <v>26241</v>
      </c>
      <c r="AX3200" t="s">
        <v>937</v>
      </c>
      <c r="AY3200">
        <v>92</v>
      </c>
      <c r="AZ3200">
        <v>8080</v>
      </c>
      <c r="BA3200" t="s">
        <v>19393</v>
      </c>
      <c r="BB3200" t="s">
        <v>937</v>
      </c>
      <c r="BC3200">
        <v>92</v>
      </c>
      <c r="BD3200">
        <v>8080</v>
      </c>
      <c r="BE3200" t="s">
        <v>12545</v>
      </c>
      <c r="BF3200" t="s">
        <v>937</v>
      </c>
      <c r="BH3200">
        <v>98</v>
      </c>
      <c r="BI3200">
        <v>8080</v>
      </c>
      <c r="BJ3200" t="s">
        <v>5897</v>
      </c>
      <c r="BK3200" t="s">
        <v>937</v>
      </c>
      <c r="BP3200">
        <v>151</v>
      </c>
      <c r="BQ3200">
        <v>6210</v>
      </c>
      <c r="BS3200">
        <v>1</v>
      </c>
    </row>
    <row r="3201" spans="43:71" x14ac:dyDescent="0.2">
      <c r="AQ3201">
        <v>92</v>
      </c>
      <c r="AR3201">
        <v>8081</v>
      </c>
      <c r="AS3201" t="s">
        <v>33140</v>
      </c>
      <c r="AT3201" t="s">
        <v>937</v>
      </c>
      <c r="AU3201">
        <v>92</v>
      </c>
      <c r="AV3201">
        <v>8081</v>
      </c>
      <c r="AW3201" t="s">
        <v>26242</v>
      </c>
      <c r="AX3201" t="s">
        <v>937</v>
      </c>
      <c r="AY3201">
        <v>92</v>
      </c>
      <c r="AZ3201">
        <v>8081</v>
      </c>
      <c r="BA3201" t="s">
        <v>19394</v>
      </c>
      <c r="BB3201" t="s">
        <v>937</v>
      </c>
      <c r="BC3201">
        <v>92</v>
      </c>
      <c r="BD3201">
        <v>8081</v>
      </c>
      <c r="BE3201" t="s">
        <v>12546</v>
      </c>
      <c r="BF3201" t="s">
        <v>937</v>
      </c>
      <c r="BH3201">
        <v>98</v>
      </c>
      <c r="BI3201">
        <v>8081</v>
      </c>
      <c r="BJ3201" t="s">
        <v>5898</v>
      </c>
      <c r="BK3201" t="s">
        <v>937</v>
      </c>
      <c r="BP3201">
        <v>151</v>
      </c>
      <c r="BQ3201">
        <v>6240</v>
      </c>
      <c r="BS3201">
        <v>1</v>
      </c>
    </row>
    <row r="3202" spans="43:71" x14ac:dyDescent="0.2">
      <c r="AQ3202">
        <v>92</v>
      </c>
      <c r="AR3202">
        <v>8082</v>
      </c>
      <c r="AS3202" t="s">
        <v>33141</v>
      </c>
      <c r="AT3202" t="s">
        <v>938</v>
      </c>
      <c r="AU3202">
        <v>92</v>
      </c>
      <c r="AV3202">
        <v>8082</v>
      </c>
      <c r="AW3202" t="s">
        <v>26243</v>
      </c>
      <c r="AX3202" t="s">
        <v>938</v>
      </c>
      <c r="AY3202">
        <v>92</v>
      </c>
      <c r="AZ3202">
        <v>8082</v>
      </c>
      <c r="BA3202" t="s">
        <v>19395</v>
      </c>
      <c r="BB3202" t="s">
        <v>937</v>
      </c>
      <c r="BC3202">
        <v>92</v>
      </c>
      <c r="BD3202">
        <v>8082</v>
      </c>
      <c r="BE3202" t="s">
        <v>12547</v>
      </c>
      <c r="BF3202" t="s">
        <v>937</v>
      </c>
      <c r="BH3202">
        <v>98</v>
      </c>
      <c r="BI3202">
        <v>8082</v>
      </c>
      <c r="BJ3202" t="s">
        <v>5899</v>
      </c>
      <c r="BK3202" t="s">
        <v>938</v>
      </c>
      <c r="BP3202">
        <v>151</v>
      </c>
      <c r="BQ3202">
        <v>6250</v>
      </c>
      <c r="BS3202">
        <v>1</v>
      </c>
    </row>
    <row r="3203" spans="43:71" x14ac:dyDescent="0.2">
      <c r="AQ3203">
        <v>92</v>
      </c>
      <c r="AR3203">
        <v>8083</v>
      </c>
      <c r="AS3203" t="s">
        <v>33142</v>
      </c>
      <c r="AT3203" t="s">
        <v>937</v>
      </c>
      <c r="AU3203">
        <v>92</v>
      </c>
      <c r="AV3203">
        <v>8083</v>
      </c>
      <c r="AW3203" t="s">
        <v>26244</v>
      </c>
      <c r="AX3203" t="s">
        <v>937</v>
      </c>
      <c r="AY3203">
        <v>92</v>
      </c>
      <c r="AZ3203">
        <v>8083</v>
      </c>
      <c r="BA3203" t="s">
        <v>19396</v>
      </c>
      <c r="BB3203" t="s">
        <v>937</v>
      </c>
      <c r="BC3203">
        <v>92</v>
      </c>
      <c r="BD3203">
        <v>8083</v>
      </c>
      <c r="BE3203" t="s">
        <v>12548</v>
      </c>
      <c r="BF3203" t="s">
        <v>937</v>
      </c>
      <c r="BH3203">
        <v>98</v>
      </c>
      <c r="BI3203">
        <v>8083</v>
      </c>
      <c r="BJ3203" t="s">
        <v>5900</v>
      </c>
      <c r="BK3203" t="s">
        <v>937</v>
      </c>
      <c r="BP3203">
        <v>151</v>
      </c>
      <c r="BQ3203">
        <v>6256</v>
      </c>
      <c r="BS3203">
        <v>1</v>
      </c>
    </row>
    <row r="3204" spans="43:71" x14ac:dyDescent="0.2">
      <c r="AQ3204">
        <v>92</v>
      </c>
      <c r="AR3204">
        <v>8084</v>
      </c>
      <c r="AS3204" t="s">
        <v>33143</v>
      </c>
      <c r="AT3204" t="s">
        <v>937</v>
      </c>
      <c r="AU3204">
        <v>92</v>
      </c>
      <c r="AV3204">
        <v>8084</v>
      </c>
      <c r="AW3204" t="s">
        <v>26245</v>
      </c>
      <c r="AX3204" t="s">
        <v>937</v>
      </c>
      <c r="AY3204">
        <v>92</v>
      </c>
      <c r="AZ3204">
        <v>8084</v>
      </c>
      <c r="BA3204" t="s">
        <v>19397</v>
      </c>
      <c r="BB3204" t="s">
        <v>937</v>
      </c>
      <c r="BC3204">
        <v>92</v>
      </c>
      <c r="BD3204">
        <v>8084</v>
      </c>
      <c r="BE3204" t="s">
        <v>12549</v>
      </c>
      <c r="BF3204" t="s">
        <v>937</v>
      </c>
      <c r="BH3204">
        <v>98</v>
      </c>
      <c r="BI3204">
        <v>8084</v>
      </c>
      <c r="BJ3204" t="s">
        <v>5901</v>
      </c>
      <c r="BK3204" t="s">
        <v>937</v>
      </c>
      <c r="BP3204">
        <v>151</v>
      </c>
      <c r="BQ3204">
        <v>6260</v>
      </c>
      <c r="BS3204">
        <v>1</v>
      </c>
    </row>
    <row r="3205" spans="43:71" x14ac:dyDescent="0.2">
      <c r="AQ3205">
        <v>94</v>
      </c>
      <c r="AR3205">
        <v>6010</v>
      </c>
      <c r="AS3205" t="s">
        <v>33144</v>
      </c>
      <c r="AT3205" t="s">
        <v>937</v>
      </c>
      <c r="AU3205">
        <v>94</v>
      </c>
      <c r="AV3205">
        <v>6010</v>
      </c>
      <c r="AW3205" t="s">
        <v>26246</v>
      </c>
      <c r="AX3205" t="s">
        <v>937</v>
      </c>
      <c r="AY3205">
        <v>94</v>
      </c>
      <c r="AZ3205">
        <v>6010</v>
      </c>
      <c r="BA3205" t="s">
        <v>19398</v>
      </c>
      <c r="BB3205" t="s">
        <v>937</v>
      </c>
      <c r="BC3205">
        <v>94</v>
      </c>
      <c r="BD3205">
        <v>6010</v>
      </c>
      <c r="BE3205" t="s">
        <v>12550</v>
      </c>
      <c r="BF3205" t="s">
        <v>937</v>
      </c>
      <c r="BH3205">
        <v>99</v>
      </c>
      <c r="BI3205">
        <v>6010</v>
      </c>
      <c r="BJ3205" t="s">
        <v>5902</v>
      </c>
      <c r="BK3205" t="s">
        <v>937</v>
      </c>
      <c r="BP3205">
        <v>151</v>
      </c>
      <c r="BQ3205">
        <v>6270</v>
      </c>
      <c r="BS3205">
        <v>2</v>
      </c>
    </row>
    <row r="3206" spans="43:71" x14ac:dyDescent="0.2">
      <c r="AQ3206">
        <v>94</v>
      </c>
      <c r="AR3206">
        <v>6020</v>
      </c>
      <c r="AS3206" t="s">
        <v>33145</v>
      </c>
      <c r="AT3206" t="s">
        <v>937</v>
      </c>
      <c r="AU3206">
        <v>94</v>
      </c>
      <c r="AV3206">
        <v>6020</v>
      </c>
      <c r="AW3206" t="s">
        <v>26247</v>
      </c>
      <c r="AX3206" t="s">
        <v>937</v>
      </c>
      <c r="AY3206">
        <v>94</v>
      </c>
      <c r="AZ3206">
        <v>6020</v>
      </c>
      <c r="BA3206" t="s">
        <v>19399</v>
      </c>
      <c r="BB3206" t="s">
        <v>937</v>
      </c>
      <c r="BC3206">
        <v>94</v>
      </c>
      <c r="BD3206">
        <v>6020</v>
      </c>
      <c r="BE3206" t="s">
        <v>12551</v>
      </c>
      <c r="BF3206" t="s">
        <v>937</v>
      </c>
      <c r="BH3206">
        <v>99</v>
      </c>
      <c r="BI3206">
        <v>6020</v>
      </c>
      <c r="BJ3206" t="s">
        <v>5903</v>
      </c>
      <c r="BK3206" t="s">
        <v>937</v>
      </c>
      <c r="BP3206">
        <v>151</v>
      </c>
      <c r="BQ3206">
        <v>6280</v>
      </c>
      <c r="BS3206">
        <v>1</v>
      </c>
    </row>
    <row r="3207" spans="43:71" x14ac:dyDescent="0.2">
      <c r="AQ3207">
        <v>94</v>
      </c>
      <c r="AR3207">
        <v>6030</v>
      </c>
      <c r="AS3207" t="s">
        <v>33146</v>
      </c>
      <c r="AT3207" t="s">
        <v>937</v>
      </c>
      <c r="AU3207">
        <v>94</v>
      </c>
      <c r="AV3207">
        <v>6030</v>
      </c>
      <c r="AW3207" t="s">
        <v>26248</v>
      </c>
      <c r="AX3207" t="s">
        <v>937</v>
      </c>
      <c r="AY3207">
        <v>94</v>
      </c>
      <c r="AZ3207">
        <v>6030</v>
      </c>
      <c r="BA3207" t="s">
        <v>19400</v>
      </c>
      <c r="BB3207" t="s">
        <v>937</v>
      </c>
      <c r="BC3207">
        <v>94</v>
      </c>
      <c r="BD3207">
        <v>6030</v>
      </c>
      <c r="BE3207" t="s">
        <v>12552</v>
      </c>
      <c r="BF3207" t="s">
        <v>937</v>
      </c>
      <c r="BH3207">
        <v>99</v>
      </c>
      <c r="BI3207">
        <v>6030</v>
      </c>
      <c r="BJ3207" t="s">
        <v>5904</v>
      </c>
      <c r="BK3207" t="s">
        <v>937</v>
      </c>
      <c r="BP3207">
        <v>151</v>
      </c>
      <c r="BQ3207">
        <v>6290</v>
      </c>
      <c r="BS3207">
        <v>1</v>
      </c>
    </row>
    <row r="3208" spans="43:71" x14ac:dyDescent="0.2">
      <c r="AQ3208">
        <v>94</v>
      </c>
      <c r="AR3208">
        <v>6040</v>
      </c>
      <c r="AS3208" t="s">
        <v>33147</v>
      </c>
      <c r="AT3208" t="s">
        <v>937</v>
      </c>
      <c r="AU3208">
        <v>94</v>
      </c>
      <c r="AV3208">
        <v>6040</v>
      </c>
      <c r="AW3208" t="s">
        <v>26249</v>
      </c>
      <c r="AX3208" t="s">
        <v>937</v>
      </c>
      <c r="AY3208">
        <v>94</v>
      </c>
      <c r="AZ3208">
        <v>6040</v>
      </c>
      <c r="BA3208" t="s">
        <v>19401</v>
      </c>
      <c r="BB3208" t="s">
        <v>937</v>
      </c>
      <c r="BC3208">
        <v>94</v>
      </c>
      <c r="BD3208">
        <v>6040</v>
      </c>
      <c r="BE3208" t="s">
        <v>12553</v>
      </c>
      <c r="BF3208" t="s">
        <v>937</v>
      </c>
      <c r="BH3208">
        <v>99</v>
      </c>
      <c r="BI3208">
        <v>6040</v>
      </c>
      <c r="BJ3208" t="s">
        <v>5905</v>
      </c>
      <c r="BK3208" t="s">
        <v>937</v>
      </c>
      <c r="BP3208">
        <v>151</v>
      </c>
      <c r="BQ3208">
        <v>6300</v>
      </c>
      <c r="BS3208">
        <v>1</v>
      </c>
    </row>
    <row r="3209" spans="43:71" x14ac:dyDescent="0.2">
      <c r="AQ3209">
        <v>94</v>
      </c>
      <c r="AR3209">
        <v>6070</v>
      </c>
      <c r="AS3209" t="s">
        <v>33148</v>
      </c>
      <c r="AT3209" t="s">
        <v>937</v>
      </c>
      <c r="AU3209">
        <v>94</v>
      </c>
      <c r="AV3209">
        <v>6070</v>
      </c>
      <c r="AW3209" t="s">
        <v>26250</v>
      </c>
      <c r="AX3209" t="s">
        <v>937</v>
      </c>
      <c r="AY3209">
        <v>94</v>
      </c>
      <c r="AZ3209">
        <v>6070</v>
      </c>
      <c r="BA3209" t="s">
        <v>19402</v>
      </c>
      <c r="BB3209" t="s">
        <v>937</v>
      </c>
      <c r="BC3209">
        <v>94</v>
      </c>
      <c r="BD3209">
        <v>6070</v>
      </c>
      <c r="BE3209" t="s">
        <v>12554</v>
      </c>
      <c r="BF3209" t="s">
        <v>937</v>
      </c>
      <c r="BH3209">
        <v>99</v>
      </c>
      <c r="BI3209">
        <v>6070</v>
      </c>
      <c r="BJ3209" t="s">
        <v>5906</v>
      </c>
      <c r="BK3209" t="s">
        <v>937</v>
      </c>
      <c r="BP3209">
        <v>151</v>
      </c>
      <c r="BQ3209">
        <v>6310</v>
      </c>
      <c r="BS3209">
        <v>1</v>
      </c>
    </row>
    <row r="3210" spans="43:71" x14ac:dyDescent="0.2">
      <c r="AQ3210">
        <v>94</v>
      </c>
      <c r="AR3210">
        <v>6080</v>
      </c>
      <c r="AS3210" t="s">
        <v>33149</v>
      </c>
      <c r="AT3210" t="s">
        <v>937</v>
      </c>
      <c r="AU3210">
        <v>94</v>
      </c>
      <c r="AV3210">
        <v>6080</v>
      </c>
      <c r="AW3210" t="s">
        <v>26251</v>
      </c>
      <c r="AX3210" t="s">
        <v>937</v>
      </c>
      <c r="AY3210">
        <v>94</v>
      </c>
      <c r="AZ3210">
        <v>6080</v>
      </c>
      <c r="BA3210" t="s">
        <v>19403</v>
      </c>
      <c r="BB3210" t="s">
        <v>937</v>
      </c>
      <c r="BC3210">
        <v>94</v>
      </c>
      <c r="BD3210">
        <v>6080</v>
      </c>
      <c r="BE3210" t="s">
        <v>12555</v>
      </c>
      <c r="BF3210" t="s">
        <v>937</v>
      </c>
      <c r="BH3210">
        <v>99</v>
      </c>
      <c r="BI3210">
        <v>6080</v>
      </c>
      <c r="BJ3210" t="s">
        <v>5907</v>
      </c>
      <c r="BK3210" t="s">
        <v>938</v>
      </c>
      <c r="BP3210">
        <v>151</v>
      </c>
      <c r="BQ3210">
        <v>6320</v>
      </c>
      <c r="BS3210">
        <v>1</v>
      </c>
    </row>
    <row r="3211" spans="43:71" x14ac:dyDescent="0.2">
      <c r="AQ3211">
        <v>94</v>
      </c>
      <c r="AR3211">
        <v>6090</v>
      </c>
      <c r="AS3211" t="s">
        <v>33150</v>
      </c>
      <c r="AT3211" t="s">
        <v>937</v>
      </c>
      <c r="AU3211">
        <v>94</v>
      </c>
      <c r="AV3211">
        <v>6090</v>
      </c>
      <c r="AW3211" t="s">
        <v>26252</v>
      </c>
      <c r="AX3211" t="s">
        <v>937</v>
      </c>
      <c r="AY3211">
        <v>94</v>
      </c>
      <c r="AZ3211">
        <v>6090</v>
      </c>
      <c r="BA3211" t="s">
        <v>19404</v>
      </c>
      <c r="BB3211" t="s">
        <v>937</v>
      </c>
      <c r="BC3211">
        <v>94</v>
      </c>
      <c r="BD3211">
        <v>6090</v>
      </c>
      <c r="BE3211" t="s">
        <v>12556</v>
      </c>
      <c r="BF3211" t="s">
        <v>937</v>
      </c>
      <c r="BH3211">
        <v>99</v>
      </c>
      <c r="BI3211">
        <v>6090</v>
      </c>
      <c r="BJ3211" t="s">
        <v>5908</v>
      </c>
      <c r="BK3211" t="s">
        <v>937</v>
      </c>
      <c r="BP3211">
        <v>151</v>
      </c>
      <c r="BQ3211">
        <v>6330</v>
      </c>
      <c r="BS3211">
        <v>1</v>
      </c>
    </row>
    <row r="3212" spans="43:71" x14ac:dyDescent="0.2">
      <c r="AQ3212">
        <v>94</v>
      </c>
      <c r="AR3212">
        <v>6100</v>
      </c>
      <c r="AS3212" t="s">
        <v>33151</v>
      </c>
      <c r="AT3212" t="s">
        <v>937</v>
      </c>
      <c r="AU3212">
        <v>94</v>
      </c>
      <c r="AV3212">
        <v>6100</v>
      </c>
      <c r="AW3212" t="s">
        <v>26253</v>
      </c>
      <c r="AX3212" t="s">
        <v>937</v>
      </c>
      <c r="AY3212">
        <v>94</v>
      </c>
      <c r="AZ3212">
        <v>6100</v>
      </c>
      <c r="BA3212" t="s">
        <v>19405</v>
      </c>
      <c r="BB3212" t="s">
        <v>937</v>
      </c>
      <c r="BC3212">
        <v>94</v>
      </c>
      <c r="BD3212">
        <v>6100</v>
      </c>
      <c r="BE3212" t="s">
        <v>12557</v>
      </c>
      <c r="BF3212" t="s">
        <v>937</v>
      </c>
      <c r="BH3212">
        <v>99</v>
      </c>
      <c r="BI3212">
        <v>6100</v>
      </c>
      <c r="BJ3212" t="s">
        <v>5909</v>
      </c>
      <c r="BK3212" t="s">
        <v>937</v>
      </c>
      <c r="BP3212">
        <v>151</v>
      </c>
      <c r="BQ3212">
        <v>6340</v>
      </c>
      <c r="BS3212">
        <v>1</v>
      </c>
    </row>
    <row r="3213" spans="43:71" x14ac:dyDescent="0.2">
      <c r="AQ3213">
        <v>94</v>
      </c>
      <c r="AR3213">
        <v>6101</v>
      </c>
      <c r="AS3213" t="s">
        <v>33152</v>
      </c>
      <c r="AT3213" t="s">
        <v>937</v>
      </c>
      <c r="AU3213">
        <v>94</v>
      </c>
      <c r="AV3213">
        <v>6101</v>
      </c>
      <c r="AW3213" t="s">
        <v>26254</v>
      </c>
      <c r="AX3213" t="s">
        <v>937</v>
      </c>
      <c r="AY3213">
        <v>94</v>
      </c>
      <c r="AZ3213">
        <v>6101</v>
      </c>
      <c r="BA3213" t="s">
        <v>19406</v>
      </c>
      <c r="BB3213" t="s">
        <v>937</v>
      </c>
      <c r="BC3213">
        <v>94</v>
      </c>
      <c r="BD3213">
        <v>6101</v>
      </c>
      <c r="BE3213" t="s">
        <v>12558</v>
      </c>
      <c r="BF3213" t="s">
        <v>937</v>
      </c>
      <c r="BH3213">
        <v>99</v>
      </c>
      <c r="BI3213">
        <v>6101</v>
      </c>
      <c r="BJ3213" t="s">
        <v>5910</v>
      </c>
      <c r="BK3213" t="s">
        <v>937</v>
      </c>
      <c r="BP3213">
        <v>152</v>
      </c>
      <c r="BQ3213">
        <v>6010</v>
      </c>
      <c r="BS3213">
        <v>2</v>
      </c>
    </row>
    <row r="3214" spans="43:71" x14ac:dyDescent="0.2">
      <c r="AQ3214">
        <v>94</v>
      </c>
      <c r="AR3214">
        <v>6110</v>
      </c>
      <c r="AS3214" t="s">
        <v>33153</v>
      </c>
      <c r="AT3214" t="s">
        <v>936</v>
      </c>
      <c r="AU3214">
        <v>94</v>
      </c>
      <c r="AV3214">
        <v>6110</v>
      </c>
      <c r="AW3214" t="s">
        <v>26255</v>
      </c>
      <c r="AX3214" t="s">
        <v>936</v>
      </c>
      <c r="AY3214">
        <v>94</v>
      </c>
      <c r="AZ3214">
        <v>6110</v>
      </c>
      <c r="BA3214" t="s">
        <v>19407</v>
      </c>
      <c r="BB3214" t="s">
        <v>936</v>
      </c>
      <c r="BC3214">
        <v>94</v>
      </c>
      <c r="BD3214">
        <v>6110</v>
      </c>
      <c r="BE3214" t="s">
        <v>12559</v>
      </c>
      <c r="BF3214" t="s">
        <v>936</v>
      </c>
      <c r="BH3214">
        <v>99</v>
      </c>
      <c r="BI3214">
        <v>6110</v>
      </c>
      <c r="BJ3214" t="s">
        <v>5911</v>
      </c>
      <c r="BK3214" t="s">
        <v>936</v>
      </c>
      <c r="BP3214">
        <v>152</v>
      </c>
      <c r="BQ3214">
        <v>6020</v>
      </c>
      <c r="BS3214">
        <v>2</v>
      </c>
    </row>
    <row r="3215" spans="43:71" x14ac:dyDescent="0.2">
      <c r="AQ3215">
        <v>94</v>
      </c>
      <c r="AR3215">
        <v>6130</v>
      </c>
      <c r="AS3215" t="s">
        <v>33154</v>
      </c>
      <c r="AT3215" t="s">
        <v>936</v>
      </c>
      <c r="AU3215">
        <v>94</v>
      </c>
      <c r="AV3215">
        <v>6130</v>
      </c>
      <c r="AW3215" t="s">
        <v>26256</v>
      </c>
      <c r="AX3215" t="s">
        <v>936</v>
      </c>
      <c r="AY3215">
        <v>94</v>
      </c>
      <c r="AZ3215">
        <v>6130</v>
      </c>
      <c r="BA3215" t="s">
        <v>19408</v>
      </c>
      <c r="BB3215" t="s">
        <v>936</v>
      </c>
      <c r="BC3215">
        <v>94</v>
      </c>
      <c r="BD3215">
        <v>6130</v>
      </c>
      <c r="BE3215" t="s">
        <v>12560</v>
      </c>
      <c r="BF3215" t="s">
        <v>936</v>
      </c>
      <c r="BH3215">
        <v>99</v>
      </c>
      <c r="BI3215">
        <v>6130</v>
      </c>
      <c r="BJ3215" t="s">
        <v>5912</v>
      </c>
      <c r="BK3215" t="s">
        <v>937</v>
      </c>
      <c r="BP3215">
        <v>152</v>
      </c>
      <c r="BQ3215">
        <v>6030</v>
      </c>
      <c r="BS3215">
        <v>2</v>
      </c>
    </row>
    <row r="3216" spans="43:71" x14ac:dyDescent="0.2">
      <c r="AQ3216">
        <v>94</v>
      </c>
      <c r="AR3216">
        <v>6131</v>
      </c>
      <c r="AS3216" t="s">
        <v>33155</v>
      </c>
      <c r="AT3216" t="s">
        <v>937</v>
      </c>
      <c r="AU3216">
        <v>94</v>
      </c>
      <c r="AV3216">
        <v>6131</v>
      </c>
      <c r="AW3216" t="s">
        <v>26257</v>
      </c>
      <c r="AX3216" t="s">
        <v>937</v>
      </c>
      <c r="AY3216">
        <v>94</v>
      </c>
      <c r="AZ3216">
        <v>6131</v>
      </c>
      <c r="BA3216" t="s">
        <v>19409</v>
      </c>
      <c r="BB3216" t="s">
        <v>937</v>
      </c>
      <c r="BC3216">
        <v>94</v>
      </c>
      <c r="BD3216">
        <v>6131</v>
      </c>
      <c r="BE3216" t="s">
        <v>12561</v>
      </c>
      <c r="BF3216" t="s">
        <v>937</v>
      </c>
      <c r="BH3216">
        <v>99</v>
      </c>
      <c r="BI3216">
        <v>6131</v>
      </c>
      <c r="BJ3216" t="s">
        <v>5913</v>
      </c>
      <c r="BK3216" t="s">
        <v>937</v>
      </c>
      <c r="BP3216">
        <v>152</v>
      </c>
      <c r="BQ3216">
        <v>6040</v>
      </c>
      <c r="BS3216">
        <v>2</v>
      </c>
    </row>
    <row r="3217" spans="43:71" x14ac:dyDescent="0.2">
      <c r="AQ3217">
        <v>94</v>
      </c>
      <c r="AR3217">
        <v>6140</v>
      </c>
      <c r="AS3217" t="s">
        <v>33156</v>
      </c>
      <c r="AT3217" t="s">
        <v>937</v>
      </c>
      <c r="AU3217">
        <v>94</v>
      </c>
      <c r="AV3217">
        <v>6140</v>
      </c>
      <c r="AW3217" t="s">
        <v>26258</v>
      </c>
      <c r="AX3217" t="s">
        <v>937</v>
      </c>
      <c r="AY3217">
        <v>94</v>
      </c>
      <c r="AZ3217">
        <v>6140</v>
      </c>
      <c r="BA3217" t="s">
        <v>19410</v>
      </c>
      <c r="BB3217" t="s">
        <v>937</v>
      </c>
      <c r="BC3217">
        <v>94</v>
      </c>
      <c r="BD3217">
        <v>6140</v>
      </c>
      <c r="BE3217" t="s">
        <v>12562</v>
      </c>
      <c r="BF3217" t="s">
        <v>937</v>
      </c>
      <c r="BH3217">
        <v>99</v>
      </c>
      <c r="BI3217">
        <v>6140</v>
      </c>
      <c r="BJ3217" t="s">
        <v>5914</v>
      </c>
      <c r="BK3217" t="s">
        <v>937</v>
      </c>
      <c r="BP3217">
        <v>152</v>
      </c>
      <c r="BQ3217">
        <v>6070</v>
      </c>
      <c r="BS3217">
        <v>2</v>
      </c>
    </row>
    <row r="3218" spans="43:71" x14ac:dyDescent="0.2">
      <c r="AQ3218">
        <v>94</v>
      </c>
      <c r="AR3218">
        <v>6150</v>
      </c>
      <c r="AS3218" t="s">
        <v>33157</v>
      </c>
      <c r="AT3218" t="s">
        <v>938</v>
      </c>
      <c r="AU3218">
        <v>94</v>
      </c>
      <c r="AV3218">
        <v>6150</v>
      </c>
      <c r="AW3218" t="s">
        <v>26259</v>
      </c>
      <c r="AX3218" t="s">
        <v>938</v>
      </c>
      <c r="AY3218">
        <v>94</v>
      </c>
      <c r="AZ3218">
        <v>6150</v>
      </c>
      <c r="BA3218" t="s">
        <v>19411</v>
      </c>
      <c r="BB3218" t="s">
        <v>938</v>
      </c>
      <c r="BC3218">
        <v>94</v>
      </c>
      <c r="BD3218">
        <v>6150</v>
      </c>
      <c r="BE3218" t="s">
        <v>12563</v>
      </c>
      <c r="BF3218" t="s">
        <v>936</v>
      </c>
      <c r="BH3218">
        <v>99</v>
      </c>
      <c r="BI3218">
        <v>6150</v>
      </c>
      <c r="BJ3218" t="s">
        <v>5915</v>
      </c>
      <c r="BK3218" t="s">
        <v>937</v>
      </c>
      <c r="BP3218">
        <v>152</v>
      </c>
      <c r="BQ3218">
        <v>6080</v>
      </c>
      <c r="BS3218">
        <v>1</v>
      </c>
    </row>
    <row r="3219" spans="43:71" x14ac:dyDescent="0.2">
      <c r="AQ3219">
        <v>94</v>
      </c>
      <c r="AR3219">
        <v>6160</v>
      </c>
      <c r="AS3219" t="s">
        <v>33158</v>
      </c>
      <c r="AT3219" t="s">
        <v>937</v>
      </c>
      <c r="AU3219">
        <v>94</v>
      </c>
      <c r="AV3219">
        <v>6160</v>
      </c>
      <c r="AW3219" t="s">
        <v>26260</v>
      </c>
      <c r="AX3219" t="s">
        <v>937</v>
      </c>
      <c r="AY3219">
        <v>94</v>
      </c>
      <c r="AZ3219">
        <v>6160</v>
      </c>
      <c r="BA3219" t="s">
        <v>19412</v>
      </c>
      <c r="BB3219" t="s">
        <v>937</v>
      </c>
      <c r="BC3219">
        <v>94</v>
      </c>
      <c r="BD3219">
        <v>6160</v>
      </c>
      <c r="BE3219" t="s">
        <v>12564</v>
      </c>
      <c r="BF3219" t="s">
        <v>937</v>
      </c>
      <c r="BH3219">
        <v>99</v>
      </c>
      <c r="BI3219">
        <v>6160</v>
      </c>
      <c r="BJ3219" t="s">
        <v>5916</v>
      </c>
      <c r="BK3219" t="s">
        <v>937</v>
      </c>
      <c r="BP3219">
        <v>152</v>
      </c>
      <c r="BQ3219">
        <v>6090</v>
      </c>
      <c r="BS3219">
        <v>2</v>
      </c>
    </row>
    <row r="3220" spans="43:71" x14ac:dyDescent="0.2">
      <c r="AQ3220">
        <v>94</v>
      </c>
      <c r="AR3220">
        <v>6170</v>
      </c>
      <c r="AS3220" t="s">
        <v>33159</v>
      </c>
      <c r="AT3220" t="s">
        <v>938</v>
      </c>
      <c r="AU3220">
        <v>94</v>
      </c>
      <c r="AV3220">
        <v>6170</v>
      </c>
      <c r="AW3220" t="s">
        <v>26261</v>
      </c>
      <c r="AX3220" t="s">
        <v>938</v>
      </c>
      <c r="AY3220">
        <v>94</v>
      </c>
      <c r="AZ3220">
        <v>6170</v>
      </c>
      <c r="BA3220" t="s">
        <v>19413</v>
      </c>
      <c r="BB3220" t="s">
        <v>938</v>
      </c>
      <c r="BC3220">
        <v>94</v>
      </c>
      <c r="BD3220">
        <v>6170</v>
      </c>
      <c r="BE3220" t="s">
        <v>12565</v>
      </c>
      <c r="BF3220" t="s">
        <v>938</v>
      </c>
      <c r="BH3220">
        <v>99</v>
      </c>
      <c r="BI3220">
        <v>6170</v>
      </c>
      <c r="BJ3220" t="s">
        <v>5917</v>
      </c>
      <c r="BK3220" t="s">
        <v>937</v>
      </c>
      <c r="BP3220">
        <v>152</v>
      </c>
      <c r="BQ3220">
        <v>6100</v>
      </c>
      <c r="BS3220">
        <v>2</v>
      </c>
    </row>
    <row r="3221" spans="43:71" x14ac:dyDescent="0.2">
      <c r="AQ3221">
        <v>94</v>
      </c>
      <c r="AR3221">
        <v>6180</v>
      </c>
      <c r="AS3221" t="s">
        <v>33160</v>
      </c>
      <c r="AT3221" t="s">
        <v>937</v>
      </c>
      <c r="AU3221">
        <v>94</v>
      </c>
      <c r="AV3221">
        <v>6180</v>
      </c>
      <c r="AW3221" t="s">
        <v>26262</v>
      </c>
      <c r="AX3221" t="s">
        <v>937</v>
      </c>
      <c r="AY3221">
        <v>94</v>
      </c>
      <c r="AZ3221">
        <v>6180</v>
      </c>
      <c r="BA3221" t="s">
        <v>19414</v>
      </c>
      <c r="BB3221" t="s">
        <v>937</v>
      </c>
      <c r="BC3221">
        <v>94</v>
      </c>
      <c r="BD3221">
        <v>6180</v>
      </c>
      <c r="BE3221" t="s">
        <v>12566</v>
      </c>
      <c r="BF3221" t="s">
        <v>937</v>
      </c>
      <c r="BH3221">
        <v>99</v>
      </c>
      <c r="BI3221">
        <v>6180</v>
      </c>
      <c r="BJ3221" t="s">
        <v>5918</v>
      </c>
      <c r="BK3221" t="s">
        <v>937</v>
      </c>
      <c r="BP3221">
        <v>152</v>
      </c>
      <c r="BQ3221">
        <v>6101</v>
      </c>
      <c r="BS3221">
        <v>2</v>
      </c>
    </row>
    <row r="3222" spans="43:71" x14ac:dyDescent="0.2">
      <c r="AQ3222">
        <v>94</v>
      </c>
      <c r="AR3222">
        <v>6190</v>
      </c>
      <c r="AS3222" t="s">
        <v>33161</v>
      </c>
      <c r="AT3222" t="s">
        <v>937</v>
      </c>
      <c r="AU3222">
        <v>94</v>
      </c>
      <c r="AV3222">
        <v>6190</v>
      </c>
      <c r="AW3222" t="s">
        <v>26263</v>
      </c>
      <c r="AX3222" t="s">
        <v>937</v>
      </c>
      <c r="AY3222">
        <v>94</v>
      </c>
      <c r="AZ3222">
        <v>6190</v>
      </c>
      <c r="BA3222" t="s">
        <v>19415</v>
      </c>
      <c r="BB3222" t="s">
        <v>937</v>
      </c>
      <c r="BC3222">
        <v>94</v>
      </c>
      <c r="BD3222">
        <v>6190</v>
      </c>
      <c r="BE3222" t="s">
        <v>12567</v>
      </c>
      <c r="BF3222" t="s">
        <v>937</v>
      </c>
      <c r="BH3222">
        <v>99</v>
      </c>
      <c r="BI3222">
        <v>6190</v>
      </c>
      <c r="BJ3222" t="s">
        <v>5919</v>
      </c>
      <c r="BK3222" t="s">
        <v>937</v>
      </c>
      <c r="BP3222">
        <v>152</v>
      </c>
      <c r="BQ3222">
        <v>6110</v>
      </c>
      <c r="BS3222">
        <v>1</v>
      </c>
    </row>
    <row r="3223" spans="43:71" x14ac:dyDescent="0.2">
      <c r="AQ3223">
        <v>94</v>
      </c>
      <c r="AR3223">
        <v>6200</v>
      </c>
      <c r="AS3223" t="s">
        <v>33162</v>
      </c>
      <c r="AT3223" t="s">
        <v>937</v>
      </c>
      <c r="AU3223">
        <v>94</v>
      </c>
      <c r="AV3223">
        <v>6200</v>
      </c>
      <c r="AW3223" t="s">
        <v>26264</v>
      </c>
      <c r="AX3223" t="s">
        <v>937</v>
      </c>
      <c r="AY3223">
        <v>94</v>
      </c>
      <c r="AZ3223">
        <v>6200</v>
      </c>
      <c r="BA3223" t="s">
        <v>19416</v>
      </c>
      <c r="BB3223" t="s">
        <v>937</v>
      </c>
      <c r="BC3223">
        <v>94</v>
      </c>
      <c r="BD3223">
        <v>6200</v>
      </c>
      <c r="BE3223" t="s">
        <v>12568</v>
      </c>
      <c r="BF3223" t="s">
        <v>937</v>
      </c>
      <c r="BH3223">
        <v>99</v>
      </c>
      <c r="BI3223">
        <v>6200</v>
      </c>
      <c r="BJ3223" t="s">
        <v>5920</v>
      </c>
      <c r="BK3223" t="s">
        <v>937</v>
      </c>
      <c r="BP3223">
        <v>152</v>
      </c>
      <c r="BQ3223">
        <v>6130</v>
      </c>
      <c r="BS3223">
        <v>1</v>
      </c>
    </row>
    <row r="3224" spans="43:71" x14ac:dyDescent="0.2">
      <c r="AQ3224">
        <v>94</v>
      </c>
      <c r="AR3224">
        <v>6210</v>
      </c>
      <c r="AS3224" t="s">
        <v>33163</v>
      </c>
      <c r="AT3224" t="s">
        <v>936</v>
      </c>
      <c r="AU3224">
        <v>94</v>
      </c>
      <c r="AV3224">
        <v>6210</v>
      </c>
      <c r="AW3224" t="s">
        <v>26265</v>
      </c>
      <c r="AX3224" t="s">
        <v>936</v>
      </c>
      <c r="AY3224">
        <v>94</v>
      </c>
      <c r="AZ3224">
        <v>6210</v>
      </c>
      <c r="BA3224" t="s">
        <v>19417</v>
      </c>
      <c r="BB3224" t="s">
        <v>936</v>
      </c>
      <c r="BC3224">
        <v>94</v>
      </c>
      <c r="BD3224">
        <v>6210</v>
      </c>
      <c r="BE3224" t="s">
        <v>12569</v>
      </c>
      <c r="BF3224" t="s">
        <v>936</v>
      </c>
      <c r="BH3224">
        <v>99</v>
      </c>
      <c r="BI3224">
        <v>6210</v>
      </c>
      <c r="BJ3224" t="s">
        <v>5921</v>
      </c>
      <c r="BK3224" t="s">
        <v>936</v>
      </c>
      <c r="BP3224">
        <v>152</v>
      </c>
      <c r="BQ3224">
        <v>6131</v>
      </c>
      <c r="BS3224">
        <v>2</v>
      </c>
    </row>
    <row r="3225" spans="43:71" x14ac:dyDescent="0.2">
      <c r="AQ3225">
        <v>94</v>
      </c>
      <c r="AR3225">
        <v>6240</v>
      </c>
      <c r="AS3225" t="s">
        <v>33164</v>
      </c>
      <c r="AT3225" t="s">
        <v>937</v>
      </c>
      <c r="AU3225">
        <v>94</v>
      </c>
      <c r="AV3225">
        <v>6240</v>
      </c>
      <c r="AW3225" t="s">
        <v>26266</v>
      </c>
      <c r="AX3225" t="s">
        <v>937</v>
      </c>
      <c r="AY3225">
        <v>94</v>
      </c>
      <c r="AZ3225">
        <v>6240</v>
      </c>
      <c r="BA3225" t="s">
        <v>19418</v>
      </c>
      <c r="BB3225" t="s">
        <v>937</v>
      </c>
      <c r="BC3225">
        <v>94</v>
      </c>
      <c r="BD3225">
        <v>6240</v>
      </c>
      <c r="BE3225" t="s">
        <v>12570</v>
      </c>
      <c r="BF3225" t="s">
        <v>937</v>
      </c>
      <c r="BH3225">
        <v>99</v>
      </c>
      <c r="BI3225">
        <v>6240</v>
      </c>
      <c r="BJ3225" t="s">
        <v>5922</v>
      </c>
      <c r="BK3225" t="s">
        <v>937</v>
      </c>
      <c r="BP3225">
        <v>152</v>
      </c>
      <c r="BQ3225">
        <v>6140</v>
      </c>
      <c r="BS3225">
        <v>2</v>
      </c>
    </row>
    <row r="3226" spans="43:71" x14ac:dyDescent="0.2">
      <c r="AQ3226">
        <v>94</v>
      </c>
      <c r="AR3226">
        <v>6250</v>
      </c>
      <c r="AS3226" t="s">
        <v>33165</v>
      </c>
      <c r="AT3226" t="s">
        <v>936</v>
      </c>
      <c r="AU3226">
        <v>94</v>
      </c>
      <c r="AV3226">
        <v>6250</v>
      </c>
      <c r="AW3226" t="s">
        <v>26267</v>
      </c>
      <c r="AX3226" t="s">
        <v>936</v>
      </c>
      <c r="AY3226">
        <v>94</v>
      </c>
      <c r="AZ3226">
        <v>6250</v>
      </c>
      <c r="BA3226" t="s">
        <v>19419</v>
      </c>
      <c r="BB3226" t="s">
        <v>936</v>
      </c>
      <c r="BC3226">
        <v>94</v>
      </c>
      <c r="BD3226">
        <v>6250</v>
      </c>
      <c r="BE3226" t="s">
        <v>12571</v>
      </c>
      <c r="BF3226" t="s">
        <v>936</v>
      </c>
      <c r="BH3226">
        <v>99</v>
      </c>
      <c r="BI3226">
        <v>6250</v>
      </c>
      <c r="BJ3226" t="s">
        <v>5923</v>
      </c>
      <c r="BK3226" t="s">
        <v>936</v>
      </c>
      <c r="BP3226">
        <v>152</v>
      </c>
      <c r="BQ3226">
        <v>6150</v>
      </c>
      <c r="BS3226">
        <v>2</v>
      </c>
    </row>
    <row r="3227" spans="43:71" x14ac:dyDescent="0.2">
      <c r="AQ3227">
        <v>94</v>
      </c>
      <c r="AR3227">
        <v>6256</v>
      </c>
      <c r="AS3227" t="s">
        <v>33166</v>
      </c>
      <c r="AT3227" t="s">
        <v>936</v>
      </c>
      <c r="AU3227">
        <v>94</v>
      </c>
      <c r="AV3227">
        <v>6256</v>
      </c>
      <c r="AW3227" t="s">
        <v>26268</v>
      </c>
      <c r="AX3227" t="s">
        <v>936</v>
      </c>
      <c r="AY3227">
        <v>94</v>
      </c>
      <c r="AZ3227">
        <v>6256</v>
      </c>
      <c r="BA3227" t="s">
        <v>19420</v>
      </c>
      <c r="BB3227" t="s">
        <v>936</v>
      </c>
      <c r="BC3227">
        <v>94</v>
      </c>
      <c r="BD3227">
        <v>6256</v>
      </c>
      <c r="BE3227" t="s">
        <v>12572</v>
      </c>
      <c r="BF3227" t="s">
        <v>936</v>
      </c>
      <c r="BH3227">
        <v>99</v>
      </c>
      <c r="BI3227">
        <v>6256</v>
      </c>
      <c r="BJ3227" t="s">
        <v>5924</v>
      </c>
      <c r="BK3227" t="s">
        <v>936</v>
      </c>
      <c r="BP3227">
        <v>152</v>
      </c>
      <c r="BQ3227">
        <v>6160</v>
      </c>
      <c r="BS3227">
        <v>2</v>
      </c>
    </row>
    <row r="3228" spans="43:71" x14ac:dyDescent="0.2">
      <c r="AQ3228">
        <v>94</v>
      </c>
      <c r="AR3228">
        <v>6260</v>
      </c>
      <c r="AS3228" t="s">
        <v>33167</v>
      </c>
      <c r="AT3228" t="s">
        <v>937</v>
      </c>
      <c r="AU3228">
        <v>94</v>
      </c>
      <c r="AV3228">
        <v>6260</v>
      </c>
      <c r="AW3228" t="s">
        <v>26269</v>
      </c>
      <c r="AX3228" t="s">
        <v>937</v>
      </c>
      <c r="AY3228">
        <v>94</v>
      </c>
      <c r="AZ3228">
        <v>6260</v>
      </c>
      <c r="BA3228" t="s">
        <v>19421</v>
      </c>
      <c r="BB3228" t="s">
        <v>937</v>
      </c>
      <c r="BC3228">
        <v>94</v>
      </c>
      <c r="BD3228">
        <v>6260</v>
      </c>
      <c r="BE3228" t="s">
        <v>12573</v>
      </c>
      <c r="BF3228" t="s">
        <v>937</v>
      </c>
      <c r="BH3228">
        <v>99</v>
      </c>
      <c r="BI3228">
        <v>6260</v>
      </c>
      <c r="BJ3228" t="s">
        <v>5925</v>
      </c>
      <c r="BK3228" t="s">
        <v>937</v>
      </c>
      <c r="BP3228">
        <v>152</v>
      </c>
      <c r="BQ3228">
        <v>6170</v>
      </c>
      <c r="BS3228">
        <v>3</v>
      </c>
    </row>
    <row r="3229" spans="43:71" x14ac:dyDescent="0.2">
      <c r="AQ3229">
        <v>94</v>
      </c>
      <c r="AR3229">
        <v>6270</v>
      </c>
      <c r="AS3229" t="s">
        <v>33168</v>
      </c>
      <c r="AT3229" t="s">
        <v>937</v>
      </c>
      <c r="AU3229">
        <v>94</v>
      </c>
      <c r="AV3229">
        <v>6270</v>
      </c>
      <c r="AW3229" t="s">
        <v>26270</v>
      </c>
      <c r="AX3229" t="s">
        <v>937</v>
      </c>
      <c r="AY3229">
        <v>94</v>
      </c>
      <c r="AZ3229">
        <v>6270</v>
      </c>
      <c r="BA3229" t="s">
        <v>19422</v>
      </c>
      <c r="BB3229" t="s">
        <v>937</v>
      </c>
      <c r="BC3229">
        <v>94</v>
      </c>
      <c r="BD3229">
        <v>6270</v>
      </c>
      <c r="BE3229" t="s">
        <v>12574</v>
      </c>
      <c r="BF3229" t="s">
        <v>937</v>
      </c>
      <c r="BH3229">
        <v>99</v>
      </c>
      <c r="BI3229">
        <v>6270</v>
      </c>
      <c r="BJ3229" t="s">
        <v>5926</v>
      </c>
      <c r="BK3229" t="s">
        <v>937</v>
      </c>
      <c r="BP3229">
        <v>152</v>
      </c>
      <c r="BQ3229">
        <v>6180</v>
      </c>
      <c r="BS3229">
        <v>2</v>
      </c>
    </row>
    <row r="3230" spans="43:71" x14ac:dyDescent="0.2">
      <c r="AQ3230">
        <v>94</v>
      </c>
      <c r="AR3230">
        <v>6280</v>
      </c>
      <c r="AS3230" t="s">
        <v>33169</v>
      </c>
      <c r="AT3230" t="s">
        <v>936</v>
      </c>
      <c r="AU3230">
        <v>94</v>
      </c>
      <c r="AV3230">
        <v>6280</v>
      </c>
      <c r="AW3230" t="s">
        <v>26271</v>
      </c>
      <c r="AX3230" t="s">
        <v>936</v>
      </c>
      <c r="AY3230">
        <v>94</v>
      </c>
      <c r="AZ3230">
        <v>6280</v>
      </c>
      <c r="BA3230" t="s">
        <v>19423</v>
      </c>
      <c r="BB3230" t="s">
        <v>936</v>
      </c>
      <c r="BC3230">
        <v>94</v>
      </c>
      <c r="BD3230">
        <v>6280</v>
      </c>
      <c r="BE3230" t="s">
        <v>12575</v>
      </c>
      <c r="BF3230" t="s">
        <v>936</v>
      </c>
      <c r="BH3230">
        <v>99</v>
      </c>
      <c r="BI3230">
        <v>6280</v>
      </c>
      <c r="BJ3230" t="s">
        <v>5927</v>
      </c>
      <c r="BK3230" t="s">
        <v>936</v>
      </c>
      <c r="BP3230">
        <v>152</v>
      </c>
      <c r="BQ3230">
        <v>6190</v>
      </c>
      <c r="BS3230">
        <v>2</v>
      </c>
    </row>
    <row r="3231" spans="43:71" x14ac:dyDescent="0.2">
      <c r="AQ3231">
        <v>94</v>
      </c>
      <c r="AR3231">
        <v>6290</v>
      </c>
      <c r="AS3231" t="s">
        <v>33170</v>
      </c>
      <c r="AT3231" t="s">
        <v>937</v>
      </c>
      <c r="AU3231">
        <v>94</v>
      </c>
      <c r="AV3231">
        <v>6290</v>
      </c>
      <c r="AW3231" t="s">
        <v>26272</v>
      </c>
      <c r="AX3231" t="s">
        <v>937</v>
      </c>
      <c r="AY3231">
        <v>94</v>
      </c>
      <c r="AZ3231">
        <v>6290</v>
      </c>
      <c r="BA3231" t="s">
        <v>19424</v>
      </c>
      <c r="BB3231" t="s">
        <v>937</v>
      </c>
      <c r="BC3231">
        <v>94</v>
      </c>
      <c r="BD3231">
        <v>6290</v>
      </c>
      <c r="BE3231" t="s">
        <v>12576</v>
      </c>
      <c r="BF3231" t="s">
        <v>937</v>
      </c>
      <c r="BH3231">
        <v>99</v>
      </c>
      <c r="BI3231">
        <v>6290</v>
      </c>
      <c r="BJ3231" t="s">
        <v>5928</v>
      </c>
      <c r="BK3231" t="s">
        <v>937</v>
      </c>
      <c r="BP3231">
        <v>152</v>
      </c>
      <c r="BQ3231">
        <v>6200</v>
      </c>
      <c r="BS3231">
        <v>3</v>
      </c>
    </row>
    <row r="3232" spans="43:71" x14ac:dyDescent="0.2">
      <c r="AQ3232">
        <v>94</v>
      </c>
      <c r="AR3232">
        <v>6300</v>
      </c>
      <c r="AS3232" t="s">
        <v>33171</v>
      </c>
      <c r="AT3232" t="s">
        <v>938</v>
      </c>
      <c r="AU3232">
        <v>94</v>
      </c>
      <c r="AV3232">
        <v>6300</v>
      </c>
      <c r="AW3232" t="s">
        <v>26273</v>
      </c>
      <c r="AX3232" t="s">
        <v>938</v>
      </c>
      <c r="AY3232">
        <v>94</v>
      </c>
      <c r="AZ3232">
        <v>6300</v>
      </c>
      <c r="BA3232" t="s">
        <v>19425</v>
      </c>
      <c r="BB3232" t="s">
        <v>938</v>
      </c>
      <c r="BC3232">
        <v>94</v>
      </c>
      <c r="BD3232">
        <v>6300</v>
      </c>
      <c r="BE3232" t="s">
        <v>12577</v>
      </c>
      <c r="BF3232" t="s">
        <v>938</v>
      </c>
      <c r="BH3232">
        <v>99</v>
      </c>
      <c r="BI3232">
        <v>6300</v>
      </c>
      <c r="BJ3232" t="s">
        <v>5929</v>
      </c>
      <c r="BK3232" t="s">
        <v>938</v>
      </c>
      <c r="BP3232">
        <v>152</v>
      </c>
      <c r="BQ3232">
        <v>6210</v>
      </c>
      <c r="BS3232">
        <v>1</v>
      </c>
    </row>
    <row r="3233" spans="43:71" x14ac:dyDescent="0.2">
      <c r="AQ3233">
        <v>94</v>
      </c>
      <c r="AR3233">
        <v>6310</v>
      </c>
      <c r="AS3233" t="s">
        <v>33172</v>
      </c>
      <c r="AT3233" t="s">
        <v>938</v>
      </c>
      <c r="AU3233">
        <v>94</v>
      </c>
      <c r="AV3233">
        <v>6310</v>
      </c>
      <c r="AW3233" t="s">
        <v>26274</v>
      </c>
      <c r="AX3233" t="s">
        <v>938</v>
      </c>
      <c r="AY3233">
        <v>94</v>
      </c>
      <c r="AZ3233">
        <v>6310</v>
      </c>
      <c r="BA3233" t="s">
        <v>19426</v>
      </c>
      <c r="BB3233" t="s">
        <v>938</v>
      </c>
      <c r="BC3233">
        <v>94</v>
      </c>
      <c r="BD3233">
        <v>6310</v>
      </c>
      <c r="BE3233" t="s">
        <v>12578</v>
      </c>
      <c r="BF3233" t="s">
        <v>938</v>
      </c>
      <c r="BH3233">
        <v>99</v>
      </c>
      <c r="BI3233">
        <v>6310</v>
      </c>
      <c r="BJ3233" t="s">
        <v>5930</v>
      </c>
      <c r="BK3233" t="s">
        <v>938</v>
      </c>
      <c r="BP3233">
        <v>152</v>
      </c>
      <c r="BQ3233">
        <v>6240</v>
      </c>
      <c r="BS3233">
        <v>2</v>
      </c>
    </row>
    <row r="3234" spans="43:71" x14ac:dyDescent="0.2">
      <c r="AQ3234">
        <v>94</v>
      </c>
      <c r="AR3234">
        <v>6320</v>
      </c>
      <c r="AS3234" t="s">
        <v>33173</v>
      </c>
      <c r="AT3234" t="s">
        <v>938</v>
      </c>
      <c r="AU3234">
        <v>94</v>
      </c>
      <c r="AV3234">
        <v>6320</v>
      </c>
      <c r="AW3234" t="s">
        <v>26275</v>
      </c>
      <c r="AX3234" t="s">
        <v>938</v>
      </c>
      <c r="AY3234">
        <v>94</v>
      </c>
      <c r="AZ3234">
        <v>6320</v>
      </c>
      <c r="BA3234" t="s">
        <v>19427</v>
      </c>
      <c r="BB3234" t="s">
        <v>938</v>
      </c>
      <c r="BC3234">
        <v>94</v>
      </c>
      <c r="BD3234">
        <v>6320</v>
      </c>
      <c r="BE3234" t="s">
        <v>12579</v>
      </c>
      <c r="BF3234" t="s">
        <v>938</v>
      </c>
      <c r="BH3234">
        <v>99</v>
      </c>
      <c r="BI3234">
        <v>6320</v>
      </c>
      <c r="BJ3234" t="s">
        <v>5931</v>
      </c>
      <c r="BK3234" t="s">
        <v>938</v>
      </c>
      <c r="BP3234">
        <v>152</v>
      </c>
      <c r="BQ3234">
        <v>6250</v>
      </c>
      <c r="BS3234">
        <v>1</v>
      </c>
    </row>
    <row r="3235" spans="43:71" x14ac:dyDescent="0.2">
      <c r="AQ3235">
        <v>94</v>
      </c>
      <c r="AR3235">
        <v>6330</v>
      </c>
      <c r="AS3235" t="s">
        <v>33174</v>
      </c>
      <c r="AT3235" t="s">
        <v>936</v>
      </c>
      <c r="AU3235">
        <v>94</v>
      </c>
      <c r="AV3235">
        <v>6330</v>
      </c>
      <c r="AW3235" t="s">
        <v>26276</v>
      </c>
      <c r="AX3235" t="s">
        <v>936</v>
      </c>
      <c r="AY3235">
        <v>94</v>
      </c>
      <c r="AZ3235">
        <v>6330</v>
      </c>
      <c r="BA3235" t="s">
        <v>19428</v>
      </c>
      <c r="BB3235" t="s">
        <v>936</v>
      </c>
      <c r="BC3235">
        <v>94</v>
      </c>
      <c r="BD3235">
        <v>6330</v>
      </c>
      <c r="BE3235" t="s">
        <v>12580</v>
      </c>
      <c r="BF3235" t="s">
        <v>936</v>
      </c>
      <c r="BH3235">
        <v>99</v>
      </c>
      <c r="BI3235">
        <v>6330</v>
      </c>
      <c r="BJ3235" t="s">
        <v>5932</v>
      </c>
      <c r="BK3235" t="s">
        <v>936</v>
      </c>
      <c r="BP3235">
        <v>152</v>
      </c>
      <c r="BQ3235">
        <v>6256</v>
      </c>
      <c r="BS3235">
        <v>1</v>
      </c>
    </row>
    <row r="3236" spans="43:71" x14ac:dyDescent="0.2">
      <c r="AQ3236">
        <v>94</v>
      </c>
      <c r="AR3236">
        <v>6340</v>
      </c>
      <c r="AS3236" t="s">
        <v>33175</v>
      </c>
      <c r="AT3236" t="s">
        <v>936</v>
      </c>
      <c r="AU3236">
        <v>94</v>
      </c>
      <c r="AV3236">
        <v>6340</v>
      </c>
      <c r="AW3236" t="s">
        <v>26277</v>
      </c>
      <c r="AX3236" t="s">
        <v>936</v>
      </c>
      <c r="AY3236">
        <v>94</v>
      </c>
      <c r="AZ3236">
        <v>6340</v>
      </c>
      <c r="BA3236" t="s">
        <v>19429</v>
      </c>
      <c r="BB3236" t="s">
        <v>936</v>
      </c>
      <c r="BC3236">
        <v>94</v>
      </c>
      <c r="BD3236">
        <v>6340</v>
      </c>
      <c r="BE3236" t="s">
        <v>12581</v>
      </c>
      <c r="BF3236" t="s">
        <v>936</v>
      </c>
      <c r="BH3236">
        <v>99</v>
      </c>
      <c r="BI3236">
        <v>6340</v>
      </c>
      <c r="BJ3236" t="s">
        <v>5933</v>
      </c>
      <c r="BK3236" t="s">
        <v>936</v>
      </c>
      <c r="BP3236">
        <v>152</v>
      </c>
      <c r="BQ3236">
        <v>6260</v>
      </c>
      <c r="BS3236">
        <v>2</v>
      </c>
    </row>
    <row r="3237" spans="43:71" x14ac:dyDescent="0.2">
      <c r="AQ3237">
        <v>94</v>
      </c>
      <c r="AR3237">
        <v>6350</v>
      </c>
      <c r="AS3237" t="s">
        <v>33176</v>
      </c>
      <c r="AT3237" t="s">
        <v>936</v>
      </c>
      <c r="AU3237">
        <v>94</v>
      </c>
      <c r="AV3237">
        <v>6350</v>
      </c>
      <c r="AW3237" t="s">
        <v>26278</v>
      </c>
      <c r="AX3237" t="s">
        <v>936</v>
      </c>
      <c r="AY3237">
        <v>94</v>
      </c>
      <c r="AZ3237">
        <v>6350</v>
      </c>
      <c r="BA3237" t="s">
        <v>19430</v>
      </c>
      <c r="BB3237" t="s">
        <v>936</v>
      </c>
      <c r="BC3237">
        <v>94</v>
      </c>
      <c r="BD3237">
        <v>6350</v>
      </c>
      <c r="BE3237" t="s">
        <v>12582</v>
      </c>
      <c r="BF3237" t="s">
        <v>936</v>
      </c>
      <c r="BH3237">
        <v>99</v>
      </c>
      <c r="BI3237">
        <v>6350</v>
      </c>
      <c r="BJ3237" t="s">
        <v>5934</v>
      </c>
      <c r="BK3237" t="s">
        <v>936</v>
      </c>
      <c r="BP3237">
        <v>152</v>
      </c>
      <c r="BQ3237">
        <v>6270</v>
      </c>
      <c r="BS3237">
        <v>2</v>
      </c>
    </row>
    <row r="3238" spans="43:71" x14ac:dyDescent="0.2">
      <c r="AQ3238">
        <v>94</v>
      </c>
      <c r="AR3238">
        <v>6360</v>
      </c>
      <c r="AS3238" t="s">
        <v>33177</v>
      </c>
      <c r="AT3238" t="s">
        <v>936</v>
      </c>
      <c r="AU3238">
        <v>94</v>
      </c>
      <c r="AV3238">
        <v>6360</v>
      </c>
      <c r="AW3238" t="s">
        <v>26279</v>
      </c>
      <c r="AX3238" t="s">
        <v>936</v>
      </c>
      <c r="AY3238">
        <v>94</v>
      </c>
      <c r="AZ3238">
        <v>6360</v>
      </c>
      <c r="BA3238" t="s">
        <v>19431</v>
      </c>
      <c r="BB3238" t="s">
        <v>936</v>
      </c>
      <c r="BC3238">
        <v>94</v>
      </c>
      <c r="BD3238">
        <v>6360</v>
      </c>
      <c r="BE3238" t="s">
        <v>12583</v>
      </c>
      <c r="BF3238" t="s">
        <v>936</v>
      </c>
      <c r="BH3238">
        <v>99</v>
      </c>
      <c r="BI3238">
        <v>6360</v>
      </c>
      <c r="BJ3238" t="s">
        <v>5935</v>
      </c>
      <c r="BK3238" t="s">
        <v>936</v>
      </c>
      <c r="BP3238">
        <v>152</v>
      </c>
      <c r="BQ3238">
        <v>6280</v>
      </c>
      <c r="BS3238">
        <v>1</v>
      </c>
    </row>
    <row r="3239" spans="43:71" x14ac:dyDescent="0.2">
      <c r="AQ3239">
        <v>94</v>
      </c>
      <c r="AR3239">
        <v>7205</v>
      </c>
      <c r="AS3239" t="s">
        <v>33178</v>
      </c>
      <c r="AT3239" t="s">
        <v>937</v>
      </c>
      <c r="AU3239">
        <v>94</v>
      </c>
      <c r="AV3239">
        <v>7205</v>
      </c>
      <c r="AW3239" t="s">
        <v>26280</v>
      </c>
      <c r="AX3239" t="s">
        <v>937</v>
      </c>
      <c r="AY3239">
        <v>94</v>
      </c>
      <c r="AZ3239">
        <v>7205</v>
      </c>
      <c r="BA3239" t="s">
        <v>19432</v>
      </c>
      <c r="BB3239" t="s">
        <v>937</v>
      </c>
      <c r="BC3239">
        <v>94</v>
      </c>
      <c r="BD3239">
        <v>7205</v>
      </c>
      <c r="BE3239" t="s">
        <v>12584</v>
      </c>
      <c r="BF3239" t="s">
        <v>937</v>
      </c>
      <c r="BH3239">
        <v>99</v>
      </c>
      <c r="BI3239">
        <v>7205</v>
      </c>
      <c r="BJ3239" t="s">
        <v>5936</v>
      </c>
      <c r="BK3239" t="s">
        <v>937</v>
      </c>
      <c r="BP3239">
        <v>152</v>
      </c>
      <c r="BQ3239">
        <v>6290</v>
      </c>
      <c r="BS3239">
        <v>3</v>
      </c>
    </row>
    <row r="3240" spans="43:71" x14ac:dyDescent="0.2">
      <c r="AQ3240">
        <v>94</v>
      </c>
      <c r="AR3240">
        <v>7206</v>
      </c>
      <c r="AS3240" t="s">
        <v>33179</v>
      </c>
      <c r="AT3240" t="s">
        <v>936</v>
      </c>
      <c r="AU3240">
        <v>94</v>
      </c>
      <c r="AV3240">
        <v>7206</v>
      </c>
      <c r="AW3240" t="s">
        <v>26281</v>
      </c>
      <c r="AX3240" t="s">
        <v>936</v>
      </c>
      <c r="AY3240">
        <v>94</v>
      </c>
      <c r="AZ3240">
        <v>7206</v>
      </c>
      <c r="BA3240" t="s">
        <v>19433</v>
      </c>
      <c r="BB3240" t="s">
        <v>936</v>
      </c>
      <c r="BC3240">
        <v>94</v>
      </c>
      <c r="BD3240">
        <v>7206</v>
      </c>
      <c r="BE3240" t="s">
        <v>12585</v>
      </c>
      <c r="BF3240" t="s">
        <v>936</v>
      </c>
      <c r="BH3240">
        <v>99</v>
      </c>
      <c r="BI3240">
        <v>7206</v>
      </c>
      <c r="BJ3240" t="s">
        <v>5937</v>
      </c>
      <c r="BK3240" t="s">
        <v>938</v>
      </c>
      <c r="BP3240">
        <v>152</v>
      </c>
      <c r="BQ3240">
        <v>6300</v>
      </c>
      <c r="BS3240">
        <v>3</v>
      </c>
    </row>
    <row r="3241" spans="43:71" x14ac:dyDescent="0.2">
      <c r="AQ3241">
        <v>94</v>
      </c>
      <c r="AR3241">
        <v>7207</v>
      </c>
      <c r="AS3241" t="s">
        <v>33180</v>
      </c>
      <c r="AT3241" t="s">
        <v>936</v>
      </c>
      <c r="AU3241">
        <v>94</v>
      </c>
      <c r="AV3241">
        <v>7207</v>
      </c>
      <c r="AW3241" t="s">
        <v>26282</v>
      </c>
      <c r="AX3241" t="s">
        <v>936</v>
      </c>
      <c r="AY3241">
        <v>94</v>
      </c>
      <c r="AZ3241">
        <v>7207</v>
      </c>
      <c r="BA3241" t="s">
        <v>19434</v>
      </c>
      <c r="BB3241" t="s">
        <v>936</v>
      </c>
      <c r="BC3241">
        <v>94</v>
      </c>
      <c r="BD3241">
        <v>7207</v>
      </c>
      <c r="BE3241" t="s">
        <v>12586</v>
      </c>
      <c r="BF3241" t="s">
        <v>936</v>
      </c>
      <c r="BH3241">
        <v>99</v>
      </c>
      <c r="BI3241">
        <v>7207</v>
      </c>
      <c r="BJ3241" t="s">
        <v>5938</v>
      </c>
      <c r="BK3241" t="s">
        <v>938</v>
      </c>
      <c r="BP3241">
        <v>152</v>
      </c>
      <c r="BQ3241">
        <v>6310</v>
      </c>
      <c r="BS3241">
        <v>3</v>
      </c>
    </row>
    <row r="3242" spans="43:71" x14ac:dyDescent="0.2">
      <c r="AQ3242">
        <v>94</v>
      </c>
      <c r="AR3242">
        <v>7210</v>
      </c>
      <c r="AS3242" t="s">
        <v>33181</v>
      </c>
      <c r="AT3242" t="s">
        <v>937</v>
      </c>
      <c r="AU3242">
        <v>94</v>
      </c>
      <c r="AV3242">
        <v>7210</v>
      </c>
      <c r="AW3242" t="s">
        <v>26283</v>
      </c>
      <c r="AX3242" t="s">
        <v>937</v>
      </c>
      <c r="AY3242">
        <v>94</v>
      </c>
      <c r="AZ3242">
        <v>7210</v>
      </c>
      <c r="BA3242" t="s">
        <v>19435</v>
      </c>
      <c r="BB3242" t="s">
        <v>937</v>
      </c>
      <c r="BC3242">
        <v>94</v>
      </c>
      <c r="BD3242">
        <v>7210</v>
      </c>
      <c r="BE3242" t="s">
        <v>12587</v>
      </c>
      <c r="BF3242" t="s">
        <v>937</v>
      </c>
      <c r="BH3242">
        <v>99</v>
      </c>
      <c r="BI3242">
        <v>7210</v>
      </c>
      <c r="BJ3242" t="s">
        <v>5939</v>
      </c>
      <c r="BK3242" t="s">
        <v>937</v>
      </c>
      <c r="BP3242">
        <v>152</v>
      </c>
      <c r="BQ3242">
        <v>6320</v>
      </c>
      <c r="BS3242">
        <v>3</v>
      </c>
    </row>
    <row r="3243" spans="43:71" x14ac:dyDescent="0.2">
      <c r="AQ3243">
        <v>94</v>
      </c>
      <c r="AR3243">
        <v>8073</v>
      </c>
      <c r="AS3243" t="s">
        <v>33182</v>
      </c>
      <c r="AT3243" t="s">
        <v>936</v>
      </c>
      <c r="AU3243">
        <v>94</v>
      </c>
      <c r="AV3243">
        <v>8073</v>
      </c>
      <c r="AW3243" t="s">
        <v>26284</v>
      </c>
      <c r="AX3243" t="s">
        <v>936</v>
      </c>
      <c r="AY3243">
        <v>94</v>
      </c>
      <c r="AZ3243">
        <v>8073</v>
      </c>
      <c r="BA3243" t="s">
        <v>19436</v>
      </c>
      <c r="BB3243" t="s">
        <v>936</v>
      </c>
      <c r="BC3243">
        <v>94</v>
      </c>
      <c r="BD3243">
        <v>8073</v>
      </c>
      <c r="BE3243" t="s">
        <v>12588</v>
      </c>
      <c r="BF3243" t="s">
        <v>938</v>
      </c>
      <c r="BH3243">
        <v>99</v>
      </c>
      <c r="BI3243">
        <v>8073</v>
      </c>
      <c r="BJ3243" t="s">
        <v>5940</v>
      </c>
      <c r="BK3243" t="s">
        <v>936</v>
      </c>
      <c r="BP3243">
        <v>152</v>
      </c>
      <c r="BQ3243">
        <v>6330</v>
      </c>
      <c r="BS3243">
        <v>1</v>
      </c>
    </row>
    <row r="3244" spans="43:71" x14ac:dyDescent="0.2">
      <c r="AQ3244">
        <v>94</v>
      </c>
      <c r="AR3244">
        <v>8074</v>
      </c>
      <c r="AS3244" t="s">
        <v>33183</v>
      </c>
      <c r="AT3244" t="s">
        <v>937</v>
      </c>
      <c r="AU3244">
        <v>94</v>
      </c>
      <c r="AV3244">
        <v>8074</v>
      </c>
      <c r="AW3244" t="s">
        <v>26285</v>
      </c>
      <c r="AX3244" t="s">
        <v>937</v>
      </c>
      <c r="AY3244">
        <v>94</v>
      </c>
      <c r="AZ3244">
        <v>8074</v>
      </c>
      <c r="BA3244" t="s">
        <v>19437</v>
      </c>
      <c r="BB3244" t="s">
        <v>937</v>
      </c>
      <c r="BC3244">
        <v>94</v>
      </c>
      <c r="BD3244">
        <v>8074</v>
      </c>
      <c r="BE3244" t="s">
        <v>12589</v>
      </c>
      <c r="BF3244" t="s">
        <v>937</v>
      </c>
      <c r="BH3244">
        <v>99</v>
      </c>
      <c r="BI3244">
        <v>8074</v>
      </c>
      <c r="BJ3244" t="s">
        <v>5941</v>
      </c>
      <c r="BK3244" t="s">
        <v>937</v>
      </c>
      <c r="BP3244">
        <v>152</v>
      </c>
      <c r="BQ3244">
        <v>6340</v>
      </c>
      <c r="BS3244">
        <v>1</v>
      </c>
    </row>
    <row r="3245" spans="43:71" x14ac:dyDescent="0.2">
      <c r="AQ3245">
        <v>94</v>
      </c>
      <c r="AR3245">
        <v>8075</v>
      </c>
      <c r="AS3245" t="s">
        <v>33184</v>
      </c>
      <c r="AT3245" t="s">
        <v>936</v>
      </c>
      <c r="AU3245">
        <v>94</v>
      </c>
      <c r="AV3245">
        <v>8075</v>
      </c>
      <c r="AW3245" t="s">
        <v>26286</v>
      </c>
      <c r="AX3245" t="s">
        <v>936</v>
      </c>
      <c r="AY3245">
        <v>94</v>
      </c>
      <c r="AZ3245">
        <v>8075</v>
      </c>
      <c r="BA3245" t="s">
        <v>19438</v>
      </c>
      <c r="BB3245" t="s">
        <v>936</v>
      </c>
      <c r="BC3245">
        <v>94</v>
      </c>
      <c r="BD3245">
        <v>8075</v>
      </c>
      <c r="BE3245" t="s">
        <v>12590</v>
      </c>
      <c r="BF3245" t="s">
        <v>938</v>
      </c>
      <c r="BH3245">
        <v>99</v>
      </c>
      <c r="BI3245">
        <v>8075</v>
      </c>
      <c r="BJ3245" t="s">
        <v>5942</v>
      </c>
      <c r="BK3245" t="s">
        <v>936</v>
      </c>
      <c r="BP3245">
        <v>153</v>
      </c>
      <c r="BQ3245">
        <v>6010</v>
      </c>
      <c r="BS3245">
        <v>2</v>
      </c>
    </row>
    <row r="3246" spans="43:71" x14ac:dyDescent="0.2">
      <c r="AQ3246">
        <v>94</v>
      </c>
      <c r="AR3246">
        <v>8076</v>
      </c>
      <c r="AS3246" t="s">
        <v>33185</v>
      </c>
      <c r="AT3246" t="s">
        <v>937</v>
      </c>
      <c r="AU3246">
        <v>94</v>
      </c>
      <c r="AV3246">
        <v>8076</v>
      </c>
      <c r="AW3246" t="s">
        <v>26287</v>
      </c>
      <c r="AX3246" t="s">
        <v>937</v>
      </c>
      <c r="AY3246">
        <v>94</v>
      </c>
      <c r="AZ3246">
        <v>8076</v>
      </c>
      <c r="BA3246" t="s">
        <v>19439</v>
      </c>
      <c r="BB3246" t="s">
        <v>937</v>
      </c>
      <c r="BC3246">
        <v>94</v>
      </c>
      <c r="BD3246">
        <v>8076</v>
      </c>
      <c r="BE3246" t="s">
        <v>12591</v>
      </c>
      <c r="BF3246" t="s">
        <v>937</v>
      </c>
      <c r="BH3246">
        <v>99</v>
      </c>
      <c r="BI3246">
        <v>8076</v>
      </c>
      <c r="BJ3246" t="s">
        <v>5943</v>
      </c>
      <c r="BK3246" t="s">
        <v>937</v>
      </c>
      <c r="BP3246">
        <v>153</v>
      </c>
      <c r="BQ3246">
        <v>6020</v>
      </c>
      <c r="BS3246">
        <v>2</v>
      </c>
    </row>
    <row r="3247" spans="43:71" x14ac:dyDescent="0.2">
      <c r="AQ3247">
        <v>94</v>
      </c>
      <c r="AR3247">
        <v>8077</v>
      </c>
      <c r="AS3247" t="s">
        <v>33186</v>
      </c>
      <c r="AT3247" t="s">
        <v>937</v>
      </c>
      <c r="AU3247">
        <v>94</v>
      </c>
      <c r="AV3247">
        <v>8077</v>
      </c>
      <c r="AW3247" t="s">
        <v>26288</v>
      </c>
      <c r="AX3247" t="s">
        <v>937</v>
      </c>
      <c r="AY3247">
        <v>94</v>
      </c>
      <c r="AZ3247">
        <v>8077</v>
      </c>
      <c r="BA3247" t="s">
        <v>19440</v>
      </c>
      <c r="BB3247" t="s">
        <v>937</v>
      </c>
      <c r="BC3247">
        <v>94</v>
      </c>
      <c r="BD3247">
        <v>8077</v>
      </c>
      <c r="BE3247" t="s">
        <v>12592</v>
      </c>
      <c r="BF3247" t="s">
        <v>937</v>
      </c>
      <c r="BH3247">
        <v>99</v>
      </c>
      <c r="BI3247">
        <v>8077</v>
      </c>
      <c r="BJ3247" t="s">
        <v>5944</v>
      </c>
      <c r="BK3247" t="s">
        <v>937</v>
      </c>
      <c r="BP3247">
        <v>153</v>
      </c>
      <c r="BQ3247">
        <v>6030</v>
      </c>
      <c r="BS3247">
        <v>2</v>
      </c>
    </row>
    <row r="3248" spans="43:71" x14ac:dyDescent="0.2">
      <c r="AQ3248">
        <v>94</v>
      </c>
      <c r="AR3248">
        <v>8078</v>
      </c>
      <c r="AS3248" t="s">
        <v>33187</v>
      </c>
      <c r="AT3248" t="s">
        <v>937</v>
      </c>
      <c r="AU3248">
        <v>94</v>
      </c>
      <c r="AV3248">
        <v>8078</v>
      </c>
      <c r="AW3248" t="s">
        <v>26289</v>
      </c>
      <c r="AX3248" t="s">
        <v>937</v>
      </c>
      <c r="AY3248">
        <v>94</v>
      </c>
      <c r="AZ3248">
        <v>8078</v>
      </c>
      <c r="BA3248" t="s">
        <v>19441</v>
      </c>
      <c r="BB3248" t="s">
        <v>937</v>
      </c>
      <c r="BC3248">
        <v>94</v>
      </c>
      <c r="BD3248">
        <v>8078</v>
      </c>
      <c r="BE3248" t="s">
        <v>12593</v>
      </c>
      <c r="BF3248" t="s">
        <v>937</v>
      </c>
      <c r="BH3248">
        <v>99</v>
      </c>
      <c r="BI3248">
        <v>8078</v>
      </c>
      <c r="BJ3248" t="s">
        <v>5945</v>
      </c>
      <c r="BK3248" t="s">
        <v>937</v>
      </c>
      <c r="BP3248">
        <v>153</v>
      </c>
      <c r="BQ3248">
        <v>6040</v>
      </c>
      <c r="BS3248">
        <v>2</v>
      </c>
    </row>
    <row r="3249" spans="43:71" x14ac:dyDescent="0.2">
      <c r="AQ3249">
        <v>94</v>
      </c>
      <c r="AR3249">
        <v>8079</v>
      </c>
      <c r="AS3249" t="s">
        <v>33188</v>
      </c>
      <c r="AT3249" t="s">
        <v>937</v>
      </c>
      <c r="AU3249">
        <v>94</v>
      </c>
      <c r="AV3249">
        <v>8079</v>
      </c>
      <c r="AW3249" t="s">
        <v>26290</v>
      </c>
      <c r="AX3249" t="s">
        <v>937</v>
      </c>
      <c r="AY3249">
        <v>94</v>
      </c>
      <c r="AZ3249">
        <v>8079</v>
      </c>
      <c r="BA3249" t="s">
        <v>19442</v>
      </c>
      <c r="BB3249" t="s">
        <v>937</v>
      </c>
      <c r="BC3249">
        <v>94</v>
      </c>
      <c r="BD3249">
        <v>8079</v>
      </c>
      <c r="BE3249" t="s">
        <v>12594</v>
      </c>
      <c r="BF3249" t="s">
        <v>937</v>
      </c>
      <c r="BH3249">
        <v>99</v>
      </c>
      <c r="BI3249">
        <v>8079</v>
      </c>
      <c r="BJ3249" t="s">
        <v>5946</v>
      </c>
      <c r="BK3249" t="s">
        <v>937</v>
      </c>
      <c r="BP3249">
        <v>153</v>
      </c>
      <c r="BQ3249">
        <v>6070</v>
      </c>
      <c r="BS3249">
        <v>2</v>
      </c>
    </row>
    <row r="3250" spans="43:71" x14ac:dyDescent="0.2">
      <c r="AQ3250">
        <v>94</v>
      </c>
      <c r="AR3250">
        <v>8080</v>
      </c>
      <c r="AS3250" t="s">
        <v>33189</v>
      </c>
      <c r="AT3250" t="s">
        <v>938</v>
      </c>
      <c r="AU3250">
        <v>94</v>
      </c>
      <c r="AV3250">
        <v>8080</v>
      </c>
      <c r="AW3250" t="s">
        <v>26291</v>
      </c>
      <c r="AX3250" t="s">
        <v>938</v>
      </c>
      <c r="AY3250">
        <v>94</v>
      </c>
      <c r="AZ3250">
        <v>8080</v>
      </c>
      <c r="BA3250" t="s">
        <v>19443</v>
      </c>
      <c r="BB3250" t="s">
        <v>938</v>
      </c>
      <c r="BC3250">
        <v>94</v>
      </c>
      <c r="BD3250">
        <v>8080</v>
      </c>
      <c r="BE3250" t="s">
        <v>12595</v>
      </c>
      <c r="BF3250" t="s">
        <v>938</v>
      </c>
      <c r="BH3250">
        <v>99</v>
      </c>
      <c r="BI3250">
        <v>8080</v>
      </c>
      <c r="BJ3250" t="s">
        <v>5947</v>
      </c>
      <c r="BK3250" t="s">
        <v>937</v>
      </c>
      <c r="BP3250">
        <v>153</v>
      </c>
      <c r="BQ3250">
        <v>6080</v>
      </c>
      <c r="BS3250">
        <v>2</v>
      </c>
    </row>
    <row r="3251" spans="43:71" x14ac:dyDescent="0.2">
      <c r="AQ3251">
        <v>94</v>
      </c>
      <c r="AR3251">
        <v>8081</v>
      </c>
      <c r="AS3251" t="s">
        <v>33190</v>
      </c>
      <c r="AT3251" t="s">
        <v>938</v>
      </c>
      <c r="AU3251">
        <v>94</v>
      </c>
      <c r="AV3251">
        <v>8081</v>
      </c>
      <c r="AW3251" t="s">
        <v>26292</v>
      </c>
      <c r="AX3251" t="s">
        <v>938</v>
      </c>
      <c r="AY3251">
        <v>94</v>
      </c>
      <c r="AZ3251">
        <v>8081</v>
      </c>
      <c r="BA3251" t="s">
        <v>19444</v>
      </c>
      <c r="BB3251" t="s">
        <v>938</v>
      </c>
      <c r="BC3251">
        <v>94</v>
      </c>
      <c r="BD3251">
        <v>8081</v>
      </c>
      <c r="BE3251" t="s">
        <v>12596</v>
      </c>
      <c r="BF3251" t="s">
        <v>938</v>
      </c>
      <c r="BH3251">
        <v>99</v>
      </c>
      <c r="BI3251">
        <v>8081</v>
      </c>
      <c r="BJ3251" t="s">
        <v>5948</v>
      </c>
      <c r="BK3251" t="s">
        <v>937</v>
      </c>
      <c r="BP3251">
        <v>153</v>
      </c>
      <c r="BQ3251">
        <v>6090</v>
      </c>
      <c r="BS3251">
        <v>2</v>
      </c>
    </row>
    <row r="3252" spans="43:71" x14ac:dyDescent="0.2">
      <c r="AQ3252">
        <v>94</v>
      </c>
      <c r="AR3252">
        <v>8082</v>
      </c>
      <c r="AS3252" t="s">
        <v>33191</v>
      </c>
      <c r="AT3252" t="s">
        <v>937</v>
      </c>
      <c r="AU3252">
        <v>94</v>
      </c>
      <c r="AV3252">
        <v>8082</v>
      </c>
      <c r="AW3252" t="s">
        <v>26293</v>
      </c>
      <c r="AX3252" t="s">
        <v>937</v>
      </c>
      <c r="AY3252">
        <v>94</v>
      </c>
      <c r="AZ3252">
        <v>8082</v>
      </c>
      <c r="BA3252" t="s">
        <v>19445</v>
      </c>
      <c r="BB3252" t="s">
        <v>937</v>
      </c>
      <c r="BC3252">
        <v>94</v>
      </c>
      <c r="BD3252">
        <v>8082</v>
      </c>
      <c r="BE3252" t="s">
        <v>12597</v>
      </c>
      <c r="BF3252" t="s">
        <v>937</v>
      </c>
      <c r="BH3252">
        <v>99</v>
      </c>
      <c r="BI3252">
        <v>8082</v>
      </c>
      <c r="BJ3252" t="s">
        <v>5949</v>
      </c>
      <c r="BK3252" t="s">
        <v>937</v>
      </c>
      <c r="BP3252">
        <v>153</v>
      </c>
      <c r="BQ3252">
        <v>6100</v>
      </c>
      <c r="BS3252">
        <v>2</v>
      </c>
    </row>
    <row r="3253" spans="43:71" x14ac:dyDescent="0.2">
      <c r="AQ3253">
        <v>94</v>
      </c>
      <c r="AR3253">
        <v>8083</v>
      </c>
      <c r="AS3253" t="s">
        <v>33192</v>
      </c>
      <c r="AT3253" t="s">
        <v>937</v>
      </c>
      <c r="AU3253">
        <v>94</v>
      </c>
      <c r="AV3253">
        <v>8083</v>
      </c>
      <c r="AW3253" t="s">
        <v>26294</v>
      </c>
      <c r="AX3253" t="s">
        <v>937</v>
      </c>
      <c r="AY3253">
        <v>94</v>
      </c>
      <c r="AZ3253">
        <v>8083</v>
      </c>
      <c r="BA3253" t="s">
        <v>19446</v>
      </c>
      <c r="BB3253" t="s">
        <v>937</v>
      </c>
      <c r="BC3253">
        <v>94</v>
      </c>
      <c r="BD3253">
        <v>8083</v>
      </c>
      <c r="BE3253" t="s">
        <v>12598</v>
      </c>
      <c r="BF3253" t="s">
        <v>937</v>
      </c>
      <c r="BH3253">
        <v>99</v>
      </c>
      <c r="BI3253">
        <v>8083</v>
      </c>
      <c r="BJ3253" t="s">
        <v>5950</v>
      </c>
      <c r="BK3253" t="s">
        <v>937</v>
      </c>
      <c r="BP3253">
        <v>153</v>
      </c>
      <c r="BQ3253">
        <v>6101</v>
      </c>
      <c r="BS3253">
        <v>2</v>
      </c>
    </row>
    <row r="3254" spans="43:71" x14ac:dyDescent="0.2">
      <c r="AQ3254">
        <v>94</v>
      </c>
      <c r="AR3254">
        <v>8084</v>
      </c>
      <c r="AS3254" t="s">
        <v>33193</v>
      </c>
      <c r="AT3254" t="s">
        <v>937</v>
      </c>
      <c r="AU3254">
        <v>94</v>
      </c>
      <c r="AV3254">
        <v>8084</v>
      </c>
      <c r="AW3254" t="s">
        <v>26295</v>
      </c>
      <c r="AX3254" t="s">
        <v>937</v>
      </c>
      <c r="AY3254">
        <v>94</v>
      </c>
      <c r="AZ3254">
        <v>8084</v>
      </c>
      <c r="BA3254" t="s">
        <v>19447</v>
      </c>
      <c r="BB3254" t="s">
        <v>937</v>
      </c>
      <c r="BC3254">
        <v>94</v>
      </c>
      <c r="BD3254">
        <v>8084</v>
      </c>
      <c r="BE3254" t="s">
        <v>12599</v>
      </c>
      <c r="BF3254" t="s">
        <v>937</v>
      </c>
      <c r="BH3254">
        <v>99</v>
      </c>
      <c r="BI3254">
        <v>8084</v>
      </c>
      <c r="BJ3254" t="s">
        <v>5951</v>
      </c>
      <c r="BK3254" t="s">
        <v>938</v>
      </c>
      <c r="BP3254">
        <v>153</v>
      </c>
      <c r="BQ3254">
        <v>6110</v>
      </c>
      <c r="BS3254">
        <v>1</v>
      </c>
    </row>
    <row r="3255" spans="43:71" x14ac:dyDescent="0.2">
      <c r="AQ3255">
        <v>98</v>
      </c>
      <c r="AR3255">
        <v>6010</v>
      </c>
      <c r="AS3255" t="s">
        <v>33194</v>
      </c>
      <c r="AT3255" t="s">
        <v>937</v>
      </c>
      <c r="AU3255">
        <v>98</v>
      </c>
      <c r="AV3255">
        <v>6010</v>
      </c>
      <c r="AW3255" t="s">
        <v>26296</v>
      </c>
      <c r="AX3255" t="s">
        <v>937</v>
      </c>
      <c r="AY3255">
        <v>98</v>
      </c>
      <c r="AZ3255">
        <v>6010</v>
      </c>
      <c r="BA3255" t="s">
        <v>19448</v>
      </c>
      <c r="BB3255" t="s">
        <v>937</v>
      </c>
      <c r="BC3255">
        <v>98</v>
      </c>
      <c r="BD3255">
        <v>6010</v>
      </c>
      <c r="BE3255" t="s">
        <v>12600</v>
      </c>
      <c r="BF3255" t="s">
        <v>937</v>
      </c>
      <c r="BH3255">
        <v>100</v>
      </c>
      <c r="BI3255">
        <v>6010</v>
      </c>
      <c r="BJ3255" t="s">
        <v>5952</v>
      </c>
      <c r="BK3255" t="s">
        <v>937</v>
      </c>
      <c r="BP3255">
        <v>153</v>
      </c>
      <c r="BQ3255">
        <v>6130</v>
      </c>
      <c r="BS3255">
        <v>2</v>
      </c>
    </row>
    <row r="3256" spans="43:71" x14ac:dyDescent="0.2">
      <c r="AQ3256">
        <v>98</v>
      </c>
      <c r="AR3256">
        <v>6020</v>
      </c>
      <c r="AS3256" t="s">
        <v>33195</v>
      </c>
      <c r="AT3256" t="s">
        <v>937</v>
      </c>
      <c r="AU3256">
        <v>98</v>
      </c>
      <c r="AV3256">
        <v>6020</v>
      </c>
      <c r="AW3256" t="s">
        <v>26297</v>
      </c>
      <c r="AX3256" t="s">
        <v>937</v>
      </c>
      <c r="AY3256">
        <v>98</v>
      </c>
      <c r="AZ3256">
        <v>6020</v>
      </c>
      <c r="BA3256" t="s">
        <v>19449</v>
      </c>
      <c r="BB3256" t="s">
        <v>937</v>
      </c>
      <c r="BC3256">
        <v>98</v>
      </c>
      <c r="BD3256">
        <v>6020</v>
      </c>
      <c r="BE3256" t="s">
        <v>12601</v>
      </c>
      <c r="BF3256" t="s">
        <v>937</v>
      </c>
      <c r="BH3256">
        <v>100</v>
      </c>
      <c r="BI3256">
        <v>6020</v>
      </c>
      <c r="BJ3256" t="s">
        <v>5953</v>
      </c>
      <c r="BK3256" t="s">
        <v>937</v>
      </c>
      <c r="BP3256">
        <v>153</v>
      </c>
      <c r="BQ3256">
        <v>6131</v>
      </c>
      <c r="BS3256">
        <v>4</v>
      </c>
    </row>
    <row r="3257" spans="43:71" x14ac:dyDescent="0.2">
      <c r="AQ3257">
        <v>98</v>
      </c>
      <c r="AR3257">
        <v>6030</v>
      </c>
      <c r="AS3257" t="s">
        <v>33196</v>
      </c>
      <c r="AT3257" t="s">
        <v>937</v>
      </c>
      <c r="AU3257">
        <v>98</v>
      </c>
      <c r="AV3257">
        <v>6030</v>
      </c>
      <c r="AW3257" t="s">
        <v>26298</v>
      </c>
      <c r="AX3257" t="s">
        <v>937</v>
      </c>
      <c r="AY3257">
        <v>98</v>
      </c>
      <c r="AZ3257">
        <v>6030</v>
      </c>
      <c r="BA3257" t="s">
        <v>19450</v>
      </c>
      <c r="BB3257" t="s">
        <v>937</v>
      </c>
      <c r="BC3257">
        <v>98</v>
      </c>
      <c r="BD3257">
        <v>6030</v>
      </c>
      <c r="BE3257" t="s">
        <v>12602</v>
      </c>
      <c r="BF3257" t="s">
        <v>937</v>
      </c>
      <c r="BH3257">
        <v>100</v>
      </c>
      <c r="BI3257">
        <v>6030</v>
      </c>
      <c r="BJ3257" t="s">
        <v>5954</v>
      </c>
      <c r="BK3257" t="s">
        <v>937</v>
      </c>
      <c r="BP3257">
        <v>153</v>
      </c>
      <c r="BQ3257">
        <v>6140</v>
      </c>
      <c r="BS3257">
        <v>2</v>
      </c>
    </row>
    <row r="3258" spans="43:71" x14ac:dyDescent="0.2">
      <c r="AQ3258">
        <v>98</v>
      </c>
      <c r="AR3258">
        <v>6040</v>
      </c>
      <c r="AS3258" t="s">
        <v>33197</v>
      </c>
      <c r="AT3258" t="s">
        <v>937</v>
      </c>
      <c r="AU3258">
        <v>98</v>
      </c>
      <c r="AV3258">
        <v>6040</v>
      </c>
      <c r="AW3258" t="s">
        <v>26299</v>
      </c>
      <c r="AX3258" t="s">
        <v>937</v>
      </c>
      <c r="AY3258">
        <v>98</v>
      </c>
      <c r="AZ3258">
        <v>6040</v>
      </c>
      <c r="BA3258" t="s">
        <v>19451</v>
      </c>
      <c r="BB3258" t="s">
        <v>937</v>
      </c>
      <c r="BC3258">
        <v>98</v>
      </c>
      <c r="BD3258">
        <v>6040</v>
      </c>
      <c r="BE3258" t="s">
        <v>12603</v>
      </c>
      <c r="BF3258" t="s">
        <v>937</v>
      </c>
      <c r="BH3258">
        <v>100</v>
      </c>
      <c r="BI3258">
        <v>6040</v>
      </c>
      <c r="BJ3258" t="s">
        <v>5955</v>
      </c>
      <c r="BK3258" t="s">
        <v>936</v>
      </c>
      <c r="BP3258">
        <v>153</v>
      </c>
      <c r="BQ3258">
        <v>6150</v>
      </c>
      <c r="BS3258">
        <v>2</v>
      </c>
    </row>
    <row r="3259" spans="43:71" x14ac:dyDescent="0.2">
      <c r="AQ3259">
        <v>98</v>
      </c>
      <c r="AR3259">
        <v>6070</v>
      </c>
      <c r="AS3259" t="s">
        <v>33198</v>
      </c>
      <c r="AT3259" t="s">
        <v>937</v>
      </c>
      <c r="AU3259">
        <v>98</v>
      </c>
      <c r="AV3259">
        <v>6070</v>
      </c>
      <c r="AW3259" t="s">
        <v>26300</v>
      </c>
      <c r="AX3259" t="s">
        <v>937</v>
      </c>
      <c r="AY3259">
        <v>98</v>
      </c>
      <c r="AZ3259">
        <v>6070</v>
      </c>
      <c r="BA3259" t="s">
        <v>19452</v>
      </c>
      <c r="BB3259" t="s">
        <v>937</v>
      </c>
      <c r="BC3259">
        <v>98</v>
      </c>
      <c r="BD3259">
        <v>6070</v>
      </c>
      <c r="BE3259" t="s">
        <v>12604</v>
      </c>
      <c r="BF3259" t="s">
        <v>937</v>
      </c>
      <c r="BH3259">
        <v>100</v>
      </c>
      <c r="BI3259">
        <v>6070</v>
      </c>
      <c r="BJ3259" t="s">
        <v>5956</v>
      </c>
      <c r="BK3259" t="s">
        <v>936</v>
      </c>
      <c r="BP3259">
        <v>153</v>
      </c>
      <c r="BQ3259">
        <v>6160</v>
      </c>
      <c r="BS3259">
        <v>2</v>
      </c>
    </row>
    <row r="3260" spans="43:71" x14ac:dyDescent="0.2">
      <c r="AQ3260">
        <v>98</v>
      </c>
      <c r="AR3260">
        <v>6080</v>
      </c>
      <c r="AS3260" t="s">
        <v>33199</v>
      </c>
      <c r="AT3260" t="s">
        <v>937</v>
      </c>
      <c r="AU3260">
        <v>98</v>
      </c>
      <c r="AV3260">
        <v>6080</v>
      </c>
      <c r="AW3260" t="s">
        <v>26301</v>
      </c>
      <c r="AX3260" t="s">
        <v>937</v>
      </c>
      <c r="AY3260">
        <v>98</v>
      </c>
      <c r="AZ3260">
        <v>6080</v>
      </c>
      <c r="BA3260" t="s">
        <v>19453</v>
      </c>
      <c r="BB3260" t="s">
        <v>937</v>
      </c>
      <c r="BC3260">
        <v>98</v>
      </c>
      <c r="BD3260">
        <v>6080</v>
      </c>
      <c r="BE3260" t="s">
        <v>12605</v>
      </c>
      <c r="BF3260" t="s">
        <v>937</v>
      </c>
      <c r="BH3260">
        <v>100</v>
      </c>
      <c r="BI3260">
        <v>6080</v>
      </c>
      <c r="BJ3260" t="s">
        <v>5957</v>
      </c>
      <c r="BK3260" t="s">
        <v>938</v>
      </c>
      <c r="BP3260">
        <v>153</v>
      </c>
      <c r="BQ3260">
        <v>6170</v>
      </c>
      <c r="BS3260">
        <v>2</v>
      </c>
    </row>
    <row r="3261" spans="43:71" x14ac:dyDescent="0.2">
      <c r="AQ3261">
        <v>98</v>
      </c>
      <c r="AR3261">
        <v>6090</v>
      </c>
      <c r="AS3261" t="s">
        <v>33200</v>
      </c>
      <c r="AT3261" t="s">
        <v>937</v>
      </c>
      <c r="AU3261">
        <v>98</v>
      </c>
      <c r="AV3261">
        <v>6090</v>
      </c>
      <c r="AW3261" t="s">
        <v>26302</v>
      </c>
      <c r="AX3261" t="s">
        <v>937</v>
      </c>
      <c r="AY3261">
        <v>98</v>
      </c>
      <c r="AZ3261">
        <v>6090</v>
      </c>
      <c r="BA3261" t="s">
        <v>19454</v>
      </c>
      <c r="BB3261" t="s">
        <v>937</v>
      </c>
      <c r="BC3261">
        <v>98</v>
      </c>
      <c r="BD3261">
        <v>6090</v>
      </c>
      <c r="BE3261" t="s">
        <v>12606</v>
      </c>
      <c r="BF3261" t="s">
        <v>937</v>
      </c>
      <c r="BH3261">
        <v>100</v>
      </c>
      <c r="BI3261">
        <v>6090</v>
      </c>
      <c r="BJ3261" t="s">
        <v>5958</v>
      </c>
      <c r="BK3261" t="s">
        <v>937</v>
      </c>
      <c r="BP3261">
        <v>153</v>
      </c>
      <c r="BQ3261">
        <v>6180</v>
      </c>
      <c r="BS3261">
        <v>2</v>
      </c>
    </row>
    <row r="3262" spans="43:71" x14ac:dyDescent="0.2">
      <c r="AQ3262">
        <v>98</v>
      </c>
      <c r="AR3262">
        <v>6100</v>
      </c>
      <c r="AS3262" t="s">
        <v>33201</v>
      </c>
      <c r="AT3262" t="s">
        <v>936</v>
      </c>
      <c r="AU3262">
        <v>98</v>
      </c>
      <c r="AV3262">
        <v>6100</v>
      </c>
      <c r="AW3262" t="s">
        <v>26303</v>
      </c>
      <c r="AX3262" t="s">
        <v>936</v>
      </c>
      <c r="AY3262">
        <v>98</v>
      </c>
      <c r="AZ3262">
        <v>6100</v>
      </c>
      <c r="BA3262" t="s">
        <v>19455</v>
      </c>
      <c r="BB3262" t="s">
        <v>936</v>
      </c>
      <c r="BC3262">
        <v>98</v>
      </c>
      <c r="BD3262">
        <v>6100</v>
      </c>
      <c r="BE3262" t="s">
        <v>12607</v>
      </c>
      <c r="BF3262" t="s">
        <v>936</v>
      </c>
      <c r="BH3262">
        <v>100</v>
      </c>
      <c r="BI3262">
        <v>6100</v>
      </c>
      <c r="BJ3262" t="s">
        <v>5959</v>
      </c>
      <c r="BK3262" t="s">
        <v>937</v>
      </c>
      <c r="BP3262">
        <v>153</v>
      </c>
      <c r="BQ3262">
        <v>6190</v>
      </c>
      <c r="BS3262">
        <v>2</v>
      </c>
    </row>
    <row r="3263" spans="43:71" x14ac:dyDescent="0.2">
      <c r="AQ3263">
        <v>98</v>
      </c>
      <c r="AR3263">
        <v>6101</v>
      </c>
      <c r="AS3263" t="s">
        <v>33202</v>
      </c>
      <c r="AT3263" t="s">
        <v>936</v>
      </c>
      <c r="AU3263">
        <v>98</v>
      </c>
      <c r="AV3263">
        <v>6101</v>
      </c>
      <c r="AW3263" t="s">
        <v>26304</v>
      </c>
      <c r="AX3263" t="s">
        <v>936</v>
      </c>
      <c r="AY3263">
        <v>98</v>
      </c>
      <c r="AZ3263">
        <v>6101</v>
      </c>
      <c r="BA3263" t="s">
        <v>19456</v>
      </c>
      <c r="BB3263" t="s">
        <v>936</v>
      </c>
      <c r="BC3263">
        <v>98</v>
      </c>
      <c r="BD3263">
        <v>6101</v>
      </c>
      <c r="BE3263" t="s">
        <v>12608</v>
      </c>
      <c r="BF3263" t="s">
        <v>936</v>
      </c>
      <c r="BH3263">
        <v>100</v>
      </c>
      <c r="BI3263">
        <v>6101</v>
      </c>
      <c r="BJ3263" t="s">
        <v>5960</v>
      </c>
      <c r="BK3263" t="s">
        <v>937</v>
      </c>
      <c r="BP3263">
        <v>153</v>
      </c>
      <c r="BQ3263">
        <v>6200</v>
      </c>
      <c r="BS3263">
        <v>2</v>
      </c>
    </row>
    <row r="3264" spans="43:71" x14ac:dyDescent="0.2">
      <c r="AQ3264">
        <v>98</v>
      </c>
      <c r="AR3264">
        <v>6110</v>
      </c>
      <c r="AS3264" t="s">
        <v>33203</v>
      </c>
      <c r="AT3264" t="s">
        <v>939</v>
      </c>
      <c r="AU3264">
        <v>98</v>
      </c>
      <c r="AV3264">
        <v>6110</v>
      </c>
      <c r="AW3264" t="s">
        <v>26305</v>
      </c>
      <c r="AX3264" t="s">
        <v>939</v>
      </c>
      <c r="AY3264">
        <v>98</v>
      </c>
      <c r="AZ3264">
        <v>6110</v>
      </c>
      <c r="BA3264" t="s">
        <v>19457</v>
      </c>
      <c r="BB3264" t="s">
        <v>939</v>
      </c>
      <c r="BC3264">
        <v>98</v>
      </c>
      <c r="BD3264">
        <v>6110</v>
      </c>
      <c r="BE3264" t="s">
        <v>12609</v>
      </c>
      <c r="BF3264" t="s">
        <v>936</v>
      </c>
      <c r="BH3264">
        <v>100</v>
      </c>
      <c r="BI3264">
        <v>6110</v>
      </c>
      <c r="BJ3264" t="s">
        <v>5961</v>
      </c>
      <c r="BK3264" t="s">
        <v>936</v>
      </c>
      <c r="BP3264">
        <v>153</v>
      </c>
      <c r="BQ3264">
        <v>6210</v>
      </c>
      <c r="BS3264">
        <v>2</v>
      </c>
    </row>
    <row r="3265" spans="43:71" x14ac:dyDescent="0.2">
      <c r="AQ3265">
        <v>98</v>
      </c>
      <c r="AR3265">
        <v>6130</v>
      </c>
      <c r="AS3265" t="s">
        <v>33204</v>
      </c>
      <c r="AT3265" t="s">
        <v>937</v>
      </c>
      <c r="AU3265">
        <v>98</v>
      </c>
      <c r="AV3265">
        <v>6130</v>
      </c>
      <c r="AW3265" t="s">
        <v>26306</v>
      </c>
      <c r="AX3265" t="s">
        <v>937</v>
      </c>
      <c r="AY3265">
        <v>98</v>
      </c>
      <c r="AZ3265">
        <v>6130</v>
      </c>
      <c r="BA3265" t="s">
        <v>19458</v>
      </c>
      <c r="BB3265" t="s">
        <v>937</v>
      </c>
      <c r="BC3265">
        <v>98</v>
      </c>
      <c r="BD3265">
        <v>6130</v>
      </c>
      <c r="BE3265" t="s">
        <v>12610</v>
      </c>
      <c r="BF3265" t="s">
        <v>937</v>
      </c>
      <c r="BH3265">
        <v>100</v>
      </c>
      <c r="BI3265">
        <v>6130</v>
      </c>
      <c r="BJ3265" t="s">
        <v>5962</v>
      </c>
      <c r="BK3265" t="s">
        <v>938</v>
      </c>
      <c r="BP3265">
        <v>153</v>
      </c>
      <c r="BQ3265">
        <v>6240</v>
      </c>
      <c r="BS3265">
        <v>2</v>
      </c>
    </row>
    <row r="3266" spans="43:71" x14ac:dyDescent="0.2">
      <c r="AQ3266">
        <v>98</v>
      </c>
      <c r="AR3266">
        <v>6131</v>
      </c>
      <c r="AS3266" t="s">
        <v>33205</v>
      </c>
      <c r="AT3266" t="s">
        <v>936</v>
      </c>
      <c r="AU3266">
        <v>98</v>
      </c>
      <c r="AV3266">
        <v>6131</v>
      </c>
      <c r="AW3266" t="s">
        <v>26307</v>
      </c>
      <c r="AX3266" t="s">
        <v>936</v>
      </c>
      <c r="AY3266">
        <v>98</v>
      </c>
      <c r="AZ3266">
        <v>6131</v>
      </c>
      <c r="BA3266" t="s">
        <v>19459</v>
      </c>
      <c r="BB3266" t="s">
        <v>936</v>
      </c>
      <c r="BC3266">
        <v>98</v>
      </c>
      <c r="BD3266">
        <v>6131</v>
      </c>
      <c r="BE3266" t="s">
        <v>12611</v>
      </c>
      <c r="BF3266" t="s">
        <v>936</v>
      </c>
      <c r="BH3266">
        <v>100</v>
      </c>
      <c r="BI3266">
        <v>6131</v>
      </c>
      <c r="BJ3266" t="s">
        <v>5963</v>
      </c>
      <c r="BK3266" t="s">
        <v>937</v>
      </c>
      <c r="BP3266">
        <v>153</v>
      </c>
      <c r="BQ3266">
        <v>6250</v>
      </c>
      <c r="BS3266">
        <v>1</v>
      </c>
    </row>
    <row r="3267" spans="43:71" x14ac:dyDescent="0.2">
      <c r="AQ3267">
        <v>98</v>
      </c>
      <c r="AR3267">
        <v>6140</v>
      </c>
      <c r="AS3267" t="s">
        <v>33206</v>
      </c>
      <c r="AT3267" t="s">
        <v>937</v>
      </c>
      <c r="AU3267">
        <v>98</v>
      </c>
      <c r="AV3267">
        <v>6140</v>
      </c>
      <c r="AW3267" t="s">
        <v>26308</v>
      </c>
      <c r="AX3267" t="s">
        <v>937</v>
      </c>
      <c r="AY3267">
        <v>98</v>
      </c>
      <c r="AZ3267">
        <v>6140</v>
      </c>
      <c r="BA3267" t="s">
        <v>19460</v>
      </c>
      <c r="BB3267" t="s">
        <v>937</v>
      </c>
      <c r="BC3267">
        <v>98</v>
      </c>
      <c r="BD3267">
        <v>6140</v>
      </c>
      <c r="BE3267" t="s">
        <v>12612</v>
      </c>
      <c r="BF3267" t="s">
        <v>937</v>
      </c>
      <c r="BH3267">
        <v>100</v>
      </c>
      <c r="BI3267">
        <v>6140</v>
      </c>
      <c r="BJ3267" t="s">
        <v>5964</v>
      </c>
      <c r="BK3267" t="s">
        <v>937</v>
      </c>
      <c r="BP3267">
        <v>153</v>
      </c>
      <c r="BQ3267">
        <v>6256</v>
      </c>
      <c r="BS3267">
        <v>1</v>
      </c>
    </row>
    <row r="3268" spans="43:71" x14ac:dyDescent="0.2">
      <c r="AQ3268">
        <v>98</v>
      </c>
      <c r="AR3268">
        <v>6150</v>
      </c>
      <c r="AS3268" t="s">
        <v>33207</v>
      </c>
      <c r="AT3268" t="s">
        <v>937</v>
      </c>
      <c r="AU3268">
        <v>98</v>
      </c>
      <c r="AV3268">
        <v>6150</v>
      </c>
      <c r="AW3268" t="s">
        <v>26309</v>
      </c>
      <c r="AX3268" t="s">
        <v>937</v>
      </c>
      <c r="AY3268">
        <v>98</v>
      </c>
      <c r="AZ3268">
        <v>6150</v>
      </c>
      <c r="BA3268" t="s">
        <v>19461</v>
      </c>
      <c r="BB3268" t="s">
        <v>937</v>
      </c>
      <c r="BC3268">
        <v>98</v>
      </c>
      <c r="BD3268">
        <v>6150</v>
      </c>
      <c r="BE3268" t="s">
        <v>12613</v>
      </c>
      <c r="BF3268" t="s">
        <v>937</v>
      </c>
      <c r="BH3268">
        <v>100</v>
      </c>
      <c r="BI3268">
        <v>6150</v>
      </c>
      <c r="BJ3268" t="s">
        <v>5965</v>
      </c>
      <c r="BK3268" t="s">
        <v>937</v>
      </c>
      <c r="BP3268">
        <v>153</v>
      </c>
      <c r="BQ3268">
        <v>6260</v>
      </c>
      <c r="BS3268">
        <v>2</v>
      </c>
    </row>
    <row r="3269" spans="43:71" x14ac:dyDescent="0.2">
      <c r="AQ3269">
        <v>98</v>
      </c>
      <c r="AR3269">
        <v>6160</v>
      </c>
      <c r="AS3269" t="s">
        <v>33208</v>
      </c>
      <c r="AT3269" t="s">
        <v>937</v>
      </c>
      <c r="AU3269">
        <v>98</v>
      </c>
      <c r="AV3269">
        <v>6160</v>
      </c>
      <c r="AW3269" t="s">
        <v>26310</v>
      </c>
      <c r="AX3269" t="s">
        <v>937</v>
      </c>
      <c r="AY3269">
        <v>98</v>
      </c>
      <c r="AZ3269">
        <v>6160</v>
      </c>
      <c r="BA3269" t="s">
        <v>19462</v>
      </c>
      <c r="BB3269" t="s">
        <v>937</v>
      </c>
      <c r="BC3269">
        <v>98</v>
      </c>
      <c r="BD3269">
        <v>6160</v>
      </c>
      <c r="BE3269" t="s">
        <v>12614</v>
      </c>
      <c r="BF3269" t="s">
        <v>937</v>
      </c>
      <c r="BH3269">
        <v>100</v>
      </c>
      <c r="BI3269">
        <v>6160</v>
      </c>
      <c r="BJ3269" t="s">
        <v>5966</v>
      </c>
      <c r="BK3269" t="s">
        <v>937</v>
      </c>
      <c r="BP3269">
        <v>153</v>
      </c>
      <c r="BQ3269">
        <v>6270</v>
      </c>
      <c r="BS3269">
        <v>2</v>
      </c>
    </row>
    <row r="3270" spans="43:71" x14ac:dyDescent="0.2">
      <c r="AQ3270">
        <v>98</v>
      </c>
      <c r="AR3270">
        <v>6170</v>
      </c>
      <c r="AS3270" t="s">
        <v>33209</v>
      </c>
      <c r="AT3270" t="s">
        <v>937</v>
      </c>
      <c r="AU3270">
        <v>98</v>
      </c>
      <c r="AV3270">
        <v>6170</v>
      </c>
      <c r="AW3270" t="s">
        <v>26311</v>
      </c>
      <c r="AX3270" t="s">
        <v>937</v>
      </c>
      <c r="AY3270">
        <v>98</v>
      </c>
      <c r="AZ3270">
        <v>6170</v>
      </c>
      <c r="BA3270" t="s">
        <v>19463</v>
      </c>
      <c r="BB3270" t="s">
        <v>937</v>
      </c>
      <c r="BC3270">
        <v>98</v>
      </c>
      <c r="BD3270">
        <v>6170</v>
      </c>
      <c r="BE3270" t="s">
        <v>12615</v>
      </c>
      <c r="BF3270" t="s">
        <v>937</v>
      </c>
      <c r="BH3270">
        <v>100</v>
      </c>
      <c r="BI3270">
        <v>6170</v>
      </c>
      <c r="BJ3270" t="s">
        <v>5967</v>
      </c>
      <c r="BK3270" t="s">
        <v>937</v>
      </c>
      <c r="BP3270">
        <v>153</v>
      </c>
      <c r="BQ3270">
        <v>6280</v>
      </c>
      <c r="BS3270">
        <v>2</v>
      </c>
    </row>
    <row r="3271" spans="43:71" x14ac:dyDescent="0.2">
      <c r="AQ3271">
        <v>98</v>
      </c>
      <c r="AR3271">
        <v>6180</v>
      </c>
      <c r="AS3271" t="s">
        <v>33210</v>
      </c>
      <c r="AT3271" t="s">
        <v>937</v>
      </c>
      <c r="AU3271">
        <v>98</v>
      </c>
      <c r="AV3271">
        <v>6180</v>
      </c>
      <c r="AW3271" t="s">
        <v>26312</v>
      </c>
      <c r="AX3271" t="s">
        <v>937</v>
      </c>
      <c r="AY3271">
        <v>98</v>
      </c>
      <c r="AZ3271">
        <v>6180</v>
      </c>
      <c r="BA3271" t="s">
        <v>19464</v>
      </c>
      <c r="BB3271" t="s">
        <v>937</v>
      </c>
      <c r="BC3271">
        <v>98</v>
      </c>
      <c r="BD3271">
        <v>6180</v>
      </c>
      <c r="BE3271" t="s">
        <v>12616</v>
      </c>
      <c r="BF3271" t="s">
        <v>937</v>
      </c>
      <c r="BH3271">
        <v>100</v>
      </c>
      <c r="BI3271">
        <v>6180</v>
      </c>
      <c r="BJ3271" t="s">
        <v>5968</v>
      </c>
      <c r="BK3271" t="s">
        <v>937</v>
      </c>
      <c r="BP3271">
        <v>153</v>
      </c>
      <c r="BQ3271">
        <v>6290</v>
      </c>
      <c r="BS3271">
        <v>2</v>
      </c>
    </row>
    <row r="3272" spans="43:71" x14ac:dyDescent="0.2">
      <c r="AQ3272">
        <v>98</v>
      </c>
      <c r="AR3272">
        <v>6190</v>
      </c>
      <c r="AS3272" t="s">
        <v>33211</v>
      </c>
      <c r="AT3272" t="s">
        <v>937</v>
      </c>
      <c r="AU3272">
        <v>98</v>
      </c>
      <c r="AV3272">
        <v>6190</v>
      </c>
      <c r="AW3272" t="s">
        <v>26313</v>
      </c>
      <c r="AX3272" t="s">
        <v>937</v>
      </c>
      <c r="AY3272">
        <v>98</v>
      </c>
      <c r="AZ3272">
        <v>6190</v>
      </c>
      <c r="BA3272" t="s">
        <v>19465</v>
      </c>
      <c r="BB3272" t="s">
        <v>937</v>
      </c>
      <c r="BC3272">
        <v>98</v>
      </c>
      <c r="BD3272">
        <v>6190</v>
      </c>
      <c r="BE3272" t="s">
        <v>12617</v>
      </c>
      <c r="BF3272" t="s">
        <v>937</v>
      </c>
      <c r="BH3272">
        <v>100</v>
      </c>
      <c r="BI3272">
        <v>6190</v>
      </c>
      <c r="BJ3272" t="s">
        <v>5969</v>
      </c>
      <c r="BK3272" t="s">
        <v>937</v>
      </c>
      <c r="BP3272">
        <v>153</v>
      </c>
      <c r="BQ3272">
        <v>6300</v>
      </c>
      <c r="BS3272">
        <v>3</v>
      </c>
    </row>
    <row r="3273" spans="43:71" x14ac:dyDescent="0.2">
      <c r="AQ3273">
        <v>98</v>
      </c>
      <c r="AR3273">
        <v>6200</v>
      </c>
      <c r="AS3273" t="s">
        <v>33212</v>
      </c>
      <c r="AT3273" t="s">
        <v>937</v>
      </c>
      <c r="AU3273">
        <v>98</v>
      </c>
      <c r="AV3273">
        <v>6200</v>
      </c>
      <c r="AW3273" t="s">
        <v>26314</v>
      </c>
      <c r="AX3273" t="s">
        <v>937</v>
      </c>
      <c r="AY3273">
        <v>98</v>
      </c>
      <c r="AZ3273">
        <v>6200</v>
      </c>
      <c r="BA3273" t="s">
        <v>19466</v>
      </c>
      <c r="BB3273" t="s">
        <v>937</v>
      </c>
      <c r="BC3273">
        <v>98</v>
      </c>
      <c r="BD3273">
        <v>6200</v>
      </c>
      <c r="BE3273" t="s">
        <v>12618</v>
      </c>
      <c r="BF3273" t="s">
        <v>937</v>
      </c>
      <c r="BH3273">
        <v>100</v>
      </c>
      <c r="BI3273">
        <v>6200</v>
      </c>
      <c r="BJ3273" t="s">
        <v>5970</v>
      </c>
      <c r="BK3273" t="s">
        <v>939</v>
      </c>
      <c r="BP3273">
        <v>153</v>
      </c>
      <c r="BQ3273">
        <v>6310</v>
      </c>
      <c r="BS3273">
        <v>3</v>
      </c>
    </row>
    <row r="3274" spans="43:71" x14ac:dyDescent="0.2">
      <c r="AQ3274">
        <v>98</v>
      </c>
      <c r="AR3274">
        <v>6210</v>
      </c>
      <c r="AS3274" t="s">
        <v>33213</v>
      </c>
      <c r="AT3274" t="s">
        <v>936</v>
      </c>
      <c r="AU3274">
        <v>98</v>
      </c>
      <c r="AV3274">
        <v>6210</v>
      </c>
      <c r="AW3274" t="s">
        <v>26315</v>
      </c>
      <c r="AX3274" t="s">
        <v>936</v>
      </c>
      <c r="AY3274">
        <v>98</v>
      </c>
      <c r="AZ3274">
        <v>6210</v>
      </c>
      <c r="BA3274" t="s">
        <v>19467</v>
      </c>
      <c r="BB3274" t="s">
        <v>936</v>
      </c>
      <c r="BC3274">
        <v>98</v>
      </c>
      <c r="BD3274">
        <v>6210</v>
      </c>
      <c r="BE3274" t="s">
        <v>12619</v>
      </c>
      <c r="BF3274" t="s">
        <v>936</v>
      </c>
      <c r="BH3274">
        <v>100</v>
      </c>
      <c r="BI3274">
        <v>6210</v>
      </c>
      <c r="BJ3274" t="s">
        <v>5971</v>
      </c>
      <c r="BK3274" t="s">
        <v>936</v>
      </c>
      <c r="BP3274">
        <v>153</v>
      </c>
      <c r="BQ3274">
        <v>6320</v>
      </c>
      <c r="BS3274">
        <v>3</v>
      </c>
    </row>
    <row r="3275" spans="43:71" x14ac:dyDescent="0.2">
      <c r="AQ3275">
        <v>98</v>
      </c>
      <c r="AR3275">
        <v>6240</v>
      </c>
      <c r="AS3275" t="s">
        <v>33214</v>
      </c>
      <c r="AT3275" t="s">
        <v>937</v>
      </c>
      <c r="AU3275">
        <v>98</v>
      </c>
      <c r="AV3275">
        <v>6240</v>
      </c>
      <c r="AW3275" t="s">
        <v>26316</v>
      </c>
      <c r="AX3275" t="s">
        <v>937</v>
      </c>
      <c r="AY3275">
        <v>98</v>
      </c>
      <c r="AZ3275">
        <v>6240</v>
      </c>
      <c r="BA3275" t="s">
        <v>19468</v>
      </c>
      <c r="BB3275" t="s">
        <v>937</v>
      </c>
      <c r="BC3275">
        <v>98</v>
      </c>
      <c r="BD3275">
        <v>6240</v>
      </c>
      <c r="BE3275" t="s">
        <v>12620</v>
      </c>
      <c r="BF3275" t="s">
        <v>937</v>
      </c>
      <c r="BH3275">
        <v>100</v>
      </c>
      <c r="BI3275">
        <v>6240</v>
      </c>
      <c r="BJ3275" t="s">
        <v>5972</v>
      </c>
      <c r="BK3275" t="s">
        <v>937</v>
      </c>
      <c r="BP3275">
        <v>153</v>
      </c>
      <c r="BQ3275">
        <v>6330</v>
      </c>
      <c r="BS3275">
        <v>2</v>
      </c>
    </row>
    <row r="3276" spans="43:71" x14ac:dyDescent="0.2">
      <c r="AQ3276">
        <v>98</v>
      </c>
      <c r="AR3276">
        <v>6250</v>
      </c>
      <c r="AS3276" t="s">
        <v>33215</v>
      </c>
      <c r="AT3276" t="s">
        <v>936</v>
      </c>
      <c r="AU3276">
        <v>98</v>
      </c>
      <c r="AV3276">
        <v>6250</v>
      </c>
      <c r="AW3276" t="s">
        <v>26317</v>
      </c>
      <c r="AX3276" t="s">
        <v>936</v>
      </c>
      <c r="AY3276">
        <v>98</v>
      </c>
      <c r="AZ3276">
        <v>6250</v>
      </c>
      <c r="BA3276" t="s">
        <v>19469</v>
      </c>
      <c r="BB3276" t="s">
        <v>936</v>
      </c>
      <c r="BC3276">
        <v>98</v>
      </c>
      <c r="BD3276">
        <v>6250</v>
      </c>
      <c r="BE3276" t="s">
        <v>12621</v>
      </c>
      <c r="BF3276" t="s">
        <v>936</v>
      </c>
      <c r="BH3276">
        <v>100</v>
      </c>
      <c r="BI3276">
        <v>6250</v>
      </c>
      <c r="BJ3276" t="s">
        <v>5973</v>
      </c>
      <c r="BK3276" t="s">
        <v>936</v>
      </c>
      <c r="BP3276">
        <v>153</v>
      </c>
      <c r="BQ3276">
        <v>6340</v>
      </c>
      <c r="BS3276">
        <v>1</v>
      </c>
    </row>
    <row r="3277" spans="43:71" x14ac:dyDescent="0.2">
      <c r="AQ3277">
        <v>98</v>
      </c>
      <c r="AR3277">
        <v>6256</v>
      </c>
      <c r="AS3277" t="s">
        <v>33216</v>
      </c>
      <c r="AT3277" t="s">
        <v>936</v>
      </c>
      <c r="AU3277">
        <v>98</v>
      </c>
      <c r="AV3277">
        <v>6256</v>
      </c>
      <c r="AW3277" t="s">
        <v>26318</v>
      </c>
      <c r="AX3277" t="s">
        <v>936</v>
      </c>
      <c r="AY3277">
        <v>98</v>
      </c>
      <c r="AZ3277">
        <v>6256</v>
      </c>
      <c r="BA3277" t="s">
        <v>19470</v>
      </c>
      <c r="BB3277" t="s">
        <v>936</v>
      </c>
      <c r="BC3277">
        <v>98</v>
      </c>
      <c r="BD3277">
        <v>6256</v>
      </c>
      <c r="BE3277" t="s">
        <v>12622</v>
      </c>
      <c r="BF3277" t="s">
        <v>936</v>
      </c>
      <c r="BH3277">
        <v>100</v>
      </c>
      <c r="BI3277">
        <v>6256</v>
      </c>
      <c r="BJ3277" t="s">
        <v>5974</v>
      </c>
      <c r="BK3277" t="s">
        <v>936</v>
      </c>
      <c r="BP3277">
        <v>156</v>
      </c>
      <c r="BQ3277">
        <v>6010</v>
      </c>
      <c r="BS3277">
        <v>2</v>
      </c>
    </row>
    <row r="3278" spans="43:71" x14ac:dyDescent="0.2">
      <c r="AQ3278">
        <v>98</v>
      </c>
      <c r="AR3278">
        <v>6260</v>
      </c>
      <c r="AS3278" t="s">
        <v>33217</v>
      </c>
      <c r="AT3278" t="s">
        <v>937</v>
      </c>
      <c r="AU3278">
        <v>98</v>
      </c>
      <c r="AV3278">
        <v>6260</v>
      </c>
      <c r="AW3278" t="s">
        <v>26319</v>
      </c>
      <c r="AX3278" t="s">
        <v>937</v>
      </c>
      <c r="AY3278">
        <v>98</v>
      </c>
      <c r="AZ3278">
        <v>6260</v>
      </c>
      <c r="BA3278" t="s">
        <v>19471</v>
      </c>
      <c r="BB3278" t="s">
        <v>937</v>
      </c>
      <c r="BC3278">
        <v>98</v>
      </c>
      <c r="BD3278">
        <v>6260</v>
      </c>
      <c r="BE3278" t="s">
        <v>12623</v>
      </c>
      <c r="BF3278" t="s">
        <v>937</v>
      </c>
      <c r="BH3278">
        <v>100</v>
      </c>
      <c r="BI3278">
        <v>6260</v>
      </c>
      <c r="BJ3278" t="s">
        <v>5975</v>
      </c>
      <c r="BK3278" t="s">
        <v>937</v>
      </c>
      <c r="BP3278">
        <v>156</v>
      </c>
      <c r="BQ3278">
        <v>6020</v>
      </c>
      <c r="BS3278">
        <v>2</v>
      </c>
    </row>
    <row r="3279" spans="43:71" x14ac:dyDescent="0.2">
      <c r="AQ3279">
        <v>98</v>
      </c>
      <c r="AR3279">
        <v>6270</v>
      </c>
      <c r="AS3279" t="s">
        <v>33218</v>
      </c>
      <c r="AT3279" t="s">
        <v>937</v>
      </c>
      <c r="AU3279">
        <v>98</v>
      </c>
      <c r="AV3279">
        <v>6270</v>
      </c>
      <c r="AW3279" t="s">
        <v>26320</v>
      </c>
      <c r="AX3279" t="s">
        <v>937</v>
      </c>
      <c r="AY3279">
        <v>98</v>
      </c>
      <c r="AZ3279">
        <v>6270</v>
      </c>
      <c r="BA3279" t="s">
        <v>19472</v>
      </c>
      <c r="BB3279" t="s">
        <v>937</v>
      </c>
      <c r="BC3279">
        <v>98</v>
      </c>
      <c r="BD3279">
        <v>6270</v>
      </c>
      <c r="BE3279" t="s">
        <v>12624</v>
      </c>
      <c r="BF3279" t="s">
        <v>937</v>
      </c>
      <c r="BH3279">
        <v>100</v>
      </c>
      <c r="BI3279">
        <v>6270</v>
      </c>
      <c r="BJ3279" t="s">
        <v>5976</v>
      </c>
      <c r="BK3279" t="s">
        <v>937</v>
      </c>
      <c r="BP3279">
        <v>156</v>
      </c>
      <c r="BQ3279">
        <v>6030</v>
      </c>
      <c r="BS3279">
        <v>2</v>
      </c>
    </row>
    <row r="3280" spans="43:71" x14ac:dyDescent="0.2">
      <c r="AQ3280">
        <v>98</v>
      </c>
      <c r="AR3280">
        <v>6280</v>
      </c>
      <c r="AS3280" t="s">
        <v>33219</v>
      </c>
      <c r="AT3280" t="s">
        <v>936</v>
      </c>
      <c r="AU3280">
        <v>98</v>
      </c>
      <c r="AV3280">
        <v>6280</v>
      </c>
      <c r="AW3280" t="s">
        <v>26321</v>
      </c>
      <c r="AX3280" t="s">
        <v>936</v>
      </c>
      <c r="AY3280">
        <v>98</v>
      </c>
      <c r="AZ3280">
        <v>6280</v>
      </c>
      <c r="BA3280" t="s">
        <v>19473</v>
      </c>
      <c r="BB3280" t="s">
        <v>936</v>
      </c>
      <c r="BC3280">
        <v>98</v>
      </c>
      <c r="BD3280">
        <v>6280</v>
      </c>
      <c r="BE3280" t="s">
        <v>12625</v>
      </c>
      <c r="BF3280" t="s">
        <v>936</v>
      </c>
      <c r="BH3280">
        <v>100</v>
      </c>
      <c r="BI3280">
        <v>6280</v>
      </c>
      <c r="BJ3280" t="s">
        <v>5977</v>
      </c>
      <c r="BK3280" t="s">
        <v>936</v>
      </c>
      <c r="BP3280">
        <v>156</v>
      </c>
      <c r="BQ3280">
        <v>6040</v>
      </c>
      <c r="BS3280">
        <v>2</v>
      </c>
    </row>
    <row r="3281" spans="43:71" x14ac:dyDescent="0.2">
      <c r="AQ3281">
        <v>98</v>
      </c>
      <c r="AR3281">
        <v>6290</v>
      </c>
      <c r="AS3281" t="s">
        <v>33220</v>
      </c>
      <c r="AT3281" t="s">
        <v>936</v>
      </c>
      <c r="AU3281">
        <v>98</v>
      </c>
      <c r="AV3281">
        <v>6290</v>
      </c>
      <c r="AW3281" t="s">
        <v>26322</v>
      </c>
      <c r="AX3281" t="s">
        <v>936</v>
      </c>
      <c r="AY3281">
        <v>98</v>
      </c>
      <c r="AZ3281">
        <v>6290</v>
      </c>
      <c r="BA3281" t="s">
        <v>19474</v>
      </c>
      <c r="BB3281" t="s">
        <v>936</v>
      </c>
      <c r="BC3281">
        <v>98</v>
      </c>
      <c r="BD3281">
        <v>6290</v>
      </c>
      <c r="BE3281" t="s">
        <v>12626</v>
      </c>
      <c r="BF3281" t="s">
        <v>936</v>
      </c>
      <c r="BH3281">
        <v>100</v>
      </c>
      <c r="BI3281">
        <v>6290</v>
      </c>
      <c r="BJ3281" t="s">
        <v>5978</v>
      </c>
      <c r="BK3281" t="s">
        <v>936</v>
      </c>
      <c r="BP3281">
        <v>156</v>
      </c>
      <c r="BQ3281">
        <v>6070</v>
      </c>
      <c r="BS3281">
        <v>2</v>
      </c>
    </row>
    <row r="3282" spans="43:71" x14ac:dyDescent="0.2">
      <c r="AQ3282">
        <v>98</v>
      </c>
      <c r="AR3282">
        <v>6300</v>
      </c>
      <c r="AS3282" t="s">
        <v>33221</v>
      </c>
      <c r="AT3282" t="s">
        <v>936</v>
      </c>
      <c r="AU3282">
        <v>98</v>
      </c>
      <c r="AV3282">
        <v>6300</v>
      </c>
      <c r="AW3282" t="s">
        <v>26323</v>
      </c>
      <c r="AX3282" t="s">
        <v>936</v>
      </c>
      <c r="AY3282">
        <v>98</v>
      </c>
      <c r="AZ3282">
        <v>6300</v>
      </c>
      <c r="BA3282" t="s">
        <v>19475</v>
      </c>
      <c r="BB3282" t="s">
        <v>936</v>
      </c>
      <c r="BC3282">
        <v>98</v>
      </c>
      <c r="BD3282">
        <v>6300</v>
      </c>
      <c r="BE3282" t="s">
        <v>12627</v>
      </c>
      <c r="BF3282" t="s">
        <v>936</v>
      </c>
      <c r="BH3282">
        <v>100</v>
      </c>
      <c r="BI3282">
        <v>6300</v>
      </c>
      <c r="BJ3282" t="s">
        <v>5979</v>
      </c>
      <c r="BK3282" t="s">
        <v>936</v>
      </c>
      <c r="BP3282">
        <v>156</v>
      </c>
      <c r="BQ3282">
        <v>6080</v>
      </c>
      <c r="BS3282">
        <v>1</v>
      </c>
    </row>
    <row r="3283" spans="43:71" x14ac:dyDescent="0.2">
      <c r="AQ3283">
        <v>98</v>
      </c>
      <c r="AR3283">
        <v>6310</v>
      </c>
      <c r="AS3283" t="s">
        <v>33222</v>
      </c>
      <c r="AT3283" t="s">
        <v>936</v>
      </c>
      <c r="AU3283">
        <v>98</v>
      </c>
      <c r="AV3283">
        <v>6310</v>
      </c>
      <c r="AW3283" t="s">
        <v>26324</v>
      </c>
      <c r="AX3283" t="s">
        <v>936</v>
      </c>
      <c r="AY3283">
        <v>98</v>
      </c>
      <c r="AZ3283">
        <v>6310</v>
      </c>
      <c r="BA3283" t="s">
        <v>19476</v>
      </c>
      <c r="BB3283" t="s">
        <v>936</v>
      </c>
      <c r="BC3283">
        <v>98</v>
      </c>
      <c r="BD3283">
        <v>6310</v>
      </c>
      <c r="BE3283" t="s">
        <v>12628</v>
      </c>
      <c r="BF3283" t="s">
        <v>936</v>
      </c>
      <c r="BH3283">
        <v>100</v>
      </c>
      <c r="BI3283">
        <v>6310</v>
      </c>
      <c r="BJ3283" t="s">
        <v>5980</v>
      </c>
      <c r="BK3283" t="s">
        <v>936</v>
      </c>
      <c r="BP3283">
        <v>156</v>
      </c>
      <c r="BQ3283">
        <v>6090</v>
      </c>
      <c r="BS3283">
        <v>2</v>
      </c>
    </row>
    <row r="3284" spans="43:71" x14ac:dyDescent="0.2">
      <c r="AQ3284">
        <v>98</v>
      </c>
      <c r="AR3284">
        <v>6320</v>
      </c>
      <c r="AS3284" t="s">
        <v>33223</v>
      </c>
      <c r="AT3284" t="s">
        <v>936</v>
      </c>
      <c r="AU3284">
        <v>98</v>
      </c>
      <c r="AV3284">
        <v>6320</v>
      </c>
      <c r="AW3284" t="s">
        <v>26325</v>
      </c>
      <c r="AX3284" t="s">
        <v>936</v>
      </c>
      <c r="AY3284">
        <v>98</v>
      </c>
      <c r="AZ3284">
        <v>6320</v>
      </c>
      <c r="BA3284" t="s">
        <v>19477</v>
      </c>
      <c r="BB3284" t="s">
        <v>936</v>
      </c>
      <c r="BC3284">
        <v>98</v>
      </c>
      <c r="BD3284">
        <v>6320</v>
      </c>
      <c r="BE3284" t="s">
        <v>12629</v>
      </c>
      <c r="BF3284" t="s">
        <v>936</v>
      </c>
      <c r="BH3284">
        <v>100</v>
      </c>
      <c r="BI3284">
        <v>6320</v>
      </c>
      <c r="BJ3284" t="s">
        <v>5981</v>
      </c>
      <c r="BK3284" t="s">
        <v>937</v>
      </c>
      <c r="BP3284">
        <v>156</v>
      </c>
      <c r="BQ3284">
        <v>6100</v>
      </c>
      <c r="BS3284">
        <v>2</v>
      </c>
    </row>
    <row r="3285" spans="43:71" x14ac:dyDescent="0.2">
      <c r="AQ3285">
        <v>98</v>
      </c>
      <c r="AR3285">
        <v>6330</v>
      </c>
      <c r="AS3285" t="s">
        <v>33224</v>
      </c>
      <c r="AT3285" t="s">
        <v>936</v>
      </c>
      <c r="AU3285">
        <v>98</v>
      </c>
      <c r="AV3285">
        <v>6330</v>
      </c>
      <c r="AW3285" t="s">
        <v>26326</v>
      </c>
      <c r="AX3285" t="s">
        <v>936</v>
      </c>
      <c r="AY3285">
        <v>98</v>
      </c>
      <c r="AZ3285">
        <v>6330</v>
      </c>
      <c r="BA3285" t="s">
        <v>19478</v>
      </c>
      <c r="BB3285" t="s">
        <v>936</v>
      </c>
      <c r="BC3285">
        <v>98</v>
      </c>
      <c r="BD3285">
        <v>6330</v>
      </c>
      <c r="BE3285" t="s">
        <v>12630</v>
      </c>
      <c r="BF3285" t="s">
        <v>936</v>
      </c>
      <c r="BH3285">
        <v>100</v>
      </c>
      <c r="BI3285">
        <v>6330</v>
      </c>
      <c r="BJ3285" t="s">
        <v>5982</v>
      </c>
      <c r="BK3285" t="s">
        <v>936</v>
      </c>
      <c r="BP3285">
        <v>156</v>
      </c>
      <c r="BQ3285">
        <v>6101</v>
      </c>
      <c r="BS3285">
        <v>4</v>
      </c>
    </row>
    <row r="3286" spans="43:71" x14ac:dyDescent="0.2">
      <c r="AQ3286">
        <v>98</v>
      </c>
      <c r="AR3286">
        <v>6340</v>
      </c>
      <c r="AS3286" t="s">
        <v>33225</v>
      </c>
      <c r="AT3286" t="s">
        <v>936</v>
      </c>
      <c r="AU3286">
        <v>98</v>
      </c>
      <c r="AV3286">
        <v>6340</v>
      </c>
      <c r="AW3286" t="s">
        <v>26327</v>
      </c>
      <c r="AX3286" t="s">
        <v>936</v>
      </c>
      <c r="AY3286">
        <v>98</v>
      </c>
      <c r="AZ3286">
        <v>6340</v>
      </c>
      <c r="BA3286" t="s">
        <v>19479</v>
      </c>
      <c r="BB3286" t="s">
        <v>936</v>
      </c>
      <c r="BC3286">
        <v>98</v>
      </c>
      <c r="BD3286">
        <v>6340</v>
      </c>
      <c r="BE3286" t="s">
        <v>12631</v>
      </c>
      <c r="BF3286" t="s">
        <v>936</v>
      </c>
      <c r="BH3286">
        <v>100</v>
      </c>
      <c r="BI3286">
        <v>6340</v>
      </c>
      <c r="BJ3286" t="s">
        <v>5983</v>
      </c>
      <c r="BK3286" t="s">
        <v>936</v>
      </c>
      <c r="BP3286">
        <v>156</v>
      </c>
      <c r="BQ3286">
        <v>6110</v>
      </c>
      <c r="BS3286">
        <v>3</v>
      </c>
    </row>
    <row r="3287" spans="43:71" x14ac:dyDescent="0.2">
      <c r="AQ3287">
        <v>98</v>
      </c>
      <c r="AR3287">
        <v>6350</v>
      </c>
      <c r="AS3287" t="s">
        <v>33226</v>
      </c>
      <c r="AT3287" t="s">
        <v>936</v>
      </c>
      <c r="AU3287">
        <v>98</v>
      </c>
      <c r="AV3287">
        <v>6350</v>
      </c>
      <c r="AW3287" t="s">
        <v>26328</v>
      </c>
      <c r="AX3287" t="s">
        <v>936</v>
      </c>
      <c r="AY3287">
        <v>98</v>
      </c>
      <c r="AZ3287">
        <v>6350</v>
      </c>
      <c r="BA3287" t="s">
        <v>19480</v>
      </c>
      <c r="BB3287" t="s">
        <v>936</v>
      </c>
      <c r="BC3287">
        <v>98</v>
      </c>
      <c r="BD3287">
        <v>6350</v>
      </c>
      <c r="BE3287" t="s">
        <v>12632</v>
      </c>
      <c r="BF3287" t="s">
        <v>936</v>
      </c>
      <c r="BH3287">
        <v>100</v>
      </c>
      <c r="BI3287">
        <v>6350</v>
      </c>
      <c r="BJ3287" t="s">
        <v>5984</v>
      </c>
      <c r="BK3287" t="s">
        <v>936</v>
      </c>
      <c r="BP3287">
        <v>156</v>
      </c>
      <c r="BQ3287">
        <v>6130</v>
      </c>
      <c r="BS3287">
        <v>1</v>
      </c>
    </row>
    <row r="3288" spans="43:71" x14ac:dyDescent="0.2">
      <c r="AQ3288">
        <v>98</v>
      </c>
      <c r="AR3288">
        <v>6360</v>
      </c>
      <c r="AS3288" t="s">
        <v>33227</v>
      </c>
      <c r="AT3288" t="s">
        <v>936</v>
      </c>
      <c r="AU3288">
        <v>98</v>
      </c>
      <c r="AV3288">
        <v>6360</v>
      </c>
      <c r="AW3288" t="s">
        <v>26329</v>
      </c>
      <c r="AX3288" t="s">
        <v>936</v>
      </c>
      <c r="AY3288">
        <v>98</v>
      </c>
      <c r="AZ3288">
        <v>6360</v>
      </c>
      <c r="BA3288" t="s">
        <v>19481</v>
      </c>
      <c r="BB3288" t="s">
        <v>936</v>
      </c>
      <c r="BC3288">
        <v>98</v>
      </c>
      <c r="BD3288">
        <v>6360</v>
      </c>
      <c r="BE3288" t="s">
        <v>12633</v>
      </c>
      <c r="BF3288" t="s">
        <v>936</v>
      </c>
      <c r="BH3288">
        <v>100</v>
      </c>
      <c r="BI3288">
        <v>6360</v>
      </c>
      <c r="BJ3288" t="s">
        <v>5985</v>
      </c>
      <c r="BK3288" t="s">
        <v>936</v>
      </c>
      <c r="BP3288">
        <v>156</v>
      </c>
      <c r="BQ3288">
        <v>6131</v>
      </c>
      <c r="BS3288">
        <v>4</v>
      </c>
    </row>
    <row r="3289" spans="43:71" x14ac:dyDescent="0.2">
      <c r="AQ3289">
        <v>98</v>
      </c>
      <c r="AR3289">
        <v>7205</v>
      </c>
      <c r="AS3289" t="s">
        <v>33228</v>
      </c>
      <c r="AT3289" t="s">
        <v>937</v>
      </c>
      <c r="AU3289">
        <v>98</v>
      </c>
      <c r="AV3289">
        <v>7205</v>
      </c>
      <c r="AW3289" t="s">
        <v>26330</v>
      </c>
      <c r="AX3289" t="s">
        <v>937</v>
      </c>
      <c r="AY3289">
        <v>98</v>
      </c>
      <c r="AZ3289">
        <v>7205</v>
      </c>
      <c r="BA3289" t="s">
        <v>19482</v>
      </c>
      <c r="BB3289" t="s">
        <v>937</v>
      </c>
      <c r="BC3289">
        <v>98</v>
      </c>
      <c r="BD3289">
        <v>7205</v>
      </c>
      <c r="BE3289" t="s">
        <v>12634</v>
      </c>
      <c r="BF3289" t="s">
        <v>937</v>
      </c>
      <c r="BH3289">
        <v>100</v>
      </c>
      <c r="BI3289">
        <v>7205</v>
      </c>
      <c r="BJ3289" t="s">
        <v>5986</v>
      </c>
      <c r="BK3289" t="s">
        <v>937</v>
      </c>
      <c r="BP3289">
        <v>156</v>
      </c>
      <c r="BQ3289">
        <v>6140</v>
      </c>
      <c r="BS3289">
        <v>2</v>
      </c>
    </row>
    <row r="3290" spans="43:71" x14ac:dyDescent="0.2">
      <c r="AQ3290">
        <v>98</v>
      </c>
      <c r="AR3290">
        <v>7206</v>
      </c>
      <c r="AS3290" t="s">
        <v>33229</v>
      </c>
      <c r="AT3290" t="s">
        <v>936</v>
      </c>
      <c r="AU3290">
        <v>98</v>
      </c>
      <c r="AV3290">
        <v>7206</v>
      </c>
      <c r="AW3290" t="s">
        <v>26331</v>
      </c>
      <c r="AX3290" t="s">
        <v>936</v>
      </c>
      <c r="AY3290">
        <v>98</v>
      </c>
      <c r="AZ3290">
        <v>7206</v>
      </c>
      <c r="BA3290" t="s">
        <v>19483</v>
      </c>
      <c r="BB3290" t="s">
        <v>936</v>
      </c>
      <c r="BC3290">
        <v>98</v>
      </c>
      <c r="BD3290">
        <v>7206</v>
      </c>
      <c r="BE3290" t="s">
        <v>12635</v>
      </c>
      <c r="BF3290" t="s">
        <v>936</v>
      </c>
      <c r="BH3290">
        <v>100</v>
      </c>
      <c r="BI3290">
        <v>7206</v>
      </c>
      <c r="BJ3290" t="s">
        <v>5987</v>
      </c>
      <c r="BK3290" t="s">
        <v>936</v>
      </c>
      <c r="BP3290">
        <v>156</v>
      </c>
      <c r="BQ3290">
        <v>6150</v>
      </c>
      <c r="BS3290">
        <v>2</v>
      </c>
    </row>
    <row r="3291" spans="43:71" x14ac:dyDescent="0.2">
      <c r="AQ3291">
        <v>98</v>
      </c>
      <c r="AR3291">
        <v>7207</v>
      </c>
      <c r="AS3291" t="s">
        <v>33230</v>
      </c>
      <c r="AT3291" t="s">
        <v>937</v>
      </c>
      <c r="AU3291">
        <v>98</v>
      </c>
      <c r="AV3291">
        <v>7207</v>
      </c>
      <c r="AW3291" t="s">
        <v>26332</v>
      </c>
      <c r="AX3291" t="s">
        <v>937</v>
      </c>
      <c r="AY3291">
        <v>98</v>
      </c>
      <c r="AZ3291">
        <v>7207</v>
      </c>
      <c r="BA3291" t="s">
        <v>19484</v>
      </c>
      <c r="BB3291" t="s">
        <v>937</v>
      </c>
      <c r="BC3291">
        <v>98</v>
      </c>
      <c r="BD3291">
        <v>7207</v>
      </c>
      <c r="BE3291" t="s">
        <v>12636</v>
      </c>
      <c r="BF3291" t="s">
        <v>937</v>
      </c>
      <c r="BH3291">
        <v>100</v>
      </c>
      <c r="BI3291">
        <v>7207</v>
      </c>
      <c r="BJ3291" t="s">
        <v>5988</v>
      </c>
      <c r="BK3291" t="s">
        <v>936</v>
      </c>
      <c r="BP3291">
        <v>156</v>
      </c>
      <c r="BQ3291">
        <v>6160</v>
      </c>
      <c r="BS3291">
        <v>2</v>
      </c>
    </row>
    <row r="3292" spans="43:71" x14ac:dyDescent="0.2">
      <c r="AQ3292">
        <v>98</v>
      </c>
      <c r="AR3292">
        <v>7210</v>
      </c>
      <c r="AS3292" t="s">
        <v>33231</v>
      </c>
      <c r="AT3292" t="s">
        <v>937</v>
      </c>
      <c r="AU3292">
        <v>98</v>
      </c>
      <c r="AV3292">
        <v>7210</v>
      </c>
      <c r="AW3292" t="s">
        <v>26333</v>
      </c>
      <c r="AX3292" t="s">
        <v>937</v>
      </c>
      <c r="AY3292">
        <v>98</v>
      </c>
      <c r="AZ3292">
        <v>7210</v>
      </c>
      <c r="BA3292" t="s">
        <v>19485</v>
      </c>
      <c r="BB3292" t="s">
        <v>937</v>
      </c>
      <c r="BC3292">
        <v>98</v>
      </c>
      <c r="BD3292">
        <v>7210</v>
      </c>
      <c r="BE3292" t="s">
        <v>12637</v>
      </c>
      <c r="BF3292" t="s">
        <v>937</v>
      </c>
      <c r="BH3292">
        <v>100</v>
      </c>
      <c r="BI3292">
        <v>7210</v>
      </c>
      <c r="BJ3292" t="s">
        <v>5989</v>
      </c>
      <c r="BK3292" t="s">
        <v>937</v>
      </c>
      <c r="BP3292">
        <v>156</v>
      </c>
      <c r="BQ3292">
        <v>6170</v>
      </c>
      <c r="BS3292">
        <v>2</v>
      </c>
    </row>
    <row r="3293" spans="43:71" x14ac:dyDescent="0.2">
      <c r="AQ3293">
        <v>98</v>
      </c>
      <c r="AR3293">
        <v>8073</v>
      </c>
      <c r="AS3293" t="s">
        <v>33232</v>
      </c>
      <c r="AT3293" t="s">
        <v>936</v>
      </c>
      <c r="AU3293">
        <v>98</v>
      </c>
      <c r="AV3293">
        <v>8073</v>
      </c>
      <c r="AW3293" t="s">
        <v>26334</v>
      </c>
      <c r="AX3293" t="s">
        <v>936</v>
      </c>
      <c r="AY3293">
        <v>98</v>
      </c>
      <c r="AZ3293">
        <v>8073</v>
      </c>
      <c r="BA3293" t="s">
        <v>19486</v>
      </c>
      <c r="BB3293" t="s">
        <v>936</v>
      </c>
      <c r="BC3293">
        <v>98</v>
      </c>
      <c r="BD3293">
        <v>8073</v>
      </c>
      <c r="BE3293" t="s">
        <v>12638</v>
      </c>
      <c r="BF3293" t="s">
        <v>936</v>
      </c>
      <c r="BH3293">
        <v>100</v>
      </c>
      <c r="BI3293">
        <v>8073</v>
      </c>
      <c r="BJ3293" t="s">
        <v>5990</v>
      </c>
      <c r="BK3293" t="s">
        <v>936</v>
      </c>
      <c r="BP3293">
        <v>156</v>
      </c>
      <c r="BQ3293">
        <v>6180</v>
      </c>
      <c r="BS3293">
        <v>2</v>
      </c>
    </row>
    <row r="3294" spans="43:71" x14ac:dyDescent="0.2">
      <c r="AQ3294">
        <v>98</v>
      </c>
      <c r="AR3294">
        <v>8074</v>
      </c>
      <c r="AS3294" t="s">
        <v>33233</v>
      </c>
      <c r="AT3294" t="s">
        <v>937</v>
      </c>
      <c r="AU3294">
        <v>98</v>
      </c>
      <c r="AV3294">
        <v>8074</v>
      </c>
      <c r="AW3294" t="s">
        <v>26335</v>
      </c>
      <c r="AX3294" t="s">
        <v>937</v>
      </c>
      <c r="AY3294">
        <v>98</v>
      </c>
      <c r="AZ3294">
        <v>8074</v>
      </c>
      <c r="BA3294" t="s">
        <v>19487</v>
      </c>
      <c r="BB3294" t="s">
        <v>937</v>
      </c>
      <c r="BC3294">
        <v>98</v>
      </c>
      <c r="BD3294">
        <v>8074</v>
      </c>
      <c r="BE3294" t="s">
        <v>12639</v>
      </c>
      <c r="BF3294" t="s">
        <v>937</v>
      </c>
      <c r="BH3294">
        <v>100</v>
      </c>
      <c r="BI3294">
        <v>8074</v>
      </c>
      <c r="BJ3294" t="s">
        <v>5991</v>
      </c>
      <c r="BK3294" t="s">
        <v>937</v>
      </c>
      <c r="BP3294">
        <v>156</v>
      </c>
      <c r="BQ3294">
        <v>6190</v>
      </c>
      <c r="BS3294">
        <v>2</v>
      </c>
    </row>
    <row r="3295" spans="43:71" x14ac:dyDescent="0.2">
      <c r="AQ3295">
        <v>98</v>
      </c>
      <c r="AR3295">
        <v>8075</v>
      </c>
      <c r="AS3295" t="s">
        <v>33234</v>
      </c>
      <c r="AT3295" t="s">
        <v>937</v>
      </c>
      <c r="AU3295">
        <v>98</v>
      </c>
      <c r="AV3295">
        <v>8075</v>
      </c>
      <c r="AW3295" t="s">
        <v>26336</v>
      </c>
      <c r="AX3295" t="s">
        <v>937</v>
      </c>
      <c r="AY3295">
        <v>98</v>
      </c>
      <c r="AZ3295">
        <v>8075</v>
      </c>
      <c r="BA3295" t="s">
        <v>19488</v>
      </c>
      <c r="BB3295" t="s">
        <v>937</v>
      </c>
      <c r="BC3295">
        <v>98</v>
      </c>
      <c r="BD3295">
        <v>8075</v>
      </c>
      <c r="BE3295" t="s">
        <v>12640</v>
      </c>
      <c r="BF3295" t="s">
        <v>936</v>
      </c>
      <c r="BH3295">
        <v>100</v>
      </c>
      <c r="BI3295">
        <v>8075</v>
      </c>
      <c r="BJ3295" t="s">
        <v>5992</v>
      </c>
      <c r="BK3295" t="s">
        <v>936</v>
      </c>
      <c r="BP3295">
        <v>156</v>
      </c>
      <c r="BQ3295">
        <v>6200</v>
      </c>
      <c r="BS3295">
        <v>2</v>
      </c>
    </row>
    <row r="3296" spans="43:71" x14ac:dyDescent="0.2">
      <c r="AQ3296">
        <v>98</v>
      </c>
      <c r="AR3296">
        <v>8076</v>
      </c>
      <c r="AS3296" t="s">
        <v>33235</v>
      </c>
      <c r="AT3296" t="s">
        <v>936</v>
      </c>
      <c r="AU3296">
        <v>98</v>
      </c>
      <c r="AV3296">
        <v>8076</v>
      </c>
      <c r="AW3296" t="s">
        <v>26337</v>
      </c>
      <c r="AX3296" t="s">
        <v>936</v>
      </c>
      <c r="AY3296">
        <v>98</v>
      </c>
      <c r="AZ3296">
        <v>8076</v>
      </c>
      <c r="BA3296" t="s">
        <v>19489</v>
      </c>
      <c r="BB3296" t="s">
        <v>936</v>
      </c>
      <c r="BC3296">
        <v>98</v>
      </c>
      <c r="BD3296">
        <v>8076</v>
      </c>
      <c r="BE3296" t="s">
        <v>12641</v>
      </c>
      <c r="BF3296" t="s">
        <v>937</v>
      </c>
      <c r="BH3296">
        <v>100</v>
      </c>
      <c r="BI3296">
        <v>8076</v>
      </c>
      <c r="BJ3296" t="s">
        <v>5993</v>
      </c>
      <c r="BK3296" t="s">
        <v>937</v>
      </c>
      <c r="BP3296">
        <v>156</v>
      </c>
      <c r="BQ3296">
        <v>6210</v>
      </c>
      <c r="BS3296">
        <v>1</v>
      </c>
    </row>
    <row r="3297" spans="43:71" x14ac:dyDescent="0.2">
      <c r="AQ3297">
        <v>98</v>
      </c>
      <c r="AR3297">
        <v>8077</v>
      </c>
      <c r="AS3297" t="s">
        <v>33236</v>
      </c>
      <c r="AT3297" t="s">
        <v>937</v>
      </c>
      <c r="AU3297">
        <v>98</v>
      </c>
      <c r="AV3297">
        <v>8077</v>
      </c>
      <c r="AW3297" t="s">
        <v>26338</v>
      </c>
      <c r="AX3297" t="s">
        <v>937</v>
      </c>
      <c r="AY3297">
        <v>98</v>
      </c>
      <c r="AZ3297">
        <v>8077</v>
      </c>
      <c r="BA3297" t="s">
        <v>19490</v>
      </c>
      <c r="BB3297" t="s">
        <v>937</v>
      </c>
      <c r="BC3297">
        <v>98</v>
      </c>
      <c r="BD3297">
        <v>8077</v>
      </c>
      <c r="BE3297" t="s">
        <v>12642</v>
      </c>
      <c r="BF3297" t="s">
        <v>937</v>
      </c>
      <c r="BH3297">
        <v>100</v>
      </c>
      <c r="BI3297">
        <v>8077</v>
      </c>
      <c r="BJ3297" t="s">
        <v>5994</v>
      </c>
      <c r="BK3297" t="s">
        <v>937</v>
      </c>
      <c r="BP3297">
        <v>156</v>
      </c>
      <c r="BQ3297">
        <v>6240</v>
      </c>
      <c r="BS3297">
        <v>2</v>
      </c>
    </row>
    <row r="3298" spans="43:71" x14ac:dyDescent="0.2">
      <c r="AQ3298">
        <v>98</v>
      </c>
      <c r="AR3298">
        <v>8078</v>
      </c>
      <c r="AS3298" t="s">
        <v>33237</v>
      </c>
      <c r="AT3298" t="s">
        <v>937</v>
      </c>
      <c r="AU3298">
        <v>98</v>
      </c>
      <c r="AV3298">
        <v>8078</v>
      </c>
      <c r="AW3298" t="s">
        <v>26339</v>
      </c>
      <c r="AX3298" t="s">
        <v>937</v>
      </c>
      <c r="AY3298">
        <v>98</v>
      </c>
      <c r="AZ3298">
        <v>8078</v>
      </c>
      <c r="BA3298" t="s">
        <v>19491</v>
      </c>
      <c r="BB3298" t="s">
        <v>937</v>
      </c>
      <c r="BC3298">
        <v>98</v>
      </c>
      <c r="BD3298">
        <v>8078</v>
      </c>
      <c r="BE3298" t="s">
        <v>12643</v>
      </c>
      <c r="BF3298" t="s">
        <v>937</v>
      </c>
      <c r="BH3298">
        <v>100</v>
      </c>
      <c r="BI3298">
        <v>8078</v>
      </c>
      <c r="BJ3298" t="s">
        <v>5995</v>
      </c>
      <c r="BK3298" t="s">
        <v>937</v>
      </c>
      <c r="BP3298">
        <v>156</v>
      </c>
      <c r="BQ3298">
        <v>6250</v>
      </c>
      <c r="BS3298">
        <v>1</v>
      </c>
    </row>
    <row r="3299" spans="43:71" x14ac:dyDescent="0.2">
      <c r="AQ3299">
        <v>98</v>
      </c>
      <c r="AR3299">
        <v>8079</v>
      </c>
      <c r="AS3299" t="s">
        <v>33238</v>
      </c>
      <c r="AT3299" t="s">
        <v>937</v>
      </c>
      <c r="AU3299">
        <v>98</v>
      </c>
      <c r="AV3299">
        <v>8079</v>
      </c>
      <c r="AW3299" t="s">
        <v>26340</v>
      </c>
      <c r="AX3299" t="s">
        <v>937</v>
      </c>
      <c r="AY3299">
        <v>98</v>
      </c>
      <c r="AZ3299">
        <v>8079</v>
      </c>
      <c r="BA3299" t="s">
        <v>19492</v>
      </c>
      <c r="BB3299" t="s">
        <v>937</v>
      </c>
      <c r="BC3299">
        <v>98</v>
      </c>
      <c r="BD3299">
        <v>8079</v>
      </c>
      <c r="BE3299" t="s">
        <v>12644</v>
      </c>
      <c r="BF3299" t="s">
        <v>937</v>
      </c>
      <c r="BH3299">
        <v>100</v>
      </c>
      <c r="BI3299">
        <v>8079</v>
      </c>
      <c r="BJ3299" t="s">
        <v>5996</v>
      </c>
      <c r="BK3299" t="s">
        <v>937</v>
      </c>
      <c r="BP3299">
        <v>156</v>
      </c>
      <c r="BQ3299">
        <v>6256</v>
      </c>
      <c r="BS3299">
        <v>1</v>
      </c>
    </row>
    <row r="3300" spans="43:71" x14ac:dyDescent="0.2">
      <c r="AQ3300">
        <v>98</v>
      </c>
      <c r="AR3300">
        <v>8080</v>
      </c>
      <c r="AS3300" t="s">
        <v>33239</v>
      </c>
      <c r="AT3300" t="s">
        <v>937</v>
      </c>
      <c r="AU3300">
        <v>98</v>
      </c>
      <c r="AV3300">
        <v>8080</v>
      </c>
      <c r="AW3300" t="s">
        <v>26341</v>
      </c>
      <c r="AX3300" t="s">
        <v>937</v>
      </c>
      <c r="AY3300">
        <v>98</v>
      </c>
      <c r="AZ3300">
        <v>8080</v>
      </c>
      <c r="BA3300" t="s">
        <v>19493</v>
      </c>
      <c r="BB3300" t="s">
        <v>937</v>
      </c>
      <c r="BC3300">
        <v>98</v>
      </c>
      <c r="BD3300">
        <v>8080</v>
      </c>
      <c r="BE3300" t="s">
        <v>12645</v>
      </c>
      <c r="BF3300" t="s">
        <v>937</v>
      </c>
      <c r="BH3300">
        <v>100</v>
      </c>
      <c r="BI3300">
        <v>8080</v>
      </c>
      <c r="BJ3300" t="s">
        <v>5997</v>
      </c>
      <c r="BK3300" t="s">
        <v>937</v>
      </c>
      <c r="BP3300">
        <v>156</v>
      </c>
      <c r="BQ3300">
        <v>6260</v>
      </c>
      <c r="BS3300">
        <v>2</v>
      </c>
    </row>
    <row r="3301" spans="43:71" x14ac:dyDescent="0.2">
      <c r="AQ3301">
        <v>98</v>
      </c>
      <c r="AR3301">
        <v>8081</v>
      </c>
      <c r="AS3301" t="s">
        <v>33240</v>
      </c>
      <c r="AT3301" t="s">
        <v>937</v>
      </c>
      <c r="AU3301">
        <v>98</v>
      </c>
      <c r="AV3301">
        <v>8081</v>
      </c>
      <c r="AW3301" t="s">
        <v>26342</v>
      </c>
      <c r="AX3301" t="s">
        <v>937</v>
      </c>
      <c r="AY3301">
        <v>98</v>
      </c>
      <c r="AZ3301">
        <v>8081</v>
      </c>
      <c r="BA3301" t="s">
        <v>19494</v>
      </c>
      <c r="BB3301" t="s">
        <v>937</v>
      </c>
      <c r="BC3301">
        <v>98</v>
      </c>
      <c r="BD3301">
        <v>8081</v>
      </c>
      <c r="BE3301" t="s">
        <v>12646</v>
      </c>
      <c r="BF3301" t="s">
        <v>937</v>
      </c>
      <c r="BH3301">
        <v>100</v>
      </c>
      <c r="BI3301">
        <v>8081</v>
      </c>
      <c r="BJ3301" t="s">
        <v>5998</v>
      </c>
      <c r="BK3301" t="s">
        <v>937</v>
      </c>
      <c r="BP3301">
        <v>156</v>
      </c>
      <c r="BQ3301">
        <v>6270</v>
      </c>
      <c r="BS3301">
        <v>2</v>
      </c>
    </row>
    <row r="3302" spans="43:71" x14ac:dyDescent="0.2">
      <c r="AQ3302">
        <v>98</v>
      </c>
      <c r="AR3302">
        <v>8082</v>
      </c>
      <c r="AS3302" t="s">
        <v>33241</v>
      </c>
      <c r="AT3302" t="s">
        <v>938</v>
      </c>
      <c r="AU3302">
        <v>98</v>
      </c>
      <c r="AV3302">
        <v>8082</v>
      </c>
      <c r="AW3302" t="s">
        <v>26343</v>
      </c>
      <c r="AX3302" t="s">
        <v>938</v>
      </c>
      <c r="AY3302">
        <v>98</v>
      </c>
      <c r="AZ3302">
        <v>8082</v>
      </c>
      <c r="BA3302" t="s">
        <v>19495</v>
      </c>
      <c r="BB3302" t="s">
        <v>938</v>
      </c>
      <c r="BC3302">
        <v>98</v>
      </c>
      <c r="BD3302">
        <v>8082</v>
      </c>
      <c r="BE3302" t="s">
        <v>12647</v>
      </c>
      <c r="BF3302" t="s">
        <v>938</v>
      </c>
      <c r="BH3302">
        <v>100</v>
      </c>
      <c r="BI3302">
        <v>8082</v>
      </c>
      <c r="BJ3302" t="s">
        <v>5999</v>
      </c>
      <c r="BK3302" t="s">
        <v>938</v>
      </c>
      <c r="BP3302">
        <v>156</v>
      </c>
      <c r="BQ3302">
        <v>6280</v>
      </c>
      <c r="BS3302">
        <v>1</v>
      </c>
    </row>
    <row r="3303" spans="43:71" x14ac:dyDescent="0.2">
      <c r="AQ3303">
        <v>98</v>
      </c>
      <c r="AR3303">
        <v>8083</v>
      </c>
      <c r="AS3303" t="s">
        <v>33242</v>
      </c>
      <c r="AT3303" t="s">
        <v>937</v>
      </c>
      <c r="AU3303">
        <v>98</v>
      </c>
      <c r="AV3303">
        <v>8083</v>
      </c>
      <c r="AW3303" t="s">
        <v>26344</v>
      </c>
      <c r="AX3303" t="s">
        <v>937</v>
      </c>
      <c r="AY3303">
        <v>98</v>
      </c>
      <c r="AZ3303">
        <v>8083</v>
      </c>
      <c r="BA3303" t="s">
        <v>19496</v>
      </c>
      <c r="BB3303" t="s">
        <v>937</v>
      </c>
      <c r="BC3303">
        <v>98</v>
      </c>
      <c r="BD3303">
        <v>8083</v>
      </c>
      <c r="BE3303" t="s">
        <v>12648</v>
      </c>
      <c r="BF3303" t="s">
        <v>937</v>
      </c>
      <c r="BH3303">
        <v>100</v>
      </c>
      <c r="BI3303">
        <v>8083</v>
      </c>
      <c r="BJ3303" t="s">
        <v>6000</v>
      </c>
      <c r="BK3303" t="s">
        <v>936</v>
      </c>
      <c r="BP3303">
        <v>156</v>
      </c>
      <c r="BQ3303">
        <v>6290</v>
      </c>
      <c r="BS3303">
        <v>2</v>
      </c>
    </row>
    <row r="3304" spans="43:71" x14ac:dyDescent="0.2">
      <c r="AQ3304">
        <v>98</v>
      </c>
      <c r="AR3304">
        <v>8084</v>
      </c>
      <c r="AS3304" t="s">
        <v>33243</v>
      </c>
      <c r="AT3304" t="s">
        <v>937</v>
      </c>
      <c r="AU3304">
        <v>98</v>
      </c>
      <c r="AV3304">
        <v>8084</v>
      </c>
      <c r="AW3304" t="s">
        <v>26345</v>
      </c>
      <c r="AX3304" t="s">
        <v>937</v>
      </c>
      <c r="AY3304">
        <v>98</v>
      </c>
      <c r="AZ3304">
        <v>8084</v>
      </c>
      <c r="BA3304" t="s">
        <v>19497</v>
      </c>
      <c r="BB3304" t="s">
        <v>937</v>
      </c>
      <c r="BC3304">
        <v>98</v>
      </c>
      <c r="BD3304">
        <v>8084</v>
      </c>
      <c r="BE3304" t="s">
        <v>12649</v>
      </c>
      <c r="BF3304" t="s">
        <v>937</v>
      </c>
      <c r="BH3304">
        <v>100</v>
      </c>
      <c r="BI3304">
        <v>8084</v>
      </c>
      <c r="BJ3304" t="s">
        <v>6001</v>
      </c>
      <c r="BK3304" t="s">
        <v>937</v>
      </c>
      <c r="BP3304">
        <v>156</v>
      </c>
      <c r="BQ3304">
        <v>6300</v>
      </c>
      <c r="BS3304">
        <v>1</v>
      </c>
    </row>
    <row r="3305" spans="43:71" x14ac:dyDescent="0.2">
      <c r="AQ3305">
        <v>99</v>
      </c>
      <c r="AR3305">
        <v>6010</v>
      </c>
      <c r="AS3305" t="s">
        <v>33244</v>
      </c>
      <c r="AT3305" t="s">
        <v>937</v>
      </c>
      <c r="AU3305">
        <v>99</v>
      </c>
      <c r="AV3305">
        <v>6010</v>
      </c>
      <c r="AW3305" t="s">
        <v>26346</v>
      </c>
      <c r="AX3305" t="s">
        <v>937</v>
      </c>
      <c r="AY3305">
        <v>99</v>
      </c>
      <c r="AZ3305">
        <v>6010</v>
      </c>
      <c r="BA3305" t="s">
        <v>19498</v>
      </c>
      <c r="BB3305" t="s">
        <v>937</v>
      </c>
      <c r="BC3305">
        <v>99</v>
      </c>
      <c r="BD3305">
        <v>6010</v>
      </c>
      <c r="BE3305" t="s">
        <v>12650</v>
      </c>
      <c r="BF3305" t="s">
        <v>937</v>
      </c>
      <c r="BH3305">
        <v>102</v>
      </c>
      <c r="BI3305">
        <v>6010</v>
      </c>
      <c r="BJ3305" t="s">
        <v>6002</v>
      </c>
      <c r="BK3305" t="s">
        <v>937</v>
      </c>
      <c r="BP3305">
        <v>156</v>
      </c>
      <c r="BQ3305">
        <v>6310</v>
      </c>
      <c r="BS3305">
        <v>1</v>
      </c>
    </row>
    <row r="3306" spans="43:71" x14ac:dyDescent="0.2">
      <c r="AQ3306">
        <v>99</v>
      </c>
      <c r="AR3306">
        <v>6020</v>
      </c>
      <c r="AS3306" t="s">
        <v>33245</v>
      </c>
      <c r="AT3306" t="s">
        <v>937</v>
      </c>
      <c r="AU3306">
        <v>99</v>
      </c>
      <c r="AV3306">
        <v>6020</v>
      </c>
      <c r="AW3306" t="s">
        <v>26347</v>
      </c>
      <c r="AX3306" t="s">
        <v>937</v>
      </c>
      <c r="AY3306">
        <v>99</v>
      </c>
      <c r="AZ3306">
        <v>6020</v>
      </c>
      <c r="BA3306" t="s">
        <v>19499</v>
      </c>
      <c r="BB3306" t="s">
        <v>937</v>
      </c>
      <c r="BC3306">
        <v>99</v>
      </c>
      <c r="BD3306">
        <v>6020</v>
      </c>
      <c r="BE3306" t="s">
        <v>12651</v>
      </c>
      <c r="BF3306" t="s">
        <v>937</v>
      </c>
      <c r="BH3306">
        <v>102</v>
      </c>
      <c r="BI3306">
        <v>6020</v>
      </c>
      <c r="BJ3306" t="s">
        <v>6003</v>
      </c>
      <c r="BK3306" t="s">
        <v>937</v>
      </c>
      <c r="BP3306">
        <v>156</v>
      </c>
      <c r="BQ3306">
        <v>6320</v>
      </c>
      <c r="BS3306">
        <v>1</v>
      </c>
    </row>
    <row r="3307" spans="43:71" x14ac:dyDescent="0.2">
      <c r="AQ3307">
        <v>99</v>
      </c>
      <c r="AR3307">
        <v>6030</v>
      </c>
      <c r="AS3307" t="s">
        <v>33246</v>
      </c>
      <c r="AT3307" t="s">
        <v>937</v>
      </c>
      <c r="AU3307">
        <v>99</v>
      </c>
      <c r="AV3307">
        <v>6030</v>
      </c>
      <c r="AW3307" t="s">
        <v>26348</v>
      </c>
      <c r="AX3307" t="s">
        <v>937</v>
      </c>
      <c r="AY3307">
        <v>99</v>
      </c>
      <c r="AZ3307">
        <v>6030</v>
      </c>
      <c r="BA3307" t="s">
        <v>19500</v>
      </c>
      <c r="BB3307" t="s">
        <v>937</v>
      </c>
      <c r="BC3307">
        <v>99</v>
      </c>
      <c r="BD3307">
        <v>6030</v>
      </c>
      <c r="BE3307" t="s">
        <v>12652</v>
      </c>
      <c r="BF3307" t="s">
        <v>937</v>
      </c>
      <c r="BH3307">
        <v>102</v>
      </c>
      <c r="BI3307">
        <v>6030</v>
      </c>
      <c r="BJ3307" t="s">
        <v>6004</v>
      </c>
      <c r="BK3307" t="s">
        <v>936</v>
      </c>
      <c r="BP3307">
        <v>156</v>
      </c>
      <c r="BQ3307">
        <v>6330</v>
      </c>
      <c r="BS3307">
        <v>2</v>
      </c>
    </row>
    <row r="3308" spans="43:71" x14ac:dyDescent="0.2">
      <c r="AQ3308">
        <v>99</v>
      </c>
      <c r="AR3308">
        <v>6040</v>
      </c>
      <c r="AS3308" t="s">
        <v>33247</v>
      </c>
      <c r="AT3308" t="s">
        <v>937</v>
      </c>
      <c r="AU3308">
        <v>99</v>
      </c>
      <c r="AV3308">
        <v>6040</v>
      </c>
      <c r="AW3308" t="s">
        <v>26349</v>
      </c>
      <c r="AX3308" t="s">
        <v>937</v>
      </c>
      <c r="AY3308">
        <v>99</v>
      </c>
      <c r="AZ3308">
        <v>6040</v>
      </c>
      <c r="BA3308" t="s">
        <v>19501</v>
      </c>
      <c r="BB3308" t="s">
        <v>937</v>
      </c>
      <c r="BC3308">
        <v>99</v>
      </c>
      <c r="BD3308">
        <v>6040</v>
      </c>
      <c r="BE3308" t="s">
        <v>12653</v>
      </c>
      <c r="BF3308" t="s">
        <v>937</v>
      </c>
      <c r="BH3308">
        <v>102</v>
      </c>
      <c r="BI3308">
        <v>6040</v>
      </c>
      <c r="BJ3308" t="s">
        <v>6005</v>
      </c>
      <c r="BK3308" t="s">
        <v>937</v>
      </c>
      <c r="BP3308">
        <v>156</v>
      </c>
      <c r="BQ3308">
        <v>6340</v>
      </c>
      <c r="BS3308">
        <v>1</v>
      </c>
    </row>
    <row r="3309" spans="43:71" x14ac:dyDescent="0.2">
      <c r="AQ3309">
        <v>99</v>
      </c>
      <c r="AR3309">
        <v>6070</v>
      </c>
      <c r="AS3309" t="s">
        <v>33248</v>
      </c>
      <c r="AT3309" t="s">
        <v>937</v>
      </c>
      <c r="AU3309">
        <v>99</v>
      </c>
      <c r="AV3309">
        <v>6070</v>
      </c>
      <c r="AW3309" t="s">
        <v>26350</v>
      </c>
      <c r="AX3309" t="s">
        <v>937</v>
      </c>
      <c r="AY3309">
        <v>99</v>
      </c>
      <c r="AZ3309">
        <v>6070</v>
      </c>
      <c r="BA3309" t="s">
        <v>19502</v>
      </c>
      <c r="BB3309" t="s">
        <v>937</v>
      </c>
      <c r="BC3309">
        <v>99</v>
      </c>
      <c r="BD3309">
        <v>6070</v>
      </c>
      <c r="BE3309" t="s">
        <v>12654</v>
      </c>
      <c r="BF3309" t="s">
        <v>937</v>
      </c>
      <c r="BH3309">
        <v>102</v>
      </c>
      <c r="BI3309">
        <v>6070</v>
      </c>
      <c r="BJ3309" t="s">
        <v>6006</v>
      </c>
      <c r="BK3309" t="s">
        <v>937</v>
      </c>
      <c r="BP3309">
        <v>157</v>
      </c>
      <c r="BQ3309">
        <v>6010</v>
      </c>
      <c r="BS3309">
        <v>2</v>
      </c>
    </row>
    <row r="3310" spans="43:71" x14ac:dyDescent="0.2">
      <c r="AQ3310">
        <v>99</v>
      </c>
      <c r="AR3310">
        <v>6080</v>
      </c>
      <c r="AS3310" t="s">
        <v>33249</v>
      </c>
      <c r="AT3310" t="s">
        <v>938</v>
      </c>
      <c r="AU3310">
        <v>99</v>
      </c>
      <c r="AV3310">
        <v>6080</v>
      </c>
      <c r="AW3310" t="s">
        <v>26351</v>
      </c>
      <c r="AX3310" t="s">
        <v>938</v>
      </c>
      <c r="AY3310">
        <v>99</v>
      </c>
      <c r="AZ3310">
        <v>6080</v>
      </c>
      <c r="BA3310" t="s">
        <v>19503</v>
      </c>
      <c r="BB3310" t="s">
        <v>938</v>
      </c>
      <c r="BC3310">
        <v>99</v>
      </c>
      <c r="BD3310">
        <v>6080</v>
      </c>
      <c r="BE3310" t="s">
        <v>12655</v>
      </c>
      <c r="BF3310" t="s">
        <v>938</v>
      </c>
      <c r="BH3310">
        <v>102</v>
      </c>
      <c r="BI3310">
        <v>6080</v>
      </c>
      <c r="BJ3310" t="s">
        <v>6007</v>
      </c>
      <c r="BK3310" t="s">
        <v>938</v>
      </c>
      <c r="BP3310">
        <v>157</v>
      </c>
      <c r="BQ3310">
        <v>6020</v>
      </c>
      <c r="BS3310">
        <v>2</v>
      </c>
    </row>
    <row r="3311" spans="43:71" x14ac:dyDescent="0.2">
      <c r="AQ3311">
        <v>99</v>
      </c>
      <c r="AR3311">
        <v>6090</v>
      </c>
      <c r="AS3311" t="s">
        <v>33250</v>
      </c>
      <c r="AT3311" t="s">
        <v>937</v>
      </c>
      <c r="AU3311">
        <v>99</v>
      </c>
      <c r="AV3311">
        <v>6090</v>
      </c>
      <c r="AW3311" t="s">
        <v>26352</v>
      </c>
      <c r="AX3311" t="s">
        <v>937</v>
      </c>
      <c r="AY3311">
        <v>99</v>
      </c>
      <c r="AZ3311">
        <v>6090</v>
      </c>
      <c r="BA3311" t="s">
        <v>19504</v>
      </c>
      <c r="BB3311" t="s">
        <v>937</v>
      </c>
      <c r="BC3311">
        <v>99</v>
      </c>
      <c r="BD3311">
        <v>6090</v>
      </c>
      <c r="BE3311" t="s">
        <v>12656</v>
      </c>
      <c r="BF3311" t="s">
        <v>937</v>
      </c>
      <c r="BH3311">
        <v>102</v>
      </c>
      <c r="BI3311">
        <v>6090</v>
      </c>
      <c r="BJ3311" t="s">
        <v>6008</v>
      </c>
      <c r="BK3311" t="s">
        <v>937</v>
      </c>
      <c r="BP3311">
        <v>157</v>
      </c>
      <c r="BQ3311">
        <v>6030</v>
      </c>
      <c r="BS3311">
        <v>2</v>
      </c>
    </row>
    <row r="3312" spans="43:71" x14ac:dyDescent="0.2">
      <c r="AQ3312">
        <v>99</v>
      </c>
      <c r="AR3312">
        <v>6100</v>
      </c>
      <c r="AS3312" t="s">
        <v>33251</v>
      </c>
      <c r="AT3312" t="s">
        <v>937</v>
      </c>
      <c r="AU3312">
        <v>99</v>
      </c>
      <c r="AV3312">
        <v>6100</v>
      </c>
      <c r="AW3312" t="s">
        <v>26353</v>
      </c>
      <c r="AX3312" t="s">
        <v>937</v>
      </c>
      <c r="AY3312">
        <v>99</v>
      </c>
      <c r="AZ3312">
        <v>6100</v>
      </c>
      <c r="BA3312" t="s">
        <v>19505</v>
      </c>
      <c r="BB3312" t="s">
        <v>937</v>
      </c>
      <c r="BC3312">
        <v>99</v>
      </c>
      <c r="BD3312">
        <v>6100</v>
      </c>
      <c r="BE3312" t="s">
        <v>12657</v>
      </c>
      <c r="BF3312" t="s">
        <v>937</v>
      </c>
      <c r="BH3312">
        <v>102</v>
      </c>
      <c r="BI3312">
        <v>6100</v>
      </c>
      <c r="BJ3312" t="s">
        <v>6009</v>
      </c>
      <c r="BK3312" t="s">
        <v>937</v>
      </c>
      <c r="BP3312">
        <v>157</v>
      </c>
      <c r="BQ3312">
        <v>6040</v>
      </c>
      <c r="BS3312">
        <v>2</v>
      </c>
    </row>
    <row r="3313" spans="43:71" x14ac:dyDescent="0.2">
      <c r="AQ3313">
        <v>99</v>
      </c>
      <c r="AR3313">
        <v>6101</v>
      </c>
      <c r="AS3313" t="s">
        <v>33252</v>
      </c>
      <c r="AT3313" t="s">
        <v>937</v>
      </c>
      <c r="AU3313">
        <v>99</v>
      </c>
      <c r="AV3313">
        <v>6101</v>
      </c>
      <c r="AW3313" t="s">
        <v>26354</v>
      </c>
      <c r="AX3313" t="s">
        <v>937</v>
      </c>
      <c r="AY3313">
        <v>99</v>
      </c>
      <c r="AZ3313">
        <v>6101</v>
      </c>
      <c r="BA3313" t="s">
        <v>19506</v>
      </c>
      <c r="BB3313" t="s">
        <v>937</v>
      </c>
      <c r="BC3313">
        <v>99</v>
      </c>
      <c r="BD3313">
        <v>6101</v>
      </c>
      <c r="BE3313" t="s">
        <v>12658</v>
      </c>
      <c r="BF3313" t="s">
        <v>937</v>
      </c>
      <c r="BH3313">
        <v>102</v>
      </c>
      <c r="BI3313">
        <v>6101</v>
      </c>
      <c r="BJ3313" t="s">
        <v>6010</v>
      </c>
      <c r="BK3313" t="s">
        <v>936</v>
      </c>
      <c r="BP3313">
        <v>157</v>
      </c>
      <c r="BQ3313">
        <v>6070</v>
      </c>
      <c r="BS3313">
        <v>2</v>
      </c>
    </row>
    <row r="3314" spans="43:71" x14ac:dyDescent="0.2">
      <c r="AQ3314">
        <v>99</v>
      </c>
      <c r="AR3314">
        <v>6110</v>
      </c>
      <c r="AS3314" t="s">
        <v>33253</v>
      </c>
      <c r="AT3314" t="s">
        <v>936</v>
      </c>
      <c r="AU3314">
        <v>99</v>
      </c>
      <c r="AV3314">
        <v>6110</v>
      </c>
      <c r="AW3314" t="s">
        <v>26355</v>
      </c>
      <c r="AX3314" t="s">
        <v>936</v>
      </c>
      <c r="AY3314">
        <v>99</v>
      </c>
      <c r="AZ3314">
        <v>6110</v>
      </c>
      <c r="BA3314" t="s">
        <v>19507</v>
      </c>
      <c r="BB3314" t="s">
        <v>936</v>
      </c>
      <c r="BC3314">
        <v>99</v>
      </c>
      <c r="BD3314">
        <v>6110</v>
      </c>
      <c r="BE3314" t="s">
        <v>12659</v>
      </c>
      <c r="BF3314" t="s">
        <v>936</v>
      </c>
      <c r="BH3314">
        <v>102</v>
      </c>
      <c r="BI3314">
        <v>6110</v>
      </c>
      <c r="BJ3314" t="s">
        <v>6011</v>
      </c>
      <c r="BK3314" t="s">
        <v>936</v>
      </c>
      <c r="BP3314">
        <v>157</v>
      </c>
      <c r="BQ3314">
        <v>6080</v>
      </c>
      <c r="BS3314">
        <v>1</v>
      </c>
    </row>
    <row r="3315" spans="43:71" x14ac:dyDescent="0.2">
      <c r="AQ3315">
        <v>99</v>
      </c>
      <c r="AR3315">
        <v>6130</v>
      </c>
      <c r="AS3315" t="s">
        <v>33254</v>
      </c>
      <c r="AT3315" t="s">
        <v>938</v>
      </c>
      <c r="AU3315">
        <v>99</v>
      </c>
      <c r="AV3315">
        <v>6130</v>
      </c>
      <c r="AW3315" t="s">
        <v>26356</v>
      </c>
      <c r="AX3315" t="s">
        <v>938</v>
      </c>
      <c r="AY3315">
        <v>99</v>
      </c>
      <c r="AZ3315">
        <v>6130</v>
      </c>
      <c r="BA3315" t="s">
        <v>19508</v>
      </c>
      <c r="BB3315" t="s">
        <v>938</v>
      </c>
      <c r="BC3315">
        <v>99</v>
      </c>
      <c r="BD3315">
        <v>6130</v>
      </c>
      <c r="BE3315" t="s">
        <v>12660</v>
      </c>
      <c r="BF3315" t="s">
        <v>938</v>
      </c>
      <c r="BH3315">
        <v>102</v>
      </c>
      <c r="BI3315">
        <v>6130</v>
      </c>
      <c r="BJ3315" t="s">
        <v>6012</v>
      </c>
      <c r="BK3315" t="s">
        <v>937</v>
      </c>
      <c r="BP3315">
        <v>157</v>
      </c>
      <c r="BQ3315">
        <v>6090</v>
      </c>
      <c r="BS3315">
        <v>3</v>
      </c>
    </row>
    <row r="3316" spans="43:71" x14ac:dyDescent="0.2">
      <c r="AQ3316">
        <v>99</v>
      </c>
      <c r="AR3316">
        <v>6131</v>
      </c>
      <c r="AS3316" t="s">
        <v>33255</v>
      </c>
      <c r="AT3316" t="s">
        <v>937</v>
      </c>
      <c r="AU3316">
        <v>99</v>
      </c>
      <c r="AV3316">
        <v>6131</v>
      </c>
      <c r="AW3316" t="s">
        <v>26357</v>
      </c>
      <c r="AX3316" t="s">
        <v>937</v>
      </c>
      <c r="AY3316">
        <v>99</v>
      </c>
      <c r="AZ3316">
        <v>6131</v>
      </c>
      <c r="BA3316" t="s">
        <v>19509</v>
      </c>
      <c r="BB3316" t="s">
        <v>937</v>
      </c>
      <c r="BC3316">
        <v>99</v>
      </c>
      <c r="BD3316">
        <v>6131</v>
      </c>
      <c r="BE3316" t="s">
        <v>12661</v>
      </c>
      <c r="BF3316" t="s">
        <v>937</v>
      </c>
      <c r="BH3316">
        <v>102</v>
      </c>
      <c r="BI3316">
        <v>6131</v>
      </c>
      <c r="BJ3316" t="s">
        <v>6013</v>
      </c>
      <c r="BK3316" t="s">
        <v>936</v>
      </c>
      <c r="BP3316">
        <v>157</v>
      </c>
      <c r="BQ3316">
        <v>6100</v>
      </c>
      <c r="BS3316">
        <v>2</v>
      </c>
    </row>
    <row r="3317" spans="43:71" x14ac:dyDescent="0.2">
      <c r="AQ3317">
        <v>99</v>
      </c>
      <c r="AR3317">
        <v>6140</v>
      </c>
      <c r="AS3317" t="s">
        <v>33256</v>
      </c>
      <c r="AT3317" t="s">
        <v>937</v>
      </c>
      <c r="AU3317">
        <v>99</v>
      </c>
      <c r="AV3317">
        <v>6140</v>
      </c>
      <c r="AW3317" t="s">
        <v>26358</v>
      </c>
      <c r="AX3317" t="s">
        <v>937</v>
      </c>
      <c r="AY3317">
        <v>99</v>
      </c>
      <c r="AZ3317">
        <v>6140</v>
      </c>
      <c r="BA3317" t="s">
        <v>19510</v>
      </c>
      <c r="BB3317" t="s">
        <v>937</v>
      </c>
      <c r="BC3317">
        <v>99</v>
      </c>
      <c r="BD3317">
        <v>6140</v>
      </c>
      <c r="BE3317" t="s">
        <v>12662</v>
      </c>
      <c r="BF3317" t="s">
        <v>937</v>
      </c>
      <c r="BH3317">
        <v>102</v>
      </c>
      <c r="BI3317">
        <v>6140</v>
      </c>
      <c r="BJ3317" t="s">
        <v>6014</v>
      </c>
      <c r="BK3317" t="s">
        <v>937</v>
      </c>
      <c r="BP3317">
        <v>157</v>
      </c>
      <c r="BQ3317">
        <v>6101</v>
      </c>
      <c r="BS3317">
        <v>2</v>
      </c>
    </row>
    <row r="3318" spans="43:71" x14ac:dyDescent="0.2">
      <c r="AQ3318">
        <v>99</v>
      </c>
      <c r="AR3318">
        <v>6150</v>
      </c>
      <c r="AS3318" t="s">
        <v>33257</v>
      </c>
      <c r="AT3318" t="s">
        <v>937</v>
      </c>
      <c r="AU3318">
        <v>99</v>
      </c>
      <c r="AV3318">
        <v>6150</v>
      </c>
      <c r="AW3318" t="s">
        <v>26359</v>
      </c>
      <c r="AX3318" t="s">
        <v>937</v>
      </c>
      <c r="AY3318">
        <v>99</v>
      </c>
      <c r="AZ3318">
        <v>6150</v>
      </c>
      <c r="BA3318" t="s">
        <v>19511</v>
      </c>
      <c r="BB3318" t="s">
        <v>937</v>
      </c>
      <c r="BC3318">
        <v>99</v>
      </c>
      <c r="BD3318">
        <v>6150</v>
      </c>
      <c r="BE3318" t="s">
        <v>12663</v>
      </c>
      <c r="BF3318" t="s">
        <v>937</v>
      </c>
      <c r="BH3318">
        <v>102</v>
      </c>
      <c r="BI3318">
        <v>6150</v>
      </c>
      <c r="BJ3318" t="s">
        <v>6015</v>
      </c>
      <c r="BK3318" t="s">
        <v>937</v>
      </c>
      <c r="BP3318">
        <v>157</v>
      </c>
      <c r="BQ3318">
        <v>6110</v>
      </c>
      <c r="BS3318">
        <v>1</v>
      </c>
    </row>
    <row r="3319" spans="43:71" x14ac:dyDescent="0.2">
      <c r="AQ3319">
        <v>99</v>
      </c>
      <c r="AR3319">
        <v>6160</v>
      </c>
      <c r="AS3319" t="s">
        <v>33258</v>
      </c>
      <c r="AT3319" t="s">
        <v>937</v>
      </c>
      <c r="AU3319">
        <v>99</v>
      </c>
      <c r="AV3319">
        <v>6160</v>
      </c>
      <c r="AW3319" t="s">
        <v>26360</v>
      </c>
      <c r="AX3319" t="s">
        <v>937</v>
      </c>
      <c r="AY3319">
        <v>99</v>
      </c>
      <c r="AZ3319">
        <v>6160</v>
      </c>
      <c r="BA3319" t="s">
        <v>19512</v>
      </c>
      <c r="BB3319" t="s">
        <v>937</v>
      </c>
      <c r="BC3319">
        <v>99</v>
      </c>
      <c r="BD3319">
        <v>6160</v>
      </c>
      <c r="BE3319" t="s">
        <v>12664</v>
      </c>
      <c r="BF3319" t="s">
        <v>937</v>
      </c>
      <c r="BH3319">
        <v>102</v>
      </c>
      <c r="BI3319">
        <v>6160</v>
      </c>
      <c r="BJ3319" t="s">
        <v>6016</v>
      </c>
      <c r="BK3319" t="s">
        <v>937</v>
      </c>
      <c r="BP3319">
        <v>157</v>
      </c>
      <c r="BQ3319">
        <v>6130</v>
      </c>
      <c r="BS3319">
        <v>1</v>
      </c>
    </row>
    <row r="3320" spans="43:71" x14ac:dyDescent="0.2">
      <c r="AQ3320">
        <v>99</v>
      </c>
      <c r="AR3320">
        <v>6170</v>
      </c>
      <c r="AS3320" t="s">
        <v>33259</v>
      </c>
      <c r="AT3320" t="s">
        <v>937</v>
      </c>
      <c r="AU3320">
        <v>99</v>
      </c>
      <c r="AV3320">
        <v>6170</v>
      </c>
      <c r="AW3320" t="s">
        <v>26361</v>
      </c>
      <c r="AX3320" t="s">
        <v>937</v>
      </c>
      <c r="AY3320">
        <v>99</v>
      </c>
      <c r="AZ3320">
        <v>6170</v>
      </c>
      <c r="BA3320" t="s">
        <v>19513</v>
      </c>
      <c r="BB3320" t="s">
        <v>937</v>
      </c>
      <c r="BC3320">
        <v>99</v>
      </c>
      <c r="BD3320">
        <v>6170</v>
      </c>
      <c r="BE3320" t="s">
        <v>12665</v>
      </c>
      <c r="BF3320" t="s">
        <v>937</v>
      </c>
      <c r="BH3320">
        <v>102</v>
      </c>
      <c r="BI3320">
        <v>6170</v>
      </c>
      <c r="BJ3320" t="s">
        <v>6017</v>
      </c>
      <c r="BK3320" t="s">
        <v>936</v>
      </c>
      <c r="BP3320">
        <v>157</v>
      </c>
      <c r="BQ3320">
        <v>6131</v>
      </c>
      <c r="BS3320">
        <v>2</v>
      </c>
    </row>
    <row r="3321" spans="43:71" x14ac:dyDescent="0.2">
      <c r="AQ3321">
        <v>99</v>
      </c>
      <c r="AR3321">
        <v>6180</v>
      </c>
      <c r="AS3321" t="s">
        <v>33260</v>
      </c>
      <c r="AT3321" t="s">
        <v>937</v>
      </c>
      <c r="AU3321">
        <v>99</v>
      </c>
      <c r="AV3321">
        <v>6180</v>
      </c>
      <c r="AW3321" t="s">
        <v>26362</v>
      </c>
      <c r="AX3321" t="s">
        <v>937</v>
      </c>
      <c r="AY3321">
        <v>99</v>
      </c>
      <c r="AZ3321">
        <v>6180</v>
      </c>
      <c r="BA3321" t="s">
        <v>19514</v>
      </c>
      <c r="BB3321" t="s">
        <v>937</v>
      </c>
      <c r="BC3321">
        <v>99</v>
      </c>
      <c r="BD3321">
        <v>6180</v>
      </c>
      <c r="BE3321" t="s">
        <v>12666</v>
      </c>
      <c r="BF3321" t="s">
        <v>937</v>
      </c>
      <c r="BH3321">
        <v>102</v>
      </c>
      <c r="BI3321">
        <v>6180</v>
      </c>
      <c r="BJ3321" t="s">
        <v>6018</v>
      </c>
      <c r="BK3321" t="s">
        <v>937</v>
      </c>
      <c r="BP3321">
        <v>157</v>
      </c>
      <c r="BQ3321">
        <v>6140</v>
      </c>
      <c r="BS3321">
        <v>2</v>
      </c>
    </row>
    <row r="3322" spans="43:71" x14ac:dyDescent="0.2">
      <c r="AQ3322">
        <v>99</v>
      </c>
      <c r="AR3322">
        <v>6190</v>
      </c>
      <c r="AS3322" t="s">
        <v>33261</v>
      </c>
      <c r="AT3322" t="s">
        <v>937</v>
      </c>
      <c r="AU3322">
        <v>99</v>
      </c>
      <c r="AV3322">
        <v>6190</v>
      </c>
      <c r="AW3322" t="s">
        <v>26363</v>
      </c>
      <c r="AX3322" t="s">
        <v>937</v>
      </c>
      <c r="AY3322">
        <v>99</v>
      </c>
      <c r="AZ3322">
        <v>6190</v>
      </c>
      <c r="BA3322" t="s">
        <v>19515</v>
      </c>
      <c r="BB3322" t="s">
        <v>937</v>
      </c>
      <c r="BC3322">
        <v>99</v>
      </c>
      <c r="BD3322">
        <v>6190</v>
      </c>
      <c r="BE3322" t="s">
        <v>12667</v>
      </c>
      <c r="BF3322" t="s">
        <v>937</v>
      </c>
      <c r="BH3322">
        <v>102</v>
      </c>
      <c r="BI3322">
        <v>6190</v>
      </c>
      <c r="BJ3322" t="s">
        <v>6019</v>
      </c>
      <c r="BK3322" t="s">
        <v>937</v>
      </c>
      <c r="BP3322">
        <v>157</v>
      </c>
      <c r="BQ3322">
        <v>6150</v>
      </c>
      <c r="BS3322">
        <v>2</v>
      </c>
    </row>
    <row r="3323" spans="43:71" x14ac:dyDescent="0.2">
      <c r="AQ3323">
        <v>99</v>
      </c>
      <c r="AR3323">
        <v>6200</v>
      </c>
      <c r="AS3323" t="s">
        <v>33262</v>
      </c>
      <c r="AT3323" t="s">
        <v>937</v>
      </c>
      <c r="AU3323">
        <v>99</v>
      </c>
      <c r="AV3323">
        <v>6200</v>
      </c>
      <c r="AW3323" t="s">
        <v>26364</v>
      </c>
      <c r="AX3323" t="s">
        <v>937</v>
      </c>
      <c r="AY3323">
        <v>99</v>
      </c>
      <c r="AZ3323">
        <v>6200</v>
      </c>
      <c r="BA3323" t="s">
        <v>19516</v>
      </c>
      <c r="BB3323" t="s">
        <v>937</v>
      </c>
      <c r="BC3323">
        <v>99</v>
      </c>
      <c r="BD3323">
        <v>6200</v>
      </c>
      <c r="BE3323" t="s">
        <v>12668</v>
      </c>
      <c r="BF3323" t="s">
        <v>937</v>
      </c>
      <c r="BH3323">
        <v>102</v>
      </c>
      <c r="BI3323">
        <v>6200</v>
      </c>
      <c r="BJ3323" t="s">
        <v>6020</v>
      </c>
      <c r="BK3323" t="s">
        <v>937</v>
      </c>
      <c r="BP3323">
        <v>157</v>
      </c>
      <c r="BQ3323">
        <v>6160</v>
      </c>
      <c r="BS3323">
        <v>2</v>
      </c>
    </row>
    <row r="3324" spans="43:71" x14ac:dyDescent="0.2">
      <c r="AQ3324">
        <v>99</v>
      </c>
      <c r="AR3324">
        <v>6210</v>
      </c>
      <c r="AS3324" t="s">
        <v>33263</v>
      </c>
      <c r="AT3324" t="s">
        <v>936</v>
      </c>
      <c r="AU3324">
        <v>99</v>
      </c>
      <c r="AV3324">
        <v>6210</v>
      </c>
      <c r="AW3324" t="s">
        <v>26365</v>
      </c>
      <c r="AX3324" t="s">
        <v>936</v>
      </c>
      <c r="AY3324">
        <v>99</v>
      </c>
      <c r="AZ3324">
        <v>6210</v>
      </c>
      <c r="BA3324" t="s">
        <v>19517</v>
      </c>
      <c r="BB3324" t="s">
        <v>936</v>
      </c>
      <c r="BC3324">
        <v>99</v>
      </c>
      <c r="BD3324">
        <v>6210</v>
      </c>
      <c r="BE3324" t="s">
        <v>12669</v>
      </c>
      <c r="BF3324" t="s">
        <v>936</v>
      </c>
      <c r="BH3324">
        <v>102</v>
      </c>
      <c r="BI3324">
        <v>6210</v>
      </c>
      <c r="BJ3324" t="s">
        <v>6021</v>
      </c>
      <c r="BK3324" t="s">
        <v>936</v>
      </c>
      <c r="BP3324">
        <v>157</v>
      </c>
      <c r="BQ3324">
        <v>6170</v>
      </c>
      <c r="BS3324">
        <v>2</v>
      </c>
    </row>
    <row r="3325" spans="43:71" x14ac:dyDescent="0.2">
      <c r="AQ3325">
        <v>99</v>
      </c>
      <c r="AR3325">
        <v>6240</v>
      </c>
      <c r="AS3325" t="s">
        <v>33264</v>
      </c>
      <c r="AT3325" t="s">
        <v>937</v>
      </c>
      <c r="AU3325">
        <v>99</v>
      </c>
      <c r="AV3325">
        <v>6240</v>
      </c>
      <c r="AW3325" t="s">
        <v>26366</v>
      </c>
      <c r="AX3325" t="s">
        <v>937</v>
      </c>
      <c r="AY3325">
        <v>99</v>
      </c>
      <c r="AZ3325">
        <v>6240</v>
      </c>
      <c r="BA3325" t="s">
        <v>19518</v>
      </c>
      <c r="BB3325" t="s">
        <v>937</v>
      </c>
      <c r="BC3325">
        <v>99</v>
      </c>
      <c r="BD3325">
        <v>6240</v>
      </c>
      <c r="BE3325" t="s">
        <v>12670</v>
      </c>
      <c r="BF3325" t="s">
        <v>937</v>
      </c>
      <c r="BH3325">
        <v>102</v>
      </c>
      <c r="BI3325">
        <v>6240</v>
      </c>
      <c r="BJ3325" t="s">
        <v>6022</v>
      </c>
      <c r="BK3325" t="s">
        <v>936</v>
      </c>
      <c r="BP3325">
        <v>157</v>
      </c>
      <c r="BQ3325">
        <v>6180</v>
      </c>
      <c r="BS3325">
        <v>2</v>
      </c>
    </row>
    <row r="3326" spans="43:71" x14ac:dyDescent="0.2">
      <c r="AQ3326">
        <v>99</v>
      </c>
      <c r="AR3326">
        <v>6250</v>
      </c>
      <c r="AS3326" t="s">
        <v>33265</v>
      </c>
      <c r="AT3326" t="s">
        <v>936</v>
      </c>
      <c r="AU3326">
        <v>99</v>
      </c>
      <c r="AV3326">
        <v>6250</v>
      </c>
      <c r="AW3326" t="s">
        <v>26367</v>
      </c>
      <c r="AX3326" t="s">
        <v>936</v>
      </c>
      <c r="AY3326">
        <v>99</v>
      </c>
      <c r="AZ3326">
        <v>6250</v>
      </c>
      <c r="BA3326" t="s">
        <v>19519</v>
      </c>
      <c r="BB3326" t="s">
        <v>936</v>
      </c>
      <c r="BC3326">
        <v>99</v>
      </c>
      <c r="BD3326">
        <v>6250</v>
      </c>
      <c r="BE3326" t="s">
        <v>12671</v>
      </c>
      <c r="BF3326" t="s">
        <v>936</v>
      </c>
      <c r="BH3326">
        <v>102</v>
      </c>
      <c r="BI3326">
        <v>6250</v>
      </c>
      <c r="BJ3326" t="s">
        <v>6023</v>
      </c>
      <c r="BK3326" t="s">
        <v>936</v>
      </c>
      <c r="BP3326">
        <v>157</v>
      </c>
      <c r="BQ3326">
        <v>6190</v>
      </c>
      <c r="BS3326">
        <v>2</v>
      </c>
    </row>
    <row r="3327" spans="43:71" x14ac:dyDescent="0.2">
      <c r="AQ3327">
        <v>99</v>
      </c>
      <c r="AR3327">
        <v>6256</v>
      </c>
      <c r="AS3327" t="s">
        <v>33266</v>
      </c>
      <c r="AT3327" t="s">
        <v>936</v>
      </c>
      <c r="AU3327">
        <v>99</v>
      </c>
      <c r="AV3327">
        <v>6256</v>
      </c>
      <c r="AW3327" t="s">
        <v>26368</v>
      </c>
      <c r="AX3327" t="s">
        <v>936</v>
      </c>
      <c r="AY3327">
        <v>99</v>
      </c>
      <c r="AZ3327">
        <v>6256</v>
      </c>
      <c r="BA3327" t="s">
        <v>19520</v>
      </c>
      <c r="BB3327" t="s">
        <v>936</v>
      </c>
      <c r="BC3327">
        <v>99</v>
      </c>
      <c r="BD3327">
        <v>6256</v>
      </c>
      <c r="BE3327" t="s">
        <v>12672</v>
      </c>
      <c r="BF3327" t="s">
        <v>936</v>
      </c>
      <c r="BH3327">
        <v>102</v>
      </c>
      <c r="BI3327">
        <v>6256</v>
      </c>
      <c r="BJ3327" t="s">
        <v>6024</v>
      </c>
      <c r="BK3327" t="s">
        <v>936</v>
      </c>
      <c r="BP3327">
        <v>157</v>
      </c>
      <c r="BQ3327">
        <v>6200</v>
      </c>
      <c r="BS3327">
        <v>2</v>
      </c>
    </row>
    <row r="3328" spans="43:71" x14ac:dyDescent="0.2">
      <c r="AQ3328">
        <v>99</v>
      </c>
      <c r="AR3328">
        <v>6260</v>
      </c>
      <c r="AS3328" t="s">
        <v>33267</v>
      </c>
      <c r="AT3328" t="s">
        <v>937</v>
      </c>
      <c r="AU3328">
        <v>99</v>
      </c>
      <c r="AV3328">
        <v>6260</v>
      </c>
      <c r="AW3328" t="s">
        <v>26369</v>
      </c>
      <c r="AX3328" t="s">
        <v>937</v>
      </c>
      <c r="AY3328">
        <v>99</v>
      </c>
      <c r="AZ3328">
        <v>6260</v>
      </c>
      <c r="BA3328" t="s">
        <v>19521</v>
      </c>
      <c r="BB3328" t="s">
        <v>937</v>
      </c>
      <c r="BC3328">
        <v>99</v>
      </c>
      <c r="BD3328">
        <v>6260</v>
      </c>
      <c r="BE3328" t="s">
        <v>12673</v>
      </c>
      <c r="BF3328" t="s">
        <v>937</v>
      </c>
      <c r="BH3328">
        <v>102</v>
      </c>
      <c r="BI3328">
        <v>6260</v>
      </c>
      <c r="BJ3328" t="s">
        <v>6025</v>
      </c>
      <c r="BK3328" t="s">
        <v>937</v>
      </c>
      <c r="BP3328">
        <v>157</v>
      </c>
      <c r="BQ3328">
        <v>6210</v>
      </c>
      <c r="BS3328">
        <v>1</v>
      </c>
    </row>
    <row r="3329" spans="43:71" x14ac:dyDescent="0.2">
      <c r="AQ3329">
        <v>99</v>
      </c>
      <c r="AR3329">
        <v>6270</v>
      </c>
      <c r="AS3329" t="s">
        <v>33268</v>
      </c>
      <c r="AT3329" t="s">
        <v>937</v>
      </c>
      <c r="AU3329">
        <v>99</v>
      </c>
      <c r="AV3329">
        <v>6270</v>
      </c>
      <c r="AW3329" t="s">
        <v>26370</v>
      </c>
      <c r="AX3329" t="s">
        <v>937</v>
      </c>
      <c r="AY3329">
        <v>99</v>
      </c>
      <c r="AZ3329">
        <v>6270</v>
      </c>
      <c r="BA3329" t="s">
        <v>19522</v>
      </c>
      <c r="BB3329" t="s">
        <v>937</v>
      </c>
      <c r="BC3329">
        <v>99</v>
      </c>
      <c r="BD3329">
        <v>6270</v>
      </c>
      <c r="BE3329" t="s">
        <v>12674</v>
      </c>
      <c r="BF3329" t="s">
        <v>937</v>
      </c>
      <c r="BH3329">
        <v>102</v>
      </c>
      <c r="BI3329">
        <v>6270</v>
      </c>
      <c r="BJ3329" t="s">
        <v>6026</v>
      </c>
      <c r="BK3329" t="s">
        <v>937</v>
      </c>
      <c r="BP3329">
        <v>157</v>
      </c>
      <c r="BQ3329">
        <v>6240</v>
      </c>
      <c r="BS3329">
        <v>2</v>
      </c>
    </row>
    <row r="3330" spans="43:71" x14ac:dyDescent="0.2">
      <c r="AQ3330">
        <v>99</v>
      </c>
      <c r="AR3330">
        <v>6280</v>
      </c>
      <c r="AS3330" t="s">
        <v>33269</v>
      </c>
      <c r="AT3330" t="s">
        <v>936</v>
      </c>
      <c r="AU3330">
        <v>99</v>
      </c>
      <c r="AV3330">
        <v>6280</v>
      </c>
      <c r="AW3330" t="s">
        <v>26371</v>
      </c>
      <c r="AX3330" t="s">
        <v>936</v>
      </c>
      <c r="AY3330">
        <v>99</v>
      </c>
      <c r="AZ3330">
        <v>6280</v>
      </c>
      <c r="BA3330" t="s">
        <v>19523</v>
      </c>
      <c r="BB3330" t="s">
        <v>936</v>
      </c>
      <c r="BC3330">
        <v>99</v>
      </c>
      <c r="BD3330">
        <v>6280</v>
      </c>
      <c r="BE3330" t="s">
        <v>12675</v>
      </c>
      <c r="BF3330" t="s">
        <v>936</v>
      </c>
      <c r="BH3330">
        <v>102</v>
      </c>
      <c r="BI3330">
        <v>6280</v>
      </c>
      <c r="BJ3330" t="s">
        <v>6027</v>
      </c>
      <c r="BK3330" t="s">
        <v>936</v>
      </c>
      <c r="BP3330">
        <v>157</v>
      </c>
      <c r="BQ3330">
        <v>6250</v>
      </c>
      <c r="BS3330">
        <v>1</v>
      </c>
    </row>
    <row r="3331" spans="43:71" x14ac:dyDescent="0.2">
      <c r="AQ3331">
        <v>99</v>
      </c>
      <c r="AR3331">
        <v>6290</v>
      </c>
      <c r="AS3331" t="s">
        <v>33270</v>
      </c>
      <c r="AT3331" t="s">
        <v>937</v>
      </c>
      <c r="AU3331">
        <v>99</v>
      </c>
      <c r="AV3331">
        <v>6290</v>
      </c>
      <c r="AW3331" t="s">
        <v>26372</v>
      </c>
      <c r="AX3331" t="s">
        <v>937</v>
      </c>
      <c r="AY3331">
        <v>99</v>
      </c>
      <c r="AZ3331">
        <v>6290</v>
      </c>
      <c r="BA3331" t="s">
        <v>19524</v>
      </c>
      <c r="BB3331" t="s">
        <v>937</v>
      </c>
      <c r="BC3331">
        <v>99</v>
      </c>
      <c r="BD3331">
        <v>6290</v>
      </c>
      <c r="BE3331" t="s">
        <v>12676</v>
      </c>
      <c r="BF3331" t="s">
        <v>937</v>
      </c>
      <c r="BH3331">
        <v>102</v>
      </c>
      <c r="BI3331">
        <v>6290</v>
      </c>
      <c r="BJ3331" t="s">
        <v>6028</v>
      </c>
      <c r="BK3331" t="s">
        <v>936</v>
      </c>
      <c r="BP3331">
        <v>157</v>
      </c>
      <c r="BQ3331">
        <v>6256</v>
      </c>
      <c r="BS3331">
        <v>1</v>
      </c>
    </row>
    <row r="3332" spans="43:71" x14ac:dyDescent="0.2">
      <c r="AQ3332">
        <v>99</v>
      </c>
      <c r="AR3332">
        <v>6300</v>
      </c>
      <c r="AS3332" t="s">
        <v>33271</v>
      </c>
      <c r="AT3332" t="s">
        <v>938</v>
      </c>
      <c r="AU3332">
        <v>99</v>
      </c>
      <c r="AV3332">
        <v>6300</v>
      </c>
      <c r="AW3332" t="s">
        <v>26373</v>
      </c>
      <c r="AX3332" t="s">
        <v>938</v>
      </c>
      <c r="AY3332">
        <v>99</v>
      </c>
      <c r="AZ3332">
        <v>6300</v>
      </c>
      <c r="BA3332" t="s">
        <v>19525</v>
      </c>
      <c r="BB3332" t="s">
        <v>938</v>
      </c>
      <c r="BC3332">
        <v>99</v>
      </c>
      <c r="BD3332">
        <v>6300</v>
      </c>
      <c r="BE3332" t="s">
        <v>12677</v>
      </c>
      <c r="BF3332" t="s">
        <v>938</v>
      </c>
      <c r="BH3332">
        <v>102</v>
      </c>
      <c r="BI3332">
        <v>6300</v>
      </c>
      <c r="BJ3332" t="s">
        <v>6029</v>
      </c>
      <c r="BK3332" t="s">
        <v>936</v>
      </c>
      <c r="BP3332">
        <v>157</v>
      </c>
      <c r="BQ3332">
        <v>6260</v>
      </c>
      <c r="BS3332">
        <v>2</v>
      </c>
    </row>
    <row r="3333" spans="43:71" x14ac:dyDescent="0.2">
      <c r="AQ3333">
        <v>99</v>
      </c>
      <c r="AR3333">
        <v>6310</v>
      </c>
      <c r="AS3333" t="s">
        <v>33272</v>
      </c>
      <c r="AT3333" t="s">
        <v>938</v>
      </c>
      <c r="AU3333">
        <v>99</v>
      </c>
      <c r="AV3333">
        <v>6310</v>
      </c>
      <c r="AW3333" t="s">
        <v>26374</v>
      </c>
      <c r="AX3333" t="s">
        <v>938</v>
      </c>
      <c r="AY3333">
        <v>99</v>
      </c>
      <c r="AZ3333">
        <v>6310</v>
      </c>
      <c r="BA3333" t="s">
        <v>19526</v>
      </c>
      <c r="BB3333" t="s">
        <v>938</v>
      </c>
      <c r="BC3333">
        <v>99</v>
      </c>
      <c r="BD3333">
        <v>6310</v>
      </c>
      <c r="BE3333" t="s">
        <v>12678</v>
      </c>
      <c r="BF3333" t="s">
        <v>938</v>
      </c>
      <c r="BH3333">
        <v>102</v>
      </c>
      <c r="BI3333">
        <v>6310</v>
      </c>
      <c r="BJ3333" t="s">
        <v>6030</v>
      </c>
      <c r="BK3333" t="s">
        <v>936</v>
      </c>
      <c r="BP3333">
        <v>157</v>
      </c>
      <c r="BQ3333">
        <v>6270</v>
      </c>
      <c r="BS3333">
        <v>2</v>
      </c>
    </row>
    <row r="3334" spans="43:71" x14ac:dyDescent="0.2">
      <c r="AQ3334">
        <v>99</v>
      </c>
      <c r="AR3334">
        <v>6320</v>
      </c>
      <c r="AS3334" t="s">
        <v>33273</v>
      </c>
      <c r="AT3334" t="s">
        <v>938</v>
      </c>
      <c r="AU3334">
        <v>99</v>
      </c>
      <c r="AV3334">
        <v>6320</v>
      </c>
      <c r="AW3334" t="s">
        <v>26375</v>
      </c>
      <c r="AX3334" t="s">
        <v>938</v>
      </c>
      <c r="AY3334">
        <v>99</v>
      </c>
      <c r="AZ3334">
        <v>6320</v>
      </c>
      <c r="BA3334" t="s">
        <v>19527</v>
      </c>
      <c r="BB3334" t="s">
        <v>938</v>
      </c>
      <c r="BC3334">
        <v>99</v>
      </c>
      <c r="BD3334">
        <v>6320</v>
      </c>
      <c r="BE3334" t="s">
        <v>12679</v>
      </c>
      <c r="BF3334" t="s">
        <v>938</v>
      </c>
      <c r="BH3334">
        <v>102</v>
      </c>
      <c r="BI3334">
        <v>6320</v>
      </c>
      <c r="BJ3334" t="s">
        <v>6031</v>
      </c>
      <c r="BK3334" t="s">
        <v>936</v>
      </c>
      <c r="BP3334">
        <v>157</v>
      </c>
      <c r="BQ3334">
        <v>6280</v>
      </c>
      <c r="BS3334">
        <v>1</v>
      </c>
    </row>
    <row r="3335" spans="43:71" x14ac:dyDescent="0.2">
      <c r="AQ3335">
        <v>99</v>
      </c>
      <c r="AR3335">
        <v>6330</v>
      </c>
      <c r="AS3335" t="s">
        <v>33274</v>
      </c>
      <c r="AT3335" t="s">
        <v>936</v>
      </c>
      <c r="AU3335">
        <v>99</v>
      </c>
      <c r="AV3335">
        <v>6330</v>
      </c>
      <c r="AW3335" t="s">
        <v>26376</v>
      </c>
      <c r="AX3335" t="s">
        <v>936</v>
      </c>
      <c r="AY3335">
        <v>99</v>
      </c>
      <c r="AZ3335">
        <v>6330</v>
      </c>
      <c r="BA3335" t="s">
        <v>19528</v>
      </c>
      <c r="BB3335" t="s">
        <v>936</v>
      </c>
      <c r="BC3335">
        <v>99</v>
      </c>
      <c r="BD3335">
        <v>6330</v>
      </c>
      <c r="BE3335" t="s">
        <v>12680</v>
      </c>
      <c r="BF3335" t="s">
        <v>936</v>
      </c>
      <c r="BH3335">
        <v>102</v>
      </c>
      <c r="BI3335">
        <v>6330</v>
      </c>
      <c r="BJ3335" t="s">
        <v>6032</v>
      </c>
      <c r="BK3335" t="s">
        <v>936</v>
      </c>
      <c r="BP3335">
        <v>157</v>
      </c>
      <c r="BQ3335">
        <v>6290</v>
      </c>
      <c r="BS3335">
        <v>2</v>
      </c>
    </row>
    <row r="3336" spans="43:71" x14ac:dyDescent="0.2">
      <c r="AQ3336">
        <v>99</v>
      </c>
      <c r="AR3336">
        <v>6340</v>
      </c>
      <c r="AS3336" t="s">
        <v>33275</v>
      </c>
      <c r="AT3336" t="s">
        <v>936</v>
      </c>
      <c r="AU3336">
        <v>99</v>
      </c>
      <c r="AV3336">
        <v>6340</v>
      </c>
      <c r="AW3336" t="s">
        <v>26377</v>
      </c>
      <c r="AX3336" t="s">
        <v>936</v>
      </c>
      <c r="AY3336">
        <v>99</v>
      </c>
      <c r="AZ3336">
        <v>6340</v>
      </c>
      <c r="BA3336" t="s">
        <v>19529</v>
      </c>
      <c r="BB3336" t="s">
        <v>936</v>
      </c>
      <c r="BC3336">
        <v>99</v>
      </c>
      <c r="BD3336">
        <v>6340</v>
      </c>
      <c r="BE3336" t="s">
        <v>12681</v>
      </c>
      <c r="BF3336" t="s">
        <v>936</v>
      </c>
      <c r="BH3336">
        <v>102</v>
      </c>
      <c r="BI3336">
        <v>6340</v>
      </c>
      <c r="BJ3336" t="s">
        <v>6033</v>
      </c>
      <c r="BK3336" t="s">
        <v>936</v>
      </c>
      <c r="BP3336">
        <v>157</v>
      </c>
      <c r="BQ3336">
        <v>6300</v>
      </c>
      <c r="BS3336">
        <v>1</v>
      </c>
    </row>
    <row r="3337" spans="43:71" x14ac:dyDescent="0.2">
      <c r="AQ3337">
        <v>99</v>
      </c>
      <c r="AR3337">
        <v>6350</v>
      </c>
      <c r="AS3337" t="s">
        <v>33276</v>
      </c>
      <c r="AT3337" t="s">
        <v>936</v>
      </c>
      <c r="AU3337">
        <v>99</v>
      </c>
      <c r="AV3337">
        <v>6350</v>
      </c>
      <c r="AW3337" t="s">
        <v>26378</v>
      </c>
      <c r="AX3337" t="s">
        <v>936</v>
      </c>
      <c r="AY3337">
        <v>99</v>
      </c>
      <c r="AZ3337">
        <v>6350</v>
      </c>
      <c r="BA3337" t="s">
        <v>19530</v>
      </c>
      <c r="BB3337" t="s">
        <v>936</v>
      </c>
      <c r="BC3337">
        <v>99</v>
      </c>
      <c r="BD3337">
        <v>6350</v>
      </c>
      <c r="BE3337" t="s">
        <v>12682</v>
      </c>
      <c r="BF3337" t="s">
        <v>936</v>
      </c>
      <c r="BH3337">
        <v>102</v>
      </c>
      <c r="BI3337">
        <v>6350</v>
      </c>
      <c r="BJ3337" t="s">
        <v>6034</v>
      </c>
      <c r="BK3337" t="s">
        <v>936</v>
      </c>
      <c r="BP3337">
        <v>157</v>
      </c>
      <c r="BQ3337">
        <v>6310</v>
      </c>
      <c r="BS3337">
        <v>1</v>
      </c>
    </row>
    <row r="3338" spans="43:71" x14ac:dyDescent="0.2">
      <c r="AQ3338">
        <v>99</v>
      </c>
      <c r="AR3338">
        <v>6360</v>
      </c>
      <c r="AS3338" t="s">
        <v>33277</v>
      </c>
      <c r="AT3338" t="s">
        <v>936</v>
      </c>
      <c r="AU3338">
        <v>99</v>
      </c>
      <c r="AV3338">
        <v>6360</v>
      </c>
      <c r="AW3338" t="s">
        <v>26379</v>
      </c>
      <c r="AX3338" t="s">
        <v>936</v>
      </c>
      <c r="AY3338">
        <v>99</v>
      </c>
      <c r="AZ3338">
        <v>6360</v>
      </c>
      <c r="BA3338" t="s">
        <v>19531</v>
      </c>
      <c r="BB3338" t="s">
        <v>936</v>
      </c>
      <c r="BC3338">
        <v>99</v>
      </c>
      <c r="BD3338">
        <v>6360</v>
      </c>
      <c r="BE3338" t="s">
        <v>12683</v>
      </c>
      <c r="BF3338" t="s">
        <v>936</v>
      </c>
      <c r="BH3338">
        <v>102</v>
      </c>
      <c r="BI3338">
        <v>6360</v>
      </c>
      <c r="BJ3338" t="s">
        <v>6035</v>
      </c>
      <c r="BK3338" t="s">
        <v>936</v>
      </c>
      <c r="BP3338">
        <v>157</v>
      </c>
      <c r="BQ3338">
        <v>6320</v>
      </c>
      <c r="BS3338">
        <v>1</v>
      </c>
    </row>
    <row r="3339" spans="43:71" x14ac:dyDescent="0.2">
      <c r="AQ3339">
        <v>99</v>
      </c>
      <c r="AR3339">
        <v>7205</v>
      </c>
      <c r="AS3339" t="s">
        <v>33278</v>
      </c>
      <c r="AT3339" t="s">
        <v>937</v>
      </c>
      <c r="AU3339">
        <v>99</v>
      </c>
      <c r="AV3339">
        <v>7205</v>
      </c>
      <c r="AW3339" t="s">
        <v>26380</v>
      </c>
      <c r="AX3339" t="s">
        <v>937</v>
      </c>
      <c r="AY3339">
        <v>99</v>
      </c>
      <c r="AZ3339">
        <v>7205</v>
      </c>
      <c r="BA3339" t="s">
        <v>19532</v>
      </c>
      <c r="BB3339" t="s">
        <v>937</v>
      </c>
      <c r="BC3339">
        <v>99</v>
      </c>
      <c r="BD3339">
        <v>7205</v>
      </c>
      <c r="BE3339" t="s">
        <v>12684</v>
      </c>
      <c r="BF3339" t="s">
        <v>937</v>
      </c>
      <c r="BH3339">
        <v>102</v>
      </c>
      <c r="BI3339">
        <v>7205</v>
      </c>
      <c r="BJ3339" t="s">
        <v>6036</v>
      </c>
      <c r="BK3339" t="s">
        <v>937</v>
      </c>
      <c r="BP3339">
        <v>157</v>
      </c>
      <c r="BQ3339">
        <v>6330</v>
      </c>
      <c r="BS3339">
        <v>1</v>
      </c>
    </row>
    <row r="3340" spans="43:71" x14ac:dyDescent="0.2">
      <c r="AQ3340">
        <v>99</v>
      </c>
      <c r="AR3340">
        <v>7206</v>
      </c>
      <c r="AS3340" t="s">
        <v>33279</v>
      </c>
      <c r="AT3340" t="s">
        <v>938</v>
      </c>
      <c r="AU3340">
        <v>99</v>
      </c>
      <c r="AV3340">
        <v>7206</v>
      </c>
      <c r="AW3340" t="s">
        <v>26381</v>
      </c>
      <c r="AX3340" t="s">
        <v>938</v>
      </c>
      <c r="AY3340">
        <v>99</v>
      </c>
      <c r="AZ3340">
        <v>7206</v>
      </c>
      <c r="BA3340" t="s">
        <v>19533</v>
      </c>
      <c r="BB3340" t="s">
        <v>938</v>
      </c>
      <c r="BC3340">
        <v>99</v>
      </c>
      <c r="BD3340">
        <v>7206</v>
      </c>
      <c r="BE3340" t="s">
        <v>12685</v>
      </c>
      <c r="BF3340" t="s">
        <v>938</v>
      </c>
      <c r="BH3340">
        <v>102</v>
      </c>
      <c r="BI3340">
        <v>7206</v>
      </c>
      <c r="BJ3340" t="s">
        <v>6037</v>
      </c>
      <c r="BK3340" t="s">
        <v>936</v>
      </c>
      <c r="BP3340">
        <v>157</v>
      </c>
      <c r="BQ3340">
        <v>6340</v>
      </c>
      <c r="BS3340">
        <v>1</v>
      </c>
    </row>
    <row r="3341" spans="43:71" x14ac:dyDescent="0.2">
      <c r="AQ3341">
        <v>99</v>
      </c>
      <c r="AR3341">
        <v>7207</v>
      </c>
      <c r="AS3341" t="s">
        <v>33280</v>
      </c>
      <c r="AT3341" t="s">
        <v>938</v>
      </c>
      <c r="AU3341">
        <v>99</v>
      </c>
      <c r="AV3341">
        <v>7207</v>
      </c>
      <c r="AW3341" t="s">
        <v>26382</v>
      </c>
      <c r="AX3341" t="s">
        <v>938</v>
      </c>
      <c r="AY3341">
        <v>99</v>
      </c>
      <c r="AZ3341">
        <v>7207</v>
      </c>
      <c r="BA3341" t="s">
        <v>19534</v>
      </c>
      <c r="BB3341" t="s">
        <v>938</v>
      </c>
      <c r="BC3341">
        <v>99</v>
      </c>
      <c r="BD3341">
        <v>7207</v>
      </c>
      <c r="BE3341" t="s">
        <v>12686</v>
      </c>
      <c r="BF3341" t="s">
        <v>938</v>
      </c>
      <c r="BH3341">
        <v>102</v>
      </c>
      <c r="BI3341">
        <v>7207</v>
      </c>
      <c r="BJ3341" t="s">
        <v>6038</v>
      </c>
      <c r="BK3341" t="s">
        <v>936</v>
      </c>
      <c r="BP3341">
        <v>159</v>
      </c>
      <c r="BQ3341">
        <v>6010</v>
      </c>
      <c r="BS3341">
        <v>2</v>
      </c>
    </row>
    <row r="3342" spans="43:71" x14ac:dyDescent="0.2">
      <c r="AQ3342">
        <v>99</v>
      </c>
      <c r="AR3342">
        <v>7210</v>
      </c>
      <c r="AS3342" t="s">
        <v>33281</v>
      </c>
      <c r="AT3342" t="s">
        <v>937</v>
      </c>
      <c r="AU3342">
        <v>99</v>
      </c>
      <c r="AV3342">
        <v>7210</v>
      </c>
      <c r="AW3342" t="s">
        <v>26383</v>
      </c>
      <c r="AX3342" t="s">
        <v>937</v>
      </c>
      <c r="AY3342">
        <v>99</v>
      </c>
      <c r="AZ3342">
        <v>7210</v>
      </c>
      <c r="BA3342" t="s">
        <v>19535</v>
      </c>
      <c r="BB3342" t="s">
        <v>937</v>
      </c>
      <c r="BC3342">
        <v>99</v>
      </c>
      <c r="BD3342">
        <v>7210</v>
      </c>
      <c r="BE3342" t="s">
        <v>12687</v>
      </c>
      <c r="BF3342" t="s">
        <v>937</v>
      </c>
      <c r="BH3342">
        <v>102</v>
      </c>
      <c r="BI3342">
        <v>7210</v>
      </c>
      <c r="BJ3342" t="s">
        <v>6039</v>
      </c>
      <c r="BK3342" t="s">
        <v>937</v>
      </c>
      <c r="BP3342">
        <v>159</v>
      </c>
      <c r="BQ3342">
        <v>6020</v>
      </c>
      <c r="BS3342">
        <v>2</v>
      </c>
    </row>
    <row r="3343" spans="43:71" x14ac:dyDescent="0.2">
      <c r="AQ3343">
        <v>99</v>
      </c>
      <c r="AR3343">
        <v>8073</v>
      </c>
      <c r="AS3343" t="s">
        <v>33282</v>
      </c>
      <c r="AT3343" t="s">
        <v>936</v>
      </c>
      <c r="AU3343">
        <v>99</v>
      </c>
      <c r="AV3343">
        <v>8073</v>
      </c>
      <c r="AW3343" t="s">
        <v>26384</v>
      </c>
      <c r="AX3343" t="s">
        <v>936</v>
      </c>
      <c r="AY3343">
        <v>99</v>
      </c>
      <c r="AZ3343">
        <v>8073</v>
      </c>
      <c r="BA3343" t="s">
        <v>19536</v>
      </c>
      <c r="BB3343" t="s">
        <v>936</v>
      </c>
      <c r="BC3343">
        <v>99</v>
      </c>
      <c r="BD3343">
        <v>8073</v>
      </c>
      <c r="BE3343" t="s">
        <v>12688</v>
      </c>
      <c r="BF3343" t="s">
        <v>936</v>
      </c>
      <c r="BH3343">
        <v>102</v>
      </c>
      <c r="BI3343">
        <v>8073</v>
      </c>
      <c r="BJ3343" t="s">
        <v>6040</v>
      </c>
      <c r="BK3343" t="s">
        <v>936</v>
      </c>
      <c r="BP3343">
        <v>159</v>
      </c>
      <c r="BQ3343">
        <v>6030</v>
      </c>
      <c r="BS3343">
        <v>2</v>
      </c>
    </row>
    <row r="3344" spans="43:71" x14ac:dyDescent="0.2">
      <c r="AQ3344">
        <v>99</v>
      </c>
      <c r="AR3344">
        <v>8074</v>
      </c>
      <c r="AS3344" t="s">
        <v>33283</v>
      </c>
      <c r="AT3344" t="s">
        <v>937</v>
      </c>
      <c r="AU3344">
        <v>99</v>
      </c>
      <c r="AV3344">
        <v>8074</v>
      </c>
      <c r="AW3344" t="s">
        <v>26385</v>
      </c>
      <c r="AX3344" t="s">
        <v>937</v>
      </c>
      <c r="AY3344">
        <v>99</v>
      </c>
      <c r="AZ3344">
        <v>8074</v>
      </c>
      <c r="BA3344" t="s">
        <v>19537</v>
      </c>
      <c r="BB3344" t="s">
        <v>937</v>
      </c>
      <c r="BC3344">
        <v>99</v>
      </c>
      <c r="BD3344">
        <v>8074</v>
      </c>
      <c r="BE3344" t="s">
        <v>12689</v>
      </c>
      <c r="BF3344" t="s">
        <v>937</v>
      </c>
      <c r="BH3344">
        <v>102</v>
      </c>
      <c r="BI3344">
        <v>8074</v>
      </c>
      <c r="BJ3344" t="s">
        <v>6041</v>
      </c>
      <c r="BK3344" t="s">
        <v>937</v>
      </c>
      <c r="BP3344">
        <v>159</v>
      </c>
      <c r="BQ3344">
        <v>6040</v>
      </c>
      <c r="BS3344">
        <v>2</v>
      </c>
    </row>
    <row r="3345" spans="43:71" x14ac:dyDescent="0.2">
      <c r="AQ3345">
        <v>99</v>
      </c>
      <c r="AR3345">
        <v>8075</v>
      </c>
      <c r="AS3345" t="s">
        <v>33284</v>
      </c>
      <c r="AT3345" t="s">
        <v>936</v>
      </c>
      <c r="AU3345">
        <v>99</v>
      </c>
      <c r="AV3345">
        <v>8075</v>
      </c>
      <c r="AW3345" t="s">
        <v>26386</v>
      </c>
      <c r="AX3345" t="s">
        <v>936</v>
      </c>
      <c r="AY3345">
        <v>99</v>
      </c>
      <c r="AZ3345">
        <v>8075</v>
      </c>
      <c r="BA3345" t="s">
        <v>19538</v>
      </c>
      <c r="BB3345" t="s">
        <v>936</v>
      </c>
      <c r="BC3345">
        <v>99</v>
      </c>
      <c r="BD3345">
        <v>8075</v>
      </c>
      <c r="BE3345" t="s">
        <v>12690</v>
      </c>
      <c r="BF3345" t="s">
        <v>936</v>
      </c>
      <c r="BH3345">
        <v>102</v>
      </c>
      <c r="BI3345">
        <v>8075</v>
      </c>
      <c r="BJ3345" t="s">
        <v>6042</v>
      </c>
      <c r="BK3345" t="s">
        <v>936</v>
      </c>
      <c r="BP3345">
        <v>159</v>
      </c>
      <c r="BQ3345">
        <v>6070</v>
      </c>
      <c r="BS3345">
        <v>2</v>
      </c>
    </row>
    <row r="3346" spans="43:71" x14ac:dyDescent="0.2">
      <c r="AQ3346">
        <v>99</v>
      </c>
      <c r="AR3346">
        <v>8076</v>
      </c>
      <c r="AS3346" t="s">
        <v>33285</v>
      </c>
      <c r="AT3346" t="s">
        <v>937</v>
      </c>
      <c r="AU3346">
        <v>99</v>
      </c>
      <c r="AV3346">
        <v>8076</v>
      </c>
      <c r="AW3346" t="s">
        <v>26387</v>
      </c>
      <c r="AX3346" t="s">
        <v>937</v>
      </c>
      <c r="AY3346">
        <v>99</v>
      </c>
      <c r="AZ3346">
        <v>8076</v>
      </c>
      <c r="BA3346" t="s">
        <v>19539</v>
      </c>
      <c r="BB3346" t="s">
        <v>937</v>
      </c>
      <c r="BC3346">
        <v>99</v>
      </c>
      <c r="BD3346">
        <v>8076</v>
      </c>
      <c r="BE3346" t="s">
        <v>12691</v>
      </c>
      <c r="BF3346" t="s">
        <v>937</v>
      </c>
      <c r="BH3346">
        <v>102</v>
      </c>
      <c r="BI3346">
        <v>8076</v>
      </c>
      <c r="BJ3346" t="s">
        <v>6043</v>
      </c>
      <c r="BK3346" t="s">
        <v>937</v>
      </c>
      <c r="BP3346">
        <v>159</v>
      </c>
      <c r="BQ3346">
        <v>6080</v>
      </c>
      <c r="BS3346">
        <v>2</v>
      </c>
    </row>
    <row r="3347" spans="43:71" x14ac:dyDescent="0.2">
      <c r="AQ3347">
        <v>99</v>
      </c>
      <c r="AR3347">
        <v>8077</v>
      </c>
      <c r="AS3347" t="s">
        <v>33286</v>
      </c>
      <c r="AT3347" t="s">
        <v>937</v>
      </c>
      <c r="AU3347">
        <v>99</v>
      </c>
      <c r="AV3347">
        <v>8077</v>
      </c>
      <c r="AW3347" t="s">
        <v>26388</v>
      </c>
      <c r="AX3347" t="s">
        <v>937</v>
      </c>
      <c r="AY3347">
        <v>99</v>
      </c>
      <c r="AZ3347">
        <v>8077</v>
      </c>
      <c r="BA3347" t="s">
        <v>19540</v>
      </c>
      <c r="BB3347" t="s">
        <v>937</v>
      </c>
      <c r="BC3347">
        <v>99</v>
      </c>
      <c r="BD3347">
        <v>8077</v>
      </c>
      <c r="BE3347" t="s">
        <v>12692</v>
      </c>
      <c r="BF3347" t="s">
        <v>937</v>
      </c>
      <c r="BH3347">
        <v>102</v>
      </c>
      <c r="BI3347">
        <v>8077</v>
      </c>
      <c r="BJ3347" t="s">
        <v>6044</v>
      </c>
      <c r="BK3347" t="s">
        <v>936</v>
      </c>
      <c r="BP3347">
        <v>159</v>
      </c>
      <c r="BQ3347">
        <v>6090</v>
      </c>
      <c r="BS3347">
        <v>2</v>
      </c>
    </row>
    <row r="3348" spans="43:71" x14ac:dyDescent="0.2">
      <c r="AQ3348">
        <v>99</v>
      </c>
      <c r="AR3348">
        <v>8078</v>
      </c>
      <c r="AS3348" t="s">
        <v>33287</v>
      </c>
      <c r="AT3348" t="s">
        <v>937</v>
      </c>
      <c r="AU3348">
        <v>99</v>
      </c>
      <c r="AV3348">
        <v>8078</v>
      </c>
      <c r="AW3348" t="s">
        <v>26389</v>
      </c>
      <c r="AX3348" t="s">
        <v>937</v>
      </c>
      <c r="AY3348">
        <v>99</v>
      </c>
      <c r="AZ3348">
        <v>8078</v>
      </c>
      <c r="BA3348" t="s">
        <v>19541</v>
      </c>
      <c r="BB3348" t="s">
        <v>937</v>
      </c>
      <c r="BC3348">
        <v>99</v>
      </c>
      <c r="BD3348">
        <v>8078</v>
      </c>
      <c r="BE3348" t="s">
        <v>12693</v>
      </c>
      <c r="BF3348" t="s">
        <v>937</v>
      </c>
      <c r="BH3348">
        <v>102</v>
      </c>
      <c r="BI3348">
        <v>8078</v>
      </c>
      <c r="BJ3348" t="s">
        <v>6045</v>
      </c>
      <c r="BK3348" t="s">
        <v>937</v>
      </c>
      <c r="BP3348">
        <v>159</v>
      </c>
      <c r="BQ3348">
        <v>6100</v>
      </c>
      <c r="BS3348">
        <v>2</v>
      </c>
    </row>
    <row r="3349" spans="43:71" x14ac:dyDescent="0.2">
      <c r="AQ3349">
        <v>99</v>
      </c>
      <c r="AR3349">
        <v>8079</v>
      </c>
      <c r="AS3349" t="s">
        <v>33288</v>
      </c>
      <c r="AT3349" t="s">
        <v>937</v>
      </c>
      <c r="AU3349">
        <v>99</v>
      </c>
      <c r="AV3349">
        <v>8079</v>
      </c>
      <c r="AW3349" t="s">
        <v>26390</v>
      </c>
      <c r="AX3349" t="s">
        <v>937</v>
      </c>
      <c r="AY3349">
        <v>99</v>
      </c>
      <c r="AZ3349">
        <v>8079</v>
      </c>
      <c r="BA3349" t="s">
        <v>19542</v>
      </c>
      <c r="BB3349" t="s">
        <v>937</v>
      </c>
      <c r="BC3349">
        <v>99</v>
      </c>
      <c r="BD3349">
        <v>8079</v>
      </c>
      <c r="BE3349" t="s">
        <v>12694</v>
      </c>
      <c r="BF3349" t="s">
        <v>937</v>
      </c>
      <c r="BH3349">
        <v>102</v>
      </c>
      <c r="BI3349">
        <v>8079</v>
      </c>
      <c r="BJ3349" t="s">
        <v>6046</v>
      </c>
      <c r="BK3349" t="s">
        <v>937</v>
      </c>
      <c r="BP3349">
        <v>159</v>
      </c>
      <c r="BQ3349">
        <v>6101</v>
      </c>
      <c r="BS3349">
        <v>2</v>
      </c>
    </row>
    <row r="3350" spans="43:71" x14ac:dyDescent="0.2">
      <c r="AQ3350">
        <v>99</v>
      </c>
      <c r="AR3350">
        <v>8080</v>
      </c>
      <c r="AS3350" t="s">
        <v>33289</v>
      </c>
      <c r="AT3350" t="s">
        <v>937</v>
      </c>
      <c r="AU3350">
        <v>99</v>
      </c>
      <c r="AV3350">
        <v>8080</v>
      </c>
      <c r="AW3350" t="s">
        <v>26391</v>
      </c>
      <c r="AX3350" t="s">
        <v>937</v>
      </c>
      <c r="AY3350">
        <v>99</v>
      </c>
      <c r="AZ3350">
        <v>8080</v>
      </c>
      <c r="BA3350" t="s">
        <v>19543</v>
      </c>
      <c r="BB3350" t="s">
        <v>937</v>
      </c>
      <c r="BC3350">
        <v>99</v>
      </c>
      <c r="BD3350">
        <v>8080</v>
      </c>
      <c r="BE3350" t="s">
        <v>12695</v>
      </c>
      <c r="BF3350" t="s">
        <v>937</v>
      </c>
      <c r="BH3350">
        <v>102</v>
      </c>
      <c r="BI3350">
        <v>8080</v>
      </c>
      <c r="BJ3350" t="s">
        <v>6047</v>
      </c>
      <c r="BK3350" t="s">
        <v>938</v>
      </c>
      <c r="BP3350">
        <v>159</v>
      </c>
      <c r="BQ3350">
        <v>6110</v>
      </c>
      <c r="BS3350">
        <v>1</v>
      </c>
    </row>
    <row r="3351" spans="43:71" x14ac:dyDescent="0.2">
      <c r="AQ3351">
        <v>99</v>
      </c>
      <c r="AR3351">
        <v>8081</v>
      </c>
      <c r="AS3351" t="s">
        <v>33290</v>
      </c>
      <c r="AT3351" t="s">
        <v>937</v>
      </c>
      <c r="AU3351">
        <v>99</v>
      </c>
      <c r="AV3351">
        <v>8081</v>
      </c>
      <c r="AW3351" t="s">
        <v>26392</v>
      </c>
      <c r="AX3351" t="s">
        <v>937</v>
      </c>
      <c r="AY3351">
        <v>99</v>
      </c>
      <c r="AZ3351">
        <v>8081</v>
      </c>
      <c r="BA3351" t="s">
        <v>19544</v>
      </c>
      <c r="BB3351" t="s">
        <v>937</v>
      </c>
      <c r="BC3351">
        <v>99</v>
      </c>
      <c r="BD3351">
        <v>8081</v>
      </c>
      <c r="BE3351" t="s">
        <v>12696</v>
      </c>
      <c r="BF3351" t="s">
        <v>937</v>
      </c>
      <c r="BH3351">
        <v>102</v>
      </c>
      <c r="BI3351">
        <v>8081</v>
      </c>
      <c r="BJ3351" t="s">
        <v>6048</v>
      </c>
      <c r="BK3351" t="s">
        <v>936</v>
      </c>
      <c r="BP3351">
        <v>159</v>
      </c>
      <c r="BQ3351">
        <v>6130</v>
      </c>
      <c r="BS3351">
        <v>2</v>
      </c>
    </row>
    <row r="3352" spans="43:71" x14ac:dyDescent="0.2">
      <c r="AQ3352">
        <v>99</v>
      </c>
      <c r="AR3352">
        <v>8082</v>
      </c>
      <c r="AS3352" t="s">
        <v>33291</v>
      </c>
      <c r="AT3352" t="s">
        <v>938</v>
      </c>
      <c r="AU3352">
        <v>99</v>
      </c>
      <c r="AV3352">
        <v>8082</v>
      </c>
      <c r="AW3352" t="s">
        <v>26393</v>
      </c>
      <c r="AX3352" t="s">
        <v>938</v>
      </c>
      <c r="AY3352">
        <v>99</v>
      </c>
      <c r="AZ3352">
        <v>8082</v>
      </c>
      <c r="BA3352" t="s">
        <v>19545</v>
      </c>
      <c r="BB3352" t="s">
        <v>938</v>
      </c>
      <c r="BC3352">
        <v>99</v>
      </c>
      <c r="BD3352">
        <v>8082</v>
      </c>
      <c r="BE3352" t="s">
        <v>12697</v>
      </c>
      <c r="BF3352" t="s">
        <v>938</v>
      </c>
      <c r="BH3352">
        <v>102</v>
      </c>
      <c r="BI3352">
        <v>8082</v>
      </c>
      <c r="BJ3352" t="s">
        <v>6049</v>
      </c>
      <c r="BK3352" t="s">
        <v>937</v>
      </c>
      <c r="BP3352">
        <v>159</v>
      </c>
      <c r="BQ3352">
        <v>6131</v>
      </c>
      <c r="BS3352">
        <v>2</v>
      </c>
    </row>
    <row r="3353" spans="43:71" x14ac:dyDescent="0.2">
      <c r="AQ3353">
        <v>99</v>
      </c>
      <c r="AR3353">
        <v>8083</v>
      </c>
      <c r="AS3353" t="s">
        <v>33292</v>
      </c>
      <c r="AT3353" t="s">
        <v>937</v>
      </c>
      <c r="AU3353">
        <v>99</v>
      </c>
      <c r="AV3353">
        <v>8083</v>
      </c>
      <c r="AW3353" t="s">
        <v>26394</v>
      </c>
      <c r="AX3353" t="s">
        <v>937</v>
      </c>
      <c r="AY3353">
        <v>99</v>
      </c>
      <c r="AZ3353">
        <v>8083</v>
      </c>
      <c r="BA3353" t="s">
        <v>19546</v>
      </c>
      <c r="BB3353" t="s">
        <v>937</v>
      </c>
      <c r="BC3353">
        <v>99</v>
      </c>
      <c r="BD3353">
        <v>8083</v>
      </c>
      <c r="BE3353" t="s">
        <v>12698</v>
      </c>
      <c r="BF3353" t="s">
        <v>937</v>
      </c>
      <c r="BH3353">
        <v>102</v>
      </c>
      <c r="BI3353">
        <v>8083</v>
      </c>
      <c r="BJ3353" t="s">
        <v>6050</v>
      </c>
      <c r="BK3353" t="s">
        <v>937</v>
      </c>
      <c r="BP3353">
        <v>159</v>
      </c>
      <c r="BQ3353">
        <v>6140</v>
      </c>
      <c r="BS3353">
        <v>2</v>
      </c>
    </row>
    <row r="3354" spans="43:71" x14ac:dyDescent="0.2">
      <c r="AQ3354">
        <v>99</v>
      </c>
      <c r="AR3354">
        <v>8084</v>
      </c>
      <c r="AS3354" t="s">
        <v>33293</v>
      </c>
      <c r="AT3354" t="s">
        <v>937</v>
      </c>
      <c r="AU3354">
        <v>99</v>
      </c>
      <c r="AV3354">
        <v>8084</v>
      </c>
      <c r="AW3354" t="s">
        <v>26395</v>
      </c>
      <c r="AX3354" t="s">
        <v>937</v>
      </c>
      <c r="AY3354">
        <v>99</v>
      </c>
      <c r="AZ3354">
        <v>8084</v>
      </c>
      <c r="BA3354" t="s">
        <v>19547</v>
      </c>
      <c r="BB3354" t="s">
        <v>937</v>
      </c>
      <c r="BC3354">
        <v>99</v>
      </c>
      <c r="BD3354">
        <v>8084</v>
      </c>
      <c r="BE3354" t="s">
        <v>12699</v>
      </c>
      <c r="BF3354" t="s">
        <v>937</v>
      </c>
      <c r="BH3354">
        <v>102</v>
      </c>
      <c r="BI3354">
        <v>8084</v>
      </c>
      <c r="BJ3354" t="s">
        <v>6051</v>
      </c>
      <c r="BK3354" t="s">
        <v>937</v>
      </c>
      <c r="BP3354">
        <v>159</v>
      </c>
      <c r="BQ3354">
        <v>6150</v>
      </c>
      <c r="BS3354">
        <v>2</v>
      </c>
    </row>
    <row r="3355" spans="43:71" x14ac:dyDescent="0.2">
      <c r="AQ3355">
        <v>100</v>
      </c>
      <c r="AR3355">
        <v>6010</v>
      </c>
      <c r="AS3355" t="s">
        <v>33294</v>
      </c>
      <c r="AT3355" t="s">
        <v>937</v>
      </c>
      <c r="AU3355">
        <v>100</v>
      </c>
      <c r="AV3355">
        <v>6010</v>
      </c>
      <c r="AW3355" t="s">
        <v>26396</v>
      </c>
      <c r="AX3355" t="s">
        <v>937</v>
      </c>
      <c r="AY3355">
        <v>100</v>
      </c>
      <c r="AZ3355">
        <v>6010</v>
      </c>
      <c r="BA3355" t="s">
        <v>19548</v>
      </c>
      <c r="BB3355" t="s">
        <v>937</v>
      </c>
      <c r="BC3355">
        <v>100</v>
      </c>
      <c r="BD3355">
        <v>6010</v>
      </c>
      <c r="BE3355" t="s">
        <v>12700</v>
      </c>
      <c r="BF3355" t="s">
        <v>937</v>
      </c>
      <c r="BH3355">
        <v>103</v>
      </c>
      <c r="BI3355">
        <v>6010</v>
      </c>
      <c r="BJ3355" t="s">
        <v>6052</v>
      </c>
      <c r="BK3355" t="s">
        <v>936</v>
      </c>
      <c r="BP3355">
        <v>159</v>
      </c>
      <c r="BQ3355">
        <v>6160</v>
      </c>
      <c r="BS3355">
        <v>2</v>
      </c>
    </row>
    <row r="3356" spans="43:71" x14ac:dyDescent="0.2">
      <c r="AQ3356">
        <v>100</v>
      </c>
      <c r="AR3356">
        <v>6020</v>
      </c>
      <c r="AS3356" t="s">
        <v>33295</v>
      </c>
      <c r="AT3356" t="s">
        <v>937</v>
      </c>
      <c r="AU3356">
        <v>100</v>
      </c>
      <c r="AV3356">
        <v>6020</v>
      </c>
      <c r="AW3356" t="s">
        <v>26397</v>
      </c>
      <c r="AX3356" t="s">
        <v>937</v>
      </c>
      <c r="AY3356">
        <v>100</v>
      </c>
      <c r="AZ3356">
        <v>6020</v>
      </c>
      <c r="BA3356" t="s">
        <v>19549</v>
      </c>
      <c r="BB3356" t="s">
        <v>937</v>
      </c>
      <c r="BC3356">
        <v>100</v>
      </c>
      <c r="BD3356">
        <v>6020</v>
      </c>
      <c r="BE3356" t="s">
        <v>12701</v>
      </c>
      <c r="BF3356" t="s">
        <v>937</v>
      </c>
      <c r="BH3356">
        <v>103</v>
      </c>
      <c r="BI3356">
        <v>6020</v>
      </c>
      <c r="BJ3356" t="s">
        <v>6053</v>
      </c>
      <c r="BK3356" t="s">
        <v>936</v>
      </c>
      <c r="BP3356">
        <v>159</v>
      </c>
      <c r="BQ3356">
        <v>6170</v>
      </c>
      <c r="BS3356">
        <v>2</v>
      </c>
    </row>
    <row r="3357" spans="43:71" x14ac:dyDescent="0.2">
      <c r="AQ3357">
        <v>100</v>
      </c>
      <c r="AR3357">
        <v>6030</v>
      </c>
      <c r="AS3357" t="s">
        <v>33296</v>
      </c>
      <c r="AT3357" t="s">
        <v>937</v>
      </c>
      <c r="AU3357">
        <v>100</v>
      </c>
      <c r="AV3357">
        <v>6030</v>
      </c>
      <c r="AW3357" t="s">
        <v>26398</v>
      </c>
      <c r="AX3357" t="s">
        <v>937</v>
      </c>
      <c r="AY3357">
        <v>100</v>
      </c>
      <c r="AZ3357">
        <v>6030</v>
      </c>
      <c r="BA3357" t="s">
        <v>19550</v>
      </c>
      <c r="BB3357" t="s">
        <v>937</v>
      </c>
      <c r="BC3357">
        <v>100</v>
      </c>
      <c r="BD3357">
        <v>6030</v>
      </c>
      <c r="BE3357" t="s">
        <v>12702</v>
      </c>
      <c r="BF3357" t="s">
        <v>937</v>
      </c>
      <c r="BH3357">
        <v>103</v>
      </c>
      <c r="BI3357">
        <v>6030</v>
      </c>
      <c r="BJ3357" t="s">
        <v>6054</v>
      </c>
      <c r="BK3357" t="s">
        <v>936</v>
      </c>
      <c r="BP3357">
        <v>159</v>
      </c>
      <c r="BQ3357">
        <v>6180</v>
      </c>
      <c r="BS3357">
        <v>2</v>
      </c>
    </row>
    <row r="3358" spans="43:71" x14ac:dyDescent="0.2">
      <c r="AQ3358">
        <v>100</v>
      </c>
      <c r="AR3358">
        <v>6040</v>
      </c>
      <c r="AS3358" t="s">
        <v>33297</v>
      </c>
      <c r="AT3358" t="s">
        <v>936</v>
      </c>
      <c r="AU3358">
        <v>100</v>
      </c>
      <c r="AV3358">
        <v>6040</v>
      </c>
      <c r="AW3358" t="s">
        <v>26399</v>
      </c>
      <c r="AX3358" t="s">
        <v>936</v>
      </c>
      <c r="AY3358">
        <v>100</v>
      </c>
      <c r="AZ3358">
        <v>6040</v>
      </c>
      <c r="BA3358" t="s">
        <v>19551</v>
      </c>
      <c r="BB3358" t="s">
        <v>936</v>
      </c>
      <c r="BC3358">
        <v>100</v>
      </c>
      <c r="BD3358">
        <v>6040</v>
      </c>
      <c r="BE3358" t="s">
        <v>12703</v>
      </c>
      <c r="BF3358" t="s">
        <v>936</v>
      </c>
      <c r="BH3358">
        <v>103</v>
      </c>
      <c r="BI3358">
        <v>6040</v>
      </c>
      <c r="BJ3358" t="s">
        <v>6055</v>
      </c>
      <c r="BK3358" t="s">
        <v>937</v>
      </c>
      <c r="BP3358">
        <v>159</v>
      </c>
      <c r="BQ3358">
        <v>6190</v>
      </c>
      <c r="BS3358">
        <v>2</v>
      </c>
    </row>
    <row r="3359" spans="43:71" x14ac:dyDescent="0.2">
      <c r="AQ3359">
        <v>100</v>
      </c>
      <c r="AR3359">
        <v>6070</v>
      </c>
      <c r="AS3359" t="s">
        <v>33298</v>
      </c>
      <c r="AT3359" t="s">
        <v>936</v>
      </c>
      <c r="AU3359">
        <v>100</v>
      </c>
      <c r="AV3359">
        <v>6070</v>
      </c>
      <c r="AW3359" t="s">
        <v>26400</v>
      </c>
      <c r="AX3359" t="s">
        <v>936</v>
      </c>
      <c r="AY3359">
        <v>100</v>
      </c>
      <c r="AZ3359">
        <v>6070</v>
      </c>
      <c r="BA3359" t="s">
        <v>19552</v>
      </c>
      <c r="BB3359" t="s">
        <v>936</v>
      </c>
      <c r="BC3359">
        <v>100</v>
      </c>
      <c r="BD3359">
        <v>6070</v>
      </c>
      <c r="BE3359" t="s">
        <v>12704</v>
      </c>
      <c r="BF3359" t="s">
        <v>936</v>
      </c>
      <c r="BH3359">
        <v>103</v>
      </c>
      <c r="BI3359">
        <v>6070</v>
      </c>
      <c r="BJ3359" t="s">
        <v>6056</v>
      </c>
      <c r="BK3359" t="s">
        <v>937</v>
      </c>
      <c r="BP3359">
        <v>159</v>
      </c>
      <c r="BQ3359">
        <v>6200</v>
      </c>
      <c r="BS3359">
        <v>2</v>
      </c>
    </row>
    <row r="3360" spans="43:71" x14ac:dyDescent="0.2">
      <c r="AQ3360">
        <v>100</v>
      </c>
      <c r="AR3360">
        <v>6080</v>
      </c>
      <c r="AS3360" t="s">
        <v>33299</v>
      </c>
      <c r="AT3360" t="s">
        <v>938</v>
      </c>
      <c r="AU3360">
        <v>100</v>
      </c>
      <c r="AV3360">
        <v>6080</v>
      </c>
      <c r="AW3360" t="s">
        <v>26401</v>
      </c>
      <c r="AX3360" t="s">
        <v>938</v>
      </c>
      <c r="AY3360">
        <v>100</v>
      </c>
      <c r="AZ3360">
        <v>6080</v>
      </c>
      <c r="BA3360" t="s">
        <v>19553</v>
      </c>
      <c r="BB3360" t="s">
        <v>938</v>
      </c>
      <c r="BC3360">
        <v>100</v>
      </c>
      <c r="BD3360">
        <v>6080</v>
      </c>
      <c r="BE3360" t="s">
        <v>12705</v>
      </c>
      <c r="BF3360" t="s">
        <v>938</v>
      </c>
      <c r="BH3360">
        <v>103</v>
      </c>
      <c r="BI3360">
        <v>6080</v>
      </c>
      <c r="BJ3360" t="s">
        <v>6057</v>
      </c>
      <c r="BK3360" t="s">
        <v>936</v>
      </c>
      <c r="BP3360">
        <v>159</v>
      </c>
      <c r="BQ3360">
        <v>6210</v>
      </c>
      <c r="BS3360">
        <v>1</v>
      </c>
    </row>
    <row r="3361" spans="43:71" x14ac:dyDescent="0.2">
      <c r="AQ3361">
        <v>100</v>
      </c>
      <c r="AR3361">
        <v>6090</v>
      </c>
      <c r="AS3361" t="s">
        <v>33300</v>
      </c>
      <c r="AT3361" t="s">
        <v>937</v>
      </c>
      <c r="AU3361">
        <v>100</v>
      </c>
      <c r="AV3361">
        <v>6090</v>
      </c>
      <c r="AW3361" t="s">
        <v>26402</v>
      </c>
      <c r="AX3361" t="s">
        <v>937</v>
      </c>
      <c r="AY3361">
        <v>100</v>
      </c>
      <c r="AZ3361">
        <v>6090</v>
      </c>
      <c r="BA3361" t="s">
        <v>19554</v>
      </c>
      <c r="BB3361" t="s">
        <v>937</v>
      </c>
      <c r="BC3361">
        <v>100</v>
      </c>
      <c r="BD3361">
        <v>6090</v>
      </c>
      <c r="BE3361" t="s">
        <v>12706</v>
      </c>
      <c r="BF3361" t="s">
        <v>937</v>
      </c>
      <c r="BH3361">
        <v>103</v>
      </c>
      <c r="BI3361">
        <v>6090</v>
      </c>
      <c r="BJ3361" t="s">
        <v>6058</v>
      </c>
      <c r="BK3361" t="s">
        <v>936</v>
      </c>
      <c r="BP3361">
        <v>159</v>
      </c>
      <c r="BQ3361">
        <v>6240</v>
      </c>
      <c r="BS3361">
        <v>2</v>
      </c>
    </row>
    <row r="3362" spans="43:71" x14ac:dyDescent="0.2">
      <c r="AQ3362">
        <v>100</v>
      </c>
      <c r="AR3362">
        <v>6100</v>
      </c>
      <c r="AS3362" t="s">
        <v>33301</v>
      </c>
      <c r="AT3362" t="s">
        <v>937</v>
      </c>
      <c r="AU3362">
        <v>100</v>
      </c>
      <c r="AV3362">
        <v>6100</v>
      </c>
      <c r="AW3362" t="s">
        <v>26403</v>
      </c>
      <c r="AX3362" t="s">
        <v>937</v>
      </c>
      <c r="AY3362">
        <v>100</v>
      </c>
      <c r="AZ3362">
        <v>6100</v>
      </c>
      <c r="BA3362" t="s">
        <v>19555</v>
      </c>
      <c r="BB3362" t="s">
        <v>937</v>
      </c>
      <c r="BC3362">
        <v>100</v>
      </c>
      <c r="BD3362">
        <v>6100</v>
      </c>
      <c r="BE3362" t="s">
        <v>12707</v>
      </c>
      <c r="BF3362" t="s">
        <v>937</v>
      </c>
      <c r="BH3362">
        <v>103</v>
      </c>
      <c r="BI3362">
        <v>6100</v>
      </c>
      <c r="BJ3362" t="s">
        <v>6059</v>
      </c>
      <c r="BK3362" t="s">
        <v>936</v>
      </c>
      <c r="BP3362">
        <v>159</v>
      </c>
      <c r="BQ3362">
        <v>6250</v>
      </c>
      <c r="BS3362">
        <v>1</v>
      </c>
    </row>
    <row r="3363" spans="43:71" x14ac:dyDescent="0.2">
      <c r="AQ3363">
        <v>100</v>
      </c>
      <c r="AR3363">
        <v>6101</v>
      </c>
      <c r="AS3363" t="s">
        <v>33302</v>
      </c>
      <c r="AT3363" t="s">
        <v>937</v>
      </c>
      <c r="AU3363">
        <v>100</v>
      </c>
      <c r="AV3363">
        <v>6101</v>
      </c>
      <c r="AW3363" t="s">
        <v>26404</v>
      </c>
      <c r="AX3363" t="s">
        <v>937</v>
      </c>
      <c r="AY3363">
        <v>100</v>
      </c>
      <c r="AZ3363">
        <v>6101</v>
      </c>
      <c r="BA3363" t="s">
        <v>19556</v>
      </c>
      <c r="BB3363" t="s">
        <v>937</v>
      </c>
      <c r="BC3363">
        <v>100</v>
      </c>
      <c r="BD3363">
        <v>6101</v>
      </c>
      <c r="BE3363" t="s">
        <v>12708</v>
      </c>
      <c r="BF3363" t="s">
        <v>937</v>
      </c>
      <c r="BH3363">
        <v>103</v>
      </c>
      <c r="BI3363">
        <v>6101</v>
      </c>
      <c r="BJ3363" t="s">
        <v>6060</v>
      </c>
      <c r="BK3363" t="s">
        <v>937</v>
      </c>
      <c r="BP3363">
        <v>159</v>
      </c>
      <c r="BQ3363">
        <v>6256</v>
      </c>
      <c r="BS3363">
        <v>1</v>
      </c>
    </row>
    <row r="3364" spans="43:71" x14ac:dyDescent="0.2">
      <c r="AQ3364">
        <v>100</v>
      </c>
      <c r="AR3364">
        <v>6110</v>
      </c>
      <c r="AS3364" t="s">
        <v>33303</v>
      </c>
      <c r="AT3364" t="s">
        <v>936</v>
      </c>
      <c r="AU3364">
        <v>100</v>
      </c>
      <c r="AV3364">
        <v>6110</v>
      </c>
      <c r="AW3364" t="s">
        <v>26405</v>
      </c>
      <c r="AX3364" t="s">
        <v>936</v>
      </c>
      <c r="AY3364">
        <v>100</v>
      </c>
      <c r="AZ3364">
        <v>6110</v>
      </c>
      <c r="BA3364" t="s">
        <v>19557</v>
      </c>
      <c r="BB3364" t="s">
        <v>936</v>
      </c>
      <c r="BC3364">
        <v>100</v>
      </c>
      <c r="BD3364">
        <v>6110</v>
      </c>
      <c r="BE3364" t="s">
        <v>12709</v>
      </c>
      <c r="BF3364" t="s">
        <v>936</v>
      </c>
      <c r="BH3364">
        <v>103</v>
      </c>
      <c r="BI3364">
        <v>6110</v>
      </c>
      <c r="BJ3364" t="s">
        <v>6061</v>
      </c>
      <c r="BK3364" t="s">
        <v>936</v>
      </c>
      <c r="BP3364">
        <v>159</v>
      </c>
      <c r="BQ3364">
        <v>6260</v>
      </c>
      <c r="BS3364">
        <v>2</v>
      </c>
    </row>
    <row r="3365" spans="43:71" x14ac:dyDescent="0.2">
      <c r="AQ3365">
        <v>100</v>
      </c>
      <c r="AR3365">
        <v>6130</v>
      </c>
      <c r="AS3365" t="s">
        <v>33304</v>
      </c>
      <c r="AT3365" t="s">
        <v>938</v>
      </c>
      <c r="AU3365">
        <v>100</v>
      </c>
      <c r="AV3365">
        <v>6130</v>
      </c>
      <c r="AW3365" t="s">
        <v>26406</v>
      </c>
      <c r="AX3365" t="s">
        <v>938</v>
      </c>
      <c r="AY3365">
        <v>100</v>
      </c>
      <c r="AZ3365">
        <v>6130</v>
      </c>
      <c r="BA3365" t="s">
        <v>19558</v>
      </c>
      <c r="BB3365" t="s">
        <v>938</v>
      </c>
      <c r="BC3365">
        <v>100</v>
      </c>
      <c r="BD3365">
        <v>6130</v>
      </c>
      <c r="BE3365" t="s">
        <v>12710</v>
      </c>
      <c r="BF3365" t="s">
        <v>938</v>
      </c>
      <c r="BH3365">
        <v>103</v>
      </c>
      <c r="BI3365">
        <v>6130</v>
      </c>
      <c r="BJ3365" t="s">
        <v>6062</v>
      </c>
      <c r="BK3365" t="s">
        <v>936</v>
      </c>
      <c r="BP3365">
        <v>159</v>
      </c>
      <c r="BQ3365">
        <v>6270</v>
      </c>
      <c r="BS3365">
        <v>2</v>
      </c>
    </row>
    <row r="3366" spans="43:71" x14ac:dyDescent="0.2">
      <c r="AQ3366">
        <v>100</v>
      </c>
      <c r="AR3366">
        <v>6131</v>
      </c>
      <c r="AS3366" t="s">
        <v>33305</v>
      </c>
      <c r="AT3366" t="s">
        <v>936</v>
      </c>
      <c r="AU3366">
        <v>100</v>
      </c>
      <c r="AV3366">
        <v>6131</v>
      </c>
      <c r="AW3366" t="s">
        <v>26407</v>
      </c>
      <c r="AX3366" t="s">
        <v>936</v>
      </c>
      <c r="AY3366">
        <v>100</v>
      </c>
      <c r="AZ3366">
        <v>6131</v>
      </c>
      <c r="BA3366" t="s">
        <v>19559</v>
      </c>
      <c r="BB3366" t="s">
        <v>936</v>
      </c>
      <c r="BC3366">
        <v>100</v>
      </c>
      <c r="BD3366">
        <v>6131</v>
      </c>
      <c r="BE3366" t="s">
        <v>12711</v>
      </c>
      <c r="BF3366" t="s">
        <v>936</v>
      </c>
      <c r="BH3366">
        <v>103</v>
      </c>
      <c r="BI3366">
        <v>6131</v>
      </c>
      <c r="BJ3366" t="s">
        <v>6063</v>
      </c>
      <c r="BK3366" t="s">
        <v>936</v>
      </c>
      <c r="BP3366">
        <v>159</v>
      </c>
      <c r="BQ3366">
        <v>6280</v>
      </c>
      <c r="BS3366">
        <v>2</v>
      </c>
    </row>
    <row r="3367" spans="43:71" x14ac:dyDescent="0.2">
      <c r="AQ3367">
        <v>100</v>
      </c>
      <c r="AR3367">
        <v>6140</v>
      </c>
      <c r="AS3367" t="s">
        <v>33306</v>
      </c>
      <c r="AT3367" t="s">
        <v>937</v>
      </c>
      <c r="AU3367">
        <v>100</v>
      </c>
      <c r="AV3367">
        <v>6140</v>
      </c>
      <c r="AW3367" t="s">
        <v>26408</v>
      </c>
      <c r="AX3367" t="s">
        <v>937</v>
      </c>
      <c r="AY3367">
        <v>100</v>
      </c>
      <c r="AZ3367">
        <v>6140</v>
      </c>
      <c r="BA3367" t="s">
        <v>19560</v>
      </c>
      <c r="BB3367" t="s">
        <v>937</v>
      </c>
      <c r="BC3367">
        <v>100</v>
      </c>
      <c r="BD3367">
        <v>6140</v>
      </c>
      <c r="BE3367" t="s">
        <v>12712</v>
      </c>
      <c r="BF3367" t="s">
        <v>937</v>
      </c>
      <c r="BH3367">
        <v>103</v>
      </c>
      <c r="BI3367">
        <v>6140</v>
      </c>
      <c r="BJ3367" t="s">
        <v>6064</v>
      </c>
      <c r="BK3367" t="s">
        <v>937</v>
      </c>
      <c r="BP3367">
        <v>159</v>
      </c>
      <c r="BQ3367">
        <v>6290</v>
      </c>
      <c r="BS3367">
        <v>2</v>
      </c>
    </row>
    <row r="3368" spans="43:71" x14ac:dyDescent="0.2">
      <c r="AQ3368">
        <v>100</v>
      </c>
      <c r="AR3368">
        <v>6150</v>
      </c>
      <c r="AS3368" t="s">
        <v>33307</v>
      </c>
      <c r="AT3368" t="s">
        <v>937</v>
      </c>
      <c r="AU3368">
        <v>100</v>
      </c>
      <c r="AV3368">
        <v>6150</v>
      </c>
      <c r="AW3368" t="s">
        <v>26409</v>
      </c>
      <c r="AX3368" t="s">
        <v>937</v>
      </c>
      <c r="AY3368">
        <v>100</v>
      </c>
      <c r="AZ3368">
        <v>6150</v>
      </c>
      <c r="BA3368" t="s">
        <v>19561</v>
      </c>
      <c r="BB3368" t="s">
        <v>937</v>
      </c>
      <c r="BC3368">
        <v>100</v>
      </c>
      <c r="BD3368">
        <v>6150</v>
      </c>
      <c r="BE3368" t="s">
        <v>12713</v>
      </c>
      <c r="BF3368" t="s">
        <v>937</v>
      </c>
      <c r="BH3368">
        <v>103</v>
      </c>
      <c r="BI3368">
        <v>6150</v>
      </c>
      <c r="BJ3368" t="s">
        <v>6065</v>
      </c>
      <c r="BK3368" t="s">
        <v>937</v>
      </c>
      <c r="BP3368">
        <v>159</v>
      </c>
      <c r="BQ3368">
        <v>6300</v>
      </c>
      <c r="BS3368">
        <v>1</v>
      </c>
    </row>
    <row r="3369" spans="43:71" x14ac:dyDescent="0.2">
      <c r="AQ3369">
        <v>100</v>
      </c>
      <c r="AR3369">
        <v>6160</v>
      </c>
      <c r="AS3369" t="s">
        <v>33308</v>
      </c>
      <c r="AT3369" t="s">
        <v>937</v>
      </c>
      <c r="AU3369">
        <v>100</v>
      </c>
      <c r="AV3369">
        <v>6160</v>
      </c>
      <c r="AW3369" t="s">
        <v>26410</v>
      </c>
      <c r="AX3369" t="s">
        <v>937</v>
      </c>
      <c r="AY3369">
        <v>100</v>
      </c>
      <c r="AZ3369">
        <v>6160</v>
      </c>
      <c r="BA3369" t="s">
        <v>19562</v>
      </c>
      <c r="BB3369" t="s">
        <v>937</v>
      </c>
      <c r="BC3369">
        <v>100</v>
      </c>
      <c r="BD3369">
        <v>6160</v>
      </c>
      <c r="BE3369" t="s">
        <v>12714</v>
      </c>
      <c r="BF3369" t="s">
        <v>937</v>
      </c>
      <c r="BH3369">
        <v>103</v>
      </c>
      <c r="BI3369">
        <v>6160</v>
      </c>
      <c r="BJ3369" t="s">
        <v>6066</v>
      </c>
      <c r="BK3369" t="s">
        <v>937</v>
      </c>
      <c r="BP3369">
        <v>159</v>
      </c>
      <c r="BQ3369">
        <v>6310</v>
      </c>
      <c r="BS3369">
        <v>1</v>
      </c>
    </row>
    <row r="3370" spans="43:71" x14ac:dyDescent="0.2">
      <c r="AQ3370">
        <v>100</v>
      </c>
      <c r="AR3370">
        <v>6170</v>
      </c>
      <c r="AS3370" t="s">
        <v>33309</v>
      </c>
      <c r="AT3370" t="s">
        <v>936</v>
      </c>
      <c r="AU3370">
        <v>100</v>
      </c>
      <c r="AV3370">
        <v>6170</v>
      </c>
      <c r="AW3370" t="s">
        <v>26411</v>
      </c>
      <c r="AX3370" t="s">
        <v>936</v>
      </c>
      <c r="AY3370">
        <v>100</v>
      </c>
      <c r="AZ3370">
        <v>6170</v>
      </c>
      <c r="BA3370" t="s">
        <v>19563</v>
      </c>
      <c r="BB3370" t="s">
        <v>936</v>
      </c>
      <c r="BC3370">
        <v>100</v>
      </c>
      <c r="BD3370">
        <v>6170</v>
      </c>
      <c r="BE3370" t="s">
        <v>12715</v>
      </c>
      <c r="BF3370" t="s">
        <v>936</v>
      </c>
      <c r="BH3370">
        <v>103</v>
      </c>
      <c r="BI3370">
        <v>6170</v>
      </c>
      <c r="BJ3370" t="s">
        <v>6067</v>
      </c>
      <c r="BK3370" t="s">
        <v>936</v>
      </c>
      <c r="BP3370">
        <v>159</v>
      </c>
      <c r="BQ3370">
        <v>6320</v>
      </c>
      <c r="BS3370">
        <v>3</v>
      </c>
    </row>
    <row r="3371" spans="43:71" x14ac:dyDescent="0.2">
      <c r="AQ3371">
        <v>100</v>
      </c>
      <c r="AR3371">
        <v>6180</v>
      </c>
      <c r="AS3371" t="s">
        <v>33310</v>
      </c>
      <c r="AT3371" t="s">
        <v>937</v>
      </c>
      <c r="AU3371">
        <v>100</v>
      </c>
      <c r="AV3371">
        <v>6180</v>
      </c>
      <c r="AW3371" t="s">
        <v>26412</v>
      </c>
      <c r="AX3371" t="s">
        <v>937</v>
      </c>
      <c r="AY3371">
        <v>100</v>
      </c>
      <c r="AZ3371">
        <v>6180</v>
      </c>
      <c r="BA3371" t="s">
        <v>19564</v>
      </c>
      <c r="BB3371" t="s">
        <v>937</v>
      </c>
      <c r="BC3371">
        <v>100</v>
      </c>
      <c r="BD3371">
        <v>6180</v>
      </c>
      <c r="BE3371" t="s">
        <v>12716</v>
      </c>
      <c r="BF3371" t="s">
        <v>937</v>
      </c>
      <c r="BH3371">
        <v>103</v>
      </c>
      <c r="BI3371">
        <v>6180</v>
      </c>
      <c r="BJ3371" t="s">
        <v>6068</v>
      </c>
      <c r="BK3371" t="s">
        <v>936</v>
      </c>
      <c r="BP3371">
        <v>159</v>
      </c>
      <c r="BQ3371">
        <v>6330</v>
      </c>
      <c r="BS3371">
        <v>1</v>
      </c>
    </row>
    <row r="3372" spans="43:71" x14ac:dyDescent="0.2">
      <c r="AQ3372">
        <v>100</v>
      </c>
      <c r="AR3372">
        <v>6190</v>
      </c>
      <c r="AS3372" t="s">
        <v>33311</v>
      </c>
      <c r="AT3372" t="s">
        <v>937</v>
      </c>
      <c r="AU3372">
        <v>100</v>
      </c>
      <c r="AV3372">
        <v>6190</v>
      </c>
      <c r="AW3372" t="s">
        <v>26413</v>
      </c>
      <c r="AX3372" t="s">
        <v>937</v>
      </c>
      <c r="AY3372">
        <v>100</v>
      </c>
      <c r="AZ3372">
        <v>6190</v>
      </c>
      <c r="BA3372" t="s">
        <v>19565</v>
      </c>
      <c r="BB3372" t="s">
        <v>937</v>
      </c>
      <c r="BC3372">
        <v>100</v>
      </c>
      <c r="BD3372">
        <v>6190</v>
      </c>
      <c r="BE3372" t="s">
        <v>12717</v>
      </c>
      <c r="BF3372" t="s">
        <v>937</v>
      </c>
      <c r="BH3372">
        <v>103</v>
      </c>
      <c r="BI3372">
        <v>6190</v>
      </c>
      <c r="BJ3372" t="s">
        <v>6069</v>
      </c>
      <c r="BK3372" t="s">
        <v>936</v>
      </c>
      <c r="BP3372">
        <v>159</v>
      </c>
      <c r="BQ3372">
        <v>6340</v>
      </c>
      <c r="BS3372">
        <v>1</v>
      </c>
    </row>
    <row r="3373" spans="43:71" x14ac:dyDescent="0.2">
      <c r="AQ3373">
        <v>100</v>
      </c>
      <c r="AR3373">
        <v>6200</v>
      </c>
      <c r="AS3373" t="s">
        <v>33312</v>
      </c>
      <c r="AT3373" t="s">
        <v>939</v>
      </c>
      <c r="AU3373">
        <v>100</v>
      </c>
      <c r="AV3373">
        <v>6200</v>
      </c>
      <c r="AW3373" t="s">
        <v>26414</v>
      </c>
      <c r="AX3373" t="s">
        <v>939</v>
      </c>
      <c r="AY3373">
        <v>100</v>
      </c>
      <c r="AZ3373">
        <v>6200</v>
      </c>
      <c r="BA3373" t="s">
        <v>19566</v>
      </c>
      <c r="BB3373" t="s">
        <v>939</v>
      </c>
      <c r="BC3373">
        <v>100</v>
      </c>
      <c r="BD3373">
        <v>6200</v>
      </c>
      <c r="BE3373" t="s">
        <v>12718</v>
      </c>
      <c r="BF3373" t="s">
        <v>939</v>
      </c>
      <c r="BH3373">
        <v>103</v>
      </c>
      <c r="BI3373">
        <v>6200</v>
      </c>
      <c r="BJ3373" t="s">
        <v>6070</v>
      </c>
      <c r="BK3373" t="s">
        <v>938</v>
      </c>
      <c r="BP3373">
        <v>161</v>
      </c>
      <c r="BQ3373">
        <v>6010</v>
      </c>
      <c r="BS3373">
        <v>2</v>
      </c>
    </row>
    <row r="3374" spans="43:71" x14ac:dyDescent="0.2">
      <c r="AQ3374">
        <v>100</v>
      </c>
      <c r="AR3374">
        <v>6210</v>
      </c>
      <c r="AS3374" t="s">
        <v>33313</v>
      </c>
      <c r="AT3374" t="s">
        <v>936</v>
      </c>
      <c r="AU3374">
        <v>100</v>
      </c>
      <c r="AV3374">
        <v>6210</v>
      </c>
      <c r="AW3374" t="s">
        <v>26415</v>
      </c>
      <c r="AX3374" t="s">
        <v>936</v>
      </c>
      <c r="AY3374">
        <v>100</v>
      </c>
      <c r="AZ3374">
        <v>6210</v>
      </c>
      <c r="BA3374" t="s">
        <v>19567</v>
      </c>
      <c r="BB3374" t="s">
        <v>936</v>
      </c>
      <c r="BC3374">
        <v>100</v>
      </c>
      <c r="BD3374">
        <v>6210</v>
      </c>
      <c r="BE3374" t="s">
        <v>12719</v>
      </c>
      <c r="BF3374" t="s">
        <v>936</v>
      </c>
      <c r="BH3374">
        <v>103</v>
      </c>
      <c r="BI3374">
        <v>6210</v>
      </c>
      <c r="BJ3374" t="s">
        <v>6071</v>
      </c>
      <c r="BK3374" t="s">
        <v>936</v>
      </c>
      <c r="BP3374">
        <v>161</v>
      </c>
      <c r="BQ3374">
        <v>6020</v>
      </c>
      <c r="BS3374">
        <v>2</v>
      </c>
    </row>
    <row r="3375" spans="43:71" x14ac:dyDescent="0.2">
      <c r="AQ3375">
        <v>100</v>
      </c>
      <c r="AR3375">
        <v>6240</v>
      </c>
      <c r="AS3375" t="s">
        <v>33314</v>
      </c>
      <c r="AT3375" t="s">
        <v>937</v>
      </c>
      <c r="AU3375">
        <v>100</v>
      </c>
      <c r="AV3375">
        <v>6240</v>
      </c>
      <c r="AW3375" t="s">
        <v>26416</v>
      </c>
      <c r="AX3375" t="s">
        <v>937</v>
      </c>
      <c r="AY3375">
        <v>100</v>
      </c>
      <c r="AZ3375">
        <v>6240</v>
      </c>
      <c r="BA3375" t="s">
        <v>19568</v>
      </c>
      <c r="BB3375" t="s">
        <v>937</v>
      </c>
      <c r="BC3375">
        <v>100</v>
      </c>
      <c r="BD3375">
        <v>6240</v>
      </c>
      <c r="BE3375" t="s">
        <v>12720</v>
      </c>
      <c r="BF3375" t="s">
        <v>937</v>
      </c>
      <c r="BH3375">
        <v>103</v>
      </c>
      <c r="BI3375">
        <v>6240</v>
      </c>
      <c r="BJ3375" t="s">
        <v>6072</v>
      </c>
      <c r="BK3375" t="s">
        <v>936</v>
      </c>
      <c r="BP3375">
        <v>161</v>
      </c>
      <c r="BQ3375">
        <v>6030</v>
      </c>
      <c r="BS3375">
        <v>2</v>
      </c>
    </row>
    <row r="3376" spans="43:71" x14ac:dyDescent="0.2">
      <c r="AQ3376">
        <v>100</v>
      </c>
      <c r="AR3376">
        <v>6250</v>
      </c>
      <c r="AS3376" t="s">
        <v>33315</v>
      </c>
      <c r="AT3376" t="s">
        <v>936</v>
      </c>
      <c r="AU3376">
        <v>100</v>
      </c>
      <c r="AV3376">
        <v>6250</v>
      </c>
      <c r="AW3376" t="s">
        <v>26417</v>
      </c>
      <c r="AX3376" t="s">
        <v>936</v>
      </c>
      <c r="AY3376">
        <v>100</v>
      </c>
      <c r="AZ3376">
        <v>6250</v>
      </c>
      <c r="BA3376" t="s">
        <v>19569</v>
      </c>
      <c r="BB3376" t="s">
        <v>936</v>
      </c>
      <c r="BC3376">
        <v>100</v>
      </c>
      <c r="BD3376">
        <v>6250</v>
      </c>
      <c r="BE3376" t="s">
        <v>12721</v>
      </c>
      <c r="BF3376" t="s">
        <v>936</v>
      </c>
      <c r="BH3376">
        <v>103</v>
      </c>
      <c r="BI3376">
        <v>6250</v>
      </c>
      <c r="BJ3376" t="s">
        <v>6073</v>
      </c>
      <c r="BK3376" t="s">
        <v>936</v>
      </c>
      <c r="BP3376">
        <v>161</v>
      </c>
      <c r="BQ3376">
        <v>6040</v>
      </c>
      <c r="BS3376">
        <v>2</v>
      </c>
    </row>
    <row r="3377" spans="43:71" x14ac:dyDescent="0.2">
      <c r="AQ3377">
        <v>100</v>
      </c>
      <c r="AR3377">
        <v>6256</v>
      </c>
      <c r="AS3377" t="s">
        <v>33316</v>
      </c>
      <c r="AT3377" t="s">
        <v>936</v>
      </c>
      <c r="AU3377">
        <v>100</v>
      </c>
      <c r="AV3377">
        <v>6256</v>
      </c>
      <c r="AW3377" t="s">
        <v>26418</v>
      </c>
      <c r="AX3377" t="s">
        <v>936</v>
      </c>
      <c r="AY3377">
        <v>100</v>
      </c>
      <c r="AZ3377">
        <v>6256</v>
      </c>
      <c r="BA3377" t="s">
        <v>19570</v>
      </c>
      <c r="BB3377" t="s">
        <v>936</v>
      </c>
      <c r="BC3377">
        <v>100</v>
      </c>
      <c r="BD3377">
        <v>6256</v>
      </c>
      <c r="BE3377" t="s">
        <v>12722</v>
      </c>
      <c r="BF3377" t="s">
        <v>936</v>
      </c>
      <c r="BH3377">
        <v>103</v>
      </c>
      <c r="BI3377">
        <v>6256</v>
      </c>
      <c r="BJ3377" t="s">
        <v>6074</v>
      </c>
      <c r="BK3377" t="s">
        <v>936</v>
      </c>
      <c r="BP3377">
        <v>161</v>
      </c>
      <c r="BQ3377">
        <v>6070</v>
      </c>
      <c r="BS3377">
        <v>2</v>
      </c>
    </row>
    <row r="3378" spans="43:71" x14ac:dyDescent="0.2">
      <c r="AQ3378">
        <v>100</v>
      </c>
      <c r="AR3378">
        <v>6260</v>
      </c>
      <c r="AS3378" t="s">
        <v>33317</v>
      </c>
      <c r="AT3378" t="s">
        <v>937</v>
      </c>
      <c r="AU3378">
        <v>100</v>
      </c>
      <c r="AV3378">
        <v>6260</v>
      </c>
      <c r="AW3378" t="s">
        <v>26419</v>
      </c>
      <c r="AX3378" t="s">
        <v>937</v>
      </c>
      <c r="AY3378">
        <v>100</v>
      </c>
      <c r="AZ3378">
        <v>6260</v>
      </c>
      <c r="BA3378" t="s">
        <v>19571</v>
      </c>
      <c r="BB3378" t="s">
        <v>937</v>
      </c>
      <c r="BC3378">
        <v>100</v>
      </c>
      <c r="BD3378">
        <v>6260</v>
      </c>
      <c r="BE3378" t="s">
        <v>12723</v>
      </c>
      <c r="BF3378" t="s">
        <v>937</v>
      </c>
      <c r="BH3378">
        <v>103</v>
      </c>
      <c r="BI3378">
        <v>6260</v>
      </c>
      <c r="BJ3378" t="s">
        <v>6075</v>
      </c>
      <c r="BK3378" t="s">
        <v>936</v>
      </c>
      <c r="BP3378">
        <v>161</v>
      </c>
      <c r="BQ3378">
        <v>6080</v>
      </c>
      <c r="BS3378">
        <v>1</v>
      </c>
    </row>
    <row r="3379" spans="43:71" x14ac:dyDescent="0.2">
      <c r="AQ3379">
        <v>100</v>
      </c>
      <c r="AR3379">
        <v>6270</v>
      </c>
      <c r="AS3379" t="s">
        <v>33318</v>
      </c>
      <c r="AT3379" t="s">
        <v>937</v>
      </c>
      <c r="AU3379">
        <v>100</v>
      </c>
      <c r="AV3379">
        <v>6270</v>
      </c>
      <c r="AW3379" t="s">
        <v>26420</v>
      </c>
      <c r="AX3379" t="s">
        <v>937</v>
      </c>
      <c r="AY3379">
        <v>100</v>
      </c>
      <c r="AZ3379">
        <v>6270</v>
      </c>
      <c r="BA3379" t="s">
        <v>19572</v>
      </c>
      <c r="BB3379" t="s">
        <v>937</v>
      </c>
      <c r="BC3379">
        <v>100</v>
      </c>
      <c r="BD3379">
        <v>6270</v>
      </c>
      <c r="BE3379" t="s">
        <v>12724</v>
      </c>
      <c r="BF3379" t="s">
        <v>937</v>
      </c>
      <c r="BH3379">
        <v>103</v>
      </c>
      <c r="BI3379">
        <v>6270</v>
      </c>
      <c r="BJ3379" t="s">
        <v>6076</v>
      </c>
      <c r="BK3379" t="s">
        <v>937</v>
      </c>
      <c r="BP3379">
        <v>161</v>
      </c>
      <c r="BQ3379">
        <v>6090</v>
      </c>
      <c r="BS3379">
        <v>2</v>
      </c>
    </row>
    <row r="3380" spans="43:71" x14ac:dyDescent="0.2">
      <c r="AQ3380">
        <v>100</v>
      </c>
      <c r="AR3380">
        <v>6280</v>
      </c>
      <c r="AS3380" t="s">
        <v>33319</v>
      </c>
      <c r="AT3380" t="s">
        <v>936</v>
      </c>
      <c r="AU3380">
        <v>100</v>
      </c>
      <c r="AV3380">
        <v>6280</v>
      </c>
      <c r="AW3380" t="s">
        <v>26421</v>
      </c>
      <c r="AX3380" t="s">
        <v>936</v>
      </c>
      <c r="AY3380">
        <v>100</v>
      </c>
      <c r="AZ3380">
        <v>6280</v>
      </c>
      <c r="BA3380" t="s">
        <v>19573</v>
      </c>
      <c r="BB3380" t="s">
        <v>936</v>
      </c>
      <c r="BC3380">
        <v>100</v>
      </c>
      <c r="BD3380">
        <v>6280</v>
      </c>
      <c r="BE3380" t="s">
        <v>12725</v>
      </c>
      <c r="BF3380" t="s">
        <v>936</v>
      </c>
      <c r="BH3380">
        <v>103</v>
      </c>
      <c r="BI3380">
        <v>6280</v>
      </c>
      <c r="BJ3380" t="s">
        <v>6077</v>
      </c>
      <c r="BK3380" t="s">
        <v>936</v>
      </c>
      <c r="BP3380">
        <v>161</v>
      </c>
      <c r="BQ3380">
        <v>6100</v>
      </c>
      <c r="BS3380">
        <v>2</v>
      </c>
    </row>
    <row r="3381" spans="43:71" x14ac:dyDescent="0.2">
      <c r="AQ3381">
        <v>100</v>
      </c>
      <c r="AR3381">
        <v>6290</v>
      </c>
      <c r="AS3381" t="s">
        <v>33320</v>
      </c>
      <c r="AT3381" t="s">
        <v>936</v>
      </c>
      <c r="AU3381">
        <v>100</v>
      </c>
      <c r="AV3381">
        <v>6290</v>
      </c>
      <c r="AW3381" t="s">
        <v>26422</v>
      </c>
      <c r="AX3381" t="s">
        <v>936</v>
      </c>
      <c r="AY3381">
        <v>100</v>
      </c>
      <c r="AZ3381">
        <v>6290</v>
      </c>
      <c r="BA3381" t="s">
        <v>19574</v>
      </c>
      <c r="BB3381" t="s">
        <v>936</v>
      </c>
      <c r="BC3381">
        <v>100</v>
      </c>
      <c r="BD3381">
        <v>6290</v>
      </c>
      <c r="BE3381" t="s">
        <v>12726</v>
      </c>
      <c r="BF3381" t="s">
        <v>936</v>
      </c>
      <c r="BH3381">
        <v>103</v>
      </c>
      <c r="BI3381">
        <v>6290</v>
      </c>
      <c r="BJ3381" t="s">
        <v>6078</v>
      </c>
      <c r="BK3381" t="s">
        <v>936</v>
      </c>
      <c r="BP3381">
        <v>161</v>
      </c>
      <c r="BQ3381">
        <v>6101</v>
      </c>
      <c r="BS3381">
        <v>1</v>
      </c>
    </row>
    <row r="3382" spans="43:71" x14ac:dyDescent="0.2">
      <c r="AQ3382">
        <v>100</v>
      </c>
      <c r="AR3382">
        <v>6300</v>
      </c>
      <c r="AS3382" t="s">
        <v>33321</v>
      </c>
      <c r="AT3382" t="s">
        <v>936</v>
      </c>
      <c r="AU3382">
        <v>100</v>
      </c>
      <c r="AV3382">
        <v>6300</v>
      </c>
      <c r="AW3382" t="s">
        <v>26423</v>
      </c>
      <c r="AX3382" t="s">
        <v>936</v>
      </c>
      <c r="AY3382">
        <v>100</v>
      </c>
      <c r="AZ3382">
        <v>6300</v>
      </c>
      <c r="BA3382" t="s">
        <v>19575</v>
      </c>
      <c r="BB3382" t="s">
        <v>936</v>
      </c>
      <c r="BC3382">
        <v>100</v>
      </c>
      <c r="BD3382">
        <v>6300</v>
      </c>
      <c r="BE3382" t="s">
        <v>12727</v>
      </c>
      <c r="BF3382" t="s">
        <v>936</v>
      </c>
      <c r="BH3382">
        <v>103</v>
      </c>
      <c r="BI3382">
        <v>6300</v>
      </c>
      <c r="BJ3382" t="s">
        <v>6079</v>
      </c>
      <c r="BK3382" t="s">
        <v>936</v>
      </c>
      <c r="BP3382">
        <v>161</v>
      </c>
      <c r="BQ3382">
        <v>6110</v>
      </c>
      <c r="BS3382">
        <v>1</v>
      </c>
    </row>
    <row r="3383" spans="43:71" x14ac:dyDescent="0.2">
      <c r="AQ3383">
        <v>100</v>
      </c>
      <c r="AR3383">
        <v>6310</v>
      </c>
      <c r="AS3383" t="s">
        <v>33322</v>
      </c>
      <c r="AT3383" t="s">
        <v>936</v>
      </c>
      <c r="AU3383">
        <v>100</v>
      </c>
      <c r="AV3383">
        <v>6310</v>
      </c>
      <c r="AW3383" t="s">
        <v>26424</v>
      </c>
      <c r="AX3383" t="s">
        <v>936</v>
      </c>
      <c r="AY3383">
        <v>100</v>
      </c>
      <c r="AZ3383">
        <v>6310</v>
      </c>
      <c r="BA3383" t="s">
        <v>19576</v>
      </c>
      <c r="BB3383" t="s">
        <v>936</v>
      </c>
      <c r="BC3383">
        <v>100</v>
      </c>
      <c r="BD3383">
        <v>6310</v>
      </c>
      <c r="BE3383" t="s">
        <v>12728</v>
      </c>
      <c r="BF3383" t="s">
        <v>936</v>
      </c>
      <c r="BH3383">
        <v>103</v>
      </c>
      <c r="BI3383">
        <v>6310</v>
      </c>
      <c r="BJ3383" t="s">
        <v>6080</v>
      </c>
      <c r="BK3383" t="s">
        <v>936</v>
      </c>
      <c r="BP3383">
        <v>161</v>
      </c>
      <c r="BQ3383">
        <v>6130</v>
      </c>
      <c r="BS3383">
        <v>1</v>
      </c>
    </row>
    <row r="3384" spans="43:71" x14ac:dyDescent="0.2">
      <c r="AQ3384">
        <v>100</v>
      </c>
      <c r="AR3384">
        <v>6320</v>
      </c>
      <c r="AS3384" t="s">
        <v>33323</v>
      </c>
      <c r="AT3384" t="s">
        <v>937</v>
      </c>
      <c r="AU3384">
        <v>100</v>
      </c>
      <c r="AV3384">
        <v>6320</v>
      </c>
      <c r="AW3384" t="s">
        <v>26425</v>
      </c>
      <c r="AX3384" t="s">
        <v>937</v>
      </c>
      <c r="AY3384">
        <v>100</v>
      </c>
      <c r="AZ3384">
        <v>6320</v>
      </c>
      <c r="BA3384" t="s">
        <v>19577</v>
      </c>
      <c r="BB3384" t="s">
        <v>937</v>
      </c>
      <c r="BC3384">
        <v>100</v>
      </c>
      <c r="BD3384">
        <v>6320</v>
      </c>
      <c r="BE3384" t="s">
        <v>12729</v>
      </c>
      <c r="BF3384" t="s">
        <v>937</v>
      </c>
      <c r="BH3384">
        <v>103</v>
      </c>
      <c r="BI3384">
        <v>6320</v>
      </c>
      <c r="BJ3384" t="s">
        <v>6081</v>
      </c>
      <c r="BK3384" t="s">
        <v>936</v>
      </c>
      <c r="BP3384">
        <v>161</v>
      </c>
      <c r="BQ3384">
        <v>6131</v>
      </c>
      <c r="BS3384">
        <v>1</v>
      </c>
    </row>
    <row r="3385" spans="43:71" x14ac:dyDescent="0.2">
      <c r="AQ3385">
        <v>100</v>
      </c>
      <c r="AR3385">
        <v>6330</v>
      </c>
      <c r="AS3385" t="s">
        <v>33324</v>
      </c>
      <c r="AT3385" t="s">
        <v>936</v>
      </c>
      <c r="AU3385">
        <v>100</v>
      </c>
      <c r="AV3385">
        <v>6330</v>
      </c>
      <c r="AW3385" t="s">
        <v>26426</v>
      </c>
      <c r="AX3385" t="s">
        <v>936</v>
      </c>
      <c r="AY3385">
        <v>100</v>
      </c>
      <c r="AZ3385">
        <v>6330</v>
      </c>
      <c r="BA3385" t="s">
        <v>19578</v>
      </c>
      <c r="BB3385" t="s">
        <v>936</v>
      </c>
      <c r="BC3385">
        <v>100</v>
      </c>
      <c r="BD3385">
        <v>6330</v>
      </c>
      <c r="BE3385" t="s">
        <v>12730</v>
      </c>
      <c r="BF3385" t="s">
        <v>936</v>
      </c>
      <c r="BH3385">
        <v>103</v>
      </c>
      <c r="BI3385">
        <v>6330</v>
      </c>
      <c r="BJ3385" t="s">
        <v>6082</v>
      </c>
      <c r="BK3385" t="s">
        <v>936</v>
      </c>
      <c r="BP3385">
        <v>161</v>
      </c>
      <c r="BQ3385">
        <v>6140</v>
      </c>
      <c r="BS3385">
        <v>2</v>
      </c>
    </row>
    <row r="3386" spans="43:71" x14ac:dyDescent="0.2">
      <c r="AQ3386">
        <v>100</v>
      </c>
      <c r="AR3386">
        <v>6340</v>
      </c>
      <c r="AS3386" t="s">
        <v>33325</v>
      </c>
      <c r="AT3386" t="s">
        <v>936</v>
      </c>
      <c r="AU3386">
        <v>100</v>
      </c>
      <c r="AV3386">
        <v>6340</v>
      </c>
      <c r="AW3386" t="s">
        <v>26427</v>
      </c>
      <c r="AX3386" t="s">
        <v>936</v>
      </c>
      <c r="AY3386">
        <v>100</v>
      </c>
      <c r="AZ3386">
        <v>6340</v>
      </c>
      <c r="BA3386" t="s">
        <v>19579</v>
      </c>
      <c r="BB3386" t="s">
        <v>936</v>
      </c>
      <c r="BC3386">
        <v>100</v>
      </c>
      <c r="BD3386">
        <v>6340</v>
      </c>
      <c r="BE3386" t="s">
        <v>12731</v>
      </c>
      <c r="BF3386" t="s">
        <v>936</v>
      </c>
      <c r="BH3386">
        <v>103</v>
      </c>
      <c r="BI3386">
        <v>6340</v>
      </c>
      <c r="BJ3386" t="s">
        <v>6083</v>
      </c>
      <c r="BK3386" t="s">
        <v>936</v>
      </c>
      <c r="BP3386">
        <v>161</v>
      </c>
      <c r="BQ3386">
        <v>6150</v>
      </c>
      <c r="BS3386">
        <v>2</v>
      </c>
    </row>
    <row r="3387" spans="43:71" x14ac:dyDescent="0.2">
      <c r="AQ3387">
        <v>100</v>
      </c>
      <c r="AR3387">
        <v>6350</v>
      </c>
      <c r="AS3387" t="s">
        <v>33326</v>
      </c>
      <c r="AT3387" t="s">
        <v>936</v>
      </c>
      <c r="AU3387">
        <v>100</v>
      </c>
      <c r="AV3387">
        <v>6350</v>
      </c>
      <c r="AW3387" t="s">
        <v>26428</v>
      </c>
      <c r="AX3387" t="s">
        <v>936</v>
      </c>
      <c r="AY3387">
        <v>100</v>
      </c>
      <c r="AZ3387">
        <v>6350</v>
      </c>
      <c r="BA3387" t="s">
        <v>19580</v>
      </c>
      <c r="BB3387" t="s">
        <v>936</v>
      </c>
      <c r="BC3387">
        <v>100</v>
      </c>
      <c r="BD3387">
        <v>6350</v>
      </c>
      <c r="BE3387" t="s">
        <v>12732</v>
      </c>
      <c r="BF3387" t="s">
        <v>936</v>
      </c>
      <c r="BH3387">
        <v>103</v>
      </c>
      <c r="BI3387">
        <v>6350</v>
      </c>
      <c r="BJ3387" t="s">
        <v>6084</v>
      </c>
      <c r="BK3387" t="s">
        <v>936</v>
      </c>
      <c r="BP3387">
        <v>161</v>
      </c>
      <c r="BQ3387">
        <v>6160</v>
      </c>
      <c r="BS3387">
        <v>2</v>
      </c>
    </row>
    <row r="3388" spans="43:71" x14ac:dyDescent="0.2">
      <c r="AQ3388">
        <v>100</v>
      </c>
      <c r="AR3388">
        <v>6360</v>
      </c>
      <c r="AS3388" t="s">
        <v>33327</v>
      </c>
      <c r="AT3388" t="s">
        <v>936</v>
      </c>
      <c r="AU3388">
        <v>100</v>
      </c>
      <c r="AV3388">
        <v>6360</v>
      </c>
      <c r="AW3388" t="s">
        <v>26429</v>
      </c>
      <c r="AX3388" t="s">
        <v>936</v>
      </c>
      <c r="AY3388">
        <v>100</v>
      </c>
      <c r="AZ3388">
        <v>6360</v>
      </c>
      <c r="BA3388" t="s">
        <v>19581</v>
      </c>
      <c r="BB3388" t="s">
        <v>936</v>
      </c>
      <c r="BC3388">
        <v>100</v>
      </c>
      <c r="BD3388">
        <v>6360</v>
      </c>
      <c r="BE3388" t="s">
        <v>12733</v>
      </c>
      <c r="BF3388" t="s">
        <v>936</v>
      </c>
      <c r="BH3388">
        <v>103</v>
      </c>
      <c r="BI3388">
        <v>6360</v>
      </c>
      <c r="BJ3388" t="s">
        <v>6085</v>
      </c>
      <c r="BK3388" t="s">
        <v>936</v>
      </c>
      <c r="BP3388">
        <v>161</v>
      </c>
      <c r="BQ3388">
        <v>6170</v>
      </c>
      <c r="BS3388">
        <v>2</v>
      </c>
    </row>
    <row r="3389" spans="43:71" x14ac:dyDescent="0.2">
      <c r="AQ3389">
        <v>100</v>
      </c>
      <c r="AR3389">
        <v>7205</v>
      </c>
      <c r="AS3389" t="s">
        <v>33328</v>
      </c>
      <c r="AT3389" t="s">
        <v>936</v>
      </c>
      <c r="AU3389">
        <v>100</v>
      </c>
      <c r="AV3389">
        <v>7205</v>
      </c>
      <c r="AW3389" t="s">
        <v>26430</v>
      </c>
      <c r="AX3389" t="s">
        <v>936</v>
      </c>
      <c r="AY3389">
        <v>100</v>
      </c>
      <c r="AZ3389">
        <v>7205</v>
      </c>
      <c r="BA3389" t="s">
        <v>19582</v>
      </c>
      <c r="BB3389" t="s">
        <v>937</v>
      </c>
      <c r="BC3389">
        <v>100</v>
      </c>
      <c r="BD3389">
        <v>7205</v>
      </c>
      <c r="BE3389" t="s">
        <v>12734</v>
      </c>
      <c r="BF3389" t="s">
        <v>937</v>
      </c>
      <c r="BH3389">
        <v>103</v>
      </c>
      <c r="BI3389">
        <v>7205</v>
      </c>
      <c r="BJ3389" t="s">
        <v>6086</v>
      </c>
      <c r="BK3389" t="s">
        <v>937</v>
      </c>
      <c r="BP3389">
        <v>161</v>
      </c>
      <c r="BQ3389">
        <v>6180</v>
      </c>
      <c r="BS3389">
        <v>2</v>
      </c>
    </row>
    <row r="3390" spans="43:71" x14ac:dyDescent="0.2">
      <c r="AQ3390">
        <v>100</v>
      </c>
      <c r="AR3390">
        <v>7206</v>
      </c>
      <c r="AS3390" t="s">
        <v>33329</v>
      </c>
      <c r="AT3390" t="s">
        <v>936</v>
      </c>
      <c r="AU3390">
        <v>100</v>
      </c>
      <c r="AV3390">
        <v>7206</v>
      </c>
      <c r="AW3390" t="s">
        <v>26431</v>
      </c>
      <c r="AX3390" t="s">
        <v>936</v>
      </c>
      <c r="AY3390">
        <v>100</v>
      </c>
      <c r="AZ3390">
        <v>7206</v>
      </c>
      <c r="BA3390" t="s">
        <v>19583</v>
      </c>
      <c r="BB3390" t="s">
        <v>936</v>
      </c>
      <c r="BC3390">
        <v>100</v>
      </c>
      <c r="BD3390">
        <v>7206</v>
      </c>
      <c r="BE3390" t="s">
        <v>12735</v>
      </c>
      <c r="BF3390" t="s">
        <v>936</v>
      </c>
      <c r="BH3390">
        <v>103</v>
      </c>
      <c r="BI3390">
        <v>7206</v>
      </c>
      <c r="BJ3390" t="s">
        <v>6087</v>
      </c>
      <c r="BK3390" t="s">
        <v>936</v>
      </c>
      <c r="BP3390">
        <v>161</v>
      </c>
      <c r="BQ3390">
        <v>6190</v>
      </c>
      <c r="BS3390">
        <v>2</v>
      </c>
    </row>
    <row r="3391" spans="43:71" x14ac:dyDescent="0.2">
      <c r="AQ3391">
        <v>100</v>
      </c>
      <c r="AR3391">
        <v>7207</v>
      </c>
      <c r="AS3391" t="s">
        <v>33330</v>
      </c>
      <c r="AT3391" t="s">
        <v>936</v>
      </c>
      <c r="AU3391">
        <v>100</v>
      </c>
      <c r="AV3391">
        <v>7207</v>
      </c>
      <c r="AW3391" t="s">
        <v>26432</v>
      </c>
      <c r="AX3391" t="s">
        <v>936</v>
      </c>
      <c r="AY3391">
        <v>100</v>
      </c>
      <c r="AZ3391">
        <v>7207</v>
      </c>
      <c r="BA3391" t="s">
        <v>19584</v>
      </c>
      <c r="BB3391" t="s">
        <v>936</v>
      </c>
      <c r="BC3391">
        <v>100</v>
      </c>
      <c r="BD3391">
        <v>7207</v>
      </c>
      <c r="BE3391" t="s">
        <v>12736</v>
      </c>
      <c r="BF3391" t="s">
        <v>936</v>
      </c>
      <c r="BH3391">
        <v>103</v>
      </c>
      <c r="BI3391">
        <v>7207</v>
      </c>
      <c r="BJ3391" t="s">
        <v>6088</v>
      </c>
      <c r="BK3391" t="s">
        <v>936</v>
      </c>
      <c r="BP3391">
        <v>161</v>
      </c>
      <c r="BQ3391">
        <v>6200</v>
      </c>
      <c r="BS3391">
        <v>2</v>
      </c>
    </row>
    <row r="3392" spans="43:71" x14ac:dyDescent="0.2">
      <c r="AQ3392">
        <v>100</v>
      </c>
      <c r="AR3392">
        <v>7210</v>
      </c>
      <c r="AS3392" t="s">
        <v>33331</v>
      </c>
      <c r="AT3392" t="s">
        <v>937</v>
      </c>
      <c r="AU3392">
        <v>100</v>
      </c>
      <c r="AV3392">
        <v>7210</v>
      </c>
      <c r="AW3392" t="s">
        <v>26433</v>
      </c>
      <c r="AX3392" t="s">
        <v>937</v>
      </c>
      <c r="AY3392">
        <v>100</v>
      </c>
      <c r="AZ3392">
        <v>7210</v>
      </c>
      <c r="BA3392" t="s">
        <v>19585</v>
      </c>
      <c r="BB3392" t="s">
        <v>937</v>
      </c>
      <c r="BC3392">
        <v>100</v>
      </c>
      <c r="BD3392">
        <v>7210</v>
      </c>
      <c r="BE3392" t="s">
        <v>12737</v>
      </c>
      <c r="BF3392" t="s">
        <v>937</v>
      </c>
      <c r="BH3392">
        <v>103</v>
      </c>
      <c r="BI3392">
        <v>7210</v>
      </c>
      <c r="BJ3392" t="s">
        <v>6089</v>
      </c>
      <c r="BK3392" t="s">
        <v>936</v>
      </c>
      <c r="BP3392">
        <v>161</v>
      </c>
      <c r="BQ3392">
        <v>6210</v>
      </c>
      <c r="BS3392">
        <v>1</v>
      </c>
    </row>
    <row r="3393" spans="43:71" x14ac:dyDescent="0.2">
      <c r="AQ3393">
        <v>100</v>
      </c>
      <c r="AR3393">
        <v>8073</v>
      </c>
      <c r="AS3393" t="s">
        <v>33332</v>
      </c>
      <c r="AT3393" t="s">
        <v>936</v>
      </c>
      <c r="AU3393">
        <v>100</v>
      </c>
      <c r="AV3393">
        <v>8073</v>
      </c>
      <c r="AW3393" t="s">
        <v>26434</v>
      </c>
      <c r="AX3393" t="s">
        <v>936</v>
      </c>
      <c r="AY3393">
        <v>100</v>
      </c>
      <c r="AZ3393">
        <v>8073</v>
      </c>
      <c r="BA3393" t="s">
        <v>19586</v>
      </c>
      <c r="BB3393" t="s">
        <v>936</v>
      </c>
      <c r="BC3393">
        <v>100</v>
      </c>
      <c r="BD3393">
        <v>8073</v>
      </c>
      <c r="BE3393" t="s">
        <v>12738</v>
      </c>
      <c r="BF3393" t="s">
        <v>936</v>
      </c>
      <c r="BH3393">
        <v>103</v>
      </c>
      <c r="BI3393">
        <v>8073</v>
      </c>
      <c r="BJ3393" t="s">
        <v>6090</v>
      </c>
      <c r="BK3393" t="s">
        <v>936</v>
      </c>
      <c r="BP3393">
        <v>161</v>
      </c>
      <c r="BQ3393">
        <v>6240</v>
      </c>
      <c r="BS3393">
        <v>1</v>
      </c>
    </row>
    <row r="3394" spans="43:71" x14ac:dyDescent="0.2">
      <c r="AQ3394">
        <v>100</v>
      </c>
      <c r="AR3394">
        <v>8074</v>
      </c>
      <c r="AS3394" t="s">
        <v>33333</v>
      </c>
      <c r="AT3394" t="s">
        <v>937</v>
      </c>
      <c r="AU3394">
        <v>100</v>
      </c>
      <c r="AV3394">
        <v>8074</v>
      </c>
      <c r="AW3394" t="s">
        <v>26435</v>
      </c>
      <c r="AX3394" t="s">
        <v>937</v>
      </c>
      <c r="AY3394">
        <v>100</v>
      </c>
      <c r="AZ3394">
        <v>8074</v>
      </c>
      <c r="BA3394" t="s">
        <v>19587</v>
      </c>
      <c r="BB3394" t="s">
        <v>937</v>
      </c>
      <c r="BC3394">
        <v>100</v>
      </c>
      <c r="BD3394">
        <v>8074</v>
      </c>
      <c r="BE3394" t="s">
        <v>12739</v>
      </c>
      <c r="BF3394" t="s">
        <v>937</v>
      </c>
      <c r="BH3394">
        <v>103</v>
      </c>
      <c r="BI3394">
        <v>8074</v>
      </c>
      <c r="BJ3394" t="s">
        <v>6091</v>
      </c>
      <c r="BK3394" t="s">
        <v>937</v>
      </c>
      <c r="BP3394">
        <v>161</v>
      </c>
      <c r="BQ3394">
        <v>6250</v>
      </c>
      <c r="BS3394">
        <v>1</v>
      </c>
    </row>
    <row r="3395" spans="43:71" x14ac:dyDescent="0.2">
      <c r="AQ3395">
        <v>100</v>
      </c>
      <c r="AR3395">
        <v>8075</v>
      </c>
      <c r="AS3395" t="s">
        <v>33334</v>
      </c>
      <c r="AT3395" t="s">
        <v>936</v>
      </c>
      <c r="AU3395">
        <v>100</v>
      </c>
      <c r="AV3395">
        <v>8075</v>
      </c>
      <c r="AW3395" t="s">
        <v>26436</v>
      </c>
      <c r="AX3395" t="s">
        <v>936</v>
      </c>
      <c r="AY3395">
        <v>100</v>
      </c>
      <c r="AZ3395">
        <v>8075</v>
      </c>
      <c r="BA3395" t="s">
        <v>19588</v>
      </c>
      <c r="BB3395" t="s">
        <v>936</v>
      </c>
      <c r="BC3395">
        <v>100</v>
      </c>
      <c r="BD3395">
        <v>8075</v>
      </c>
      <c r="BE3395" t="s">
        <v>12740</v>
      </c>
      <c r="BF3395" t="s">
        <v>936</v>
      </c>
      <c r="BH3395">
        <v>103</v>
      </c>
      <c r="BI3395">
        <v>8075</v>
      </c>
      <c r="BJ3395" t="s">
        <v>6092</v>
      </c>
      <c r="BK3395" t="s">
        <v>936</v>
      </c>
      <c r="BP3395">
        <v>161</v>
      </c>
      <c r="BQ3395">
        <v>6256</v>
      </c>
      <c r="BS3395">
        <v>1</v>
      </c>
    </row>
    <row r="3396" spans="43:71" x14ac:dyDescent="0.2">
      <c r="AQ3396">
        <v>100</v>
      </c>
      <c r="AR3396">
        <v>8076</v>
      </c>
      <c r="AS3396" t="s">
        <v>33335</v>
      </c>
      <c r="AT3396" t="s">
        <v>937</v>
      </c>
      <c r="AU3396">
        <v>100</v>
      </c>
      <c r="AV3396">
        <v>8076</v>
      </c>
      <c r="AW3396" t="s">
        <v>26437</v>
      </c>
      <c r="AX3396" t="s">
        <v>937</v>
      </c>
      <c r="AY3396">
        <v>100</v>
      </c>
      <c r="AZ3396">
        <v>8076</v>
      </c>
      <c r="BA3396" t="s">
        <v>19589</v>
      </c>
      <c r="BB3396" t="s">
        <v>937</v>
      </c>
      <c r="BC3396">
        <v>100</v>
      </c>
      <c r="BD3396">
        <v>8076</v>
      </c>
      <c r="BE3396" t="s">
        <v>12741</v>
      </c>
      <c r="BF3396" t="s">
        <v>937</v>
      </c>
      <c r="BH3396">
        <v>103</v>
      </c>
      <c r="BI3396">
        <v>8076</v>
      </c>
      <c r="BJ3396" t="s">
        <v>6093</v>
      </c>
      <c r="BK3396" t="s">
        <v>937</v>
      </c>
      <c r="BP3396">
        <v>161</v>
      </c>
      <c r="BQ3396">
        <v>6260</v>
      </c>
      <c r="BS3396">
        <v>2</v>
      </c>
    </row>
    <row r="3397" spans="43:71" x14ac:dyDescent="0.2">
      <c r="AQ3397">
        <v>100</v>
      </c>
      <c r="AR3397">
        <v>8077</v>
      </c>
      <c r="AS3397" t="s">
        <v>33336</v>
      </c>
      <c r="AT3397" t="s">
        <v>937</v>
      </c>
      <c r="AU3397">
        <v>100</v>
      </c>
      <c r="AV3397">
        <v>8077</v>
      </c>
      <c r="AW3397" t="s">
        <v>26438</v>
      </c>
      <c r="AX3397" t="s">
        <v>937</v>
      </c>
      <c r="AY3397">
        <v>100</v>
      </c>
      <c r="AZ3397">
        <v>8077</v>
      </c>
      <c r="BA3397" t="s">
        <v>19590</v>
      </c>
      <c r="BB3397" t="s">
        <v>937</v>
      </c>
      <c r="BC3397">
        <v>100</v>
      </c>
      <c r="BD3397">
        <v>8077</v>
      </c>
      <c r="BE3397" t="s">
        <v>12742</v>
      </c>
      <c r="BF3397" t="s">
        <v>937</v>
      </c>
      <c r="BH3397">
        <v>103</v>
      </c>
      <c r="BI3397">
        <v>8077</v>
      </c>
      <c r="BJ3397" t="s">
        <v>6094</v>
      </c>
      <c r="BK3397" t="s">
        <v>937</v>
      </c>
      <c r="BP3397">
        <v>161</v>
      </c>
      <c r="BQ3397">
        <v>6270</v>
      </c>
      <c r="BS3397">
        <v>2</v>
      </c>
    </row>
    <row r="3398" spans="43:71" x14ac:dyDescent="0.2">
      <c r="AQ3398">
        <v>100</v>
      </c>
      <c r="AR3398">
        <v>8078</v>
      </c>
      <c r="AS3398" t="s">
        <v>33337</v>
      </c>
      <c r="AT3398" t="s">
        <v>937</v>
      </c>
      <c r="AU3398">
        <v>100</v>
      </c>
      <c r="AV3398">
        <v>8078</v>
      </c>
      <c r="AW3398" t="s">
        <v>26439</v>
      </c>
      <c r="AX3398" t="s">
        <v>937</v>
      </c>
      <c r="AY3398">
        <v>100</v>
      </c>
      <c r="AZ3398">
        <v>8078</v>
      </c>
      <c r="BA3398" t="s">
        <v>19591</v>
      </c>
      <c r="BB3398" t="s">
        <v>937</v>
      </c>
      <c r="BC3398">
        <v>100</v>
      </c>
      <c r="BD3398">
        <v>8078</v>
      </c>
      <c r="BE3398" t="s">
        <v>12743</v>
      </c>
      <c r="BF3398" t="s">
        <v>937</v>
      </c>
      <c r="BH3398">
        <v>103</v>
      </c>
      <c r="BI3398">
        <v>8078</v>
      </c>
      <c r="BJ3398" t="s">
        <v>6095</v>
      </c>
      <c r="BK3398" t="s">
        <v>937</v>
      </c>
      <c r="BP3398">
        <v>161</v>
      </c>
      <c r="BQ3398">
        <v>6280</v>
      </c>
      <c r="BS3398">
        <v>1</v>
      </c>
    </row>
    <row r="3399" spans="43:71" x14ac:dyDescent="0.2">
      <c r="AQ3399">
        <v>100</v>
      </c>
      <c r="AR3399">
        <v>8079</v>
      </c>
      <c r="AS3399" t="s">
        <v>33338</v>
      </c>
      <c r="AT3399" t="s">
        <v>937</v>
      </c>
      <c r="AU3399">
        <v>100</v>
      </c>
      <c r="AV3399">
        <v>8079</v>
      </c>
      <c r="AW3399" t="s">
        <v>26440</v>
      </c>
      <c r="AX3399" t="s">
        <v>937</v>
      </c>
      <c r="AY3399">
        <v>100</v>
      </c>
      <c r="AZ3399">
        <v>8079</v>
      </c>
      <c r="BA3399" t="s">
        <v>19592</v>
      </c>
      <c r="BB3399" t="s">
        <v>937</v>
      </c>
      <c r="BC3399">
        <v>100</v>
      </c>
      <c r="BD3399">
        <v>8079</v>
      </c>
      <c r="BE3399" t="s">
        <v>12744</v>
      </c>
      <c r="BF3399" t="s">
        <v>937</v>
      </c>
      <c r="BH3399">
        <v>103</v>
      </c>
      <c r="BI3399">
        <v>8079</v>
      </c>
      <c r="BJ3399" t="s">
        <v>6096</v>
      </c>
      <c r="BK3399" t="s">
        <v>936</v>
      </c>
      <c r="BP3399">
        <v>161</v>
      </c>
      <c r="BQ3399">
        <v>6290</v>
      </c>
      <c r="BS3399">
        <v>1</v>
      </c>
    </row>
    <row r="3400" spans="43:71" x14ac:dyDescent="0.2">
      <c r="AQ3400">
        <v>100</v>
      </c>
      <c r="AR3400">
        <v>8080</v>
      </c>
      <c r="AS3400" t="s">
        <v>33339</v>
      </c>
      <c r="AT3400" t="s">
        <v>937</v>
      </c>
      <c r="AU3400">
        <v>100</v>
      </c>
      <c r="AV3400">
        <v>8080</v>
      </c>
      <c r="AW3400" t="s">
        <v>26441</v>
      </c>
      <c r="AX3400" t="s">
        <v>937</v>
      </c>
      <c r="AY3400">
        <v>100</v>
      </c>
      <c r="AZ3400">
        <v>8080</v>
      </c>
      <c r="BA3400" t="s">
        <v>19593</v>
      </c>
      <c r="BB3400" t="s">
        <v>937</v>
      </c>
      <c r="BC3400">
        <v>100</v>
      </c>
      <c r="BD3400">
        <v>8080</v>
      </c>
      <c r="BE3400" t="s">
        <v>12745</v>
      </c>
      <c r="BF3400" t="s">
        <v>937</v>
      </c>
      <c r="BH3400">
        <v>103</v>
      </c>
      <c r="BI3400">
        <v>8080</v>
      </c>
      <c r="BJ3400" t="s">
        <v>6097</v>
      </c>
      <c r="BK3400" t="s">
        <v>937</v>
      </c>
      <c r="BP3400">
        <v>161</v>
      </c>
      <c r="BQ3400">
        <v>6300</v>
      </c>
      <c r="BS3400">
        <v>1</v>
      </c>
    </row>
    <row r="3401" spans="43:71" x14ac:dyDescent="0.2">
      <c r="AQ3401">
        <v>100</v>
      </c>
      <c r="AR3401">
        <v>8081</v>
      </c>
      <c r="AS3401" t="s">
        <v>33340</v>
      </c>
      <c r="AT3401" t="s">
        <v>937</v>
      </c>
      <c r="AU3401">
        <v>100</v>
      </c>
      <c r="AV3401">
        <v>8081</v>
      </c>
      <c r="AW3401" t="s">
        <v>26442</v>
      </c>
      <c r="AX3401" t="s">
        <v>937</v>
      </c>
      <c r="AY3401">
        <v>100</v>
      </c>
      <c r="AZ3401">
        <v>8081</v>
      </c>
      <c r="BA3401" t="s">
        <v>19594</v>
      </c>
      <c r="BB3401" t="s">
        <v>937</v>
      </c>
      <c r="BC3401">
        <v>100</v>
      </c>
      <c r="BD3401">
        <v>8081</v>
      </c>
      <c r="BE3401" t="s">
        <v>12746</v>
      </c>
      <c r="BF3401" t="s">
        <v>937</v>
      </c>
      <c r="BH3401">
        <v>103</v>
      </c>
      <c r="BI3401">
        <v>8081</v>
      </c>
      <c r="BJ3401" t="s">
        <v>6098</v>
      </c>
      <c r="BK3401" t="s">
        <v>936</v>
      </c>
      <c r="BP3401">
        <v>161</v>
      </c>
      <c r="BQ3401">
        <v>6310</v>
      </c>
      <c r="BS3401">
        <v>1</v>
      </c>
    </row>
    <row r="3402" spans="43:71" x14ac:dyDescent="0.2">
      <c r="AQ3402">
        <v>100</v>
      </c>
      <c r="AR3402">
        <v>8082</v>
      </c>
      <c r="AS3402" t="s">
        <v>33341</v>
      </c>
      <c r="AT3402" t="s">
        <v>938</v>
      </c>
      <c r="AU3402">
        <v>100</v>
      </c>
      <c r="AV3402">
        <v>8082</v>
      </c>
      <c r="AW3402" t="s">
        <v>26443</v>
      </c>
      <c r="AX3402" t="s">
        <v>938</v>
      </c>
      <c r="AY3402">
        <v>100</v>
      </c>
      <c r="AZ3402">
        <v>8082</v>
      </c>
      <c r="BA3402" t="s">
        <v>19595</v>
      </c>
      <c r="BB3402" t="s">
        <v>938</v>
      </c>
      <c r="BC3402">
        <v>100</v>
      </c>
      <c r="BD3402">
        <v>8082</v>
      </c>
      <c r="BE3402" t="s">
        <v>12747</v>
      </c>
      <c r="BF3402" t="s">
        <v>938</v>
      </c>
      <c r="BH3402">
        <v>103</v>
      </c>
      <c r="BI3402">
        <v>8082</v>
      </c>
      <c r="BJ3402" t="s">
        <v>6099</v>
      </c>
      <c r="BK3402" t="s">
        <v>937</v>
      </c>
      <c r="BP3402">
        <v>161</v>
      </c>
      <c r="BQ3402">
        <v>6320</v>
      </c>
      <c r="BS3402">
        <v>1</v>
      </c>
    </row>
    <row r="3403" spans="43:71" x14ac:dyDescent="0.2">
      <c r="AQ3403">
        <v>100</v>
      </c>
      <c r="AR3403">
        <v>8083</v>
      </c>
      <c r="AS3403" t="s">
        <v>33342</v>
      </c>
      <c r="AT3403" t="s">
        <v>937</v>
      </c>
      <c r="AU3403">
        <v>100</v>
      </c>
      <c r="AV3403">
        <v>8083</v>
      </c>
      <c r="AW3403" t="s">
        <v>26444</v>
      </c>
      <c r="AX3403" t="s">
        <v>936</v>
      </c>
      <c r="AY3403">
        <v>100</v>
      </c>
      <c r="AZ3403">
        <v>8083</v>
      </c>
      <c r="BA3403" t="s">
        <v>19596</v>
      </c>
      <c r="BB3403" t="s">
        <v>936</v>
      </c>
      <c r="BC3403">
        <v>100</v>
      </c>
      <c r="BD3403">
        <v>8083</v>
      </c>
      <c r="BE3403" t="s">
        <v>12748</v>
      </c>
      <c r="BF3403" t="s">
        <v>936</v>
      </c>
      <c r="BH3403">
        <v>103</v>
      </c>
      <c r="BI3403">
        <v>8083</v>
      </c>
      <c r="BJ3403" t="s">
        <v>6100</v>
      </c>
      <c r="BK3403" t="s">
        <v>937</v>
      </c>
      <c r="BP3403">
        <v>161</v>
      </c>
      <c r="BQ3403">
        <v>6330</v>
      </c>
      <c r="BS3403">
        <v>1</v>
      </c>
    </row>
    <row r="3404" spans="43:71" x14ac:dyDescent="0.2">
      <c r="AQ3404">
        <v>100</v>
      </c>
      <c r="AR3404">
        <v>8084</v>
      </c>
      <c r="AS3404" t="s">
        <v>33343</v>
      </c>
      <c r="AT3404" t="s">
        <v>937</v>
      </c>
      <c r="AU3404">
        <v>100</v>
      </c>
      <c r="AV3404">
        <v>8084</v>
      </c>
      <c r="AW3404" t="s">
        <v>26445</v>
      </c>
      <c r="AX3404" t="s">
        <v>937</v>
      </c>
      <c r="AY3404">
        <v>100</v>
      </c>
      <c r="AZ3404">
        <v>8084</v>
      </c>
      <c r="BA3404" t="s">
        <v>19597</v>
      </c>
      <c r="BB3404" t="s">
        <v>937</v>
      </c>
      <c r="BC3404">
        <v>100</v>
      </c>
      <c r="BD3404">
        <v>8084</v>
      </c>
      <c r="BE3404" t="s">
        <v>12749</v>
      </c>
      <c r="BF3404" t="s">
        <v>937</v>
      </c>
      <c r="BH3404">
        <v>103</v>
      </c>
      <c r="BI3404">
        <v>8084</v>
      </c>
      <c r="BJ3404" t="s">
        <v>6101</v>
      </c>
      <c r="BK3404" t="s">
        <v>937</v>
      </c>
      <c r="BP3404">
        <v>161</v>
      </c>
      <c r="BQ3404">
        <v>6340</v>
      </c>
      <c r="BS3404">
        <v>1</v>
      </c>
    </row>
    <row r="3405" spans="43:71" x14ac:dyDescent="0.2">
      <c r="AQ3405">
        <v>102</v>
      </c>
      <c r="AR3405">
        <v>6010</v>
      </c>
      <c r="AS3405" t="s">
        <v>33344</v>
      </c>
      <c r="AT3405" t="s">
        <v>937</v>
      </c>
      <c r="AU3405">
        <v>102</v>
      </c>
      <c r="AV3405">
        <v>6010</v>
      </c>
      <c r="AW3405" t="s">
        <v>26446</v>
      </c>
      <c r="AX3405" t="s">
        <v>937</v>
      </c>
      <c r="AY3405">
        <v>102</v>
      </c>
      <c r="AZ3405">
        <v>6010</v>
      </c>
      <c r="BA3405" t="s">
        <v>19598</v>
      </c>
      <c r="BB3405" t="s">
        <v>937</v>
      </c>
      <c r="BC3405">
        <v>102</v>
      </c>
      <c r="BD3405">
        <v>6010</v>
      </c>
      <c r="BE3405" t="s">
        <v>12750</v>
      </c>
      <c r="BF3405" t="s">
        <v>937</v>
      </c>
      <c r="BH3405">
        <v>104</v>
      </c>
      <c r="BI3405">
        <v>6010</v>
      </c>
      <c r="BJ3405" t="s">
        <v>6102</v>
      </c>
      <c r="BK3405" t="s">
        <v>937</v>
      </c>
      <c r="BP3405">
        <v>162</v>
      </c>
      <c r="BQ3405">
        <v>6010</v>
      </c>
      <c r="BS3405">
        <v>2</v>
      </c>
    </row>
    <row r="3406" spans="43:71" x14ac:dyDescent="0.2">
      <c r="AQ3406">
        <v>102</v>
      </c>
      <c r="AR3406">
        <v>6020</v>
      </c>
      <c r="AS3406" t="s">
        <v>33345</v>
      </c>
      <c r="AT3406" t="s">
        <v>937</v>
      </c>
      <c r="AU3406">
        <v>102</v>
      </c>
      <c r="AV3406">
        <v>6020</v>
      </c>
      <c r="AW3406" t="s">
        <v>26447</v>
      </c>
      <c r="AX3406" t="s">
        <v>937</v>
      </c>
      <c r="AY3406">
        <v>102</v>
      </c>
      <c r="AZ3406">
        <v>6020</v>
      </c>
      <c r="BA3406" t="s">
        <v>19599</v>
      </c>
      <c r="BB3406" t="s">
        <v>937</v>
      </c>
      <c r="BC3406">
        <v>102</v>
      </c>
      <c r="BD3406">
        <v>6020</v>
      </c>
      <c r="BE3406" t="s">
        <v>12751</v>
      </c>
      <c r="BF3406" t="s">
        <v>937</v>
      </c>
      <c r="BH3406">
        <v>104</v>
      </c>
      <c r="BI3406">
        <v>6020</v>
      </c>
      <c r="BJ3406" t="s">
        <v>6103</v>
      </c>
      <c r="BK3406" t="s">
        <v>937</v>
      </c>
      <c r="BP3406">
        <v>162</v>
      </c>
      <c r="BQ3406">
        <v>6020</v>
      </c>
      <c r="BS3406">
        <v>2</v>
      </c>
    </row>
    <row r="3407" spans="43:71" x14ac:dyDescent="0.2">
      <c r="AQ3407">
        <v>102</v>
      </c>
      <c r="AR3407">
        <v>6030</v>
      </c>
      <c r="AS3407" t="s">
        <v>33346</v>
      </c>
      <c r="AT3407" t="s">
        <v>937</v>
      </c>
      <c r="AU3407">
        <v>102</v>
      </c>
      <c r="AV3407">
        <v>6030</v>
      </c>
      <c r="AW3407" t="s">
        <v>26448</v>
      </c>
      <c r="AX3407" t="s">
        <v>937</v>
      </c>
      <c r="AY3407">
        <v>102</v>
      </c>
      <c r="AZ3407">
        <v>6030</v>
      </c>
      <c r="BA3407" t="s">
        <v>19600</v>
      </c>
      <c r="BB3407" t="s">
        <v>936</v>
      </c>
      <c r="BC3407">
        <v>102</v>
      </c>
      <c r="BD3407">
        <v>6030</v>
      </c>
      <c r="BE3407" t="s">
        <v>12752</v>
      </c>
      <c r="BF3407" t="s">
        <v>936</v>
      </c>
      <c r="BH3407">
        <v>104</v>
      </c>
      <c r="BI3407">
        <v>6030</v>
      </c>
      <c r="BJ3407" t="s">
        <v>6104</v>
      </c>
      <c r="BK3407" t="s">
        <v>937</v>
      </c>
      <c r="BP3407">
        <v>162</v>
      </c>
      <c r="BQ3407">
        <v>6030</v>
      </c>
      <c r="BS3407">
        <v>2</v>
      </c>
    </row>
    <row r="3408" spans="43:71" x14ac:dyDescent="0.2">
      <c r="AQ3408">
        <v>102</v>
      </c>
      <c r="AR3408">
        <v>6040</v>
      </c>
      <c r="AS3408" t="s">
        <v>33347</v>
      </c>
      <c r="AT3408" t="s">
        <v>937</v>
      </c>
      <c r="AU3408">
        <v>102</v>
      </c>
      <c r="AV3408">
        <v>6040</v>
      </c>
      <c r="AW3408" t="s">
        <v>26449</v>
      </c>
      <c r="AX3408" t="s">
        <v>937</v>
      </c>
      <c r="AY3408">
        <v>102</v>
      </c>
      <c r="AZ3408">
        <v>6040</v>
      </c>
      <c r="BA3408" t="s">
        <v>19601</v>
      </c>
      <c r="BB3408" t="s">
        <v>937</v>
      </c>
      <c r="BC3408">
        <v>102</v>
      </c>
      <c r="BD3408">
        <v>6040</v>
      </c>
      <c r="BE3408" t="s">
        <v>12753</v>
      </c>
      <c r="BF3408" t="s">
        <v>937</v>
      </c>
      <c r="BH3408">
        <v>104</v>
      </c>
      <c r="BI3408">
        <v>6040</v>
      </c>
      <c r="BJ3408" t="s">
        <v>6105</v>
      </c>
      <c r="BK3408" t="s">
        <v>937</v>
      </c>
      <c r="BP3408">
        <v>162</v>
      </c>
      <c r="BQ3408">
        <v>6040</v>
      </c>
      <c r="BS3408">
        <v>2</v>
      </c>
    </row>
    <row r="3409" spans="43:71" x14ac:dyDescent="0.2">
      <c r="AQ3409">
        <v>102</v>
      </c>
      <c r="AR3409">
        <v>6070</v>
      </c>
      <c r="AS3409" t="s">
        <v>33348</v>
      </c>
      <c r="AT3409" t="s">
        <v>937</v>
      </c>
      <c r="AU3409">
        <v>102</v>
      </c>
      <c r="AV3409">
        <v>6070</v>
      </c>
      <c r="AW3409" t="s">
        <v>26450</v>
      </c>
      <c r="AX3409" t="s">
        <v>937</v>
      </c>
      <c r="AY3409">
        <v>102</v>
      </c>
      <c r="AZ3409">
        <v>6070</v>
      </c>
      <c r="BA3409" t="s">
        <v>19602</v>
      </c>
      <c r="BB3409" t="s">
        <v>937</v>
      </c>
      <c r="BC3409">
        <v>102</v>
      </c>
      <c r="BD3409">
        <v>6070</v>
      </c>
      <c r="BE3409" t="s">
        <v>12754</v>
      </c>
      <c r="BF3409" t="s">
        <v>937</v>
      </c>
      <c r="BH3409">
        <v>104</v>
      </c>
      <c r="BI3409">
        <v>6070</v>
      </c>
      <c r="BJ3409" t="s">
        <v>6106</v>
      </c>
      <c r="BK3409" t="s">
        <v>937</v>
      </c>
      <c r="BP3409">
        <v>162</v>
      </c>
      <c r="BQ3409">
        <v>6070</v>
      </c>
      <c r="BS3409">
        <v>2</v>
      </c>
    </row>
    <row r="3410" spans="43:71" x14ac:dyDescent="0.2">
      <c r="AQ3410">
        <v>102</v>
      </c>
      <c r="AR3410">
        <v>6080</v>
      </c>
      <c r="AS3410" t="s">
        <v>33349</v>
      </c>
      <c r="AT3410" t="s">
        <v>938</v>
      </c>
      <c r="AU3410">
        <v>102</v>
      </c>
      <c r="AV3410">
        <v>6080</v>
      </c>
      <c r="AW3410" t="s">
        <v>26451</v>
      </c>
      <c r="AX3410" t="s">
        <v>938</v>
      </c>
      <c r="AY3410">
        <v>102</v>
      </c>
      <c r="AZ3410">
        <v>6080</v>
      </c>
      <c r="BA3410" t="s">
        <v>19603</v>
      </c>
      <c r="BB3410" t="s">
        <v>938</v>
      </c>
      <c r="BC3410">
        <v>102</v>
      </c>
      <c r="BD3410">
        <v>6080</v>
      </c>
      <c r="BE3410" t="s">
        <v>12755</v>
      </c>
      <c r="BF3410" t="s">
        <v>938</v>
      </c>
      <c r="BH3410">
        <v>104</v>
      </c>
      <c r="BI3410">
        <v>6080</v>
      </c>
      <c r="BJ3410" t="s">
        <v>6107</v>
      </c>
      <c r="BK3410" t="s">
        <v>937</v>
      </c>
      <c r="BP3410">
        <v>162</v>
      </c>
      <c r="BQ3410">
        <v>6080</v>
      </c>
      <c r="BS3410">
        <v>2</v>
      </c>
    </row>
    <row r="3411" spans="43:71" x14ac:dyDescent="0.2">
      <c r="AQ3411">
        <v>102</v>
      </c>
      <c r="AR3411">
        <v>6090</v>
      </c>
      <c r="AS3411" t="s">
        <v>33350</v>
      </c>
      <c r="AT3411" t="s">
        <v>937</v>
      </c>
      <c r="AU3411">
        <v>102</v>
      </c>
      <c r="AV3411">
        <v>6090</v>
      </c>
      <c r="AW3411" t="s">
        <v>26452</v>
      </c>
      <c r="AX3411" t="s">
        <v>937</v>
      </c>
      <c r="AY3411">
        <v>102</v>
      </c>
      <c r="AZ3411">
        <v>6090</v>
      </c>
      <c r="BA3411" t="s">
        <v>19604</v>
      </c>
      <c r="BB3411" t="s">
        <v>937</v>
      </c>
      <c r="BC3411">
        <v>102</v>
      </c>
      <c r="BD3411">
        <v>6090</v>
      </c>
      <c r="BE3411" t="s">
        <v>12756</v>
      </c>
      <c r="BF3411" t="s">
        <v>937</v>
      </c>
      <c r="BH3411">
        <v>104</v>
      </c>
      <c r="BI3411">
        <v>6090</v>
      </c>
      <c r="BJ3411" t="s">
        <v>6108</v>
      </c>
      <c r="BK3411" t="s">
        <v>937</v>
      </c>
      <c r="BP3411">
        <v>162</v>
      </c>
      <c r="BQ3411">
        <v>6090</v>
      </c>
      <c r="BS3411">
        <v>2</v>
      </c>
    </row>
    <row r="3412" spans="43:71" x14ac:dyDescent="0.2">
      <c r="AQ3412">
        <v>102</v>
      </c>
      <c r="AR3412">
        <v>6100</v>
      </c>
      <c r="AS3412" t="s">
        <v>33351</v>
      </c>
      <c r="AT3412" t="s">
        <v>937</v>
      </c>
      <c r="AU3412">
        <v>102</v>
      </c>
      <c r="AV3412">
        <v>6100</v>
      </c>
      <c r="AW3412" t="s">
        <v>26453</v>
      </c>
      <c r="AX3412" t="s">
        <v>937</v>
      </c>
      <c r="AY3412">
        <v>102</v>
      </c>
      <c r="AZ3412">
        <v>6100</v>
      </c>
      <c r="BA3412" t="s">
        <v>19605</v>
      </c>
      <c r="BB3412" t="s">
        <v>937</v>
      </c>
      <c r="BC3412">
        <v>102</v>
      </c>
      <c r="BD3412">
        <v>6100</v>
      </c>
      <c r="BE3412" t="s">
        <v>12757</v>
      </c>
      <c r="BF3412" t="s">
        <v>937</v>
      </c>
      <c r="BH3412">
        <v>104</v>
      </c>
      <c r="BI3412">
        <v>6100</v>
      </c>
      <c r="BJ3412" t="s">
        <v>6109</v>
      </c>
      <c r="BK3412" t="s">
        <v>937</v>
      </c>
      <c r="BP3412">
        <v>162</v>
      </c>
      <c r="BQ3412">
        <v>6100</v>
      </c>
      <c r="BS3412">
        <v>2</v>
      </c>
    </row>
    <row r="3413" spans="43:71" x14ac:dyDescent="0.2">
      <c r="AQ3413">
        <v>102</v>
      </c>
      <c r="AR3413">
        <v>6101</v>
      </c>
      <c r="AS3413" t="s">
        <v>33352</v>
      </c>
      <c r="AT3413" t="s">
        <v>936</v>
      </c>
      <c r="AU3413">
        <v>102</v>
      </c>
      <c r="AV3413">
        <v>6101</v>
      </c>
      <c r="AW3413" t="s">
        <v>26454</v>
      </c>
      <c r="AX3413" t="s">
        <v>936</v>
      </c>
      <c r="AY3413">
        <v>102</v>
      </c>
      <c r="AZ3413">
        <v>6101</v>
      </c>
      <c r="BA3413" t="s">
        <v>19606</v>
      </c>
      <c r="BB3413" t="s">
        <v>936</v>
      </c>
      <c r="BC3413">
        <v>102</v>
      </c>
      <c r="BD3413">
        <v>6101</v>
      </c>
      <c r="BE3413" t="s">
        <v>12758</v>
      </c>
      <c r="BF3413" t="s">
        <v>936</v>
      </c>
      <c r="BH3413">
        <v>104</v>
      </c>
      <c r="BI3413">
        <v>6101</v>
      </c>
      <c r="BJ3413" t="s">
        <v>6110</v>
      </c>
      <c r="BK3413" t="s">
        <v>937</v>
      </c>
      <c r="BP3413">
        <v>162</v>
      </c>
      <c r="BQ3413">
        <v>6101</v>
      </c>
      <c r="BS3413">
        <v>1</v>
      </c>
    </row>
    <row r="3414" spans="43:71" x14ac:dyDescent="0.2">
      <c r="AQ3414">
        <v>102</v>
      </c>
      <c r="AR3414">
        <v>6110</v>
      </c>
      <c r="AS3414" t="s">
        <v>33353</v>
      </c>
      <c r="AT3414" t="s">
        <v>936</v>
      </c>
      <c r="AU3414">
        <v>102</v>
      </c>
      <c r="AV3414">
        <v>6110</v>
      </c>
      <c r="AW3414" t="s">
        <v>26455</v>
      </c>
      <c r="AX3414" t="s">
        <v>936</v>
      </c>
      <c r="AY3414">
        <v>102</v>
      </c>
      <c r="AZ3414">
        <v>6110</v>
      </c>
      <c r="BA3414" t="s">
        <v>19607</v>
      </c>
      <c r="BB3414" t="s">
        <v>936</v>
      </c>
      <c r="BC3414">
        <v>102</v>
      </c>
      <c r="BD3414">
        <v>6110</v>
      </c>
      <c r="BE3414" t="s">
        <v>12759</v>
      </c>
      <c r="BF3414" t="s">
        <v>936</v>
      </c>
      <c r="BH3414">
        <v>104</v>
      </c>
      <c r="BI3414">
        <v>6110</v>
      </c>
      <c r="BJ3414" t="s">
        <v>6111</v>
      </c>
      <c r="BK3414" t="s">
        <v>936</v>
      </c>
      <c r="BP3414">
        <v>162</v>
      </c>
      <c r="BQ3414">
        <v>6110</v>
      </c>
      <c r="BS3414">
        <v>1</v>
      </c>
    </row>
    <row r="3415" spans="43:71" x14ac:dyDescent="0.2">
      <c r="AQ3415">
        <v>102</v>
      </c>
      <c r="AR3415">
        <v>6130</v>
      </c>
      <c r="AS3415" t="s">
        <v>33354</v>
      </c>
      <c r="AT3415" t="s">
        <v>937</v>
      </c>
      <c r="AU3415">
        <v>102</v>
      </c>
      <c r="AV3415">
        <v>6130</v>
      </c>
      <c r="AW3415" t="s">
        <v>26456</v>
      </c>
      <c r="AX3415" t="s">
        <v>937</v>
      </c>
      <c r="AY3415">
        <v>102</v>
      </c>
      <c r="AZ3415">
        <v>6130</v>
      </c>
      <c r="BA3415" t="s">
        <v>19608</v>
      </c>
      <c r="BB3415" t="s">
        <v>937</v>
      </c>
      <c r="BC3415">
        <v>102</v>
      </c>
      <c r="BD3415">
        <v>6130</v>
      </c>
      <c r="BE3415" t="s">
        <v>12760</v>
      </c>
      <c r="BF3415" t="s">
        <v>937</v>
      </c>
      <c r="BH3415">
        <v>104</v>
      </c>
      <c r="BI3415">
        <v>6130</v>
      </c>
      <c r="BJ3415" t="s">
        <v>6112</v>
      </c>
      <c r="BK3415" t="s">
        <v>937</v>
      </c>
      <c r="BP3415">
        <v>162</v>
      </c>
      <c r="BQ3415">
        <v>6130</v>
      </c>
      <c r="BS3415">
        <v>1</v>
      </c>
    </row>
    <row r="3416" spans="43:71" x14ac:dyDescent="0.2">
      <c r="AQ3416">
        <v>102</v>
      </c>
      <c r="AR3416">
        <v>6131</v>
      </c>
      <c r="AS3416" t="s">
        <v>33355</v>
      </c>
      <c r="AT3416" t="s">
        <v>936</v>
      </c>
      <c r="AU3416">
        <v>102</v>
      </c>
      <c r="AV3416">
        <v>6131</v>
      </c>
      <c r="AW3416" t="s">
        <v>26457</v>
      </c>
      <c r="AX3416" t="s">
        <v>936</v>
      </c>
      <c r="AY3416">
        <v>102</v>
      </c>
      <c r="AZ3416">
        <v>6131</v>
      </c>
      <c r="BA3416" t="s">
        <v>19609</v>
      </c>
      <c r="BB3416" t="s">
        <v>936</v>
      </c>
      <c r="BC3416">
        <v>102</v>
      </c>
      <c r="BD3416">
        <v>6131</v>
      </c>
      <c r="BE3416" t="s">
        <v>12761</v>
      </c>
      <c r="BF3416" t="s">
        <v>936</v>
      </c>
      <c r="BH3416">
        <v>104</v>
      </c>
      <c r="BI3416">
        <v>6131</v>
      </c>
      <c r="BJ3416" t="s">
        <v>6113</v>
      </c>
      <c r="BK3416" t="s">
        <v>937</v>
      </c>
      <c r="BP3416">
        <v>162</v>
      </c>
      <c r="BQ3416">
        <v>6131</v>
      </c>
      <c r="BS3416">
        <v>1</v>
      </c>
    </row>
    <row r="3417" spans="43:71" x14ac:dyDescent="0.2">
      <c r="AQ3417">
        <v>102</v>
      </c>
      <c r="AR3417">
        <v>6140</v>
      </c>
      <c r="AS3417" t="s">
        <v>33356</v>
      </c>
      <c r="AT3417" t="s">
        <v>937</v>
      </c>
      <c r="AU3417">
        <v>102</v>
      </c>
      <c r="AV3417">
        <v>6140</v>
      </c>
      <c r="AW3417" t="s">
        <v>26458</v>
      </c>
      <c r="AX3417" t="s">
        <v>937</v>
      </c>
      <c r="AY3417">
        <v>102</v>
      </c>
      <c r="AZ3417">
        <v>6140</v>
      </c>
      <c r="BA3417" t="s">
        <v>19610</v>
      </c>
      <c r="BB3417" t="s">
        <v>937</v>
      </c>
      <c r="BC3417">
        <v>102</v>
      </c>
      <c r="BD3417">
        <v>6140</v>
      </c>
      <c r="BE3417" t="s">
        <v>12762</v>
      </c>
      <c r="BF3417" t="s">
        <v>937</v>
      </c>
      <c r="BH3417">
        <v>104</v>
      </c>
      <c r="BI3417">
        <v>6140</v>
      </c>
      <c r="BJ3417" t="s">
        <v>6114</v>
      </c>
      <c r="BK3417" t="s">
        <v>937</v>
      </c>
      <c r="BP3417">
        <v>162</v>
      </c>
      <c r="BQ3417">
        <v>6140</v>
      </c>
      <c r="BS3417">
        <v>2</v>
      </c>
    </row>
    <row r="3418" spans="43:71" x14ac:dyDescent="0.2">
      <c r="AQ3418">
        <v>102</v>
      </c>
      <c r="AR3418">
        <v>6150</v>
      </c>
      <c r="AS3418" t="s">
        <v>33357</v>
      </c>
      <c r="AT3418" t="s">
        <v>937</v>
      </c>
      <c r="AU3418">
        <v>102</v>
      </c>
      <c r="AV3418">
        <v>6150</v>
      </c>
      <c r="AW3418" t="s">
        <v>26459</v>
      </c>
      <c r="AX3418" t="s">
        <v>937</v>
      </c>
      <c r="AY3418">
        <v>102</v>
      </c>
      <c r="AZ3418">
        <v>6150</v>
      </c>
      <c r="BA3418" t="s">
        <v>19611</v>
      </c>
      <c r="BB3418" t="s">
        <v>937</v>
      </c>
      <c r="BC3418">
        <v>102</v>
      </c>
      <c r="BD3418">
        <v>6150</v>
      </c>
      <c r="BE3418" t="s">
        <v>12763</v>
      </c>
      <c r="BF3418" t="s">
        <v>937</v>
      </c>
      <c r="BH3418">
        <v>104</v>
      </c>
      <c r="BI3418">
        <v>6150</v>
      </c>
      <c r="BJ3418" t="s">
        <v>6115</v>
      </c>
      <c r="BK3418" t="s">
        <v>937</v>
      </c>
      <c r="BP3418">
        <v>162</v>
      </c>
      <c r="BQ3418">
        <v>6150</v>
      </c>
      <c r="BS3418">
        <v>2</v>
      </c>
    </row>
    <row r="3419" spans="43:71" x14ac:dyDescent="0.2">
      <c r="AQ3419">
        <v>102</v>
      </c>
      <c r="AR3419">
        <v>6160</v>
      </c>
      <c r="AS3419" t="s">
        <v>33358</v>
      </c>
      <c r="AT3419" t="s">
        <v>937</v>
      </c>
      <c r="AU3419">
        <v>102</v>
      </c>
      <c r="AV3419">
        <v>6160</v>
      </c>
      <c r="AW3419" t="s">
        <v>26460</v>
      </c>
      <c r="AX3419" t="s">
        <v>937</v>
      </c>
      <c r="AY3419">
        <v>102</v>
      </c>
      <c r="AZ3419">
        <v>6160</v>
      </c>
      <c r="BA3419" t="s">
        <v>19612</v>
      </c>
      <c r="BB3419" t="s">
        <v>937</v>
      </c>
      <c r="BC3419">
        <v>102</v>
      </c>
      <c r="BD3419">
        <v>6160</v>
      </c>
      <c r="BE3419" t="s">
        <v>12764</v>
      </c>
      <c r="BF3419" t="s">
        <v>937</v>
      </c>
      <c r="BH3419">
        <v>104</v>
      </c>
      <c r="BI3419">
        <v>6160</v>
      </c>
      <c r="BJ3419" t="s">
        <v>6116</v>
      </c>
      <c r="BK3419" t="s">
        <v>937</v>
      </c>
      <c r="BP3419">
        <v>162</v>
      </c>
      <c r="BQ3419">
        <v>6160</v>
      </c>
      <c r="BS3419">
        <v>2</v>
      </c>
    </row>
    <row r="3420" spans="43:71" x14ac:dyDescent="0.2">
      <c r="AQ3420">
        <v>102</v>
      </c>
      <c r="AR3420">
        <v>6170</v>
      </c>
      <c r="AS3420" t="s">
        <v>33359</v>
      </c>
      <c r="AT3420" t="s">
        <v>936</v>
      </c>
      <c r="AU3420">
        <v>102</v>
      </c>
      <c r="AV3420">
        <v>6170</v>
      </c>
      <c r="AW3420" t="s">
        <v>26461</v>
      </c>
      <c r="AX3420" t="s">
        <v>936</v>
      </c>
      <c r="AY3420">
        <v>102</v>
      </c>
      <c r="AZ3420">
        <v>6170</v>
      </c>
      <c r="BA3420" t="s">
        <v>19613</v>
      </c>
      <c r="BB3420" t="s">
        <v>936</v>
      </c>
      <c r="BC3420">
        <v>102</v>
      </c>
      <c r="BD3420">
        <v>6170</v>
      </c>
      <c r="BE3420" t="s">
        <v>12765</v>
      </c>
      <c r="BF3420" t="s">
        <v>936</v>
      </c>
      <c r="BH3420">
        <v>104</v>
      </c>
      <c r="BI3420">
        <v>6170</v>
      </c>
      <c r="BJ3420" t="s">
        <v>6117</v>
      </c>
      <c r="BK3420" t="s">
        <v>937</v>
      </c>
      <c r="BP3420">
        <v>162</v>
      </c>
      <c r="BQ3420">
        <v>6170</v>
      </c>
      <c r="BS3420">
        <v>2</v>
      </c>
    </row>
    <row r="3421" spans="43:71" x14ac:dyDescent="0.2">
      <c r="AQ3421">
        <v>102</v>
      </c>
      <c r="AR3421">
        <v>6180</v>
      </c>
      <c r="AS3421" t="s">
        <v>33360</v>
      </c>
      <c r="AT3421" t="s">
        <v>937</v>
      </c>
      <c r="AU3421">
        <v>102</v>
      </c>
      <c r="AV3421">
        <v>6180</v>
      </c>
      <c r="AW3421" t="s">
        <v>26462</v>
      </c>
      <c r="AX3421" t="s">
        <v>937</v>
      </c>
      <c r="AY3421">
        <v>102</v>
      </c>
      <c r="AZ3421">
        <v>6180</v>
      </c>
      <c r="BA3421" t="s">
        <v>19614</v>
      </c>
      <c r="BB3421" t="s">
        <v>937</v>
      </c>
      <c r="BC3421">
        <v>102</v>
      </c>
      <c r="BD3421">
        <v>6180</v>
      </c>
      <c r="BE3421" t="s">
        <v>12766</v>
      </c>
      <c r="BF3421" t="s">
        <v>937</v>
      </c>
      <c r="BH3421">
        <v>104</v>
      </c>
      <c r="BI3421">
        <v>6180</v>
      </c>
      <c r="BJ3421" t="s">
        <v>6118</v>
      </c>
      <c r="BK3421" t="s">
        <v>937</v>
      </c>
      <c r="BP3421">
        <v>162</v>
      </c>
      <c r="BQ3421">
        <v>6180</v>
      </c>
      <c r="BS3421">
        <v>2</v>
      </c>
    </row>
    <row r="3422" spans="43:71" x14ac:dyDescent="0.2">
      <c r="AQ3422">
        <v>102</v>
      </c>
      <c r="AR3422">
        <v>6190</v>
      </c>
      <c r="AS3422" t="s">
        <v>33361</v>
      </c>
      <c r="AT3422" t="s">
        <v>937</v>
      </c>
      <c r="AU3422">
        <v>102</v>
      </c>
      <c r="AV3422">
        <v>6190</v>
      </c>
      <c r="AW3422" t="s">
        <v>26463</v>
      </c>
      <c r="AX3422" t="s">
        <v>937</v>
      </c>
      <c r="AY3422">
        <v>102</v>
      </c>
      <c r="AZ3422">
        <v>6190</v>
      </c>
      <c r="BA3422" t="s">
        <v>19615</v>
      </c>
      <c r="BB3422" t="s">
        <v>937</v>
      </c>
      <c r="BC3422">
        <v>102</v>
      </c>
      <c r="BD3422">
        <v>6190</v>
      </c>
      <c r="BE3422" t="s">
        <v>12767</v>
      </c>
      <c r="BF3422" t="s">
        <v>937</v>
      </c>
      <c r="BH3422">
        <v>104</v>
      </c>
      <c r="BI3422">
        <v>6190</v>
      </c>
      <c r="BJ3422" t="s">
        <v>6119</v>
      </c>
      <c r="BK3422" t="s">
        <v>937</v>
      </c>
      <c r="BP3422">
        <v>162</v>
      </c>
      <c r="BQ3422">
        <v>6190</v>
      </c>
      <c r="BS3422">
        <v>2</v>
      </c>
    </row>
    <row r="3423" spans="43:71" x14ac:dyDescent="0.2">
      <c r="AQ3423">
        <v>102</v>
      </c>
      <c r="AR3423">
        <v>6200</v>
      </c>
      <c r="AS3423" t="s">
        <v>33362</v>
      </c>
      <c r="AT3423" t="s">
        <v>937</v>
      </c>
      <c r="AU3423">
        <v>102</v>
      </c>
      <c r="AV3423">
        <v>6200</v>
      </c>
      <c r="AW3423" t="s">
        <v>26464</v>
      </c>
      <c r="AX3423" t="s">
        <v>937</v>
      </c>
      <c r="AY3423">
        <v>102</v>
      </c>
      <c r="AZ3423">
        <v>6200</v>
      </c>
      <c r="BA3423" t="s">
        <v>19616</v>
      </c>
      <c r="BB3423" t="s">
        <v>937</v>
      </c>
      <c r="BC3423">
        <v>102</v>
      </c>
      <c r="BD3423">
        <v>6200</v>
      </c>
      <c r="BE3423" t="s">
        <v>12768</v>
      </c>
      <c r="BF3423" t="s">
        <v>937</v>
      </c>
      <c r="BH3423">
        <v>104</v>
      </c>
      <c r="BI3423">
        <v>6200</v>
      </c>
      <c r="BJ3423" t="s">
        <v>6120</v>
      </c>
      <c r="BK3423" t="s">
        <v>937</v>
      </c>
      <c r="BP3423">
        <v>162</v>
      </c>
      <c r="BQ3423">
        <v>6200</v>
      </c>
      <c r="BS3423">
        <v>2</v>
      </c>
    </row>
    <row r="3424" spans="43:71" x14ac:dyDescent="0.2">
      <c r="AQ3424">
        <v>102</v>
      </c>
      <c r="AR3424">
        <v>6210</v>
      </c>
      <c r="AS3424" t="s">
        <v>33363</v>
      </c>
      <c r="AT3424" t="s">
        <v>936</v>
      </c>
      <c r="AU3424">
        <v>102</v>
      </c>
      <c r="AV3424">
        <v>6210</v>
      </c>
      <c r="AW3424" t="s">
        <v>26465</v>
      </c>
      <c r="AX3424" t="s">
        <v>936</v>
      </c>
      <c r="AY3424">
        <v>102</v>
      </c>
      <c r="AZ3424">
        <v>6210</v>
      </c>
      <c r="BA3424" t="s">
        <v>19617</v>
      </c>
      <c r="BB3424" t="s">
        <v>936</v>
      </c>
      <c r="BC3424">
        <v>102</v>
      </c>
      <c r="BD3424">
        <v>6210</v>
      </c>
      <c r="BE3424" t="s">
        <v>12769</v>
      </c>
      <c r="BF3424" t="s">
        <v>936</v>
      </c>
      <c r="BH3424">
        <v>104</v>
      </c>
      <c r="BI3424">
        <v>6210</v>
      </c>
      <c r="BJ3424" t="s">
        <v>6121</v>
      </c>
      <c r="BK3424" t="s">
        <v>936</v>
      </c>
      <c r="BP3424">
        <v>162</v>
      </c>
      <c r="BQ3424">
        <v>6210</v>
      </c>
      <c r="BS3424">
        <v>1</v>
      </c>
    </row>
    <row r="3425" spans="43:71" x14ac:dyDescent="0.2">
      <c r="AQ3425">
        <v>102</v>
      </c>
      <c r="AR3425">
        <v>6240</v>
      </c>
      <c r="AS3425" t="s">
        <v>33364</v>
      </c>
      <c r="AT3425" t="s">
        <v>936</v>
      </c>
      <c r="AU3425">
        <v>102</v>
      </c>
      <c r="AV3425">
        <v>6240</v>
      </c>
      <c r="AW3425" t="s">
        <v>26466</v>
      </c>
      <c r="AX3425" t="s">
        <v>936</v>
      </c>
      <c r="AY3425">
        <v>102</v>
      </c>
      <c r="AZ3425">
        <v>6240</v>
      </c>
      <c r="BA3425" t="s">
        <v>19618</v>
      </c>
      <c r="BB3425" t="s">
        <v>936</v>
      </c>
      <c r="BC3425">
        <v>102</v>
      </c>
      <c r="BD3425">
        <v>6240</v>
      </c>
      <c r="BE3425" t="s">
        <v>12770</v>
      </c>
      <c r="BF3425" t="s">
        <v>936</v>
      </c>
      <c r="BH3425">
        <v>104</v>
      </c>
      <c r="BI3425">
        <v>6240</v>
      </c>
      <c r="BJ3425" t="s">
        <v>6122</v>
      </c>
      <c r="BK3425" t="s">
        <v>937</v>
      </c>
      <c r="BP3425">
        <v>162</v>
      </c>
      <c r="BQ3425">
        <v>6240</v>
      </c>
      <c r="BS3425">
        <v>2</v>
      </c>
    </row>
    <row r="3426" spans="43:71" x14ac:dyDescent="0.2">
      <c r="AQ3426">
        <v>102</v>
      </c>
      <c r="AR3426">
        <v>6250</v>
      </c>
      <c r="AS3426" t="s">
        <v>33365</v>
      </c>
      <c r="AT3426" t="s">
        <v>936</v>
      </c>
      <c r="AU3426">
        <v>102</v>
      </c>
      <c r="AV3426">
        <v>6250</v>
      </c>
      <c r="AW3426" t="s">
        <v>26467</v>
      </c>
      <c r="AX3426" t="s">
        <v>936</v>
      </c>
      <c r="AY3426">
        <v>102</v>
      </c>
      <c r="AZ3426">
        <v>6250</v>
      </c>
      <c r="BA3426" t="s">
        <v>19619</v>
      </c>
      <c r="BB3426" t="s">
        <v>936</v>
      </c>
      <c r="BC3426">
        <v>102</v>
      </c>
      <c r="BD3426">
        <v>6250</v>
      </c>
      <c r="BE3426" t="s">
        <v>12771</v>
      </c>
      <c r="BF3426" t="s">
        <v>936</v>
      </c>
      <c r="BH3426">
        <v>104</v>
      </c>
      <c r="BI3426">
        <v>6250</v>
      </c>
      <c r="BJ3426" t="s">
        <v>6123</v>
      </c>
      <c r="BK3426" t="s">
        <v>936</v>
      </c>
      <c r="BP3426">
        <v>162</v>
      </c>
      <c r="BQ3426">
        <v>6250</v>
      </c>
      <c r="BS3426">
        <v>1</v>
      </c>
    </row>
    <row r="3427" spans="43:71" x14ac:dyDescent="0.2">
      <c r="AQ3427">
        <v>102</v>
      </c>
      <c r="AR3427">
        <v>6256</v>
      </c>
      <c r="AS3427" t="s">
        <v>33366</v>
      </c>
      <c r="AT3427" t="s">
        <v>936</v>
      </c>
      <c r="AU3427">
        <v>102</v>
      </c>
      <c r="AV3427">
        <v>6256</v>
      </c>
      <c r="AW3427" t="s">
        <v>26468</v>
      </c>
      <c r="AX3427" t="s">
        <v>936</v>
      </c>
      <c r="AY3427">
        <v>102</v>
      </c>
      <c r="AZ3427">
        <v>6256</v>
      </c>
      <c r="BA3427" t="s">
        <v>19620</v>
      </c>
      <c r="BB3427" t="s">
        <v>936</v>
      </c>
      <c r="BC3427">
        <v>102</v>
      </c>
      <c r="BD3427">
        <v>6256</v>
      </c>
      <c r="BE3427" t="s">
        <v>12772</v>
      </c>
      <c r="BF3427" t="s">
        <v>936</v>
      </c>
      <c r="BH3427">
        <v>104</v>
      </c>
      <c r="BI3427">
        <v>6256</v>
      </c>
      <c r="BJ3427" t="s">
        <v>6124</v>
      </c>
      <c r="BK3427" t="s">
        <v>936</v>
      </c>
      <c r="BP3427">
        <v>162</v>
      </c>
      <c r="BQ3427">
        <v>6256</v>
      </c>
      <c r="BS3427">
        <v>1</v>
      </c>
    </row>
    <row r="3428" spans="43:71" x14ac:dyDescent="0.2">
      <c r="AQ3428">
        <v>102</v>
      </c>
      <c r="AR3428">
        <v>6260</v>
      </c>
      <c r="AS3428" t="s">
        <v>33367</v>
      </c>
      <c r="AT3428" t="s">
        <v>937</v>
      </c>
      <c r="AU3428">
        <v>102</v>
      </c>
      <c r="AV3428">
        <v>6260</v>
      </c>
      <c r="AW3428" t="s">
        <v>26469</v>
      </c>
      <c r="AX3428" t="s">
        <v>937</v>
      </c>
      <c r="AY3428">
        <v>102</v>
      </c>
      <c r="AZ3428">
        <v>6260</v>
      </c>
      <c r="BA3428" t="s">
        <v>19621</v>
      </c>
      <c r="BB3428" t="s">
        <v>937</v>
      </c>
      <c r="BC3428">
        <v>102</v>
      </c>
      <c r="BD3428">
        <v>6260</v>
      </c>
      <c r="BE3428" t="s">
        <v>12773</v>
      </c>
      <c r="BF3428" t="s">
        <v>937</v>
      </c>
      <c r="BH3428">
        <v>104</v>
      </c>
      <c r="BI3428">
        <v>6260</v>
      </c>
      <c r="BJ3428" t="s">
        <v>6125</v>
      </c>
      <c r="BK3428" t="s">
        <v>937</v>
      </c>
      <c r="BP3428">
        <v>162</v>
      </c>
      <c r="BQ3428">
        <v>6260</v>
      </c>
      <c r="BS3428">
        <v>2</v>
      </c>
    </row>
    <row r="3429" spans="43:71" x14ac:dyDescent="0.2">
      <c r="AQ3429">
        <v>102</v>
      </c>
      <c r="AR3429">
        <v>6270</v>
      </c>
      <c r="AS3429" t="s">
        <v>33368</v>
      </c>
      <c r="AT3429" t="s">
        <v>937</v>
      </c>
      <c r="AU3429">
        <v>102</v>
      </c>
      <c r="AV3429">
        <v>6270</v>
      </c>
      <c r="AW3429" t="s">
        <v>26470</v>
      </c>
      <c r="AX3429" t="s">
        <v>937</v>
      </c>
      <c r="AY3429">
        <v>102</v>
      </c>
      <c r="AZ3429">
        <v>6270</v>
      </c>
      <c r="BA3429" t="s">
        <v>19622</v>
      </c>
      <c r="BB3429" t="s">
        <v>937</v>
      </c>
      <c r="BC3429">
        <v>102</v>
      </c>
      <c r="BD3429">
        <v>6270</v>
      </c>
      <c r="BE3429" t="s">
        <v>12774</v>
      </c>
      <c r="BF3429" t="s">
        <v>937</v>
      </c>
      <c r="BH3429">
        <v>104</v>
      </c>
      <c r="BI3429">
        <v>6270</v>
      </c>
      <c r="BJ3429" t="s">
        <v>6126</v>
      </c>
      <c r="BK3429" t="s">
        <v>937</v>
      </c>
      <c r="BP3429">
        <v>162</v>
      </c>
      <c r="BQ3429">
        <v>6270</v>
      </c>
      <c r="BS3429">
        <v>2</v>
      </c>
    </row>
    <row r="3430" spans="43:71" x14ac:dyDescent="0.2">
      <c r="AQ3430">
        <v>102</v>
      </c>
      <c r="AR3430">
        <v>6280</v>
      </c>
      <c r="AS3430" t="s">
        <v>33369</v>
      </c>
      <c r="AT3430" t="s">
        <v>936</v>
      </c>
      <c r="AU3430">
        <v>102</v>
      </c>
      <c r="AV3430">
        <v>6280</v>
      </c>
      <c r="AW3430" t="s">
        <v>26471</v>
      </c>
      <c r="AX3430" t="s">
        <v>936</v>
      </c>
      <c r="AY3430">
        <v>102</v>
      </c>
      <c r="AZ3430">
        <v>6280</v>
      </c>
      <c r="BA3430" t="s">
        <v>19623</v>
      </c>
      <c r="BB3430" t="s">
        <v>936</v>
      </c>
      <c r="BC3430">
        <v>102</v>
      </c>
      <c r="BD3430">
        <v>6280</v>
      </c>
      <c r="BE3430" t="s">
        <v>12775</v>
      </c>
      <c r="BF3430" t="s">
        <v>936</v>
      </c>
      <c r="BH3430">
        <v>104</v>
      </c>
      <c r="BI3430">
        <v>6280</v>
      </c>
      <c r="BJ3430" t="s">
        <v>6127</v>
      </c>
      <c r="BK3430" t="s">
        <v>937</v>
      </c>
      <c r="BP3430">
        <v>162</v>
      </c>
      <c r="BQ3430">
        <v>6280</v>
      </c>
      <c r="BS3430">
        <v>1</v>
      </c>
    </row>
    <row r="3431" spans="43:71" x14ac:dyDescent="0.2">
      <c r="AQ3431">
        <v>102</v>
      </c>
      <c r="AR3431">
        <v>6290</v>
      </c>
      <c r="AS3431" t="s">
        <v>33370</v>
      </c>
      <c r="AT3431" t="s">
        <v>936</v>
      </c>
      <c r="AU3431">
        <v>102</v>
      </c>
      <c r="AV3431">
        <v>6290</v>
      </c>
      <c r="AW3431" t="s">
        <v>26472</v>
      </c>
      <c r="AX3431" t="s">
        <v>936</v>
      </c>
      <c r="AY3431">
        <v>102</v>
      </c>
      <c r="AZ3431">
        <v>6290</v>
      </c>
      <c r="BA3431" t="s">
        <v>19624</v>
      </c>
      <c r="BB3431" t="s">
        <v>936</v>
      </c>
      <c r="BC3431">
        <v>102</v>
      </c>
      <c r="BD3431">
        <v>6290</v>
      </c>
      <c r="BE3431" t="s">
        <v>12776</v>
      </c>
      <c r="BF3431" t="s">
        <v>936</v>
      </c>
      <c r="BH3431">
        <v>104</v>
      </c>
      <c r="BI3431">
        <v>6290</v>
      </c>
      <c r="BJ3431" t="s">
        <v>6128</v>
      </c>
      <c r="BK3431" t="s">
        <v>937</v>
      </c>
      <c r="BP3431">
        <v>162</v>
      </c>
      <c r="BQ3431">
        <v>6290</v>
      </c>
      <c r="BS3431">
        <v>1</v>
      </c>
    </row>
    <row r="3432" spans="43:71" x14ac:dyDescent="0.2">
      <c r="AQ3432">
        <v>102</v>
      </c>
      <c r="AR3432">
        <v>6300</v>
      </c>
      <c r="AS3432" t="s">
        <v>33371</v>
      </c>
      <c r="AT3432" t="s">
        <v>936</v>
      </c>
      <c r="AU3432">
        <v>102</v>
      </c>
      <c r="AV3432">
        <v>6300</v>
      </c>
      <c r="AW3432" t="s">
        <v>26473</v>
      </c>
      <c r="AX3432" t="s">
        <v>936</v>
      </c>
      <c r="AY3432">
        <v>102</v>
      </c>
      <c r="AZ3432">
        <v>6300</v>
      </c>
      <c r="BA3432" t="s">
        <v>19625</v>
      </c>
      <c r="BB3432" t="s">
        <v>936</v>
      </c>
      <c r="BC3432">
        <v>102</v>
      </c>
      <c r="BD3432">
        <v>6300</v>
      </c>
      <c r="BE3432" t="s">
        <v>12777</v>
      </c>
      <c r="BF3432" t="s">
        <v>936</v>
      </c>
      <c r="BH3432">
        <v>104</v>
      </c>
      <c r="BI3432">
        <v>6300</v>
      </c>
      <c r="BJ3432" t="s">
        <v>6129</v>
      </c>
      <c r="BK3432" t="s">
        <v>936</v>
      </c>
      <c r="BP3432">
        <v>162</v>
      </c>
      <c r="BQ3432">
        <v>6300</v>
      </c>
      <c r="BS3432">
        <v>1</v>
      </c>
    </row>
    <row r="3433" spans="43:71" x14ac:dyDescent="0.2">
      <c r="AQ3433">
        <v>102</v>
      </c>
      <c r="AR3433">
        <v>6310</v>
      </c>
      <c r="AS3433" t="s">
        <v>33372</v>
      </c>
      <c r="AT3433" t="s">
        <v>936</v>
      </c>
      <c r="AU3433">
        <v>102</v>
      </c>
      <c r="AV3433">
        <v>6310</v>
      </c>
      <c r="AW3433" t="s">
        <v>26474</v>
      </c>
      <c r="AX3433" t="s">
        <v>936</v>
      </c>
      <c r="AY3433">
        <v>102</v>
      </c>
      <c r="AZ3433">
        <v>6310</v>
      </c>
      <c r="BA3433" t="s">
        <v>19626</v>
      </c>
      <c r="BB3433" t="s">
        <v>936</v>
      </c>
      <c r="BC3433">
        <v>102</v>
      </c>
      <c r="BD3433">
        <v>6310</v>
      </c>
      <c r="BE3433" t="s">
        <v>12778</v>
      </c>
      <c r="BF3433" t="s">
        <v>936</v>
      </c>
      <c r="BH3433">
        <v>104</v>
      </c>
      <c r="BI3433">
        <v>6310</v>
      </c>
      <c r="BJ3433" t="s">
        <v>6130</v>
      </c>
      <c r="BK3433" t="s">
        <v>936</v>
      </c>
      <c r="BP3433">
        <v>162</v>
      </c>
      <c r="BQ3433">
        <v>6310</v>
      </c>
      <c r="BS3433">
        <v>1</v>
      </c>
    </row>
    <row r="3434" spans="43:71" x14ac:dyDescent="0.2">
      <c r="AQ3434">
        <v>102</v>
      </c>
      <c r="AR3434">
        <v>6320</v>
      </c>
      <c r="AS3434" t="s">
        <v>33373</v>
      </c>
      <c r="AT3434" t="s">
        <v>936</v>
      </c>
      <c r="AU3434">
        <v>102</v>
      </c>
      <c r="AV3434">
        <v>6320</v>
      </c>
      <c r="AW3434" t="s">
        <v>26475</v>
      </c>
      <c r="AX3434" t="s">
        <v>936</v>
      </c>
      <c r="AY3434">
        <v>102</v>
      </c>
      <c r="AZ3434">
        <v>6320</v>
      </c>
      <c r="BA3434" t="s">
        <v>19627</v>
      </c>
      <c r="BB3434" t="s">
        <v>936</v>
      </c>
      <c r="BC3434">
        <v>102</v>
      </c>
      <c r="BD3434">
        <v>6320</v>
      </c>
      <c r="BE3434" t="s">
        <v>12779</v>
      </c>
      <c r="BF3434" t="s">
        <v>936</v>
      </c>
      <c r="BH3434">
        <v>104</v>
      </c>
      <c r="BI3434">
        <v>6320</v>
      </c>
      <c r="BJ3434" t="s">
        <v>6131</v>
      </c>
      <c r="BK3434" t="s">
        <v>936</v>
      </c>
      <c r="BP3434">
        <v>162</v>
      </c>
      <c r="BQ3434">
        <v>6320</v>
      </c>
      <c r="BS3434">
        <v>3</v>
      </c>
    </row>
    <row r="3435" spans="43:71" x14ac:dyDescent="0.2">
      <c r="AQ3435">
        <v>102</v>
      </c>
      <c r="AR3435">
        <v>6330</v>
      </c>
      <c r="AS3435" t="s">
        <v>33374</v>
      </c>
      <c r="AT3435" t="s">
        <v>936</v>
      </c>
      <c r="AU3435">
        <v>102</v>
      </c>
      <c r="AV3435">
        <v>6330</v>
      </c>
      <c r="AW3435" t="s">
        <v>26476</v>
      </c>
      <c r="AX3435" t="s">
        <v>936</v>
      </c>
      <c r="AY3435">
        <v>102</v>
      </c>
      <c r="AZ3435">
        <v>6330</v>
      </c>
      <c r="BA3435" t="s">
        <v>19628</v>
      </c>
      <c r="BB3435" t="s">
        <v>936</v>
      </c>
      <c r="BC3435">
        <v>102</v>
      </c>
      <c r="BD3435">
        <v>6330</v>
      </c>
      <c r="BE3435" t="s">
        <v>12780</v>
      </c>
      <c r="BF3435" t="s">
        <v>936</v>
      </c>
      <c r="BH3435">
        <v>104</v>
      </c>
      <c r="BI3435">
        <v>6330</v>
      </c>
      <c r="BJ3435" t="s">
        <v>6132</v>
      </c>
      <c r="BK3435" t="s">
        <v>936</v>
      </c>
      <c r="BP3435">
        <v>162</v>
      </c>
      <c r="BQ3435">
        <v>6330</v>
      </c>
      <c r="BS3435">
        <v>1</v>
      </c>
    </row>
    <row r="3436" spans="43:71" x14ac:dyDescent="0.2">
      <c r="AQ3436">
        <v>102</v>
      </c>
      <c r="AR3436">
        <v>6340</v>
      </c>
      <c r="AS3436" t="s">
        <v>33375</v>
      </c>
      <c r="AT3436" t="s">
        <v>936</v>
      </c>
      <c r="AU3436">
        <v>102</v>
      </c>
      <c r="AV3436">
        <v>6340</v>
      </c>
      <c r="AW3436" t="s">
        <v>26477</v>
      </c>
      <c r="AX3436" t="s">
        <v>936</v>
      </c>
      <c r="AY3436">
        <v>102</v>
      </c>
      <c r="AZ3436">
        <v>6340</v>
      </c>
      <c r="BA3436" t="s">
        <v>19629</v>
      </c>
      <c r="BB3436" t="s">
        <v>936</v>
      </c>
      <c r="BC3436">
        <v>102</v>
      </c>
      <c r="BD3436">
        <v>6340</v>
      </c>
      <c r="BE3436" t="s">
        <v>12781</v>
      </c>
      <c r="BF3436" t="s">
        <v>936</v>
      </c>
      <c r="BH3436">
        <v>104</v>
      </c>
      <c r="BI3436">
        <v>6340</v>
      </c>
      <c r="BJ3436" t="s">
        <v>6133</v>
      </c>
      <c r="BK3436" t="s">
        <v>936</v>
      </c>
      <c r="BP3436">
        <v>162</v>
      </c>
      <c r="BQ3436">
        <v>6340</v>
      </c>
      <c r="BS3436">
        <v>1</v>
      </c>
    </row>
    <row r="3437" spans="43:71" x14ac:dyDescent="0.2">
      <c r="AQ3437">
        <v>102</v>
      </c>
      <c r="AR3437">
        <v>6350</v>
      </c>
      <c r="AS3437" t="s">
        <v>33376</v>
      </c>
      <c r="AT3437" t="s">
        <v>936</v>
      </c>
      <c r="AU3437">
        <v>102</v>
      </c>
      <c r="AV3437">
        <v>6350</v>
      </c>
      <c r="AW3437" t="s">
        <v>26478</v>
      </c>
      <c r="AX3437" t="s">
        <v>936</v>
      </c>
      <c r="AY3437">
        <v>102</v>
      </c>
      <c r="AZ3437">
        <v>6350</v>
      </c>
      <c r="BA3437" t="s">
        <v>19630</v>
      </c>
      <c r="BB3437" t="s">
        <v>936</v>
      </c>
      <c r="BC3437">
        <v>102</v>
      </c>
      <c r="BD3437">
        <v>6350</v>
      </c>
      <c r="BE3437" t="s">
        <v>12782</v>
      </c>
      <c r="BF3437" t="s">
        <v>936</v>
      </c>
      <c r="BH3437">
        <v>104</v>
      </c>
      <c r="BI3437">
        <v>6350</v>
      </c>
      <c r="BJ3437" t="s">
        <v>6134</v>
      </c>
      <c r="BK3437" t="s">
        <v>936</v>
      </c>
      <c r="BP3437">
        <v>163</v>
      </c>
      <c r="BQ3437">
        <v>6010</v>
      </c>
      <c r="BS3437">
        <v>2</v>
      </c>
    </row>
    <row r="3438" spans="43:71" x14ac:dyDescent="0.2">
      <c r="AQ3438">
        <v>102</v>
      </c>
      <c r="AR3438">
        <v>6360</v>
      </c>
      <c r="AS3438" t="s">
        <v>33377</v>
      </c>
      <c r="AT3438" t="s">
        <v>936</v>
      </c>
      <c r="AU3438">
        <v>102</v>
      </c>
      <c r="AV3438">
        <v>6360</v>
      </c>
      <c r="AW3438" t="s">
        <v>26479</v>
      </c>
      <c r="AX3438" t="s">
        <v>936</v>
      </c>
      <c r="AY3438">
        <v>102</v>
      </c>
      <c r="AZ3438">
        <v>6360</v>
      </c>
      <c r="BA3438" t="s">
        <v>19631</v>
      </c>
      <c r="BB3438" t="s">
        <v>936</v>
      </c>
      <c r="BC3438">
        <v>102</v>
      </c>
      <c r="BD3438">
        <v>6360</v>
      </c>
      <c r="BE3438" t="s">
        <v>12783</v>
      </c>
      <c r="BF3438" t="s">
        <v>936</v>
      </c>
      <c r="BH3438">
        <v>104</v>
      </c>
      <c r="BI3438">
        <v>6360</v>
      </c>
      <c r="BJ3438" t="s">
        <v>6135</v>
      </c>
      <c r="BK3438" t="s">
        <v>936</v>
      </c>
      <c r="BP3438">
        <v>163</v>
      </c>
      <c r="BQ3438">
        <v>6020</v>
      </c>
      <c r="BS3438">
        <v>2</v>
      </c>
    </row>
    <row r="3439" spans="43:71" x14ac:dyDescent="0.2">
      <c r="AQ3439">
        <v>102</v>
      </c>
      <c r="AR3439">
        <v>7205</v>
      </c>
      <c r="AS3439" t="s">
        <v>33378</v>
      </c>
      <c r="AT3439" t="s">
        <v>937</v>
      </c>
      <c r="AU3439">
        <v>102</v>
      </c>
      <c r="AV3439">
        <v>7205</v>
      </c>
      <c r="AW3439" t="s">
        <v>26480</v>
      </c>
      <c r="AX3439" t="s">
        <v>937</v>
      </c>
      <c r="AY3439">
        <v>102</v>
      </c>
      <c r="AZ3439">
        <v>7205</v>
      </c>
      <c r="BA3439" t="s">
        <v>19632</v>
      </c>
      <c r="BB3439" t="s">
        <v>937</v>
      </c>
      <c r="BC3439">
        <v>102</v>
      </c>
      <c r="BD3439">
        <v>7205</v>
      </c>
      <c r="BE3439" t="s">
        <v>12784</v>
      </c>
      <c r="BF3439" t="s">
        <v>937</v>
      </c>
      <c r="BH3439">
        <v>104</v>
      </c>
      <c r="BI3439">
        <v>7205</v>
      </c>
      <c r="BJ3439" t="s">
        <v>6136</v>
      </c>
      <c r="BK3439" t="s">
        <v>937</v>
      </c>
      <c r="BP3439">
        <v>163</v>
      </c>
      <c r="BQ3439">
        <v>6030</v>
      </c>
      <c r="BS3439">
        <v>1</v>
      </c>
    </row>
    <row r="3440" spans="43:71" x14ac:dyDescent="0.2">
      <c r="AQ3440">
        <v>102</v>
      </c>
      <c r="AR3440">
        <v>7206</v>
      </c>
      <c r="AS3440" t="s">
        <v>33379</v>
      </c>
      <c r="AT3440" t="s">
        <v>936</v>
      </c>
      <c r="AU3440">
        <v>102</v>
      </c>
      <c r="AV3440">
        <v>7206</v>
      </c>
      <c r="AW3440" t="s">
        <v>26481</v>
      </c>
      <c r="AX3440" t="s">
        <v>936</v>
      </c>
      <c r="AY3440">
        <v>102</v>
      </c>
      <c r="AZ3440">
        <v>7206</v>
      </c>
      <c r="BA3440" t="s">
        <v>19633</v>
      </c>
      <c r="BB3440" t="s">
        <v>936</v>
      </c>
      <c r="BC3440">
        <v>102</v>
      </c>
      <c r="BD3440">
        <v>7206</v>
      </c>
      <c r="BE3440" t="s">
        <v>12785</v>
      </c>
      <c r="BF3440" t="s">
        <v>936</v>
      </c>
      <c r="BH3440">
        <v>104</v>
      </c>
      <c r="BI3440">
        <v>7206</v>
      </c>
      <c r="BJ3440" t="s">
        <v>6137</v>
      </c>
      <c r="BK3440" t="s">
        <v>937</v>
      </c>
      <c r="BP3440">
        <v>163</v>
      </c>
      <c r="BQ3440">
        <v>6040</v>
      </c>
      <c r="BS3440">
        <v>2</v>
      </c>
    </row>
    <row r="3441" spans="43:71" x14ac:dyDescent="0.2">
      <c r="AQ3441">
        <v>102</v>
      </c>
      <c r="AR3441">
        <v>7207</v>
      </c>
      <c r="AS3441" t="s">
        <v>33380</v>
      </c>
      <c r="AT3441" t="s">
        <v>936</v>
      </c>
      <c r="AU3441">
        <v>102</v>
      </c>
      <c r="AV3441">
        <v>7207</v>
      </c>
      <c r="AW3441" t="s">
        <v>26482</v>
      </c>
      <c r="AX3441" t="s">
        <v>936</v>
      </c>
      <c r="AY3441">
        <v>102</v>
      </c>
      <c r="AZ3441">
        <v>7207</v>
      </c>
      <c r="BA3441" t="s">
        <v>19634</v>
      </c>
      <c r="BB3441" t="s">
        <v>936</v>
      </c>
      <c r="BC3441">
        <v>102</v>
      </c>
      <c r="BD3441">
        <v>7207</v>
      </c>
      <c r="BE3441" t="s">
        <v>12786</v>
      </c>
      <c r="BF3441" t="s">
        <v>936</v>
      </c>
      <c r="BH3441">
        <v>104</v>
      </c>
      <c r="BI3441">
        <v>7207</v>
      </c>
      <c r="BJ3441" t="s">
        <v>6138</v>
      </c>
      <c r="BK3441" t="s">
        <v>938</v>
      </c>
      <c r="BP3441">
        <v>163</v>
      </c>
      <c r="BQ3441">
        <v>6070</v>
      </c>
      <c r="BS3441">
        <v>1</v>
      </c>
    </row>
    <row r="3442" spans="43:71" x14ac:dyDescent="0.2">
      <c r="AQ3442">
        <v>102</v>
      </c>
      <c r="AR3442">
        <v>7210</v>
      </c>
      <c r="AS3442" t="s">
        <v>33381</v>
      </c>
      <c r="AT3442" t="s">
        <v>937</v>
      </c>
      <c r="AU3442">
        <v>102</v>
      </c>
      <c r="AV3442">
        <v>7210</v>
      </c>
      <c r="AW3442" t="s">
        <v>26483</v>
      </c>
      <c r="AX3442" t="s">
        <v>937</v>
      </c>
      <c r="AY3442">
        <v>102</v>
      </c>
      <c r="AZ3442">
        <v>7210</v>
      </c>
      <c r="BA3442" t="s">
        <v>19635</v>
      </c>
      <c r="BB3442" t="s">
        <v>937</v>
      </c>
      <c r="BC3442">
        <v>102</v>
      </c>
      <c r="BD3442">
        <v>7210</v>
      </c>
      <c r="BE3442" t="s">
        <v>12787</v>
      </c>
      <c r="BF3442" t="s">
        <v>937</v>
      </c>
      <c r="BH3442">
        <v>104</v>
      </c>
      <c r="BI3442">
        <v>7210</v>
      </c>
      <c r="BJ3442" t="s">
        <v>6139</v>
      </c>
      <c r="BK3442" t="s">
        <v>936</v>
      </c>
      <c r="BP3442">
        <v>163</v>
      </c>
      <c r="BQ3442">
        <v>6080</v>
      </c>
      <c r="BS3442">
        <v>1</v>
      </c>
    </row>
    <row r="3443" spans="43:71" x14ac:dyDescent="0.2">
      <c r="AQ3443">
        <v>102</v>
      </c>
      <c r="AR3443">
        <v>8073</v>
      </c>
      <c r="AS3443" t="s">
        <v>33382</v>
      </c>
      <c r="AT3443" t="s">
        <v>936</v>
      </c>
      <c r="AU3443">
        <v>102</v>
      </c>
      <c r="AV3443">
        <v>8073</v>
      </c>
      <c r="AW3443" t="s">
        <v>26484</v>
      </c>
      <c r="AX3443" t="s">
        <v>936</v>
      </c>
      <c r="AY3443">
        <v>102</v>
      </c>
      <c r="AZ3443">
        <v>8073</v>
      </c>
      <c r="BA3443" t="s">
        <v>19636</v>
      </c>
      <c r="BB3443" t="s">
        <v>936</v>
      </c>
      <c r="BC3443">
        <v>102</v>
      </c>
      <c r="BD3443">
        <v>8073</v>
      </c>
      <c r="BE3443" t="s">
        <v>12788</v>
      </c>
      <c r="BF3443" t="s">
        <v>936</v>
      </c>
      <c r="BH3443">
        <v>104</v>
      </c>
      <c r="BI3443">
        <v>8073</v>
      </c>
      <c r="BJ3443" t="s">
        <v>6140</v>
      </c>
      <c r="BK3443" t="s">
        <v>936</v>
      </c>
      <c r="BP3443">
        <v>163</v>
      </c>
      <c r="BQ3443">
        <v>6090</v>
      </c>
      <c r="BS3443">
        <v>3</v>
      </c>
    </row>
    <row r="3444" spans="43:71" x14ac:dyDescent="0.2">
      <c r="AQ3444">
        <v>102</v>
      </c>
      <c r="AR3444">
        <v>8074</v>
      </c>
      <c r="AS3444" t="s">
        <v>33383</v>
      </c>
      <c r="AT3444" t="s">
        <v>937</v>
      </c>
      <c r="AU3444">
        <v>102</v>
      </c>
      <c r="AV3444">
        <v>8074</v>
      </c>
      <c r="AW3444" t="s">
        <v>26485</v>
      </c>
      <c r="AX3444" t="s">
        <v>937</v>
      </c>
      <c r="AY3444">
        <v>102</v>
      </c>
      <c r="AZ3444">
        <v>8074</v>
      </c>
      <c r="BA3444" t="s">
        <v>19637</v>
      </c>
      <c r="BB3444" t="s">
        <v>937</v>
      </c>
      <c r="BC3444">
        <v>102</v>
      </c>
      <c r="BD3444">
        <v>8074</v>
      </c>
      <c r="BE3444" t="s">
        <v>12789</v>
      </c>
      <c r="BF3444" t="s">
        <v>937</v>
      </c>
      <c r="BH3444">
        <v>104</v>
      </c>
      <c r="BI3444">
        <v>8074</v>
      </c>
      <c r="BJ3444" t="s">
        <v>6141</v>
      </c>
      <c r="BK3444" t="s">
        <v>937</v>
      </c>
      <c r="BP3444">
        <v>163</v>
      </c>
      <c r="BQ3444">
        <v>6100</v>
      </c>
      <c r="BS3444">
        <v>2</v>
      </c>
    </row>
    <row r="3445" spans="43:71" x14ac:dyDescent="0.2">
      <c r="AQ3445">
        <v>102</v>
      </c>
      <c r="AR3445">
        <v>8075</v>
      </c>
      <c r="AS3445" t="s">
        <v>33384</v>
      </c>
      <c r="AT3445" t="s">
        <v>936</v>
      </c>
      <c r="AU3445">
        <v>102</v>
      </c>
      <c r="AV3445">
        <v>8075</v>
      </c>
      <c r="AW3445" t="s">
        <v>26486</v>
      </c>
      <c r="AX3445" t="s">
        <v>936</v>
      </c>
      <c r="AY3445">
        <v>102</v>
      </c>
      <c r="AZ3445">
        <v>8075</v>
      </c>
      <c r="BA3445" t="s">
        <v>19638</v>
      </c>
      <c r="BB3445" t="s">
        <v>936</v>
      </c>
      <c r="BC3445">
        <v>102</v>
      </c>
      <c r="BD3445">
        <v>8075</v>
      </c>
      <c r="BE3445" t="s">
        <v>12790</v>
      </c>
      <c r="BF3445" t="s">
        <v>936</v>
      </c>
      <c r="BH3445">
        <v>104</v>
      </c>
      <c r="BI3445">
        <v>8075</v>
      </c>
      <c r="BJ3445" t="s">
        <v>6142</v>
      </c>
      <c r="BK3445" t="s">
        <v>937</v>
      </c>
      <c r="BP3445">
        <v>163</v>
      </c>
      <c r="BQ3445">
        <v>6101</v>
      </c>
      <c r="BS3445">
        <v>2</v>
      </c>
    </row>
    <row r="3446" spans="43:71" x14ac:dyDescent="0.2">
      <c r="AQ3446">
        <v>102</v>
      </c>
      <c r="AR3446">
        <v>8076</v>
      </c>
      <c r="AS3446" t="s">
        <v>33385</v>
      </c>
      <c r="AT3446" t="s">
        <v>937</v>
      </c>
      <c r="AU3446">
        <v>102</v>
      </c>
      <c r="AV3446">
        <v>8076</v>
      </c>
      <c r="AW3446" t="s">
        <v>26487</v>
      </c>
      <c r="AX3446" t="s">
        <v>937</v>
      </c>
      <c r="AY3446">
        <v>102</v>
      </c>
      <c r="AZ3446">
        <v>8076</v>
      </c>
      <c r="BA3446" t="s">
        <v>19639</v>
      </c>
      <c r="BB3446" t="s">
        <v>937</v>
      </c>
      <c r="BC3446">
        <v>102</v>
      </c>
      <c r="BD3446">
        <v>8076</v>
      </c>
      <c r="BE3446" t="s">
        <v>12791</v>
      </c>
      <c r="BF3446" t="s">
        <v>937</v>
      </c>
      <c r="BH3446">
        <v>104</v>
      </c>
      <c r="BI3446">
        <v>8076</v>
      </c>
      <c r="BJ3446" t="s">
        <v>6143</v>
      </c>
      <c r="BK3446" t="s">
        <v>936</v>
      </c>
      <c r="BP3446">
        <v>163</v>
      </c>
      <c r="BQ3446">
        <v>6110</v>
      </c>
      <c r="BS3446">
        <v>1</v>
      </c>
    </row>
    <row r="3447" spans="43:71" x14ac:dyDescent="0.2">
      <c r="AQ3447">
        <v>102</v>
      </c>
      <c r="AR3447">
        <v>8077</v>
      </c>
      <c r="AS3447" t="s">
        <v>33386</v>
      </c>
      <c r="AT3447" t="s">
        <v>937</v>
      </c>
      <c r="AU3447">
        <v>102</v>
      </c>
      <c r="AV3447">
        <v>8077</v>
      </c>
      <c r="AW3447" t="s">
        <v>26488</v>
      </c>
      <c r="AX3447" t="s">
        <v>936</v>
      </c>
      <c r="AY3447">
        <v>102</v>
      </c>
      <c r="AZ3447">
        <v>8077</v>
      </c>
      <c r="BA3447" t="s">
        <v>19640</v>
      </c>
      <c r="BB3447" t="s">
        <v>936</v>
      </c>
      <c r="BC3447">
        <v>102</v>
      </c>
      <c r="BD3447">
        <v>8077</v>
      </c>
      <c r="BE3447" t="s">
        <v>12792</v>
      </c>
      <c r="BF3447" t="s">
        <v>936</v>
      </c>
      <c r="BH3447">
        <v>104</v>
      </c>
      <c r="BI3447">
        <v>8077</v>
      </c>
      <c r="BJ3447" t="s">
        <v>6144</v>
      </c>
      <c r="BK3447" t="s">
        <v>937</v>
      </c>
      <c r="BP3447">
        <v>163</v>
      </c>
      <c r="BQ3447">
        <v>6130</v>
      </c>
      <c r="BS3447">
        <v>1</v>
      </c>
    </row>
    <row r="3448" spans="43:71" x14ac:dyDescent="0.2">
      <c r="AQ3448">
        <v>102</v>
      </c>
      <c r="AR3448">
        <v>8078</v>
      </c>
      <c r="AS3448" t="s">
        <v>33387</v>
      </c>
      <c r="AT3448" t="s">
        <v>937</v>
      </c>
      <c r="AU3448">
        <v>102</v>
      </c>
      <c r="AV3448">
        <v>8078</v>
      </c>
      <c r="AW3448" t="s">
        <v>26489</v>
      </c>
      <c r="AX3448" t="s">
        <v>937</v>
      </c>
      <c r="AY3448">
        <v>102</v>
      </c>
      <c r="AZ3448">
        <v>8078</v>
      </c>
      <c r="BA3448" t="s">
        <v>19641</v>
      </c>
      <c r="BB3448" t="s">
        <v>937</v>
      </c>
      <c r="BC3448">
        <v>102</v>
      </c>
      <c r="BD3448">
        <v>8078</v>
      </c>
      <c r="BE3448" t="s">
        <v>12793</v>
      </c>
      <c r="BF3448" t="s">
        <v>937</v>
      </c>
      <c r="BH3448">
        <v>104</v>
      </c>
      <c r="BI3448">
        <v>8078</v>
      </c>
      <c r="BJ3448" t="s">
        <v>6145</v>
      </c>
      <c r="BK3448" t="s">
        <v>937</v>
      </c>
      <c r="BP3448">
        <v>163</v>
      </c>
      <c r="BQ3448">
        <v>6131</v>
      </c>
      <c r="BS3448">
        <v>2</v>
      </c>
    </row>
    <row r="3449" spans="43:71" x14ac:dyDescent="0.2">
      <c r="AQ3449">
        <v>102</v>
      </c>
      <c r="AR3449">
        <v>8079</v>
      </c>
      <c r="AS3449" t="s">
        <v>33388</v>
      </c>
      <c r="AT3449" t="s">
        <v>937</v>
      </c>
      <c r="AU3449">
        <v>102</v>
      </c>
      <c r="AV3449">
        <v>8079</v>
      </c>
      <c r="AW3449" t="s">
        <v>26490</v>
      </c>
      <c r="AX3449" t="s">
        <v>937</v>
      </c>
      <c r="AY3449">
        <v>102</v>
      </c>
      <c r="AZ3449">
        <v>8079</v>
      </c>
      <c r="BA3449" t="s">
        <v>19642</v>
      </c>
      <c r="BB3449" t="s">
        <v>937</v>
      </c>
      <c r="BC3449">
        <v>102</v>
      </c>
      <c r="BD3449">
        <v>8079</v>
      </c>
      <c r="BE3449" t="s">
        <v>12794</v>
      </c>
      <c r="BF3449" t="s">
        <v>937</v>
      </c>
      <c r="BH3449">
        <v>104</v>
      </c>
      <c r="BI3449">
        <v>8079</v>
      </c>
      <c r="BJ3449" t="s">
        <v>6146</v>
      </c>
      <c r="BK3449" t="s">
        <v>937</v>
      </c>
      <c r="BP3449">
        <v>163</v>
      </c>
      <c r="BQ3449">
        <v>6140</v>
      </c>
      <c r="BS3449">
        <v>2</v>
      </c>
    </row>
    <row r="3450" spans="43:71" x14ac:dyDescent="0.2">
      <c r="AQ3450">
        <v>102</v>
      </c>
      <c r="AR3450">
        <v>8080</v>
      </c>
      <c r="AS3450" t="s">
        <v>33389</v>
      </c>
      <c r="AT3450" t="s">
        <v>938</v>
      </c>
      <c r="AU3450">
        <v>102</v>
      </c>
      <c r="AV3450">
        <v>8080</v>
      </c>
      <c r="AW3450" t="s">
        <v>26491</v>
      </c>
      <c r="AX3450" t="s">
        <v>938</v>
      </c>
      <c r="AY3450">
        <v>102</v>
      </c>
      <c r="AZ3450">
        <v>8080</v>
      </c>
      <c r="BA3450" t="s">
        <v>19643</v>
      </c>
      <c r="BB3450" t="s">
        <v>938</v>
      </c>
      <c r="BC3450">
        <v>102</v>
      </c>
      <c r="BD3450">
        <v>8080</v>
      </c>
      <c r="BE3450" t="s">
        <v>12795</v>
      </c>
      <c r="BF3450" t="s">
        <v>938</v>
      </c>
      <c r="BH3450">
        <v>104</v>
      </c>
      <c r="BI3450">
        <v>8080</v>
      </c>
      <c r="BJ3450" t="s">
        <v>6147</v>
      </c>
      <c r="BK3450" t="s">
        <v>937</v>
      </c>
      <c r="BP3450">
        <v>163</v>
      </c>
      <c r="BQ3450">
        <v>6150</v>
      </c>
      <c r="BS3450">
        <v>1</v>
      </c>
    </row>
    <row r="3451" spans="43:71" x14ac:dyDescent="0.2">
      <c r="AQ3451">
        <v>102</v>
      </c>
      <c r="AR3451">
        <v>8081</v>
      </c>
      <c r="AS3451" t="s">
        <v>33390</v>
      </c>
      <c r="AT3451" t="s">
        <v>936</v>
      </c>
      <c r="AU3451">
        <v>102</v>
      </c>
      <c r="AV3451">
        <v>8081</v>
      </c>
      <c r="AW3451" t="s">
        <v>26492</v>
      </c>
      <c r="AX3451" t="s">
        <v>936</v>
      </c>
      <c r="AY3451">
        <v>102</v>
      </c>
      <c r="AZ3451">
        <v>8081</v>
      </c>
      <c r="BA3451" t="s">
        <v>19644</v>
      </c>
      <c r="BB3451" t="s">
        <v>936</v>
      </c>
      <c r="BC3451">
        <v>102</v>
      </c>
      <c r="BD3451">
        <v>8081</v>
      </c>
      <c r="BE3451" t="s">
        <v>12796</v>
      </c>
      <c r="BF3451" t="s">
        <v>936</v>
      </c>
      <c r="BH3451">
        <v>104</v>
      </c>
      <c r="BI3451">
        <v>8081</v>
      </c>
      <c r="BJ3451" t="s">
        <v>6148</v>
      </c>
      <c r="BK3451" t="s">
        <v>937</v>
      </c>
      <c r="BP3451">
        <v>163</v>
      </c>
      <c r="BQ3451">
        <v>6160</v>
      </c>
      <c r="BS3451">
        <v>2</v>
      </c>
    </row>
    <row r="3452" spans="43:71" x14ac:dyDescent="0.2">
      <c r="AQ3452">
        <v>102</v>
      </c>
      <c r="AR3452">
        <v>8082</v>
      </c>
      <c r="AS3452" t="s">
        <v>33391</v>
      </c>
      <c r="AT3452" t="s">
        <v>937</v>
      </c>
      <c r="AU3452">
        <v>102</v>
      </c>
      <c r="AV3452">
        <v>8082</v>
      </c>
      <c r="AW3452" t="s">
        <v>26493</v>
      </c>
      <c r="AX3452" t="s">
        <v>937</v>
      </c>
      <c r="AY3452">
        <v>102</v>
      </c>
      <c r="AZ3452">
        <v>8082</v>
      </c>
      <c r="BA3452" t="s">
        <v>19645</v>
      </c>
      <c r="BB3452" t="s">
        <v>937</v>
      </c>
      <c r="BC3452">
        <v>102</v>
      </c>
      <c r="BD3452">
        <v>8082</v>
      </c>
      <c r="BE3452" t="s">
        <v>12797</v>
      </c>
      <c r="BF3452" t="s">
        <v>937</v>
      </c>
      <c r="BH3452">
        <v>104</v>
      </c>
      <c r="BI3452">
        <v>8082</v>
      </c>
      <c r="BJ3452" t="s">
        <v>6149</v>
      </c>
      <c r="BK3452" t="s">
        <v>938</v>
      </c>
      <c r="BP3452">
        <v>163</v>
      </c>
      <c r="BQ3452">
        <v>6170</v>
      </c>
      <c r="BS3452">
        <v>1</v>
      </c>
    </row>
    <row r="3453" spans="43:71" x14ac:dyDescent="0.2">
      <c r="AQ3453">
        <v>102</v>
      </c>
      <c r="AR3453">
        <v>8083</v>
      </c>
      <c r="AS3453" t="s">
        <v>33392</v>
      </c>
      <c r="AT3453" t="s">
        <v>937</v>
      </c>
      <c r="AU3453">
        <v>102</v>
      </c>
      <c r="AV3453">
        <v>8083</v>
      </c>
      <c r="AW3453" t="s">
        <v>26494</v>
      </c>
      <c r="AX3453" t="s">
        <v>937</v>
      </c>
      <c r="AY3453">
        <v>102</v>
      </c>
      <c r="AZ3453">
        <v>8083</v>
      </c>
      <c r="BA3453" t="s">
        <v>19646</v>
      </c>
      <c r="BB3453" t="s">
        <v>937</v>
      </c>
      <c r="BC3453">
        <v>102</v>
      </c>
      <c r="BD3453">
        <v>8083</v>
      </c>
      <c r="BE3453" t="s">
        <v>12798</v>
      </c>
      <c r="BF3453" t="s">
        <v>937</v>
      </c>
      <c r="BH3453">
        <v>104</v>
      </c>
      <c r="BI3453">
        <v>8083</v>
      </c>
      <c r="BJ3453" t="s">
        <v>6150</v>
      </c>
      <c r="BK3453" t="s">
        <v>937</v>
      </c>
      <c r="BP3453">
        <v>163</v>
      </c>
      <c r="BQ3453">
        <v>6180</v>
      </c>
      <c r="BS3453">
        <v>1</v>
      </c>
    </row>
    <row r="3454" spans="43:71" x14ac:dyDescent="0.2">
      <c r="AQ3454">
        <v>102</v>
      </c>
      <c r="AR3454">
        <v>8084</v>
      </c>
      <c r="AS3454" t="s">
        <v>33393</v>
      </c>
      <c r="AT3454" t="s">
        <v>937</v>
      </c>
      <c r="AU3454">
        <v>102</v>
      </c>
      <c r="AV3454">
        <v>8084</v>
      </c>
      <c r="AW3454" t="s">
        <v>26495</v>
      </c>
      <c r="AX3454" t="s">
        <v>937</v>
      </c>
      <c r="AY3454">
        <v>102</v>
      </c>
      <c r="AZ3454">
        <v>8084</v>
      </c>
      <c r="BA3454" t="s">
        <v>19647</v>
      </c>
      <c r="BB3454" t="s">
        <v>937</v>
      </c>
      <c r="BC3454">
        <v>102</v>
      </c>
      <c r="BD3454">
        <v>8084</v>
      </c>
      <c r="BE3454" t="s">
        <v>12799</v>
      </c>
      <c r="BF3454" t="s">
        <v>937</v>
      </c>
      <c r="BH3454">
        <v>104</v>
      </c>
      <c r="BI3454">
        <v>8084</v>
      </c>
      <c r="BJ3454" t="s">
        <v>6151</v>
      </c>
      <c r="BK3454" t="s">
        <v>937</v>
      </c>
      <c r="BP3454">
        <v>163</v>
      </c>
      <c r="BQ3454">
        <v>6190</v>
      </c>
      <c r="BS3454">
        <v>2</v>
      </c>
    </row>
    <row r="3455" spans="43:71" x14ac:dyDescent="0.2">
      <c r="AQ3455">
        <v>103</v>
      </c>
      <c r="AR3455">
        <v>6010</v>
      </c>
      <c r="AS3455" t="s">
        <v>33394</v>
      </c>
      <c r="AT3455" t="s">
        <v>936</v>
      </c>
      <c r="AU3455">
        <v>103</v>
      </c>
      <c r="AV3455">
        <v>6010</v>
      </c>
      <c r="AW3455" t="s">
        <v>26496</v>
      </c>
      <c r="AX3455" t="s">
        <v>936</v>
      </c>
      <c r="AY3455">
        <v>103</v>
      </c>
      <c r="AZ3455">
        <v>6010</v>
      </c>
      <c r="BA3455" t="s">
        <v>19648</v>
      </c>
      <c r="BB3455" t="s">
        <v>936</v>
      </c>
      <c r="BC3455">
        <v>103</v>
      </c>
      <c r="BD3455">
        <v>6010</v>
      </c>
      <c r="BE3455" t="s">
        <v>12800</v>
      </c>
      <c r="BF3455" t="s">
        <v>936</v>
      </c>
      <c r="BH3455">
        <v>105</v>
      </c>
      <c r="BI3455">
        <v>6010</v>
      </c>
      <c r="BJ3455" t="s">
        <v>6152</v>
      </c>
      <c r="BK3455" t="s">
        <v>937</v>
      </c>
      <c r="BP3455">
        <v>163</v>
      </c>
      <c r="BQ3455">
        <v>6200</v>
      </c>
      <c r="BS3455">
        <v>3</v>
      </c>
    </row>
    <row r="3456" spans="43:71" x14ac:dyDescent="0.2">
      <c r="AQ3456">
        <v>103</v>
      </c>
      <c r="AR3456">
        <v>6020</v>
      </c>
      <c r="AS3456" t="s">
        <v>33395</v>
      </c>
      <c r="AT3456" t="s">
        <v>936</v>
      </c>
      <c r="AU3456">
        <v>103</v>
      </c>
      <c r="AV3456">
        <v>6020</v>
      </c>
      <c r="AW3456" t="s">
        <v>26497</v>
      </c>
      <c r="AX3456" t="s">
        <v>936</v>
      </c>
      <c r="AY3456">
        <v>103</v>
      </c>
      <c r="AZ3456">
        <v>6020</v>
      </c>
      <c r="BA3456" t="s">
        <v>19649</v>
      </c>
      <c r="BB3456" t="s">
        <v>936</v>
      </c>
      <c r="BC3456">
        <v>103</v>
      </c>
      <c r="BD3456">
        <v>6020</v>
      </c>
      <c r="BE3456" t="s">
        <v>12801</v>
      </c>
      <c r="BF3456" t="s">
        <v>936</v>
      </c>
      <c r="BH3456">
        <v>105</v>
      </c>
      <c r="BI3456">
        <v>6020</v>
      </c>
      <c r="BJ3456" t="s">
        <v>6153</v>
      </c>
      <c r="BK3456" t="s">
        <v>937</v>
      </c>
      <c r="BP3456">
        <v>163</v>
      </c>
      <c r="BQ3456">
        <v>6210</v>
      </c>
      <c r="BS3456">
        <v>1</v>
      </c>
    </row>
    <row r="3457" spans="43:71" x14ac:dyDescent="0.2">
      <c r="AQ3457">
        <v>103</v>
      </c>
      <c r="AR3457">
        <v>6030</v>
      </c>
      <c r="AS3457" t="s">
        <v>33396</v>
      </c>
      <c r="AT3457" t="s">
        <v>936</v>
      </c>
      <c r="AU3457">
        <v>103</v>
      </c>
      <c r="AV3457">
        <v>6030</v>
      </c>
      <c r="AW3457" t="s">
        <v>26498</v>
      </c>
      <c r="AX3457" t="s">
        <v>936</v>
      </c>
      <c r="AY3457">
        <v>103</v>
      </c>
      <c r="AZ3457">
        <v>6030</v>
      </c>
      <c r="BA3457" t="s">
        <v>19650</v>
      </c>
      <c r="BB3457" t="s">
        <v>936</v>
      </c>
      <c r="BC3457">
        <v>103</v>
      </c>
      <c r="BD3457">
        <v>6030</v>
      </c>
      <c r="BE3457" t="s">
        <v>12802</v>
      </c>
      <c r="BF3457" t="s">
        <v>936</v>
      </c>
      <c r="BH3457">
        <v>105</v>
      </c>
      <c r="BI3457">
        <v>6030</v>
      </c>
      <c r="BJ3457" t="s">
        <v>6154</v>
      </c>
      <c r="BK3457" t="s">
        <v>937</v>
      </c>
      <c r="BP3457">
        <v>163</v>
      </c>
      <c r="BQ3457">
        <v>6240</v>
      </c>
      <c r="BS3457">
        <v>1</v>
      </c>
    </row>
    <row r="3458" spans="43:71" x14ac:dyDescent="0.2">
      <c r="AQ3458">
        <v>103</v>
      </c>
      <c r="AR3458">
        <v>6040</v>
      </c>
      <c r="AS3458" t="s">
        <v>33397</v>
      </c>
      <c r="AT3458" t="s">
        <v>937</v>
      </c>
      <c r="AU3458">
        <v>103</v>
      </c>
      <c r="AV3458">
        <v>6040</v>
      </c>
      <c r="AW3458" t="s">
        <v>26499</v>
      </c>
      <c r="AX3458" t="s">
        <v>937</v>
      </c>
      <c r="AY3458">
        <v>103</v>
      </c>
      <c r="AZ3458">
        <v>6040</v>
      </c>
      <c r="BA3458" t="s">
        <v>19651</v>
      </c>
      <c r="BB3458" t="s">
        <v>937</v>
      </c>
      <c r="BC3458">
        <v>103</v>
      </c>
      <c r="BD3458">
        <v>6040</v>
      </c>
      <c r="BE3458" t="s">
        <v>12803</v>
      </c>
      <c r="BF3458" t="s">
        <v>937</v>
      </c>
      <c r="BH3458">
        <v>105</v>
      </c>
      <c r="BI3458">
        <v>6040</v>
      </c>
      <c r="BJ3458" t="s">
        <v>6155</v>
      </c>
      <c r="BK3458" t="s">
        <v>937</v>
      </c>
      <c r="BP3458">
        <v>163</v>
      </c>
      <c r="BQ3458">
        <v>6250</v>
      </c>
      <c r="BS3458">
        <v>1</v>
      </c>
    </row>
    <row r="3459" spans="43:71" x14ac:dyDescent="0.2">
      <c r="AQ3459">
        <v>103</v>
      </c>
      <c r="AR3459">
        <v>6070</v>
      </c>
      <c r="AS3459" t="s">
        <v>33398</v>
      </c>
      <c r="AT3459" t="s">
        <v>937</v>
      </c>
      <c r="AU3459">
        <v>103</v>
      </c>
      <c r="AV3459">
        <v>6070</v>
      </c>
      <c r="AW3459" t="s">
        <v>26500</v>
      </c>
      <c r="AX3459" t="s">
        <v>937</v>
      </c>
      <c r="AY3459">
        <v>103</v>
      </c>
      <c r="AZ3459">
        <v>6070</v>
      </c>
      <c r="BA3459" t="s">
        <v>19652</v>
      </c>
      <c r="BB3459" t="s">
        <v>937</v>
      </c>
      <c r="BC3459">
        <v>103</v>
      </c>
      <c r="BD3459">
        <v>6070</v>
      </c>
      <c r="BE3459" t="s">
        <v>12804</v>
      </c>
      <c r="BF3459" t="s">
        <v>937</v>
      </c>
      <c r="BH3459">
        <v>105</v>
      </c>
      <c r="BI3459">
        <v>6070</v>
      </c>
      <c r="BJ3459" t="s">
        <v>6156</v>
      </c>
      <c r="BK3459" t="s">
        <v>937</v>
      </c>
      <c r="BP3459">
        <v>163</v>
      </c>
      <c r="BQ3459">
        <v>6256</v>
      </c>
      <c r="BS3459">
        <v>1</v>
      </c>
    </row>
    <row r="3460" spans="43:71" x14ac:dyDescent="0.2">
      <c r="AQ3460">
        <v>103</v>
      </c>
      <c r="AR3460">
        <v>6080</v>
      </c>
      <c r="AS3460" t="s">
        <v>33399</v>
      </c>
      <c r="AT3460" t="s">
        <v>936</v>
      </c>
      <c r="AU3460">
        <v>103</v>
      </c>
      <c r="AV3460">
        <v>6080</v>
      </c>
      <c r="AW3460" t="s">
        <v>26501</v>
      </c>
      <c r="AX3460" t="s">
        <v>936</v>
      </c>
      <c r="AY3460">
        <v>103</v>
      </c>
      <c r="AZ3460">
        <v>6080</v>
      </c>
      <c r="BA3460" t="s">
        <v>19653</v>
      </c>
      <c r="BB3460" t="s">
        <v>936</v>
      </c>
      <c r="BC3460">
        <v>103</v>
      </c>
      <c r="BD3460">
        <v>6080</v>
      </c>
      <c r="BE3460" t="s">
        <v>12805</v>
      </c>
      <c r="BF3460" t="s">
        <v>936</v>
      </c>
      <c r="BH3460">
        <v>105</v>
      </c>
      <c r="BI3460">
        <v>6080</v>
      </c>
      <c r="BJ3460" t="s">
        <v>6157</v>
      </c>
      <c r="BK3460" t="s">
        <v>936</v>
      </c>
      <c r="BP3460">
        <v>163</v>
      </c>
      <c r="BQ3460">
        <v>6260</v>
      </c>
      <c r="BS3460">
        <v>1</v>
      </c>
    </row>
    <row r="3461" spans="43:71" x14ac:dyDescent="0.2">
      <c r="AQ3461">
        <v>103</v>
      </c>
      <c r="AR3461">
        <v>6090</v>
      </c>
      <c r="AS3461" t="s">
        <v>33400</v>
      </c>
      <c r="AT3461" t="s">
        <v>936</v>
      </c>
      <c r="AU3461">
        <v>103</v>
      </c>
      <c r="AV3461">
        <v>6090</v>
      </c>
      <c r="AW3461" t="s">
        <v>26502</v>
      </c>
      <c r="AX3461" t="s">
        <v>936</v>
      </c>
      <c r="AY3461">
        <v>103</v>
      </c>
      <c r="AZ3461">
        <v>6090</v>
      </c>
      <c r="BA3461" t="s">
        <v>19654</v>
      </c>
      <c r="BB3461" t="s">
        <v>936</v>
      </c>
      <c r="BC3461">
        <v>103</v>
      </c>
      <c r="BD3461">
        <v>6090</v>
      </c>
      <c r="BE3461" t="s">
        <v>12806</v>
      </c>
      <c r="BF3461" t="s">
        <v>936</v>
      </c>
      <c r="BH3461">
        <v>105</v>
      </c>
      <c r="BI3461">
        <v>6090</v>
      </c>
      <c r="BJ3461" t="s">
        <v>6158</v>
      </c>
      <c r="BK3461" t="s">
        <v>937</v>
      </c>
      <c r="BP3461">
        <v>163</v>
      </c>
      <c r="BQ3461">
        <v>6270</v>
      </c>
      <c r="BS3461">
        <v>2</v>
      </c>
    </row>
    <row r="3462" spans="43:71" x14ac:dyDescent="0.2">
      <c r="AQ3462">
        <v>103</v>
      </c>
      <c r="AR3462">
        <v>6100</v>
      </c>
      <c r="AS3462" t="s">
        <v>33401</v>
      </c>
      <c r="AT3462" t="s">
        <v>936</v>
      </c>
      <c r="AU3462">
        <v>103</v>
      </c>
      <c r="AV3462">
        <v>6100</v>
      </c>
      <c r="AW3462" t="s">
        <v>26503</v>
      </c>
      <c r="AX3462" t="s">
        <v>936</v>
      </c>
      <c r="AY3462">
        <v>103</v>
      </c>
      <c r="AZ3462">
        <v>6100</v>
      </c>
      <c r="BA3462" t="s">
        <v>19655</v>
      </c>
      <c r="BB3462" t="s">
        <v>936</v>
      </c>
      <c r="BC3462">
        <v>103</v>
      </c>
      <c r="BD3462">
        <v>6100</v>
      </c>
      <c r="BE3462" t="s">
        <v>12807</v>
      </c>
      <c r="BF3462" t="s">
        <v>936</v>
      </c>
      <c r="BH3462">
        <v>105</v>
      </c>
      <c r="BI3462">
        <v>6100</v>
      </c>
      <c r="BJ3462" t="s">
        <v>6159</v>
      </c>
      <c r="BK3462" t="s">
        <v>937</v>
      </c>
      <c r="BP3462">
        <v>163</v>
      </c>
      <c r="BQ3462">
        <v>6280</v>
      </c>
      <c r="BS3462">
        <v>1</v>
      </c>
    </row>
    <row r="3463" spans="43:71" x14ac:dyDescent="0.2">
      <c r="AQ3463">
        <v>103</v>
      </c>
      <c r="AR3463">
        <v>6101</v>
      </c>
      <c r="AS3463" t="s">
        <v>33402</v>
      </c>
      <c r="AT3463" t="s">
        <v>937</v>
      </c>
      <c r="AU3463">
        <v>103</v>
      </c>
      <c r="AV3463">
        <v>6101</v>
      </c>
      <c r="AW3463" t="s">
        <v>26504</v>
      </c>
      <c r="AX3463" t="s">
        <v>937</v>
      </c>
      <c r="AY3463">
        <v>103</v>
      </c>
      <c r="AZ3463">
        <v>6101</v>
      </c>
      <c r="BA3463" t="s">
        <v>19656</v>
      </c>
      <c r="BB3463" t="s">
        <v>937</v>
      </c>
      <c r="BC3463">
        <v>103</v>
      </c>
      <c r="BD3463">
        <v>6101</v>
      </c>
      <c r="BE3463" t="s">
        <v>12808</v>
      </c>
      <c r="BF3463" t="s">
        <v>937</v>
      </c>
      <c r="BH3463">
        <v>105</v>
      </c>
      <c r="BI3463">
        <v>6101</v>
      </c>
      <c r="BJ3463" t="s">
        <v>6160</v>
      </c>
      <c r="BK3463" t="s">
        <v>936</v>
      </c>
      <c r="BP3463">
        <v>163</v>
      </c>
      <c r="BQ3463">
        <v>6290</v>
      </c>
      <c r="BS3463">
        <v>1</v>
      </c>
    </row>
    <row r="3464" spans="43:71" x14ac:dyDescent="0.2">
      <c r="AQ3464">
        <v>103</v>
      </c>
      <c r="AR3464">
        <v>6110</v>
      </c>
      <c r="AS3464" t="s">
        <v>33403</v>
      </c>
      <c r="AT3464" t="s">
        <v>936</v>
      </c>
      <c r="AU3464">
        <v>103</v>
      </c>
      <c r="AV3464">
        <v>6110</v>
      </c>
      <c r="AW3464" t="s">
        <v>26505</v>
      </c>
      <c r="AX3464" t="s">
        <v>936</v>
      </c>
      <c r="AY3464">
        <v>103</v>
      </c>
      <c r="AZ3464">
        <v>6110</v>
      </c>
      <c r="BA3464" t="s">
        <v>19657</v>
      </c>
      <c r="BB3464" t="s">
        <v>936</v>
      </c>
      <c r="BC3464">
        <v>103</v>
      </c>
      <c r="BD3464">
        <v>6110</v>
      </c>
      <c r="BE3464" t="s">
        <v>12809</v>
      </c>
      <c r="BF3464" t="s">
        <v>936</v>
      </c>
      <c r="BH3464">
        <v>105</v>
      </c>
      <c r="BI3464">
        <v>6110</v>
      </c>
      <c r="BJ3464" t="s">
        <v>6161</v>
      </c>
      <c r="BK3464" t="s">
        <v>936</v>
      </c>
      <c r="BP3464">
        <v>163</v>
      </c>
      <c r="BQ3464">
        <v>6300</v>
      </c>
      <c r="BS3464">
        <v>1</v>
      </c>
    </row>
    <row r="3465" spans="43:71" x14ac:dyDescent="0.2">
      <c r="AQ3465">
        <v>103</v>
      </c>
      <c r="AR3465">
        <v>6130</v>
      </c>
      <c r="AS3465" t="s">
        <v>33404</v>
      </c>
      <c r="AT3465" t="s">
        <v>936</v>
      </c>
      <c r="AU3465">
        <v>103</v>
      </c>
      <c r="AV3465">
        <v>6130</v>
      </c>
      <c r="AW3465" t="s">
        <v>26506</v>
      </c>
      <c r="AX3465" t="s">
        <v>936</v>
      </c>
      <c r="AY3465">
        <v>103</v>
      </c>
      <c r="AZ3465">
        <v>6130</v>
      </c>
      <c r="BA3465" t="s">
        <v>19658</v>
      </c>
      <c r="BB3465" t="s">
        <v>936</v>
      </c>
      <c r="BC3465">
        <v>103</v>
      </c>
      <c r="BD3465">
        <v>6130</v>
      </c>
      <c r="BE3465" t="s">
        <v>12810</v>
      </c>
      <c r="BF3465" t="s">
        <v>936</v>
      </c>
      <c r="BH3465">
        <v>105</v>
      </c>
      <c r="BI3465">
        <v>6130</v>
      </c>
      <c r="BJ3465" t="s">
        <v>6162</v>
      </c>
      <c r="BK3465" t="s">
        <v>937</v>
      </c>
      <c r="BP3465">
        <v>163</v>
      </c>
      <c r="BQ3465">
        <v>6310</v>
      </c>
      <c r="BS3465">
        <v>1</v>
      </c>
    </row>
    <row r="3466" spans="43:71" x14ac:dyDescent="0.2">
      <c r="AQ3466">
        <v>103</v>
      </c>
      <c r="AR3466">
        <v>6131</v>
      </c>
      <c r="AS3466" t="s">
        <v>33405</v>
      </c>
      <c r="AT3466" t="s">
        <v>936</v>
      </c>
      <c r="AU3466">
        <v>103</v>
      </c>
      <c r="AV3466">
        <v>6131</v>
      </c>
      <c r="AW3466" t="s">
        <v>26507</v>
      </c>
      <c r="AX3466" t="s">
        <v>936</v>
      </c>
      <c r="AY3466">
        <v>103</v>
      </c>
      <c r="AZ3466">
        <v>6131</v>
      </c>
      <c r="BA3466" t="s">
        <v>19659</v>
      </c>
      <c r="BB3466" t="s">
        <v>936</v>
      </c>
      <c r="BC3466">
        <v>103</v>
      </c>
      <c r="BD3466">
        <v>6131</v>
      </c>
      <c r="BE3466" t="s">
        <v>12811</v>
      </c>
      <c r="BF3466" t="s">
        <v>936</v>
      </c>
      <c r="BH3466">
        <v>105</v>
      </c>
      <c r="BI3466">
        <v>6131</v>
      </c>
      <c r="BJ3466" t="s">
        <v>6163</v>
      </c>
      <c r="BK3466" t="s">
        <v>936</v>
      </c>
      <c r="BP3466">
        <v>163</v>
      </c>
      <c r="BQ3466">
        <v>6320</v>
      </c>
      <c r="BS3466">
        <v>1</v>
      </c>
    </row>
    <row r="3467" spans="43:71" x14ac:dyDescent="0.2">
      <c r="AQ3467">
        <v>103</v>
      </c>
      <c r="AR3467">
        <v>6140</v>
      </c>
      <c r="AS3467" t="s">
        <v>33406</v>
      </c>
      <c r="AT3467" t="s">
        <v>937</v>
      </c>
      <c r="AU3467">
        <v>103</v>
      </c>
      <c r="AV3467">
        <v>6140</v>
      </c>
      <c r="AW3467" t="s">
        <v>26508</v>
      </c>
      <c r="AX3467" t="s">
        <v>937</v>
      </c>
      <c r="AY3467">
        <v>103</v>
      </c>
      <c r="AZ3467">
        <v>6140</v>
      </c>
      <c r="BA3467" t="s">
        <v>19660</v>
      </c>
      <c r="BB3467" t="s">
        <v>937</v>
      </c>
      <c r="BC3467">
        <v>103</v>
      </c>
      <c r="BD3467">
        <v>6140</v>
      </c>
      <c r="BE3467" t="s">
        <v>12812</v>
      </c>
      <c r="BF3467" t="s">
        <v>937</v>
      </c>
      <c r="BH3467">
        <v>105</v>
      </c>
      <c r="BI3467">
        <v>6140</v>
      </c>
      <c r="BJ3467" t="s">
        <v>6164</v>
      </c>
      <c r="BK3467" t="s">
        <v>937</v>
      </c>
      <c r="BP3467">
        <v>163</v>
      </c>
      <c r="BQ3467">
        <v>6330</v>
      </c>
      <c r="BS3467">
        <v>1</v>
      </c>
    </row>
    <row r="3468" spans="43:71" x14ac:dyDescent="0.2">
      <c r="AQ3468">
        <v>103</v>
      </c>
      <c r="AR3468">
        <v>6150</v>
      </c>
      <c r="AS3468" t="s">
        <v>33407</v>
      </c>
      <c r="AT3468" t="s">
        <v>937</v>
      </c>
      <c r="AU3468">
        <v>103</v>
      </c>
      <c r="AV3468">
        <v>6150</v>
      </c>
      <c r="AW3468" t="s">
        <v>26509</v>
      </c>
      <c r="AX3468" t="s">
        <v>937</v>
      </c>
      <c r="AY3468">
        <v>103</v>
      </c>
      <c r="AZ3468">
        <v>6150</v>
      </c>
      <c r="BA3468" t="s">
        <v>19661</v>
      </c>
      <c r="BB3468" t="s">
        <v>937</v>
      </c>
      <c r="BC3468">
        <v>103</v>
      </c>
      <c r="BD3468">
        <v>6150</v>
      </c>
      <c r="BE3468" t="s">
        <v>12813</v>
      </c>
      <c r="BF3468" t="s">
        <v>937</v>
      </c>
      <c r="BH3468">
        <v>105</v>
      </c>
      <c r="BI3468">
        <v>6150</v>
      </c>
      <c r="BJ3468" t="s">
        <v>6165</v>
      </c>
      <c r="BK3468" t="s">
        <v>937</v>
      </c>
      <c r="BP3468">
        <v>163</v>
      </c>
      <c r="BQ3468">
        <v>6340</v>
      </c>
      <c r="BS3468">
        <v>1</v>
      </c>
    </row>
    <row r="3469" spans="43:71" x14ac:dyDescent="0.2">
      <c r="AQ3469">
        <v>103</v>
      </c>
      <c r="AR3469">
        <v>6160</v>
      </c>
      <c r="AS3469" t="s">
        <v>33408</v>
      </c>
      <c r="AT3469" t="s">
        <v>937</v>
      </c>
      <c r="AU3469">
        <v>103</v>
      </c>
      <c r="AV3469">
        <v>6160</v>
      </c>
      <c r="AW3469" t="s">
        <v>26510</v>
      </c>
      <c r="AX3469" t="s">
        <v>937</v>
      </c>
      <c r="AY3469">
        <v>103</v>
      </c>
      <c r="AZ3469">
        <v>6160</v>
      </c>
      <c r="BA3469" t="s">
        <v>19662</v>
      </c>
      <c r="BB3469" t="s">
        <v>937</v>
      </c>
      <c r="BC3469">
        <v>103</v>
      </c>
      <c r="BD3469">
        <v>6160</v>
      </c>
      <c r="BE3469" t="s">
        <v>12814</v>
      </c>
      <c r="BF3469" t="s">
        <v>937</v>
      </c>
      <c r="BH3469">
        <v>105</v>
      </c>
      <c r="BI3469">
        <v>6160</v>
      </c>
      <c r="BJ3469" t="s">
        <v>6166</v>
      </c>
      <c r="BK3469" t="s">
        <v>937</v>
      </c>
      <c r="BP3469">
        <v>167</v>
      </c>
      <c r="BQ3469">
        <v>6010</v>
      </c>
      <c r="BS3469">
        <v>2</v>
      </c>
    </row>
    <row r="3470" spans="43:71" x14ac:dyDescent="0.2">
      <c r="AQ3470">
        <v>103</v>
      </c>
      <c r="AR3470">
        <v>6170</v>
      </c>
      <c r="AS3470" t="s">
        <v>33409</v>
      </c>
      <c r="AT3470" t="s">
        <v>936</v>
      </c>
      <c r="AU3470">
        <v>103</v>
      </c>
      <c r="AV3470">
        <v>6170</v>
      </c>
      <c r="AW3470" t="s">
        <v>26511</v>
      </c>
      <c r="AX3470" t="s">
        <v>936</v>
      </c>
      <c r="AY3470">
        <v>103</v>
      </c>
      <c r="AZ3470">
        <v>6170</v>
      </c>
      <c r="BA3470" t="s">
        <v>19663</v>
      </c>
      <c r="BB3470" t="s">
        <v>936</v>
      </c>
      <c r="BC3470">
        <v>103</v>
      </c>
      <c r="BD3470">
        <v>6170</v>
      </c>
      <c r="BE3470" t="s">
        <v>12815</v>
      </c>
      <c r="BF3470" t="s">
        <v>936</v>
      </c>
      <c r="BH3470">
        <v>105</v>
      </c>
      <c r="BI3470">
        <v>6170</v>
      </c>
      <c r="BJ3470" t="s">
        <v>6167</v>
      </c>
      <c r="BK3470" t="s">
        <v>937</v>
      </c>
      <c r="BP3470">
        <v>167</v>
      </c>
      <c r="BQ3470">
        <v>6020</v>
      </c>
      <c r="BS3470">
        <v>2</v>
      </c>
    </row>
    <row r="3471" spans="43:71" x14ac:dyDescent="0.2">
      <c r="AQ3471">
        <v>103</v>
      </c>
      <c r="AR3471">
        <v>6180</v>
      </c>
      <c r="AS3471" t="s">
        <v>33410</v>
      </c>
      <c r="AT3471" t="s">
        <v>936</v>
      </c>
      <c r="AU3471">
        <v>103</v>
      </c>
      <c r="AV3471">
        <v>6180</v>
      </c>
      <c r="AW3471" t="s">
        <v>26512</v>
      </c>
      <c r="AX3471" t="s">
        <v>936</v>
      </c>
      <c r="AY3471">
        <v>103</v>
      </c>
      <c r="AZ3471">
        <v>6180</v>
      </c>
      <c r="BA3471" t="s">
        <v>19664</v>
      </c>
      <c r="BB3471" t="s">
        <v>936</v>
      </c>
      <c r="BC3471">
        <v>103</v>
      </c>
      <c r="BD3471">
        <v>6180</v>
      </c>
      <c r="BE3471" t="s">
        <v>12816</v>
      </c>
      <c r="BF3471" t="s">
        <v>936</v>
      </c>
      <c r="BH3471">
        <v>105</v>
      </c>
      <c r="BI3471">
        <v>6180</v>
      </c>
      <c r="BJ3471" t="s">
        <v>6168</v>
      </c>
      <c r="BK3471" t="s">
        <v>937</v>
      </c>
      <c r="BP3471">
        <v>167</v>
      </c>
      <c r="BQ3471">
        <v>6030</v>
      </c>
      <c r="BS3471">
        <v>2</v>
      </c>
    </row>
    <row r="3472" spans="43:71" x14ac:dyDescent="0.2">
      <c r="AQ3472">
        <v>103</v>
      </c>
      <c r="AR3472">
        <v>6190</v>
      </c>
      <c r="AS3472" t="s">
        <v>33411</v>
      </c>
      <c r="AT3472" t="s">
        <v>936</v>
      </c>
      <c r="AU3472">
        <v>103</v>
      </c>
      <c r="AV3472">
        <v>6190</v>
      </c>
      <c r="AW3472" t="s">
        <v>26513</v>
      </c>
      <c r="AX3472" t="s">
        <v>936</v>
      </c>
      <c r="AY3472">
        <v>103</v>
      </c>
      <c r="AZ3472">
        <v>6190</v>
      </c>
      <c r="BA3472" t="s">
        <v>19665</v>
      </c>
      <c r="BB3472" t="s">
        <v>936</v>
      </c>
      <c r="BC3472">
        <v>103</v>
      </c>
      <c r="BD3472">
        <v>6190</v>
      </c>
      <c r="BE3472" t="s">
        <v>12817</v>
      </c>
      <c r="BF3472" t="s">
        <v>936</v>
      </c>
      <c r="BH3472">
        <v>105</v>
      </c>
      <c r="BI3472">
        <v>6190</v>
      </c>
      <c r="BJ3472" t="s">
        <v>6169</v>
      </c>
      <c r="BK3472" t="s">
        <v>937</v>
      </c>
      <c r="BP3472">
        <v>167</v>
      </c>
      <c r="BQ3472">
        <v>6040</v>
      </c>
      <c r="BS3472">
        <v>2</v>
      </c>
    </row>
    <row r="3473" spans="43:71" x14ac:dyDescent="0.2">
      <c r="AQ3473">
        <v>103</v>
      </c>
      <c r="AR3473">
        <v>6200</v>
      </c>
      <c r="AS3473" t="s">
        <v>33412</v>
      </c>
      <c r="AT3473" t="s">
        <v>938</v>
      </c>
      <c r="AU3473">
        <v>103</v>
      </c>
      <c r="AV3473">
        <v>6200</v>
      </c>
      <c r="AW3473" t="s">
        <v>26514</v>
      </c>
      <c r="AX3473" t="s">
        <v>938</v>
      </c>
      <c r="AY3473">
        <v>103</v>
      </c>
      <c r="AZ3473">
        <v>6200</v>
      </c>
      <c r="BA3473" t="s">
        <v>19666</v>
      </c>
      <c r="BB3473" t="s">
        <v>938</v>
      </c>
      <c r="BC3473">
        <v>103</v>
      </c>
      <c r="BD3473">
        <v>6200</v>
      </c>
      <c r="BE3473" t="s">
        <v>12818</v>
      </c>
      <c r="BF3473" t="s">
        <v>938</v>
      </c>
      <c r="BH3473">
        <v>105</v>
      </c>
      <c r="BI3473">
        <v>6200</v>
      </c>
      <c r="BJ3473" t="s">
        <v>6170</v>
      </c>
      <c r="BK3473" t="s">
        <v>937</v>
      </c>
      <c r="BP3473">
        <v>167</v>
      </c>
      <c r="BQ3473">
        <v>6070</v>
      </c>
      <c r="BS3473">
        <v>2</v>
      </c>
    </row>
    <row r="3474" spans="43:71" x14ac:dyDescent="0.2">
      <c r="AQ3474">
        <v>103</v>
      </c>
      <c r="AR3474">
        <v>6210</v>
      </c>
      <c r="AS3474" t="s">
        <v>33413</v>
      </c>
      <c r="AT3474" t="s">
        <v>936</v>
      </c>
      <c r="AU3474">
        <v>103</v>
      </c>
      <c r="AV3474">
        <v>6210</v>
      </c>
      <c r="AW3474" t="s">
        <v>26515</v>
      </c>
      <c r="AX3474" t="s">
        <v>936</v>
      </c>
      <c r="AY3474">
        <v>103</v>
      </c>
      <c r="AZ3474">
        <v>6210</v>
      </c>
      <c r="BA3474" t="s">
        <v>19667</v>
      </c>
      <c r="BB3474" t="s">
        <v>936</v>
      </c>
      <c r="BC3474">
        <v>103</v>
      </c>
      <c r="BD3474">
        <v>6210</v>
      </c>
      <c r="BE3474" t="s">
        <v>12819</v>
      </c>
      <c r="BF3474" t="s">
        <v>936</v>
      </c>
      <c r="BH3474">
        <v>105</v>
      </c>
      <c r="BI3474">
        <v>6210</v>
      </c>
      <c r="BJ3474" t="s">
        <v>6171</v>
      </c>
      <c r="BK3474" t="s">
        <v>936</v>
      </c>
      <c r="BP3474">
        <v>167</v>
      </c>
      <c r="BQ3474">
        <v>6080</v>
      </c>
      <c r="BS3474">
        <v>1</v>
      </c>
    </row>
    <row r="3475" spans="43:71" x14ac:dyDescent="0.2">
      <c r="AQ3475">
        <v>103</v>
      </c>
      <c r="AR3475">
        <v>6240</v>
      </c>
      <c r="AS3475" t="s">
        <v>33414</v>
      </c>
      <c r="AT3475" t="s">
        <v>936</v>
      </c>
      <c r="AU3475">
        <v>103</v>
      </c>
      <c r="AV3475">
        <v>6240</v>
      </c>
      <c r="AW3475" t="s">
        <v>26516</v>
      </c>
      <c r="AX3475" t="s">
        <v>936</v>
      </c>
      <c r="AY3475">
        <v>103</v>
      </c>
      <c r="AZ3475">
        <v>6240</v>
      </c>
      <c r="BA3475" t="s">
        <v>19668</v>
      </c>
      <c r="BB3475" t="s">
        <v>936</v>
      </c>
      <c r="BC3475">
        <v>103</v>
      </c>
      <c r="BD3475">
        <v>6240</v>
      </c>
      <c r="BE3475" t="s">
        <v>12820</v>
      </c>
      <c r="BF3475" t="s">
        <v>936</v>
      </c>
      <c r="BH3475">
        <v>105</v>
      </c>
      <c r="BI3475">
        <v>6240</v>
      </c>
      <c r="BJ3475" t="s">
        <v>6172</v>
      </c>
      <c r="BK3475" t="s">
        <v>937</v>
      </c>
      <c r="BP3475">
        <v>167</v>
      </c>
      <c r="BQ3475">
        <v>6090</v>
      </c>
      <c r="BS3475">
        <v>2</v>
      </c>
    </row>
    <row r="3476" spans="43:71" x14ac:dyDescent="0.2">
      <c r="AQ3476">
        <v>103</v>
      </c>
      <c r="AR3476">
        <v>6250</v>
      </c>
      <c r="AS3476" t="s">
        <v>33415</v>
      </c>
      <c r="AT3476" t="s">
        <v>936</v>
      </c>
      <c r="AU3476">
        <v>103</v>
      </c>
      <c r="AV3476">
        <v>6250</v>
      </c>
      <c r="AW3476" t="s">
        <v>26517</v>
      </c>
      <c r="AX3476" t="s">
        <v>936</v>
      </c>
      <c r="AY3476">
        <v>103</v>
      </c>
      <c r="AZ3476">
        <v>6250</v>
      </c>
      <c r="BA3476" t="s">
        <v>19669</v>
      </c>
      <c r="BB3476" t="s">
        <v>936</v>
      </c>
      <c r="BC3476">
        <v>103</v>
      </c>
      <c r="BD3476">
        <v>6250</v>
      </c>
      <c r="BE3476" t="s">
        <v>12821</v>
      </c>
      <c r="BF3476" t="s">
        <v>936</v>
      </c>
      <c r="BH3476">
        <v>105</v>
      </c>
      <c r="BI3476">
        <v>6250</v>
      </c>
      <c r="BJ3476" t="s">
        <v>6173</v>
      </c>
      <c r="BK3476" t="s">
        <v>936</v>
      </c>
      <c r="BP3476">
        <v>167</v>
      </c>
      <c r="BQ3476">
        <v>6100</v>
      </c>
      <c r="BS3476">
        <v>2</v>
      </c>
    </row>
    <row r="3477" spans="43:71" x14ac:dyDescent="0.2">
      <c r="AQ3477">
        <v>103</v>
      </c>
      <c r="AR3477">
        <v>6256</v>
      </c>
      <c r="AS3477" t="s">
        <v>33416</v>
      </c>
      <c r="AT3477" t="s">
        <v>936</v>
      </c>
      <c r="AU3477">
        <v>103</v>
      </c>
      <c r="AV3477">
        <v>6256</v>
      </c>
      <c r="AW3477" t="s">
        <v>26518</v>
      </c>
      <c r="AX3477" t="s">
        <v>936</v>
      </c>
      <c r="AY3477">
        <v>103</v>
      </c>
      <c r="AZ3477">
        <v>6256</v>
      </c>
      <c r="BA3477" t="s">
        <v>19670</v>
      </c>
      <c r="BB3477" t="s">
        <v>936</v>
      </c>
      <c r="BC3477">
        <v>103</v>
      </c>
      <c r="BD3477">
        <v>6256</v>
      </c>
      <c r="BE3477" t="s">
        <v>12822</v>
      </c>
      <c r="BF3477" t="s">
        <v>936</v>
      </c>
      <c r="BH3477">
        <v>105</v>
      </c>
      <c r="BI3477">
        <v>6256</v>
      </c>
      <c r="BJ3477" t="s">
        <v>6174</v>
      </c>
      <c r="BK3477" t="s">
        <v>936</v>
      </c>
      <c r="BP3477">
        <v>167</v>
      </c>
      <c r="BQ3477">
        <v>6101</v>
      </c>
      <c r="BS3477">
        <v>2</v>
      </c>
    </row>
    <row r="3478" spans="43:71" x14ac:dyDescent="0.2">
      <c r="AQ3478">
        <v>103</v>
      </c>
      <c r="AR3478">
        <v>6260</v>
      </c>
      <c r="AS3478" t="s">
        <v>33417</v>
      </c>
      <c r="AT3478" t="s">
        <v>936</v>
      </c>
      <c r="AU3478">
        <v>103</v>
      </c>
      <c r="AV3478">
        <v>6260</v>
      </c>
      <c r="AW3478" t="s">
        <v>26519</v>
      </c>
      <c r="AX3478" t="s">
        <v>936</v>
      </c>
      <c r="AY3478">
        <v>103</v>
      </c>
      <c r="AZ3478">
        <v>6260</v>
      </c>
      <c r="BA3478" t="s">
        <v>19671</v>
      </c>
      <c r="BB3478" t="s">
        <v>936</v>
      </c>
      <c r="BC3478">
        <v>103</v>
      </c>
      <c r="BD3478">
        <v>6260</v>
      </c>
      <c r="BE3478" t="s">
        <v>12823</v>
      </c>
      <c r="BF3478" t="s">
        <v>936</v>
      </c>
      <c r="BH3478">
        <v>105</v>
      </c>
      <c r="BI3478">
        <v>6260</v>
      </c>
      <c r="BJ3478" t="s">
        <v>6175</v>
      </c>
      <c r="BK3478" t="s">
        <v>937</v>
      </c>
      <c r="BP3478">
        <v>167</v>
      </c>
      <c r="BQ3478">
        <v>6110</v>
      </c>
      <c r="BS3478">
        <v>1</v>
      </c>
    </row>
    <row r="3479" spans="43:71" x14ac:dyDescent="0.2">
      <c r="AQ3479">
        <v>103</v>
      </c>
      <c r="AR3479">
        <v>6270</v>
      </c>
      <c r="AS3479" t="s">
        <v>33418</v>
      </c>
      <c r="AT3479" t="s">
        <v>937</v>
      </c>
      <c r="AU3479">
        <v>103</v>
      </c>
      <c r="AV3479">
        <v>6270</v>
      </c>
      <c r="AW3479" t="s">
        <v>26520</v>
      </c>
      <c r="AX3479" t="s">
        <v>937</v>
      </c>
      <c r="AY3479">
        <v>103</v>
      </c>
      <c r="AZ3479">
        <v>6270</v>
      </c>
      <c r="BA3479" t="s">
        <v>19672</v>
      </c>
      <c r="BB3479" t="s">
        <v>937</v>
      </c>
      <c r="BC3479">
        <v>103</v>
      </c>
      <c r="BD3479">
        <v>6270</v>
      </c>
      <c r="BE3479" t="s">
        <v>12824</v>
      </c>
      <c r="BF3479" t="s">
        <v>937</v>
      </c>
      <c r="BH3479">
        <v>105</v>
      </c>
      <c r="BI3479">
        <v>6270</v>
      </c>
      <c r="BJ3479" t="s">
        <v>6176</v>
      </c>
      <c r="BK3479" t="s">
        <v>937</v>
      </c>
      <c r="BP3479">
        <v>167</v>
      </c>
      <c r="BQ3479">
        <v>6130</v>
      </c>
      <c r="BS3479">
        <v>1</v>
      </c>
    </row>
    <row r="3480" spans="43:71" x14ac:dyDescent="0.2">
      <c r="AQ3480">
        <v>103</v>
      </c>
      <c r="AR3480">
        <v>6280</v>
      </c>
      <c r="AS3480" t="s">
        <v>33419</v>
      </c>
      <c r="AT3480" t="s">
        <v>936</v>
      </c>
      <c r="AU3480">
        <v>103</v>
      </c>
      <c r="AV3480">
        <v>6280</v>
      </c>
      <c r="AW3480" t="s">
        <v>26521</v>
      </c>
      <c r="AX3480" t="s">
        <v>936</v>
      </c>
      <c r="AY3480">
        <v>103</v>
      </c>
      <c r="AZ3480">
        <v>6280</v>
      </c>
      <c r="BA3480" t="s">
        <v>19673</v>
      </c>
      <c r="BB3480" t="s">
        <v>936</v>
      </c>
      <c r="BC3480">
        <v>103</v>
      </c>
      <c r="BD3480">
        <v>6280</v>
      </c>
      <c r="BE3480" t="s">
        <v>12825</v>
      </c>
      <c r="BF3480" t="s">
        <v>936</v>
      </c>
      <c r="BH3480">
        <v>105</v>
      </c>
      <c r="BI3480">
        <v>6280</v>
      </c>
      <c r="BJ3480" t="s">
        <v>6177</v>
      </c>
      <c r="BK3480" t="s">
        <v>936</v>
      </c>
      <c r="BP3480">
        <v>167</v>
      </c>
      <c r="BQ3480">
        <v>6131</v>
      </c>
      <c r="BS3480">
        <v>2</v>
      </c>
    </row>
    <row r="3481" spans="43:71" x14ac:dyDescent="0.2">
      <c r="AQ3481">
        <v>103</v>
      </c>
      <c r="AR3481">
        <v>6290</v>
      </c>
      <c r="AS3481" t="s">
        <v>33420</v>
      </c>
      <c r="AT3481" t="s">
        <v>936</v>
      </c>
      <c r="AU3481">
        <v>103</v>
      </c>
      <c r="AV3481">
        <v>6290</v>
      </c>
      <c r="AW3481" t="s">
        <v>26522</v>
      </c>
      <c r="AX3481" t="s">
        <v>936</v>
      </c>
      <c r="AY3481">
        <v>103</v>
      </c>
      <c r="AZ3481">
        <v>6290</v>
      </c>
      <c r="BA3481" t="s">
        <v>19674</v>
      </c>
      <c r="BB3481" t="s">
        <v>936</v>
      </c>
      <c r="BC3481">
        <v>103</v>
      </c>
      <c r="BD3481">
        <v>6290</v>
      </c>
      <c r="BE3481" t="s">
        <v>12826</v>
      </c>
      <c r="BF3481" t="s">
        <v>936</v>
      </c>
      <c r="BH3481">
        <v>105</v>
      </c>
      <c r="BI3481">
        <v>6290</v>
      </c>
      <c r="BJ3481" t="s">
        <v>6178</v>
      </c>
      <c r="BK3481" t="s">
        <v>936</v>
      </c>
      <c r="BP3481">
        <v>167</v>
      </c>
      <c r="BQ3481">
        <v>6140</v>
      </c>
      <c r="BS3481">
        <v>2</v>
      </c>
    </row>
    <row r="3482" spans="43:71" x14ac:dyDescent="0.2">
      <c r="AQ3482">
        <v>103</v>
      </c>
      <c r="AR3482">
        <v>6300</v>
      </c>
      <c r="AS3482" t="s">
        <v>33421</v>
      </c>
      <c r="AT3482" t="s">
        <v>936</v>
      </c>
      <c r="AU3482">
        <v>103</v>
      </c>
      <c r="AV3482">
        <v>6300</v>
      </c>
      <c r="AW3482" t="s">
        <v>26523</v>
      </c>
      <c r="AX3482" t="s">
        <v>936</v>
      </c>
      <c r="AY3482">
        <v>103</v>
      </c>
      <c r="AZ3482">
        <v>6300</v>
      </c>
      <c r="BA3482" t="s">
        <v>19675</v>
      </c>
      <c r="BB3482" t="s">
        <v>936</v>
      </c>
      <c r="BC3482">
        <v>103</v>
      </c>
      <c r="BD3482">
        <v>6300</v>
      </c>
      <c r="BE3482" t="s">
        <v>12827</v>
      </c>
      <c r="BF3482" t="s">
        <v>936</v>
      </c>
      <c r="BH3482">
        <v>105</v>
      </c>
      <c r="BI3482">
        <v>6300</v>
      </c>
      <c r="BJ3482" t="s">
        <v>6179</v>
      </c>
      <c r="BK3482" t="s">
        <v>936</v>
      </c>
      <c r="BP3482">
        <v>167</v>
      </c>
      <c r="BQ3482">
        <v>6150</v>
      </c>
      <c r="BS3482">
        <v>2</v>
      </c>
    </row>
    <row r="3483" spans="43:71" x14ac:dyDescent="0.2">
      <c r="AQ3483">
        <v>103</v>
      </c>
      <c r="AR3483">
        <v>6310</v>
      </c>
      <c r="AS3483" t="s">
        <v>33422</v>
      </c>
      <c r="AT3483" t="s">
        <v>936</v>
      </c>
      <c r="AU3483">
        <v>103</v>
      </c>
      <c r="AV3483">
        <v>6310</v>
      </c>
      <c r="AW3483" t="s">
        <v>26524</v>
      </c>
      <c r="AX3483" t="s">
        <v>936</v>
      </c>
      <c r="AY3483">
        <v>103</v>
      </c>
      <c r="AZ3483">
        <v>6310</v>
      </c>
      <c r="BA3483" t="s">
        <v>19676</v>
      </c>
      <c r="BB3483" t="s">
        <v>936</v>
      </c>
      <c r="BC3483">
        <v>103</v>
      </c>
      <c r="BD3483">
        <v>6310</v>
      </c>
      <c r="BE3483" t="s">
        <v>12828</v>
      </c>
      <c r="BF3483" t="s">
        <v>936</v>
      </c>
      <c r="BH3483">
        <v>105</v>
      </c>
      <c r="BI3483">
        <v>6310</v>
      </c>
      <c r="BJ3483" t="s">
        <v>6180</v>
      </c>
      <c r="BK3483" t="s">
        <v>936</v>
      </c>
      <c r="BP3483">
        <v>167</v>
      </c>
      <c r="BQ3483">
        <v>6160</v>
      </c>
      <c r="BS3483">
        <v>2</v>
      </c>
    </row>
    <row r="3484" spans="43:71" x14ac:dyDescent="0.2">
      <c r="AQ3484">
        <v>103</v>
      </c>
      <c r="AR3484">
        <v>6320</v>
      </c>
      <c r="AS3484" t="s">
        <v>33423</v>
      </c>
      <c r="AT3484" t="s">
        <v>936</v>
      </c>
      <c r="AU3484">
        <v>103</v>
      </c>
      <c r="AV3484">
        <v>6320</v>
      </c>
      <c r="AW3484" t="s">
        <v>26525</v>
      </c>
      <c r="AX3484" t="s">
        <v>936</v>
      </c>
      <c r="AY3484">
        <v>103</v>
      </c>
      <c r="AZ3484">
        <v>6320</v>
      </c>
      <c r="BA3484" t="s">
        <v>19677</v>
      </c>
      <c r="BB3484" t="s">
        <v>936</v>
      </c>
      <c r="BC3484">
        <v>103</v>
      </c>
      <c r="BD3484">
        <v>6320</v>
      </c>
      <c r="BE3484" t="s">
        <v>12829</v>
      </c>
      <c r="BF3484" t="s">
        <v>936</v>
      </c>
      <c r="BH3484">
        <v>105</v>
      </c>
      <c r="BI3484">
        <v>6320</v>
      </c>
      <c r="BJ3484" t="s">
        <v>6181</v>
      </c>
      <c r="BK3484" t="s">
        <v>936</v>
      </c>
      <c r="BP3484">
        <v>167</v>
      </c>
      <c r="BQ3484">
        <v>6170</v>
      </c>
      <c r="BS3484">
        <v>1</v>
      </c>
    </row>
    <row r="3485" spans="43:71" x14ac:dyDescent="0.2">
      <c r="AQ3485">
        <v>103</v>
      </c>
      <c r="AR3485">
        <v>6330</v>
      </c>
      <c r="AS3485" t="s">
        <v>33424</v>
      </c>
      <c r="AT3485" t="s">
        <v>936</v>
      </c>
      <c r="AU3485">
        <v>103</v>
      </c>
      <c r="AV3485">
        <v>6330</v>
      </c>
      <c r="AW3485" t="s">
        <v>26526</v>
      </c>
      <c r="AX3485" t="s">
        <v>936</v>
      </c>
      <c r="AY3485">
        <v>103</v>
      </c>
      <c r="AZ3485">
        <v>6330</v>
      </c>
      <c r="BA3485" t="s">
        <v>19678</v>
      </c>
      <c r="BB3485" t="s">
        <v>936</v>
      </c>
      <c r="BC3485">
        <v>103</v>
      </c>
      <c r="BD3485">
        <v>6330</v>
      </c>
      <c r="BE3485" t="s">
        <v>12830</v>
      </c>
      <c r="BF3485" t="s">
        <v>936</v>
      </c>
      <c r="BH3485">
        <v>105</v>
      </c>
      <c r="BI3485">
        <v>6330</v>
      </c>
      <c r="BJ3485" t="s">
        <v>6182</v>
      </c>
      <c r="BK3485" t="s">
        <v>936</v>
      </c>
      <c r="BP3485">
        <v>167</v>
      </c>
      <c r="BQ3485">
        <v>6180</v>
      </c>
      <c r="BS3485">
        <v>2</v>
      </c>
    </row>
    <row r="3486" spans="43:71" x14ac:dyDescent="0.2">
      <c r="AQ3486">
        <v>103</v>
      </c>
      <c r="AR3486">
        <v>6340</v>
      </c>
      <c r="AS3486" t="s">
        <v>33425</v>
      </c>
      <c r="AT3486" t="s">
        <v>936</v>
      </c>
      <c r="AU3486">
        <v>103</v>
      </c>
      <c r="AV3486">
        <v>6340</v>
      </c>
      <c r="AW3486" t="s">
        <v>26527</v>
      </c>
      <c r="AX3486" t="s">
        <v>936</v>
      </c>
      <c r="AY3486">
        <v>103</v>
      </c>
      <c r="AZ3486">
        <v>6340</v>
      </c>
      <c r="BA3486" t="s">
        <v>19679</v>
      </c>
      <c r="BB3486" t="s">
        <v>936</v>
      </c>
      <c r="BC3486">
        <v>103</v>
      </c>
      <c r="BD3486">
        <v>6340</v>
      </c>
      <c r="BE3486" t="s">
        <v>12831</v>
      </c>
      <c r="BF3486" t="s">
        <v>936</v>
      </c>
      <c r="BH3486">
        <v>105</v>
      </c>
      <c r="BI3486">
        <v>6340</v>
      </c>
      <c r="BJ3486" t="s">
        <v>6183</v>
      </c>
      <c r="BK3486" t="s">
        <v>936</v>
      </c>
      <c r="BP3486">
        <v>167</v>
      </c>
      <c r="BQ3486">
        <v>6190</v>
      </c>
      <c r="BS3486">
        <v>2</v>
      </c>
    </row>
    <row r="3487" spans="43:71" x14ac:dyDescent="0.2">
      <c r="AQ3487">
        <v>103</v>
      </c>
      <c r="AR3487">
        <v>6350</v>
      </c>
      <c r="AS3487" t="s">
        <v>33426</v>
      </c>
      <c r="AT3487" t="s">
        <v>936</v>
      </c>
      <c r="AU3487">
        <v>103</v>
      </c>
      <c r="AV3487">
        <v>6350</v>
      </c>
      <c r="AW3487" t="s">
        <v>26528</v>
      </c>
      <c r="AX3487" t="s">
        <v>936</v>
      </c>
      <c r="AY3487">
        <v>103</v>
      </c>
      <c r="AZ3487">
        <v>6350</v>
      </c>
      <c r="BA3487" t="s">
        <v>19680</v>
      </c>
      <c r="BB3487" t="s">
        <v>936</v>
      </c>
      <c r="BC3487">
        <v>103</v>
      </c>
      <c r="BD3487">
        <v>6350</v>
      </c>
      <c r="BE3487" t="s">
        <v>12832</v>
      </c>
      <c r="BF3487" t="s">
        <v>936</v>
      </c>
      <c r="BH3487">
        <v>105</v>
      </c>
      <c r="BI3487">
        <v>6350</v>
      </c>
      <c r="BJ3487" t="s">
        <v>6184</v>
      </c>
      <c r="BK3487" t="s">
        <v>936</v>
      </c>
      <c r="BP3487">
        <v>167</v>
      </c>
      <c r="BQ3487">
        <v>6200</v>
      </c>
      <c r="BS3487">
        <v>2</v>
      </c>
    </row>
    <row r="3488" spans="43:71" x14ac:dyDescent="0.2">
      <c r="AQ3488">
        <v>103</v>
      </c>
      <c r="AR3488">
        <v>6360</v>
      </c>
      <c r="AS3488" t="s">
        <v>33427</v>
      </c>
      <c r="AT3488" t="s">
        <v>936</v>
      </c>
      <c r="AU3488">
        <v>103</v>
      </c>
      <c r="AV3488">
        <v>6360</v>
      </c>
      <c r="AW3488" t="s">
        <v>26529</v>
      </c>
      <c r="AX3488" t="s">
        <v>936</v>
      </c>
      <c r="AY3488">
        <v>103</v>
      </c>
      <c r="AZ3488">
        <v>6360</v>
      </c>
      <c r="BA3488" t="s">
        <v>19681</v>
      </c>
      <c r="BB3488" t="s">
        <v>936</v>
      </c>
      <c r="BC3488">
        <v>103</v>
      </c>
      <c r="BD3488">
        <v>6360</v>
      </c>
      <c r="BE3488" t="s">
        <v>12833</v>
      </c>
      <c r="BF3488" t="s">
        <v>936</v>
      </c>
      <c r="BH3488">
        <v>105</v>
      </c>
      <c r="BI3488">
        <v>6360</v>
      </c>
      <c r="BJ3488" t="s">
        <v>6185</v>
      </c>
      <c r="BK3488" t="s">
        <v>936</v>
      </c>
      <c r="BP3488">
        <v>167</v>
      </c>
      <c r="BQ3488">
        <v>6210</v>
      </c>
      <c r="BS3488">
        <v>1</v>
      </c>
    </row>
    <row r="3489" spans="43:71" x14ac:dyDescent="0.2">
      <c r="AQ3489">
        <v>103</v>
      </c>
      <c r="AR3489">
        <v>7205</v>
      </c>
      <c r="AS3489" t="s">
        <v>33428</v>
      </c>
      <c r="AT3489" t="s">
        <v>937</v>
      </c>
      <c r="AU3489">
        <v>103</v>
      </c>
      <c r="AV3489">
        <v>7205</v>
      </c>
      <c r="AW3489" t="s">
        <v>26530</v>
      </c>
      <c r="AX3489" t="s">
        <v>937</v>
      </c>
      <c r="AY3489">
        <v>103</v>
      </c>
      <c r="AZ3489">
        <v>7205</v>
      </c>
      <c r="BA3489" t="s">
        <v>19682</v>
      </c>
      <c r="BB3489" t="s">
        <v>937</v>
      </c>
      <c r="BC3489">
        <v>103</v>
      </c>
      <c r="BD3489">
        <v>7205</v>
      </c>
      <c r="BE3489" t="s">
        <v>12834</v>
      </c>
      <c r="BF3489" t="s">
        <v>937</v>
      </c>
      <c r="BH3489">
        <v>105</v>
      </c>
      <c r="BI3489">
        <v>7205</v>
      </c>
      <c r="BJ3489" t="s">
        <v>6186</v>
      </c>
      <c r="BK3489" t="s">
        <v>937</v>
      </c>
      <c r="BP3489">
        <v>167</v>
      </c>
      <c r="BQ3489">
        <v>6240</v>
      </c>
      <c r="BS3489">
        <v>2</v>
      </c>
    </row>
    <row r="3490" spans="43:71" x14ac:dyDescent="0.2">
      <c r="AQ3490">
        <v>103</v>
      </c>
      <c r="AR3490">
        <v>7206</v>
      </c>
      <c r="AS3490" t="s">
        <v>33429</v>
      </c>
      <c r="AT3490" t="s">
        <v>936</v>
      </c>
      <c r="AU3490">
        <v>103</v>
      </c>
      <c r="AV3490">
        <v>7206</v>
      </c>
      <c r="AW3490" t="s">
        <v>26531</v>
      </c>
      <c r="AX3490" t="s">
        <v>936</v>
      </c>
      <c r="AY3490">
        <v>103</v>
      </c>
      <c r="AZ3490">
        <v>7206</v>
      </c>
      <c r="BA3490" t="s">
        <v>19683</v>
      </c>
      <c r="BB3490" t="s">
        <v>936</v>
      </c>
      <c r="BC3490">
        <v>103</v>
      </c>
      <c r="BD3490">
        <v>7206</v>
      </c>
      <c r="BE3490" t="s">
        <v>12835</v>
      </c>
      <c r="BF3490" t="s">
        <v>936</v>
      </c>
      <c r="BH3490">
        <v>105</v>
      </c>
      <c r="BI3490">
        <v>7206</v>
      </c>
      <c r="BJ3490" t="s">
        <v>6187</v>
      </c>
      <c r="BK3490" t="s">
        <v>936</v>
      </c>
      <c r="BP3490">
        <v>167</v>
      </c>
      <c r="BQ3490">
        <v>6250</v>
      </c>
      <c r="BS3490">
        <v>1</v>
      </c>
    </row>
    <row r="3491" spans="43:71" x14ac:dyDescent="0.2">
      <c r="AQ3491">
        <v>103</v>
      </c>
      <c r="AR3491">
        <v>7207</v>
      </c>
      <c r="AS3491" t="s">
        <v>33430</v>
      </c>
      <c r="AT3491" t="s">
        <v>936</v>
      </c>
      <c r="AU3491">
        <v>103</v>
      </c>
      <c r="AV3491">
        <v>7207</v>
      </c>
      <c r="AW3491" t="s">
        <v>26532</v>
      </c>
      <c r="AX3491" t="s">
        <v>936</v>
      </c>
      <c r="AY3491">
        <v>103</v>
      </c>
      <c r="AZ3491">
        <v>7207</v>
      </c>
      <c r="BA3491" t="s">
        <v>19684</v>
      </c>
      <c r="BB3491" t="s">
        <v>936</v>
      </c>
      <c r="BC3491">
        <v>103</v>
      </c>
      <c r="BD3491">
        <v>7207</v>
      </c>
      <c r="BE3491" t="s">
        <v>12836</v>
      </c>
      <c r="BF3491" t="s">
        <v>936</v>
      </c>
      <c r="BH3491">
        <v>105</v>
      </c>
      <c r="BI3491">
        <v>7207</v>
      </c>
      <c r="BJ3491" t="s">
        <v>6188</v>
      </c>
      <c r="BK3491" t="s">
        <v>936</v>
      </c>
      <c r="BP3491">
        <v>167</v>
      </c>
      <c r="BQ3491">
        <v>6256</v>
      </c>
      <c r="BS3491">
        <v>1</v>
      </c>
    </row>
    <row r="3492" spans="43:71" x14ac:dyDescent="0.2">
      <c r="AQ3492">
        <v>103</v>
      </c>
      <c r="AR3492">
        <v>7210</v>
      </c>
      <c r="AS3492" t="s">
        <v>33431</v>
      </c>
      <c r="AT3492" t="s">
        <v>936</v>
      </c>
      <c r="AU3492">
        <v>103</v>
      </c>
      <c r="AV3492">
        <v>7210</v>
      </c>
      <c r="AW3492" t="s">
        <v>26533</v>
      </c>
      <c r="AX3492" t="s">
        <v>936</v>
      </c>
      <c r="AY3492">
        <v>103</v>
      </c>
      <c r="AZ3492">
        <v>7210</v>
      </c>
      <c r="BA3492" t="s">
        <v>19685</v>
      </c>
      <c r="BB3492" t="s">
        <v>936</v>
      </c>
      <c r="BC3492">
        <v>103</v>
      </c>
      <c r="BD3492">
        <v>7210</v>
      </c>
      <c r="BE3492" t="s">
        <v>12837</v>
      </c>
      <c r="BF3492" t="s">
        <v>936</v>
      </c>
      <c r="BH3492">
        <v>105</v>
      </c>
      <c r="BI3492">
        <v>7210</v>
      </c>
      <c r="BJ3492" t="s">
        <v>6189</v>
      </c>
      <c r="BK3492" t="s">
        <v>937</v>
      </c>
      <c r="BP3492">
        <v>167</v>
      </c>
      <c r="BQ3492">
        <v>6260</v>
      </c>
      <c r="BS3492">
        <v>2</v>
      </c>
    </row>
    <row r="3493" spans="43:71" x14ac:dyDescent="0.2">
      <c r="AQ3493">
        <v>103</v>
      </c>
      <c r="AR3493">
        <v>8073</v>
      </c>
      <c r="AS3493" t="s">
        <v>33432</v>
      </c>
      <c r="AT3493" t="s">
        <v>936</v>
      </c>
      <c r="AU3493">
        <v>103</v>
      </c>
      <c r="AV3493">
        <v>8073</v>
      </c>
      <c r="AW3493" t="s">
        <v>26534</v>
      </c>
      <c r="AX3493" t="s">
        <v>936</v>
      </c>
      <c r="AY3493">
        <v>103</v>
      </c>
      <c r="AZ3493">
        <v>8073</v>
      </c>
      <c r="BA3493" t="s">
        <v>19686</v>
      </c>
      <c r="BB3493" t="s">
        <v>936</v>
      </c>
      <c r="BC3493">
        <v>103</v>
      </c>
      <c r="BD3493">
        <v>8073</v>
      </c>
      <c r="BE3493" t="s">
        <v>12838</v>
      </c>
      <c r="BF3493" t="s">
        <v>936</v>
      </c>
      <c r="BH3493">
        <v>105</v>
      </c>
      <c r="BI3493">
        <v>8073</v>
      </c>
      <c r="BJ3493" t="s">
        <v>6190</v>
      </c>
      <c r="BK3493" t="s">
        <v>936</v>
      </c>
      <c r="BP3493">
        <v>167</v>
      </c>
      <c r="BQ3493">
        <v>6270</v>
      </c>
      <c r="BS3493">
        <v>2</v>
      </c>
    </row>
    <row r="3494" spans="43:71" x14ac:dyDescent="0.2">
      <c r="AQ3494">
        <v>103</v>
      </c>
      <c r="AR3494">
        <v>8074</v>
      </c>
      <c r="AS3494" t="s">
        <v>33433</v>
      </c>
      <c r="AT3494" t="s">
        <v>937</v>
      </c>
      <c r="AU3494">
        <v>103</v>
      </c>
      <c r="AV3494">
        <v>8074</v>
      </c>
      <c r="AW3494" t="s">
        <v>26535</v>
      </c>
      <c r="AX3494" t="s">
        <v>937</v>
      </c>
      <c r="AY3494">
        <v>103</v>
      </c>
      <c r="AZ3494">
        <v>8074</v>
      </c>
      <c r="BA3494" t="s">
        <v>19687</v>
      </c>
      <c r="BB3494" t="s">
        <v>937</v>
      </c>
      <c r="BC3494">
        <v>103</v>
      </c>
      <c r="BD3494">
        <v>8074</v>
      </c>
      <c r="BE3494" t="s">
        <v>12839</v>
      </c>
      <c r="BF3494" t="s">
        <v>937</v>
      </c>
      <c r="BH3494">
        <v>105</v>
      </c>
      <c r="BI3494">
        <v>8074</v>
      </c>
      <c r="BJ3494" t="s">
        <v>6191</v>
      </c>
      <c r="BK3494" t="s">
        <v>937</v>
      </c>
      <c r="BP3494">
        <v>167</v>
      </c>
      <c r="BQ3494">
        <v>6280</v>
      </c>
      <c r="BS3494">
        <v>1</v>
      </c>
    </row>
    <row r="3495" spans="43:71" x14ac:dyDescent="0.2">
      <c r="AQ3495">
        <v>103</v>
      </c>
      <c r="AR3495">
        <v>8075</v>
      </c>
      <c r="AS3495" t="s">
        <v>33434</v>
      </c>
      <c r="AT3495" t="s">
        <v>936</v>
      </c>
      <c r="AU3495">
        <v>103</v>
      </c>
      <c r="AV3495">
        <v>8075</v>
      </c>
      <c r="AW3495" t="s">
        <v>26536</v>
      </c>
      <c r="AX3495" t="s">
        <v>936</v>
      </c>
      <c r="AY3495">
        <v>103</v>
      </c>
      <c r="AZ3495">
        <v>8075</v>
      </c>
      <c r="BA3495" t="s">
        <v>19688</v>
      </c>
      <c r="BB3495" t="s">
        <v>936</v>
      </c>
      <c r="BC3495">
        <v>103</v>
      </c>
      <c r="BD3495">
        <v>8075</v>
      </c>
      <c r="BE3495" t="s">
        <v>12840</v>
      </c>
      <c r="BF3495" t="s">
        <v>936</v>
      </c>
      <c r="BH3495">
        <v>105</v>
      </c>
      <c r="BI3495">
        <v>8075</v>
      </c>
      <c r="BJ3495" t="s">
        <v>6192</v>
      </c>
      <c r="BK3495" t="s">
        <v>936</v>
      </c>
      <c r="BP3495">
        <v>167</v>
      </c>
      <c r="BQ3495">
        <v>6290</v>
      </c>
      <c r="BS3495">
        <v>1</v>
      </c>
    </row>
    <row r="3496" spans="43:71" x14ac:dyDescent="0.2">
      <c r="AQ3496">
        <v>103</v>
      </c>
      <c r="AR3496">
        <v>8076</v>
      </c>
      <c r="AS3496" t="s">
        <v>33435</v>
      </c>
      <c r="AT3496" t="s">
        <v>937</v>
      </c>
      <c r="AU3496">
        <v>103</v>
      </c>
      <c r="AV3496">
        <v>8076</v>
      </c>
      <c r="AW3496" t="s">
        <v>26537</v>
      </c>
      <c r="AX3496" t="s">
        <v>937</v>
      </c>
      <c r="AY3496">
        <v>103</v>
      </c>
      <c r="AZ3496">
        <v>8076</v>
      </c>
      <c r="BA3496" t="s">
        <v>19689</v>
      </c>
      <c r="BB3496" t="s">
        <v>937</v>
      </c>
      <c r="BC3496">
        <v>103</v>
      </c>
      <c r="BD3496">
        <v>8076</v>
      </c>
      <c r="BE3496" t="s">
        <v>12841</v>
      </c>
      <c r="BF3496" t="s">
        <v>937</v>
      </c>
      <c r="BH3496">
        <v>105</v>
      </c>
      <c r="BI3496">
        <v>8076</v>
      </c>
      <c r="BJ3496" t="s">
        <v>6193</v>
      </c>
      <c r="BK3496" t="s">
        <v>937</v>
      </c>
      <c r="BP3496">
        <v>167</v>
      </c>
      <c r="BQ3496">
        <v>6300</v>
      </c>
      <c r="BS3496">
        <v>1</v>
      </c>
    </row>
    <row r="3497" spans="43:71" x14ac:dyDescent="0.2">
      <c r="AQ3497">
        <v>103</v>
      </c>
      <c r="AR3497">
        <v>8077</v>
      </c>
      <c r="AS3497" t="s">
        <v>33436</v>
      </c>
      <c r="AT3497" t="s">
        <v>937</v>
      </c>
      <c r="AU3497">
        <v>103</v>
      </c>
      <c r="AV3497">
        <v>8077</v>
      </c>
      <c r="AW3497" t="s">
        <v>26538</v>
      </c>
      <c r="AX3497" t="s">
        <v>937</v>
      </c>
      <c r="AY3497">
        <v>103</v>
      </c>
      <c r="AZ3497">
        <v>8077</v>
      </c>
      <c r="BA3497" t="s">
        <v>19690</v>
      </c>
      <c r="BB3497" t="s">
        <v>937</v>
      </c>
      <c r="BC3497">
        <v>103</v>
      </c>
      <c r="BD3497">
        <v>8077</v>
      </c>
      <c r="BE3497" t="s">
        <v>12842</v>
      </c>
      <c r="BF3497" t="s">
        <v>937</v>
      </c>
      <c r="BH3497">
        <v>105</v>
      </c>
      <c r="BI3497">
        <v>8077</v>
      </c>
      <c r="BJ3497" t="s">
        <v>6194</v>
      </c>
      <c r="BK3497" t="s">
        <v>937</v>
      </c>
      <c r="BP3497">
        <v>167</v>
      </c>
      <c r="BQ3497">
        <v>6310</v>
      </c>
      <c r="BS3497">
        <v>1</v>
      </c>
    </row>
    <row r="3498" spans="43:71" x14ac:dyDescent="0.2">
      <c r="AQ3498">
        <v>103</v>
      </c>
      <c r="AR3498">
        <v>8078</v>
      </c>
      <c r="AS3498" t="s">
        <v>33437</v>
      </c>
      <c r="AT3498" t="s">
        <v>937</v>
      </c>
      <c r="AU3498">
        <v>103</v>
      </c>
      <c r="AV3498">
        <v>8078</v>
      </c>
      <c r="AW3498" t="s">
        <v>26539</v>
      </c>
      <c r="AX3498" t="s">
        <v>937</v>
      </c>
      <c r="AY3498">
        <v>103</v>
      </c>
      <c r="AZ3498">
        <v>8078</v>
      </c>
      <c r="BA3498" t="s">
        <v>19691</v>
      </c>
      <c r="BB3498" t="s">
        <v>937</v>
      </c>
      <c r="BC3498">
        <v>103</v>
      </c>
      <c r="BD3498">
        <v>8078</v>
      </c>
      <c r="BE3498" t="s">
        <v>12843</v>
      </c>
      <c r="BF3498" t="s">
        <v>937</v>
      </c>
      <c r="BH3498">
        <v>105</v>
      </c>
      <c r="BI3498">
        <v>8078</v>
      </c>
      <c r="BJ3498" t="s">
        <v>6195</v>
      </c>
      <c r="BK3498" t="s">
        <v>937</v>
      </c>
      <c r="BP3498">
        <v>167</v>
      </c>
      <c r="BQ3498">
        <v>6320</v>
      </c>
      <c r="BS3498">
        <v>1</v>
      </c>
    </row>
    <row r="3499" spans="43:71" x14ac:dyDescent="0.2">
      <c r="AQ3499">
        <v>103</v>
      </c>
      <c r="AR3499">
        <v>8079</v>
      </c>
      <c r="AS3499" t="s">
        <v>33438</v>
      </c>
      <c r="AT3499" t="s">
        <v>936</v>
      </c>
      <c r="AU3499">
        <v>103</v>
      </c>
      <c r="AV3499">
        <v>8079</v>
      </c>
      <c r="AW3499" t="s">
        <v>26540</v>
      </c>
      <c r="AX3499" t="s">
        <v>936</v>
      </c>
      <c r="AY3499">
        <v>103</v>
      </c>
      <c r="AZ3499">
        <v>8079</v>
      </c>
      <c r="BA3499" t="s">
        <v>19692</v>
      </c>
      <c r="BB3499" t="s">
        <v>936</v>
      </c>
      <c r="BC3499">
        <v>103</v>
      </c>
      <c r="BD3499">
        <v>8079</v>
      </c>
      <c r="BE3499" t="s">
        <v>12844</v>
      </c>
      <c r="BF3499" t="s">
        <v>936</v>
      </c>
      <c r="BH3499">
        <v>105</v>
      </c>
      <c r="BI3499">
        <v>8079</v>
      </c>
      <c r="BJ3499" t="s">
        <v>6196</v>
      </c>
      <c r="BK3499" t="s">
        <v>937</v>
      </c>
      <c r="BP3499">
        <v>167</v>
      </c>
      <c r="BQ3499">
        <v>6330</v>
      </c>
      <c r="BS3499">
        <v>1</v>
      </c>
    </row>
    <row r="3500" spans="43:71" x14ac:dyDescent="0.2">
      <c r="AQ3500">
        <v>103</v>
      </c>
      <c r="AR3500">
        <v>8080</v>
      </c>
      <c r="AS3500" t="s">
        <v>33439</v>
      </c>
      <c r="AT3500" t="s">
        <v>937</v>
      </c>
      <c r="AU3500">
        <v>103</v>
      </c>
      <c r="AV3500">
        <v>8080</v>
      </c>
      <c r="AW3500" t="s">
        <v>26541</v>
      </c>
      <c r="AX3500" t="s">
        <v>937</v>
      </c>
      <c r="AY3500">
        <v>103</v>
      </c>
      <c r="AZ3500">
        <v>8080</v>
      </c>
      <c r="BA3500" t="s">
        <v>19693</v>
      </c>
      <c r="BB3500" t="s">
        <v>937</v>
      </c>
      <c r="BC3500">
        <v>103</v>
      </c>
      <c r="BD3500">
        <v>8080</v>
      </c>
      <c r="BE3500" t="s">
        <v>12845</v>
      </c>
      <c r="BF3500" t="s">
        <v>937</v>
      </c>
      <c r="BH3500">
        <v>105</v>
      </c>
      <c r="BI3500">
        <v>8080</v>
      </c>
      <c r="BJ3500" t="s">
        <v>6197</v>
      </c>
      <c r="BK3500" t="s">
        <v>938</v>
      </c>
      <c r="BP3500">
        <v>167</v>
      </c>
      <c r="BQ3500">
        <v>6340</v>
      </c>
      <c r="BS3500">
        <v>1</v>
      </c>
    </row>
    <row r="3501" spans="43:71" x14ac:dyDescent="0.2">
      <c r="AQ3501">
        <v>103</v>
      </c>
      <c r="AR3501">
        <v>8081</v>
      </c>
      <c r="AS3501" t="s">
        <v>33440</v>
      </c>
      <c r="AT3501" t="s">
        <v>936</v>
      </c>
      <c r="AU3501">
        <v>103</v>
      </c>
      <c r="AV3501">
        <v>8081</v>
      </c>
      <c r="AW3501" t="s">
        <v>26542</v>
      </c>
      <c r="AX3501" t="s">
        <v>936</v>
      </c>
      <c r="AY3501">
        <v>103</v>
      </c>
      <c r="AZ3501">
        <v>8081</v>
      </c>
      <c r="BA3501" t="s">
        <v>19694</v>
      </c>
      <c r="BB3501" t="s">
        <v>936</v>
      </c>
      <c r="BC3501">
        <v>103</v>
      </c>
      <c r="BD3501">
        <v>8081</v>
      </c>
      <c r="BE3501" t="s">
        <v>12846</v>
      </c>
      <c r="BF3501" t="s">
        <v>936</v>
      </c>
      <c r="BH3501">
        <v>105</v>
      </c>
      <c r="BI3501">
        <v>8081</v>
      </c>
      <c r="BJ3501" t="s">
        <v>6198</v>
      </c>
      <c r="BK3501" t="s">
        <v>937</v>
      </c>
      <c r="BP3501">
        <v>168</v>
      </c>
      <c r="BQ3501">
        <v>6010</v>
      </c>
      <c r="BS3501">
        <v>2</v>
      </c>
    </row>
    <row r="3502" spans="43:71" x14ac:dyDescent="0.2">
      <c r="AQ3502">
        <v>103</v>
      </c>
      <c r="AR3502">
        <v>8082</v>
      </c>
      <c r="AS3502" t="s">
        <v>33441</v>
      </c>
      <c r="AT3502" t="s">
        <v>937</v>
      </c>
      <c r="AU3502">
        <v>103</v>
      </c>
      <c r="AV3502">
        <v>8082</v>
      </c>
      <c r="AW3502" t="s">
        <v>26543</v>
      </c>
      <c r="AX3502" t="s">
        <v>937</v>
      </c>
      <c r="AY3502">
        <v>103</v>
      </c>
      <c r="AZ3502">
        <v>8082</v>
      </c>
      <c r="BA3502" t="s">
        <v>19695</v>
      </c>
      <c r="BB3502" t="s">
        <v>937</v>
      </c>
      <c r="BC3502">
        <v>103</v>
      </c>
      <c r="BD3502">
        <v>8082</v>
      </c>
      <c r="BE3502" t="s">
        <v>12847</v>
      </c>
      <c r="BF3502" t="s">
        <v>937</v>
      </c>
      <c r="BH3502">
        <v>105</v>
      </c>
      <c r="BI3502">
        <v>8082</v>
      </c>
      <c r="BJ3502" t="s">
        <v>6199</v>
      </c>
      <c r="BK3502" t="s">
        <v>938</v>
      </c>
      <c r="BP3502">
        <v>168</v>
      </c>
      <c r="BQ3502">
        <v>6020</v>
      </c>
      <c r="BS3502">
        <v>2</v>
      </c>
    </row>
    <row r="3503" spans="43:71" x14ac:dyDescent="0.2">
      <c r="AQ3503">
        <v>103</v>
      </c>
      <c r="AR3503">
        <v>8083</v>
      </c>
      <c r="AS3503" t="s">
        <v>33442</v>
      </c>
      <c r="AT3503" t="s">
        <v>937</v>
      </c>
      <c r="AU3503">
        <v>103</v>
      </c>
      <c r="AV3503">
        <v>8083</v>
      </c>
      <c r="AW3503" t="s">
        <v>26544</v>
      </c>
      <c r="AX3503" t="s">
        <v>937</v>
      </c>
      <c r="AY3503">
        <v>103</v>
      </c>
      <c r="AZ3503">
        <v>8083</v>
      </c>
      <c r="BA3503" t="s">
        <v>19696</v>
      </c>
      <c r="BB3503" t="s">
        <v>937</v>
      </c>
      <c r="BC3503">
        <v>103</v>
      </c>
      <c r="BD3503">
        <v>8083</v>
      </c>
      <c r="BE3503" t="s">
        <v>12848</v>
      </c>
      <c r="BF3503" t="s">
        <v>937</v>
      </c>
      <c r="BH3503">
        <v>105</v>
      </c>
      <c r="BI3503">
        <v>8083</v>
      </c>
      <c r="BJ3503" t="s">
        <v>6200</v>
      </c>
      <c r="BK3503" t="s">
        <v>937</v>
      </c>
      <c r="BP3503">
        <v>168</v>
      </c>
      <c r="BQ3503">
        <v>6030</v>
      </c>
      <c r="BS3503">
        <v>3</v>
      </c>
    </row>
    <row r="3504" spans="43:71" x14ac:dyDescent="0.2">
      <c r="AQ3504">
        <v>103</v>
      </c>
      <c r="AR3504">
        <v>8084</v>
      </c>
      <c r="AS3504" t="s">
        <v>33443</v>
      </c>
      <c r="AT3504" t="s">
        <v>937</v>
      </c>
      <c r="AU3504">
        <v>103</v>
      </c>
      <c r="AV3504">
        <v>8084</v>
      </c>
      <c r="AW3504" t="s">
        <v>26545</v>
      </c>
      <c r="AX3504" t="s">
        <v>937</v>
      </c>
      <c r="AY3504">
        <v>103</v>
      </c>
      <c r="AZ3504">
        <v>8084</v>
      </c>
      <c r="BA3504" t="s">
        <v>19697</v>
      </c>
      <c r="BB3504" t="s">
        <v>937</v>
      </c>
      <c r="BC3504">
        <v>103</v>
      </c>
      <c r="BD3504">
        <v>8084</v>
      </c>
      <c r="BE3504" t="s">
        <v>12849</v>
      </c>
      <c r="BF3504" t="s">
        <v>937</v>
      </c>
      <c r="BH3504">
        <v>105</v>
      </c>
      <c r="BI3504">
        <v>8084</v>
      </c>
      <c r="BJ3504" t="s">
        <v>6201</v>
      </c>
      <c r="BK3504" t="s">
        <v>937</v>
      </c>
      <c r="BP3504">
        <v>168</v>
      </c>
      <c r="BQ3504">
        <v>6040</v>
      </c>
      <c r="BS3504">
        <v>2</v>
      </c>
    </row>
    <row r="3505" spans="43:71" x14ac:dyDescent="0.2">
      <c r="AQ3505">
        <v>104</v>
      </c>
      <c r="AR3505">
        <v>6010</v>
      </c>
      <c r="AS3505" t="s">
        <v>33444</v>
      </c>
      <c r="AT3505" t="s">
        <v>937</v>
      </c>
      <c r="AU3505">
        <v>104</v>
      </c>
      <c r="AV3505">
        <v>6010</v>
      </c>
      <c r="AW3505" t="s">
        <v>26546</v>
      </c>
      <c r="AX3505" t="s">
        <v>937</v>
      </c>
      <c r="AY3505">
        <v>104</v>
      </c>
      <c r="AZ3505">
        <v>6010</v>
      </c>
      <c r="BA3505" t="s">
        <v>19698</v>
      </c>
      <c r="BB3505" t="s">
        <v>937</v>
      </c>
      <c r="BC3505">
        <v>104</v>
      </c>
      <c r="BD3505">
        <v>6010</v>
      </c>
      <c r="BE3505" t="s">
        <v>12850</v>
      </c>
      <c r="BF3505" t="s">
        <v>937</v>
      </c>
      <c r="BH3505">
        <v>106</v>
      </c>
      <c r="BI3505">
        <v>6010</v>
      </c>
      <c r="BJ3505" t="s">
        <v>6202</v>
      </c>
      <c r="BK3505" t="s">
        <v>937</v>
      </c>
      <c r="BP3505">
        <v>168</v>
      </c>
      <c r="BQ3505">
        <v>6070</v>
      </c>
      <c r="BS3505">
        <v>1</v>
      </c>
    </row>
    <row r="3506" spans="43:71" x14ac:dyDescent="0.2">
      <c r="AQ3506">
        <v>104</v>
      </c>
      <c r="AR3506">
        <v>6020</v>
      </c>
      <c r="AS3506" t="s">
        <v>33445</v>
      </c>
      <c r="AT3506" t="s">
        <v>937</v>
      </c>
      <c r="AU3506">
        <v>104</v>
      </c>
      <c r="AV3506">
        <v>6020</v>
      </c>
      <c r="AW3506" t="s">
        <v>26547</v>
      </c>
      <c r="AX3506" t="s">
        <v>937</v>
      </c>
      <c r="AY3506">
        <v>104</v>
      </c>
      <c r="AZ3506">
        <v>6020</v>
      </c>
      <c r="BA3506" t="s">
        <v>19699</v>
      </c>
      <c r="BB3506" t="s">
        <v>937</v>
      </c>
      <c r="BC3506">
        <v>104</v>
      </c>
      <c r="BD3506">
        <v>6020</v>
      </c>
      <c r="BE3506" t="s">
        <v>12851</v>
      </c>
      <c r="BF3506" t="s">
        <v>937</v>
      </c>
      <c r="BH3506">
        <v>106</v>
      </c>
      <c r="BI3506">
        <v>6020</v>
      </c>
      <c r="BJ3506" t="s">
        <v>6203</v>
      </c>
      <c r="BK3506" t="s">
        <v>937</v>
      </c>
      <c r="BP3506">
        <v>168</v>
      </c>
      <c r="BQ3506">
        <v>6080</v>
      </c>
      <c r="BS3506">
        <v>1</v>
      </c>
    </row>
    <row r="3507" spans="43:71" x14ac:dyDescent="0.2">
      <c r="AQ3507">
        <v>104</v>
      </c>
      <c r="AR3507">
        <v>6030</v>
      </c>
      <c r="AS3507" t="s">
        <v>33446</v>
      </c>
      <c r="AT3507" t="s">
        <v>937</v>
      </c>
      <c r="AU3507">
        <v>104</v>
      </c>
      <c r="AV3507">
        <v>6030</v>
      </c>
      <c r="AW3507" t="s">
        <v>26548</v>
      </c>
      <c r="AX3507" t="s">
        <v>937</v>
      </c>
      <c r="AY3507">
        <v>104</v>
      </c>
      <c r="AZ3507">
        <v>6030</v>
      </c>
      <c r="BA3507" t="s">
        <v>19700</v>
      </c>
      <c r="BB3507" t="s">
        <v>937</v>
      </c>
      <c r="BC3507">
        <v>104</v>
      </c>
      <c r="BD3507">
        <v>6030</v>
      </c>
      <c r="BE3507" t="s">
        <v>12852</v>
      </c>
      <c r="BF3507" t="s">
        <v>937</v>
      </c>
      <c r="BH3507">
        <v>106</v>
      </c>
      <c r="BI3507">
        <v>6030</v>
      </c>
      <c r="BJ3507" t="s">
        <v>6204</v>
      </c>
      <c r="BK3507" t="s">
        <v>937</v>
      </c>
      <c r="BP3507">
        <v>168</v>
      </c>
      <c r="BQ3507">
        <v>6090</v>
      </c>
      <c r="BS3507">
        <v>2</v>
      </c>
    </row>
    <row r="3508" spans="43:71" x14ac:dyDescent="0.2">
      <c r="AQ3508">
        <v>104</v>
      </c>
      <c r="AR3508">
        <v>6040</v>
      </c>
      <c r="AS3508" t="s">
        <v>33447</v>
      </c>
      <c r="AT3508" t="s">
        <v>937</v>
      </c>
      <c r="AU3508">
        <v>104</v>
      </c>
      <c r="AV3508">
        <v>6040</v>
      </c>
      <c r="AW3508" t="s">
        <v>26549</v>
      </c>
      <c r="AX3508" t="s">
        <v>937</v>
      </c>
      <c r="AY3508">
        <v>104</v>
      </c>
      <c r="AZ3508">
        <v>6040</v>
      </c>
      <c r="BA3508" t="s">
        <v>19701</v>
      </c>
      <c r="BB3508" t="s">
        <v>937</v>
      </c>
      <c r="BC3508">
        <v>104</v>
      </c>
      <c r="BD3508">
        <v>6040</v>
      </c>
      <c r="BE3508" t="s">
        <v>12853</v>
      </c>
      <c r="BF3508" t="s">
        <v>937</v>
      </c>
      <c r="BH3508">
        <v>106</v>
      </c>
      <c r="BI3508">
        <v>6040</v>
      </c>
      <c r="BJ3508" t="s">
        <v>6205</v>
      </c>
      <c r="BK3508" t="s">
        <v>936</v>
      </c>
      <c r="BP3508">
        <v>168</v>
      </c>
      <c r="BQ3508">
        <v>6100</v>
      </c>
      <c r="BS3508">
        <v>2</v>
      </c>
    </row>
    <row r="3509" spans="43:71" x14ac:dyDescent="0.2">
      <c r="AQ3509">
        <v>104</v>
      </c>
      <c r="AR3509">
        <v>6070</v>
      </c>
      <c r="AS3509" t="s">
        <v>33448</v>
      </c>
      <c r="AT3509" t="s">
        <v>937</v>
      </c>
      <c r="AU3509">
        <v>104</v>
      </c>
      <c r="AV3509">
        <v>6070</v>
      </c>
      <c r="AW3509" t="s">
        <v>26550</v>
      </c>
      <c r="AX3509" t="s">
        <v>937</v>
      </c>
      <c r="AY3509">
        <v>104</v>
      </c>
      <c r="AZ3509">
        <v>6070</v>
      </c>
      <c r="BA3509" t="s">
        <v>19702</v>
      </c>
      <c r="BB3509" t="s">
        <v>937</v>
      </c>
      <c r="BC3509">
        <v>104</v>
      </c>
      <c r="BD3509">
        <v>6070</v>
      </c>
      <c r="BE3509" t="s">
        <v>12854</v>
      </c>
      <c r="BF3509" t="s">
        <v>937</v>
      </c>
      <c r="BH3509">
        <v>106</v>
      </c>
      <c r="BI3509">
        <v>6070</v>
      </c>
      <c r="BJ3509" t="s">
        <v>6206</v>
      </c>
      <c r="BK3509" t="s">
        <v>937</v>
      </c>
      <c r="BP3509">
        <v>168</v>
      </c>
      <c r="BQ3509">
        <v>6101</v>
      </c>
      <c r="BS3509">
        <v>1</v>
      </c>
    </row>
    <row r="3510" spans="43:71" x14ac:dyDescent="0.2">
      <c r="AQ3510">
        <v>104</v>
      </c>
      <c r="AR3510">
        <v>6080</v>
      </c>
      <c r="AS3510" t="s">
        <v>33449</v>
      </c>
      <c r="AT3510" t="s">
        <v>937</v>
      </c>
      <c r="AU3510">
        <v>104</v>
      </c>
      <c r="AV3510">
        <v>6080</v>
      </c>
      <c r="AW3510" t="s">
        <v>26551</v>
      </c>
      <c r="AX3510" t="s">
        <v>937</v>
      </c>
      <c r="AY3510">
        <v>104</v>
      </c>
      <c r="AZ3510">
        <v>6080</v>
      </c>
      <c r="BA3510" t="s">
        <v>19703</v>
      </c>
      <c r="BB3510" t="s">
        <v>937</v>
      </c>
      <c r="BC3510">
        <v>104</v>
      </c>
      <c r="BD3510">
        <v>6080</v>
      </c>
      <c r="BE3510" t="s">
        <v>12855</v>
      </c>
      <c r="BF3510" t="s">
        <v>937</v>
      </c>
      <c r="BH3510">
        <v>106</v>
      </c>
      <c r="BI3510">
        <v>6080</v>
      </c>
      <c r="BJ3510" t="s">
        <v>6207</v>
      </c>
      <c r="BK3510" t="s">
        <v>936</v>
      </c>
      <c r="BP3510">
        <v>168</v>
      </c>
      <c r="BQ3510">
        <v>6110</v>
      </c>
      <c r="BS3510">
        <v>1</v>
      </c>
    </row>
    <row r="3511" spans="43:71" x14ac:dyDescent="0.2">
      <c r="AQ3511">
        <v>104</v>
      </c>
      <c r="AR3511">
        <v>6090</v>
      </c>
      <c r="AS3511" t="s">
        <v>33450</v>
      </c>
      <c r="AT3511" t="s">
        <v>937</v>
      </c>
      <c r="AU3511">
        <v>104</v>
      </c>
      <c r="AV3511">
        <v>6090</v>
      </c>
      <c r="AW3511" t="s">
        <v>26552</v>
      </c>
      <c r="AX3511" t="s">
        <v>937</v>
      </c>
      <c r="AY3511">
        <v>104</v>
      </c>
      <c r="AZ3511">
        <v>6090</v>
      </c>
      <c r="BA3511" t="s">
        <v>19704</v>
      </c>
      <c r="BB3511" t="s">
        <v>937</v>
      </c>
      <c r="BC3511">
        <v>104</v>
      </c>
      <c r="BD3511">
        <v>6090</v>
      </c>
      <c r="BE3511" t="s">
        <v>12856</v>
      </c>
      <c r="BF3511" t="s">
        <v>937</v>
      </c>
      <c r="BH3511">
        <v>106</v>
      </c>
      <c r="BI3511">
        <v>6090</v>
      </c>
      <c r="BJ3511" t="s">
        <v>6208</v>
      </c>
      <c r="BK3511" t="s">
        <v>937</v>
      </c>
      <c r="BP3511">
        <v>168</v>
      </c>
      <c r="BQ3511">
        <v>6130</v>
      </c>
      <c r="BS3511">
        <v>1</v>
      </c>
    </row>
    <row r="3512" spans="43:71" x14ac:dyDescent="0.2">
      <c r="AQ3512">
        <v>104</v>
      </c>
      <c r="AR3512">
        <v>6100</v>
      </c>
      <c r="AS3512" t="s">
        <v>33451</v>
      </c>
      <c r="AT3512" t="s">
        <v>936</v>
      </c>
      <c r="AU3512">
        <v>104</v>
      </c>
      <c r="AV3512">
        <v>6100</v>
      </c>
      <c r="AW3512" t="s">
        <v>26553</v>
      </c>
      <c r="AX3512" t="s">
        <v>936</v>
      </c>
      <c r="AY3512">
        <v>104</v>
      </c>
      <c r="AZ3512">
        <v>6100</v>
      </c>
      <c r="BA3512" t="s">
        <v>19705</v>
      </c>
      <c r="BB3512" t="s">
        <v>936</v>
      </c>
      <c r="BC3512">
        <v>104</v>
      </c>
      <c r="BD3512">
        <v>6100</v>
      </c>
      <c r="BE3512" t="s">
        <v>12857</v>
      </c>
      <c r="BF3512" t="s">
        <v>936</v>
      </c>
      <c r="BH3512">
        <v>106</v>
      </c>
      <c r="BI3512">
        <v>6100</v>
      </c>
      <c r="BJ3512" t="s">
        <v>6209</v>
      </c>
      <c r="BK3512" t="s">
        <v>937</v>
      </c>
      <c r="BP3512">
        <v>168</v>
      </c>
      <c r="BQ3512">
        <v>6131</v>
      </c>
      <c r="BS3512">
        <v>1</v>
      </c>
    </row>
    <row r="3513" spans="43:71" x14ac:dyDescent="0.2">
      <c r="AQ3513">
        <v>104</v>
      </c>
      <c r="AR3513">
        <v>6101</v>
      </c>
      <c r="AS3513" t="s">
        <v>33452</v>
      </c>
      <c r="AT3513" t="s">
        <v>936</v>
      </c>
      <c r="AU3513">
        <v>104</v>
      </c>
      <c r="AV3513">
        <v>6101</v>
      </c>
      <c r="AW3513" t="s">
        <v>26554</v>
      </c>
      <c r="AX3513" t="s">
        <v>936</v>
      </c>
      <c r="AY3513">
        <v>104</v>
      </c>
      <c r="AZ3513">
        <v>6101</v>
      </c>
      <c r="BA3513" t="s">
        <v>19706</v>
      </c>
      <c r="BB3513" t="s">
        <v>936</v>
      </c>
      <c r="BC3513">
        <v>104</v>
      </c>
      <c r="BD3513">
        <v>6101</v>
      </c>
      <c r="BE3513" t="s">
        <v>12858</v>
      </c>
      <c r="BF3513" t="s">
        <v>936</v>
      </c>
      <c r="BH3513">
        <v>106</v>
      </c>
      <c r="BI3513">
        <v>6101</v>
      </c>
      <c r="BJ3513" t="s">
        <v>6210</v>
      </c>
      <c r="BK3513" t="s">
        <v>937</v>
      </c>
      <c r="BP3513">
        <v>168</v>
      </c>
      <c r="BQ3513">
        <v>6140</v>
      </c>
      <c r="BS3513">
        <v>2</v>
      </c>
    </row>
    <row r="3514" spans="43:71" x14ac:dyDescent="0.2">
      <c r="AQ3514">
        <v>104</v>
      </c>
      <c r="AR3514">
        <v>6110</v>
      </c>
      <c r="AS3514" t="s">
        <v>33453</v>
      </c>
      <c r="AT3514" t="s">
        <v>936</v>
      </c>
      <c r="AU3514">
        <v>104</v>
      </c>
      <c r="AV3514">
        <v>6110</v>
      </c>
      <c r="AW3514" t="s">
        <v>26555</v>
      </c>
      <c r="AX3514" t="s">
        <v>936</v>
      </c>
      <c r="AY3514">
        <v>104</v>
      </c>
      <c r="AZ3514">
        <v>6110</v>
      </c>
      <c r="BA3514" t="s">
        <v>19707</v>
      </c>
      <c r="BB3514" t="s">
        <v>936</v>
      </c>
      <c r="BC3514">
        <v>104</v>
      </c>
      <c r="BD3514">
        <v>6110</v>
      </c>
      <c r="BE3514" t="s">
        <v>12859</v>
      </c>
      <c r="BF3514" t="s">
        <v>936</v>
      </c>
      <c r="BH3514">
        <v>106</v>
      </c>
      <c r="BI3514">
        <v>6110</v>
      </c>
      <c r="BJ3514" t="s">
        <v>6211</v>
      </c>
      <c r="BK3514" t="s">
        <v>936</v>
      </c>
      <c r="BP3514">
        <v>168</v>
      </c>
      <c r="BQ3514">
        <v>6150</v>
      </c>
      <c r="BS3514">
        <v>2</v>
      </c>
    </row>
    <row r="3515" spans="43:71" x14ac:dyDescent="0.2">
      <c r="AQ3515">
        <v>104</v>
      </c>
      <c r="AR3515">
        <v>6130</v>
      </c>
      <c r="AS3515" t="s">
        <v>33454</v>
      </c>
      <c r="AT3515" t="s">
        <v>937</v>
      </c>
      <c r="AU3515">
        <v>104</v>
      </c>
      <c r="AV3515">
        <v>6130</v>
      </c>
      <c r="AW3515" t="s">
        <v>26556</v>
      </c>
      <c r="AX3515" t="s">
        <v>937</v>
      </c>
      <c r="AY3515">
        <v>104</v>
      </c>
      <c r="AZ3515">
        <v>6130</v>
      </c>
      <c r="BA3515" t="s">
        <v>19708</v>
      </c>
      <c r="BB3515" t="s">
        <v>937</v>
      </c>
      <c r="BC3515">
        <v>104</v>
      </c>
      <c r="BD3515">
        <v>6130</v>
      </c>
      <c r="BE3515" t="s">
        <v>12860</v>
      </c>
      <c r="BF3515" t="s">
        <v>937</v>
      </c>
      <c r="BH3515">
        <v>106</v>
      </c>
      <c r="BI3515">
        <v>6130</v>
      </c>
      <c r="BJ3515" t="s">
        <v>6212</v>
      </c>
      <c r="BK3515" t="s">
        <v>936</v>
      </c>
      <c r="BP3515">
        <v>168</v>
      </c>
      <c r="BQ3515">
        <v>6160</v>
      </c>
      <c r="BS3515">
        <v>2</v>
      </c>
    </row>
    <row r="3516" spans="43:71" x14ac:dyDescent="0.2">
      <c r="AQ3516">
        <v>104</v>
      </c>
      <c r="AR3516">
        <v>6131</v>
      </c>
      <c r="AS3516" t="s">
        <v>33455</v>
      </c>
      <c r="AT3516" t="s">
        <v>937</v>
      </c>
      <c r="AU3516">
        <v>104</v>
      </c>
      <c r="AV3516">
        <v>6131</v>
      </c>
      <c r="AW3516" t="s">
        <v>26557</v>
      </c>
      <c r="AX3516" t="s">
        <v>937</v>
      </c>
      <c r="AY3516">
        <v>104</v>
      </c>
      <c r="AZ3516">
        <v>6131</v>
      </c>
      <c r="BA3516" t="s">
        <v>19709</v>
      </c>
      <c r="BB3516" t="s">
        <v>937</v>
      </c>
      <c r="BC3516">
        <v>104</v>
      </c>
      <c r="BD3516">
        <v>6131</v>
      </c>
      <c r="BE3516" t="s">
        <v>12861</v>
      </c>
      <c r="BF3516" t="s">
        <v>937</v>
      </c>
      <c r="BH3516">
        <v>106</v>
      </c>
      <c r="BI3516">
        <v>6131</v>
      </c>
      <c r="BJ3516" t="s">
        <v>6213</v>
      </c>
      <c r="BK3516" t="s">
        <v>937</v>
      </c>
      <c r="BP3516">
        <v>168</v>
      </c>
      <c r="BQ3516">
        <v>6170</v>
      </c>
      <c r="BS3516">
        <v>1</v>
      </c>
    </row>
    <row r="3517" spans="43:71" x14ac:dyDescent="0.2">
      <c r="AQ3517">
        <v>104</v>
      </c>
      <c r="AR3517">
        <v>6140</v>
      </c>
      <c r="AS3517" t="s">
        <v>33456</v>
      </c>
      <c r="AT3517" t="s">
        <v>937</v>
      </c>
      <c r="AU3517">
        <v>104</v>
      </c>
      <c r="AV3517">
        <v>6140</v>
      </c>
      <c r="AW3517" t="s">
        <v>26558</v>
      </c>
      <c r="AX3517" t="s">
        <v>937</v>
      </c>
      <c r="AY3517">
        <v>104</v>
      </c>
      <c r="AZ3517">
        <v>6140</v>
      </c>
      <c r="BA3517" t="s">
        <v>19710</v>
      </c>
      <c r="BB3517" t="s">
        <v>937</v>
      </c>
      <c r="BC3517">
        <v>104</v>
      </c>
      <c r="BD3517">
        <v>6140</v>
      </c>
      <c r="BE3517" t="s">
        <v>12862</v>
      </c>
      <c r="BF3517" t="s">
        <v>937</v>
      </c>
      <c r="BH3517">
        <v>106</v>
      </c>
      <c r="BI3517">
        <v>6140</v>
      </c>
      <c r="BJ3517" t="s">
        <v>6214</v>
      </c>
      <c r="BK3517" t="s">
        <v>937</v>
      </c>
      <c r="BP3517">
        <v>168</v>
      </c>
      <c r="BQ3517">
        <v>6180</v>
      </c>
      <c r="BS3517">
        <v>1</v>
      </c>
    </row>
    <row r="3518" spans="43:71" x14ac:dyDescent="0.2">
      <c r="AQ3518">
        <v>104</v>
      </c>
      <c r="AR3518">
        <v>6150</v>
      </c>
      <c r="AS3518" t="s">
        <v>33457</v>
      </c>
      <c r="AT3518" t="s">
        <v>937</v>
      </c>
      <c r="AU3518">
        <v>104</v>
      </c>
      <c r="AV3518">
        <v>6150</v>
      </c>
      <c r="AW3518" t="s">
        <v>26559</v>
      </c>
      <c r="AX3518" t="s">
        <v>937</v>
      </c>
      <c r="AY3518">
        <v>104</v>
      </c>
      <c r="AZ3518">
        <v>6150</v>
      </c>
      <c r="BA3518" t="s">
        <v>19711</v>
      </c>
      <c r="BB3518" t="s">
        <v>937</v>
      </c>
      <c r="BC3518">
        <v>104</v>
      </c>
      <c r="BD3518">
        <v>6150</v>
      </c>
      <c r="BE3518" t="s">
        <v>12863</v>
      </c>
      <c r="BF3518" t="s">
        <v>937</v>
      </c>
      <c r="BH3518">
        <v>106</v>
      </c>
      <c r="BI3518">
        <v>6150</v>
      </c>
      <c r="BJ3518" t="s">
        <v>6215</v>
      </c>
      <c r="BK3518" t="s">
        <v>937</v>
      </c>
      <c r="BP3518">
        <v>168</v>
      </c>
      <c r="BQ3518">
        <v>6190</v>
      </c>
      <c r="BS3518">
        <v>2</v>
      </c>
    </row>
    <row r="3519" spans="43:71" x14ac:dyDescent="0.2">
      <c r="AQ3519">
        <v>104</v>
      </c>
      <c r="AR3519">
        <v>6160</v>
      </c>
      <c r="AS3519" t="s">
        <v>33458</v>
      </c>
      <c r="AT3519" t="s">
        <v>937</v>
      </c>
      <c r="AU3519">
        <v>104</v>
      </c>
      <c r="AV3519">
        <v>6160</v>
      </c>
      <c r="AW3519" t="s">
        <v>26560</v>
      </c>
      <c r="AX3519" t="s">
        <v>937</v>
      </c>
      <c r="AY3519">
        <v>104</v>
      </c>
      <c r="AZ3519">
        <v>6160</v>
      </c>
      <c r="BA3519" t="s">
        <v>19712</v>
      </c>
      <c r="BB3519" t="s">
        <v>937</v>
      </c>
      <c r="BC3519">
        <v>104</v>
      </c>
      <c r="BD3519">
        <v>6160</v>
      </c>
      <c r="BE3519" t="s">
        <v>12864</v>
      </c>
      <c r="BF3519" t="s">
        <v>937</v>
      </c>
      <c r="BH3519">
        <v>106</v>
      </c>
      <c r="BI3519">
        <v>6160</v>
      </c>
      <c r="BJ3519" t="s">
        <v>6216</v>
      </c>
      <c r="BK3519" t="s">
        <v>937</v>
      </c>
      <c r="BP3519">
        <v>168</v>
      </c>
      <c r="BQ3519">
        <v>6200</v>
      </c>
      <c r="BS3519">
        <v>1</v>
      </c>
    </row>
    <row r="3520" spans="43:71" x14ac:dyDescent="0.2">
      <c r="AQ3520">
        <v>104</v>
      </c>
      <c r="AR3520">
        <v>6170</v>
      </c>
      <c r="AS3520" t="s">
        <v>33459</v>
      </c>
      <c r="AT3520" t="s">
        <v>937</v>
      </c>
      <c r="AU3520">
        <v>104</v>
      </c>
      <c r="AV3520">
        <v>6170</v>
      </c>
      <c r="AW3520" t="s">
        <v>26561</v>
      </c>
      <c r="AX3520" t="s">
        <v>937</v>
      </c>
      <c r="AY3520">
        <v>104</v>
      </c>
      <c r="AZ3520">
        <v>6170</v>
      </c>
      <c r="BA3520" t="s">
        <v>19713</v>
      </c>
      <c r="BB3520" t="s">
        <v>937</v>
      </c>
      <c r="BC3520">
        <v>104</v>
      </c>
      <c r="BD3520">
        <v>6170</v>
      </c>
      <c r="BE3520" t="s">
        <v>12865</v>
      </c>
      <c r="BF3520" t="s">
        <v>937</v>
      </c>
      <c r="BH3520">
        <v>106</v>
      </c>
      <c r="BI3520">
        <v>6170</v>
      </c>
      <c r="BJ3520" t="s">
        <v>6217</v>
      </c>
      <c r="BK3520" t="s">
        <v>937</v>
      </c>
      <c r="BP3520">
        <v>168</v>
      </c>
      <c r="BQ3520">
        <v>6210</v>
      </c>
      <c r="BS3520">
        <v>1</v>
      </c>
    </row>
    <row r="3521" spans="43:71" x14ac:dyDescent="0.2">
      <c r="AQ3521">
        <v>104</v>
      </c>
      <c r="AR3521">
        <v>6180</v>
      </c>
      <c r="AS3521" t="s">
        <v>33460</v>
      </c>
      <c r="AT3521" t="s">
        <v>937</v>
      </c>
      <c r="AU3521">
        <v>104</v>
      </c>
      <c r="AV3521">
        <v>6180</v>
      </c>
      <c r="AW3521" t="s">
        <v>26562</v>
      </c>
      <c r="AX3521" t="s">
        <v>937</v>
      </c>
      <c r="AY3521">
        <v>104</v>
      </c>
      <c r="AZ3521">
        <v>6180</v>
      </c>
      <c r="BA3521" t="s">
        <v>19714</v>
      </c>
      <c r="BB3521" t="s">
        <v>937</v>
      </c>
      <c r="BC3521">
        <v>104</v>
      </c>
      <c r="BD3521">
        <v>6180</v>
      </c>
      <c r="BE3521" t="s">
        <v>12866</v>
      </c>
      <c r="BF3521" t="s">
        <v>937</v>
      </c>
      <c r="BH3521">
        <v>106</v>
      </c>
      <c r="BI3521">
        <v>6180</v>
      </c>
      <c r="BJ3521" t="s">
        <v>6218</v>
      </c>
      <c r="BK3521" t="s">
        <v>937</v>
      </c>
      <c r="BP3521">
        <v>168</v>
      </c>
      <c r="BQ3521">
        <v>6240</v>
      </c>
      <c r="BS3521">
        <v>2</v>
      </c>
    </row>
    <row r="3522" spans="43:71" x14ac:dyDescent="0.2">
      <c r="AQ3522">
        <v>104</v>
      </c>
      <c r="AR3522">
        <v>6190</v>
      </c>
      <c r="AS3522" t="s">
        <v>33461</v>
      </c>
      <c r="AT3522" t="s">
        <v>937</v>
      </c>
      <c r="AU3522">
        <v>104</v>
      </c>
      <c r="AV3522">
        <v>6190</v>
      </c>
      <c r="AW3522" t="s">
        <v>26563</v>
      </c>
      <c r="AX3522" t="s">
        <v>937</v>
      </c>
      <c r="AY3522">
        <v>104</v>
      </c>
      <c r="AZ3522">
        <v>6190</v>
      </c>
      <c r="BA3522" t="s">
        <v>19715</v>
      </c>
      <c r="BB3522" t="s">
        <v>937</v>
      </c>
      <c r="BC3522">
        <v>104</v>
      </c>
      <c r="BD3522">
        <v>6190</v>
      </c>
      <c r="BE3522" t="s">
        <v>12867</v>
      </c>
      <c r="BF3522" t="s">
        <v>937</v>
      </c>
      <c r="BH3522">
        <v>106</v>
      </c>
      <c r="BI3522">
        <v>6190</v>
      </c>
      <c r="BJ3522" t="s">
        <v>6219</v>
      </c>
      <c r="BK3522" t="s">
        <v>937</v>
      </c>
      <c r="BP3522">
        <v>168</v>
      </c>
      <c r="BQ3522">
        <v>6250</v>
      </c>
      <c r="BS3522">
        <v>1</v>
      </c>
    </row>
    <row r="3523" spans="43:71" x14ac:dyDescent="0.2">
      <c r="AQ3523">
        <v>104</v>
      </c>
      <c r="AR3523">
        <v>6200</v>
      </c>
      <c r="AS3523" t="s">
        <v>33462</v>
      </c>
      <c r="AT3523" t="s">
        <v>937</v>
      </c>
      <c r="AU3523">
        <v>104</v>
      </c>
      <c r="AV3523">
        <v>6200</v>
      </c>
      <c r="AW3523" t="s">
        <v>26564</v>
      </c>
      <c r="AX3523" t="s">
        <v>937</v>
      </c>
      <c r="AY3523">
        <v>104</v>
      </c>
      <c r="AZ3523">
        <v>6200</v>
      </c>
      <c r="BA3523" t="s">
        <v>19716</v>
      </c>
      <c r="BB3523" t="s">
        <v>937</v>
      </c>
      <c r="BC3523">
        <v>104</v>
      </c>
      <c r="BD3523">
        <v>6200</v>
      </c>
      <c r="BE3523" t="s">
        <v>12868</v>
      </c>
      <c r="BF3523" t="s">
        <v>937</v>
      </c>
      <c r="BH3523">
        <v>106</v>
      </c>
      <c r="BI3523">
        <v>6200</v>
      </c>
      <c r="BJ3523" t="s">
        <v>6220</v>
      </c>
      <c r="BK3523" t="s">
        <v>939</v>
      </c>
      <c r="BP3523">
        <v>168</v>
      </c>
      <c r="BQ3523">
        <v>6256</v>
      </c>
      <c r="BS3523">
        <v>1</v>
      </c>
    </row>
    <row r="3524" spans="43:71" x14ac:dyDescent="0.2">
      <c r="AQ3524">
        <v>104</v>
      </c>
      <c r="AR3524">
        <v>6210</v>
      </c>
      <c r="AS3524" t="s">
        <v>33463</v>
      </c>
      <c r="AT3524" t="s">
        <v>936</v>
      </c>
      <c r="AU3524">
        <v>104</v>
      </c>
      <c r="AV3524">
        <v>6210</v>
      </c>
      <c r="AW3524" t="s">
        <v>26565</v>
      </c>
      <c r="AX3524" t="s">
        <v>936</v>
      </c>
      <c r="AY3524">
        <v>104</v>
      </c>
      <c r="AZ3524">
        <v>6210</v>
      </c>
      <c r="BA3524" t="s">
        <v>19717</v>
      </c>
      <c r="BB3524" t="s">
        <v>936</v>
      </c>
      <c r="BC3524">
        <v>104</v>
      </c>
      <c r="BD3524">
        <v>6210</v>
      </c>
      <c r="BE3524" t="s">
        <v>12869</v>
      </c>
      <c r="BF3524" t="s">
        <v>936</v>
      </c>
      <c r="BH3524">
        <v>106</v>
      </c>
      <c r="BI3524">
        <v>6210</v>
      </c>
      <c r="BJ3524" t="s">
        <v>6221</v>
      </c>
      <c r="BK3524" t="s">
        <v>936</v>
      </c>
      <c r="BP3524">
        <v>168</v>
      </c>
      <c r="BQ3524">
        <v>6260</v>
      </c>
      <c r="BS3524">
        <v>2</v>
      </c>
    </row>
    <row r="3525" spans="43:71" x14ac:dyDescent="0.2">
      <c r="AQ3525">
        <v>104</v>
      </c>
      <c r="AR3525">
        <v>6240</v>
      </c>
      <c r="AS3525" t="s">
        <v>33464</v>
      </c>
      <c r="AT3525" t="s">
        <v>937</v>
      </c>
      <c r="AU3525">
        <v>104</v>
      </c>
      <c r="AV3525">
        <v>6240</v>
      </c>
      <c r="AW3525" t="s">
        <v>26566</v>
      </c>
      <c r="AX3525" t="s">
        <v>937</v>
      </c>
      <c r="AY3525">
        <v>104</v>
      </c>
      <c r="AZ3525">
        <v>6240</v>
      </c>
      <c r="BA3525" t="s">
        <v>19718</v>
      </c>
      <c r="BB3525" t="s">
        <v>937</v>
      </c>
      <c r="BC3525">
        <v>104</v>
      </c>
      <c r="BD3525">
        <v>6240</v>
      </c>
      <c r="BE3525" t="s">
        <v>12870</v>
      </c>
      <c r="BF3525" t="s">
        <v>937</v>
      </c>
      <c r="BH3525">
        <v>106</v>
      </c>
      <c r="BI3525">
        <v>6240</v>
      </c>
      <c r="BJ3525" t="s">
        <v>6222</v>
      </c>
      <c r="BK3525" t="s">
        <v>937</v>
      </c>
      <c r="BP3525">
        <v>168</v>
      </c>
      <c r="BQ3525">
        <v>6270</v>
      </c>
      <c r="BS3525">
        <v>2</v>
      </c>
    </row>
    <row r="3526" spans="43:71" x14ac:dyDescent="0.2">
      <c r="AQ3526">
        <v>104</v>
      </c>
      <c r="AR3526">
        <v>6250</v>
      </c>
      <c r="AS3526" t="s">
        <v>33465</v>
      </c>
      <c r="AT3526" t="s">
        <v>936</v>
      </c>
      <c r="AU3526">
        <v>104</v>
      </c>
      <c r="AV3526">
        <v>6250</v>
      </c>
      <c r="AW3526" t="s">
        <v>26567</v>
      </c>
      <c r="AX3526" t="s">
        <v>936</v>
      </c>
      <c r="AY3526">
        <v>104</v>
      </c>
      <c r="AZ3526">
        <v>6250</v>
      </c>
      <c r="BA3526" t="s">
        <v>19719</v>
      </c>
      <c r="BB3526" t="s">
        <v>936</v>
      </c>
      <c r="BC3526">
        <v>104</v>
      </c>
      <c r="BD3526">
        <v>6250</v>
      </c>
      <c r="BE3526" t="s">
        <v>12871</v>
      </c>
      <c r="BF3526" t="s">
        <v>936</v>
      </c>
      <c r="BH3526">
        <v>106</v>
      </c>
      <c r="BI3526">
        <v>6250</v>
      </c>
      <c r="BJ3526" t="s">
        <v>6223</v>
      </c>
      <c r="BK3526" t="s">
        <v>936</v>
      </c>
      <c r="BP3526">
        <v>168</v>
      </c>
      <c r="BQ3526">
        <v>6280</v>
      </c>
      <c r="BS3526">
        <v>1</v>
      </c>
    </row>
    <row r="3527" spans="43:71" x14ac:dyDescent="0.2">
      <c r="AQ3527">
        <v>104</v>
      </c>
      <c r="AR3527">
        <v>6256</v>
      </c>
      <c r="AS3527" t="s">
        <v>33466</v>
      </c>
      <c r="AT3527" t="s">
        <v>936</v>
      </c>
      <c r="AU3527">
        <v>104</v>
      </c>
      <c r="AV3527">
        <v>6256</v>
      </c>
      <c r="AW3527" t="s">
        <v>26568</v>
      </c>
      <c r="AX3527" t="s">
        <v>936</v>
      </c>
      <c r="AY3527">
        <v>104</v>
      </c>
      <c r="AZ3527">
        <v>6256</v>
      </c>
      <c r="BA3527" t="s">
        <v>19720</v>
      </c>
      <c r="BB3527" t="s">
        <v>936</v>
      </c>
      <c r="BC3527">
        <v>104</v>
      </c>
      <c r="BD3527">
        <v>6256</v>
      </c>
      <c r="BE3527" t="s">
        <v>12872</v>
      </c>
      <c r="BF3527" t="s">
        <v>936</v>
      </c>
      <c r="BH3527">
        <v>106</v>
      </c>
      <c r="BI3527">
        <v>6256</v>
      </c>
      <c r="BJ3527" t="s">
        <v>6224</v>
      </c>
      <c r="BK3527" t="s">
        <v>936</v>
      </c>
      <c r="BP3527">
        <v>168</v>
      </c>
      <c r="BQ3527">
        <v>6290</v>
      </c>
      <c r="BS3527">
        <v>1</v>
      </c>
    </row>
    <row r="3528" spans="43:71" x14ac:dyDescent="0.2">
      <c r="AQ3528">
        <v>104</v>
      </c>
      <c r="AR3528">
        <v>6260</v>
      </c>
      <c r="AS3528" t="s">
        <v>33467</v>
      </c>
      <c r="AT3528" t="s">
        <v>937</v>
      </c>
      <c r="AU3528">
        <v>104</v>
      </c>
      <c r="AV3528">
        <v>6260</v>
      </c>
      <c r="AW3528" t="s">
        <v>26569</v>
      </c>
      <c r="AX3528" t="s">
        <v>937</v>
      </c>
      <c r="AY3528">
        <v>104</v>
      </c>
      <c r="AZ3528">
        <v>6260</v>
      </c>
      <c r="BA3528" t="s">
        <v>19721</v>
      </c>
      <c r="BB3528" t="s">
        <v>937</v>
      </c>
      <c r="BC3528">
        <v>104</v>
      </c>
      <c r="BD3528">
        <v>6260</v>
      </c>
      <c r="BE3528" t="s">
        <v>12873</v>
      </c>
      <c r="BF3528" t="s">
        <v>937</v>
      </c>
      <c r="BH3528">
        <v>106</v>
      </c>
      <c r="BI3528">
        <v>6260</v>
      </c>
      <c r="BJ3528" t="s">
        <v>6225</v>
      </c>
      <c r="BK3528" t="s">
        <v>937</v>
      </c>
      <c r="BP3528">
        <v>168</v>
      </c>
      <c r="BQ3528">
        <v>6300</v>
      </c>
      <c r="BS3528">
        <v>1</v>
      </c>
    </row>
    <row r="3529" spans="43:71" x14ac:dyDescent="0.2">
      <c r="AQ3529">
        <v>104</v>
      </c>
      <c r="AR3529">
        <v>6270</v>
      </c>
      <c r="AS3529" t="s">
        <v>33468</v>
      </c>
      <c r="AT3529" t="s">
        <v>937</v>
      </c>
      <c r="AU3529">
        <v>104</v>
      </c>
      <c r="AV3529">
        <v>6270</v>
      </c>
      <c r="AW3529" t="s">
        <v>26570</v>
      </c>
      <c r="AX3529" t="s">
        <v>937</v>
      </c>
      <c r="AY3529">
        <v>104</v>
      </c>
      <c r="AZ3529">
        <v>6270</v>
      </c>
      <c r="BA3529" t="s">
        <v>19722</v>
      </c>
      <c r="BB3529" t="s">
        <v>937</v>
      </c>
      <c r="BC3529">
        <v>104</v>
      </c>
      <c r="BD3529">
        <v>6270</v>
      </c>
      <c r="BE3529" t="s">
        <v>12874</v>
      </c>
      <c r="BF3529" t="s">
        <v>937</v>
      </c>
      <c r="BH3529">
        <v>106</v>
      </c>
      <c r="BI3529">
        <v>6270</v>
      </c>
      <c r="BJ3529" t="s">
        <v>6226</v>
      </c>
      <c r="BK3529" t="s">
        <v>937</v>
      </c>
      <c r="BP3529">
        <v>168</v>
      </c>
      <c r="BQ3529">
        <v>6310</v>
      </c>
      <c r="BS3529">
        <v>1</v>
      </c>
    </row>
    <row r="3530" spans="43:71" x14ac:dyDescent="0.2">
      <c r="AQ3530">
        <v>104</v>
      </c>
      <c r="AR3530">
        <v>6280</v>
      </c>
      <c r="AS3530" t="s">
        <v>33469</v>
      </c>
      <c r="AT3530" t="s">
        <v>937</v>
      </c>
      <c r="AU3530">
        <v>104</v>
      </c>
      <c r="AV3530">
        <v>6280</v>
      </c>
      <c r="AW3530" t="s">
        <v>26571</v>
      </c>
      <c r="AX3530" t="s">
        <v>937</v>
      </c>
      <c r="AY3530">
        <v>104</v>
      </c>
      <c r="AZ3530">
        <v>6280</v>
      </c>
      <c r="BA3530" t="s">
        <v>19723</v>
      </c>
      <c r="BB3530" t="s">
        <v>937</v>
      </c>
      <c r="BC3530">
        <v>104</v>
      </c>
      <c r="BD3530">
        <v>6280</v>
      </c>
      <c r="BE3530" t="s">
        <v>12875</v>
      </c>
      <c r="BF3530" t="s">
        <v>937</v>
      </c>
      <c r="BH3530">
        <v>106</v>
      </c>
      <c r="BI3530">
        <v>6280</v>
      </c>
      <c r="BJ3530" t="s">
        <v>6227</v>
      </c>
      <c r="BK3530" t="s">
        <v>936</v>
      </c>
      <c r="BP3530">
        <v>168</v>
      </c>
      <c r="BQ3530">
        <v>6320</v>
      </c>
      <c r="BS3530">
        <v>2</v>
      </c>
    </row>
    <row r="3531" spans="43:71" x14ac:dyDescent="0.2">
      <c r="AQ3531">
        <v>104</v>
      </c>
      <c r="AR3531">
        <v>6290</v>
      </c>
      <c r="AS3531" t="s">
        <v>33470</v>
      </c>
      <c r="AT3531" t="s">
        <v>937</v>
      </c>
      <c r="AU3531">
        <v>104</v>
      </c>
      <c r="AV3531">
        <v>6290</v>
      </c>
      <c r="AW3531" t="s">
        <v>26572</v>
      </c>
      <c r="AX3531" t="s">
        <v>937</v>
      </c>
      <c r="AY3531">
        <v>104</v>
      </c>
      <c r="AZ3531">
        <v>6290</v>
      </c>
      <c r="BA3531" t="s">
        <v>19724</v>
      </c>
      <c r="BB3531" t="s">
        <v>937</v>
      </c>
      <c r="BC3531">
        <v>104</v>
      </c>
      <c r="BD3531">
        <v>6290</v>
      </c>
      <c r="BE3531" t="s">
        <v>12876</v>
      </c>
      <c r="BF3531" t="s">
        <v>937</v>
      </c>
      <c r="BH3531">
        <v>106</v>
      </c>
      <c r="BI3531">
        <v>6290</v>
      </c>
      <c r="BJ3531" t="s">
        <v>6228</v>
      </c>
      <c r="BK3531" t="s">
        <v>936</v>
      </c>
      <c r="BP3531">
        <v>168</v>
      </c>
      <c r="BQ3531">
        <v>6330</v>
      </c>
      <c r="BS3531">
        <v>1</v>
      </c>
    </row>
    <row r="3532" spans="43:71" x14ac:dyDescent="0.2">
      <c r="AQ3532">
        <v>104</v>
      </c>
      <c r="AR3532">
        <v>6300</v>
      </c>
      <c r="AS3532" t="s">
        <v>33471</v>
      </c>
      <c r="AT3532" t="s">
        <v>936</v>
      </c>
      <c r="AU3532">
        <v>104</v>
      </c>
      <c r="AV3532">
        <v>6300</v>
      </c>
      <c r="AW3532" t="s">
        <v>26573</v>
      </c>
      <c r="AX3532" t="s">
        <v>936</v>
      </c>
      <c r="AY3532">
        <v>104</v>
      </c>
      <c r="AZ3532">
        <v>6300</v>
      </c>
      <c r="BA3532" t="s">
        <v>19725</v>
      </c>
      <c r="BB3532" t="s">
        <v>936</v>
      </c>
      <c r="BC3532">
        <v>104</v>
      </c>
      <c r="BD3532">
        <v>6300</v>
      </c>
      <c r="BE3532" t="s">
        <v>12877</v>
      </c>
      <c r="BF3532" t="s">
        <v>936</v>
      </c>
      <c r="BH3532">
        <v>106</v>
      </c>
      <c r="BI3532">
        <v>6300</v>
      </c>
      <c r="BJ3532" t="s">
        <v>6229</v>
      </c>
      <c r="BK3532" t="s">
        <v>936</v>
      </c>
      <c r="BP3532">
        <v>168</v>
      </c>
      <c r="BQ3532">
        <v>6340</v>
      </c>
      <c r="BS3532">
        <v>1</v>
      </c>
    </row>
    <row r="3533" spans="43:71" x14ac:dyDescent="0.2">
      <c r="AQ3533">
        <v>104</v>
      </c>
      <c r="AR3533">
        <v>6310</v>
      </c>
      <c r="AS3533" t="s">
        <v>33472</v>
      </c>
      <c r="AT3533" t="s">
        <v>936</v>
      </c>
      <c r="AU3533">
        <v>104</v>
      </c>
      <c r="AV3533">
        <v>6310</v>
      </c>
      <c r="AW3533" t="s">
        <v>26574</v>
      </c>
      <c r="AX3533" t="s">
        <v>936</v>
      </c>
      <c r="AY3533">
        <v>104</v>
      </c>
      <c r="AZ3533">
        <v>6310</v>
      </c>
      <c r="BA3533" t="s">
        <v>19726</v>
      </c>
      <c r="BB3533" t="s">
        <v>936</v>
      </c>
      <c r="BC3533">
        <v>104</v>
      </c>
      <c r="BD3533">
        <v>6310</v>
      </c>
      <c r="BE3533" t="s">
        <v>12878</v>
      </c>
      <c r="BF3533" t="s">
        <v>936</v>
      </c>
      <c r="BH3533">
        <v>106</v>
      </c>
      <c r="BI3533">
        <v>6310</v>
      </c>
      <c r="BJ3533" t="s">
        <v>6230</v>
      </c>
      <c r="BK3533" t="s">
        <v>936</v>
      </c>
      <c r="BP3533">
        <v>169</v>
      </c>
      <c r="BQ3533">
        <v>6010</v>
      </c>
      <c r="BS3533">
        <v>2</v>
      </c>
    </row>
    <row r="3534" spans="43:71" x14ac:dyDescent="0.2">
      <c r="AQ3534">
        <v>104</v>
      </c>
      <c r="AR3534">
        <v>6320</v>
      </c>
      <c r="AS3534" t="s">
        <v>33473</v>
      </c>
      <c r="AT3534" t="s">
        <v>938</v>
      </c>
      <c r="AU3534">
        <v>104</v>
      </c>
      <c r="AV3534">
        <v>6320</v>
      </c>
      <c r="AW3534" t="s">
        <v>26575</v>
      </c>
      <c r="AX3534" t="s">
        <v>938</v>
      </c>
      <c r="AY3534">
        <v>104</v>
      </c>
      <c r="AZ3534">
        <v>6320</v>
      </c>
      <c r="BA3534" t="s">
        <v>19727</v>
      </c>
      <c r="BB3534" t="s">
        <v>936</v>
      </c>
      <c r="BC3534">
        <v>104</v>
      </c>
      <c r="BD3534">
        <v>6320</v>
      </c>
      <c r="BE3534" t="s">
        <v>12879</v>
      </c>
      <c r="BF3534" t="s">
        <v>936</v>
      </c>
      <c r="BH3534">
        <v>106</v>
      </c>
      <c r="BI3534">
        <v>6320</v>
      </c>
      <c r="BJ3534" t="s">
        <v>6231</v>
      </c>
      <c r="BK3534" t="s">
        <v>936</v>
      </c>
      <c r="BP3534">
        <v>169</v>
      </c>
      <c r="BQ3534">
        <v>6020</v>
      </c>
      <c r="BS3534">
        <v>2</v>
      </c>
    </row>
    <row r="3535" spans="43:71" x14ac:dyDescent="0.2">
      <c r="AQ3535">
        <v>104</v>
      </c>
      <c r="AR3535">
        <v>6330</v>
      </c>
      <c r="AS3535" t="s">
        <v>33474</v>
      </c>
      <c r="AT3535" t="s">
        <v>936</v>
      </c>
      <c r="AU3535">
        <v>104</v>
      </c>
      <c r="AV3535">
        <v>6330</v>
      </c>
      <c r="AW3535" t="s">
        <v>26576</v>
      </c>
      <c r="AX3535" t="s">
        <v>936</v>
      </c>
      <c r="AY3535">
        <v>104</v>
      </c>
      <c r="AZ3535">
        <v>6330</v>
      </c>
      <c r="BA3535" t="s">
        <v>19728</v>
      </c>
      <c r="BB3535" t="s">
        <v>936</v>
      </c>
      <c r="BC3535">
        <v>104</v>
      </c>
      <c r="BD3535">
        <v>6330</v>
      </c>
      <c r="BE3535" t="s">
        <v>12880</v>
      </c>
      <c r="BF3535" t="s">
        <v>936</v>
      </c>
      <c r="BH3535">
        <v>106</v>
      </c>
      <c r="BI3535">
        <v>6330</v>
      </c>
      <c r="BJ3535" t="s">
        <v>6232</v>
      </c>
      <c r="BK3535" t="s">
        <v>936</v>
      </c>
      <c r="BP3535">
        <v>169</v>
      </c>
      <c r="BQ3535">
        <v>6030</v>
      </c>
      <c r="BS3535">
        <v>2</v>
      </c>
    </row>
    <row r="3536" spans="43:71" x14ac:dyDescent="0.2">
      <c r="AQ3536">
        <v>104</v>
      </c>
      <c r="AR3536">
        <v>6340</v>
      </c>
      <c r="AS3536" t="s">
        <v>33475</v>
      </c>
      <c r="AT3536" t="s">
        <v>936</v>
      </c>
      <c r="AU3536">
        <v>104</v>
      </c>
      <c r="AV3536">
        <v>6340</v>
      </c>
      <c r="AW3536" t="s">
        <v>26577</v>
      </c>
      <c r="AX3536" t="s">
        <v>936</v>
      </c>
      <c r="AY3536">
        <v>104</v>
      </c>
      <c r="AZ3536">
        <v>6340</v>
      </c>
      <c r="BA3536" t="s">
        <v>19729</v>
      </c>
      <c r="BB3536" t="s">
        <v>936</v>
      </c>
      <c r="BC3536">
        <v>104</v>
      </c>
      <c r="BD3536">
        <v>6340</v>
      </c>
      <c r="BE3536" t="s">
        <v>12881</v>
      </c>
      <c r="BF3536" t="s">
        <v>936</v>
      </c>
      <c r="BH3536">
        <v>106</v>
      </c>
      <c r="BI3536">
        <v>6340</v>
      </c>
      <c r="BJ3536" t="s">
        <v>6233</v>
      </c>
      <c r="BK3536" t="s">
        <v>936</v>
      </c>
      <c r="BP3536">
        <v>169</v>
      </c>
      <c r="BQ3536">
        <v>6040</v>
      </c>
      <c r="BS3536">
        <v>2</v>
      </c>
    </row>
    <row r="3537" spans="43:71" x14ac:dyDescent="0.2">
      <c r="AQ3537">
        <v>104</v>
      </c>
      <c r="AR3537">
        <v>6350</v>
      </c>
      <c r="AS3537" t="s">
        <v>33476</v>
      </c>
      <c r="AT3537" t="s">
        <v>936</v>
      </c>
      <c r="AU3537">
        <v>104</v>
      </c>
      <c r="AV3537">
        <v>6350</v>
      </c>
      <c r="AW3537" t="s">
        <v>26578</v>
      </c>
      <c r="AX3537" t="s">
        <v>936</v>
      </c>
      <c r="AY3537">
        <v>104</v>
      </c>
      <c r="AZ3537">
        <v>6350</v>
      </c>
      <c r="BA3537" t="s">
        <v>19730</v>
      </c>
      <c r="BB3537" t="s">
        <v>936</v>
      </c>
      <c r="BC3537">
        <v>104</v>
      </c>
      <c r="BD3537">
        <v>6350</v>
      </c>
      <c r="BE3537" t="s">
        <v>12882</v>
      </c>
      <c r="BF3537" t="s">
        <v>936</v>
      </c>
      <c r="BH3537">
        <v>106</v>
      </c>
      <c r="BI3537">
        <v>6350</v>
      </c>
      <c r="BJ3537" t="s">
        <v>6234</v>
      </c>
      <c r="BK3537" t="s">
        <v>936</v>
      </c>
      <c r="BP3537">
        <v>169</v>
      </c>
      <c r="BQ3537">
        <v>6070</v>
      </c>
      <c r="BS3537">
        <v>2</v>
      </c>
    </row>
    <row r="3538" spans="43:71" x14ac:dyDescent="0.2">
      <c r="AQ3538">
        <v>104</v>
      </c>
      <c r="AR3538">
        <v>6360</v>
      </c>
      <c r="AS3538" t="s">
        <v>33477</v>
      </c>
      <c r="AT3538" t="s">
        <v>936</v>
      </c>
      <c r="AU3538">
        <v>104</v>
      </c>
      <c r="AV3538">
        <v>6360</v>
      </c>
      <c r="AW3538" t="s">
        <v>26579</v>
      </c>
      <c r="AX3538" t="s">
        <v>936</v>
      </c>
      <c r="AY3538">
        <v>104</v>
      </c>
      <c r="AZ3538">
        <v>6360</v>
      </c>
      <c r="BA3538" t="s">
        <v>19731</v>
      </c>
      <c r="BB3538" t="s">
        <v>936</v>
      </c>
      <c r="BC3538">
        <v>104</v>
      </c>
      <c r="BD3538">
        <v>6360</v>
      </c>
      <c r="BE3538" t="s">
        <v>12883</v>
      </c>
      <c r="BF3538" t="s">
        <v>936</v>
      </c>
      <c r="BH3538">
        <v>106</v>
      </c>
      <c r="BI3538">
        <v>6360</v>
      </c>
      <c r="BJ3538" t="s">
        <v>6235</v>
      </c>
      <c r="BK3538" t="s">
        <v>936</v>
      </c>
      <c r="BP3538">
        <v>169</v>
      </c>
      <c r="BQ3538">
        <v>6080</v>
      </c>
      <c r="BS3538">
        <v>2</v>
      </c>
    </row>
    <row r="3539" spans="43:71" x14ac:dyDescent="0.2">
      <c r="AQ3539">
        <v>104</v>
      </c>
      <c r="AR3539">
        <v>7205</v>
      </c>
      <c r="AS3539" t="s">
        <v>33478</v>
      </c>
      <c r="AT3539" t="s">
        <v>937</v>
      </c>
      <c r="AU3539">
        <v>104</v>
      </c>
      <c r="AV3539">
        <v>7205</v>
      </c>
      <c r="AW3539" t="s">
        <v>26580</v>
      </c>
      <c r="AX3539" t="s">
        <v>937</v>
      </c>
      <c r="AY3539">
        <v>104</v>
      </c>
      <c r="AZ3539">
        <v>7205</v>
      </c>
      <c r="BA3539" t="s">
        <v>19732</v>
      </c>
      <c r="BB3539" t="s">
        <v>937</v>
      </c>
      <c r="BC3539">
        <v>104</v>
      </c>
      <c r="BD3539">
        <v>7205</v>
      </c>
      <c r="BE3539" t="s">
        <v>12884</v>
      </c>
      <c r="BF3539" t="s">
        <v>937</v>
      </c>
      <c r="BH3539">
        <v>106</v>
      </c>
      <c r="BI3539">
        <v>7205</v>
      </c>
      <c r="BJ3539" t="s">
        <v>6236</v>
      </c>
      <c r="BK3539" t="s">
        <v>937</v>
      </c>
      <c r="BP3539">
        <v>169</v>
      </c>
      <c r="BQ3539">
        <v>6090</v>
      </c>
      <c r="BS3539">
        <v>2</v>
      </c>
    </row>
    <row r="3540" spans="43:71" x14ac:dyDescent="0.2">
      <c r="AQ3540">
        <v>104</v>
      </c>
      <c r="AR3540">
        <v>7206</v>
      </c>
      <c r="AS3540" t="s">
        <v>33479</v>
      </c>
      <c r="AT3540" t="s">
        <v>937</v>
      </c>
      <c r="AU3540">
        <v>104</v>
      </c>
      <c r="AV3540">
        <v>7206</v>
      </c>
      <c r="AW3540" t="s">
        <v>26581</v>
      </c>
      <c r="AX3540" t="s">
        <v>937</v>
      </c>
      <c r="AY3540">
        <v>104</v>
      </c>
      <c r="AZ3540">
        <v>7206</v>
      </c>
      <c r="BA3540" t="s">
        <v>19733</v>
      </c>
      <c r="BB3540" t="s">
        <v>937</v>
      </c>
      <c r="BC3540">
        <v>104</v>
      </c>
      <c r="BD3540">
        <v>7206</v>
      </c>
      <c r="BE3540" t="s">
        <v>12885</v>
      </c>
      <c r="BF3540" t="s">
        <v>937</v>
      </c>
      <c r="BH3540">
        <v>106</v>
      </c>
      <c r="BI3540">
        <v>7206</v>
      </c>
      <c r="BJ3540" t="s">
        <v>6237</v>
      </c>
      <c r="BK3540" t="s">
        <v>936</v>
      </c>
      <c r="BP3540">
        <v>169</v>
      </c>
      <c r="BQ3540">
        <v>6100</v>
      </c>
      <c r="BS3540">
        <v>2</v>
      </c>
    </row>
    <row r="3541" spans="43:71" x14ac:dyDescent="0.2">
      <c r="AQ3541">
        <v>104</v>
      </c>
      <c r="AR3541">
        <v>7207</v>
      </c>
      <c r="AS3541" t="s">
        <v>33480</v>
      </c>
      <c r="AT3541" t="s">
        <v>938</v>
      </c>
      <c r="AU3541">
        <v>104</v>
      </c>
      <c r="AV3541">
        <v>7207</v>
      </c>
      <c r="AW3541" t="s">
        <v>26582</v>
      </c>
      <c r="AX3541" t="s">
        <v>938</v>
      </c>
      <c r="AY3541">
        <v>104</v>
      </c>
      <c r="AZ3541">
        <v>7207</v>
      </c>
      <c r="BA3541" t="s">
        <v>19734</v>
      </c>
      <c r="BB3541" t="s">
        <v>938</v>
      </c>
      <c r="BC3541">
        <v>104</v>
      </c>
      <c r="BD3541">
        <v>7207</v>
      </c>
      <c r="BE3541" t="s">
        <v>12886</v>
      </c>
      <c r="BF3541" t="s">
        <v>938</v>
      </c>
      <c r="BH3541">
        <v>106</v>
      </c>
      <c r="BI3541">
        <v>7207</v>
      </c>
      <c r="BJ3541" t="s">
        <v>6238</v>
      </c>
      <c r="BK3541" t="s">
        <v>936</v>
      </c>
      <c r="BP3541">
        <v>169</v>
      </c>
      <c r="BQ3541">
        <v>6101</v>
      </c>
      <c r="BS3541">
        <v>2</v>
      </c>
    </row>
    <row r="3542" spans="43:71" x14ac:dyDescent="0.2">
      <c r="AQ3542">
        <v>104</v>
      </c>
      <c r="AR3542">
        <v>7210</v>
      </c>
      <c r="AS3542" t="s">
        <v>33481</v>
      </c>
      <c r="AT3542" t="s">
        <v>936</v>
      </c>
      <c r="AU3542">
        <v>104</v>
      </c>
      <c r="AV3542">
        <v>7210</v>
      </c>
      <c r="AW3542" t="s">
        <v>26583</v>
      </c>
      <c r="AX3542" t="s">
        <v>936</v>
      </c>
      <c r="AY3542">
        <v>104</v>
      </c>
      <c r="AZ3542">
        <v>7210</v>
      </c>
      <c r="BA3542" t="s">
        <v>19735</v>
      </c>
      <c r="BB3542" t="s">
        <v>936</v>
      </c>
      <c r="BC3542">
        <v>104</v>
      </c>
      <c r="BD3542">
        <v>7210</v>
      </c>
      <c r="BE3542" t="s">
        <v>12887</v>
      </c>
      <c r="BF3542" t="s">
        <v>936</v>
      </c>
      <c r="BH3542">
        <v>106</v>
      </c>
      <c r="BI3542">
        <v>7210</v>
      </c>
      <c r="BJ3542" t="s">
        <v>6239</v>
      </c>
      <c r="BK3542" t="s">
        <v>937</v>
      </c>
      <c r="BP3542">
        <v>169</v>
      </c>
      <c r="BQ3542">
        <v>6110</v>
      </c>
      <c r="BS3542">
        <v>3</v>
      </c>
    </row>
    <row r="3543" spans="43:71" x14ac:dyDescent="0.2">
      <c r="AQ3543">
        <v>104</v>
      </c>
      <c r="AR3543">
        <v>8073</v>
      </c>
      <c r="AS3543" t="s">
        <v>33482</v>
      </c>
      <c r="AT3543" t="s">
        <v>936</v>
      </c>
      <c r="AU3543">
        <v>104</v>
      </c>
      <c r="AV3543">
        <v>8073</v>
      </c>
      <c r="AW3543" t="s">
        <v>26584</v>
      </c>
      <c r="AX3543" t="s">
        <v>936</v>
      </c>
      <c r="AY3543">
        <v>104</v>
      </c>
      <c r="AZ3543">
        <v>8073</v>
      </c>
      <c r="BA3543" t="s">
        <v>19736</v>
      </c>
      <c r="BB3543" t="s">
        <v>936</v>
      </c>
      <c r="BC3543">
        <v>104</v>
      </c>
      <c r="BD3543">
        <v>8073</v>
      </c>
      <c r="BE3543" t="s">
        <v>12888</v>
      </c>
      <c r="BF3543" t="s">
        <v>936</v>
      </c>
      <c r="BH3543">
        <v>106</v>
      </c>
      <c r="BI3543">
        <v>8073</v>
      </c>
      <c r="BJ3543" t="s">
        <v>6240</v>
      </c>
      <c r="BK3543" t="s">
        <v>936</v>
      </c>
      <c r="BP3543">
        <v>169</v>
      </c>
      <c r="BQ3543">
        <v>6130</v>
      </c>
      <c r="BS3543">
        <v>3</v>
      </c>
    </row>
    <row r="3544" spans="43:71" x14ac:dyDescent="0.2">
      <c r="AQ3544">
        <v>104</v>
      </c>
      <c r="AR3544">
        <v>8074</v>
      </c>
      <c r="AS3544" t="s">
        <v>33483</v>
      </c>
      <c r="AT3544" t="s">
        <v>937</v>
      </c>
      <c r="AU3544">
        <v>104</v>
      </c>
      <c r="AV3544">
        <v>8074</v>
      </c>
      <c r="AW3544" t="s">
        <v>26585</v>
      </c>
      <c r="AX3544" t="s">
        <v>937</v>
      </c>
      <c r="AY3544">
        <v>104</v>
      </c>
      <c r="AZ3544">
        <v>8074</v>
      </c>
      <c r="BA3544" t="s">
        <v>19737</v>
      </c>
      <c r="BB3544" t="s">
        <v>937</v>
      </c>
      <c r="BC3544">
        <v>104</v>
      </c>
      <c r="BD3544">
        <v>8074</v>
      </c>
      <c r="BE3544" t="s">
        <v>12889</v>
      </c>
      <c r="BF3544" t="s">
        <v>937</v>
      </c>
      <c r="BH3544">
        <v>106</v>
      </c>
      <c r="BI3544">
        <v>8074</v>
      </c>
      <c r="BJ3544" t="s">
        <v>6241</v>
      </c>
      <c r="BK3544" t="s">
        <v>937</v>
      </c>
      <c r="BP3544">
        <v>169</v>
      </c>
      <c r="BQ3544">
        <v>6131</v>
      </c>
      <c r="BS3544">
        <v>2</v>
      </c>
    </row>
    <row r="3545" spans="43:71" x14ac:dyDescent="0.2">
      <c r="AQ3545">
        <v>104</v>
      </c>
      <c r="AR3545">
        <v>8075</v>
      </c>
      <c r="AS3545" t="s">
        <v>33484</v>
      </c>
      <c r="AT3545" t="s">
        <v>937</v>
      </c>
      <c r="AU3545">
        <v>104</v>
      </c>
      <c r="AV3545">
        <v>8075</v>
      </c>
      <c r="AW3545" t="s">
        <v>26586</v>
      </c>
      <c r="AX3545" t="s">
        <v>937</v>
      </c>
      <c r="AY3545">
        <v>104</v>
      </c>
      <c r="AZ3545">
        <v>8075</v>
      </c>
      <c r="BA3545" t="s">
        <v>19738</v>
      </c>
      <c r="BB3545" t="s">
        <v>937</v>
      </c>
      <c r="BC3545">
        <v>104</v>
      </c>
      <c r="BD3545">
        <v>8075</v>
      </c>
      <c r="BE3545" t="s">
        <v>12890</v>
      </c>
      <c r="BF3545" t="s">
        <v>937</v>
      </c>
      <c r="BH3545">
        <v>106</v>
      </c>
      <c r="BI3545">
        <v>8075</v>
      </c>
      <c r="BJ3545" t="s">
        <v>6242</v>
      </c>
      <c r="BK3545" t="s">
        <v>936</v>
      </c>
      <c r="BP3545">
        <v>169</v>
      </c>
      <c r="BQ3545">
        <v>6140</v>
      </c>
      <c r="BS3545">
        <v>2</v>
      </c>
    </row>
    <row r="3546" spans="43:71" x14ac:dyDescent="0.2">
      <c r="AQ3546">
        <v>104</v>
      </c>
      <c r="AR3546">
        <v>8076</v>
      </c>
      <c r="AS3546" t="s">
        <v>33485</v>
      </c>
      <c r="AT3546" t="s">
        <v>936</v>
      </c>
      <c r="AU3546">
        <v>104</v>
      </c>
      <c r="AV3546">
        <v>8076</v>
      </c>
      <c r="AW3546" t="s">
        <v>26587</v>
      </c>
      <c r="AX3546" t="s">
        <v>936</v>
      </c>
      <c r="AY3546">
        <v>104</v>
      </c>
      <c r="AZ3546">
        <v>8076</v>
      </c>
      <c r="BA3546" t="s">
        <v>19739</v>
      </c>
      <c r="BB3546" t="s">
        <v>936</v>
      </c>
      <c r="BC3546">
        <v>104</v>
      </c>
      <c r="BD3546">
        <v>8076</v>
      </c>
      <c r="BE3546" t="s">
        <v>12891</v>
      </c>
      <c r="BF3546" t="s">
        <v>936</v>
      </c>
      <c r="BH3546">
        <v>106</v>
      </c>
      <c r="BI3546">
        <v>8076</v>
      </c>
      <c r="BJ3546" t="s">
        <v>6243</v>
      </c>
      <c r="BK3546" t="s">
        <v>937</v>
      </c>
      <c r="BP3546">
        <v>169</v>
      </c>
      <c r="BQ3546">
        <v>6150</v>
      </c>
      <c r="BS3546">
        <v>2</v>
      </c>
    </row>
    <row r="3547" spans="43:71" x14ac:dyDescent="0.2">
      <c r="AQ3547">
        <v>104</v>
      </c>
      <c r="AR3547">
        <v>8077</v>
      </c>
      <c r="AS3547" t="s">
        <v>33486</v>
      </c>
      <c r="AT3547" t="s">
        <v>937</v>
      </c>
      <c r="AU3547">
        <v>104</v>
      </c>
      <c r="AV3547">
        <v>8077</v>
      </c>
      <c r="AW3547" t="s">
        <v>26588</v>
      </c>
      <c r="AX3547" t="s">
        <v>937</v>
      </c>
      <c r="AY3547">
        <v>104</v>
      </c>
      <c r="AZ3547">
        <v>8077</v>
      </c>
      <c r="BA3547" t="s">
        <v>19740</v>
      </c>
      <c r="BB3547" t="s">
        <v>937</v>
      </c>
      <c r="BC3547">
        <v>104</v>
      </c>
      <c r="BD3547">
        <v>8077</v>
      </c>
      <c r="BE3547" t="s">
        <v>12892</v>
      </c>
      <c r="BF3547" t="s">
        <v>937</v>
      </c>
      <c r="BH3547">
        <v>106</v>
      </c>
      <c r="BI3547">
        <v>8077</v>
      </c>
      <c r="BJ3547" t="s">
        <v>6244</v>
      </c>
      <c r="BK3547" t="s">
        <v>937</v>
      </c>
      <c r="BP3547">
        <v>169</v>
      </c>
      <c r="BQ3547">
        <v>6160</v>
      </c>
      <c r="BS3547">
        <v>2</v>
      </c>
    </row>
    <row r="3548" spans="43:71" x14ac:dyDescent="0.2">
      <c r="AQ3548">
        <v>104</v>
      </c>
      <c r="AR3548">
        <v>8078</v>
      </c>
      <c r="AS3548" t="s">
        <v>33487</v>
      </c>
      <c r="AT3548" t="s">
        <v>937</v>
      </c>
      <c r="AU3548">
        <v>104</v>
      </c>
      <c r="AV3548">
        <v>8078</v>
      </c>
      <c r="AW3548" t="s">
        <v>26589</v>
      </c>
      <c r="AX3548" t="s">
        <v>937</v>
      </c>
      <c r="AY3548">
        <v>104</v>
      </c>
      <c r="AZ3548">
        <v>8078</v>
      </c>
      <c r="BA3548" t="s">
        <v>19741</v>
      </c>
      <c r="BB3548" t="s">
        <v>937</v>
      </c>
      <c r="BC3548">
        <v>104</v>
      </c>
      <c r="BD3548">
        <v>8078</v>
      </c>
      <c r="BE3548" t="s">
        <v>12893</v>
      </c>
      <c r="BF3548" t="s">
        <v>937</v>
      </c>
      <c r="BH3548">
        <v>106</v>
      </c>
      <c r="BI3548">
        <v>8078</v>
      </c>
      <c r="BJ3548" t="s">
        <v>6245</v>
      </c>
      <c r="BK3548" t="s">
        <v>937</v>
      </c>
      <c r="BP3548">
        <v>169</v>
      </c>
      <c r="BQ3548">
        <v>6170</v>
      </c>
      <c r="BS3548">
        <v>2</v>
      </c>
    </row>
    <row r="3549" spans="43:71" x14ac:dyDescent="0.2">
      <c r="AQ3549">
        <v>104</v>
      </c>
      <c r="AR3549">
        <v>8079</v>
      </c>
      <c r="AS3549" t="s">
        <v>33488</v>
      </c>
      <c r="AT3549" t="s">
        <v>937</v>
      </c>
      <c r="AU3549">
        <v>104</v>
      </c>
      <c r="AV3549">
        <v>8079</v>
      </c>
      <c r="AW3549" t="s">
        <v>26590</v>
      </c>
      <c r="AX3549" t="s">
        <v>937</v>
      </c>
      <c r="AY3549">
        <v>104</v>
      </c>
      <c r="AZ3549">
        <v>8079</v>
      </c>
      <c r="BA3549" t="s">
        <v>19742</v>
      </c>
      <c r="BB3549" t="s">
        <v>937</v>
      </c>
      <c r="BC3549">
        <v>104</v>
      </c>
      <c r="BD3549">
        <v>8079</v>
      </c>
      <c r="BE3549" t="s">
        <v>12894</v>
      </c>
      <c r="BF3549" t="s">
        <v>937</v>
      </c>
      <c r="BH3549">
        <v>106</v>
      </c>
      <c r="BI3549">
        <v>8079</v>
      </c>
      <c r="BJ3549" t="s">
        <v>6246</v>
      </c>
      <c r="BK3549" t="s">
        <v>937</v>
      </c>
      <c r="BP3549">
        <v>169</v>
      </c>
      <c r="BQ3549">
        <v>6180</v>
      </c>
      <c r="BS3549">
        <v>2</v>
      </c>
    </row>
    <row r="3550" spans="43:71" x14ac:dyDescent="0.2">
      <c r="AQ3550">
        <v>104</v>
      </c>
      <c r="AR3550">
        <v>8080</v>
      </c>
      <c r="AS3550" t="s">
        <v>33489</v>
      </c>
      <c r="AT3550" t="s">
        <v>937</v>
      </c>
      <c r="AU3550">
        <v>104</v>
      </c>
      <c r="AV3550">
        <v>8080</v>
      </c>
      <c r="AW3550" t="s">
        <v>26591</v>
      </c>
      <c r="AX3550" t="s">
        <v>937</v>
      </c>
      <c r="AY3550">
        <v>104</v>
      </c>
      <c r="AZ3550">
        <v>8080</v>
      </c>
      <c r="BA3550" t="s">
        <v>19743</v>
      </c>
      <c r="BB3550" t="s">
        <v>937</v>
      </c>
      <c r="BC3550">
        <v>104</v>
      </c>
      <c r="BD3550">
        <v>8080</v>
      </c>
      <c r="BE3550" t="s">
        <v>12895</v>
      </c>
      <c r="BF3550" t="s">
        <v>937</v>
      </c>
      <c r="BH3550">
        <v>106</v>
      </c>
      <c r="BI3550">
        <v>8080</v>
      </c>
      <c r="BJ3550" t="s">
        <v>6247</v>
      </c>
      <c r="BK3550" t="s">
        <v>937</v>
      </c>
      <c r="BP3550">
        <v>169</v>
      </c>
      <c r="BQ3550">
        <v>6190</v>
      </c>
      <c r="BS3550">
        <v>2</v>
      </c>
    </row>
    <row r="3551" spans="43:71" x14ac:dyDescent="0.2">
      <c r="AQ3551">
        <v>104</v>
      </c>
      <c r="AR3551">
        <v>8081</v>
      </c>
      <c r="AS3551" t="s">
        <v>33490</v>
      </c>
      <c r="AT3551" t="s">
        <v>937</v>
      </c>
      <c r="AU3551">
        <v>104</v>
      </c>
      <c r="AV3551">
        <v>8081</v>
      </c>
      <c r="AW3551" t="s">
        <v>26592</v>
      </c>
      <c r="AX3551" t="s">
        <v>937</v>
      </c>
      <c r="AY3551">
        <v>104</v>
      </c>
      <c r="AZ3551">
        <v>8081</v>
      </c>
      <c r="BA3551" t="s">
        <v>19744</v>
      </c>
      <c r="BB3551" t="s">
        <v>937</v>
      </c>
      <c r="BC3551">
        <v>104</v>
      </c>
      <c r="BD3551">
        <v>8081</v>
      </c>
      <c r="BE3551" t="s">
        <v>12896</v>
      </c>
      <c r="BF3551" t="s">
        <v>937</v>
      </c>
      <c r="BH3551">
        <v>106</v>
      </c>
      <c r="BI3551">
        <v>8081</v>
      </c>
      <c r="BJ3551" t="s">
        <v>6248</v>
      </c>
      <c r="BK3551" t="s">
        <v>938</v>
      </c>
      <c r="BP3551">
        <v>169</v>
      </c>
      <c r="BQ3551">
        <v>6200</v>
      </c>
      <c r="BS3551">
        <v>2</v>
      </c>
    </row>
    <row r="3552" spans="43:71" x14ac:dyDescent="0.2">
      <c r="AQ3552">
        <v>104</v>
      </c>
      <c r="AR3552">
        <v>8082</v>
      </c>
      <c r="AS3552" t="s">
        <v>33491</v>
      </c>
      <c r="AT3552" t="s">
        <v>938</v>
      </c>
      <c r="AU3552">
        <v>104</v>
      </c>
      <c r="AV3552">
        <v>8082</v>
      </c>
      <c r="AW3552" t="s">
        <v>26593</v>
      </c>
      <c r="AX3552" t="s">
        <v>938</v>
      </c>
      <c r="AY3552">
        <v>104</v>
      </c>
      <c r="AZ3552">
        <v>8082</v>
      </c>
      <c r="BA3552" t="s">
        <v>19745</v>
      </c>
      <c r="BB3552" t="s">
        <v>938</v>
      </c>
      <c r="BC3552">
        <v>104</v>
      </c>
      <c r="BD3552">
        <v>8082</v>
      </c>
      <c r="BE3552" t="s">
        <v>12897</v>
      </c>
      <c r="BF3552" t="s">
        <v>938</v>
      </c>
      <c r="BH3552">
        <v>106</v>
      </c>
      <c r="BI3552">
        <v>8082</v>
      </c>
      <c r="BJ3552" t="s">
        <v>6249</v>
      </c>
      <c r="BK3552" t="s">
        <v>937</v>
      </c>
      <c r="BP3552">
        <v>169</v>
      </c>
      <c r="BQ3552">
        <v>6210</v>
      </c>
      <c r="BS3552">
        <v>3</v>
      </c>
    </row>
    <row r="3553" spans="43:71" x14ac:dyDescent="0.2">
      <c r="AQ3553">
        <v>104</v>
      </c>
      <c r="AR3553">
        <v>8083</v>
      </c>
      <c r="AS3553" t="s">
        <v>33492</v>
      </c>
      <c r="AT3553" t="s">
        <v>937</v>
      </c>
      <c r="AU3553">
        <v>104</v>
      </c>
      <c r="AV3553">
        <v>8083</v>
      </c>
      <c r="AW3553" t="s">
        <v>26594</v>
      </c>
      <c r="AX3553" t="s">
        <v>937</v>
      </c>
      <c r="AY3553">
        <v>104</v>
      </c>
      <c r="AZ3553">
        <v>8083</v>
      </c>
      <c r="BA3553" t="s">
        <v>19746</v>
      </c>
      <c r="BB3553" t="s">
        <v>937</v>
      </c>
      <c r="BC3553">
        <v>104</v>
      </c>
      <c r="BD3553">
        <v>8083</v>
      </c>
      <c r="BE3553" t="s">
        <v>12898</v>
      </c>
      <c r="BF3553" t="s">
        <v>937</v>
      </c>
      <c r="BH3553">
        <v>106</v>
      </c>
      <c r="BI3553">
        <v>8083</v>
      </c>
      <c r="BJ3553" t="s">
        <v>6250</v>
      </c>
      <c r="BK3553" t="s">
        <v>937</v>
      </c>
      <c r="BP3553">
        <v>169</v>
      </c>
      <c r="BQ3553">
        <v>6240</v>
      </c>
      <c r="BS3553">
        <v>2</v>
      </c>
    </row>
    <row r="3554" spans="43:71" x14ac:dyDescent="0.2">
      <c r="AQ3554">
        <v>104</v>
      </c>
      <c r="AR3554">
        <v>8084</v>
      </c>
      <c r="AS3554" t="s">
        <v>33493</v>
      </c>
      <c r="AT3554" t="s">
        <v>937</v>
      </c>
      <c r="AU3554">
        <v>104</v>
      </c>
      <c r="AV3554">
        <v>8084</v>
      </c>
      <c r="AW3554" t="s">
        <v>26595</v>
      </c>
      <c r="AX3554" t="s">
        <v>937</v>
      </c>
      <c r="AY3554">
        <v>104</v>
      </c>
      <c r="AZ3554">
        <v>8084</v>
      </c>
      <c r="BA3554" t="s">
        <v>19747</v>
      </c>
      <c r="BB3554" t="s">
        <v>937</v>
      </c>
      <c r="BC3554">
        <v>104</v>
      </c>
      <c r="BD3554">
        <v>8084</v>
      </c>
      <c r="BE3554" t="s">
        <v>12899</v>
      </c>
      <c r="BF3554" t="s">
        <v>937</v>
      </c>
      <c r="BH3554">
        <v>106</v>
      </c>
      <c r="BI3554">
        <v>8084</v>
      </c>
      <c r="BJ3554" t="s">
        <v>6251</v>
      </c>
      <c r="BK3554" t="s">
        <v>937</v>
      </c>
      <c r="BP3554">
        <v>169</v>
      </c>
      <c r="BQ3554">
        <v>6250</v>
      </c>
      <c r="BS3554">
        <v>2</v>
      </c>
    </row>
    <row r="3555" spans="43:71" x14ac:dyDescent="0.2">
      <c r="AQ3555">
        <v>105</v>
      </c>
      <c r="AR3555">
        <v>6010</v>
      </c>
      <c r="AS3555" t="s">
        <v>33494</v>
      </c>
      <c r="AT3555" t="s">
        <v>937</v>
      </c>
      <c r="AU3555">
        <v>105</v>
      </c>
      <c r="AV3555">
        <v>6010</v>
      </c>
      <c r="AW3555" t="s">
        <v>26596</v>
      </c>
      <c r="AX3555" t="s">
        <v>937</v>
      </c>
      <c r="AY3555">
        <v>105</v>
      </c>
      <c r="AZ3555">
        <v>6010</v>
      </c>
      <c r="BA3555" t="s">
        <v>19748</v>
      </c>
      <c r="BB3555" t="s">
        <v>937</v>
      </c>
      <c r="BC3555">
        <v>105</v>
      </c>
      <c r="BD3555">
        <v>6010</v>
      </c>
      <c r="BE3555" t="s">
        <v>12900</v>
      </c>
      <c r="BF3555" t="s">
        <v>937</v>
      </c>
      <c r="BH3555">
        <v>107</v>
      </c>
      <c r="BI3555">
        <v>6010</v>
      </c>
      <c r="BJ3555" t="s">
        <v>6252</v>
      </c>
      <c r="BK3555" t="s">
        <v>937</v>
      </c>
      <c r="BP3555">
        <v>169</v>
      </c>
      <c r="BQ3555">
        <v>6256</v>
      </c>
      <c r="BS3555">
        <v>1</v>
      </c>
    </row>
    <row r="3556" spans="43:71" x14ac:dyDescent="0.2">
      <c r="AQ3556">
        <v>105</v>
      </c>
      <c r="AR3556">
        <v>6020</v>
      </c>
      <c r="AS3556" t="s">
        <v>33495</v>
      </c>
      <c r="AT3556" t="s">
        <v>937</v>
      </c>
      <c r="AU3556">
        <v>105</v>
      </c>
      <c r="AV3556">
        <v>6020</v>
      </c>
      <c r="AW3556" t="s">
        <v>26597</v>
      </c>
      <c r="AX3556" t="s">
        <v>937</v>
      </c>
      <c r="AY3556">
        <v>105</v>
      </c>
      <c r="AZ3556">
        <v>6020</v>
      </c>
      <c r="BA3556" t="s">
        <v>19749</v>
      </c>
      <c r="BB3556" t="s">
        <v>937</v>
      </c>
      <c r="BC3556">
        <v>105</v>
      </c>
      <c r="BD3556">
        <v>6020</v>
      </c>
      <c r="BE3556" t="s">
        <v>12901</v>
      </c>
      <c r="BF3556" t="s">
        <v>937</v>
      </c>
      <c r="BH3556">
        <v>107</v>
      </c>
      <c r="BI3556">
        <v>6020</v>
      </c>
      <c r="BJ3556" t="s">
        <v>6253</v>
      </c>
      <c r="BK3556" t="s">
        <v>937</v>
      </c>
      <c r="BP3556">
        <v>169</v>
      </c>
      <c r="BQ3556">
        <v>6260</v>
      </c>
      <c r="BS3556">
        <v>2</v>
      </c>
    </row>
    <row r="3557" spans="43:71" x14ac:dyDescent="0.2">
      <c r="AQ3557">
        <v>105</v>
      </c>
      <c r="AR3557">
        <v>6030</v>
      </c>
      <c r="AS3557" t="s">
        <v>33496</v>
      </c>
      <c r="AT3557" t="s">
        <v>937</v>
      </c>
      <c r="AU3557">
        <v>105</v>
      </c>
      <c r="AV3557">
        <v>6030</v>
      </c>
      <c r="AW3557" t="s">
        <v>26598</v>
      </c>
      <c r="AX3557" t="s">
        <v>937</v>
      </c>
      <c r="AY3557">
        <v>105</v>
      </c>
      <c r="AZ3557">
        <v>6030</v>
      </c>
      <c r="BA3557" t="s">
        <v>19750</v>
      </c>
      <c r="BB3557" t="s">
        <v>937</v>
      </c>
      <c r="BC3557">
        <v>105</v>
      </c>
      <c r="BD3557">
        <v>6030</v>
      </c>
      <c r="BE3557" t="s">
        <v>12902</v>
      </c>
      <c r="BF3557" t="s">
        <v>937</v>
      </c>
      <c r="BH3557">
        <v>107</v>
      </c>
      <c r="BI3557">
        <v>6030</v>
      </c>
      <c r="BJ3557" t="s">
        <v>6254</v>
      </c>
      <c r="BK3557" t="s">
        <v>937</v>
      </c>
      <c r="BP3557">
        <v>169</v>
      </c>
      <c r="BQ3557">
        <v>6270</v>
      </c>
      <c r="BS3557">
        <v>2</v>
      </c>
    </row>
    <row r="3558" spans="43:71" x14ac:dyDescent="0.2">
      <c r="AQ3558">
        <v>105</v>
      </c>
      <c r="AR3558">
        <v>6040</v>
      </c>
      <c r="AS3558" t="s">
        <v>33497</v>
      </c>
      <c r="AT3558" t="s">
        <v>937</v>
      </c>
      <c r="AU3558">
        <v>105</v>
      </c>
      <c r="AV3558">
        <v>6040</v>
      </c>
      <c r="AW3558" t="s">
        <v>26599</v>
      </c>
      <c r="AX3558" t="s">
        <v>937</v>
      </c>
      <c r="AY3558">
        <v>105</v>
      </c>
      <c r="AZ3558">
        <v>6040</v>
      </c>
      <c r="BA3558" t="s">
        <v>19751</v>
      </c>
      <c r="BB3558" t="s">
        <v>937</v>
      </c>
      <c r="BC3558">
        <v>105</v>
      </c>
      <c r="BD3558">
        <v>6040</v>
      </c>
      <c r="BE3558" t="s">
        <v>12903</v>
      </c>
      <c r="BF3558" t="s">
        <v>937</v>
      </c>
      <c r="BH3558">
        <v>107</v>
      </c>
      <c r="BI3558">
        <v>6040</v>
      </c>
      <c r="BJ3558" t="s">
        <v>6255</v>
      </c>
      <c r="BK3558" t="s">
        <v>937</v>
      </c>
      <c r="BP3558">
        <v>169</v>
      </c>
      <c r="BQ3558">
        <v>6280</v>
      </c>
      <c r="BS3558">
        <v>2</v>
      </c>
    </row>
    <row r="3559" spans="43:71" x14ac:dyDescent="0.2">
      <c r="AQ3559">
        <v>105</v>
      </c>
      <c r="AR3559">
        <v>6070</v>
      </c>
      <c r="AS3559" t="s">
        <v>33498</v>
      </c>
      <c r="AT3559" t="s">
        <v>937</v>
      </c>
      <c r="AU3559">
        <v>105</v>
      </c>
      <c r="AV3559">
        <v>6070</v>
      </c>
      <c r="AW3559" t="s">
        <v>26600</v>
      </c>
      <c r="AX3559" t="s">
        <v>937</v>
      </c>
      <c r="AY3559">
        <v>105</v>
      </c>
      <c r="AZ3559">
        <v>6070</v>
      </c>
      <c r="BA3559" t="s">
        <v>19752</v>
      </c>
      <c r="BB3559" t="s">
        <v>937</v>
      </c>
      <c r="BC3559">
        <v>105</v>
      </c>
      <c r="BD3559">
        <v>6070</v>
      </c>
      <c r="BE3559" t="s">
        <v>12904</v>
      </c>
      <c r="BF3559" t="s">
        <v>937</v>
      </c>
      <c r="BH3559">
        <v>107</v>
      </c>
      <c r="BI3559">
        <v>6070</v>
      </c>
      <c r="BJ3559" t="s">
        <v>6256</v>
      </c>
      <c r="BK3559" t="s">
        <v>937</v>
      </c>
      <c r="BP3559">
        <v>169</v>
      </c>
      <c r="BQ3559">
        <v>6290</v>
      </c>
      <c r="BS3559">
        <v>1</v>
      </c>
    </row>
    <row r="3560" spans="43:71" x14ac:dyDescent="0.2">
      <c r="AQ3560">
        <v>105</v>
      </c>
      <c r="AR3560">
        <v>6080</v>
      </c>
      <c r="AS3560" t="s">
        <v>33499</v>
      </c>
      <c r="AT3560" t="s">
        <v>936</v>
      </c>
      <c r="AU3560">
        <v>105</v>
      </c>
      <c r="AV3560">
        <v>6080</v>
      </c>
      <c r="AW3560" t="s">
        <v>26601</v>
      </c>
      <c r="AX3560" t="s">
        <v>936</v>
      </c>
      <c r="AY3560">
        <v>105</v>
      </c>
      <c r="AZ3560">
        <v>6080</v>
      </c>
      <c r="BA3560" t="s">
        <v>19753</v>
      </c>
      <c r="BB3560" t="s">
        <v>936</v>
      </c>
      <c r="BC3560">
        <v>105</v>
      </c>
      <c r="BD3560">
        <v>6080</v>
      </c>
      <c r="BE3560" t="s">
        <v>12905</v>
      </c>
      <c r="BF3560" t="s">
        <v>936</v>
      </c>
      <c r="BH3560">
        <v>107</v>
      </c>
      <c r="BI3560">
        <v>6080</v>
      </c>
      <c r="BJ3560" t="s">
        <v>6257</v>
      </c>
      <c r="BK3560" t="s">
        <v>937</v>
      </c>
      <c r="BP3560">
        <v>169</v>
      </c>
      <c r="BQ3560">
        <v>6300</v>
      </c>
      <c r="BS3560">
        <v>3</v>
      </c>
    </row>
    <row r="3561" spans="43:71" x14ac:dyDescent="0.2">
      <c r="AQ3561">
        <v>105</v>
      </c>
      <c r="AR3561">
        <v>6090</v>
      </c>
      <c r="AS3561" t="s">
        <v>33500</v>
      </c>
      <c r="AT3561" t="s">
        <v>937</v>
      </c>
      <c r="AU3561">
        <v>105</v>
      </c>
      <c r="AV3561">
        <v>6090</v>
      </c>
      <c r="AW3561" t="s">
        <v>26602</v>
      </c>
      <c r="AX3561" t="s">
        <v>937</v>
      </c>
      <c r="AY3561">
        <v>105</v>
      </c>
      <c r="AZ3561">
        <v>6090</v>
      </c>
      <c r="BA3561" t="s">
        <v>19754</v>
      </c>
      <c r="BB3561" t="s">
        <v>937</v>
      </c>
      <c r="BC3561">
        <v>105</v>
      </c>
      <c r="BD3561">
        <v>6090</v>
      </c>
      <c r="BE3561" t="s">
        <v>12906</v>
      </c>
      <c r="BF3561" t="s">
        <v>937</v>
      </c>
      <c r="BH3561">
        <v>107</v>
      </c>
      <c r="BI3561">
        <v>6090</v>
      </c>
      <c r="BJ3561" t="s">
        <v>6258</v>
      </c>
      <c r="BK3561" t="s">
        <v>937</v>
      </c>
      <c r="BP3561">
        <v>169</v>
      </c>
      <c r="BQ3561">
        <v>6310</v>
      </c>
      <c r="BS3561">
        <v>1</v>
      </c>
    </row>
    <row r="3562" spans="43:71" x14ac:dyDescent="0.2">
      <c r="AQ3562">
        <v>105</v>
      </c>
      <c r="AR3562">
        <v>6100</v>
      </c>
      <c r="AS3562" t="s">
        <v>33501</v>
      </c>
      <c r="AT3562" t="s">
        <v>937</v>
      </c>
      <c r="AU3562">
        <v>105</v>
      </c>
      <c r="AV3562">
        <v>6100</v>
      </c>
      <c r="AW3562" t="s">
        <v>26603</v>
      </c>
      <c r="AX3562" t="s">
        <v>937</v>
      </c>
      <c r="AY3562">
        <v>105</v>
      </c>
      <c r="AZ3562">
        <v>6100</v>
      </c>
      <c r="BA3562" t="s">
        <v>19755</v>
      </c>
      <c r="BB3562" t="s">
        <v>937</v>
      </c>
      <c r="BC3562">
        <v>105</v>
      </c>
      <c r="BD3562">
        <v>6100</v>
      </c>
      <c r="BE3562" t="s">
        <v>12907</v>
      </c>
      <c r="BF3562" t="s">
        <v>937</v>
      </c>
      <c r="BH3562">
        <v>107</v>
      </c>
      <c r="BI3562">
        <v>6100</v>
      </c>
      <c r="BJ3562" t="s">
        <v>6259</v>
      </c>
      <c r="BK3562" t="s">
        <v>937</v>
      </c>
      <c r="BP3562">
        <v>169</v>
      </c>
      <c r="BQ3562">
        <v>6320</v>
      </c>
      <c r="BS3562">
        <v>3</v>
      </c>
    </row>
    <row r="3563" spans="43:71" x14ac:dyDescent="0.2">
      <c r="AQ3563">
        <v>105</v>
      </c>
      <c r="AR3563">
        <v>6101</v>
      </c>
      <c r="AS3563" t="s">
        <v>33502</v>
      </c>
      <c r="AT3563" t="s">
        <v>936</v>
      </c>
      <c r="AU3563">
        <v>105</v>
      </c>
      <c r="AV3563">
        <v>6101</v>
      </c>
      <c r="AW3563" t="s">
        <v>26604</v>
      </c>
      <c r="AX3563" t="s">
        <v>936</v>
      </c>
      <c r="AY3563">
        <v>105</v>
      </c>
      <c r="AZ3563">
        <v>6101</v>
      </c>
      <c r="BA3563" t="s">
        <v>19756</v>
      </c>
      <c r="BB3563" t="s">
        <v>936</v>
      </c>
      <c r="BC3563">
        <v>105</v>
      </c>
      <c r="BD3563">
        <v>6101</v>
      </c>
      <c r="BE3563" t="s">
        <v>12908</v>
      </c>
      <c r="BF3563" t="s">
        <v>936</v>
      </c>
      <c r="BH3563">
        <v>107</v>
      </c>
      <c r="BI3563">
        <v>6101</v>
      </c>
      <c r="BJ3563" t="s">
        <v>6260</v>
      </c>
      <c r="BK3563" t="s">
        <v>937</v>
      </c>
      <c r="BP3563">
        <v>169</v>
      </c>
      <c r="BQ3563">
        <v>6330</v>
      </c>
      <c r="BS3563">
        <v>3</v>
      </c>
    </row>
    <row r="3564" spans="43:71" x14ac:dyDescent="0.2">
      <c r="AQ3564">
        <v>105</v>
      </c>
      <c r="AR3564">
        <v>6110</v>
      </c>
      <c r="AS3564" t="s">
        <v>33503</v>
      </c>
      <c r="AT3564" t="s">
        <v>936</v>
      </c>
      <c r="AU3564">
        <v>105</v>
      </c>
      <c r="AV3564">
        <v>6110</v>
      </c>
      <c r="AW3564" t="s">
        <v>26605</v>
      </c>
      <c r="AX3564" t="s">
        <v>936</v>
      </c>
      <c r="AY3564">
        <v>105</v>
      </c>
      <c r="AZ3564">
        <v>6110</v>
      </c>
      <c r="BA3564" t="s">
        <v>19757</v>
      </c>
      <c r="BB3564" t="s">
        <v>936</v>
      </c>
      <c r="BC3564">
        <v>105</v>
      </c>
      <c r="BD3564">
        <v>6110</v>
      </c>
      <c r="BE3564" t="s">
        <v>12909</v>
      </c>
      <c r="BF3564" t="s">
        <v>936</v>
      </c>
      <c r="BH3564">
        <v>107</v>
      </c>
      <c r="BI3564">
        <v>6110</v>
      </c>
      <c r="BJ3564" t="s">
        <v>6261</v>
      </c>
      <c r="BK3564" t="s">
        <v>936</v>
      </c>
      <c r="BP3564">
        <v>169</v>
      </c>
      <c r="BQ3564">
        <v>6340</v>
      </c>
      <c r="BS3564">
        <v>1</v>
      </c>
    </row>
    <row r="3565" spans="43:71" x14ac:dyDescent="0.2">
      <c r="AQ3565">
        <v>105</v>
      </c>
      <c r="AR3565">
        <v>6130</v>
      </c>
      <c r="AS3565" t="s">
        <v>33504</v>
      </c>
      <c r="AT3565" t="s">
        <v>937</v>
      </c>
      <c r="AU3565">
        <v>105</v>
      </c>
      <c r="AV3565">
        <v>6130</v>
      </c>
      <c r="AW3565" t="s">
        <v>26606</v>
      </c>
      <c r="AX3565" t="s">
        <v>937</v>
      </c>
      <c r="AY3565">
        <v>105</v>
      </c>
      <c r="AZ3565">
        <v>6130</v>
      </c>
      <c r="BA3565" t="s">
        <v>19758</v>
      </c>
      <c r="BB3565" t="s">
        <v>937</v>
      </c>
      <c r="BC3565">
        <v>105</v>
      </c>
      <c r="BD3565">
        <v>6130</v>
      </c>
      <c r="BE3565" t="s">
        <v>12910</v>
      </c>
      <c r="BF3565" t="s">
        <v>937</v>
      </c>
      <c r="BH3565">
        <v>107</v>
      </c>
      <c r="BI3565">
        <v>6130</v>
      </c>
      <c r="BJ3565" t="s">
        <v>6262</v>
      </c>
      <c r="BK3565" t="s">
        <v>936</v>
      </c>
      <c r="BP3565">
        <v>170</v>
      </c>
      <c r="BQ3565">
        <v>6010</v>
      </c>
      <c r="BS3565">
        <v>2</v>
      </c>
    </row>
    <row r="3566" spans="43:71" x14ac:dyDescent="0.2">
      <c r="AQ3566">
        <v>105</v>
      </c>
      <c r="AR3566">
        <v>6131</v>
      </c>
      <c r="AS3566" t="s">
        <v>33505</v>
      </c>
      <c r="AT3566" t="s">
        <v>936</v>
      </c>
      <c r="AU3566">
        <v>105</v>
      </c>
      <c r="AV3566">
        <v>6131</v>
      </c>
      <c r="AW3566" t="s">
        <v>26607</v>
      </c>
      <c r="AX3566" t="s">
        <v>936</v>
      </c>
      <c r="AY3566">
        <v>105</v>
      </c>
      <c r="AZ3566">
        <v>6131</v>
      </c>
      <c r="BA3566" t="s">
        <v>19759</v>
      </c>
      <c r="BB3566" t="s">
        <v>936</v>
      </c>
      <c r="BC3566">
        <v>105</v>
      </c>
      <c r="BD3566">
        <v>6131</v>
      </c>
      <c r="BE3566" t="s">
        <v>12911</v>
      </c>
      <c r="BF3566" t="s">
        <v>936</v>
      </c>
      <c r="BH3566">
        <v>107</v>
      </c>
      <c r="BI3566">
        <v>6131</v>
      </c>
      <c r="BJ3566" t="s">
        <v>6263</v>
      </c>
      <c r="BK3566" t="s">
        <v>937</v>
      </c>
      <c r="BP3566">
        <v>170</v>
      </c>
      <c r="BQ3566">
        <v>6020</v>
      </c>
      <c r="BS3566">
        <v>2</v>
      </c>
    </row>
    <row r="3567" spans="43:71" x14ac:dyDescent="0.2">
      <c r="AQ3567">
        <v>105</v>
      </c>
      <c r="AR3567">
        <v>6140</v>
      </c>
      <c r="AS3567" t="s">
        <v>33506</v>
      </c>
      <c r="AT3567" t="s">
        <v>937</v>
      </c>
      <c r="AU3567">
        <v>105</v>
      </c>
      <c r="AV3567">
        <v>6140</v>
      </c>
      <c r="AW3567" t="s">
        <v>26608</v>
      </c>
      <c r="AX3567" t="s">
        <v>937</v>
      </c>
      <c r="AY3567">
        <v>105</v>
      </c>
      <c r="AZ3567">
        <v>6140</v>
      </c>
      <c r="BA3567" t="s">
        <v>19760</v>
      </c>
      <c r="BB3567" t="s">
        <v>937</v>
      </c>
      <c r="BC3567">
        <v>105</v>
      </c>
      <c r="BD3567">
        <v>6140</v>
      </c>
      <c r="BE3567" t="s">
        <v>12912</v>
      </c>
      <c r="BF3567" t="s">
        <v>937</v>
      </c>
      <c r="BH3567">
        <v>107</v>
      </c>
      <c r="BI3567">
        <v>6140</v>
      </c>
      <c r="BJ3567" t="s">
        <v>6264</v>
      </c>
      <c r="BK3567" t="s">
        <v>937</v>
      </c>
      <c r="BP3567">
        <v>170</v>
      </c>
      <c r="BQ3567">
        <v>6030</v>
      </c>
      <c r="BS3567">
        <v>2</v>
      </c>
    </row>
    <row r="3568" spans="43:71" x14ac:dyDescent="0.2">
      <c r="AQ3568">
        <v>105</v>
      </c>
      <c r="AR3568">
        <v>6150</v>
      </c>
      <c r="AS3568" t="s">
        <v>33507</v>
      </c>
      <c r="AT3568" t="s">
        <v>937</v>
      </c>
      <c r="AU3568">
        <v>105</v>
      </c>
      <c r="AV3568">
        <v>6150</v>
      </c>
      <c r="AW3568" t="s">
        <v>26609</v>
      </c>
      <c r="AX3568" t="s">
        <v>937</v>
      </c>
      <c r="AY3568">
        <v>105</v>
      </c>
      <c r="AZ3568">
        <v>6150</v>
      </c>
      <c r="BA3568" t="s">
        <v>19761</v>
      </c>
      <c r="BB3568" t="s">
        <v>937</v>
      </c>
      <c r="BC3568">
        <v>105</v>
      </c>
      <c r="BD3568">
        <v>6150</v>
      </c>
      <c r="BE3568" t="s">
        <v>12913</v>
      </c>
      <c r="BF3568" t="s">
        <v>937</v>
      </c>
      <c r="BH3568">
        <v>107</v>
      </c>
      <c r="BI3568">
        <v>6150</v>
      </c>
      <c r="BJ3568" t="s">
        <v>6265</v>
      </c>
      <c r="BK3568" t="s">
        <v>937</v>
      </c>
      <c r="BP3568">
        <v>170</v>
      </c>
      <c r="BQ3568">
        <v>6040</v>
      </c>
      <c r="BS3568">
        <v>2</v>
      </c>
    </row>
    <row r="3569" spans="43:71" x14ac:dyDescent="0.2">
      <c r="AQ3569">
        <v>105</v>
      </c>
      <c r="AR3569">
        <v>6160</v>
      </c>
      <c r="AS3569" t="s">
        <v>33508</v>
      </c>
      <c r="AT3569" t="s">
        <v>937</v>
      </c>
      <c r="AU3569">
        <v>105</v>
      </c>
      <c r="AV3569">
        <v>6160</v>
      </c>
      <c r="AW3569" t="s">
        <v>26610</v>
      </c>
      <c r="AX3569" t="s">
        <v>937</v>
      </c>
      <c r="AY3569">
        <v>105</v>
      </c>
      <c r="AZ3569">
        <v>6160</v>
      </c>
      <c r="BA3569" t="s">
        <v>19762</v>
      </c>
      <c r="BB3569" t="s">
        <v>937</v>
      </c>
      <c r="BC3569">
        <v>105</v>
      </c>
      <c r="BD3569">
        <v>6160</v>
      </c>
      <c r="BE3569" t="s">
        <v>12914</v>
      </c>
      <c r="BF3569" t="s">
        <v>937</v>
      </c>
      <c r="BH3569">
        <v>107</v>
      </c>
      <c r="BI3569">
        <v>6160</v>
      </c>
      <c r="BJ3569" t="s">
        <v>6266</v>
      </c>
      <c r="BK3569" t="s">
        <v>937</v>
      </c>
      <c r="BP3569">
        <v>170</v>
      </c>
      <c r="BQ3569">
        <v>6070</v>
      </c>
      <c r="BS3569">
        <v>2</v>
      </c>
    </row>
    <row r="3570" spans="43:71" x14ac:dyDescent="0.2">
      <c r="AQ3570">
        <v>105</v>
      </c>
      <c r="AR3570">
        <v>6170</v>
      </c>
      <c r="AS3570" t="s">
        <v>33509</v>
      </c>
      <c r="AT3570" t="s">
        <v>937</v>
      </c>
      <c r="AU3570">
        <v>105</v>
      </c>
      <c r="AV3570">
        <v>6170</v>
      </c>
      <c r="AW3570" t="s">
        <v>26611</v>
      </c>
      <c r="AX3570" t="s">
        <v>937</v>
      </c>
      <c r="AY3570">
        <v>105</v>
      </c>
      <c r="AZ3570">
        <v>6170</v>
      </c>
      <c r="BA3570" t="s">
        <v>19763</v>
      </c>
      <c r="BB3570" t="s">
        <v>937</v>
      </c>
      <c r="BC3570">
        <v>105</v>
      </c>
      <c r="BD3570">
        <v>6170</v>
      </c>
      <c r="BE3570" t="s">
        <v>12915</v>
      </c>
      <c r="BF3570" t="s">
        <v>937</v>
      </c>
      <c r="BH3570">
        <v>107</v>
      </c>
      <c r="BI3570">
        <v>6170</v>
      </c>
      <c r="BJ3570" t="s">
        <v>6267</v>
      </c>
      <c r="BK3570" t="s">
        <v>936</v>
      </c>
      <c r="BP3570">
        <v>170</v>
      </c>
      <c r="BQ3570">
        <v>6080</v>
      </c>
      <c r="BS3570">
        <v>2</v>
      </c>
    </row>
    <row r="3571" spans="43:71" x14ac:dyDescent="0.2">
      <c r="AQ3571">
        <v>105</v>
      </c>
      <c r="AR3571">
        <v>6180</v>
      </c>
      <c r="AS3571" t="s">
        <v>33510</v>
      </c>
      <c r="AT3571" t="s">
        <v>937</v>
      </c>
      <c r="AU3571">
        <v>105</v>
      </c>
      <c r="AV3571">
        <v>6180</v>
      </c>
      <c r="AW3571" t="s">
        <v>26612</v>
      </c>
      <c r="AX3571" t="s">
        <v>937</v>
      </c>
      <c r="AY3571">
        <v>105</v>
      </c>
      <c r="AZ3571">
        <v>6180</v>
      </c>
      <c r="BA3571" t="s">
        <v>19764</v>
      </c>
      <c r="BB3571" t="s">
        <v>937</v>
      </c>
      <c r="BC3571">
        <v>105</v>
      </c>
      <c r="BD3571">
        <v>6180</v>
      </c>
      <c r="BE3571" t="s">
        <v>12916</v>
      </c>
      <c r="BF3571" t="s">
        <v>937</v>
      </c>
      <c r="BH3571">
        <v>107</v>
      </c>
      <c r="BI3571">
        <v>6180</v>
      </c>
      <c r="BJ3571" t="s">
        <v>6268</v>
      </c>
      <c r="BK3571" t="s">
        <v>937</v>
      </c>
      <c r="BP3571">
        <v>170</v>
      </c>
      <c r="BQ3571">
        <v>6090</v>
      </c>
      <c r="BS3571">
        <v>2</v>
      </c>
    </row>
    <row r="3572" spans="43:71" x14ac:dyDescent="0.2">
      <c r="AQ3572">
        <v>105</v>
      </c>
      <c r="AR3572">
        <v>6190</v>
      </c>
      <c r="AS3572" t="s">
        <v>33511</v>
      </c>
      <c r="AT3572" t="s">
        <v>937</v>
      </c>
      <c r="AU3572">
        <v>105</v>
      </c>
      <c r="AV3572">
        <v>6190</v>
      </c>
      <c r="AW3572" t="s">
        <v>26613</v>
      </c>
      <c r="AX3572" t="s">
        <v>937</v>
      </c>
      <c r="AY3572">
        <v>105</v>
      </c>
      <c r="AZ3572">
        <v>6190</v>
      </c>
      <c r="BA3572" t="s">
        <v>19765</v>
      </c>
      <c r="BB3572" t="s">
        <v>937</v>
      </c>
      <c r="BC3572">
        <v>105</v>
      </c>
      <c r="BD3572">
        <v>6190</v>
      </c>
      <c r="BE3572" t="s">
        <v>12917</v>
      </c>
      <c r="BF3572" t="s">
        <v>937</v>
      </c>
      <c r="BH3572">
        <v>107</v>
      </c>
      <c r="BI3572">
        <v>6190</v>
      </c>
      <c r="BJ3572" t="s">
        <v>6269</v>
      </c>
      <c r="BK3572" t="s">
        <v>937</v>
      </c>
      <c r="BP3572">
        <v>170</v>
      </c>
      <c r="BQ3572">
        <v>6100</v>
      </c>
      <c r="BS3572">
        <v>2</v>
      </c>
    </row>
    <row r="3573" spans="43:71" x14ac:dyDescent="0.2">
      <c r="AQ3573">
        <v>105</v>
      </c>
      <c r="AR3573">
        <v>6200</v>
      </c>
      <c r="AS3573" t="s">
        <v>33512</v>
      </c>
      <c r="AT3573" t="s">
        <v>937</v>
      </c>
      <c r="AU3573">
        <v>105</v>
      </c>
      <c r="AV3573">
        <v>6200</v>
      </c>
      <c r="AW3573" t="s">
        <v>26614</v>
      </c>
      <c r="AX3573" t="s">
        <v>937</v>
      </c>
      <c r="AY3573">
        <v>105</v>
      </c>
      <c r="AZ3573">
        <v>6200</v>
      </c>
      <c r="BA3573" t="s">
        <v>19766</v>
      </c>
      <c r="BB3573" t="s">
        <v>937</v>
      </c>
      <c r="BC3573">
        <v>105</v>
      </c>
      <c r="BD3573">
        <v>6200</v>
      </c>
      <c r="BE3573" t="s">
        <v>12918</v>
      </c>
      <c r="BF3573" t="s">
        <v>937</v>
      </c>
      <c r="BH3573">
        <v>107</v>
      </c>
      <c r="BI3573">
        <v>6200</v>
      </c>
      <c r="BJ3573" t="s">
        <v>6270</v>
      </c>
      <c r="BK3573" t="s">
        <v>937</v>
      </c>
      <c r="BP3573">
        <v>170</v>
      </c>
      <c r="BQ3573">
        <v>6101</v>
      </c>
      <c r="BS3573">
        <v>2</v>
      </c>
    </row>
    <row r="3574" spans="43:71" x14ac:dyDescent="0.2">
      <c r="AQ3574">
        <v>105</v>
      </c>
      <c r="AR3574">
        <v>6210</v>
      </c>
      <c r="AS3574" t="s">
        <v>33513</v>
      </c>
      <c r="AT3574" t="s">
        <v>936</v>
      </c>
      <c r="AU3574">
        <v>105</v>
      </c>
      <c r="AV3574">
        <v>6210</v>
      </c>
      <c r="AW3574" t="s">
        <v>26615</v>
      </c>
      <c r="AX3574" t="s">
        <v>936</v>
      </c>
      <c r="AY3574">
        <v>105</v>
      </c>
      <c r="AZ3574">
        <v>6210</v>
      </c>
      <c r="BA3574" t="s">
        <v>19767</v>
      </c>
      <c r="BB3574" t="s">
        <v>936</v>
      </c>
      <c r="BC3574">
        <v>105</v>
      </c>
      <c r="BD3574">
        <v>6210</v>
      </c>
      <c r="BE3574" t="s">
        <v>12919</v>
      </c>
      <c r="BF3574" t="s">
        <v>936</v>
      </c>
      <c r="BH3574">
        <v>107</v>
      </c>
      <c r="BI3574">
        <v>6210</v>
      </c>
      <c r="BJ3574" t="s">
        <v>6271</v>
      </c>
      <c r="BK3574" t="s">
        <v>936</v>
      </c>
      <c r="BP3574">
        <v>170</v>
      </c>
      <c r="BQ3574">
        <v>6110</v>
      </c>
      <c r="BS3574">
        <v>1</v>
      </c>
    </row>
    <row r="3575" spans="43:71" x14ac:dyDescent="0.2">
      <c r="AQ3575">
        <v>105</v>
      </c>
      <c r="AR3575">
        <v>6240</v>
      </c>
      <c r="AS3575" t="s">
        <v>33514</v>
      </c>
      <c r="AT3575" t="s">
        <v>937</v>
      </c>
      <c r="AU3575">
        <v>105</v>
      </c>
      <c r="AV3575">
        <v>6240</v>
      </c>
      <c r="AW3575" t="s">
        <v>26616</v>
      </c>
      <c r="AX3575" t="s">
        <v>937</v>
      </c>
      <c r="AY3575">
        <v>105</v>
      </c>
      <c r="AZ3575">
        <v>6240</v>
      </c>
      <c r="BA3575" t="s">
        <v>19768</v>
      </c>
      <c r="BB3575" t="s">
        <v>937</v>
      </c>
      <c r="BC3575">
        <v>105</v>
      </c>
      <c r="BD3575">
        <v>6240</v>
      </c>
      <c r="BE3575" t="s">
        <v>12920</v>
      </c>
      <c r="BF3575" t="s">
        <v>937</v>
      </c>
      <c r="BH3575">
        <v>107</v>
      </c>
      <c r="BI3575">
        <v>6240</v>
      </c>
      <c r="BJ3575" t="s">
        <v>6272</v>
      </c>
      <c r="BK3575" t="s">
        <v>937</v>
      </c>
      <c r="BP3575">
        <v>170</v>
      </c>
      <c r="BQ3575">
        <v>6130</v>
      </c>
      <c r="BS3575">
        <v>2</v>
      </c>
    </row>
    <row r="3576" spans="43:71" x14ac:dyDescent="0.2">
      <c r="AQ3576">
        <v>105</v>
      </c>
      <c r="AR3576">
        <v>6250</v>
      </c>
      <c r="AS3576" t="s">
        <v>33515</v>
      </c>
      <c r="AT3576" t="s">
        <v>936</v>
      </c>
      <c r="AU3576">
        <v>105</v>
      </c>
      <c r="AV3576">
        <v>6250</v>
      </c>
      <c r="AW3576" t="s">
        <v>26617</v>
      </c>
      <c r="AX3576" t="s">
        <v>936</v>
      </c>
      <c r="AY3576">
        <v>105</v>
      </c>
      <c r="AZ3576">
        <v>6250</v>
      </c>
      <c r="BA3576" t="s">
        <v>19769</v>
      </c>
      <c r="BB3576" t="s">
        <v>936</v>
      </c>
      <c r="BC3576">
        <v>105</v>
      </c>
      <c r="BD3576">
        <v>6250</v>
      </c>
      <c r="BE3576" t="s">
        <v>12921</v>
      </c>
      <c r="BF3576" t="s">
        <v>936</v>
      </c>
      <c r="BH3576">
        <v>107</v>
      </c>
      <c r="BI3576">
        <v>6250</v>
      </c>
      <c r="BJ3576" t="s">
        <v>6273</v>
      </c>
      <c r="BK3576" t="s">
        <v>936</v>
      </c>
      <c r="BP3576">
        <v>170</v>
      </c>
      <c r="BQ3576">
        <v>6131</v>
      </c>
      <c r="BS3576">
        <v>4</v>
      </c>
    </row>
    <row r="3577" spans="43:71" x14ac:dyDescent="0.2">
      <c r="AQ3577">
        <v>105</v>
      </c>
      <c r="AR3577">
        <v>6256</v>
      </c>
      <c r="AS3577" t="s">
        <v>33516</v>
      </c>
      <c r="AT3577" t="s">
        <v>936</v>
      </c>
      <c r="AU3577">
        <v>105</v>
      </c>
      <c r="AV3577">
        <v>6256</v>
      </c>
      <c r="AW3577" t="s">
        <v>26618</v>
      </c>
      <c r="AX3577" t="s">
        <v>936</v>
      </c>
      <c r="AY3577">
        <v>105</v>
      </c>
      <c r="AZ3577">
        <v>6256</v>
      </c>
      <c r="BA3577" t="s">
        <v>19770</v>
      </c>
      <c r="BB3577" t="s">
        <v>936</v>
      </c>
      <c r="BC3577">
        <v>105</v>
      </c>
      <c r="BD3577">
        <v>6256</v>
      </c>
      <c r="BE3577" t="s">
        <v>12922</v>
      </c>
      <c r="BF3577" t="s">
        <v>936</v>
      </c>
      <c r="BH3577">
        <v>107</v>
      </c>
      <c r="BI3577">
        <v>6256</v>
      </c>
      <c r="BJ3577" t="s">
        <v>6274</v>
      </c>
      <c r="BK3577" t="s">
        <v>936</v>
      </c>
      <c r="BP3577">
        <v>170</v>
      </c>
      <c r="BQ3577">
        <v>6140</v>
      </c>
      <c r="BS3577">
        <v>2</v>
      </c>
    </row>
    <row r="3578" spans="43:71" x14ac:dyDescent="0.2">
      <c r="AQ3578">
        <v>105</v>
      </c>
      <c r="AR3578">
        <v>6260</v>
      </c>
      <c r="AS3578" t="s">
        <v>33517</v>
      </c>
      <c r="AT3578" t="s">
        <v>937</v>
      </c>
      <c r="AU3578">
        <v>105</v>
      </c>
      <c r="AV3578">
        <v>6260</v>
      </c>
      <c r="AW3578" t="s">
        <v>26619</v>
      </c>
      <c r="AX3578" t="s">
        <v>937</v>
      </c>
      <c r="AY3578">
        <v>105</v>
      </c>
      <c r="AZ3578">
        <v>6260</v>
      </c>
      <c r="BA3578" t="s">
        <v>19771</v>
      </c>
      <c r="BB3578" t="s">
        <v>937</v>
      </c>
      <c r="BC3578">
        <v>105</v>
      </c>
      <c r="BD3578">
        <v>6260</v>
      </c>
      <c r="BE3578" t="s">
        <v>12923</v>
      </c>
      <c r="BF3578" t="s">
        <v>937</v>
      </c>
      <c r="BH3578">
        <v>107</v>
      </c>
      <c r="BI3578">
        <v>6260</v>
      </c>
      <c r="BJ3578" t="s">
        <v>6275</v>
      </c>
      <c r="BK3578" t="s">
        <v>937</v>
      </c>
      <c r="BP3578">
        <v>170</v>
      </c>
      <c r="BQ3578">
        <v>6150</v>
      </c>
      <c r="BS3578">
        <v>2</v>
      </c>
    </row>
    <row r="3579" spans="43:71" x14ac:dyDescent="0.2">
      <c r="AQ3579">
        <v>105</v>
      </c>
      <c r="AR3579">
        <v>6270</v>
      </c>
      <c r="AS3579" t="s">
        <v>33518</v>
      </c>
      <c r="AT3579" t="s">
        <v>937</v>
      </c>
      <c r="AU3579">
        <v>105</v>
      </c>
      <c r="AV3579">
        <v>6270</v>
      </c>
      <c r="AW3579" t="s">
        <v>26620</v>
      </c>
      <c r="AX3579" t="s">
        <v>937</v>
      </c>
      <c r="AY3579">
        <v>105</v>
      </c>
      <c r="AZ3579">
        <v>6270</v>
      </c>
      <c r="BA3579" t="s">
        <v>19772</v>
      </c>
      <c r="BB3579" t="s">
        <v>937</v>
      </c>
      <c r="BC3579">
        <v>105</v>
      </c>
      <c r="BD3579">
        <v>6270</v>
      </c>
      <c r="BE3579" t="s">
        <v>12924</v>
      </c>
      <c r="BF3579" t="s">
        <v>937</v>
      </c>
      <c r="BH3579">
        <v>107</v>
      </c>
      <c r="BI3579">
        <v>6270</v>
      </c>
      <c r="BJ3579" t="s">
        <v>6276</v>
      </c>
      <c r="BK3579" t="s">
        <v>937</v>
      </c>
      <c r="BP3579">
        <v>170</v>
      </c>
      <c r="BQ3579">
        <v>6160</v>
      </c>
      <c r="BS3579">
        <v>2</v>
      </c>
    </row>
    <row r="3580" spans="43:71" x14ac:dyDescent="0.2">
      <c r="AQ3580">
        <v>105</v>
      </c>
      <c r="AR3580">
        <v>6280</v>
      </c>
      <c r="AS3580" t="s">
        <v>33519</v>
      </c>
      <c r="AT3580" t="s">
        <v>936</v>
      </c>
      <c r="AU3580">
        <v>105</v>
      </c>
      <c r="AV3580">
        <v>6280</v>
      </c>
      <c r="AW3580" t="s">
        <v>26621</v>
      </c>
      <c r="AX3580" t="s">
        <v>936</v>
      </c>
      <c r="AY3580">
        <v>105</v>
      </c>
      <c r="AZ3580">
        <v>6280</v>
      </c>
      <c r="BA3580" t="s">
        <v>19773</v>
      </c>
      <c r="BB3580" t="s">
        <v>936</v>
      </c>
      <c r="BC3580">
        <v>105</v>
      </c>
      <c r="BD3580">
        <v>6280</v>
      </c>
      <c r="BE3580" t="s">
        <v>12925</v>
      </c>
      <c r="BF3580" t="s">
        <v>936</v>
      </c>
      <c r="BH3580">
        <v>107</v>
      </c>
      <c r="BI3580">
        <v>6280</v>
      </c>
      <c r="BJ3580" t="s">
        <v>6277</v>
      </c>
      <c r="BK3580" t="s">
        <v>936</v>
      </c>
      <c r="BP3580">
        <v>170</v>
      </c>
      <c r="BQ3580">
        <v>6170</v>
      </c>
      <c r="BS3580">
        <v>2</v>
      </c>
    </row>
    <row r="3581" spans="43:71" x14ac:dyDescent="0.2">
      <c r="AQ3581">
        <v>105</v>
      </c>
      <c r="AR3581">
        <v>6290</v>
      </c>
      <c r="AS3581" t="s">
        <v>33520</v>
      </c>
      <c r="AT3581" t="s">
        <v>936</v>
      </c>
      <c r="AU3581">
        <v>105</v>
      </c>
      <c r="AV3581">
        <v>6290</v>
      </c>
      <c r="AW3581" t="s">
        <v>26622</v>
      </c>
      <c r="AX3581" t="s">
        <v>936</v>
      </c>
      <c r="AY3581">
        <v>105</v>
      </c>
      <c r="AZ3581">
        <v>6290</v>
      </c>
      <c r="BA3581" t="s">
        <v>19774</v>
      </c>
      <c r="BB3581" t="s">
        <v>936</v>
      </c>
      <c r="BC3581">
        <v>105</v>
      </c>
      <c r="BD3581">
        <v>6290</v>
      </c>
      <c r="BE3581" t="s">
        <v>12926</v>
      </c>
      <c r="BF3581" t="s">
        <v>936</v>
      </c>
      <c r="BH3581">
        <v>107</v>
      </c>
      <c r="BI3581">
        <v>6290</v>
      </c>
      <c r="BJ3581" t="s">
        <v>6278</v>
      </c>
      <c r="BK3581" t="s">
        <v>936</v>
      </c>
      <c r="BP3581">
        <v>170</v>
      </c>
      <c r="BQ3581">
        <v>6180</v>
      </c>
      <c r="BS3581">
        <v>2</v>
      </c>
    </row>
    <row r="3582" spans="43:71" x14ac:dyDescent="0.2">
      <c r="AQ3582">
        <v>105</v>
      </c>
      <c r="AR3582">
        <v>6300</v>
      </c>
      <c r="AS3582" t="s">
        <v>33521</v>
      </c>
      <c r="AT3582" t="s">
        <v>936</v>
      </c>
      <c r="AU3582">
        <v>105</v>
      </c>
      <c r="AV3582">
        <v>6300</v>
      </c>
      <c r="AW3582" t="s">
        <v>26623</v>
      </c>
      <c r="AX3582" t="s">
        <v>936</v>
      </c>
      <c r="AY3582">
        <v>105</v>
      </c>
      <c r="AZ3582">
        <v>6300</v>
      </c>
      <c r="BA3582" t="s">
        <v>19775</v>
      </c>
      <c r="BB3582" t="s">
        <v>936</v>
      </c>
      <c r="BC3582">
        <v>105</v>
      </c>
      <c r="BD3582">
        <v>6300</v>
      </c>
      <c r="BE3582" t="s">
        <v>12927</v>
      </c>
      <c r="BF3582" t="s">
        <v>936</v>
      </c>
      <c r="BH3582">
        <v>107</v>
      </c>
      <c r="BI3582">
        <v>6300</v>
      </c>
      <c r="BJ3582" t="s">
        <v>6279</v>
      </c>
      <c r="BK3582" t="s">
        <v>936</v>
      </c>
      <c r="BP3582">
        <v>170</v>
      </c>
      <c r="BQ3582">
        <v>6190</v>
      </c>
      <c r="BS3582">
        <v>2</v>
      </c>
    </row>
    <row r="3583" spans="43:71" x14ac:dyDescent="0.2">
      <c r="AQ3583">
        <v>105</v>
      </c>
      <c r="AR3583">
        <v>6310</v>
      </c>
      <c r="AS3583" t="s">
        <v>33522</v>
      </c>
      <c r="AT3583" t="s">
        <v>936</v>
      </c>
      <c r="AU3583">
        <v>105</v>
      </c>
      <c r="AV3583">
        <v>6310</v>
      </c>
      <c r="AW3583" t="s">
        <v>26624</v>
      </c>
      <c r="AX3583" t="s">
        <v>936</v>
      </c>
      <c r="AY3583">
        <v>105</v>
      </c>
      <c r="AZ3583">
        <v>6310</v>
      </c>
      <c r="BA3583" t="s">
        <v>19776</v>
      </c>
      <c r="BB3583" t="s">
        <v>936</v>
      </c>
      <c r="BC3583">
        <v>105</v>
      </c>
      <c r="BD3583">
        <v>6310</v>
      </c>
      <c r="BE3583" t="s">
        <v>12928</v>
      </c>
      <c r="BF3583" t="s">
        <v>936</v>
      </c>
      <c r="BH3583">
        <v>107</v>
      </c>
      <c r="BI3583">
        <v>6310</v>
      </c>
      <c r="BJ3583" t="s">
        <v>6280</v>
      </c>
      <c r="BK3583" t="s">
        <v>936</v>
      </c>
      <c r="BP3583">
        <v>170</v>
      </c>
      <c r="BQ3583">
        <v>6200</v>
      </c>
      <c r="BS3583">
        <v>2</v>
      </c>
    </row>
    <row r="3584" spans="43:71" x14ac:dyDescent="0.2">
      <c r="AQ3584">
        <v>105</v>
      </c>
      <c r="AR3584">
        <v>6320</v>
      </c>
      <c r="AS3584" t="s">
        <v>33523</v>
      </c>
      <c r="AT3584" t="s">
        <v>936</v>
      </c>
      <c r="AU3584">
        <v>105</v>
      </c>
      <c r="AV3584">
        <v>6320</v>
      </c>
      <c r="AW3584" t="s">
        <v>26625</v>
      </c>
      <c r="AX3584" t="s">
        <v>936</v>
      </c>
      <c r="AY3584">
        <v>105</v>
      </c>
      <c r="AZ3584">
        <v>6320</v>
      </c>
      <c r="BA3584" t="s">
        <v>19777</v>
      </c>
      <c r="BB3584" t="s">
        <v>936</v>
      </c>
      <c r="BC3584">
        <v>105</v>
      </c>
      <c r="BD3584">
        <v>6320</v>
      </c>
      <c r="BE3584" t="s">
        <v>12929</v>
      </c>
      <c r="BF3584" t="s">
        <v>936</v>
      </c>
      <c r="BH3584">
        <v>107</v>
      </c>
      <c r="BI3584">
        <v>6320</v>
      </c>
      <c r="BJ3584" t="s">
        <v>6281</v>
      </c>
      <c r="BK3584" t="s">
        <v>936</v>
      </c>
      <c r="BP3584">
        <v>170</v>
      </c>
      <c r="BQ3584">
        <v>6210</v>
      </c>
      <c r="BS3584">
        <v>1</v>
      </c>
    </row>
    <row r="3585" spans="43:71" x14ac:dyDescent="0.2">
      <c r="AQ3585">
        <v>105</v>
      </c>
      <c r="AR3585">
        <v>6330</v>
      </c>
      <c r="AS3585" t="s">
        <v>33524</v>
      </c>
      <c r="AT3585" t="s">
        <v>936</v>
      </c>
      <c r="AU3585">
        <v>105</v>
      </c>
      <c r="AV3585">
        <v>6330</v>
      </c>
      <c r="AW3585" t="s">
        <v>26626</v>
      </c>
      <c r="AX3585" t="s">
        <v>936</v>
      </c>
      <c r="AY3585">
        <v>105</v>
      </c>
      <c r="AZ3585">
        <v>6330</v>
      </c>
      <c r="BA3585" t="s">
        <v>19778</v>
      </c>
      <c r="BB3585" t="s">
        <v>936</v>
      </c>
      <c r="BC3585">
        <v>105</v>
      </c>
      <c r="BD3585">
        <v>6330</v>
      </c>
      <c r="BE3585" t="s">
        <v>12930</v>
      </c>
      <c r="BF3585" t="s">
        <v>936</v>
      </c>
      <c r="BH3585">
        <v>107</v>
      </c>
      <c r="BI3585">
        <v>6330</v>
      </c>
      <c r="BJ3585" t="s">
        <v>6282</v>
      </c>
      <c r="BK3585" t="s">
        <v>936</v>
      </c>
      <c r="BP3585">
        <v>170</v>
      </c>
      <c r="BQ3585">
        <v>6240</v>
      </c>
      <c r="BS3585">
        <v>2</v>
      </c>
    </row>
    <row r="3586" spans="43:71" x14ac:dyDescent="0.2">
      <c r="AQ3586">
        <v>105</v>
      </c>
      <c r="AR3586">
        <v>6340</v>
      </c>
      <c r="AS3586" t="s">
        <v>33525</v>
      </c>
      <c r="AT3586" t="s">
        <v>936</v>
      </c>
      <c r="AU3586">
        <v>105</v>
      </c>
      <c r="AV3586">
        <v>6340</v>
      </c>
      <c r="AW3586" t="s">
        <v>26627</v>
      </c>
      <c r="AX3586" t="s">
        <v>936</v>
      </c>
      <c r="AY3586">
        <v>105</v>
      </c>
      <c r="AZ3586">
        <v>6340</v>
      </c>
      <c r="BA3586" t="s">
        <v>19779</v>
      </c>
      <c r="BB3586" t="s">
        <v>936</v>
      </c>
      <c r="BC3586">
        <v>105</v>
      </c>
      <c r="BD3586">
        <v>6340</v>
      </c>
      <c r="BE3586" t="s">
        <v>12931</v>
      </c>
      <c r="BF3586" t="s">
        <v>936</v>
      </c>
      <c r="BH3586">
        <v>107</v>
      </c>
      <c r="BI3586">
        <v>6340</v>
      </c>
      <c r="BJ3586" t="s">
        <v>6283</v>
      </c>
      <c r="BK3586" t="s">
        <v>936</v>
      </c>
      <c r="BP3586">
        <v>170</v>
      </c>
      <c r="BQ3586">
        <v>6250</v>
      </c>
      <c r="BS3586">
        <v>2</v>
      </c>
    </row>
    <row r="3587" spans="43:71" x14ac:dyDescent="0.2">
      <c r="AQ3587">
        <v>105</v>
      </c>
      <c r="AR3587">
        <v>6350</v>
      </c>
      <c r="AS3587" t="s">
        <v>33526</v>
      </c>
      <c r="AT3587" t="s">
        <v>936</v>
      </c>
      <c r="AU3587">
        <v>105</v>
      </c>
      <c r="AV3587">
        <v>6350</v>
      </c>
      <c r="AW3587" t="s">
        <v>26628</v>
      </c>
      <c r="AX3587" t="s">
        <v>936</v>
      </c>
      <c r="AY3587">
        <v>105</v>
      </c>
      <c r="AZ3587">
        <v>6350</v>
      </c>
      <c r="BA3587" t="s">
        <v>19780</v>
      </c>
      <c r="BB3587" t="s">
        <v>936</v>
      </c>
      <c r="BC3587">
        <v>105</v>
      </c>
      <c r="BD3587">
        <v>6350</v>
      </c>
      <c r="BE3587" t="s">
        <v>12932</v>
      </c>
      <c r="BF3587" t="s">
        <v>936</v>
      </c>
      <c r="BH3587">
        <v>107</v>
      </c>
      <c r="BI3587">
        <v>6350</v>
      </c>
      <c r="BJ3587" t="s">
        <v>6284</v>
      </c>
      <c r="BK3587" t="s">
        <v>936</v>
      </c>
      <c r="BP3587">
        <v>170</v>
      </c>
      <c r="BQ3587">
        <v>6256</v>
      </c>
      <c r="BS3587">
        <v>2</v>
      </c>
    </row>
    <row r="3588" spans="43:71" x14ac:dyDescent="0.2">
      <c r="AQ3588">
        <v>105</v>
      </c>
      <c r="AR3588">
        <v>6360</v>
      </c>
      <c r="AS3588" t="s">
        <v>33527</v>
      </c>
      <c r="AT3588" t="s">
        <v>936</v>
      </c>
      <c r="AU3588">
        <v>105</v>
      </c>
      <c r="AV3588">
        <v>6360</v>
      </c>
      <c r="AW3588" t="s">
        <v>26629</v>
      </c>
      <c r="AX3588" t="s">
        <v>936</v>
      </c>
      <c r="AY3588">
        <v>105</v>
      </c>
      <c r="AZ3588">
        <v>6360</v>
      </c>
      <c r="BA3588" t="s">
        <v>19781</v>
      </c>
      <c r="BB3588" t="s">
        <v>936</v>
      </c>
      <c r="BC3588">
        <v>105</v>
      </c>
      <c r="BD3588">
        <v>6360</v>
      </c>
      <c r="BE3588" t="s">
        <v>12933</v>
      </c>
      <c r="BF3588" t="s">
        <v>936</v>
      </c>
      <c r="BH3588">
        <v>107</v>
      </c>
      <c r="BI3588">
        <v>6360</v>
      </c>
      <c r="BJ3588" t="s">
        <v>6285</v>
      </c>
      <c r="BK3588" t="s">
        <v>936</v>
      </c>
      <c r="BP3588">
        <v>170</v>
      </c>
      <c r="BQ3588">
        <v>6260</v>
      </c>
      <c r="BS3588">
        <v>2</v>
      </c>
    </row>
    <row r="3589" spans="43:71" x14ac:dyDescent="0.2">
      <c r="AQ3589">
        <v>105</v>
      </c>
      <c r="AR3589">
        <v>7205</v>
      </c>
      <c r="AS3589" t="s">
        <v>33528</v>
      </c>
      <c r="AT3589" t="s">
        <v>937</v>
      </c>
      <c r="AU3589">
        <v>105</v>
      </c>
      <c r="AV3589">
        <v>7205</v>
      </c>
      <c r="AW3589" t="s">
        <v>26630</v>
      </c>
      <c r="AX3589" t="s">
        <v>937</v>
      </c>
      <c r="AY3589">
        <v>105</v>
      </c>
      <c r="AZ3589">
        <v>7205</v>
      </c>
      <c r="BA3589" t="s">
        <v>19782</v>
      </c>
      <c r="BB3589" t="s">
        <v>937</v>
      </c>
      <c r="BC3589">
        <v>105</v>
      </c>
      <c r="BD3589">
        <v>7205</v>
      </c>
      <c r="BE3589" t="s">
        <v>12934</v>
      </c>
      <c r="BF3589" t="s">
        <v>937</v>
      </c>
      <c r="BH3589">
        <v>107</v>
      </c>
      <c r="BI3589">
        <v>7205</v>
      </c>
      <c r="BJ3589" t="s">
        <v>6286</v>
      </c>
      <c r="BK3589" t="s">
        <v>937</v>
      </c>
      <c r="BP3589">
        <v>170</v>
      </c>
      <c r="BQ3589">
        <v>6270</v>
      </c>
      <c r="BS3589">
        <v>2</v>
      </c>
    </row>
    <row r="3590" spans="43:71" x14ac:dyDescent="0.2">
      <c r="AQ3590">
        <v>105</v>
      </c>
      <c r="AR3590">
        <v>7206</v>
      </c>
      <c r="AS3590" t="s">
        <v>33529</v>
      </c>
      <c r="AT3590" t="s">
        <v>936</v>
      </c>
      <c r="AU3590">
        <v>105</v>
      </c>
      <c r="AV3590">
        <v>7206</v>
      </c>
      <c r="AW3590" t="s">
        <v>26631</v>
      </c>
      <c r="AX3590" t="s">
        <v>936</v>
      </c>
      <c r="AY3590">
        <v>105</v>
      </c>
      <c r="AZ3590">
        <v>7206</v>
      </c>
      <c r="BA3590" t="s">
        <v>19783</v>
      </c>
      <c r="BB3590" t="s">
        <v>936</v>
      </c>
      <c r="BC3590">
        <v>105</v>
      </c>
      <c r="BD3590">
        <v>7206</v>
      </c>
      <c r="BE3590" t="s">
        <v>12935</v>
      </c>
      <c r="BF3590" t="s">
        <v>936</v>
      </c>
      <c r="BH3590">
        <v>107</v>
      </c>
      <c r="BI3590">
        <v>7206</v>
      </c>
      <c r="BJ3590" t="s">
        <v>6287</v>
      </c>
      <c r="BK3590" t="s">
        <v>936</v>
      </c>
      <c r="BP3590">
        <v>170</v>
      </c>
      <c r="BQ3590">
        <v>6280</v>
      </c>
      <c r="BS3590">
        <v>2</v>
      </c>
    </row>
    <row r="3591" spans="43:71" x14ac:dyDescent="0.2">
      <c r="AQ3591">
        <v>105</v>
      </c>
      <c r="AR3591">
        <v>7207</v>
      </c>
      <c r="AS3591" t="s">
        <v>33530</v>
      </c>
      <c r="AT3591" t="s">
        <v>936</v>
      </c>
      <c r="AU3591">
        <v>105</v>
      </c>
      <c r="AV3591">
        <v>7207</v>
      </c>
      <c r="AW3591" t="s">
        <v>26632</v>
      </c>
      <c r="AX3591" t="s">
        <v>936</v>
      </c>
      <c r="AY3591">
        <v>105</v>
      </c>
      <c r="AZ3591">
        <v>7207</v>
      </c>
      <c r="BA3591" t="s">
        <v>19784</v>
      </c>
      <c r="BB3591" t="s">
        <v>936</v>
      </c>
      <c r="BC3591">
        <v>105</v>
      </c>
      <c r="BD3591">
        <v>7207</v>
      </c>
      <c r="BE3591" t="s">
        <v>12936</v>
      </c>
      <c r="BF3591" t="s">
        <v>936</v>
      </c>
      <c r="BH3591">
        <v>107</v>
      </c>
      <c r="BI3591">
        <v>7207</v>
      </c>
      <c r="BJ3591" t="s">
        <v>6288</v>
      </c>
      <c r="BK3591" t="s">
        <v>936</v>
      </c>
      <c r="BP3591">
        <v>170</v>
      </c>
      <c r="BQ3591">
        <v>6290</v>
      </c>
      <c r="BS3591">
        <v>1</v>
      </c>
    </row>
    <row r="3592" spans="43:71" x14ac:dyDescent="0.2">
      <c r="AQ3592">
        <v>105</v>
      </c>
      <c r="AR3592">
        <v>7210</v>
      </c>
      <c r="AS3592" t="s">
        <v>33531</v>
      </c>
      <c r="AT3592" t="s">
        <v>937</v>
      </c>
      <c r="AU3592">
        <v>105</v>
      </c>
      <c r="AV3592">
        <v>7210</v>
      </c>
      <c r="AW3592" t="s">
        <v>26633</v>
      </c>
      <c r="AX3592" t="s">
        <v>937</v>
      </c>
      <c r="AY3592">
        <v>105</v>
      </c>
      <c r="AZ3592">
        <v>7210</v>
      </c>
      <c r="BA3592" t="s">
        <v>19785</v>
      </c>
      <c r="BB3592" t="s">
        <v>937</v>
      </c>
      <c r="BC3592">
        <v>105</v>
      </c>
      <c r="BD3592">
        <v>7210</v>
      </c>
      <c r="BE3592" t="s">
        <v>12937</v>
      </c>
      <c r="BF3592" t="s">
        <v>937</v>
      </c>
      <c r="BH3592">
        <v>107</v>
      </c>
      <c r="BI3592">
        <v>7210</v>
      </c>
      <c r="BJ3592" t="s">
        <v>6289</v>
      </c>
      <c r="BK3592" t="s">
        <v>937</v>
      </c>
      <c r="BP3592">
        <v>170</v>
      </c>
      <c r="BQ3592">
        <v>6300</v>
      </c>
      <c r="BS3592">
        <v>1</v>
      </c>
    </row>
    <row r="3593" spans="43:71" x14ac:dyDescent="0.2">
      <c r="AQ3593">
        <v>105</v>
      </c>
      <c r="AR3593">
        <v>8073</v>
      </c>
      <c r="AS3593" t="s">
        <v>33532</v>
      </c>
      <c r="AT3593" t="s">
        <v>936</v>
      </c>
      <c r="AU3593">
        <v>105</v>
      </c>
      <c r="AV3593">
        <v>8073</v>
      </c>
      <c r="AW3593" t="s">
        <v>26634</v>
      </c>
      <c r="AX3593" t="s">
        <v>936</v>
      </c>
      <c r="AY3593">
        <v>105</v>
      </c>
      <c r="AZ3593">
        <v>8073</v>
      </c>
      <c r="BA3593" t="s">
        <v>19786</v>
      </c>
      <c r="BB3593" t="s">
        <v>936</v>
      </c>
      <c r="BC3593">
        <v>105</v>
      </c>
      <c r="BD3593">
        <v>8073</v>
      </c>
      <c r="BE3593" t="s">
        <v>12938</v>
      </c>
      <c r="BF3593" t="s">
        <v>936</v>
      </c>
      <c r="BH3593">
        <v>107</v>
      </c>
      <c r="BI3593">
        <v>8073</v>
      </c>
      <c r="BJ3593" t="s">
        <v>6290</v>
      </c>
      <c r="BK3593" t="s">
        <v>936</v>
      </c>
      <c r="BP3593">
        <v>170</v>
      </c>
      <c r="BQ3593">
        <v>6310</v>
      </c>
      <c r="BS3593">
        <v>1</v>
      </c>
    </row>
    <row r="3594" spans="43:71" x14ac:dyDescent="0.2">
      <c r="AQ3594">
        <v>105</v>
      </c>
      <c r="AR3594">
        <v>8074</v>
      </c>
      <c r="AS3594" t="s">
        <v>33533</v>
      </c>
      <c r="AT3594" t="s">
        <v>937</v>
      </c>
      <c r="AU3594">
        <v>105</v>
      </c>
      <c r="AV3594">
        <v>8074</v>
      </c>
      <c r="AW3594" t="s">
        <v>26635</v>
      </c>
      <c r="AX3594" t="s">
        <v>937</v>
      </c>
      <c r="AY3594">
        <v>105</v>
      </c>
      <c r="AZ3594">
        <v>8074</v>
      </c>
      <c r="BA3594" t="s">
        <v>19787</v>
      </c>
      <c r="BB3594" t="s">
        <v>937</v>
      </c>
      <c r="BC3594">
        <v>105</v>
      </c>
      <c r="BD3594">
        <v>8074</v>
      </c>
      <c r="BE3594" t="s">
        <v>12939</v>
      </c>
      <c r="BF3594" t="s">
        <v>937</v>
      </c>
      <c r="BH3594">
        <v>107</v>
      </c>
      <c r="BI3594">
        <v>8074</v>
      </c>
      <c r="BJ3594" t="s">
        <v>6291</v>
      </c>
      <c r="BK3594" t="s">
        <v>937</v>
      </c>
      <c r="BP3594">
        <v>170</v>
      </c>
      <c r="BQ3594">
        <v>6320</v>
      </c>
      <c r="BS3594">
        <v>1</v>
      </c>
    </row>
    <row r="3595" spans="43:71" x14ac:dyDescent="0.2">
      <c r="AQ3595">
        <v>105</v>
      </c>
      <c r="AR3595">
        <v>8075</v>
      </c>
      <c r="AS3595" t="s">
        <v>33534</v>
      </c>
      <c r="AT3595" t="s">
        <v>936</v>
      </c>
      <c r="AU3595">
        <v>105</v>
      </c>
      <c r="AV3595">
        <v>8075</v>
      </c>
      <c r="AW3595" t="s">
        <v>26636</v>
      </c>
      <c r="AX3595" t="s">
        <v>936</v>
      </c>
      <c r="AY3595">
        <v>105</v>
      </c>
      <c r="AZ3595">
        <v>8075</v>
      </c>
      <c r="BA3595" t="s">
        <v>19788</v>
      </c>
      <c r="BB3595" t="s">
        <v>936</v>
      </c>
      <c r="BC3595">
        <v>105</v>
      </c>
      <c r="BD3595">
        <v>8075</v>
      </c>
      <c r="BE3595" t="s">
        <v>12940</v>
      </c>
      <c r="BF3595" t="s">
        <v>936</v>
      </c>
      <c r="BH3595">
        <v>107</v>
      </c>
      <c r="BI3595">
        <v>8075</v>
      </c>
      <c r="BJ3595" t="s">
        <v>6292</v>
      </c>
      <c r="BK3595" t="s">
        <v>936</v>
      </c>
      <c r="BP3595">
        <v>170</v>
      </c>
      <c r="BQ3595">
        <v>6330</v>
      </c>
      <c r="BS3595">
        <v>1</v>
      </c>
    </row>
    <row r="3596" spans="43:71" x14ac:dyDescent="0.2">
      <c r="AQ3596">
        <v>105</v>
      </c>
      <c r="AR3596">
        <v>8076</v>
      </c>
      <c r="AS3596" t="s">
        <v>33535</v>
      </c>
      <c r="AT3596" t="s">
        <v>937</v>
      </c>
      <c r="AU3596">
        <v>105</v>
      </c>
      <c r="AV3596">
        <v>8076</v>
      </c>
      <c r="AW3596" t="s">
        <v>26637</v>
      </c>
      <c r="AX3596" t="s">
        <v>937</v>
      </c>
      <c r="AY3596">
        <v>105</v>
      </c>
      <c r="AZ3596">
        <v>8076</v>
      </c>
      <c r="BA3596" t="s">
        <v>19789</v>
      </c>
      <c r="BB3596" t="s">
        <v>937</v>
      </c>
      <c r="BC3596">
        <v>105</v>
      </c>
      <c r="BD3596">
        <v>8076</v>
      </c>
      <c r="BE3596" t="s">
        <v>12941</v>
      </c>
      <c r="BF3596" t="s">
        <v>937</v>
      </c>
      <c r="BH3596">
        <v>107</v>
      </c>
      <c r="BI3596">
        <v>8076</v>
      </c>
      <c r="BJ3596" t="s">
        <v>6293</v>
      </c>
      <c r="BK3596" t="s">
        <v>937</v>
      </c>
      <c r="BP3596">
        <v>170</v>
      </c>
      <c r="BQ3596">
        <v>6340</v>
      </c>
      <c r="BS3596">
        <v>1</v>
      </c>
    </row>
    <row r="3597" spans="43:71" x14ac:dyDescent="0.2">
      <c r="AQ3597">
        <v>105</v>
      </c>
      <c r="AR3597">
        <v>8077</v>
      </c>
      <c r="AS3597" t="s">
        <v>33536</v>
      </c>
      <c r="AT3597" t="s">
        <v>937</v>
      </c>
      <c r="AU3597">
        <v>105</v>
      </c>
      <c r="AV3597">
        <v>8077</v>
      </c>
      <c r="AW3597" t="s">
        <v>26638</v>
      </c>
      <c r="AX3597" t="s">
        <v>937</v>
      </c>
      <c r="AY3597">
        <v>105</v>
      </c>
      <c r="AZ3597">
        <v>8077</v>
      </c>
      <c r="BA3597" t="s">
        <v>19790</v>
      </c>
      <c r="BB3597" t="s">
        <v>937</v>
      </c>
      <c r="BC3597">
        <v>105</v>
      </c>
      <c r="BD3597">
        <v>8077</v>
      </c>
      <c r="BE3597" t="s">
        <v>12942</v>
      </c>
      <c r="BF3597" t="s">
        <v>937</v>
      </c>
      <c r="BH3597">
        <v>107</v>
      </c>
      <c r="BI3597">
        <v>8077</v>
      </c>
      <c r="BJ3597" t="s">
        <v>6294</v>
      </c>
      <c r="BK3597" t="s">
        <v>937</v>
      </c>
      <c r="BP3597">
        <v>171</v>
      </c>
      <c r="BQ3597">
        <v>6010</v>
      </c>
      <c r="BS3597">
        <v>2</v>
      </c>
    </row>
    <row r="3598" spans="43:71" x14ac:dyDescent="0.2">
      <c r="AQ3598">
        <v>105</v>
      </c>
      <c r="AR3598">
        <v>8078</v>
      </c>
      <c r="AS3598" t="s">
        <v>33537</v>
      </c>
      <c r="AT3598" t="s">
        <v>937</v>
      </c>
      <c r="AU3598">
        <v>105</v>
      </c>
      <c r="AV3598">
        <v>8078</v>
      </c>
      <c r="AW3598" t="s">
        <v>26639</v>
      </c>
      <c r="AX3598" t="s">
        <v>937</v>
      </c>
      <c r="AY3598">
        <v>105</v>
      </c>
      <c r="AZ3598">
        <v>8078</v>
      </c>
      <c r="BA3598" t="s">
        <v>19791</v>
      </c>
      <c r="BB3598" t="s">
        <v>937</v>
      </c>
      <c r="BC3598">
        <v>105</v>
      </c>
      <c r="BD3598">
        <v>8078</v>
      </c>
      <c r="BE3598" t="s">
        <v>12943</v>
      </c>
      <c r="BF3598" t="s">
        <v>937</v>
      </c>
      <c r="BH3598">
        <v>107</v>
      </c>
      <c r="BI3598">
        <v>8078</v>
      </c>
      <c r="BJ3598" t="s">
        <v>6295</v>
      </c>
      <c r="BK3598" t="s">
        <v>937</v>
      </c>
      <c r="BP3598">
        <v>171</v>
      </c>
      <c r="BQ3598">
        <v>6020</v>
      </c>
      <c r="BS3598">
        <v>2</v>
      </c>
    </row>
    <row r="3599" spans="43:71" x14ac:dyDescent="0.2">
      <c r="AQ3599">
        <v>105</v>
      </c>
      <c r="AR3599">
        <v>8079</v>
      </c>
      <c r="AS3599" t="s">
        <v>33538</v>
      </c>
      <c r="AT3599" t="s">
        <v>937</v>
      </c>
      <c r="AU3599">
        <v>105</v>
      </c>
      <c r="AV3599">
        <v>8079</v>
      </c>
      <c r="AW3599" t="s">
        <v>26640</v>
      </c>
      <c r="AX3599" t="s">
        <v>937</v>
      </c>
      <c r="AY3599">
        <v>105</v>
      </c>
      <c r="AZ3599">
        <v>8079</v>
      </c>
      <c r="BA3599" t="s">
        <v>19792</v>
      </c>
      <c r="BB3599" t="s">
        <v>937</v>
      </c>
      <c r="BC3599">
        <v>105</v>
      </c>
      <c r="BD3599">
        <v>8079</v>
      </c>
      <c r="BE3599" t="s">
        <v>12944</v>
      </c>
      <c r="BF3599" t="s">
        <v>937</v>
      </c>
      <c r="BH3599">
        <v>107</v>
      </c>
      <c r="BI3599">
        <v>8079</v>
      </c>
      <c r="BJ3599" t="s">
        <v>6296</v>
      </c>
      <c r="BK3599" t="s">
        <v>937</v>
      </c>
      <c r="BP3599">
        <v>171</v>
      </c>
      <c r="BQ3599">
        <v>6030</v>
      </c>
      <c r="BS3599">
        <v>2</v>
      </c>
    </row>
    <row r="3600" spans="43:71" x14ac:dyDescent="0.2">
      <c r="AQ3600">
        <v>105</v>
      </c>
      <c r="AR3600">
        <v>8080</v>
      </c>
      <c r="AS3600" t="s">
        <v>33539</v>
      </c>
      <c r="AT3600" t="s">
        <v>938</v>
      </c>
      <c r="AU3600">
        <v>105</v>
      </c>
      <c r="AV3600">
        <v>8080</v>
      </c>
      <c r="AW3600" t="s">
        <v>26641</v>
      </c>
      <c r="AX3600" t="s">
        <v>938</v>
      </c>
      <c r="AY3600">
        <v>105</v>
      </c>
      <c r="AZ3600">
        <v>8080</v>
      </c>
      <c r="BA3600" t="s">
        <v>19793</v>
      </c>
      <c r="BB3600" t="s">
        <v>938</v>
      </c>
      <c r="BC3600">
        <v>105</v>
      </c>
      <c r="BD3600">
        <v>8080</v>
      </c>
      <c r="BE3600" t="s">
        <v>12945</v>
      </c>
      <c r="BF3600" t="s">
        <v>938</v>
      </c>
      <c r="BH3600">
        <v>107</v>
      </c>
      <c r="BI3600">
        <v>8080</v>
      </c>
      <c r="BJ3600" t="s">
        <v>6297</v>
      </c>
      <c r="BK3600" t="s">
        <v>937</v>
      </c>
      <c r="BP3600">
        <v>171</v>
      </c>
      <c r="BQ3600">
        <v>6040</v>
      </c>
      <c r="BS3600">
        <v>2</v>
      </c>
    </row>
    <row r="3601" spans="43:71" x14ac:dyDescent="0.2">
      <c r="AQ3601">
        <v>105</v>
      </c>
      <c r="AR3601">
        <v>8081</v>
      </c>
      <c r="AS3601" t="s">
        <v>33540</v>
      </c>
      <c r="AT3601" t="s">
        <v>937</v>
      </c>
      <c r="AU3601">
        <v>105</v>
      </c>
      <c r="AV3601">
        <v>8081</v>
      </c>
      <c r="AW3601" t="s">
        <v>26642</v>
      </c>
      <c r="AX3601" t="s">
        <v>937</v>
      </c>
      <c r="AY3601">
        <v>105</v>
      </c>
      <c r="AZ3601">
        <v>8081</v>
      </c>
      <c r="BA3601" t="s">
        <v>19794</v>
      </c>
      <c r="BB3601" t="s">
        <v>937</v>
      </c>
      <c r="BC3601">
        <v>105</v>
      </c>
      <c r="BD3601">
        <v>8081</v>
      </c>
      <c r="BE3601" t="s">
        <v>12946</v>
      </c>
      <c r="BF3601" t="s">
        <v>937</v>
      </c>
      <c r="BH3601">
        <v>107</v>
      </c>
      <c r="BI3601">
        <v>8081</v>
      </c>
      <c r="BJ3601" t="s">
        <v>6298</v>
      </c>
      <c r="BK3601" t="s">
        <v>937</v>
      </c>
      <c r="BP3601">
        <v>171</v>
      </c>
      <c r="BQ3601">
        <v>6070</v>
      </c>
      <c r="BS3601">
        <v>2</v>
      </c>
    </row>
    <row r="3602" spans="43:71" x14ac:dyDescent="0.2">
      <c r="AQ3602">
        <v>105</v>
      </c>
      <c r="AR3602">
        <v>8082</v>
      </c>
      <c r="AS3602" t="s">
        <v>33541</v>
      </c>
      <c r="AT3602" t="s">
        <v>938</v>
      </c>
      <c r="AU3602">
        <v>105</v>
      </c>
      <c r="AV3602">
        <v>8082</v>
      </c>
      <c r="AW3602" t="s">
        <v>26643</v>
      </c>
      <c r="AX3602" t="s">
        <v>938</v>
      </c>
      <c r="AY3602">
        <v>105</v>
      </c>
      <c r="AZ3602">
        <v>8082</v>
      </c>
      <c r="BA3602" t="s">
        <v>19795</v>
      </c>
      <c r="BB3602" t="s">
        <v>938</v>
      </c>
      <c r="BC3602">
        <v>105</v>
      </c>
      <c r="BD3602">
        <v>8082</v>
      </c>
      <c r="BE3602" t="s">
        <v>12947</v>
      </c>
      <c r="BF3602" t="s">
        <v>938</v>
      </c>
      <c r="BH3602">
        <v>107</v>
      </c>
      <c r="BI3602">
        <v>8082</v>
      </c>
      <c r="BJ3602" t="s">
        <v>6299</v>
      </c>
      <c r="BK3602" t="s">
        <v>937</v>
      </c>
      <c r="BP3602">
        <v>171</v>
      </c>
      <c r="BQ3602">
        <v>6080</v>
      </c>
      <c r="BS3602">
        <v>2</v>
      </c>
    </row>
    <row r="3603" spans="43:71" x14ac:dyDescent="0.2">
      <c r="AQ3603">
        <v>105</v>
      </c>
      <c r="AR3603">
        <v>8083</v>
      </c>
      <c r="AS3603" t="s">
        <v>33542</v>
      </c>
      <c r="AT3603" t="s">
        <v>937</v>
      </c>
      <c r="AU3603">
        <v>105</v>
      </c>
      <c r="AV3603">
        <v>8083</v>
      </c>
      <c r="AW3603" t="s">
        <v>26644</v>
      </c>
      <c r="AX3603" t="s">
        <v>937</v>
      </c>
      <c r="AY3603">
        <v>105</v>
      </c>
      <c r="AZ3603">
        <v>8083</v>
      </c>
      <c r="BA3603" t="s">
        <v>19796</v>
      </c>
      <c r="BB3603" t="s">
        <v>937</v>
      </c>
      <c r="BC3603">
        <v>105</v>
      </c>
      <c r="BD3603">
        <v>8083</v>
      </c>
      <c r="BE3603" t="s">
        <v>12948</v>
      </c>
      <c r="BF3603" t="s">
        <v>937</v>
      </c>
      <c r="BH3603">
        <v>107</v>
      </c>
      <c r="BI3603">
        <v>8083</v>
      </c>
      <c r="BJ3603" t="s">
        <v>6300</v>
      </c>
      <c r="BK3603" t="s">
        <v>936</v>
      </c>
      <c r="BP3603">
        <v>171</v>
      </c>
      <c r="BQ3603">
        <v>6090</v>
      </c>
      <c r="BS3603">
        <v>2</v>
      </c>
    </row>
    <row r="3604" spans="43:71" x14ac:dyDescent="0.2">
      <c r="AQ3604">
        <v>105</v>
      </c>
      <c r="AR3604">
        <v>8084</v>
      </c>
      <c r="AS3604" t="s">
        <v>33543</v>
      </c>
      <c r="AT3604" t="s">
        <v>937</v>
      </c>
      <c r="AU3604">
        <v>105</v>
      </c>
      <c r="AV3604">
        <v>8084</v>
      </c>
      <c r="AW3604" t="s">
        <v>26645</v>
      </c>
      <c r="AX3604" t="s">
        <v>937</v>
      </c>
      <c r="AY3604">
        <v>105</v>
      </c>
      <c r="AZ3604">
        <v>8084</v>
      </c>
      <c r="BA3604" t="s">
        <v>19797</v>
      </c>
      <c r="BB3604" t="s">
        <v>937</v>
      </c>
      <c r="BC3604">
        <v>105</v>
      </c>
      <c r="BD3604">
        <v>8084</v>
      </c>
      <c r="BE3604" t="s">
        <v>12949</v>
      </c>
      <c r="BF3604" t="s">
        <v>937</v>
      </c>
      <c r="BH3604">
        <v>107</v>
      </c>
      <c r="BI3604">
        <v>8084</v>
      </c>
      <c r="BJ3604" t="s">
        <v>6301</v>
      </c>
      <c r="BK3604" t="s">
        <v>937</v>
      </c>
      <c r="BP3604">
        <v>171</v>
      </c>
      <c r="BQ3604">
        <v>6100</v>
      </c>
      <c r="BS3604">
        <v>2</v>
      </c>
    </row>
    <row r="3605" spans="43:71" x14ac:dyDescent="0.2">
      <c r="AQ3605">
        <v>106</v>
      </c>
      <c r="AR3605">
        <v>6010</v>
      </c>
      <c r="AS3605" t="s">
        <v>33544</v>
      </c>
      <c r="AT3605" t="s">
        <v>937</v>
      </c>
      <c r="AU3605">
        <v>106</v>
      </c>
      <c r="AV3605">
        <v>6010</v>
      </c>
      <c r="AW3605" t="s">
        <v>26646</v>
      </c>
      <c r="AX3605" t="s">
        <v>937</v>
      </c>
      <c r="AY3605">
        <v>106</v>
      </c>
      <c r="AZ3605">
        <v>6010</v>
      </c>
      <c r="BA3605" t="s">
        <v>19798</v>
      </c>
      <c r="BB3605" t="s">
        <v>937</v>
      </c>
      <c r="BC3605">
        <v>106</v>
      </c>
      <c r="BD3605">
        <v>6010</v>
      </c>
      <c r="BE3605" t="s">
        <v>12950</v>
      </c>
      <c r="BF3605" t="s">
        <v>937</v>
      </c>
      <c r="BH3605">
        <v>108</v>
      </c>
      <c r="BI3605">
        <v>6010</v>
      </c>
      <c r="BJ3605" t="s">
        <v>6302</v>
      </c>
      <c r="BK3605" t="s">
        <v>937</v>
      </c>
      <c r="BP3605">
        <v>171</v>
      </c>
      <c r="BQ3605">
        <v>6101</v>
      </c>
      <c r="BS3605">
        <v>2</v>
      </c>
    </row>
    <row r="3606" spans="43:71" x14ac:dyDescent="0.2">
      <c r="AQ3606">
        <v>106</v>
      </c>
      <c r="AR3606">
        <v>6020</v>
      </c>
      <c r="AS3606" t="s">
        <v>33545</v>
      </c>
      <c r="AT3606" t="s">
        <v>937</v>
      </c>
      <c r="AU3606">
        <v>106</v>
      </c>
      <c r="AV3606">
        <v>6020</v>
      </c>
      <c r="AW3606" t="s">
        <v>26647</v>
      </c>
      <c r="AX3606" t="s">
        <v>937</v>
      </c>
      <c r="AY3606">
        <v>106</v>
      </c>
      <c r="AZ3606">
        <v>6020</v>
      </c>
      <c r="BA3606" t="s">
        <v>19799</v>
      </c>
      <c r="BB3606" t="s">
        <v>937</v>
      </c>
      <c r="BC3606">
        <v>106</v>
      </c>
      <c r="BD3606">
        <v>6020</v>
      </c>
      <c r="BE3606" t="s">
        <v>12951</v>
      </c>
      <c r="BF3606" t="s">
        <v>937</v>
      </c>
      <c r="BH3606">
        <v>108</v>
      </c>
      <c r="BI3606">
        <v>6020</v>
      </c>
      <c r="BJ3606" t="s">
        <v>6303</v>
      </c>
      <c r="BK3606" t="s">
        <v>937</v>
      </c>
      <c r="BP3606">
        <v>171</v>
      </c>
      <c r="BQ3606">
        <v>6110</v>
      </c>
      <c r="BS3606">
        <v>1</v>
      </c>
    </row>
    <row r="3607" spans="43:71" x14ac:dyDescent="0.2">
      <c r="AQ3607">
        <v>106</v>
      </c>
      <c r="AR3607">
        <v>6030</v>
      </c>
      <c r="AS3607" t="s">
        <v>33546</v>
      </c>
      <c r="AT3607" t="s">
        <v>937</v>
      </c>
      <c r="AU3607">
        <v>106</v>
      </c>
      <c r="AV3607">
        <v>6030</v>
      </c>
      <c r="AW3607" t="s">
        <v>26648</v>
      </c>
      <c r="AX3607" t="s">
        <v>937</v>
      </c>
      <c r="AY3607">
        <v>106</v>
      </c>
      <c r="AZ3607">
        <v>6030</v>
      </c>
      <c r="BA3607" t="s">
        <v>19800</v>
      </c>
      <c r="BB3607" t="s">
        <v>937</v>
      </c>
      <c r="BC3607">
        <v>106</v>
      </c>
      <c r="BD3607">
        <v>6030</v>
      </c>
      <c r="BE3607" t="s">
        <v>12952</v>
      </c>
      <c r="BF3607" t="s">
        <v>937</v>
      </c>
      <c r="BH3607">
        <v>108</v>
      </c>
      <c r="BI3607">
        <v>6030</v>
      </c>
      <c r="BJ3607" t="s">
        <v>6304</v>
      </c>
      <c r="BK3607" t="s">
        <v>937</v>
      </c>
      <c r="BP3607">
        <v>171</v>
      </c>
      <c r="BQ3607">
        <v>6130</v>
      </c>
      <c r="BS3607">
        <v>1</v>
      </c>
    </row>
    <row r="3608" spans="43:71" x14ac:dyDescent="0.2">
      <c r="AQ3608">
        <v>106</v>
      </c>
      <c r="AR3608">
        <v>6040</v>
      </c>
      <c r="AS3608" t="s">
        <v>33547</v>
      </c>
      <c r="AT3608" t="s">
        <v>936</v>
      </c>
      <c r="AU3608">
        <v>106</v>
      </c>
      <c r="AV3608">
        <v>6040</v>
      </c>
      <c r="AW3608" t="s">
        <v>26649</v>
      </c>
      <c r="AX3608" t="s">
        <v>936</v>
      </c>
      <c r="AY3608">
        <v>106</v>
      </c>
      <c r="AZ3608">
        <v>6040</v>
      </c>
      <c r="BA3608" t="s">
        <v>19801</v>
      </c>
      <c r="BB3608" t="s">
        <v>936</v>
      </c>
      <c r="BC3608">
        <v>106</v>
      </c>
      <c r="BD3608">
        <v>6040</v>
      </c>
      <c r="BE3608" t="s">
        <v>12953</v>
      </c>
      <c r="BF3608" t="s">
        <v>936</v>
      </c>
      <c r="BH3608">
        <v>108</v>
      </c>
      <c r="BI3608">
        <v>6040</v>
      </c>
      <c r="BJ3608" t="s">
        <v>6305</v>
      </c>
      <c r="BK3608" t="s">
        <v>937</v>
      </c>
      <c r="BP3608">
        <v>171</v>
      </c>
      <c r="BQ3608">
        <v>6131</v>
      </c>
      <c r="BS3608">
        <v>2</v>
      </c>
    </row>
    <row r="3609" spans="43:71" x14ac:dyDescent="0.2">
      <c r="AQ3609">
        <v>106</v>
      </c>
      <c r="AR3609">
        <v>6070</v>
      </c>
      <c r="AS3609" t="s">
        <v>33548</v>
      </c>
      <c r="AT3609" t="s">
        <v>937</v>
      </c>
      <c r="AU3609">
        <v>106</v>
      </c>
      <c r="AV3609">
        <v>6070</v>
      </c>
      <c r="AW3609" t="s">
        <v>26650</v>
      </c>
      <c r="AX3609" t="s">
        <v>937</v>
      </c>
      <c r="AY3609">
        <v>106</v>
      </c>
      <c r="AZ3609">
        <v>6070</v>
      </c>
      <c r="BA3609" t="s">
        <v>19802</v>
      </c>
      <c r="BB3609" t="s">
        <v>937</v>
      </c>
      <c r="BC3609">
        <v>106</v>
      </c>
      <c r="BD3609">
        <v>6070</v>
      </c>
      <c r="BE3609" t="s">
        <v>12954</v>
      </c>
      <c r="BF3609" t="s">
        <v>937</v>
      </c>
      <c r="BH3609">
        <v>108</v>
      </c>
      <c r="BI3609">
        <v>6070</v>
      </c>
      <c r="BJ3609" t="s">
        <v>6306</v>
      </c>
      <c r="BK3609" t="s">
        <v>937</v>
      </c>
      <c r="BP3609">
        <v>171</v>
      </c>
      <c r="BQ3609">
        <v>6140</v>
      </c>
      <c r="BS3609">
        <v>2</v>
      </c>
    </row>
    <row r="3610" spans="43:71" x14ac:dyDescent="0.2">
      <c r="AQ3610">
        <v>106</v>
      </c>
      <c r="AR3610">
        <v>6080</v>
      </c>
      <c r="AS3610" t="s">
        <v>33549</v>
      </c>
      <c r="AT3610" t="s">
        <v>936</v>
      </c>
      <c r="AU3610">
        <v>106</v>
      </c>
      <c r="AV3610">
        <v>6080</v>
      </c>
      <c r="AW3610" t="s">
        <v>26651</v>
      </c>
      <c r="AX3610" t="s">
        <v>936</v>
      </c>
      <c r="AY3610">
        <v>106</v>
      </c>
      <c r="AZ3610">
        <v>6080</v>
      </c>
      <c r="BA3610" t="s">
        <v>19803</v>
      </c>
      <c r="BB3610" t="s">
        <v>936</v>
      </c>
      <c r="BC3610">
        <v>106</v>
      </c>
      <c r="BD3610">
        <v>6080</v>
      </c>
      <c r="BE3610" t="s">
        <v>12955</v>
      </c>
      <c r="BF3610" t="s">
        <v>936</v>
      </c>
      <c r="BH3610">
        <v>108</v>
      </c>
      <c r="BI3610">
        <v>6080</v>
      </c>
      <c r="BJ3610" t="s">
        <v>6307</v>
      </c>
      <c r="BK3610" t="s">
        <v>937</v>
      </c>
      <c r="BP3610">
        <v>171</v>
      </c>
      <c r="BQ3610">
        <v>6150</v>
      </c>
      <c r="BS3610">
        <v>2</v>
      </c>
    </row>
    <row r="3611" spans="43:71" x14ac:dyDescent="0.2">
      <c r="AQ3611">
        <v>106</v>
      </c>
      <c r="AR3611">
        <v>6090</v>
      </c>
      <c r="AS3611" t="s">
        <v>33550</v>
      </c>
      <c r="AT3611" t="s">
        <v>937</v>
      </c>
      <c r="AU3611">
        <v>106</v>
      </c>
      <c r="AV3611">
        <v>6090</v>
      </c>
      <c r="AW3611" t="s">
        <v>26652</v>
      </c>
      <c r="AX3611" t="s">
        <v>937</v>
      </c>
      <c r="AY3611">
        <v>106</v>
      </c>
      <c r="AZ3611">
        <v>6090</v>
      </c>
      <c r="BA3611" t="s">
        <v>19804</v>
      </c>
      <c r="BB3611" t="s">
        <v>937</v>
      </c>
      <c r="BC3611">
        <v>106</v>
      </c>
      <c r="BD3611">
        <v>6090</v>
      </c>
      <c r="BE3611" t="s">
        <v>12956</v>
      </c>
      <c r="BF3611" t="s">
        <v>937</v>
      </c>
      <c r="BH3611">
        <v>108</v>
      </c>
      <c r="BI3611">
        <v>6090</v>
      </c>
      <c r="BJ3611" t="s">
        <v>6308</v>
      </c>
      <c r="BK3611" t="s">
        <v>937</v>
      </c>
      <c r="BP3611">
        <v>171</v>
      </c>
      <c r="BQ3611">
        <v>6160</v>
      </c>
      <c r="BS3611">
        <v>2</v>
      </c>
    </row>
    <row r="3612" spans="43:71" x14ac:dyDescent="0.2">
      <c r="AQ3612">
        <v>106</v>
      </c>
      <c r="AR3612">
        <v>6100</v>
      </c>
      <c r="AS3612" t="s">
        <v>33551</v>
      </c>
      <c r="AT3612" t="s">
        <v>937</v>
      </c>
      <c r="AU3612">
        <v>106</v>
      </c>
      <c r="AV3612">
        <v>6100</v>
      </c>
      <c r="AW3612" t="s">
        <v>26653</v>
      </c>
      <c r="AX3612" t="s">
        <v>937</v>
      </c>
      <c r="AY3612">
        <v>106</v>
      </c>
      <c r="AZ3612">
        <v>6100</v>
      </c>
      <c r="BA3612" t="s">
        <v>19805</v>
      </c>
      <c r="BB3612" t="s">
        <v>937</v>
      </c>
      <c r="BC3612">
        <v>106</v>
      </c>
      <c r="BD3612">
        <v>6100</v>
      </c>
      <c r="BE3612" t="s">
        <v>12957</v>
      </c>
      <c r="BF3612" t="s">
        <v>937</v>
      </c>
      <c r="BH3612">
        <v>108</v>
      </c>
      <c r="BI3612">
        <v>6100</v>
      </c>
      <c r="BJ3612" t="s">
        <v>6309</v>
      </c>
      <c r="BK3612" t="s">
        <v>937</v>
      </c>
      <c r="BP3612">
        <v>171</v>
      </c>
      <c r="BQ3612">
        <v>6170</v>
      </c>
      <c r="BS3612">
        <v>2</v>
      </c>
    </row>
    <row r="3613" spans="43:71" x14ac:dyDescent="0.2">
      <c r="AQ3613">
        <v>106</v>
      </c>
      <c r="AR3613">
        <v>6101</v>
      </c>
      <c r="AS3613" t="s">
        <v>33552</v>
      </c>
      <c r="AT3613" t="s">
        <v>937</v>
      </c>
      <c r="AU3613">
        <v>106</v>
      </c>
      <c r="AV3613">
        <v>6101</v>
      </c>
      <c r="AW3613" t="s">
        <v>26654</v>
      </c>
      <c r="AX3613" t="s">
        <v>937</v>
      </c>
      <c r="AY3613">
        <v>106</v>
      </c>
      <c r="AZ3613">
        <v>6101</v>
      </c>
      <c r="BA3613" t="s">
        <v>19806</v>
      </c>
      <c r="BB3613" t="s">
        <v>937</v>
      </c>
      <c r="BC3613">
        <v>106</v>
      </c>
      <c r="BD3613">
        <v>6101</v>
      </c>
      <c r="BE3613" t="s">
        <v>12958</v>
      </c>
      <c r="BF3613" t="s">
        <v>937</v>
      </c>
      <c r="BH3613">
        <v>108</v>
      </c>
      <c r="BI3613">
        <v>6101</v>
      </c>
      <c r="BJ3613" t="s">
        <v>6310</v>
      </c>
      <c r="BK3613" t="s">
        <v>936</v>
      </c>
      <c r="BP3613">
        <v>171</v>
      </c>
      <c r="BQ3613">
        <v>6180</v>
      </c>
      <c r="BS3613">
        <v>2</v>
      </c>
    </row>
    <row r="3614" spans="43:71" x14ac:dyDescent="0.2">
      <c r="AQ3614">
        <v>106</v>
      </c>
      <c r="AR3614">
        <v>6110</v>
      </c>
      <c r="AS3614" t="s">
        <v>33553</v>
      </c>
      <c r="AT3614" t="s">
        <v>936</v>
      </c>
      <c r="AU3614">
        <v>106</v>
      </c>
      <c r="AV3614">
        <v>6110</v>
      </c>
      <c r="AW3614" t="s">
        <v>26655</v>
      </c>
      <c r="AX3614" t="s">
        <v>936</v>
      </c>
      <c r="AY3614">
        <v>106</v>
      </c>
      <c r="AZ3614">
        <v>6110</v>
      </c>
      <c r="BA3614" t="s">
        <v>19807</v>
      </c>
      <c r="BB3614" t="s">
        <v>936</v>
      </c>
      <c r="BC3614">
        <v>106</v>
      </c>
      <c r="BD3614">
        <v>6110</v>
      </c>
      <c r="BE3614" t="s">
        <v>12959</v>
      </c>
      <c r="BF3614" t="s">
        <v>936</v>
      </c>
      <c r="BH3614">
        <v>108</v>
      </c>
      <c r="BI3614">
        <v>6110</v>
      </c>
      <c r="BJ3614" t="s">
        <v>6311</v>
      </c>
      <c r="BK3614" t="s">
        <v>936</v>
      </c>
      <c r="BP3614">
        <v>171</v>
      </c>
      <c r="BQ3614">
        <v>6190</v>
      </c>
      <c r="BS3614">
        <v>2</v>
      </c>
    </row>
    <row r="3615" spans="43:71" x14ac:dyDescent="0.2">
      <c r="AQ3615">
        <v>106</v>
      </c>
      <c r="AR3615">
        <v>6130</v>
      </c>
      <c r="AS3615" t="s">
        <v>33554</v>
      </c>
      <c r="AT3615" t="s">
        <v>936</v>
      </c>
      <c r="AU3615">
        <v>106</v>
      </c>
      <c r="AV3615">
        <v>6130</v>
      </c>
      <c r="AW3615" t="s">
        <v>26656</v>
      </c>
      <c r="AX3615" t="s">
        <v>936</v>
      </c>
      <c r="AY3615">
        <v>106</v>
      </c>
      <c r="AZ3615">
        <v>6130</v>
      </c>
      <c r="BA3615" t="s">
        <v>19808</v>
      </c>
      <c r="BB3615" t="s">
        <v>936</v>
      </c>
      <c r="BC3615">
        <v>106</v>
      </c>
      <c r="BD3615">
        <v>6130</v>
      </c>
      <c r="BE3615" t="s">
        <v>12960</v>
      </c>
      <c r="BF3615" t="s">
        <v>936</v>
      </c>
      <c r="BH3615">
        <v>108</v>
      </c>
      <c r="BI3615">
        <v>6130</v>
      </c>
      <c r="BJ3615" t="s">
        <v>6312</v>
      </c>
      <c r="BK3615" t="s">
        <v>937</v>
      </c>
      <c r="BP3615">
        <v>171</v>
      </c>
      <c r="BQ3615">
        <v>6200</v>
      </c>
      <c r="BS3615">
        <v>2</v>
      </c>
    </row>
    <row r="3616" spans="43:71" x14ac:dyDescent="0.2">
      <c r="AQ3616">
        <v>106</v>
      </c>
      <c r="AR3616">
        <v>6131</v>
      </c>
      <c r="AS3616" t="s">
        <v>33555</v>
      </c>
      <c r="AT3616" t="s">
        <v>937</v>
      </c>
      <c r="AU3616">
        <v>106</v>
      </c>
      <c r="AV3616">
        <v>6131</v>
      </c>
      <c r="AW3616" t="s">
        <v>26657</v>
      </c>
      <c r="AX3616" t="s">
        <v>937</v>
      </c>
      <c r="AY3616">
        <v>106</v>
      </c>
      <c r="AZ3616">
        <v>6131</v>
      </c>
      <c r="BA3616" t="s">
        <v>19809</v>
      </c>
      <c r="BB3616" t="s">
        <v>937</v>
      </c>
      <c r="BC3616">
        <v>106</v>
      </c>
      <c r="BD3616">
        <v>6131</v>
      </c>
      <c r="BE3616" t="s">
        <v>12961</v>
      </c>
      <c r="BF3616" t="s">
        <v>937</v>
      </c>
      <c r="BH3616">
        <v>108</v>
      </c>
      <c r="BI3616">
        <v>6131</v>
      </c>
      <c r="BJ3616" t="s">
        <v>6313</v>
      </c>
      <c r="BK3616" t="s">
        <v>937</v>
      </c>
      <c r="BP3616">
        <v>171</v>
      </c>
      <c r="BQ3616">
        <v>6210</v>
      </c>
      <c r="BS3616">
        <v>1</v>
      </c>
    </row>
    <row r="3617" spans="43:71" x14ac:dyDescent="0.2">
      <c r="AQ3617">
        <v>106</v>
      </c>
      <c r="AR3617">
        <v>6140</v>
      </c>
      <c r="AS3617" t="s">
        <v>33556</v>
      </c>
      <c r="AT3617" t="s">
        <v>937</v>
      </c>
      <c r="AU3617">
        <v>106</v>
      </c>
      <c r="AV3617">
        <v>6140</v>
      </c>
      <c r="AW3617" t="s">
        <v>26658</v>
      </c>
      <c r="AX3617" t="s">
        <v>937</v>
      </c>
      <c r="AY3617">
        <v>106</v>
      </c>
      <c r="AZ3617">
        <v>6140</v>
      </c>
      <c r="BA3617" t="s">
        <v>19810</v>
      </c>
      <c r="BB3617" t="s">
        <v>937</v>
      </c>
      <c r="BC3617">
        <v>106</v>
      </c>
      <c r="BD3617">
        <v>6140</v>
      </c>
      <c r="BE3617" t="s">
        <v>12962</v>
      </c>
      <c r="BF3617" t="s">
        <v>937</v>
      </c>
      <c r="BH3617">
        <v>108</v>
      </c>
      <c r="BI3617">
        <v>6140</v>
      </c>
      <c r="BJ3617" t="s">
        <v>6314</v>
      </c>
      <c r="BK3617" t="s">
        <v>937</v>
      </c>
      <c r="BP3617">
        <v>171</v>
      </c>
      <c r="BQ3617">
        <v>6240</v>
      </c>
      <c r="BS3617">
        <v>2</v>
      </c>
    </row>
    <row r="3618" spans="43:71" x14ac:dyDescent="0.2">
      <c r="AQ3618">
        <v>106</v>
      </c>
      <c r="AR3618">
        <v>6150</v>
      </c>
      <c r="AS3618" t="s">
        <v>33557</v>
      </c>
      <c r="AT3618" t="s">
        <v>937</v>
      </c>
      <c r="AU3618">
        <v>106</v>
      </c>
      <c r="AV3618">
        <v>6150</v>
      </c>
      <c r="AW3618" t="s">
        <v>26659</v>
      </c>
      <c r="AX3618" t="s">
        <v>937</v>
      </c>
      <c r="AY3618">
        <v>106</v>
      </c>
      <c r="AZ3618">
        <v>6150</v>
      </c>
      <c r="BA3618" t="s">
        <v>19811</v>
      </c>
      <c r="BB3618" t="s">
        <v>937</v>
      </c>
      <c r="BC3618">
        <v>106</v>
      </c>
      <c r="BD3618">
        <v>6150</v>
      </c>
      <c r="BE3618" t="s">
        <v>12963</v>
      </c>
      <c r="BF3618" t="s">
        <v>937</v>
      </c>
      <c r="BH3618">
        <v>108</v>
      </c>
      <c r="BI3618">
        <v>6150</v>
      </c>
      <c r="BJ3618" t="s">
        <v>6315</v>
      </c>
      <c r="BK3618" t="s">
        <v>937</v>
      </c>
      <c r="BP3618">
        <v>171</v>
      </c>
      <c r="BQ3618">
        <v>6250</v>
      </c>
      <c r="BS3618">
        <v>2</v>
      </c>
    </row>
    <row r="3619" spans="43:71" x14ac:dyDescent="0.2">
      <c r="AQ3619">
        <v>106</v>
      </c>
      <c r="AR3619">
        <v>6160</v>
      </c>
      <c r="AS3619" t="s">
        <v>33558</v>
      </c>
      <c r="AT3619" t="s">
        <v>937</v>
      </c>
      <c r="AU3619">
        <v>106</v>
      </c>
      <c r="AV3619">
        <v>6160</v>
      </c>
      <c r="AW3619" t="s">
        <v>26660</v>
      </c>
      <c r="AX3619" t="s">
        <v>937</v>
      </c>
      <c r="AY3619">
        <v>106</v>
      </c>
      <c r="AZ3619">
        <v>6160</v>
      </c>
      <c r="BA3619" t="s">
        <v>19812</v>
      </c>
      <c r="BB3619" t="s">
        <v>937</v>
      </c>
      <c r="BC3619">
        <v>106</v>
      </c>
      <c r="BD3619">
        <v>6160</v>
      </c>
      <c r="BE3619" t="s">
        <v>12964</v>
      </c>
      <c r="BF3619" t="s">
        <v>937</v>
      </c>
      <c r="BH3619">
        <v>108</v>
      </c>
      <c r="BI3619">
        <v>6160</v>
      </c>
      <c r="BJ3619" t="s">
        <v>6316</v>
      </c>
      <c r="BK3619" t="s">
        <v>937</v>
      </c>
      <c r="BP3619">
        <v>171</v>
      </c>
      <c r="BQ3619">
        <v>6256</v>
      </c>
      <c r="BS3619">
        <v>2</v>
      </c>
    </row>
    <row r="3620" spans="43:71" x14ac:dyDescent="0.2">
      <c r="AQ3620">
        <v>106</v>
      </c>
      <c r="AR3620">
        <v>6170</v>
      </c>
      <c r="AS3620" t="s">
        <v>33559</v>
      </c>
      <c r="AT3620" t="s">
        <v>937</v>
      </c>
      <c r="AU3620">
        <v>106</v>
      </c>
      <c r="AV3620">
        <v>6170</v>
      </c>
      <c r="AW3620" t="s">
        <v>26661</v>
      </c>
      <c r="AX3620" t="s">
        <v>937</v>
      </c>
      <c r="AY3620">
        <v>106</v>
      </c>
      <c r="AZ3620">
        <v>6170</v>
      </c>
      <c r="BA3620" t="s">
        <v>19813</v>
      </c>
      <c r="BB3620" t="s">
        <v>937</v>
      </c>
      <c r="BC3620">
        <v>106</v>
      </c>
      <c r="BD3620">
        <v>6170</v>
      </c>
      <c r="BE3620" t="s">
        <v>12965</v>
      </c>
      <c r="BF3620" t="s">
        <v>937</v>
      </c>
      <c r="BH3620">
        <v>108</v>
      </c>
      <c r="BI3620">
        <v>6170</v>
      </c>
      <c r="BJ3620" t="s">
        <v>6317</v>
      </c>
      <c r="BK3620" t="s">
        <v>937</v>
      </c>
      <c r="BP3620">
        <v>171</v>
      </c>
      <c r="BQ3620">
        <v>6260</v>
      </c>
      <c r="BS3620">
        <v>2</v>
      </c>
    </row>
    <row r="3621" spans="43:71" x14ac:dyDescent="0.2">
      <c r="AQ3621">
        <v>106</v>
      </c>
      <c r="AR3621">
        <v>6180</v>
      </c>
      <c r="AS3621" t="s">
        <v>33560</v>
      </c>
      <c r="AT3621" t="s">
        <v>937</v>
      </c>
      <c r="AU3621">
        <v>106</v>
      </c>
      <c r="AV3621">
        <v>6180</v>
      </c>
      <c r="AW3621" t="s">
        <v>26662</v>
      </c>
      <c r="AX3621" t="s">
        <v>937</v>
      </c>
      <c r="AY3621">
        <v>106</v>
      </c>
      <c r="AZ3621">
        <v>6180</v>
      </c>
      <c r="BA3621" t="s">
        <v>19814</v>
      </c>
      <c r="BB3621" t="s">
        <v>937</v>
      </c>
      <c r="BC3621">
        <v>106</v>
      </c>
      <c r="BD3621">
        <v>6180</v>
      </c>
      <c r="BE3621" t="s">
        <v>12966</v>
      </c>
      <c r="BF3621" t="s">
        <v>937</v>
      </c>
      <c r="BH3621">
        <v>108</v>
      </c>
      <c r="BI3621">
        <v>6180</v>
      </c>
      <c r="BJ3621" t="s">
        <v>6318</v>
      </c>
      <c r="BK3621" t="s">
        <v>937</v>
      </c>
      <c r="BP3621">
        <v>171</v>
      </c>
      <c r="BQ3621">
        <v>6270</v>
      </c>
      <c r="BS3621">
        <v>2</v>
      </c>
    </row>
    <row r="3622" spans="43:71" x14ac:dyDescent="0.2">
      <c r="AQ3622">
        <v>106</v>
      </c>
      <c r="AR3622">
        <v>6190</v>
      </c>
      <c r="AS3622" t="s">
        <v>33561</v>
      </c>
      <c r="AT3622" t="s">
        <v>937</v>
      </c>
      <c r="AU3622">
        <v>106</v>
      </c>
      <c r="AV3622">
        <v>6190</v>
      </c>
      <c r="AW3622" t="s">
        <v>26663</v>
      </c>
      <c r="AX3622" t="s">
        <v>937</v>
      </c>
      <c r="AY3622">
        <v>106</v>
      </c>
      <c r="AZ3622">
        <v>6190</v>
      </c>
      <c r="BA3622" t="s">
        <v>19815</v>
      </c>
      <c r="BB3622" t="s">
        <v>937</v>
      </c>
      <c r="BC3622">
        <v>106</v>
      </c>
      <c r="BD3622">
        <v>6190</v>
      </c>
      <c r="BE3622" t="s">
        <v>12967</v>
      </c>
      <c r="BF3622" t="s">
        <v>937</v>
      </c>
      <c r="BH3622">
        <v>108</v>
      </c>
      <c r="BI3622">
        <v>6190</v>
      </c>
      <c r="BJ3622" t="s">
        <v>6319</v>
      </c>
      <c r="BK3622" t="s">
        <v>937</v>
      </c>
      <c r="BP3622">
        <v>171</v>
      </c>
      <c r="BQ3622">
        <v>6280</v>
      </c>
      <c r="BS3622">
        <v>2</v>
      </c>
    </row>
    <row r="3623" spans="43:71" x14ac:dyDescent="0.2">
      <c r="AQ3623">
        <v>106</v>
      </c>
      <c r="AR3623">
        <v>6200</v>
      </c>
      <c r="AS3623" t="s">
        <v>33562</v>
      </c>
      <c r="AT3623" t="s">
        <v>939</v>
      </c>
      <c r="AU3623">
        <v>106</v>
      </c>
      <c r="AV3623">
        <v>6200</v>
      </c>
      <c r="AW3623" t="s">
        <v>26664</v>
      </c>
      <c r="AX3623" t="s">
        <v>939</v>
      </c>
      <c r="AY3623">
        <v>106</v>
      </c>
      <c r="AZ3623">
        <v>6200</v>
      </c>
      <c r="BA3623" t="s">
        <v>19816</v>
      </c>
      <c r="BB3623" t="s">
        <v>939</v>
      </c>
      <c r="BC3623">
        <v>106</v>
      </c>
      <c r="BD3623">
        <v>6200</v>
      </c>
      <c r="BE3623" t="s">
        <v>12968</v>
      </c>
      <c r="BF3623" t="s">
        <v>939</v>
      </c>
      <c r="BH3623">
        <v>108</v>
      </c>
      <c r="BI3623">
        <v>6200</v>
      </c>
      <c r="BJ3623" t="s">
        <v>6320</v>
      </c>
      <c r="BK3623" t="s">
        <v>937</v>
      </c>
      <c r="BP3623">
        <v>171</v>
      </c>
      <c r="BQ3623">
        <v>6290</v>
      </c>
      <c r="BS3623">
        <v>1</v>
      </c>
    </row>
    <row r="3624" spans="43:71" x14ac:dyDescent="0.2">
      <c r="AQ3624">
        <v>106</v>
      </c>
      <c r="AR3624">
        <v>6210</v>
      </c>
      <c r="AS3624" t="s">
        <v>33563</v>
      </c>
      <c r="AT3624" t="s">
        <v>936</v>
      </c>
      <c r="AU3624">
        <v>106</v>
      </c>
      <c r="AV3624">
        <v>6210</v>
      </c>
      <c r="AW3624" t="s">
        <v>26665</v>
      </c>
      <c r="AX3624" t="s">
        <v>936</v>
      </c>
      <c r="AY3624">
        <v>106</v>
      </c>
      <c r="AZ3624">
        <v>6210</v>
      </c>
      <c r="BA3624" t="s">
        <v>19817</v>
      </c>
      <c r="BB3624" t="s">
        <v>936</v>
      </c>
      <c r="BC3624">
        <v>106</v>
      </c>
      <c r="BD3624">
        <v>6210</v>
      </c>
      <c r="BE3624" t="s">
        <v>12969</v>
      </c>
      <c r="BF3624" t="s">
        <v>936</v>
      </c>
      <c r="BH3624">
        <v>108</v>
      </c>
      <c r="BI3624">
        <v>6210</v>
      </c>
      <c r="BJ3624" t="s">
        <v>6321</v>
      </c>
      <c r="BK3624" t="s">
        <v>936</v>
      </c>
      <c r="BP3624">
        <v>171</v>
      </c>
      <c r="BQ3624">
        <v>6300</v>
      </c>
      <c r="BS3624">
        <v>3</v>
      </c>
    </row>
    <row r="3625" spans="43:71" x14ac:dyDescent="0.2">
      <c r="AQ3625">
        <v>106</v>
      </c>
      <c r="AR3625">
        <v>6240</v>
      </c>
      <c r="AS3625" t="s">
        <v>33564</v>
      </c>
      <c r="AT3625" t="s">
        <v>937</v>
      </c>
      <c r="AU3625">
        <v>106</v>
      </c>
      <c r="AV3625">
        <v>6240</v>
      </c>
      <c r="AW3625" t="s">
        <v>26666</v>
      </c>
      <c r="AX3625" t="s">
        <v>937</v>
      </c>
      <c r="AY3625">
        <v>106</v>
      </c>
      <c r="AZ3625">
        <v>6240</v>
      </c>
      <c r="BA3625" t="s">
        <v>19818</v>
      </c>
      <c r="BB3625" t="s">
        <v>937</v>
      </c>
      <c r="BC3625">
        <v>106</v>
      </c>
      <c r="BD3625">
        <v>6240</v>
      </c>
      <c r="BE3625" t="s">
        <v>12970</v>
      </c>
      <c r="BF3625" t="s">
        <v>937</v>
      </c>
      <c r="BH3625">
        <v>108</v>
      </c>
      <c r="BI3625">
        <v>6240</v>
      </c>
      <c r="BJ3625" t="s">
        <v>6322</v>
      </c>
      <c r="BK3625" t="s">
        <v>937</v>
      </c>
      <c r="BP3625">
        <v>171</v>
      </c>
      <c r="BQ3625">
        <v>6310</v>
      </c>
      <c r="BS3625">
        <v>3</v>
      </c>
    </row>
    <row r="3626" spans="43:71" x14ac:dyDescent="0.2">
      <c r="AQ3626">
        <v>106</v>
      </c>
      <c r="AR3626">
        <v>6250</v>
      </c>
      <c r="AS3626" t="s">
        <v>33565</v>
      </c>
      <c r="AT3626" t="s">
        <v>936</v>
      </c>
      <c r="AU3626">
        <v>106</v>
      </c>
      <c r="AV3626">
        <v>6250</v>
      </c>
      <c r="AW3626" t="s">
        <v>26667</v>
      </c>
      <c r="AX3626" t="s">
        <v>936</v>
      </c>
      <c r="AY3626">
        <v>106</v>
      </c>
      <c r="AZ3626">
        <v>6250</v>
      </c>
      <c r="BA3626" t="s">
        <v>19819</v>
      </c>
      <c r="BB3626" t="s">
        <v>936</v>
      </c>
      <c r="BC3626">
        <v>106</v>
      </c>
      <c r="BD3626">
        <v>6250</v>
      </c>
      <c r="BE3626" t="s">
        <v>12971</v>
      </c>
      <c r="BF3626" t="s">
        <v>936</v>
      </c>
      <c r="BH3626">
        <v>108</v>
      </c>
      <c r="BI3626">
        <v>6250</v>
      </c>
      <c r="BJ3626" t="s">
        <v>6323</v>
      </c>
      <c r="BK3626" t="s">
        <v>936</v>
      </c>
      <c r="BP3626">
        <v>171</v>
      </c>
      <c r="BQ3626">
        <v>6320</v>
      </c>
      <c r="BS3626">
        <v>3</v>
      </c>
    </row>
    <row r="3627" spans="43:71" x14ac:dyDescent="0.2">
      <c r="AQ3627">
        <v>106</v>
      </c>
      <c r="AR3627">
        <v>6256</v>
      </c>
      <c r="AS3627" t="s">
        <v>33566</v>
      </c>
      <c r="AT3627" t="s">
        <v>936</v>
      </c>
      <c r="AU3627">
        <v>106</v>
      </c>
      <c r="AV3627">
        <v>6256</v>
      </c>
      <c r="AW3627" t="s">
        <v>26668</v>
      </c>
      <c r="AX3627" t="s">
        <v>936</v>
      </c>
      <c r="AY3627">
        <v>106</v>
      </c>
      <c r="AZ3627">
        <v>6256</v>
      </c>
      <c r="BA3627" t="s">
        <v>19820</v>
      </c>
      <c r="BB3627" t="s">
        <v>936</v>
      </c>
      <c r="BC3627">
        <v>106</v>
      </c>
      <c r="BD3627">
        <v>6256</v>
      </c>
      <c r="BE3627" t="s">
        <v>12972</v>
      </c>
      <c r="BF3627" t="s">
        <v>936</v>
      </c>
      <c r="BH3627">
        <v>108</v>
      </c>
      <c r="BI3627">
        <v>6256</v>
      </c>
      <c r="BJ3627" t="s">
        <v>6324</v>
      </c>
      <c r="BK3627" t="s">
        <v>936</v>
      </c>
      <c r="BP3627">
        <v>171</v>
      </c>
      <c r="BQ3627">
        <v>6330</v>
      </c>
      <c r="BS3627">
        <v>1</v>
      </c>
    </row>
    <row r="3628" spans="43:71" x14ac:dyDescent="0.2">
      <c r="AQ3628">
        <v>106</v>
      </c>
      <c r="AR3628">
        <v>6260</v>
      </c>
      <c r="AS3628" t="s">
        <v>33567</v>
      </c>
      <c r="AT3628" t="s">
        <v>937</v>
      </c>
      <c r="AU3628">
        <v>106</v>
      </c>
      <c r="AV3628">
        <v>6260</v>
      </c>
      <c r="AW3628" t="s">
        <v>26669</v>
      </c>
      <c r="AX3628" t="s">
        <v>937</v>
      </c>
      <c r="AY3628">
        <v>106</v>
      </c>
      <c r="AZ3628">
        <v>6260</v>
      </c>
      <c r="BA3628" t="s">
        <v>19821</v>
      </c>
      <c r="BB3628" t="s">
        <v>937</v>
      </c>
      <c r="BC3628">
        <v>106</v>
      </c>
      <c r="BD3628">
        <v>6260</v>
      </c>
      <c r="BE3628" t="s">
        <v>12973</v>
      </c>
      <c r="BF3628" t="s">
        <v>937</v>
      </c>
      <c r="BH3628">
        <v>108</v>
      </c>
      <c r="BI3628">
        <v>6260</v>
      </c>
      <c r="BJ3628" t="s">
        <v>6325</v>
      </c>
      <c r="BK3628" t="s">
        <v>937</v>
      </c>
      <c r="BP3628">
        <v>171</v>
      </c>
      <c r="BQ3628">
        <v>6340</v>
      </c>
      <c r="BS3628">
        <v>1</v>
      </c>
    </row>
    <row r="3629" spans="43:71" x14ac:dyDescent="0.2">
      <c r="AQ3629">
        <v>106</v>
      </c>
      <c r="AR3629">
        <v>6270</v>
      </c>
      <c r="AS3629" t="s">
        <v>33568</v>
      </c>
      <c r="AT3629" t="s">
        <v>937</v>
      </c>
      <c r="AU3629">
        <v>106</v>
      </c>
      <c r="AV3629">
        <v>6270</v>
      </c>
      <c r="AW3629" t="s">
        <v>26670</v>
      </c>
      <c r="AX3629" t="s">
        <v>937</v>
      </c>
      <c r="AY3629">
        <v>106</v>
      </c>
      <c r="AZ3629">
        <v>6270</v>
      </c>
      <c r="BA3629" t="s">
        <v>19822</v>
      </c>
      <c r="BB3629" t="s">
        <v>937</v>
      </c>
      <c r="BC3629">
        <v>106</v>
      </c>
      <c r="BD3629">
        <v>6270</v>
      </c>
      <c r="BE3629" t="s">
        <v>12974</v>
      </c>
      <c r="BF3629" t="s">
        <v>937</v>
      </c>
      <c r="BH3629">
        <v>108</v>
      </c>
      <c r="BI3629">
        <v>6270</v>
      </c>
      <c r="BJ3629" t="s">
        <v>6326</v>
      </c>
      <c r="BK3629" t="s">
        <v>937</v>
      </c>
      <c r="BP3629">
        <v>172</v>
      </c>
      <c r="BQ3629">
        <v>6010</v>
      </c>
      <c r="BS3629">
        <v>2</v>
      </c>
    </row>
    <row r="3630" spans="43:71" x14ac:dyDescent="0.2">
      <c r="AQ3630">
        <v>106</v>
      </c>
      <c r="AR3630">
        <v>6280</v>
      </c>
      <c r="AS3630" t="s">
        <v>33569</v>
      </c>
      <c r="AT3630" t="s">
        <v>936</v>
      </c>
      <c r="AU3630">
        <v>106</v>
      </c>
      <c r="AV3630">
        <v>6280</v>
      </c>
      <c r="AW3630" t="s">
        <v>26671</v>
      </c>
      <c r="AX3630" t="s">
        <v>936</v>
      </c>
      <c r="AY3630">
        <v>106</v>
      </c>
      <c r="AZ3630">
        <v>6280</v>
      </c>
      <c r="BA3630" t="s">
        <v>19823</v>
      </c>
      <c r="BB3630" t="s">
        <v>936</v>
      </c>
      <c r="BC3630">
        <v>106</v>
      </c>
      <c r="BD3630">
        <v>6280</v>
      </c>
      <c r="BE3630" t="s">
        <v>12975</v>
      </c>
      <c r="BF3630" t="s">
        <v>936</v>
      </c>
      <c r="BH3630">
        <v>108</v>
      </c>
      <c r="BI3630">
        <v>6280</v>
      </c>
      <c r="BJ3630" t="s">
        <v>6327</v>
      </c>
      <c r="BK3630" t="s">
        <v>936</v>
      </c>
      <c r="BP3630">
        <v>172</v>
      </c>
      <c r="BQ3630">
        <v>6020</v>
      </c>
      <c r="BS3630">
        <v>2</v>
      </c>
    </row>
    <row r="3631" spans="43:71" x14ac:dyDescent="0.2">
      <c r="AQ3631">
        <v>106</v>
      </c>
      <c r="AR3631">
        <v>6290</v>
      </c>
      <c r="AS3631" t="s">
        <v>33570</v>
      </c>
      <c r="AT3631" t="s">
        <v>936</v>
      </c>
      <c r="AU3631">
        <v>106</v>
      </c>
      <c r="AV3631">
        <v>6290</v>
      </c>
      <c r="AW3631" t="s">
        <v>26672</v>
      </c>
      <c r="AX3631" t="s">
        <v>936</v>
      </c>
      <c r="AY3631">
        <v>106</v>
      </c>
      <c r="AZ3631">
        <v>6290</v>
      </c>
      <c r="BA3631" t="s">
        <v>19824</v>
      </c>
      <c r="BB3631" t="s">
        <v>936</v>
      </c>
      <c r="BC3631">
        <v>106</v>
      </c>
      <c r="BD3631">
        <v>6290</v>
      </c>
      <c r="BE3631" t="s">
        <v>12976</v>
      </c>
      <c r="BF3631" t="s">
        <v>936</v>
      </c>
      <c r="BH3631">
        <v>108</v>
      </c>
      <c r="BI3631">
        <v>6290</v>
      </c>
      <c r="BJ3631" t="s">
        <v>6328</v>
      </c>
      <c r="BK3631" t="s">
        <v>938</v>
      </c>
      <c r="BP3631">
        <v>172</v>
      </c>
      <c r="BQ3631">
        <v>6030</v>
      </c>
      <c r="BS3631">
        <v>2</v>
      </c>
    </row>
    <row r="3632" spans="43:71" x14ac:dyDescent="0.2">
      <c r="AQ3632">
        <v>106</v>
      </c>
      <c r="AR3632">
        <v>6300</v>
      </c>
      <c r="AS3632" t="s">
        <v>33571</v>
      </c>
      <c r="AT3632" t="s">
        <v>936</v>
      </c>
      <c r="AU3632">
        <v>106</v>
      </c>
      <c r="AV3632">
        <v>6300</v>
      </c>
      <c r="AW3632" t="s">
        <v>26673</v>
      </c>
      <c r="AX3632" t="s">
        <v>936</v>
      </c>
      <c r="AY3632">
        <v>106</v>
      </c>
      <c r="AZ3632">
        <v>6300</v>
      </c>
      <c r="BA3632" t="s">
        <v>19825</v>
      </c>
      <c r="BB3632" t="s">
        <v>936</v>
      </c>
      <c r="BC3632">
        <v>106</v>
      </c>
      <c r="BD3632">
        <v>6300</v>
      </c>
      <c r="BE3632" t="s">
        <v>12977</v>
      </c>
      <c r="BF3632" t="s">
        <v>936</v>
      </c>
      <c r="BH3632">
        <v>108</v>
      </c>
      <c r="BI3632">
        <v>6300</v>
      </c>
      <c r="BJ3632" t="s">
        <v>6329</v>
      </c>
      <c r="BK3632" t="s">
        <v>938</v>
      </c>
      <c r="BP3632">
        <v>172</v>
      </c>
      <c r="BQ3632">
        <v>6040</v>
      </c>
      <c r="BS3632">
        <v>2</v>
      </c>
    </row>
    <row r="3633" spans="43:71" x14ac:dyDescent="0.2">
      <c r="AQ3633">
        <v>106</v>
      </c>
      <c r="AR3633">
        <v>6310</v>
      </c>
      <c r="AS3633" t="s">
        <v>33572</v>
      </c>
      <c r="AT3633" t="s">
        <v>936</v>
      </c>
      <c r="AU3633">
        <v>106</v>
      </c>
      <c r="AV3633">
        <v>6310</v>
      </c>
      <c r="AW3633" t="s">
        <v>26674</v>
      </c>
      <c r="AX3633" t="s">
        <v>936</v>
      </c>
      <c r="AY3633">
        <v>106</v>
      </c>
      <c r="AZ3633">
        <v>6310</v>
      </c>
      <c r="BA3633" t="s">
        <v>19826</v>
      </c>
      <c r="BB3633" t="s">
        <v>936</v>
      </c>
      <c r="BC3633">
        <v>106</v>
      </c>
      <c r="BD3633">
        <v>6310</v>
      </c>
      <c r="BE3633" t="s">
        <v>12978</v>
      </c>
      <c r="BF3633" t="s">
        <v>936</v>
      </c>
      <c r="BH3633">
        <v>108</v>
      </c>
      <c r="BI3633">
        <v>6310</v>
      </c>
      <c r="BJ3633" t="s">
        <v>6330</v>
      </c>
      <c r="BK3633" t="s">
        <v>938</v>
      </c>
      <c r="BP3633">
        <v>172</v>
      </c>
      <c r="BQ3633">
        <v>6070</v>
      </c>
      <c r="BS3633">
        <v>2</v>
      </c>
    </row>
    <row r="3634" spans="43:71" x14ac:dyDescent="0.2">
      <c r="AQ3634">
        <v>106</v>
      </c>
      <c r="AR3634">
        <v>6320</v>
      </c>
      <c r="AS3634" t="s">
        <v>33573</v>
      </c>
      <c r="AT3634" t="s">
        <v>937</v>
      </c>
      <c r="AU3634">
        <v>106</v>
      </c>
      <c r="AV3634">
        <v>6320</v>
      </c>
      <c r="AW3634" t="s">
        <v>26675</v>
      </c>
      <c r="AX3634" t="s">
        <v>936</v>
      </c>
      <c r="AY3634">
        <v>106</v>
      </c>
      <c r="AZ3634">
        <v>6320</v>
      </c>
      <c r="BA3634" t="s">
        <v>19827</v>
      </c>
      <c r="BB3634" t="s">
        <v>936</v>
      </c>
      <c r="BC3634">
        <v>106</v>
      </c>
      <c r="BD3634">
        <v>6320</v>
      </c>
      <c r="BE3634" t="s">
        <v>12979</v>
      </c>
      <c r="BF3634" t="s">
        <v>936</v>
      </c>
      <c r="BH3634">
        <v>108</v>
      </c>
      <c r="BI3634">
        <v>6320</v>
      </c>
      <c r="BJ3634" t="s">
        <v>6331</v>
      </c>
      <c r="BK3634" t="s">
        <v>938</v>
      </c>
      <c r="BP3634">
        <v>172</v>
      </c>
      <c r="BQ3634">
        <v>6080</v>
      </c>
      <c r="BS3634">
        <v>2</v>
      </c>
    </row>
    <row r="3635" spans="43:71" x14ac:dyDescent="0.2">
      <c r="AQ3635">
        <v>106</v>
      </c>
      <c r="AR3635">
        <v>6330</v>
      </c>
      <c r="AS3635" t="s">
        <v>33574</v>
      </c>
      <c r="AT3635" t="s">
        <v>936</v>
      </c>
      <c r="AU3635">
        <v>106</v>
      </c>
      <c r="AV3635">
        <v>6330</v>
      </c>
      <c r="AW3635" t="s">
        <v>26676</v>
      </c>
      <c r="AX3635" t="s">
        <v>936</v>
      </c>
      <c r="AY3635">
        <v>106</v>
      </c>
      <c r="AZ3635">
        <v>6330</v>
      </c>
      <c r="BA3635" t="s">
        <v>19828</v>
      </c>
      <c r="BB3635" t="s">
        <v>936</v>
      </c>
      <c r="BC3635">
        <v>106</v>
      </c>
      <c r="BD3635">
        <v>6330</v>
      </c>
      <c r="BE3635" t="s">
        <v>12980</v>
      </c>
      <c r="BF3635" t="s">
        <v>936</v>
      </c>
      <c r="BH3635">
        <v>108</v>
      </c>
      <c r="BI3635">
        <v>6330</v>
      </c>
      <c r="BJ3635" t="s">
        <v>6332</v>
      </c>
      <c r="BK3635" t="s">
        <v>937</v>
      </c>
      <c r="BP3635">
        <v>172</v>
      </c>
      <c r="BQ3635">
        <v>6090</v>
      </c>
      <c r="BS3635">
        <v>2</v>
      </c>
    </row>
    <row r="3636" spans="43:71" x14ac:dyDescent="0.2">
      <c r="AQ3636">
        <v>106</v>
      </c>
      <c r="AR3636">
        <v>6340</v>
      </c>
      <c r="AS3636" t="s">
        <v>33575</v>
      </c>
      <c r="AT3636" t="s">
        <v>936</v>
      </c>
      <c r="AU3636">
        <v>106</v>
      </c>
      <c r="AV3636">
        <v>6340</v>
      </c>
      <c r="AW3636" t="s">
        <v>26677</v>
      </c>
      <c r="AX3636" t="s">
        <v>936</v>
      </c>
      <c r="AY3636">
        <v>106</v>
      </c>
      <c r="AZ3636">
        <v>6340</v>
      </c>
      <c r="BA3636" t="s">
        <v>19829</v>
      </c>
      <c r="BB3636" t="s">
        <v>936</v>
      </c>
      <c r="BC3636">
        <v>106</v>
      </c>
      <c r="BD3636">
        <v>6340</v>
      </c>
      <c r="BE3636" t="s">
        <v>12981</v>
      </c>
      <c r="BF3636" t="s">
        <v>936</v>
      </c>
      <c r="BH3636">
        <v>108</v>
      </c>
      <c r="BI3636">
        <v>6340</v>
      </c>
      <c r="BJ3636" t="s">
        <v>6333</v>
      </c>
      <c r="BK3636" t="s">
        <v>936</v>
      </c>
      <c r="BP3636">
        <v>172</v>
      </c>
      <c r="BQ3636">
        <v>6100</v>
      </c>
      <c r="BS3636">
        <v>2</v>
      </c>
    </row>
    <row r="3637" spans="43:71" x14ac:dyDescent="0.2">
      <c r="AQ3637">
        <v>106</v>
      </c>
      <c r="AR3637">
        <v>6350</v>
      </c>
      <c r="AS3637" t="s">
        <v>33576</v>
      </c>
      <c r="AT3637" t="s">
        <v>936</v>
      </c>
      <c r="AU3637">
        <v>106</v>
      </c>
      <c r="AV3637">
        <v>6350</v>
      </c>
      <c r="AW3637" t="s">
        <v>26678</v>
      </c>
      <c r="AX3637" t="s">
        <v>936</v>
      </c>
      <c r="AY3637">
        <v>106</v>
      </c>
      <c r="AZ3637">
        <v>6350</v>
      </c>
      <c r="BA3637" t="s">
        <v>19830</v>
      </c>
      <c r="BB3637" t="s">
        <v>936</v>
      </c>
      <c r="BC3637">
        <v>106</v>
      </c>
      <c r="BD3637">
        <v>6350</v>
      </c>
      <c r="BE3637" t="s">
        <v>12982</v>
      </c>
      <c r="BF3637" t="s">
        <v>936</v>
      </c>
      <c r="BH3637">
        <v>108</v>
      </c>
      <c r="BI3637">
        <v>6350</v>
      </c>
      <c r="BJ3637" t="s">
        <v>6334</v>
      </c>
      <c r="BK3637" t="s">
        <v>938</v>
      </c>
      <c r="BP3637">
        <v>172</v>
      </c>
      <c r="BQ3637">
        <v>6101</v>
      </c>
      <c r="BS3637">
        <v>1</v>
      </c>
    </row>
    <row r="3638" spans="43:71" x14ac:dyDescent="0.2">
      <c r="AQ3638">
        <v>106</v>
      </c>
      <c r="AR3638">
        <v>6360</v>
      </c>
      <c r="AS3638" t="s">
        <v>33577</v>
      </c>
      <c r="AT3638" t="s">
        <v>936</v>
      </c>
      <c r="AU3638">
        <v>106</v>
      </c>
      <c r="AV3638">
        <v>6360</v>
      </c>
      <c r="AW3638" t="s">
        <v>26679</v>
      </c>
      <c r="AX3638" t="s">
        <v>936</v>
      </c>
      <c r="AY3638">
        <v>106</v>
      </c>
      <c r="AZ3638">
        <v>6360</v>
      </c>
      <c r="BA3638" t="s">
        <v>19831</v>
      </c>
      <c r="BB3638" t="s">
        <v>936</v>
      </c>
      <c r="BC3638">
        <v>106</v>
      </c>
      <c r="BD3638">
        <v>6360</v>
      </c>
      <c r="BE3638" t="s">
        <v>12983</v>
      </c>
      <c r="BF3638" t="s">
        <v>936</v>
      </c>
      <c r="BH3638">
        <v>108</v>
      </c>
      <c r="BI3638">
        <v>6360</v>
      </c>
      <c r="BJ3638" t="s">
        <v>6335</v>
      </c>
      <c r="BK3638" t="s">
        <v>936</v>
      </c>
      <c r="BP3638">
        <v>172</v>
      </c>
      <c r="BQ3638">
        <v>6110</v>
      </c>
      <c r="BS3638">
        <v>1</v>
      </c>
    </row>
    <row r="3639" spans="43:71" x14ac:dyDescent="0.2">
      <c r="AQ3639">
        <v>106</v>
      </c>
      <c r="AR3639">
        <v>7205</v>
      </c>
      <c r="AS3639" t="s">
        <v>33578</v>
      </c>
      <c r="AT3639" t="s">
        <v>937</v>
      </c>
      <c r="AU3639">
        <v>106</v>
      </c>
      <c r="AV3639">
        <v>7205</v>
      </c>
      <c r="AW3639" t="s">
        <v>26680</v>
      </c>
      <c r="AX3639" t="s">
        <v>937</v>
      </c>
      <c r="AY3639">
        <v>106</v>
      </c>
      <c r="AZ3639">
        <v>7205</v>
      </c>
      <c r="BA3639" t="s">
        <v>19832</v>
      </c>
      <c r="BB3639" t="s">
        <v>937</v>
      </c>
      <c r="BC3639">
        <v>106</v>
      </c>
      <c r="BD3639">
        <v>7205</v>
      </c>
      <c r="BE3639" t="s">
        <v>12984</v>
      </c>
      <c r="BF3639" t="s">
        <v>937</v>
      </c>
      <c r="BH3639">
        <v>108</v>
      </c>
      <c r="BI3639">
        <v>7205</v>
      </c>
      <c r="BJ3639" t="s">
        <v>6336</v>
      </c>
      <c r="BK3639" t="s">
        <v>937</v>
      </c>
      <c r="BP3639">
        <v>172</v>
      </c>
      <c r="BQ3639">
        <v>6130</v>
      </c>
      <c r="BS3639">
        <v>1</v>
      </c>
    </row>
    <row r="3640" spans="43:71" x14ac:dyDescent="0.2">
      <c r="AQ3640">
        <v>106</v>
      </c>
      <c r="AR3640">
        <v>7206</v>
      </c>
      <c r="AS3640" t="s">
        <v>33579</v>
      </c>
      <c r="AT3640" t="s">
        <v>936</v>
      </c>
      <c r="AU3640">
        <v>106</v>
      </c>
      <c r="AV3640">
        <v>7206</v>
      </c>
      <c r="AW3640" t="s">
        <v>26681</v>
      </c>
      <c r="AX3640" t="s">
        <v>936</v>
      </c>
      <c r="AY3640">
        <v>106</v>
      </c>
      <c r="AZ3640">
        <v>7206</v>
      </c>
      <c r="BA3640" t="s">
        <v>19833</v>
      </c>
      <c r="BB3640" t="s">
        <v>936</v>
      </c>
      <c r="BC3640">
        <v>106</v>
      </c>
      <c r="BD3640">
        <v>7206</v>
      </c>
      <c r="BE3640" t="s">
        <v>12985</v>
      </c>
      <c r="BF3640" t="s">
        <v>936</v>
      </c>
      <c r="BH3640">
        <v>108</v>
      </c>
      <c r="BI3640">
        <v>7206</v>
      </c>
      <c r="BJ3640" t="s">
        <v>6337</v>
      </c>
      <c r="BK3640" t="s">
        <v>938</v>
      </c>
      <c r="BP3640">
        <v>172</v>
      </c>
      <c r="BQ3640">
        <v>6131</v>
      </c>
      <c r="BS3640">
        <v>1</v>
      </c>
    </row>
    <row r="3641" spans="43:71" x14ac:dyDescent="0.2">
      <c r="AQ3641">
        <v>106</v>
      </c>
      <c r="AR3641">
        <v>7207</v>
      </c>
      <c r="AS3641" t="s">
        <v>33580</v>
      </c>
      <c r="AT3641" t="s">
        <v>936</v>
      </c>
      <c r="AU3641">
        <v>106</v>
      </c>
      <c r="AV3641">
        <v>7207</v>
      </c>
      <c r="AW3641" t="s">
        <v>26682</v>
      </c>
      <c r="AX3641" t="s">
        <v>936</v>
      </c>
      <c r="AY3641">
        <v>106</v>
      </c>
      <c r="AZ3641">
        <v>7207</v>
      </c>
      <c r="BA3641" t="s">
        <v>19834</v>
      </c>
      <c r="BB3641" t="s">
        <v>936</v>
      </c>
      <c r="BC3641">
        <v>106</v>
      </c>
      <c r="BD3641">
        <v>7207</v>
      </c>
      <c r="BE3641" t="s">
        <v>12986</v>
      </c>
      <c r="BF3641" t="s">
        <v>936</v>
      </c>
      <c r="BH3641">
        <v>108</v>
      </c>
      <c r="BI3641">
        <v>7207</v>
      </c>
      <c r="BJ3641" t="s">
        <v>6338</v>
      </c>
      <c r="BK3641" t="s">
        <v>938</v>
      </c>
      <c r="BP3641">
        <v>172</v>
      </c>
      <c r="BQ3641">
        <v>6140</v>
      </c>
      <c r="BS3641">
        <v>2</v>
      </c>
    </row>
    <row r="3642" spans="43:71" x14ac:dyDescent="0.2">
      <c r="AQ3642">
        <v>106</v>
      </c>
      <c r="AR3642">
        <v>7210</v>
      </c>
      <c r="AS3642" t="s">
        <v>33581</v>
      </c>
      <c r="AT3642" t="s">
        <v>937</v>
      </c>
      <c r="AU3642">
        <v>106</v>
      </c>
      <c r="AV3642">
        <v>7210</v>
      </c>
      <c r="AW3642" t="s">
        <v>26683</v>
      </c>
      <c r="AX3642" t="s">
        <v>937</v>
      </c>
      <c r="AY3642">
        <v>106</v>
      </c>
      <c r="AZ3642">
        <v>7210</v>
      </c>
      <c r="BA3642" t="s">
        <v>19835</v>
      </c>
      <c r="BB3642" t="s">
        <v>937</v>
      </c>
      <c r="BC3642">
        <v>106</v>
      </c>
      <c r="BD3642">
        <v>7210</v>
      </c>
      <c r="BE3642" t="s">
        <v>12987</v>
      </c>
      <c r="BF3642" t="s">
        <v>937</v>
      </c>
      <c r="BH3642">
        <v>108</v>
      </c>
      <c r="BI3642">
        <v>7210</v>
      </c>
      <c r="BJ3642" t="s">
        <v>6339</v>
      </c>
      <c r="BK3642" t="s">
        <v>937</v>
      </c>
      <c r="BP3642">
        <v>172</v>
      </c>
      <c r="BQ3642">
        <v>6150</v>
      </c>
      <c r="BS3642">
        <v>1</v>
      </c>
    </row>
    <row r="3643" spans="43:71" x14ac:dyDescent="0.2">
      <c r="AQ3643">
        <v>106</v>
      </c>
      <c r="AR3643">
        <v>8073</v>
      </c>
      <c r="AS3643" t="s">
        <v>33582</v>
      </c>
      <c r="AT3643" t="s">
        <v>936</v>
      </c>
      <c r="AU3643">
        <v>106</v>
      </c>
      <c r="AV3643">
        <v>8073</v>
      </c>
      <c r="AW3643" t="s">
        <v>26684</v>
      </c>
      <c r="AX3643" t="s">
        <v>936</v>
      </c>
      <c r="AY3643">
        <v>106</v>
      </c>
      <c r="AZ3643">
        <v>8073</v>
      </c>
      <c r="BA3643" t="s">
        <v>19836</v>
      </c>
      <c r="BB3643" t="s">
        <v>936</v>
      </c>
      <c r="BC3643">
        <v>106</v>
      </c>
      <c r="BD3643">
        <v>8073</v>
      </c>
      <c r="BE3643" t="s">
        <v>12988</v>
      </c>
      <c r="BF3643" t="s">
        <v>936</v>
      </c>
      <c r="BH3643">
        <v>108</v>
      </c>
      <c r="BI3643">
        <v>8073</v>
      </c>
      <c r="BJ3643" t="s">
        <v>6340</v>
      </c>
      <c r="BK3643" t="s">
        <v>936</v>
      </c>
      <c r="BP3643">
        <v>172</v>
      </c>
      <c r="BQ3643">
        <v>6160</v>
      </c>
      <c r="BS3643">
        <v>2</v>
      </c>
    </row>
    <row r="3644" spans="43:71" x14ac:dyDescent="0.2">
      <c r="AQ3644">
        <v>106</v>
      </c>
      <c r="AR3644">
        <v>8074</v>
      </c>
      <c r="AS3644" t="s">
        <v>33583</v>
      </c>
      <c r="AT3644" t="s">
        <v>937</v>
      </c>
      <c r="AU3644">
        <v>106</v>
      </c>
      <c r="AV3644">
        <v>8074</v>
      </c>
      <c r="AW3644" t="s">
        <v>26685</v>
      </c>
      <c r="AX3644" t="s">
        <v>937</v>
      </c>
      <c r="AY3644">
        <v>106</v>
      </c>
      <c r="AZ3644">
        <v>8074</v>
      </c>
      <c r="BA3644" t="s">
        <v>19837</v>
      </c>
      <c r="BB3644" t="s">
        <v>937</v>
      </c>
      <c r="BC3644">
        <v>106</v>
      </c>
      <c r="BD3644">
        <v>8074</v>
      </c>
      <c r="BE3644" t="s">
        <v>12989</v>
      </c>
      <c r="BF3644" t="s">
        <v>937</v>
      </c>
      <c r="BH3644">
        <v>108</v>
      </c>
      <c r="BI3644">
        <v>8074</v>
      </c>
      <c r="BJ3644" t="s">
        <v>6341</v>
      </c>
      <c r="BK3644" t="s">
        <v>937</v>
      </c>
      <c r="BP3644">
        <v>172</v>
      </c>
      <c r="BQ3644">
        <v>6170</v>
      </c>
      <c r="BS3644">
        <v>3</v>
      </c>
    </row>
    <row r="3645" spans="43:71" x14ac:dyDescent="0.2">
      <c r="AQ3645">
        <v>106</v>
      </c>
      <c r="AR3645">
        <v>8075</v>
      </c>
      <c r="AS3645" t="s">
        <v>33584</v>
      </c>
      <c r="AT3645" t="s">
        <v>936</v>
      </c>
      <c r="AU3645">
        <v>106</v>
      </c>
      <c r="AV3645">
        <v>8075</v>
      </c>
      <c r="AW3645" t="s">
        <v>26686</v>
      </c>
      <c r="AX3645" t="s">
        <v>936</v>
      </c>
      <c r="AY3645">
        <v>106</v>
      </c>
      <c r="AZ3645">
        <v>8075</v>
      </c>
      <c r="BA3645" t="s">
        <v>19838</v>
      </c>
      <c r="BB3645" t="s">
        <v>936</v>
      </c>
      <c r="BC3645">
        <v>106</v>
      </c>
      <c r="BD3645">
        <v>8075</v>
      </c>
      <c r="BE3645" t="s">
        <v>12990</v>
      </c>
      <c r="BF3645" t="s">
        <v>936</v>
      </c>
      <c r="BH3645">
        <v>108</v>
      </c>
      <c r="BI3645">
        <v>8075</v>
      </c>
      <c r="BJ3645" t="s">
        <v>6342</v>
      </c>
      <c r="BK3645" t="s">
        <v>937</v>
      </c>
      <c r="BP3645">
        <v>172</v>
      </c>
      <c r="BQ3645">
        <v>6180</v>
      </c>
      <c r="BS3645">
        <v>2</v>
      </c>
    </row>
    <row r="3646" spans="43:71" x14ac:dyDescent="0.2">
      <c r="AQ3646">
        <v>106</v>
      </c>
      <c r="AR3646">
        <v>8076</v>
      </c>
      <c r="AS3646" t="s">
        <v>33585</v>
      </c>
      <c r="AT3646" t="s">
        <v>937</v>
      </c>
      <c r="AU3646">
        <v>106</v>
      </c>
      <c r="AV3646">
        <v>8076</v>
      </c>
      <c r="AW3646" t="s">
        <v>26687</v>
      </c>
      <c r="AX3646" t="s">
        <v>937</v>
      </c>
      <c r="AY3646">
        <v>106</v>
      </c>
      <c r="AZ3646">
        <v>8076</v>
      </c>
      <c r="BA3646" t="s">
        <v>19839</v>
      </c>
      <c r="BB3646" t="s">
        <v>937</v>
      </c>
      <c r="BC3646">
        <v>106</v>
      </c>
      <c r="BD3646">
        <v>8076</v>
      </c>
      <c r="BE3646" t="s">
        <v>12991</v>
      </c>
      <c r="BF3646" t="s">
        <v>937</v>
      </c>
      <c r="BH3646">
        <v>108</v>
      </c>
      <c r="BI3646">
        <v>8076</v>
      </c>
      <c r="BJ3646" t="s">
        <v>6343</v>
      </c>
      <c r="BK3646" t="s">
        <v>938</v>
      </c>
      <c r="BP3646">
        <v>172</v>
      </c>
      <c r="BQ3646">
        <v>6190</v>
      </c>
      <c r="BS3646">
        <v>2</v>
      </c>
    </row>
    <row r="3647" spans="43:71" x14ac:dyDescent="0.2">
      <c r="AQ3647">
        <v>106</v>
      </c>
      <c r="AR3647">
        <v>8077</v>
      </c>
      <c r="AS3647" t="s">
        <v>33586</v>
      </c>
      <c r="AT3647" t="s">
        <v>937</v>
      </c>
      <c r="AU3647">
        <v>106</v>
      </c>
      <c r="AV3647">
        <v>8077</v>
      </c>
      <c r="AW3647" t="s">
        <v>26688</v>
      </c>
      <c r="AX3647" t="s">
        <v>937</v>
      </c>
      <c r="AY3647">
        <v>106</v>
      </c>
      <c r="AZ3647">
        <v>8077</v>
      </c>
      <c r="BA3647" t="s">
        <v>19840</v>
      </c>
      <c r="BB3647" t="s">
        <v>937</v>
      </c>
      <c r="BC3647">
        <v>106</v>
      </c>
      <c r="BD3647">
        <v>8077</v>
      </c>
      <c r="BE3647" t="s">
        <v>12992</v>
      </c>
      <c r="BF3647" t="s">
        <v>937</v>
      </c>
      <c r="BH3647">
        <v>108</v>
      </c>
      <c r="BI3647">
        <v>8077</v>
      </c>
      <c r="BJ3647" t="s">
        <v>6344</v>
      </c>
      <c r="BK3647" t="s">
        <v>937</v>
      </c>
      <c r="BP3647">
        <v>172</v>
      </c>
      <c r="BQ3647">
        <v>6200</v>
      </c>
      <c r="BS3647">
        <v>1</v>
      </c>
    </row>
    <row r="3648" spans="43:71" x14ac:dyDescent="0.2">
      <c r="AQ3648">
        <v>106</v>
      </c>
      <c r="AR3648">
        <v>8078</v>
      </c>
      <c r="AS3648" t="s">
        <v>33587</v>
      </c>
      <c r="AT3648" t="s">
        <v>937</v>
      </c>
      <c r="AU3648">
        <v>106</v>
      </c>
      <c r="AV3648">
        <v>8078</v>
      </c>
      <c r="AW3648" t="s">
        <v>26689</v>
      </c>
      <c r="AX3648" t="s">
        <v>937</v>
      </c>
      <c r="AY3648">
        <v>106</v>
      </c>
      <c r="AZ3648">
        <v>8078</v>
      </c>
      <c r="BA3648" t="s">
        <v>19841</v>
      </c>
      <c r="BB3648" t="s">
        <v>937</v>
      </c>
      <c r="BC3648">
        <v>106</v>
      </c>
      <c r="BD3648">
        <v>8078</v>
      </c>
      <c r="BE3648" t="s">
        <v>12993</v>
      </c>
      <c r="BF3648" t="s">
        <v>937</v>
      </c>
      <c r="BH3648">
        <v>108</v>
      </c>
      <c r="BI3648">
        <v>8078</v>
      </c>
      <c r="BJ3648" t="s">
        <v>6345</v>
      </c>
      <c r="BK3648" t="s">
        <v>937</v>
      </c>
      <c r="BP3648">
        <v>172</v>
      </c>
      <c r="BQ3648">
        <v>6210</v>
      </c>
      <c r="BS3648">
        <v>1</v>
      </c>
    </row>
    <row r="3649" spans="43:71" x14ac:dyDescent="0.2">
      <c r="AQ3649">
        <v>106</v>
      </c>
      <c r="AR3649">
        <v>8079</v>
      </c>
      <c r="AS3649" t="s">
        <v>33588</v>
      </c>
      <c r="AT3649" t="s">
        <v>937</v>
      </c>
      <c r="AU3649">
        <v>106</v>
      </c>
      <c r="AV3649">
        <v>8079</v>
      </c>
      <c r="AW3649" t="s">
        <v>26690</v>
      </c>
      <c r="AX3649" t="s">
        <v>937</v>
      </c>
      <c r="AY3649">
        <v>106</v>
      </c>
      <c r="AZ3649">
        <v>8079</v>
      </c>
      <c r="BA3649" t="s">
        <v>19842</v>
      </c>
      <c r="BB3649" t="s">
        <v>937</v>
      </c>
      <c r="BC3649">
        <v>106</v>
      </c>
      <c r="BD3649">
        <v>8079</v>
      </c>
      <c r="BE3649" t="s">
        <v>12994</v>
      </c>
      <c r="BF3649" t="s">
        <v>937</v>
      </c>
      <c r="BH3649">
        <v>108</v>
      </c>
      <c r="BI3649">
        <v>8079</v>
      </c>
      <c r="BJ3649" t="s">
        <v>6346</v>
      </c>
      <c r="BK3649" t="s">
        <v>937</v>
      </c>
      <c r="BP3649">
        <v>172</v>
      </c>
      <c r="BQ3649">
        <v>6240</v>
      </c>
      <c r="BS3649">
        <v>2</v>
      </c>
    </row>
    <row r="3650" spans="43:71" x14ac:dyDescent="0.2">
      <c r="AQ3650">
        <v>106</v>
      </c>
      <c r="AR3650">
        <v>8080</v>
      </c>
      <c r="AS3650" t="s">
        <v>33589</v>
      </c>
      <c r="AT3650" t="s">
        <v>937</v>
      </c>
      <c r="AU3650">
        <v>106</v>
      </c>
      <c r="AV3650">
        <v>8080</v>
      </c>
      <c r="AW3650" t="s">
        <v>26691</v>
      </c>
      <c r="AX3650" t="s">
        <v>937</v>
      </c>
      <c r="AY3650">
        <v>106</v>
      </c>
      <c r="AZ3650">
        <v>8080</v>
      </c>
      <c r="BA3650" t="s">
        <v>19843</v>
      </c>
      <c r="BB3650" t="s">
        <v>937</v>
      </c>
      <c r="BC3650">
        <v>106</v>
      </c>
      <c r="BD3650">
        <v>8080</v>
      </c>
      <c r="BE3650" t="s">
        <v>12995</v>
      </c>
      <c r="BF3650" t="s">
        <v>937</v>
      </c>
      <c r="BH3650">
        <v>108</v>
      </c>
      <c r="BI3650">
        <v>8080</v>
      </c>
      <c r="BJ3650" t="s">
        <v>6347</v>
      </c>
      <c r="BK3650" t="s">
        <v>938</v>
      </c>
      <c r="BP3650">
        <v>172</v>
      </c>
      <c r="BQ3650">
        <v>6250</v>
      </c>
      <c r="BS3650">
        <v>1</v>
      </c>
    </row>
    <row r="3651" spans="43:71" x14ac:dyDescent="0.2">
      <c r="AQ3651">
        <v>106</v>
      </c>
      <c r="AR3651">
        <v>8081</v>
      </c>
      <c r="AS3651" t="s">
        <v>33590</v>
      </c>
      <c r="AT3651" t="s">
        <v>938</v>
      </c>
      <c r="AU3651">
        <v>106</v>
      </c>
      <c r="AV3651">
        <v>8081</v>
      </c>
      <c r="AW3651" t="s">
        <v>26692</v>
      </c>
      <c r="AX3651" t="s">
        <v>938</v>
      </c>
      <c r="AY3651">
        <v>106</v>
      </c>
      <c r="AZ3651">
        <v>8081</v>
      </c>
      <c r="BA3651" t="s">
        <v>19844</v>
      </c>
      <c r="BB3651" t="s">
        <v>938</v>
      </c>
      <c r="BC3651">
        <v>106</v>
      </c>
      <c r="BD3651">
        <v>8081</v>
      </c>
      <c r="BE3651" t="s">
        <v>12996</v>
      </c>
      <c r="BF3651" t="s">
        <v>938</v>
      </c>
      <c r="BH3651">
        <v>108</v>
      </c>
      <c r="BI3651">
        <v>8081</v>
      </c>
      <c r="BJ3651" t="s">
        <v>6348</v>
      </c>
      <c r="BK3651" t="s">
        <v>937</v>
      </c>
      <c r="BP3651">
        <v>172</v>
      </c>
      <c r="BQ3651">
        <v>6256</v>
      </c>
      <c r="BS3651">
        <v>1</v>
      </c>
    </row>
    <row r="3652" spans="43:71" x14ac:dyDescent="0.2">
      <c r="AQ3652">
        <v>106</v>
      </c>
      <c r="AR3652">
        <v>8082</v>
      </c>
      <c r="AS3652" t="s">
        <v>33591</v>
      </c>
      <c r="AT3652" t="s">
        <v>937</v>
      </c>
      <c r="AU3652">
        <v>106</v>
      </c>
      <c r="AV3652">
        <v>8082</v>
      </c>
      <c r="AW3652" t="s">
        <v>26693</v>
      </c>
      <c r="AX3652" t="s">
        <v>937</v>
      </c>
      <c r="AY3652">
        <v>106</v>
      </c>
      <c r="AZ3652">
        <v>8082</v>
      </c>
      <c r="BA3652" t="s">
        <v>19845</v>
      </c>
      <c r="BB3652" t="s">
        <v>937</v>
      </c>
      <c r="BC3652">
        <v>106</v>
      </c>
      <c r="BD3652">
        <v>8082</v>
      </c>
      <c r="BE3652" t="s">
        <v>12997</v>
      </c>
      <c r="BF3652" t="s">
        <v>937</v>
      </c>
      <c r="BH3652">
        <v>108</v>
      </c>
      <c r="BI3652">
        <v>8082</v>
      </c>
      <c r="BJ3652" t="s">
        <v>6349</v>
      </c>
      <c r="BK3652" t="s">
        <v>938</v>
      </c>
      <c r="BP3652">
        <v>172</v>
      </c>
      <c r="BQ3652">
        <v>6260</v>
      </c>
      <c r="BS3652">
        <v>2</v>
      </c>
    </row>
    <row r="3653" spans="43:71" x14ac:dyDescent="0.2">
      <c r="AQ3653">
        <v>106</v>
      </c>
      <c r="AR3653">
        <v>8083</v>
      </c>
      <c r="AS3653" t="s">
        <v>33592</v>
      </c>
      <c r="AT3653" t="s">
        <v>937</v>
      </c>
      <c r="AU3653">
        <v>106</v>
      </c>
      <c r="AV3653">
        <v>8083</v>
      </c>
      <c r="AW3653" t="s">
        <v>26694</v>
      </c>
      <c r="AX3653" t="s">
        <v>937</v>
      </c>
      <c r="AY3653">
        <v>106</v>
      </c>
      <c r="AZ3653">
        <v>8083</v>
      </c>
      <c r="BA3653" t="s">
        <v>19846</v>
      </c>
      <c r="BB3653" t="s">
        <v>937</v>
      </c>
      <c r="BC3653">
        <v>106</v>
      </c>
      <c r="BD3653">
        <v>8083</v>
      </c>
      <c r="BE3653" t="s">
        <v>12998</v>
      </c>
      <c r="BF3653" t="s">
        <v>937</v>
      </c>
      <c r="BH3653">
        <v>108</v>
      </c>
      <c r="BI3653">
        <v>8083</v>
      </c>
      <c r="BJ3653" t="s">
        <v>6350</v>
      </c>
      <c r="BK3653" t="s">
        <v>937</v>
      </c>
      <c r="BP3653">
        <v>172</v>
      </c>
      <c r="BQ3653">
        <v>6270</v>
      </c>
      <c r="BS3653">
        <v>2</v>
      </c>
    </row>
    <row r="3654" spans="43:71" x14ac:dyDescent="0.2">
      <c r="AQ3654">
        <v>106</v>
      </c>
      <c r="AR3654">
        <v>8084</v>
      </c>
      <c r="AS3654" t="s">
        <v>33593</v>
      </c>
      <c r="AT3654" t="s">
        <v>937</v>
      </c>
      <c r="AU3654">
        <v>106</v>
      </c>
      <c r="AV3654">
        <v>8084</v>
      </c>
      <c r="AW3654" t="s">
        <v>26695</v>
      </c>
      <c r="AX3654" t="s">
        <v>937</v>
      </c>
      <c r="AY3654">
        <v>106</v>
      </c>
      <c r="AZ3654">
        <v>8084</v>
      </c>
      <c r="BA3654" t="s">
        <v>19847</v>
      </c>
      <c r="BB3654" t="s">
        <v>937</v>
      </c>
      <c r="BC3654">
        <v>106</v>
      </c>
      <c r="BD3654">
        <v>8084</v>
      </c>
      <c r="BE3654" t="s">
        <v>12999</v>
      </c>
      <c r="BF3654" t="s">
        <v>937</v>
      </c>
      <c r="BH3654">
        <v>108</v>
      </c>
      <c r="BI3654">
        <v>8084</v>
      </c>
      <c r="BJ3654" t="s">
        <v>6351</v>
      </c>
      <c r="BK3654" t="s">
        <v>937</v>
      </c>
      <c r="BP3654">
        <v>172</v>
      </c>
      <c r="BQ3654">
        <v>6280</v>
      </c>
      <c r="BS3654">
        <v>1</v>
      </c>
    </row>
    <row r="3655" spans="43:71" x14ac:dyDescent="0.2">
      <c r="AQ3655">
        <v>107</v>
      </c>
      <c r="AR3655">
        <v>6010</v>
      </c>
      <c r="AS3655" t="s">
        <v>33594</v>
      </c>
      <c r="AT3655" t="s">
        <v>937</v>
      </c>
      <c r="AU3655">
        <v>107</v>
      </c>
      <c r="AV3655">
        <v>6010</v>
      </c>
      <c r="AW3655" t="s">
        <v>26696</v>
      </c>
      <c r="AX3655" t="s">
        <v>937</v>
      </c>
      <c r="AY3655">
        <v>107</v>
      </c>
      <c r="AZ3655">
        <v>6010</v>
      </c>
      <c r="BA3655" t="s">
        <v>19848</v>
      </c>
      <c r="BB3655" t="s">
        <v>937</v>
      </c>
      <c r="BC3655">
        <v>107</v>
      </c>
      <c r="BD3655">
        <v>6010</v>
      </c>
      <c r="BE3655" t="s">
        <v>13000</v>
      </c>
      <c r="BF3655" t="s">
        <v>937</v>
      </c>
      <c r="BH3655">
        <v>110</v>
      </c>
      <c r="BI3655">
        <v>6010</v>
      </c>
      <c r="BJ3655" t="s">
        <v>6352</v>
      </c>
      <c r="BK3655" t="s">
        <v>937</v>
      </c>
      <c r="BP3655">
        <v>172</v>
      </c>
      <c r="BQ3655">
        <v>6290</v>
      </c>
      <c r="BS3655">
        <v>1</v>
      </c>
    </row>
    <row r="3656" spans="43:71" x14ac:dyDescent="0.2">
      <c r="AQ3656">
        <v>107</v>
      </c>
      <c r="AR3656">
        <v>6020</v>
      </c>
      <c r="AS3656" t="s">
        <v>33595</v>
      </c>
      <c r="AT3656" t="s">
        <v>937</v>
      </c>
      <c r="AU3656">
        <v>107</v>
      </c>
      <c r="AV3656">
        <v>6020</v>
      </c>
      <c r="AW3656" t="s">
        <v>26697</v>
      </c>
      <c r="AX3656" t="s">
        <v>937</v>
      </c>
      <c r="AY3656">
        <v>107</v>
      </c>
      <c r="AZ3656">
        <v>6020</v>
      </c>
      <c r="BA3656" t="s">
        <v>19849</v>
      </c>
      <c r="BB3656" t="s">
        <v>937</v>
      </c>
      <c r="BC3656">
        <v>107</v>
      </c>
      <c r="BD3656">
        <v>6020</v>
      </c>
      <c r="BE3656" t="s">
        <v>13001</v>
      </c>
      <c r="BF3656" t="s">
        <v>937</v>
      </c>
      <c r="BH3656">
        <v>110</v>
      </c>
      <c r="BI3656">
        <v>6020</v>
      </c>
      <c r="BJ3656" t="s">
        <v>6353</v>
      </c>
      <c r="BK3656" t="s">
        <v>937</v>
      </c>
      <c r="BP3656">
        <v>172</v>
      </c>
      <c r="BQ3656">
        <v>6300</v>
      </c>
      <c r="BS3656">
        <v>3</v>
      </c>
    </row>
    <row r="3657" spans="43:71" x14ac:dyDescent="0.2">
      <c r="AQ3657">
        <v>107</v>
      </c>
      <c r="AR3657">
        <v>6030</v>
      </c>
      <c r="AS3657" t="s">
        <v>33596</v>
      </c>
      <c r="AT3657" t="s">
        <v>937</v>
      </c>
      <c r="AU3657">
        <v>107</v>
      </c>
      <c r="AV3657">
        <v>6030</v>
      </c>
      <c r="AW3657" t="s">
        <v>26698</v>
      </c>
      <c r="AX3657" t="s">
        <v>937</v>
      </c>
      <c r="AY3657">
        <v>107</v>
      </c>
      <c r="AZ3657">
        <v>6030</v>
      </c>
      <c r="BA3657" t="s">
        <v>19850</v>
      </c>
      <c r="BB3657" t="s">
        <v>937</v>
      </c>
      <c r="BC3657">
        <v>107</v>
      </c>
      <c r="BD3657">
        <v>6030</v>
      </c>
      <c r="BE3657" t="s">
        <v>13002</v>
      </c>
      <c r="BF3657" t="s">
        <v>937</v>
      </c>
      <c r="BH3657">
        <v>110</v>
      </c>
      <c r="BI3657">
        <v>6030</v>
      </c>
      <c r="BJ3657" t="s">
        <v>6354</v>
      </c>
      <c r="BK3657" t="s">
        <v>937</v>
      </c>
      <c r="BP3657">
        <v>172</v>
      </c>
      <c r="BQ3657">
        <v>6310</v>
      </c>
      <c r="BS3657">
        <v>3</v>
      </c>
    </row>
    <row r="3658" spans="43:71" x14ac:dyDescent="0.2">
      <c r="AQ3658">
        <v>107</v>
      </c>
      <c r="AR3658">
        <v>6040</v>
      </c>
      <c r="AS3658" t="s">
        <v>33597</v>
      </c>
      <c r="AT3658" t="s">
        <v>937</v>
      </c>
      <c r="AU3658">
        <v>107</v>
      </c>
      <c r="AV3658">
        <v>6040</v>
      </c>
      <c r="AW3658" t="s">
        <v>26699</v>
      </c>
      <c r="AX3658" t="s">
        <v>937</v>
      </c>
      <c r="AY3658">
        <v>107</v>
      </c>
      <c r="AZ3658">
        <v>6040</v>
      </c>
      <c r="BA3658" t="s">
        <v>19851</v>
      </c>
      <c r="BB3658" t="s">
        <v>937</v>
      </c>
      <c r="BC3658">
        <v>107</v>
      </c>
      <c r="BD3658">
        <v>6040</v>
      </c>
      <c r="BE3658" t="s">
        <v>13003</v>
      </c>
      <c r="BF3658" t="s">
        <v>937</v>
      </c>
      <c r="BH3658">
        <v>110</v>
      </c>
      <c r="BI3658">
        <v>6040</v>
      </c>
      <c r="BJ3658" t="s">
        <v>6355</v>
      </c>
      <c r="BK3658" t="s">
        <v>937</v>
      </c>
      <c r="BP3658">
        <v>172</v>
      </c>
      <c r="BQ3658">
        <v>6320</v>
      </c>
      <c r="BS3658">
        <v>3</v>
      </c>
    </row>
    <row r="3659" spans="43:71" x14ac:dyDescent="0.2">
      <c r="AQ3659">
        <v>107</v>
      </c>
      <c r="AR3659">
        <v>6070</v>
      </c>
      <c r="AS3659" t="s">
        <v>33598</v>
      </c>
      <c r="AT3659" t="s">
        <v>937</v>
      </c>
      <c r="AU3659">
        <v>107</v>
      </c>
      <c r="AV3659">
        <v>6070</v>
      </c>
      <c r="AW3659" t="s">
        <v>26700</v>
      </c>
      <c r="AX3659" t="s">
        <v>937</v>
      </c>
      <c r="AY3659">
        <v>107</v>
      </c>
      <c r="AZ3659">
        <v>6070</v>
      </c>
      <c r="BA3659" t="s">
        <v>19852</v>
      </c>
      <c r="BB3659" t="s">
        <v>937</v>
      </c>
      <c r="BC3659">
        <v>107</v>
      </c>
      <c r="BD3659">
        <v>6070</v>
      </c>
      <c r="BE3659" t="s">
        <v>13004</v>
      </c>
      <c r="BF3659" t="s">
        <v>937</v>
      </c>
      <c r="BH3659">
        <v>110</v>
      </c>
      <c r="BI3659">
        <v>6070</v>
      </c>
      <c r="BJ3659" t="s">
        <v>6356</v>
      </c>
      <c r="BK3659" t="s">
        <v>937</v>
      </c>
      <c r="BP3659">
        <v>172</v>
      </c>
      <c r="BQ3659">
        <v>6330</v>
      </c>
      <c r="BS3659">
        <v>1</v>
      </c>
    </row>
    <row r="3660" spans="43:71" x14ac:dyDescent="0.2">
      <c r="AQ3660">
        <v>107</v>
      </c>
      <c r="AR3660">
        <v>6080</v>
      </c>
      <c r="AS3660" t="s">
        <v>33599</v>
      </c>
      <c r="AT3660" t="s">
        <v>937</v>
      </c>
      <c r="AU3660">
        <v>107</v>
      </c>
      <c r="AV3660">
        <v>6080</v>
      </c>
      <c r="AW3660" t="s">
        <v>26701</v>
      </c>
      <c r="AX3660" t="s">
        <v>937</v>
      </c>
      <c r="AY3660">
        <v>107</v>
      </c>
      <c r="AZ3660">
        <v>6080</v>
      </c>
      <c r="BA3660" t="s">
        <v>19853</v>
      </c>
      <c r="BB3660" t="s">
        <v>937</v>
      </c>
      <c r="BC3660">
        <v>107</v>
      </c>
      <c r="BD3660">
        <v>6080</v>
      </c>
      <c r="BE3660" t="s">
        <v>13005</v>
      </c>
      <c r="BF3660" t="s">
        <v>937</v>
      </c>
      <c r="BH3660">
        <v>110</v>
      </c>
      <c r="BI3660">
        <v>6080</v>
      </c>
      <c r="BJ3660" t="s">
        <v>6357</v>
      </c>
      <c r="BK3660" t="s">
        <v>937</v>
      </c>
      <c r="BP3660">
        <v>172</v>
      </c>
      <c r="BQ3660">
        <v>6340</v>
      </c>
      <c r="BS3660">
        <v>1</v>
      </c>
    </row>
    <row r="3661" spans="43:71" x14ac:dyDescent="0.2">
      <c r="AQ3661">
        <v>107</v>
      </c>
      <c r="AR3661">
        <v>6090</v>
      </c>
      <c r="AS3661" t="s">
        <v>33600</v>
      </c>
      <c r="AT3661" t="s">
        <v>937</v>
      </c>
      <c r="AU3661">
        <v>107</v>
      </c>
      <c r="AV3661">
        <v>6090</v>
      </c>
      <c r="AW3661" t="s">
        <v>26702</v>
      </c>
      <c r="AX3661" t="s">
        <v>937</v>
      </c>
      <c r="AY3661">
        <v>107</v>
      </c>
      <c r="AZ3661">
        <v>6090</v>
      </c>
      <c r="BA3661" t="s">
        <v>19854</v>
      </c>
      <c r="BB3661" t="s">
        <v>937</v>
      </c>
      <c r="BC3661">
        <v>107</v>
      </c>
      <c r="BD3661">
        <v>6090</v>
      </c>
      <c r="BE3661" t="s">
        <v>13006</v>
      </c>
      <c r="BF3661" t="s">
        <v>937</v>
      </c>
      <c r="BH3661">
        <v>110</v>
      </c>
      <c r="BI3661">
        <v>6090</v>
      </c>
      <c r="BJ3661" t="s">
        <v>6358</v>
      </c>
      <c r="BK3661" t="s">
        <v>937</v>
      </c>
      <c r="BP3661">
        <v>174</v>
      </c>
      <c r="BQ3661">
        <v>6010</v>
      </c>
      <c r="BS3661">
        <v>2</v>
      </c>
    </row>
    <row r="3662" spans="43:71" x14ac:dyDescent="0.2">
      <c r="AQ3662">
        <v>107</v>
      </c>
      <c r="AR3662">
        <v>6100</v>
      </c>
      <c r="AS3662" t="s">
        <v>33601</v>
      </c>
      <c r="AT3662" t="s">
        <v>937</v>
      </c>
      <c r="AU3662">
        <v>107</v>
      </c>
      <c r="AV3662">
        <v>6100</v>
      </c>
      <c r="AW3662" t="s">
        <v>26703</v>
      </c>
      <c r="AX3662" t="s">
        <v>937</v>
      </c>
      <c r="AY3662">
        <v>107</v>
      </c>
      <c r="AZ3662">
        <v>6100</v>
      </c>
      <c r="BA3662" t="s">
        <v>19855</v>
      </c>
      <c r="BB3662" t="s">
        <v>937</v>
      </c>
      <c r="BC3662">
        <v>107</v>
      </c>
      <c r="BD3662">
        <v>6100</v>
      </c>
      <c r="BE3662" t="s">
        <v>13007</v>
      </c>
      <c r="BF3662" t="s">
        <v>937</v>
      </c>
      <c r="BH3662">
        <v>110</v>
      </c>
      <c r="BI3662">
        <v>6100</v>
      </c>
      <c r="BJ3662" t="s">
        <v>6359</v>
      </c>
      <c r="BK3662" t="s">
        <v>937</v>
      </c>
      <c r="BP3662">
        <v>174</v>
      </c>
      <c r="BQ3662">
        <v>6020</v>
      </c>
      <c r="BS3662">
        <v>2</v>
      </c>
    </row>
    <row r="3663" spans="43:71" x14ac:dyDescent="0.2">
      <c r="AQ3663">
        <v>107</v>
      </c>
      <c r="AR3663">
        <v>6101</v>
      </c>
      <c r="AS3663" t="s">
        <v>33602</v>
      </c>
      <c r="AT3663" t="s">
        <v>937</v>
      </c>
      <c r="AU3663">
        <v>107</v>
      </c>
      <c r="AV3663">
        <v>6101</v>
      </c>
      <c r="AW3663" t="s">
        <v>26704</v>
      </c>
      <c r="AX3663" t="s">
        <v>937</v>
      </c>
      <c r="AY3663">
        <v>107</v>
      </c>
      <c r="AZ3663">
        <v>6101</v>
      </c>
      <c r="BA3663" t="s">
        <v>19856</v>
      </c>
      <c r="BB3663" t="s">
        <v>937</v>
      </c>
      <c r="BC3663">
        <v>107</v>
      </c>
      <c r="BD3663">
        <v>6101</v>
      </c>
      <c r="BE3663" t="s">
        <v>13008</v>
      </c>
      <c r="BF3663" t="s">
        <v>937</v>
      </c>
      <c r="BH3663">
        <v>110</v>
      </c>
      <c r="BI3663">
        <v>6101</v>
      </c>
      <c r="BJ3663" t="s">
        <v>6360</v>
      </c>
      <c r="BK3663" t="s">
        <v>937</v>
      </c>
      <c r="BP3663">
        <v>174</v>
      </c>
      <c r="BQ3663">
        <v>6030</v>
      </c>
      <c r="BS3663">
        <v>2</v>
      </c>
    </row>
    <row r="3664" spans="43:71" x14ac:dyDescent="0.2">
      <c r="AQ3664">
        <v>107</v>
      </c>
      <c r="AR3664">
        <v>6110</v>
      </c>
      <c r="AS3664" t="s">
        <v>33603</v>
      </c>
      <c r="AT3664" t="s">
        <v>936</v>
      </c>
      <c r="AU3664">
        <v>107</v>
      </c>
      <c r="AV3664">
        <v>6110</v>
      </c>
      <c r="AW3664" t="s">
        <v>26705</v>
      </c>
      <c r="AX3664" t="s">
        <v>936</v>
      </c>
      <c r="AY3664">
        <v>107</v>
      </c>
      <c r="AZ3664">
        <v>6110</v>
      </c>
      <c r="BA3664" t="s">
        <v>19857</v>
      </c>
      <c r="BB3664" t="s">
        <v>936</v>
      </c>
      <c r="BC3664">
        <v>107</v>
      </c>
      <c r="BD3664">
        <v>6110</v>
      </c>
      <c r="BE3664" t="s">
        <v>13009</v>
      </c>
      <c r="BF3664" t="s">
        <v>936</v>
      </c>
      <c r="BH3664">
        <v>110</v>
      </c>
      <c r="BI3664">
        <v>6110</v>
      </c>
      <c r="BJ3664" t="s">
        <v>6361</v>
      </c>
      <c r="BK3664" t="s">
        <v>936</v>
      </c>
      <c r="BP3664">
        <v>174</v>
      </c>
      <c r="BQ3664">
        <v>6040</v>
      </c>
      <c r="BS3664">
        <v>2</v>
      </c>
    </row>
    <row r="3665" spans="43:71" x14ac:dyDescent="0.2">
      <c r="AQ3665">
        <v>107</v>
      </c>
      <c r="AR3665">
        <v>6130</v>
      </c>
      <c r="AS3665" t="s">
        <v>33604</v>
      </c>
      <c r="AT3665" t="s">
        <v>937</v>
      </c>
      <c r="AU3665">
        <v>107</v>
      </c>
      <c r="AV3665">
        <v>6130</v>
      </c>
      <c r="AW3665" t="s">
        <v>26706</v>
      </c>
      <c r="AX3665" t="s">
        <v>936</v>
      </c>
      <c r="AY3665">
        <v>107</v>
      </c>
      <c r="AZ3665">
        <v>6130</v>
      </c>
      <c r="BA3665" t="s">
        <v>19858</v>
      </c>
      <c r="BB3665" t="s">
        <v>936</v>
      </c>
      <c r="BC3665">
        <v>107</v>
      </c>
      <c r="BD3665">
        <v>6130</v>
      </c>
      <c r="BE3665" t="s">
        <v>13010</v>
      </c>
      <c r="BF3665" t="s">
        <v>936</v>
      </c>
      <c r="BH3665">
        <v>110</v>
      </c>
      <c r="BI3665">
        <v>6130</v>
      </c>
      <c r="BJ3665" t="s">
        <v>6362</v>
      </c>
      <c r="BK3665" t="s">
        <v>937</v>
      </c>
      <c r="BP3665">
        <v>174</v>
      </c>
      <c r="BQ3665">
        <v>6070</v>
      </c>
      <c r="BS3665">
        <v>2</v>
      </c>
    </row>
    <row r="3666" spans="43:71" x14ac:dyDescent="0.2">
      <c r="AQ3666">
        <v>107</v>
      </c>
      <c r="AR3666">
        <v>6131</v>
      </c>
      <c r="AS3666" t="s">
        <v>33605</v>
      </c>
      <c r="AT3666" t="s">
        <v>937</v>
      </c>
      <c r="AU3666">
        <v>107</v>
      </c>
      <c r="AV3666">
        <v>6131</v>
      </c>
      <c r="AW3666" t="s">
        <v>26707</v>
      </c>
      <c r="AX3666" t="s">
        <v>937</v>
      </c>
      <c r="AY3666">
        <v>107</v>
      </c>
      <c r="AZ3666">
        <v>6131</v>
      </c>
      <c r="BA3666" t="s">
        <v>19859</v>
      </c>
      <c r="BB3666" t="s">
        <v>937</v>
      </c>
      <c r="BC3666">
        <v>107</v>
      </c>
      <c r="BD3666">
        <v>6131</v>
      </c>
      <c r="BE3666" t="s">
        <v>13011</v>
      </c>
      <c r="BF3666" t="s">
        <v>937</v>
      </c>
      <c r="BH3666">
        <v>110</v>
      </c>
      <c r="BI3666">
        <v>6131</v>
      </c>
      <c r="BJ3666" t="s">
        <v>6363</v>
      </c>
      <c r="BK3666" t="s">
        <v>937</v>
      </c>
      <c r="BP3666">
        <v>174</v>
      </c>
      <c r="BQ3666">
        <v>6080</v>
      </c>
      <c r="BS3666">
        <v>2</v>
      </c>
    </row>
    <row r="3667" spans="43:71" x14ac:dyDescent="0.2">
      <c r="AQ3667">
        <v>107</v>
      </c>
      <c r="AR3667">
        <v>6140</v>
      </c>
      <c r="AS3667" t="s">
        <v>33606</v>
      </c>
      <c r="AT3667" t="s">
        <v>937</v>
      </c>
      <c r="AU3667">
        <v>107</v>
      </c>
      <c r="AV3667">
        <v>6140</v>
      </c>
      <c r="AW3667" t="s">
        <v>26708</v>
      </c>
      <c r="AX3667" t="s">
        <v>937</v>
      </c>
      <c r="AY3667">
        <v>107</v>
      </c>
      <c r="AZ3667">
        <v>6140</v>
      </c>
      <c r="BA3667" t="s">
        <v>19860</v>
      </c>
      <c r="BB3667" t="s">
        <v>937</v>
      </c>
      <c r="BC3667">
        <v>107</v>
      </c>
      <c r="BD3667">
        <v>6140</v>
      </c>
      <c r="BE3667" t="s">
        <v>13012</v>
      </c>
      <c r="BF3667" t="s">
        <v>937</v>
      </c>
      <c r="BH3667">
        <v>110</v>
      </c>
      <c r="BI3667">
        <v>6140</v>
      </c>
      <c r="BJ3667" t="s">
        <v>6364</v>
      </c>
      <c r="BK3667" t="s">
        <v>937</v>
      </c>
      <c r="BP3667">
        <v>174</v>
      </c>
      <c r="BQ3667">
        <v>6090</v>
      </c>
      <c r="BS3667">
        <v>2</v>
      </c>
    </row>
    <row r="3668" spans="43:71" x14ac:dyDescent="0.2">
      <c r="AQ3668">
        <v>107</v>
      </c>
      <c r="AR3668">
        <v>6150</v>
      </c>
      <c r="AS3668" t="s">
        <v>33607</v>
      </c>
      <c r="AT3668" t="s">
        <v>937</v>
      </c>
      <c r="AU3668">
        <v>107</v>
      </c>
      <c r="AV3668">
        <v>6150</v>
      </c>
      <c r="AW3668" t="s">
        <v>26709</v>
      </c>
      <c r="AX3668" t="s">
        <v>937</v>
      </c>
      <c r="AY3668">
        <v>107</v>
      </c>
      <c r="AZ3668">
        <v>6150</v>
      </c>
      <c r="BA3668" t="s">
        <v>19861</v>
      </c>
      <c r="BB3668" t="s">
        <v>937</v>
      </c>
      <c r="BC3668">
        <v>107</v>
      </c>
      <c r="BD3668">
        <v>6150</v>
      </c>
      <c r="BE3668" t="s">
        <v>13013</v>
      </c>
      <c r="BF3668" t="s">
        <v>937</v>
      </c>
      <c r="BH3668">
        <v>110</v>
      </c>
      <c r="BI3668">
        <v>6150</v>
      </c>
      <c r="BJ3668" t="s">
        <v>6365</v>
      </c>
      <c r="BK3668" t="s">
        <v>937</v>
      </c>
      <c r="BP3668">
        <v>174</v>
      </c>
      <c r="BQ3668">
        <v>6100</v>
      </c>
      <c r="BS3668">
        <v>2</v>
      </c>
    </row>
    <row r="3669" spans="43:71" x14ac:dyDescent="0.2">
      <c r="AQ3669">
        <v>107</v>
      </c>
      <c r="AR3669">
        <v>6160</v>
      </c>
      <c r="AS3669" t="s">
        <v>33608</v>
      </c>
      <c r="AT3669" t="s">
        <v>937</v>
      </c>
      <c r="AU3669">
        <v>107</v>
      </c>
      <c r="AV3669">
        <v>6160</v>
      </c>
      <c r="AW3669" t="s">
        <v>26710</v>
      </c>
      <c r="AX3669" t="s">
        <v>937</v>
      </c>
      <c r="AY3669">
        <v>107</v>
      </c>
      <c r="AZ3669">
        <v>6160</v>
      </c>
      <c r="BA3669" t="s">
        <v>19862</v>
      </c>
      <c r="BB3669" t="s">
        <v>937</v>
      </c>
      <c r="BC3669">
        <v>107</v>
      </c>
      <c r="BD3669">
        <v>6160</v>
      </c>
      <c r="BE3669" t="s">
        <v>13014</v>
      </c>
      <c r="BF3669" t="s">
        <v>937</v>
      </c>
      <c r="BH3669">
        <v>110</v>
      </c>
      <c r="BI3669">
        <v>6160</v>
      </c>
      <c r="BJ3669" t="s">
        <v>6366</v>
      </c>
      <c r="BK3669" t="s">
        <v>937</v>
      </c>
      <c r="BP3669">
        <v>174</v>
      </c>
      <c r="BQ3669">
        <v>6101</v>
      </c>
      <c r="BS3669">
        <v>4</v>
      </c>
    </row>
    <row r="3670" spans="43:71" x14ac:dyDescent="0.2">
      <c r="AQ3670">
        <v>107</v>
      </c>
      <c r="AR3670">
        <v>6170</v>
      </c>
      <c r="AS3670" t="s">
        <v>33609</v>
      </c>
      <c r="AT3670" t="s">
        <v>936</v>
      </c>
      <c r="AU3670">
        <v>107</v>
      </c>
      <c r="AV3670">
        <v>6170</v>
      </c>
      <c r="AW3670" t="s">
        <v>26711</v>
      </c>
      <c r="AX3670" t="s">
        <v>936</v>
      </c>
      <c r="AY3670">
        <v>107</v>
      </c>
      <c r="AZ3670">
        <v>6170</v>
      </c>
      <c r="BA3670" t="s">
        <v>19863</v>
      </c>
      <c r="BB3670" t="s">
        <v>936</v>
      </c>
      <c r="BC3670">
        <v>107</v>
      </c>
      <c r="BD3670">
        <v>6170</v>
      </c>
      <c r="BE3670" t="s">
        <v>13015</v>
      </c>
      <c r="BF3670" t="s">
        <v>936</v>
      </c>
      <c r="BH3670">
        <v>110</v>
      </c>
      <c r="BI3670">
        <v>6170</v>
      </c>
      <c r="BJ3670" t="s">
        <v>6367</v>
      </c>
      <c r="BK3670" t="s">
        <v>937</v>
      </c>
      <c r="BP3670">
        <v>174</v>
      </c>
      <c r="BQ3670">
        <v>6110</v>
      </c>
      <c r="BS3670">
        <v>3</v>
      </c>
    </row>
    <row r="3671" spans="43:71" x14ac:dyDescent="0.2">
      <c r="AQ3671">
        <v>107</v>
      </c>
      <c r="AR3671">
        <v>6180</v>
      </c>
      <c r="AS3671" t="s">
        <v>33610</v>
      </c>
      <c r="AT3671" t="s">
        <v>936</v>
      </c>
      <c r="AU3671">
        <v>107</v>
      </c>
      <c r="AV3671">
        <v>6180</v>
      </c>
      <c r="AW3671" t="s">
        <v>26712</v>
      </c>
      <c r="AX3671" t="s">
        <v>936</v>
      </c>
      <c r="AY3671">
        <v>107</v>
      </c>
      <c r="AZ3671">
        <v>6180</v>
      </c>
      <c r="BA3671" t="s">
        <v>19864</v>
      </c>
      <c r="BB3671" t="s">
        <v>936</v>
      </c>
      <c r="BC3671">
        <v>107</v>
      </c>
      <c r="BD3671">
        <v>6180</v>
      </c>
      <c r="BE3671" t="s">
        <v>13016</v>
      </c>
      <c r="BF3671" t="s">
        <v>936</v>
      </c>
      <c r="BH3671">
        <v>110</v>
      </c>
      <c r="BI3671">
        <v>6180</v>
      </c>
      <c r="BJ3671" t="s">
        <v>6368</v>
      </c>
      <c r="BK3671" t="s">
        <v>937</v>
      </c>
      <c r="BP3671">
        <v>174</v>
      </c>
      <c r="BQ3671">
        <v>6130</v>
      </c>
      <c r="BS3671">
        <v>3</v>
      </c>
    </row>
    <row r="3672" spans="43:71" x14ac:dyDescent="0.2">
      <c r="AQ3672">
        <v>107</v>
      </c>
      <c r="AR3672">
        <v>6190</v>
      </c>
      <c r="AS3672" t="s">
        <v>33611</v>
      </c>
      <c r="AT3672" t="s">
        <v>937</v>
      </c>
      <c r="AU3672">
        <v>107</v>
      </c>
      <c r="AV3672">
        <v>6190</v>
      </c>
      <c r="AW3672" t="s">
        <v>26713</v>
      </c>
      <c r="AX3672" t="s">
        <v>937</v>
      </c>
      <c r="AY3672">
        <v>107</v>
      </c>
      <c r="AZ3672">
        <v>6190</v>
      </c>
      <c r="BA3672" t="s">
        <v>19865</v>
      </c>
      <c r="BB3672" t="s">
        <v>937</v>
      </c>
      <c r="BC3672">
        <v>107</v>
      </c>
      <c r="BD3672">
        <v>6190</v>
      </c>
      <c r="BE3672" t="s">
        <v>13017</v>
      </c>
      <c r="BF3672" t="s">
        <v>937</v>
      </c>
      <c r="BH3672">
        <v>110</v>
      </c>
      <c r="BI3672">
        <v>6190</v>
      </c>
      <c r="BJ3672" t="s">
        <v>6369</v>
      </c>
      <c r="BK3672" t="s">
        <v>937</v>
      </c>
      <c r="BP3672">
        <v>174</v>
      </c>
      <c r="BQ3672">
        <v>6131</v>
      </c>
      <c r="BS3672">
        <v>2</v>
      </c>
    </row>
    <row r="3673" spans="43:71" x14ac:dyDescent="0.2">
      <c r="AQ3673">
        <v>107</v>
      </c>
      <c r="AR3673">
        <v>6200</v>
      </c>
      <c r="AS3673" t="s">
        <v>33612</v>
      </c>
      <c r="AT3673" t="s">
        <v>937</v>
      </c>
      <c r="AU3673">
        <v>107</v>
      </c>
      <c r="AV3673">
        <v>6200</v>
      </c>
      <c r="AW3673" t="s">
        <v>26714</v>
      </c>
      <c r="AX3673" t="s">
        <v>937</v>
      </c>
      <c r="AY3673">
        <v>107</v>
      </c>
      <c r="AZ3673">
        <v>6200</v>
      </c>
      <c r="BA3673" t="s">
        <v>19866</v>
      </c>
      <c r="BB3673" t="s">
        <v>937</v>
      </c>
      <c r="BC3673">
        <v>107</v>
      </c>
      <c r="BD3673">
        <v>6200</v>
      </c>
      <c r="BE3673" t="s">
        <v>13018</v>
      </c>
      <c r="BF3673" t="s">
        <v>937</v>
      </c>
      <c r="BH3673">
        <v>110</v>
      </c>
      <c r="BI3673">
        <v>6200</v>
      </c>
      <c r="BJ3673" t="s">
        <v>6370</v>
      </c>
      <c r="BK3673" t="s">
        <v>937</v>
      </c>
      <c r="BP3673">
        <v>174</v>
      </c>
      <c r="BQ3673">
        <v>6140</v>
      </c>
      <c r="BS3673">
        <v>2</v>
      </c>
    </row>
    <row r="3674" spans="43:71" x14ac:dyDescent="0.2">
      <c r="AQ3674">
        <v>107</v>
      </c>
      <c r="AR3674">
        <v>6210</v>
      </c>
      <c r="AS3674" t="s">
        <v>33613</v>
      </c>
      <c r="AT3674" t="s">
        <v>936</v>
      </c>
      <c r="AU3674">
        <v>107</v>
      </c>
      <c r="AV3674">
        <v>6210</v>
      </c>
      <c r="AW3674" t="s">
        <v>26715</v>
      </c>
      <c r="AX3674" t="s">
        <v>936</v>
      </c>
      <c r="AY3674">
        <v>107</v>
      </c>
      <c r="AZ3674">
        <v>6210</v>
      </c>
      <c r="BA3674" t="s">
        <v>19867</v>
      </c>
      <c r="BB3674" t="s">
        <v>936</v>
      </c>
      <c r="BC3674">
        <v>107</v>
      </c>
      <c r="BD3674">
        <v>6210</v>
      </c>
      <c r="BE3674" t="s">
        <v>13019</v>
      </c>
      <c r="BF3674" t="s">
        <v>936</v>
      </c>
      <c r="BH3674">
        <v>110</v>
      </c>
      <c r="BI3674">
        <v>6210</v>
      </c>
      <c r="BJ3674" t="s">
        <v>6371</v>
      </c>
      <c r="BK3674" t="s">
        <v>936</v>
      </c>
      <c r="BP3674">
        <v>174</v>
      </c>
      <c r="BQ3674">
        <v>6150</v>
      </c>
      <c r="BS3674">
        <v>2</v>
      </c>
    </row>
    <row r="3675" spans="43:71" x14ac:dyDescent="0.2">
      <c r="AQ3675">
        <v>107</v>
      </c>
      <c r="AR3675">
        <v>6240</v>
      </c>
      <c r="AS3675" t="s">
        <v>33614</v>
      </c>
      <c r="AT3675" t="s">
        <v>937</v>
      </c>
      <c r="AU3675">
        <v>107</v>
      </c>
      <c r="AV3675">
        <v>6240</v>
      </c>
      <c r="AW3675" t="s">
        <v>26716</v>
      </c>
      <c r="AX3675" t="s">
        <v>937</v>
      </c>
      <c r="AY3675">
        <v>107</v>
      </c>
      <c r="AZ3675">
        <v>6240</v>
      </c>
      <c r="BA3675" t="s">
        <v>19868</v>
      </c>
      <c r="BB3675" t="s">
        <v>937</v>
      </c>
      <c r="BC3675">
        <v>107</v>
      </c>
      <c r="BD3675">
        <v>6240</v>
      </c>
      <c r="BE3675" t="s">
        <v>13020</v>
      </c>
      <c r="BF3675" t="s">
        <v>937</v>
      </c>
      <c r="BH3675">
        <v>110</v>
      </c>
      <c r="BI3675">
        <v>6240</v>
      </c>
      <c r="BJ3675" t="s">
        <v>6372</v>
      </c>
      <c r="BK3675" t="s">
        <v>937</v>
      </c>
      <c r="BP3675">
        <v>174</v>
      </c>
      <c r="BQ3675">
        <v>6160</v>
      </c>
      <c r="BS3675">
        <v>2</v>
      </c>
    </row>
    <row r="3676" spans="43:71" x14ac:dyDescent="0.2">
      <c r="AQ3676">
        <v>107</v>
      </c>
      <c r="AR3676">
        <v>6250</v>
      </c>
      <c r="AS3676" t="s">
        <v>33615</v>
      </c>
      <c r="AT3676" t="s">
        <v>936</v>
      </c>
      <c r="AU3676">
        <v>107</v>
      </c>
      <c r="AV3676">
        <v>6250</v>
      </c>
      <c r="AW3676" t="s">
        <v>26717</v>
      </c>
      <c r="AX3676" t="s">
        <v>936</v>
      </c>
      <c r="AY3676">
        <v>107</v>
      </c>
      <c r="AZ3676">
        <v>6250</v>
      </c>
      <c r="BA3676" t="s">
        <v>19869</v>
      </c>
      <c r="BB3676" t="s">
        <v>936</v>
      </c>
      <c r="BC3676">
        <v>107</v>
      </c>
      <c r="BD3676">
        <v>6250</v>
      </c>
      <c r="BE3676" t="s">
        <v>13021</v>
      </c>
      <c r="BF3676" t="s">
        <v>936</v>
      </c>
      <c r="BH3676">
        <v>110</v>
      </c>
      <c r="BI3676">
        <v>6250</v>
      </c>
      <c r="BJ3676" t="s">
        <v>6373</v>
      </c>
      <c r="BK3676" t="s">
        <v>936</v>
      </c>
      <c r="BP3676">
        <v>174</v>
      </c>
      <c r="BQ3676">
        <v>6170</v>
      </c>
      <c r="BS3676">
        <v>2</v>
      </c>
    </row>
    <row r="3677" spans="43:71" x14ac:dyDescent="0.2">
      <c r="AQ3677">
        <v>107</v>
      </c>
      <c r="AR3677">
        <v>6256</v>
      </c>
      <c r="AS3677" t="s">
        <v>33616</v>
      </c>
      <c r="AT3677" t="s">
        <v>936</v>
      </c>
      <c r="AU3677">
        <v>107</v>
      </c>
      <c r="AV3677">
        <v>6256</v>
      </c>
      <c r="AW3677" t="s">
        <v>26718</v>
      </c>
      <c r="AX3677" t="s">
        <v>936</v>
      </c>
      <c r="AY3677">
        <v>107</v>
      </c>
      <c r="AZ3677">
        <v>6256</v>
      </c>
      <c r="BA3677" t="s">
        <v>19870</v>
      </c>
      <c r="BB3677" t="s">
        <v>936</v>
      </c>
      <c r="BC3677">
        <v>107</v>
      </c>
      <c r="BD3677">
        <v>6256</v>
      </c>
      <c r="BE3677" t="s">
        <v>13022</v>
      </c>
      <c r="BF3677" t="s">
        <v>936</v>
      </c>
      <c r="BH3677">
        <v>110</v>
      </c>
      <c r="BI3677">
        <v>6256</v>
      </c>
      <c r="BJ3677" t="s">
        <v>6374</v>
      </c>
      <c r="BK3677" t="s">
        <v>936</v>
      </c>
      <c r="BP3677">
        <v>174</v>
      </c>
      <c r="BQ3677">
        <v>6180</v>
      </c>
      <c r="BS3677">
        <v>2</v>
      </c>
    </row>
    <row r="3678" spans="43:71" x14ac:dyDescent="0.2">
      <c r="AQ3678">
        <v>107</v>
      </c>
      <c r="AR3678">
        <v>6260</v>
      </c>
      <c r="AS3678" t="s">
        <v>33617</v>
      </c>
      <c r="AT3678" t="s">
        <v>937</v>
      </c>
      <c r="AU3678">
        <v>107</v>
      </c>
      <c r="AV3678">
        <v>6260</v>
      </c>
      <c r="AW3678" t="s">
        <v>26719</v>
      </c>
      <c r="AX3678" t="s">
        <v>937</v>
      </c>
      <c r="AY3678">
        <v>107</v>
      </c>
      <c r="AZ3678">
        <v>6260</v>
      </c>
      <c r="BA3678" t="s">
        <v>19871</v>
      </c>
      <c r="BB3678" t="s">
        <v>937</v>
      </c>
      <c r="BC3678">
        <v>107</v>
      </c>
      <c r="BD3678">
        <v>6260</v>
      </c>
      <c r="BE3678" t="s">
        <v>13023</v>
      </c>
      <c r="BF3678" t="s">
        <v>937</v>
      </c>
      <c r="BH3678">
        <v>110</v>
      </c>
      <c r="BI3678">
        <v>6260</v>
      </c>
      <c r="BJ3678" t="s">
        <v>6375</v>
      </c>
      <c r="BK3678" t="s">
        <v>937</v>
      </c>
      <c r="BP3678">
        <v>174</v>
      </c>
      <c r="BQ3678">
        <v>6190</v>
      </c>
      <c r="BS3678">
        <v>2</v>
      </c>
    </row>
    <row r="3679" spans="43:71" x14ac:dyDescent="0.2">
      <c r="AQ3679">
        <v>107</v>
      </c>
      <c r="AR3679">
        <v>6270</v>
      </c>
      <c r="AS3679" t="s">
        <v>33618</v>
      </c>
      <c r="AT3679" t="s">
        <v>937</v>
      </c>
      <c r="AU3679">
        <v>107</v>
      </c>
      <c r="AV3679">
        <v>6270</v>
      </c>
      <c r="AW3679" t="s">
        <v>26720</v>
      </c>
      <c r="AX3679" t="s">
        <v>937</v>
      </c>
      <c r="AY3679">
        <v>107</v>
      </c>
      <c r="AZ3679">
        <v>6270</v>
      </c>
      <c r="BA3679" t="s">
        <v>19872</v>
      </c>
      <c r="BB3679" t="s">
        <v>937</v>
      </c>
      <c r="BC3679">
        <v>107</v>
      </c>
      <c r="BD3679">
        <v>6270</v>
      </c>
      <c r="BE3679" t="s">
        <v>13024</v>
      </c>
      <c r="BF3679" t="s">
        <v>937</v>
      </c>
      <c r="BH3679">
        <v>110</v>
      </c>
      <c r="BI3679">
        <v>6270</v>
      </c>
      <c r="BJ3679" t="s">
        <v>6376</v>
      </c>
      <c r="BK3679" t="s">
        <v>937</v>
      </c>
      <c r="BP3679">
        <v>174</v>
      </c>
      <c r="BQ3679">
        <v>6200</v>
      </c>
      <c r="BS3679">
        <v>2</v>
      </c>
    </row>
    <row r="3680" spans="43:71" x14ac:dyDescent="0.2">
      <c r="AQ3680">
        <v>107</v>
      </c>
      <c r="AR3680">
        <v>6280</v>
      </c>
      <c r="AS3680" t="s">
        <v>33619</v>
      </c>
      <c r="AT3680" t="s">
        <v>936</v>
      </c>
      <c r="AU3680">
        <v>107</v>
      </c>
      <c r="AV3680">
        <v>6280</v>
      </c>
      <c r="AW3680" t="s">
        <v>26721</v>
      </c>
      <c r="AX3680" t="s">
        <v>936</v>
      </c>
      <c r="AY3680">
        <v>107</v>
      </c>
      <c r="AZ3680">
        <v>6280</v>
      </c>
      <c r="BA3680" t="s">
        <v>19873</v>
      </c>
      <c r="BB3680" t="s">
        <v>936</v>
      </c>
      <c r="BC3680">
        <v>107</v>
      </c>
      <c r="BD3680">
        <v>6280</v>
      </c>
      <c r="BE3680" t="s">
        <v>13025</v>
      </c>
      <c r="BF3680" t="s">
        <v>936</v>
      </c>
      <c r="BH3680">
        <v>110</v>
      </c>
      <c r="BI3680">
        <v>6280</v>
      </c>
      <c r="BJ3680" t="s">
        <v>6377</v>
      </c>
      <c r="BK3680" t="s">
        <v>936</v>
      </c>
      <c r="BP3680">
        <v>174</v>
      </c>
      <c r="BQ3680">
        <v>6210</v>
      </c>
      <c r="BS3680">
        <v>2</v>
      </c>
    </row>
    <row r="3681" spans="43:71" x14ac:dyDescent="0.2">
      <c r="AQ3681">
        <v>107</v>
      </c>
      <c r="AR3681">
        <v>6290</v>
      </c>
      <c r="AS3681" t="s">
        <v>33620</v>
      </c>
      <c r="AT3681" t="s">
        <v>937</v>
      </c>
      <c r="AU3681">
        <v>107</v>
      </c>
      <c r="AV3681">
        <v>6290</v>
      </c>
      <c r="AW3681" t="s">
        <v>26722</v>
      </c>
      <c r="AX3681" t="s">
        <v>937</v>
      </c>
      <c r="AY3681">
        <v>107</v>
      </c>
      <c r="AZ3681">
        <v>6290</v>
      </c>
      <c r="BA3681" t="s">
        <v>19874</v>
      </c>
      <c r="BB3681" t="s">
        <v>937</v>
      </c>
      <c r="BC3681">
        <v>107</v>
      </c>
      <c r="BD3681">
        <v>6290</v>
      </c>
      <c r="BE3681" t="s">
        <v>13026</v>
      </c>
      <c r="BF3681" t="s">
        <v>937</v>
      </c>
      <c r="BH3681">
        <v>110</v>
      </c>
      <c r="BI3681">
        <v>6290</v>
      </c>
      <c r="BJ3681" t="s">
        <v>6378</v>
      </c>
      <c r="BK3681" t="s">
        <v>937</v>
      </c>
      <c r="BP3681">
        <v>174</v>
      </c>
      <c r="BQ3681">
        <v>6240</v>
      </c>
      <c r="BS3681">
        <v>2</v>
      </c>
    </row>
    <row r="3682" spans="43:71" x14ac:dyDescent="0.2">
      <c r="AQ3682">
        <v>107</v>
      </c>
      <c r="AR3682">
        <v>6300</v>
      </c>
      <c r="AS3682" t="s">
        <v>33621</v>
      </c>
      <c r="AT3682" t="s">
        <v>936</v>
      </c>
      <c r="AU3682">
        <v>107</v>
      </c>
      <c r="AV3682">
        <v>6300</v>
      </c>
      <c r="AW3682" t="s">
        <v>26723</v>
      </c>
      <c r="AX3682" t="s">
        <v>936</v>
      </c>
      <c r="AY3682">
        <v>107</v>
      </c>
      <c r="AZ3682">
        <v>6300</v>
      </c>
      <c r="BA3682" t="s">
        <v>19875</v>
      </c>
      <c r="BB3682" t="s">
        <v>936</v>
      </c>
      <c r="BC3682">
        <v>107</v>
      </c>
      <c r="BD3682">
        <v>6300</v>
      </c>
      <c r="BE3682" t="s">
        <v>13027</v>
      </c>
      <c r="BF3682" t="s">
        <v>936</v>
      </c>
      <c r="BH3682">
        <v>110</v>
      </c>
      <c r="BI3682">
        <v>6300</v>
      </c>
      <c r="BJ3682" t="s">
        <v>6379</v>
      </c>
      <c r="BK3682" t="s">
        <v>936</v>
      </c>
      <c r="BP3682">
        <v>174</v>
      </c>
      <c r="BQ3682">
        <v>6250</v>
      </c>
      <c r="BS3682">
        <v>1</v>
      </c>
    </row>
    <row r="3683" spans="43:71" x14ac:dyDescent="0.2">
      <c r="AQ3683">
        <v>107</v>
      </c>
      <c r="AR3683">
        <v>6310</v>
      </c>
      <c r="AS3683" t="s">
        <v>33622</v>
      </c>
      <c r="AT3683" t="s">
        <v>936</v>
      </c>
      <c r="AU3683">
        <v>107</v>
      </c>
      <c r="AV3683">
        <v>6310</v>
      </c>
      <c r="AW3683" t="s">
        <v>26724</v>
      </c>
      <c r="AX3683" t="s">
        <v>936</v>
      </c>
      <c r="AY3683">
        <v>107</v>
      </c>
      <c r="AZ3683">
        <v>6310</v>
      </c>
      <c r="BA3683" t="s">
        <v>19876</v>
      </c>
      <c r="BB3683" t="s">
        <v>936</v>
      </c>
      <c r="BC3683">
        <v>107</v>
      </c>
      <c r="BD3683">
        <v>6310</v>
      </c>
      <c r="BE3683" t="s">
        <v>13028</v>
      </c>
      <c r="BF3683" t="s">
        <v>936</v>
      </c>
      <c r="BH3683">
        <v>110</v>
      </c>
      <c r="BI3683">
        <v>6310</v>
      </c>
      <c r="BJ3683" t="s">
        <v>6380</v>
      </c>
      <c r="BK3683" t="s">
        <v>936</v>
      </c>
      <c r="BP3683">
        <v>174</v>
      </c>
      <c r="BQ3683">
        <v>6256</v>
      </c>
      <c r="BS3683">
        <v>1</v>
      </c>
    </row>
    <row r="3684" spans="43:71" x14ac:dyDescent="0.2">
      <c r="AQ3684">
        <v>107</v>
      </c>
      <c r="AR3684">
        <v>6320</v>
      </c>
      <c r="AS3684" t="s">
        <v>33623</v>
      </c>
      <c r="AT3684" t="s">
        <v>936</v>
      </c>
      <c r="AU3684">
        <v>107</v>
      </c>
      <c r="AV3684">
        <v>6320</v>
      </c>
      <c r="AW3684" t="s">
        <v>26725</v>
      </c>
      <c r="AX3684" t="s">
        <v>936</v>
      </c>
      <c r="AY3684">
        <v>107</v>
      </c>
      <c r="AZ3684">
        <v>6320</v>
      </c>
      <c r="BA3684" t="s">
        <v>19877</v>
      </c>
      <c r="BB3684" t="s">
        <v>936</v>
      </c>
      <c r="BC3684">
        <v>107</v>
      </c>
      <c r="BD3684">
        <v>6320</v>
      </c>
      <c r="BE3684" t="s">
        <v>13029</v>
      </c>
      <c r="BF3684" t="s">
        <v>936</v>
      </c>
      <c r="BH3684">
        <v>110</v>
      </c>
      <c r="BI3684">
        <v>6320</v>
      </c>
      <c r="BJ3684" t="s">
        <v>6381</v>
      </c>
      <c r="BK3684" t="s">
        <v>936</v>
      </c>
      <c r="BP3684">
        <v>174</v>
      </c>
      <c r="BQ3684">
        <v>6260</v>
      </c>
      <c r="BS3684">
        <v>2</v>
      </c>
    </row>
    <row r="3685" spans="43:71" x14ac:dyDescent="0.2">
      <c r="AQ3685">
        <v>107</v>
      </c>
      <c r="AR3685">
        <v>6330</v>
      </c>
      <c r="AS3685" t="s">
        <v>33624</v>
      </c>
      <c r="AT3685" t="s">
        <v>936</v>
      </c>
      <c r="AU3685">
        <v>107</v>
      </c>
      <c r="AV3685">
        <v>6330</v>
      </c>
      <c r="AW3685" t="s">
        <v>26726</v>
      </c>
      <c r="AX3685" t="s">
        <v>936</v>
      </c>
      <c r="AY3685">
        <v>107</v>
      </c>
      <c r="AZ3685">
        <v>6330</v>
      </c>
      <c r="BA3685" t="s">
        <v>19878</v>
      </c>
      <c r="BB3685" t="s">
        <v>936</v>
      </c>
      <c r="BC3685">
        <v>107</v>
      </c>
      <c r="BD3685">
        <v>6330</v>
      </c>
      <c r="BE3685" t="s">
        <v>13030</v>
      </c>
      <c r="BF3685" t="s">
        <v>936</v>
      </c>
      <c r="BH3685">
        <v>110</v>
      </c>
      <c r="BI3685">
        <v>6330</v>
      </c>
      <c r="BJ3685" t="s">
        <v>6382</v>
      </c>
      <c r="BK3685" t="s">
        <v>936</v>
      </c>
      <c r="BP3685">
        <v>174</v>
      </c>
      <c r="BQ3685">
        <v>6270</v>
      </c>
      <c r="BS3685">
        <v>2</v>
      </c>
    </row>
    <row r="3686" spans="43:71" x14ac:dyDescent="0.2">
      <c r="AQ3686">
        <v>107</v>
      </c>
      <c r="AR3686">
        <v>6340</v>
      </c>
      <c r="AS3686" t="s">
        <v>33625</v>
      </c>
      <c r="AT3686" t="s">
        <v>936</v>
      </c>
      <c r="AU3686">
        <v>107</v>
      </c>
      <c r="AV3686">
        <v>6340</v>
      </c>
      <c r="AW3686" t="s">
        <v>26727</v>
      </c>
      <c r="AX3686" t="s">
        <v>936</v>
      </c>
      <c r="AY3686">
        <v>107</v>
      </c>
      <c r="AZ3686">
        <v>6340</v>
      </c>
      <c r="BA3686" t="s">
        <v>19879</v>
      </c>
      <c r="BB3686" t="s">
        <v>936</v>
      </c>
      <c r="BC3686">
        <v>107</v>
      </c>
      <c r="BD3686">
        <v>6340</v>
      </c>
      <c r="BE3686" t="s">
        <v>13031</v>
      </c>
      <c r="BF3686" t="s">
        <v>936</v>
      </c>
      <c r="BH3686">
        <v>110</v>
      </c>
      <c r="BI3686">
        <v>6340</v>
      </c>
      <c r="BJ3686" t="s">
        <v>6383</v>
      </c>
      <c r="BK3686" t="s">
        <v>936</v>
      </c>
      <c r="BP3686">
        <v>174</v>
      </c>
      <c r="BQ3686">
        <v>6280</v>
      </c>
      <c r="BS3686">
        <v>1</v>
      </c>
    </row>
    <row r="3687" spans="43:71" x14ac:dyDescent="0.2">
      <c r="AQ3687">
        <v>107</v>
      </c>
      <c r="AR3687">
        <v>6350</v>
      </c>
      <c r="AS3687" t="s">
        <v>33626</v>
      </c>
      <c r="AT3687" t="s">
        <v>936</v>
      </c>
      <c r="AU3687">
        <v>107</v>
      </c>
      <c r="AV3687">
        <v>6350</v>
      </c>
      <c r="AW3687" t="s">
        <v>26728</v>
      </c>
      <c r="AX3687" t="s">
        <v>936</v>
      </c>
      <c r="AY3687">
        <v>107</v>
      </c>
      <c r="AZ3687">
        <v>6350</v>
      </c>
      <c r="BA3687" t="s">
        <v>19880</v>
      </c>
      <c r="BB3687" t="s">
        <v>936</v>
      </c>
      <c r="BC3687">
        <v>107</v>
      </c>
      <c r="BD3687">
        <v>6350</v>
      </c>
      <c r="BE3687" t="s">
        <v>13032</v>
      </c>
      <c r="BF3687" t="s">
        <v>936</v>
      </c>
      <c r="BH3687">
        <v>110</v>
      </c>
      <c r="BI3687">
        <v>6350</v>
      </c>
      <c r="BJ3687" t="s">
        <v>6384</v>
      </c>
      <c r="BK3687" t="s">
        <v>936</v>
      </c>
      <c r="BP3687">
        <v>174</v>
      </c>
      <c r="BQ3687">
        <v>6290</v>
      </c>
      <c r="BS3687">
        <v>2</v>
      </c>
    </row>
    <row r="3688" spans="43:71" x14ac:dyDescent="0.2">
      <c r="AQ3688">
        <v>107</v>
      </c>
      <c r="AR3688">
        <v>6360</v>
      </c>
      <c r="AS3688" t="s">
        <v>33627</v>
      </c>
      <c r="AT3688" t="s">
        <v>936</v>
      </c>
      <c r="AU3688">
        <v>107</v>
      </c>
      <c r="AV3688">
        <v>6360</v>
      </c>
      <c r="AW3688" t="s">
        <v>26729</v>
      </c>
      <c r="AX3688" t="s">
        <v>936</v>
      </c>
      <c r="AY3688">
        <v>107</v>
      </c>
      <c r="AZ3688">
        <v>6360</v>
      </c>
      <c r="BA3688" t="s">
        <v>19881</v>
      </c>
      <c r="BB3688" t="s">
        <v>936</v>
      </c>
      <c r="BC3688">
        <v>107</v>
      </c>
      <c r="BD3688">
        <v>6360</v>
      </c>
      <c r="BE3688" t="s">
        <v>13033</v>
      </c>
      <c r="BF3688" t="s">
        <v>936</v>
      </c>
      <c r="BH3688">
        <v>110</v>
      </c>
      <c r="BI3688">
        <v>6360</v>
      </c>
      <c r="BJ3688" t="s">
        <v>6385</v>
      </c>
      <c r="BK3688" t="s">
        <v>936</v>
      </c>
      <c r="BP3688">
        <v>174</v>
      </c>
      <c r="BQ3688">
        <v>6300</v>
      </c>
      <c r="BS3688">
        <v>3</v>
      </c>
    </row>
    <row r="3689" spans="43:71" x14ac:dyDescent="0.2">
      <c r="AQ3689">
        <v>107</v>
      </c>
      <c r="AR3689">
        <v>7205</v>
      </c>
      <c r="AS3689" t="s">
        <v>33628</v>
      </c>
      <c r="AT3689" t="s">
        <v>937</v>
      </c>
      <c r="AU3689">
        <v>107</v>
      </c>
      <c r="AV3689">
        <v>7205</v>
      </c>
      <c r="AW3689" t="s">
        <v>26730</v>
      </c>
      <c r="AX3689" t="s">
        <v>937</v>
      </c>
      <c r="AY3689">
        <v>107</v>
      </c>
      <c r="AZ3689">
        <v>7205</v>
      </c>
      <c r="BA3689" t="s">
        <v>19882</v>
      </c>
      <c r="BB3689" t="s">
        <v>937</v>
      </c>
      <c r="BC3689">
        <v>107</v>
      </c>
      <c r="BD3689">
        <v>7205</v>
      </c>
      <c r="BE3689" t="s">
        <v>13034</v>
      </c>
      <c r="BF3689" t="s">
        <v>937</v>
      </c>
      <c r="BH3689">
        <v>110</v>
      </c>
      <c r="BI3689">
        <v>7205</v>
      </c>
      <c r="BJ3689" t="s">
        <v>6386</v>
      </c>
      <c r="BK3689" t="s">
        <v>937</v>
      </c>
      <c r="BP3689">
        <v>174</v>
      </c>
      <c r="BQ3689">
        <v>6310</v>
      </c>
      <c r="BS3689">
        <v>3</v>
      </c>
    </row>
    <row r="3690" spans="43:71" x14ac:dyDescent="0.2">
      <c r="AQ3690">
        <v>107</v>
      </c>
      <c r="AR3690">
        <v>7206</v>
      </c>
      <c r="AS3690" t="s">
        <v>33629</v>
      </c>
      <c r="AT3690" t="s">
        <v>936</v>
      </c>
      <c r="AU3690">
        <v>107</v>
      </c>
      <c r="AV3690">
        <v>7206</v>
      </c>
      <c r="AW3690" t="s">
        <v>26731</v>
      </c>
      <c r="AX3690" t="s">
        <v>936</v>
      </c>
      <c r="AY3690">
        <v>107</v>
      </c>
      <c r="AZ3690">
        <v>7206</v>
      </c>
      <c r="BA3690" t="s">
        <v>19883</v>
      </c>
      <c r="BB3690" t="s">
        <v>936</v>
      </c>
      <c r="BC3690">
        <v>107</v>
      </c>
      <c r="BD3690">
        <v>7206</v>
      </c>
      <c r="BE3690" t="s">
        <v>13035</v>
      </c>
      <c r="BF3690" t="s">
        <v>936</v>
      </c>
      <c r="BH3690">
        <v>110</v>
      </c>
      <c r="BI3690">
        <v>7206</v>
      </c>
      <c r="BJ3690" t="s">
        <v>6387</v>
      </c>
      <c r="BK3690" t="s">
        <v>936</v>
      </c>
      <c r="BP3690">
        <v>174</v>
      </c>
      <c r="BQ3690">
        <v>6320</v>
      </c>
      <c r="BS3690">
        <v>3</v>
      </c>
    </row>
    <row r="3691" spans="43:71" x14ac:dyDescent="0.2">
      <c r="AQ3691">
        <v>107</v>
      </c>
      <c r="AR3691">
        <v>7207</v>
      </c>
      <c r="AS3691" t="s">
        <v>33630</v>
      </c>
      <c r="AT3691" t="s">
        <v>936</v>
      </c>
      <c r="AU3691">
        <v>107</v>
      </c>
      <c r="AV3691">
        <v>7207</v>
      </c>
      <c r="AW3691" t="s">
        <v>26732</v>
      </c>
      <c r="AX3691" t="s">
        <v>936</v>
      </c>
      <c r="AY3691">
        <v>107</v>
      </c>
      <c r="AZ3691">
        <v>7207</v>
      </c>
      <c r="BA3691" t="s">
        <v>19884</v>
      </c>
      <c r="BB3691" t="s">
        <v>936</v>
      </c>
      <c r="BC3691">
        <v>107</v>
      </c>
      <c r="BD3691">
        <v>7207</v>
      </c>
      <c r="BE3691" t="s">
        <v>13036</v>
      </c>
      <c r="BF3691" t="s">
        <v>936</v>
      </c>
      <c r="BH3691">
        <v>110</v>
      </c>
      <c r="BI3691">
        <v>7207</v>
      </c>
      <c r="BJ3691" t="s">
        <v>6388</v>
      </c>
      <c r="BK3691" t="s">
        <v>937</v>
      </c>
      <c r="BP3691">
        <v>174</v>
      </c>
      <c r="BQ3691">
        <v>6330</v>
      </c>
      <c r="BS3691">
        <v>2</v>
      </c>
    </row>
    <row r="3692" spans="43:71" x14ac:dyDescent="0.2">
      <c r="AQ3692">
        <v>107</v>
      </c>
      <c r="AR3692">
        <v>7210</v>
      </c>
      <c r="AS3692" t="s">
        <v>33631</v>
      </c>
      <c r="AT3692" t="s">
        <v>937</v>
      </c>
      <c r="AU3692">
        <v>107</v>
      </c>
      <c r="AV3692">
        <v>7210</v>
      </c>
      <c r="AW3692" t="s">
        <v>26733</v>
      </c>
      <c r="AX3692" t="s">
        <v>937</v>
      </c>
      <c r="AY3692">
        <v>107</v>
      </c>
      <c r="AZ3692">
        <v>7210</v>
      </c>
      <c r="BA3692" t="s">
        <v>19885</v>
      </c>
      <c r="BB3692" t="s">
        <v>937</v>
      </c>
      <c r="BC3692">
        <v>107</v>
      </c>
      <c r="BD3692">
        <v>7210</v>
      </c>
      <c r="BE3692" t="s">
        <v>13037</v>
      </c>
      <c r="BF3692" t="s">
        <v>937</v>
      </c>
      <c r="BH3692">
        <v>110</v>
      </c>
      <c r="BI3692">
        <v>7210</v>
      </c>
      <c r="BJ3692" t="s">
        <v>6389</v>
      </c>
      <c r="BK3692" t="s">
        <v>937</v>
      </c>
      <c r="BP3692">
        <v>174</v>
      </c>
      <c r="BQ3692">
        <v>6340</v>
      </c>
      <c r="BS3692">
        <v>1</v>
      </c>
    </row>
    <row r="3693" spans="43:71" x14ac:dyDescent="0.2">
      <c r="AQ3693">
        <v>107</v>
      </c>
      <c r="AR3693">
        <v>8073</v>
      </c>
      <c r="AS3693" t="s">
        <v>33632</v>
      </c>
      <c r="AT3693" t="s">
        <v>936</v>
      </c>
      <c r="AU3693">
        <v>107</v>
      </c>
      <c r="AV3693">
        <v>8073</v>
      </c>
      <c r="AW3693" t="s">
        <v>26734</v>
      </c>
      <c r="AX3693" t="s">
        <v>936</v>
      </c>
      <c r="AY3693">
        <v>107</v>
      </c>
      <c r="AZ3693">
        <v>8073</v>
      </c>
      <c r="BA3693" t="s">
        <v>19886</v>
      </c>
      <c r="BB3693" t="s">
        <v>936</v>
      </c>
      <c r="BC3693">
        <v>107</v>
      </c>
      <c r="BD3693">
        <v>8073</v>
      </c>
      <c r="BE3693" t="s">
        <v>13038</v>
      </c>
      <c r="BF3693" t="s">
        <v>936</v>
      </c>
      <c r="BH3693">
        <v>110</v>
      </c>
      <c r="BI3693">
        <v>8073</v>
      </c>
      <c r="BJ3693" t="s">
        <v>6390</v>
      </c>
      <c r="BK3693" t="s">
        <v>936</v>
      </c>
      <c r="BP3693">
        <v>175</v>
      </c>
      <c r="BQ3693">
        <v>6010</v>
      </c>
      <c r="BS3693">
        <v>2</v>
      </c>
    </row>
    <row r="3694" spans="43:71" x14ac:dyDescent="0.2">
      <c r="AQ3694">
        <v>107</v>
      </c>
      <c r="AR3694">
        <v>8074</v>
      </c>
      <c r="AS3694" t="s">
        <v>33633</v>
      </c>
      <c r="AT3694" t="s">
        <v>937</v>
      </c>
      <c r="AU3694">
        <v>107</v>
      </c>
      <c r="AV3694">
        <v>8074</v>
      </c>
      <c r="AW3694" t="s">
        <v>26735</v>
      </c>
      <c r="AX3694" t="s">
        <v>937</v>
      </c>
      <c r="AY3694">
        <v>107</v>
      </c>
      <c r="AZ3694">
        <v>8074</v>
      </c>
      <c r="BA3694" t="s">
        <v>19887</v>
      </c>
      <c r="BB3694" t="s">
        <v>937</v>
      </c>
      <c r="BC3694">
        <v>107</v>
      </c>
      <c r="BD3694">
        <v>8074</v>
      </c>
      <c r="BE3694" t="s">
        <v>13039</v>
      </c>
      <c r="BF3694" t="s">
        <v>937</v>
      </c>
      <c r="BH3694">
        <v>110</v>
      </c>
      <c r="BI3694">
        <v>8074</v>
      </c>
      <c r="BJ3694" t="s">
        <v>6391</v>
      </c>
      <c r="BK3694" t="s">
        <v>937</v>
      </c>
      <c r="BP3694">
        <v>175</v>
      </c>
      <c r="BQ3694">
        <v>6020</v>
      </c>
      <c r="BS3694">
        <v>2</v>
      </c>
    </row>
    <row r="3695" spans="43:71" x14ac:dyDescent="0.2">
      <c r="AQ3695">
        <v>107</v>
      </c>
      <c r="AR3695">
        <v>8075</v>
      </c>
      <c r="AS3695" t="s">
        <v>33634</v>
      </c>
      <c r="AT3695" t="s">
        <v>936</v>
      </c>
      <c r="AU3695">
        <v>107</v>
      </c>
      <c r="AV3695">
        <v>8075</v>
      </c>
      <c r="AW3695" t="s">
        <v>26736</v>
      </c>
      <c r="AX3695" t="s">
        <v>936</v>
      </c>
      <c r="AY3695">
        <v>107</v>
      </c>
      <c r="AZ3695">
        <v>8075</v>
      </c>
      <c r="BA3695" t="s">
        <v>19888</v>
      </c>
      <c r="BB3695" t="s">
        <v>936</v>
      </c>
      <c r="BC3695">
        <v>107</v>
      </c>
      <c r="BD3695">
        <v>8075</v>
      </c>
      <c r="BE3695" t="s">
        <v>13040</v>
      </c>
      <c r="BF3695" t="s">
        <v>936</v>
      </c>
      <c r="BH3695">
        <v>110</v>
      </c>
      <c r="BI3695">
        <v>8075</v>
      </c>
      <c r="BJ3695" t="s">
        <v>6392</v>
      </c>
      <c r="BK3695" t="s">
        <v>936</v>
      </c>
      <c r="BP3695">
        <v>175</v>
      </c>
      <c r="BQ3695">
        <v>6030</v>
      </c>
      <c r="BS3695">
        <v>2</v>
      </c>
    </row>
    <row r="3696" spans="43:71" x14ac:dyDescent="0.2">
      <c r="AQ3696">
        <v>107</v>
      </c>
      <c r="AR3696">
        <v>8076</v>
      </c>
      <c r="AS3696" t="s">
        <v>33635</v>
      </c>
      <c r="AT3696" t="s">
        <v>937</v>
      </c>
      <c r="AU3696">
        <v>107</v>
      </c>
      <c r="AV3696">
        <v>8076</v>
      </c>
      <c r="AW3696" t="s">
        <v>26737</v>
      </c>
      <c r="AX3696" t="s">
        <v>937</v>
      </c>
      <c r="AY3696">
        <v>107</v>
      </c>
      <c r="AZ3696">
        <v>8076</v>
      </c>
      <c r="BA3696" t="s">
        <v>19889</v>
      </c>
      <c r="BB3696" t="s">
        <v>937</v>
      </c>
      <c r="BC3696">
        <v>107</v>
      </c>
      <c r="BD3696">
        <v>8076</v>
      </c>
      <c r="BE3696" t="s">
        <v>13041</v>
      </c>
      <c r="BF3696" t="s">
        <v>937</v>
      </c>
      <c r="BH3696">
        <v>110</v>
      </c>
      <c r="BI3696">
        <v>8076</v>
      </c>
      <c r="BJ3696" t="s">
        <v>6393</v>
      </c>
      <c r="BK3696" t="s">
        <v>937</v>
      </c>
      <c r="BP3696">
        <v>175</v>
      </c>
      <c r="BQ3696">
        <v>6040</v>
      </c>
      <c r="BS3696">
        <v>2</v>
      </c>
    </row>
    <row r="3697" spans="43:71" x14ac:dyDescent="0.2">
      <c r="AQ3697">
        <v>107</v>
      </c>
      <c r="AR3697">
        <v>8077</v>
      </c>
      <c r="AS3697" t="s">
        <v>33636</v>
      </c>
      <c r="AT3697" t="s">
        <v>937</v>
      </c>
      <c r="AU3697">
        <v>107</v>
      </c>
      <c r="AV3697">
        <v>8077</v>
      </c>
      <c r="AW3697" t="s">
        <v>26738</v>
      </c>
      <c r="AX3697" t="s">
        <v>937</v>
      </c>
      <c r="AY3697">
        <v>107</v>
      </c>
      <c r="AZ3697">
        <v>8077</v>
      </c>
      <c r="BA3697" t="s">
        <v>19890</v>
      </c>
      <c r="BB3697" t="s">
        <v>937</v>
      </c>
      <c r="BC3697">
        <v>107</v>
      </c>
      <c r="BD3697">
        <v>8077</v>
      </c>
      <c r="BE3697" t="s">
        <v>13042</v>
      </c>
      <c r="BF3697" t="s">
        <v>937</v>
      </c>
      <c r="BH3697">
        <v>110</v>
      </c>
      <c r="BI3697">
        <v>8077</v>
      </c>
      <c r="BJ3697" t="s">
        <v>6394</v>
      </c>
      <c r="BK3697" t="s">
        <v>937</v>
      </c>
      <c r="BP3697">
        <v>175</v>
      </c>
      <c r="BQ3697">
        <v>6070</v>
      </c>
      <c r="BS3697">
        <v>2</v>
      </c>
    </row>
    <row r="3698" spans="43:71" x14ac:dyDescent="0.2">
      <c r="AQ3698">
        <v>107</v>
      </c>
      <c r="AR3698">
        <v>8078</v>
      </c>
      <c r="AS3698" t="s">
        <v>33637</v>
      </c>
      <c r="AT3698" t="s">
        <v>937</v>
      </c>
      <c r="AU3698">
        <v>107</v>
      </c>
      <c r="AV3698">
        <v>8078</v>
      </c>
      <c r="AW3698" t="s">
        <v>26739</v>
      </c>
      <c r="AX3698" t="s">
        <v>937</v>
      </c>
      <c r="AY3698">
        <v>107</v>
      </c>
      <c r="AZ3698">
        <v>8078</v>
      </c>
      <c r="BA3698" t="s">
        <v>19891</v>
      </c>
      <c r="BB3698" t="s">
        <v>937</v>
      </c>
      <c r="BC3698">
        <v>107</v>
      </c>
      <c r="BD3698">
        <v>8078</v>
      </c>
      <c r="BE3698" t="s">
        <v>13043</v>
      </c>
      <c r="BF3698" t="s">
        <v>937</v>
      </c>
      <c r="BH3698">
        <v>110</v>
      </c>
      <c r="BI3698">
        <v>8078</v>
      </c>
      <c r="BJ3698" t="s">
        <v>6395</v>
      </c>
      <c r="BK3698" t="s">
        <v>937</v>
      </c>
      <c r="BP3698">
        <v>175</v>
      </c>
      <c r="BQ3698">
        <v>6080</v>
      </c>
      <c r="BS3698">
        <v>2</v>
      </c>
    </row>
    <row r="3699" spans="43:71" x14ac:dyDescent="0.2">
      <c r="AQ3699">
        <v>107</v>
      </c>
      <c r="AR3699">
        <v>8079</v>
      </c>
      <c r="AS3699" t="s">
        <v>33638</v>
      </c>
      <c r="AT3699" t="s">
        <v>937</v>
      </c>
      <c r="AU3699">
        <v>107</v>
      </c>
      <c r="AV3699">
        <v>8079</v>
      </c>
      <c r="AW3699" t="s">
        <v>26740</v>
      </c>
      <c r="AX3699" t="s">
        <v>937</v>
      </c>
      <c r="AY3699">
        <v>107</v>
      </c>
      <c r="AZ3699">
        <v>8079</v>
      </c>
      <c r="BA3699" t="s">
        <v>19892</v>
      </c>
      <c r="BB3699" t="s">
        <v>937</v>
      </c>
      <c r="BC3699">
        <v>107</v>
      </c>
      <c r="BD3699">
        <v>8079</v>
      </c>
      <c r="BE3699" t="s">
        <v>13044</v>
      </c>
      <c r="BF3699" t="s">
        <v>937</v>
      </c>
      <c r="BH3699">
        <v>110</v>
      </c>
      <c r="BI3699">
        <v>8079</v>
      </c>
      <c r="BJ3699" t="s">
        <v>6396</v>
      </c>
      <c r="BK3699" t="s">
        <v>937</v>
      </c>
      <c r="BP3699">
        <v>175</v>
      </c>
      <c r="BQ3699">
        <v>6090</v>
      </c>
      <c r="BS3699">
        <v>2</v>
      </c>
    </row>
    <row r="3700" spans="43:71" x14ac:dyDescent="0.2">
      <c r="AQ3700">
        <v>107</v>
      </c>
      <c r="AR3700">
        <v>8080</v>
      </c>
      <c r="AS3700" t="s">
        <v>33639</v>
      </c>
      <c r="AT3700" t="s">
        <v>937</v>
      </c>
      <c r="AU3700">
        <v>107</v>
      </c>
      <c r="AV3700">
        <v>8080</v>
      </c>
      <c r="AW3700" t="s">
        <v>26741</v>
      </c>
      <c r="AX3700" t="s">
        <v>937</v>
      </c>
      <c r="AY3700">
        <v>107</v>
      </c>
      <c r="AZ3700">
        <v>8080</v>
      </c>
      <c r="BA3700" t="s">
        <v>19893</v>
      </c>
      <c r="BB3700" t="s">
        <v>937</v>
      </c>
      <c r="BC3700">
        <v>107</v>
      </c>
      <c r="BD3700">
        <v>8080</v>
      </c>
      <c r="BE3700" t="s">
        <v>13045</v>
      </c>
      <c r="BF3700" t="s">
        <v>937</v>
      </c>
      <c r="BH3700">
        <v>110</v>
      </c>
      <c r="BI3700">
        <v>8080</v>
      </c>
      <c r="BJ3700" t="s">
        <v>6397</v>
      </c>
      <c r="BK3700" t="s">
        <v>937</v>
      </c>
      <c r="BP3700">
        <v>175</v>
      </c>
      <c r="BQ3700">
        <v>6100</v>
      </c>
      <c r="BS3700">
        <v>2</v>
      </c>
    </row>
    <row r="3701" spans="43:71" x14ac:dyDescent="0.2">
      <c r="AQ3701">
        <v>107</v>
      </c>
      <c r="AR3701">
        <v>8081</v>
      </c>
      <c r="AS3701" t="s">
        <v>33640</v>
      </c>
      <c r="AT3701" t="s">
        <v>937</v>
      </c>
      <c r="AU3701">
        <v>107</v>
      </c>
      <c r="AV3701">
        <v>8081</v>
      </c>
      <c r="AW3701" t="s">
        <v>26742</v>
      </c>
      <c r="AX3701" t="s">
        <v>937</v>
      </c>
      <c r="AY3701">
        <v>107</v>
      </c>
      <c r="AZ3701">
        <v>8081</v>
      </c>
      <c r="BA3701" t="s">
        <v>19894</v>
      </c>
      <c r="BB3701" t="s">
        <v>937</v>
      </c>
      <c r="BC3701">
        <v>107</v>
      </c>
      <c r="BD3701">
        <v>8081</v>
      </c>
      <c r="BE3701" t="s">
        <v>13046</v>
      </c>
      <c r="BF3701" t="s">
        <v>937</v>
      </c>
      <c r="BH3701">
        <v>110</v>
      </c>
      <c r="BI3701">
        <v>8081</v>
      </c>
      <c r="BJ3701" t="s">
        <v>6398</v>
      </c>
      <c r="BK3701" t="s">
        <v>937</v>
      </c>
      <c r="BP3701">
        <v>175</v>
      </c>
      <c r="BQ3701">
        <v>6101</v>
      </c>
      <c r="BS3701">
        <v>2</v>
      </c>
    </row>
    <row r="3702" spans="43:71" x14ac:dyDescent="0.2">
      <c r="AQ3702">
        <v>107</v>
      </c>
      <c r="AR3702">
        <v>8082</v>
      </c>
      <c r="AS3702" t="s">
        <v>33641</v>
      </c>
      <c r="AT3702" t="s">
        <v>937</v>
      </c>
      <c r="AU3702">
        <v>107</v>
      </c>
      <c r="AV3702">
        <v>8082</v>
      </c>
      <c r="AW3702" t="s">
        <v>26743</v>
      </c>
      <c r="AX3702" t="s">
        <v>937</v>
      </c>
      <c r="AY3702">
        <v>107</v>
      </c>
      <c r="AZ3702">
        <v>8082</v>
      </c>
      <c r="BA3702" t="s">
        <v>19895</v>
      </c>
      <c r="BB3702" t="s">
        <v>937</v>
      </c>
      <c r="BC3702">
        <v>107</v>
      </c>
      <c r="BD3702">
        <v>8082</v>
      </c>
      <c r="BE3702" t="s">
        <v>13047</v>
      </c>
      <c r="BF3702" t="s">
        <v>937</v>
      </c>
      <c r="BH3702">
        <v>110</v>
      </c>
      <c r="BI3702">
        <v>8082</v>
      </c>
      <c r="BJ3702" t="s">
        <v>6399</v>
      </c>
      <c r="BK3702" t="s">
        <v>938</v>
      </c>
      <c r="BP3702">
        <v>175</v>
      </c>
      <c r="BQ3702">
        <v>6110</v>
      </c>
      <c r="BS3702">
        <v>2</v>
      </c>
    </row>
    <row r="3703" spans="43:71" x14ac:dyDescent="0.2">
      <c r="AQ3703">
        <v>107</v>
      </c>
      <c r="AR3703">
        <v>8083</v>
      </c>
      <c r="AS3703" t="s">
        <v>33642</v>
      </c>
      <c r="AT3703" t="s">
        <v>937</v>
      </c>
      <c r="AU3703">
        <v>107</v>
      </c>
      <c r="AV3703">
        <v>8083</v>
      </c>
      <c r="AW3703" t="s">
        <v>26744</v>
      </c>
      <c r="AX3703" t="s">
        <v>937</v>
      </c>
      <c r="AY3703">
        <v>107</v>
      </c>
      <c r="AZ3703">
        <v>8083</v>
      </c>
      <c r="BA3703" t="s">
        <v>19896</v>
      </c>
      <c r="BB3703" t="s">
        <v>936</v>
      </c>
      <c r="BC3703">
        <v>107</v>
      </c>
      <c r="BD3703">
        <v>8083</v>
      </c>
      <c r="BE3703" t="s">
        <v>13048</v>
      </c>
      <c r="BF3703" t="s">
        <v>936</v>
      </c>
      <c r="BH3703">
        <v>110</v>
      </c>
      <c r="BI3703">
        <v>8083</v>
      </c>
      <c r="BJ3703" t="s">
        <v>6400</v>
      </c>
      <c r="BK3703" t="s">
        <v>937</v>
      </c>
      <c r="BP3703">
        <v>175</v>
      </c>
      <c r="BQ3703">
        <v>6130</v>
      </c>
      <c r="BS3703">
        <v>3</v>
      </c>
    </row>
    <row r="3704" spans="43:71" x14ac:dyDescent="0.2">
      <c r="AQ3704">
        <v>107</v>
      </c>
      <c r="AR3704">
        <v>8084</v>
      </c>
      <c r="AS3704" t="s">
        <v>33643</v>
      </c>
      <c r="AT3704" t="s">
        <v>937</v>
      </c>
      <c r="AU3704">
        <v>107</v>
      </c>
      <c r="AV3704">
        <v>8084</v>
      </c>
      <c r="AW3704" t="s">
        <v>26745</v>
      </c>
      <c r="AX3704" t="s">
        <v>937</v>
      </c>
      <c r="AY3704">
        <v>107</v>
      </c>
      <c r="AZ3704">
        <v>8084</v>
      </c>
      <c r="BA3704" t="s">
        <v>19897</v>
      </c>
      <c r="BB3704" t="s">
        <v>937</v>
      </c>
      <c r="BC3704">
        <v>107</v>
      </c>
      <c r="BD3704">
        <v>8084</v>
      </c>
      <c r="BE3704" t="s">
        <v>13049</v>
      </c>
      <c r="BF3704" t="s">
        <v>937</v>
      </c>
      <c r="BH3704">
        <v>110</v>
      </c>
      <c r="BI3704">
        <v>8084</v>
      </c>
      <c r="BJ3704" t="s">
        <v>6401</v>
      </c>
      <c r="BK3704" t="s">
        <v>937</v>
      </c>
      <c r="BP3704">
        <v>175</v>
      </c>
      <c r="BQ3704">
        <v>6131</v>
      </c>
      <c r="BS3704">
        <v>2</v>
      </c>
    </row>
    <row r="3705" spans="43:71" x14ac:dyDescent="0.2">
      <c r="AQ3705">
        <v>108</v>
      </c>
      <c r="AR3705">
        <v>6010</v>
      </c>
      <c r="AS3705" t="s">
        <v>33644</v>
      </c>
      <c r="AT3705" t="s">
        <v>937</v>
      </c>
      <c r="AU3705">
        <v>108</v>
      </c>
      <c r="AV3705">
        <v>6010</v>
      </c>
      <c r="AW3705" t="s">
        <v>26746</v>
      </c>
      <c r="AX3705" t="s">
        <v>937</v>
      </c>
      <c r="AY3705">
        <v>108</v>
      </c>
      <c r="AZ3705">
        <v>6010</v>
      </c>
      <c r="BA3705" t="s">
        <v>19898</v>
      </c>
      <c r="BB3705" t="s">
        <v>937</v>
      </c>
      <c r="BC3705">
        <v>108</v>
      </c>
      <c r="BD3705">
        <v>6010</v>
      </c>
      <c r="BE3705" t="s">
        <v>13050</v>
      </c>
      <c r="BF3705" t="s">
        <v>937</v>
      </c>
      <c r="BH3705">
        <v>112</v>
      </c>
      <c r="BI3705">
        <v>6010</v>
      </c>
      <c r="BJ3705" t="s">
        <v>6402</v>
      </c>
      <c r="BK3705" t="s">
        <v>937</v>
      </c>
      <c r="BP3705">
        <v>175</v>
      </c>
      <c r="BQ3705">
        <v>6140</v>
      </c>
      <c r="BS3705">
        <v>2</v>
      </c>
    </row>
    <row r="3706" spans="43:71" x14ac:dyDescent="0.2">
      <c r="AQ3706">
        <v>108</v>
      </c>
      <c r="AR3706">
        <v>6020</v>
      </c>
      <c r="AS3706" t="s">
        <v>33645</v>
      </c>
      <c r="AT3706" t="s">
        <v>937</v>
      </c>
      <c r="AU3706">
        <v>108</v>
      </c>
      <c r="AV3706">
        <v>6020</v>
      </c>
      <c r="AW3706" t="s">
        <v>26747</v>
      </c>
      <c r="AX3706" t="s">
        <v>937</v>
      </c>
      <c r="AY3706">
        <v>108</v>
      </c>
      <c r="AZ3706">
        <v>6020</v>
      </c>
      <c r="BA3706" t="s">
        <v>19899</v>
      </c>
      <c r="BB3706" t="s">
        <v>937</v>
      </c>
      <c r="BC3706">
        <v>108</v>
      </c>
      <c r="BD3706">
        <v>6020</v>
      </c>
      <c r="BE3706" t="s">
        <v>13051</v>
      </c>
      <c r="BF3706" t="s">
        <v>937</v>
      </c>
      <c r="BH3706">
        <v>112</v>
      </c>
      <c r="BI3706">
        <v>6020</v>
      </c>
      <c r="BJ3706" t="s">
        <v>6403</v>
      </c>
      <c r="BK3706" t="s">
        <v>937</v>
      </c>
      <c r="BP3706">
        <v>175</v>
      </c>
      <c r="BQ3706">
        <v>6150</v>
      </c>
      <c r="BS3706">
        <v>2</v>
      </c>
    </row>
    <row r="3707" spans="43:71" x14ac:dyDescent="0.2">
      <c r="AQ3707">
        <v>108</v>
      </c>
      <c r="AR3707">
        <v>6030</v>
      </c>
      <c r="AS3707" t="s">
        <v>33646</v>
      </c>
      <c r="AT3707" t="s">
        <v>937</v>
      </c>
      <c r="AU3707">
        <v>108</v>
      </c>
      <c r="AV3707">
        <v>6030</v>
      </c>
      <c r="AW3707" t="s">
        <v>26748</v>
      </c>
      <c r="AX3707" t="s">
        <v>937</v>
      </c>
      <c r="AY3707">
        <v>108</v>
      </c>
      <c r="AZ3707">
        <v>6030</v>
      </c>
      <c r="BA3707" t="s">
        <v>19900</v>
      </c>
      <c r="BB3707" t="s">
        <v>937</v>
      </c>
      <c r="BC3707">
        <v>108</v>
      </c>
      <c r="BD3707">
        <v>6030</v>
      </c>
      <c r="BE3707" t="s">
        <v>13052</v>
      </c>
      <c r="BF3707" t="s">
        <v>937</v>
      </c>
      <c r="BH3707">
        <v>112</v>
      </c>
      <c r="BI3707">
        <v>6030</v>
      </c>
      <c r="BJ3707" t="s">
        <v>6404</v>
      </c>
      <c r="BK3707" t="s">
        <v>937</v>
      </c>
      <c r="BP3707">
        <v>175</v>
      </c>
      <c r="BQ3707">
        <v>6160</v>
      </c>
      <c r="BS3707">
        <v>2</v>
      </c>
    </row>
    <row r="3708" spans="43:71" x14ac:dyDescent="0.2">
      <c r="AQ3708">
        <v>108</v>
      </c>
      <c r="AR3708">
        <v>6040</v>
      </c>
      <c r="AS3708" t="s">
        <v>33647</v>
      </c>
      <c r="AT3708" t="s">
        <v>937</v>
      </c>
      <c r="AU3708">
        <v>108</v>
      </c>
      <c r="AV3708">
        <v>6040</v>
      </c>
      <c r="AW3708" t="s">
        <v>26749</v>
      </c>
      <c r="AX3708" t="s">
        <v>937</v>
      </c>
      <c r="AY3708">
        <v>108</v>
      </c>
      <c r="AZ3708">
        <v>6040</v>
      </c>
      <c r="BA3708" t="s">
        <v>19901</v>
      </c>
      <c r="BB3708" t="s">
        <v>937</v>
      </c>
      <c r="BC3708">
        <v>108</v>
      </c>
      <c r="BD3708">
        <v>6040</v>
      </c>
      <c r="BE3708" t="s">
        <v>13053</v>
      </c>
      <c r="BF3708" t="s">
        <v>937</v>
      </c>
      <c r="BH3708">
        <v>112</v>
      </c>
      <c r="BI3708">
        <v>6040</v>
      </c>
      <c r="BJ3708" t="s">
        <v>6405</v>
      </c>
      <c r="BK3708" t="s">
        <v>937</v>
      </c>
      <c r="BP3708">
        <v>175</v>
      </c>
      <c r="BQ3708">
        <v>6170</v>
      </c>
      <c r="BS3708">
        <v>2</v>
      </c>
    </row>
    <row r="3709" spans="43:71" x14ac:dyDescent="0.2">
      <c r="AQ3709">
        <v>108</v>
      </c>
      <c r="AR3709">
        <v>6070</v>
      </c>
      <c r="AS3709" t="s">
        <v>33648</v>
      </c>
      <c r="AT3709" t="s">
        <v>937</v>
      </c>
      <c r="AU3709">
        <v>108</v>
      </c>
      <c r="AV3709">
        <v>6070</v>
      </c>
      <c r="AW3709" t="s">
        <v>26750</v>
      </c>
      <c r="AX3709" t="s">
        <v>937</v>
      </c>
      <c r="AY3709">
        <v>108</v>
      </c>
      <c r="AZ3709">
        <v>6070</v>
      </c>
      <c r="BA3709" t="s">
        <v>19902</v>
      </c>
      <c r="BB3709" t="s">
        <v>937</v>
      </c>
      <c r="BC3709">
        <v>108</v>
      </c>
      <c r="BD3709">
        <v>6070</v>
      </c>
      <c r="BE3709" t="s">
        <v>13054</v>
      </c>
      <c r="BF3709" t="s">
        <v>937</v>
      </c>
      <c r="BH3709">
        <v>112</v>
      </c>
      <c r="BI3709">
        <v>6070</v>
      </c>
      <c r="BJ3709" t="s">
        <v>6406</v>
      </c>
      <c r="BK3709" t="s">
        <v>937</v>
      </c>
      <c r="BP3709">
        <v>175</v>
      </c>
      <c r="BQ3709">
        <v>6180</v>
      </c>
      <c r="BS3709">
        <v>2</v>
      </c>
    </row>
    <row r="3710" spans="43:71" x14ac:dyDescent="0.2">
      <c r="AQ3710">
        <v>108</v>
      </c>
      <c r="AR3710">
        <v>6080</v>
      </c>
      <c r="AS3710" t="s">
        <v>33649</v>
      </c>
      <c r="AT3710" t="s">
        <v>937</v>
      </c>
      <c r="AU3710">
        <v>108</v>
      </c>
      <c r="AV3710">
        <v>6080</v>
      </c>
      <c r="AW3710" t="s">
        <v>26751</v>
      </c>
      <c r="AX3710" t="s">
        <v>937</v>
      </c>
      <c r="AY3710">
        <v>108</v>
      </c>
      <c r="AZ3710">
        <v>6080</v>
      </c>
      <c r="BA3710" t="s">
        <v>19903</v>
      </c>
      <c r="BB3710" t="s">
        <v>937</v>
      </c>
      <c r="BC3710">
        <v>108</v>
      </c>
      <c r="BD3710">
        <v>6080</v>
      </c>
      <c r="BE3710" t="s">
        <v>13055</v>
      </c>
      <c r="BF3710" t="s">
        <v>937</v>
      </c>
      <c r="BH3710">
        <v>112</v>
      </c>
      <c r="BI3710">
        <v>6080</v>
      </c>
      <c r="BJ3710" t="s">
        <v>6407</v>
      </c>
      <c r="BK3710" t="s">
        <v>937</v>
      </c>
      <c r="BP3710">
        <v>175</v>
      </c>
      <c r="BQ3710">
        <v>6190</v>
      </c>
      <c r="BS3710">
        <v>2</v>
      </c>
    </row>
    <row r="3711" spans="43:71" x14ac:dyDescent="0.2">
      <c r="AQ3711">
        <v>108</v>
      </c>
      <c r="AR3711">
        <v>6090</v>
      </c>
      <c r="AS3711" t="s">
        <v>33650</v>
      </c>
      <c r="AT3711" t="s">
        <v>937</v>
      </c>
      <c r="AU3711">
        <v>108</v>
      </c>
      <c r="AV3711">
        <v>6090</v>
      </c>
      <c r="AW3711" t="s">
        <v>26752</v>
      </c>
      <c r="AX3711" t="s">
        <v>937</v>
      </c>
      <c r="AY3711">
        <v>108</v>
      </c>
      <c r="AZ3711">
        <v>6090</v>
      </c>
      <c r="BA3711" t="s">
        <v>19904</v>
      </c>
      <c r="BB3711" t="s">
        <v>937</v>
      </c>
      <c r="BC3711">
        <v>108</v>
      </c>
      <c r="BD3711">
        <v>6090</v>
      </c>
      <c r="BE3711" t="s">
        <v>13056</v>
      </c>
      <c r="BF3711" t="s">
        <v>937</v>
      </c>
      <c r="BH3711">
        <v>112</v>
      </c>
      <c r="BI3711">
        <v>6090</v>
      </c>
      <c r="BJ3711" t="s">
        <v>6408</v>
      </c>
      <c r="BK3711" t="s">
        <v>937</v>
      </c>
      <c r="BP3711">
        <v>175</v>
      </c>
      <c r="BQ3711">
        <v>6200</v>
      </c>
      <c r="BS3711">
        <v>2</v>
      </c>
    </row>
    <row r="3712" spans="43:71" x14ac:dyDescent="0.2">
      <c r="AQ3712">
        <v>108</v>
      </c>
      <c r="AR3712">
        <v>6100</v>
      </c>
      <c r="AS3712" t="s">
        <v>33651</v>
      </c>
      <c r="AT3712" t="s">
        <v>937</v>
      </c>
      <c r="AU3712">
        <v>108</v>
      </c>
      <c r="AV3712">
        <v>6100</v>
      </c>
      <c r="AW3712" t="s">
        <v>26753</v>
      </c>
      <c r="AX3712" t="s">
        <v>937</v>
      </c>
      <c r="AY3712">
        <v>108</v>
      </c>
      <c r="AZ3712">
        <v>6100</v>
      </c>
      <c r="BA3712" t="s">
        <v>19905</v>
      </c>
      <c r="BB3712" t="s">
        <v>937</v>
      </c>
      <c r="BC3712">
        <v>108</v>
      </c>
      <c r="BD3712">
        <v>6100</v>
      </c>
      <c r="BE3712" t="s">
        <v>13057</v>
      </c>
      <c r="BF3712" t="s">
        <v>937</v>
      </c>
      <c r="BH3712">
        <v>112</v>
      </c>
      <c r="BI3712">
        <v>6100</v>
      </c>
      <c r="BJ3712" t="s">
        <v>6409</v>
      </c>
      <c r="BK3712" t="s">
        <v>937</v>
      </c>
      <c r="BP3712">
        <v>175</v>
      </c>
      <c r="BQ3712">
        <v>6210</v>
      </c>
      <c r="BS3712">
        <v>1</v>
      </c>
    </row>
    <row r="3713" spans="43:71" x14ac:dyDescent="0.2">
      <c r="AQ3713">
        <v>108</v>
      </c>
      <c r="AR3713">
        <v>6101</v>
      </c>
      <c r="AS3713" t="s">
        <v>33652</v>
      </c>
      <c r="AT3713" t="s">
        <v>936</v>
      </c>
      <c r="AU3713">
        <v>108</v>
      </c>
      <c r="AV3713">
        <v>6101</v>
      </c>
      <c r="AW3713" t="s">
        <v>26754</v>
      </c>
      <c r="AX3713" t="s">
        <v>936</v>
      </c>
      <c r="AY3713">
        <v>108</v>
      </c>
      <c r="AZ3713">
        <v>6101</v>
      </c>
      <c r="BA3713" t="s">
        <v>19906</v>
      </c>
      <c r="BB3713" t="s">
        <v>936</v>
      </c>
      <c r="BC3713">
        <v>108</v>
      </c>
      <c r="BD3713">
        <v>6101</v>
      </c>
      <c r="BE3713" t="s">
        <v>13058</v>
      </c>
      <c r="BF3713" t="s">
        <v>936</v>
      </c>
      <c r="BH3713">
        <v>112</v>
      </c>
      <c r="BI3713">
        <v>6101</v>
      </c>
      <c r="BJ3713" t="s">
        <v>6410</v>
      </c>
      <c r="BK3713" t="s">
        <v>936</v>
      </c>
      <c r="BP3713">
        <v>175</v>
      </c>
      <c r="BQ3713">
        <v>6240</v>
      </c>
      <c r="BS3713">
        <v>2</v>
      </c>
    </row>
    <row r="3714" spans="43:71" x14ac:dyDescent="0.2">
      <c r="AQ3714">
        <v>108</v>
      </c>
      <c r="AR3714">
        <v>6110</v>
      </c>
      <c r="AS3714" t="s">
        <v>33653</v>
      </c>
      <c r="AT3714" t="s">
        <v>936</v>
      </c>
      <c r="AU3714">
        <v>108</v>
      </c>
      <c r="AV3714">
        <v>6110</v>
      </c>
      <c r="AW3714" t="s">
        <v>26755</v>
      </c>
      <c r="AX3714" t="s">
        <v>936</v>
      </c>
      <c r="AY3714">
        <v>108</v>
      </c>
      <c r="AZ3714">
        <v>6110</v>
      </c>
      <c r="BA3714" t="s">
        <v>19907</v>
      </c>
      <c r="BB3714" t="s">
        <v>936</v>
      </c>
      <c r="BC3714">
        <v>108</v>
      </c>
      <c r="BD3714">
        <v>6110</v>
      </c>
      <c r="BE3714" t="s">
        <v>13059</v>
      </c>
      <c r="BF3714" t="s">
        <v>936</v>
      </c>
      <c r="BH3714">
        <v>112</v>
      </c>
      <c r="BI3714">
        <v>6110</v>
      </c>
      <c r="BJ3714" t="s">
        <v>6411</v>
      </c>
      <c r="BK3714" t="s">
        <v>936</v>
      </c>
      <c r="BP3714">
        <v>175</v>
      </c>
      <c r="BQ3714">
        <v>6250</v>
      </c>
      <c r="BS3714">
        <v>1</v>
      </c>
    </row>
    <row r="3715" spans="43:71" x14ac:dyDescent="0.2">
      <c r="AQ3715">
        <v>108</v>
      </c>
      <c r="AR3715">
        <v>6130</v>
      </c>
      <c r="AS3715" t="s">
        <v>33654</v>
      </c>
      <c r="AT3715" t="s">
        <v>937</v>
      </c>
      <c r="AU3715">
        <v>108</v>
      </c>
      <c r="AV3715">
        <v>6130</v>
      </c>
      <c r="AW3715" t="s">
        <v>26756</v>
      </c>
      <c r="AX3715" t="s">
        <v>937</v>
      </c>
      <c r="AY3715">
        <v>108</v>
      </c>
      <c r="AZ3715">
        <v>6130</v>
      </c>
      <c r="BA3715" t="s">
        <v>19908</v>
      </c>
      <c r="BB3715" t="s">
        <v>937</v>
      </c>
      <c r="BC3715">
        <v>108</v>
      </c>
      <c r="BD3715">
        <v>6130</v>
      </c>
      <c r="BE3715" t="s">
        <v>13060</v>
      </c>
      <c r="BF3715" t="s">
        <v>937</v>
      </c>
      <c r="BH3715">
        <v>112</v>
      </c>
      <c r="BI3715">
        <v>6130</v>
      </c>
      <c r="BJ3715" t="s">
        <v>6412</v>
      </c>
      <c r="BK3715" t="s">
        <v>936</v>
      </c>
      <c r="BP3715">
        <v>175</v>
      </c>
      <c r="BQ3715">
        <v>6256</v>
      </c>
      <c r="BS3715">
        <v>1</v>
      </c>
    </row>
    <row r="3716" spans="43:71" x14ac:dyDescent="0.2">
      <c r="AQ3716">
        <v>108</v>
      </c>
      <c r="AR3716">
        <v>6131</v>
      </c>
      <c r="AS3716" t="s">
        <v>33655</v>
      </c>
      <c r="AT3716" t="s">
        <v>937</v>
      </c>
      <c r="AU3716">
        <v>108</v>
      </c>
      <c r="AV3716">
        <v>6131</v>
      </c>
      <c r="AW3716" t="s">
        <v>26757</v>
      </c>
      <c r="AX3716" t="s">
        <v>937</v>
      </c>
      <c r="AY3716">
        <v>108</v>
      </c>
      <c r="AZ3716">
        <v>6131</v>
      </c>
      <c r="BA3716" t="s">
        <v>19909</v>
      </c>
      <c r="BB3716" t="s">
        <v>937</v>
      </c>
      <c r="BC3716">
        <v>108</v>
      </c>
      <c r="BD3716">
        <v>6131</v>
      </c>
      <c r="BE3716" t="s">
        <v>13061</v>
      </c>
      <c r="BF3716" t="s">
        <v>937</v>
      </c>
      <c r="BH3716">
        <v>112</v>
      </c>
      <c r="BI3716">
        <v>6131</v>
      </c>
      <c r="BJ3716" t="s">
        <v>6413</v>
      </c>
      <c r="BK3716" t="s">
        <v>937</v>
      </c>
      <c r="BP3716">
        <v>175</v>
      </c>
      <c r="BQ3716">
        <v>6260</v>
      </c>
      <c r="BS3716">
        <v>2</v>
      </c>
    </row>
    <row r="3717" spans="43:71" x14ac:dyDescent="0.2">
      <c r="AQ3717">
        <v>108</v>
      </c>
      <c r="AR3717">
        <v>6140</v>
      </c>
      <c r="AS3717" t="s">
        <v>33656</v>
      </c>
      <c r="AT3717" t="s">
        <v>937</v>
      </c>
      <c r="AU3717">
        <v>108</v>
      </c>
      <c r="AV3717">
        <v>6140</v>
      </c>
      <c r="AW3717" t="s">
        <v>26758</v>
      </c>
      <c r="AX3717" t="s">
        <v>937</v>
      </c>
      <c r="AY3717">
        <v>108</v>
      </c>
      <c r="AZ3717">
        <v>6140</v>
      </c>
      <c r="BA3717" t="s">
        <v>19910</v>
      </c>
      <c r="BB3717" t="s">
        <v>937</v>
      </c>
      <c r="BC3717">
        <v>108</v>
      </c>
      <c r="BD3717">
        <v>6140</v>
      </c>
      <c r="BE3717" t="s">
        <v>13062</v>
      </c>
      <c r="BF3717" t="s">
        <v>937</v>
      </c>
      <c r="BH3717">
        <v>112</v>
      </c>
      <c r="BI3717">
        <v>6140</v>
      </c>
      <c r="BJ3717" t="s">
        <v>6414</v>
      </c>
      <c r="BK3717" t="s">
        <v>937</v>
      </c>
      <c r="BP3717">
        <v>175</v>
      </c>
      <c r="BQ3717">
        <v>6270</v>
      </c>
      <c r="BS3717">
        <v>2</v>
      </c>
    </row>
    <row r="3718" spans="43:71" x14ac:dyDescent="0.2">
      <c r="AQ3718">
        <v>108</v>
      </c>
      <c r="AR3718">
        <v>6150</v>
      </c>
      <c r="AS3718" t="s">
        <v>33657</v>
      </c>
      <c r="AT3718" t="s">
        <v>937</v>
      </c>
      <c r="AU3718">
        <v>108</v>
      </c>
      <c r="AV3718">
        <v>6150</v>
      </c>
      <c r="AW3718" t="s">
        <v>26759</v>
      </c>
      <c r="AX3718" t="s">
        <v>937</v>
      </c>
      <c r="AY3718">
        <v>108</v>
      </c>
      <c r="AZ3718">
        <v>6150</v>
      </c>
      <c r="BA3718" t="s">
        <v>19911</v>
      </c>
      <c r="BB3718" t="s">
        <v>937</v>
      </c>
      <c r="BC3718">
        <v>108</v>
      </c>
      <c r="BD3718">
        <v>6150</v>
      </c>
      <c r="BE3718" t="s">
        <v>13063</v>
      </c>
      <c r="BF3718" t="s">
        <v>937</v>
      </c>
      <c r="BH3718">
        <v>112</v>
      </c>
      <c r="BI3718">
        <v>6150</v>
      </c>
      <c r="BJ3718" t="s">
        <v>6415</v>
      </c>
      <c r="BK3718" t="s">
        <v>937</v>
      </c>
      <c r="BP3718">
        <v>175</v>
      </c>
      <c r="BQ3718">
        <v>6280</v>
      </c>
      <c r="BS3718">
        <v>1</v>
      </c>
    </row>
    <row r="3719" spans="43:71" x14ac:dyDescent="0.2">
      <c r="AQ3719">
        <v>108</v>
      </c>
      <c r="AR3719">
        <v>6160</v>
      </c>
      <c r="AS3719" t="s">
        <v>33658</v>
      </c>
      <c r="AT3719" t="s">
        <v>937</v>
      </c>
      <c r="AU3719">
        <v>108</v>
      </c>
      <c r="AV3719">
        <v>6160</v>
      </c>
      <c r="AW3719" t="s">
        <v>26760</v>
      </c>
      <c r="AX3719" t="s">
        <v>937</v>
      </c>
      <c r="AY3719">
        <v>108</v>
      </c>
      <c r="AZ3719">
        <v>6160</v>
      </c>
      <c r="BA3719" t="s">
        <v>19912</v>
      </c>
      <c r="BB3719" t="s">
        <v>937</v>
      </c>
      <c r="BC3719">
        <v>108</v>
      </c>
      <c r="BD3719">
        <v>6160</v>
      </c>
      <c r="BE3719" t="s">
        <v>13064</v>
      </c>
      <c r="BF3719" t="s">
        <v>937</v>
      </c>
      <c r="BH3719">
        <v>112</v>
      </c>
      <c r="BI3719">
        <v>6160</v>
      </c>
      <c r="BJ3719" t="s">
        <v>6416</v>
      </c>
      <c r="BK3719" t="s">
        <v>937</v>
      </c>
      <c r="BP3719">
        <v>175</v>
      </c>
      <c r="BQ3719">
        <v>6290</v>
      </c>
      <c r="BS3719">
        <v>1</v>
      </c>
    </row>
    <row r="3720" spans="43:71" x14ac:dyDescent="0.2">
      <c r="AQ3720">
        <v>108</v>
      </c>
      <c r="AR3720">
        <v>6170</v>
      </c>
      <c r="AS3720" t="s">
        <v>33659</v>
      </c>
      <c r="AT3720" t="s">
        <v>937</v>
      </c>
      <c r="AU3720">
        <v>108</v>
      </c>
      <c r="AV3720">
        <v>6170</v>
      </c>
      <c r="AW3720" t="s">
        <v>26761</v>
      </c>
      <c r="AX3720" t="s">
        <v>937</v>
      </c>
      <c r="AY3720">
        <v>108</v>
      </c>
      <c r="AZ3720">
        <v>6170</v>
      </c>
      <c r="BA3720" t="s">
        <v>19913</v>
      </c>
      <c r="BB3720" t="s">
        <v>937</v>
      </c>
      <c r="BC3720">
        <v>108</v>
      </c>
      <c r="BD3720">
        <v>6170</v>
      </c>
      <c r="BE3720" t="s">
        <v>13065</v>
      </c>
      <c r="BF3720" t="s">
        <v>937</v>
      </c>
      <c r="BH3720">
        <v>112</v>
      </c>
      <c r="BI3720">
        <v>6170</v>
      </c>
      <c r="BJ3720" t="s">
        <v>6417</v>
      </c>
      <c r="BK3720" t="s">
        <v>938</v>
      </c>
      <c r="BP3720">
        <v>175</v>
      </c>
      <c r="BQ3720">
        <v>6300</v>
      </c>
      <c r="BS3720">
        <v>1</v>
      </c>
    </row>
    <row r="3721" spans="43:71" x14ac:dyDescent="0.2">
      <c r="AQ3721">
        <v>108</v>
      </c>
      <c r="AR3721">
        <v>6180</v>
      </c>
      <c r="AS3721" t="s">
        <v>33660</v>
      </c>
      <c r="AT3721" t="s">
        <v>937</v>
      </c>
      <c r="AU3721">
        <v>108</v>
      </c>
      <c r="AV3721">
        <v>6180</v>
      </c>
      <c r="AW3721" t="s">
        <v>26762</v>
      </c>
      <c r="AX3721" t="s">
        <v>937</v>
      </c>
      <c r="AY3721">
        <v>108</v>
      </c>
      <c r="AZ3721">
        <v>6180</v>
      </c>
      <c r="BA3721" t="s">
        <v>19914</v>
      </c>
      <c r="BB3721" t="s">
        <v>937</v>
      </c>
      <c r="BC3721">
        <v>108</v>
      </c>
      <c r="BD3721">
        <v>6180</v>
      </c>
      <c r="BE3721" t="s">
        <v>13066</v>
      </c>
      <c r="BF3721" t="s">
        <v>937</v>
      </c>
      <c r="BH3721">
        <v>112</v>
      </c>
      <c r="BI3721">
        <v>6180</v>
      </c>
      <c r="BJ3721" t="s">
        <v>6418</v>
      </c>
      <c r="BK3721" t="s">
        <v>937</v>
      </c>
      <c r="BP3721">
        <v>175</v>
      </c>
      <c r="BQ3721">
        <v>6310</v>
      </c>
      <c r="BS3721">
        <v>1</v>
      </c>
    </row>
    <row r="3722" spans="43:71" x14ac:dyDescent="0.2">
      <c r="AQ3722">
        <v>108</v>
      </c>
      <c r="AR3722">
        <v>6190</v>
      </c>
      <c r="AS3722" t="s">
        <v>33661</v>
      </c>
      <c r="AT3722" t="s">
        <v>937</v>
      </c>
      <c r="AU3722">
        <v>108</v>
      </c>
      <c r="AV3722">
        <v>6190</v>
      </c>
      <c r="AW3722" t="s">
        <v>26763</v>
      </c>
      <c r="AX3722" t="s">
        <v>937</v>
      </c>
      <c r="AY3722">
        <v>108</v>
      </c>
      <c r="AZ3722">
        <v>6190</v>
      </c>
      <c r="BA3722" t="s">
        <v>19915</v>
      </c>
      <c r="BB3722" t="s">
        <v>937</v>
      </c>
      <c r="BC3722">
        <v>108</v>
      </c>
      <c r="BD3722">
        <v>6190</v>
      </c>
      <c r="BE3722" t="s">
        <v>13067</v>
      </c>
      <c r="BF3722" t="s">
        <v>937</v>
      </c>
      <c r="BH3722">
        <v>112</v>
      </c>
      <c r="BI3722">
        <v>6190</v>
      </c>
      <c r="BJ3722" t="s">
        <v>6419</v>
      </c>
      <c r="BK3722" t="s">
        <v>937</v>
      </c>
      <c r="BP3722">
        <v>175</v>
      </c>
      <c r="BQ3722">
        <v>6320</v>
      </c>
      <c r="BS3722">
        <v>1</v>
      </c>
    </row>
    <row r="3723" spans="43:71" x14ac:dyDescent="0.2">
      <c r="AQ3723">
        <v>108</v>
      </c>
      <c r="AR3723">
        <v>6200</v>
      </c>
      <c r="AS3723" t="s">
        <v>33662</v>
      </c>
      <c r="AT3723" t="s">
        <v>937</v>
      </c>
      <c r="AU3723">
        <v>108</v>
      </c>
      <c r="AV3723">
        <v>6200</v>
      </c>
      <c r="AW3723" t="s">
        <v>26764</v>
      </c>
      <c r="AX3723" t="s">
        <v>937</v>
      </c>
      <c r="AY3723">
        <v>108</v>
      </c>
      <c r="AZ3723">
        <v>6200</v>
      </c>
      <c r="BA3723" t="s">
        <v>19916</v>
      </c>
      <c r="BB3723" t="s">
        <v>937</v>
      </c>
      <c r="BC3723">
        <v>108</v>
      </c>
      <c r="BD3723">
        <v>6200</v>
      </c>
      <c r="BE3723" t="s">
        <v>13068</v>
      </c>
      <c r="BF3723" t="s">
        <v>937</v>
      </c>
      <c r="BH3723">
        <v>112</v>
      </c>
      <c r="BI3723">
        <v>6200</v>
      </c>
      <c r="BJ3723" t="s">
        <v>6420</v>
      </c>
      <c r="BK3723" t="s">
        <v>937</v>
      </c>
      <c r="BP3723">
        <v>175</v>
      </c>
      <c r="BQ3723">
        <v>6330</v>
      </c>
      <c r="BS3723">
        <v>1</v>
      </c>
    </row>
    <row r="3724" spans="43:71" x14ac:dyDescent="0.2">
      <c r="AQ3724">
        <v>108</v>
      </c>
      <c r="AR3724">
        <v>6210</v>
      </c>
      <c r="AS3724" t="s">
        <v>33663</v>
      </c>
      <c r="AT3724" t="s">
        <v>936</v>
      </c>
      <c r="AU3724">
        <v>108</v>
      </c>
      <c r="AV3724">
        <v>6210</v>
      </c>
      <c r="AW3724" t="s">
        <v>26765</v>
      </c>
      <c r="AX3724" t="s">
        <v>936</v>
      </c>
      <c r="AY3724">
        <v>108</v>
      </c>
      <c r="AZ3724">
        <v>6210</v>
      </c>
      <c r="BA3724" t="s">
        <v>19917</v>
      </c>
      <c r="BB3724" t="s">
        <v>936</v>
      </c>
      <c r="BC3724">
        <v>108</v>
      </c>
      <c r="BD3724">
        <v>6210</v>
      </c>
      <c r="BE3724" t="s">
        <v>13069</v>
      </c>
      <c r="BF3724" t="s">
        <v>936</v>
      </c>
      <c r="BH3724">
        <v>112</v>
      </c>
      <c r="BI3724">
        <v>6210</v>
      </c>
      <c r="BJ3724" t="s">
        <v>6421</v>
      </c>
      <c r="BK3724" t="s">
        <v>936</v>
      </c>
      <c r="BP3724">
        <v>175</v>
      </c>
      <c r="BQ3724">
        <v>6340</v>
      </c>
      <c r="BS3724">
        <v>1</v>
      </c>
    </row>
    <row r="3725" spans="43:71" x14ac:dyDescent="0.2">
      <c r="AQ3725">
        <v>108</v>
      </c>
      <c r="AR3725">
        <v>6240</v>
      </c>
      <c r="AS3725" t="s">
        <v>33664</v>
      </c>
      <c r="AT3725" t="s">
        <v>937</v>
      </c>
      <c r="AU3725">
        <v>108</v>
      </c>
      <c r="AV3725">
        <v>6240</v>
      </c>
      <c r="AW3725" t="s">
        <v>26766</v>
      </c>
      <c r="AX3725" t="s">
        <v>937</v>
      </c>
      <c r="AY3725">
        <v>108</v>
      </c>
      <c r="AZ3725">
        <v>6240</v>
      </c>
      <c r="BA3725" t="s">
        <v>19918</v>
      </c>
      <c r="BB3725" t="s">
        <v>937</v>
      </c>
      <c r="BC3725">
        <v>108</v>
      </c>
      <c r="BD3725">
        <v>6240</v>
      </c>
      <c r="BE3725" t="s">
        <v>13070</v>
      </c>
      <c r="BF3725" t="s">
        <v>937</v>
      </c>
      <c r="BH3725">
        <v>112</v>
      </c>
      <c r="BI3725">
        <v>6240</v>
      </c>
      <c r="BJ3725" t="s">
        <v>6422</v>
      </c>
      <c r="BK3725" t="s">
        <v>937</v>
      </c>
      <c r="BP3725">
        <v>176</v>
      </c>
      <c r="BQ3725">
        <v>6010</v>
      </c>
      <c r="BS3725">
        <v>2</v>
      </c>
    </row>
    <row r="3726" spans="43:71" x14ac:dyDescent="0.2">
      <c r="AQ3726">
        <v>108</v>
      </c>
      <c r="AR3726">
        <v>6250</v>
      </c>
      <c r="AS3726" t="s">
        <v>33665</v>
      </c>
      <c r="AT3726" t="s">
        <v>936</v>
      </c>
      <c r="AU3726">
        <v>108</v>
      </c>
      <c r="AV3726">
        <v>6250</v>
      </c>
      <c r="AW3726" t="s">
        <v>26767</v>
      </c>
      <c r="AX3726" t="s">
        <v>936</v>
      </c>
      <c r="AY3726">
        <v>108</v>
      </c>
      <c r="AZ3726">
        <v>6250</v>
      </c>
      <c r="BA3726" t="s">
        <v>19919</v>
      </c>
      <c r="BB3726" t="s">
        <v>936</v>
      </c>
      <c r="BC3726">
        <v>108</v>
      </c>
      <c r="BD3726">
        <v>6250</v>
      </c>
      <c r="BE3726" t="s">
        <v>13071</v>
      </c>
      <c r="BF3726" t="s">
        <v>936</v>
      </c>
      <c r="BH3726">
        <v>112</v>
      </c>
      <c r="BI3726">
        <v>6250</v>
      </c>
      <c r="BJ3726" t="s">
        <v>6423</v>
      </c>
      <c r="BK3726" t="s">
        <v>936</v>
      </c>
      <c r="BP3726">
        <v>176</v>
      </c>
      <c r="BQ3726">
        <v>6020</v>
      </c>
      <c r="BS3726">
        <v>2</v>
      </c>
    </row>
    <row r="3727" spans="43:71" x14ac:dyDescent="0.2">
      <c r="AQ3727">
        <v>108</v>
      </c>
      <c r="AR3727">
        <v>6256</v>
      </c>
      <c r="AS3727" t="s">
        <v>33666</v>
      </c>
      <c r="AT3727" t="s">
        <v>936</v>
      </c>
      <c r="AU3727">
        <v>108</v>
      </c>
      <c r="AV3727">
        <v>6256</v>
      </c>
      <c r="AW3727" t="s">
        <v>26768</v>
      </c>
      <c r="AX3727" t="s">
        <v>936</v>
      </c>
      <c r="AY3727">
        <v>108</v>
      </c>
      <c r="AZ3727">
        <v>6256</v>
      </c>
      <c r="BA3727" t="s">
        <v>19920</v>
      </c>
      <c r="BB3727" t="s">
        <v>936</v>
      </c>
      <c r="BC3727">
        <v>108</v>
      </c>
      <c r="BD3727">
        <v>6256</v>
      </c>
      <c r="BE3727" t="s">
        <v>13072</v>
      </c>
      <c r="BF3727" t="s">
        <v>936</v>
      </c>
      <c r="BH3727">
        <v>112</v>
      </c>
      <c r="BI3727">
        <v>6256</v>
      </c>
      <c r="BJ3727" t="s">
        <v>6424</v>
      </c>
      <c r="BK3727" t="s">
        <v>936</v>
      </c>
      <c r="BP3727">
        <v>176</v>
      </c>
      <c r="BQ3727">
        <v>6030</v>
      </c>
      <c r="BS3727">
        <v>2</v>
      </c>
    </row>
    <row r="3728" spans="43:71" x14ac:dyDescent="0.2">
      <c r="AQ3728">
        <v>108</v>
      </c>
      <c r="AR3728">
        <v>6260</v>
      </c>
      <c r="AS3728" t="s">
        <v>33667</v>
      </c>
      <c r="AT3728" t="s">
        <v>937</v>
      </c>
      <c r="AU3728">
        <v>108</v>
      </c>
      <c r="AV3728">
        <v>6260</v>
      </c>
      <c r="AW3728" t="s">
        <v>26769</v>
      </c>
      <c r="AX3728" t="s">
        <v>937</v>
      </c>
      <c r="AY3728">
        <v>108</v>
      </c>
      <c r="AZ3728">
        <v>6260</v>
      </c>
      <c r="BA3728" t="s">
        <v>19921</v>
      </c>
      <c r="BB3728" t="s">
        <v>937</v>
      </c>
      <c r="BC3728">
        <v>108</v>
      </c>
      <c r="BD3728">
        <v>6260</v>
      </c>
      <c r="BE3728" t="s">
        <v>13073</v>
      </c>
      <c r="BF3728" t="s">
        <v>937</v>
      </c>
      <c r="BH3728">
        <v>112</v>
      </c>
      <c r="BI3728">
        <v>6260</v>
      </c>
      <c r="BJ3728" t="s">
        <v>6425</v>
      </c>
      <c r="BK3728" t="s">
        <v>937</v>
      </c>
      <c r="BP3728">
        <v>176</v>
      </c>
      <c r="BQ3728">
        <v>6040</v>
      </c>
      <c r="BS3728">
        <v>2</v>
      </c>
    </row>
    <row r="3729" spans="43:71" x14ac:dyDescent="0.2">
      <c r="AQ3729">
        <v>108</v>
      </c>
      <c r="AR3729">
        <v>6270</v>
      </c>
      <c r="AS3729" t="s">
        <v>33668</v>
      </c>
      <c r="AT3729" t="s">
        <v>937</v>
      </c>
      <c r="AU3729">
        <v>108</v>
      </c>
      <c r="AV3729">
        <v>6270</v>
      </c>
      <c r="AW3729" t="s">
        <v>26770</v>
      </c>
      <c r="AX3729" t="s">
        <v>937</v>
      </c>
      <c r="AY3729">
        <v>108</v>
      </c>
      <c r="AZ3729">
        <v>6270</v>
      </c>
      <c r="BA3729" t="s">
        <v>19922</v>
      </c>
      <c r="BB3729" t="s">
        <v>937</v>
      </c>
      <c r="BC3729">
        <v>108</v>
      </c>
      <c r="BD3729">
        <v>6270</v>
      </c>
      <c r="BE3729" t="s">
        <v>13074</v>
      </c>
      <c r="BF3729" t="s">
        <v>937</v>
      </c>
      <c r="BH3729">
        <v>112</v>
      </c>
      <c r="BI3729">
        <v>6270</v>
      </c>
      <c r="BJ3729" t="s">
        <v>6426</v>
      </c>
      <c r="BK3729" t="s">
        <v>937</v>
      </c>
      <c r="BP3729">
        <v>176</v>
      </c>
      <c r="BQ3729">
        <v>6070</v>
      </c>
      <c r="BS3729">
        <v>2</v>
      </c>
    </row>
    <row r="3730" spans="43:71" x14ac:dyDescent="0.2">
      <c r="AQ3730">
        <v>108</v>
      </c>
      <c r="AR3730">
        <v>6280</v>
      </c>
      <c r="AS3730" t="s">
        <v>33669</v>
      </c>
      <c r="AT3730" t="s">
        <v>936</v>
      </c>
      <c r="AU3730">
        <v>108</v>
      </c>
      <c r="AV3730">
        <v>6280</v>
      </c>
      <c r="AW3730" t="s">
        <v>26771</v>
      </c>
      <c r="AX3730" t="s">
        <v>936</v>
      </c>
      <c r="AY3730">
        <v>108</v>
      </c>
      <c r="AZ3730">
        <v>6280</v>
      </c>
      <c r="BA3730" t="s">
        <v>19923</v>
      </c>
      <c r="BB3730" t="s">
        <v>936</v>
      </c>
      <c r="BC3730">
        <v>108</v>
      </c>
      <c r="BD3730">
        <v>6280</v>
      </c>
      <c r="BE3730" t="s">
        <v>13075</v>
      </c>
      <c r="BF3730" t="s">
        <v>936</v>
      </c>
      <c r="BH3730">
        <v>112</v>
      </c>
      <c r="BI3730">
        <v>6280</v>
      </c>
      <c r="BJ3730" t="s">
        <v>6427</v>
      </c>
      <c r="BK3730" t="s">
        <v>936</v>
      </c>
      <c r="BP3730">
        <v>176</v>
      </c>
      <c r="BQ3730">
        <v>6080</v>
      </c>
      <c r="BS3730">
        <v>2</v>
      </c>
    </row>
    <row r="3731" spans="43:71" x14ac:dyDescent="0.2">
      <c r="AQ3731">
        <v>108</v>
      </c>
      <c r="AR3731">
        <v>6290</v>
      </c>
      <c r="AS3731" t="s">
        <v>33670</v>
      </c>
      <c r="AT3731" t="s">
        <v>938</v>
      </c>
      <c r="AU3731">
        <v>108</v>
      </c>
      <c r="AV3731">
        <v>6290</v>
      </c>
      <c r="AW3731" t="s">
        <v>26772</v>
      </c>
      <c r="AX3731" t="s">
        <v>938</v>
      </c>
      <c r="AY3731">
        <v>108</v>
      </c>
      <c r="AZ3731">
        <v>6290</v>
      </c>
      <c r="BA3731" t="s">
        <v>19924</v>
      </c>
      <c r="BB3731" t="s">
        <v>938</v>
      </c>
      <c r="BC3731">
        <v>108</v>
      </c>
      <c r="BD3731">
        <v>6290</v>
      </c>
      <c r="BE3731" t="s">
        <v>13076</v>
      </c>
      <c r="BF3731" t="s">
        <v>938</v>
      </c>
      <c r="BH3731">
        <v>112</v>
      </c>
      <c r="BI3731">
        <v>6290</v>
      </c>
      <c r="BJ3731" t="s">
        <v>6428</v>
      </c>
      <c r="BK3731" t="s">
        <v>937</v>
      </c>
      <c r="BP3731">
        <v>176</v>
      </c>
      <c r="BQ3731">
        <v>6090</v>
      </c>
      <c r="BS3731">
        <v>2</v>
      </c>
    </row>
    <row r="3732" spans="43:71" x14ac:dyDescent="0.2">
      <c r="AQ3732">
        <v>108</v>
      </c>
      <c r="AR3732">
        <v>6300</v>
      </c>
      <c r="AS3732" t="s">
        <v>33671</v>
      </c>
      <c r="AT3732" t="s">
        <v>938</v>
      </c>
      <c r="AU3732">
        <v>108</v>
      </c>
      <c r="AV3732">
        <v>6300</v>
      </c>
      <c r="AW3732" t="s">
        <v>26773</v>
      </c>
      <c r="AX3732" t="s">
        <v>938</v>
      </c>
      <c r="AY3732">
        <v>108</v>
      </c>
      <c r="AZ3732">
        <v>6300</v>
      </c>
      <c r="BA3732" t="s">
        <v>19925</v>
      </c>
      <c r="BB3732" t="s">
        <v>938</v>
      </c>
      <c r="BC3732">
        <v>108</v>
      </c>
      <c r="BD3732">
        <v>6300</v>
      </c>
      <c r="BE3732" t="s">
        <v>13077</v>
      </c>
      <c r="BF3732" t="s">
        <v>938</v>
      </c>
      <c r="BH3732">
        <v>112</v>
      </c>
      <c r="BI3732">
        <v>6300</v>
      </c>
      <c r="BJ3732" t="s">
        <v>6429</v>
      </c>
      <c r="BK3732" t="s">
        <v>936</v>
      </c>
      <c r="BP3732">
        <v>176</v>
      </c>
      <c r="BQ3732">
        <v>6100</v>
      </c>
      <c r="BS3732">
        <v>2</v>
      </c>
    </row>
    <row r="3733" spans="43:71" x14ac:dyDescent="0.2">
      <c r="AQ3733">
        <v>108</v>
      </c>
      <c r="AR3733">
        <v>6310</v>
      </c>
      <c r="AS3733" t="s">
        <v>33672</v>
      </c>
      <c r="AT3733" t="s">
        <v>938</v>
      </c>
      <c r="AU3733">
        <v>108</v>
      </c>
      <c r="AV3733">
        <v>6310</v>
      </c>
      <c r="AW3733" t="s">
        <v>26774</v>
      </c>
      <c r="AX3733" t="s">
        <v>938</v>
      </c>
      <c r="AY3733">
        <v>108</v>
      </c>
      <c r="AZ3733">
        <v>6310</v>
      </c>
      <c r="BA3733" t="s">
        <v>19926</v>
      </c>
      <c r="BB3733" t="s">
        <v>938</v>
      </c>
      <c r="BC3733">
        <v>108</v>
      </c>
      <c r="BD3733">
        <v>6310</v>
      </c>
      <c r="BE3733" t="s">
        <v>13078</v>
      </c>
      <c r="BF3733" t="s">
        <v>938</v>
      </c>
      <c r="BH3733">
        <v>112</v>
      </c>
      <c r="BI3733">
        <v>6310</v>
      </c>
      <c r="BJ3733" t="s">
        <v>6430</v>
      </c>
      <c r="BK3733" t="s">
        <v>936</v>
      </c>
      <c r="BP3733">
        <v>176</v>
      </c>
      <c r="BQ3733">
        <v>6101</v>
      </c>
      <c r="BS3733">
        <v>2</v>
      </c>
    </row>
    <row r="3734" spans="43:71" x14ac:dyDescent="0.2">
      <c r="AQ3734">
        <v>108</v>
      </c>
      <c r="AR3734">
        <v>6320</v>
      </c>
      <c r="AS3734" t="s">
        <v>33673</v>
      </c>
      <c r="AT3734" t="s">
        <v>938</v>
      </c>
      <c r="AU3734">
        <v>108</v>
      </c>
      <c r="AV3734">
        <v>6320</v>
      </c>
      <c r="AW3734" t="s">
        <v>26775</v>
      </c>
      <c r="AX3734" t="s">
        <v>938</v>
      </c>
      <c r="AY3734">
        <v>108</v>
      </c>
      <c r="AZ3734">
        <v>6320</v>
      </c>
      <c r="BA3734" t="s">
        <v>19927</v>
      </c>
      <c r="BB3734" t="s">
        <v>938</v>
      </c>
      <c r="BC3734">
        <v>108</v>
      </c>
      <c r="BD3734">
        <v>6320</v>
      </c>
      <c r="BE3734" t="s">
        <v>13079</v>
      </c>
      <c r="BF3734" t="s">
        <v>938</v>
      </c>
      <c r="BH3734">
        <v>112</v>
      </c>
      <c r="BI3734">
        <v>6320</v>
      </c>
      <c r="BJ3734" t="s">
        <v>6431</v>
      </c>
      <c r="BK3734" t="s">
        <v>936</v>
      </c>
      <c r="BP3734">
        <v>176</v>
      </c>
      <c r="BQ3734">
        <v>6110</v>
      </c>
      <c r="BS3734">
        <v>1</v>
      </c>
    </row>
    <row r="3735" spans="43:71" x14ac:dyDescent="0.2">
      <c r="AQ3735">
        <v>108</v>
      </c>
      <c r="AR3735">
        <v>6330</v>
      </c>
      <c r="AS3735" t="s">
        <v>33674</v>
      </c>
      <c r="AT3735" t="s">
        <v>937</v>
      </c>
      <c r="AU3735">
        <v>108</v>
      </c>
      <c r="AV3735">
        <v>6330</v>
      </c>
      <c r="AW3735" t="s">
        <v>26776</v>
      </c>
      <c r="AX3735" t="s">
        <v>937</v>
      </c>
      <c r="AY3735">
        <v>108</v>
      </c>
      <c r="AZ3735">
        <v>6330</v>
      </c>
      <c r="BA3735" t="s">
        <v>19928</v>
      </c>
      <c r="BB3735" t="s">
        <v>937</v>
      </c>
      <c r="BC3735">
        <v>108</v>
      </c>
      <c r="BD3735">
        <v>6330</v>
      </c>
      <c r="BE3735" t="s">
        <v>13080</v>
      </c>
      <c r="BF3735" t="s">
        <v>937</v>
      </c>
      <c r="BH3735">
        <v>112</v>
      </c>
      <c r="BI3735">
        <v>6330</v>
      </c>
      <c r="BJ3735" t="s">
        <v>6432</v>
      </c>
      <c r="BK3735" t="s">
        <v>936</v>
      </c>
      <c r="BP3735">
        <v>176</v>
      </c>
      <c r="BQ3735">
        <v>6130</v>
      </c>
      <c r="BS3735">
        <v>3</v>
      </c>
    </row>
    <row r="3736" spans="43:71" x14ac:dyDescent="0.2">
      <c r="AQ3736">
        <v>108</v>
      </c>
      <c r="AR3736">
        <v>6340</v>
      </c>
      <c r="AS3736" t="s">
        <v>33675</v>
      </c>
      <c r="AT3736" t="s">
        <v>936</v>
      </c>
      <c r="AU3736">
        <v>108</v>
      </c>
      <c r="AV3736">
        <v>6340</v>
      </c>
      <c r="AW3736" t="s">
        <v>26777</v>
      </c>
      <c r="AX3736" t="s">
        <v>936</v>
      </c>
      <c r="AY3736">
        <v>108</v>
      </c>
      <c r="AZ3736">
        <v>6340</v>
      </c>
      <c r="BA3736" t="s">
        <v>19929</v>
      </c>
      <c r="BB3736" t="s">
        <v>936</v>
      </c>
      <c r="BC3736">
        <v>108</v>
      </c>
      <c r="BD3736">
        <v>6340</v>
      </c>
      <c r="BE3736" t="s">
        <v>13081</v>
      </c>
      <c r="BF3736" t="s">
        <v>936</v>
      </c>
      <c r="BH3736">
        <v>112</v>
      </c>
      <c r="BI3736">
        <v>6340</v>
      </c>
      <c r="BJ3736" t="s">
        <v>6433</v>
      </c>
      <c r="BK3736" t="s">
        <v>936</v>
      </c>
      <c r="BP3736">
        <v>176</v>
      </c>
      <c r="BQ3736">
        <v>6131</v>
      </c>
      <c r="BS3736">
        <v>3</v>
      </c>
    </row>
    <row r="3737" spans="43:71" x14ac:dyDescent="0.2">
      <c r="AQ3737">
        <v>108</v>
      </c>
      <c r="AR3737">
        <v>6350</v>
      </c>
      <c r="AS3737" t="s">
        <v>33676</v>
      </c>
      <c r="AT3737" t="s">
        <v>938</v>
      </c>
      <c r="AU3737">
        <v>108</v>
      </c>
      <c r="AV3737">
        <v>6350</v>
      </c>
      <c r="AW3737" t="s">
        <v>26778</v>
      </c>
      <c r="AX3737" t="s">
        <v>938</v>
      </c>
      <c r="AY3737">
        <v>108</v>
      </c>
      <c r="AZ3737">
        <v>6350</v>
      </c>
      <c r="BA3737" t="s">
        <v>19930</v>
      </c>
      <c r="BB3737" t="s">
        <v>938</v>
      </c>
      <c r="BC3737">
        <v>108</v>
      </c>
      <c r="BD3737">
        <v>6350</v>
      </c>
      <c r="BE3737" t="s">
        <v>13082</v>
      </c>
      <c r="BF3737" t="s">
        <v>938</v>
      </c>
      <c r="BH3737">
        <v>112</v>
      </c>
      <c r="BI3737">
        <v>6350</v>
      </c>
      <c r="BJ3737" t="s">
        <v>6434</v>
      </c>
      <c r="BK3737" t="s">
        <v>936</v>
      </c>
      <c r="BP3737">
        <v>176</v>
      </c>
      <c r="BQ3737">
        <v>6140</v>
      </c>
      <c r="BS3737">
        <v>2</v>
      </c>
    </row>
    <row r="3738" spans="43:71" x14ac:dyDescent="0.2">
      <c r="AQ3738">
        <v>108</v>
      </c>
      <c r="AR3738">
        <v>6360</v>
      </c>
      <c r="AS3738" t="s">
        <v>33677</v>
      </c>
      <c r="AT3738" t="s">
        <v>936</v>
      </c>
      <c r="AU3738">
        <v>108</v>
      </c>
      <c r="AV3738">
        <v>6360</v>
      </c>
      <c r="AW3738" t="s">
        <v>26779</v>
      </c>
      <c r="AX3738" t="s">
        <v>936</v>
      </c>
      <c r="AY3738">
        <v>108</v>
      </c>
      <c r="AZ3738">
        <v>6360</v>
      </c>
      <c r="BA3738" t="s">
        <v>19931</v>
      </c>
      <c r="BB3738" t="s">
        <v>936</v>
      </c>
      <c r="BC3738">
        <v>108</v>
      </c>
      <c r="BD3738">
        <v>6360</v>
      </c>
      <c r="BE3738" t="s">
        <v>13083</v>
      </c>
      <c r="BF3738" t="s">
        <v>936</v>
      </c>
      <c r="BH3738">
        <v>112</v>
      </c>
      <c r="BI3738">
        <v>6360</v>
      </c>
      <c r="BJ3738" t="s">
        <v>6435</v>
      </c>
      <c r="BK3738" t="s">
        <v>936</v>
      </c>
      <c r="BP3738">
        <v>176</v>
      </c>
      <c r="BQ3738">
        <v>6150</v>
      </c>
      <c r="BS3738">
        <v>2</v>
      </c>
    </row>
    <row r="3739" spans="43:71" x14ac:dyDescent="0.2">
      <c r="AQ3739">
        <v>108</v>
      </c>
      <c r="AR3739">
        <v>7205</v>
      </c>
      <c r="AS3739" t="s">
        <v>33678</v>
      </c>
      <c r="AT3739" t="s">
        <v>937</v>
      </c>
      <c r="AU3739">
        <v>108</v>
      </c>
      <c r="AV3739">
        <v>7205</v>
      </c>
      <c r="AW3739" t="s">
        <v>26780</v>
      </c>
      <c r="AX3739" t="s">
        <v>937</v>
      </c>
      <c r="AY3739">
        <v>108</v>
      </c>
      <c r="AZ3739">
        <v>7205</v>
      </c>
      <c r="BA3739" t="s">
        <v>19932</v>
      </c>
      <c r="BB3739" t="s">
        <v>937</v>
      </c>
      <c r="BC3739">
        <v>108</v>
      </c>
      <c r="BD3739">
        <v>7205</v>
      </c>
      <c r="BE3739" t="s">
        <v>13084</v>
      </c>
      <c r="BF3739" t="s">
        <v>937</v>
      </c>
      <c r="BH3739">
        <v>112</v>
      </c>
      <c r="BI3739">
        <v>7205</v>
      </c>
      <c r="BJ3739" t="s">
        <v>6436</v>
      </c>
      <c r="BK3739" t="s">
        <v>937</v>
      </c>
      <c r="BP3739">
        <v>176</v>
      </c>
      <c r="BQ3739">
        <v>6160</v>
      </c>
      <c r="BS3739">
        <v>2</v>
      </c>
    </row>
    <row r="3740" spans="43:71" x14ac:dyDescent="0.2">
      <c r="AQ3740">
        <v>108</v>
      </c>
      <c r="AR3740">
        <v>7206</v>
      </c>
      <c r="AS3740" t="s">
        <v>33679</v>
      </c>
      <c r="AT3740" t="s">
        <v>938</v>
      </c>
      <c r="AU3740">
        <v>108</v>
      </c>
      <c r="AV3740">
        <v>7206</v>
      </c>
      <c r="AW3740" t="s">
        <v>26781</v>
      </c>
      <c r="AX3740" t="s">
        <v>938</v>
      </c>
      <c r="AY3740">
        <v>108</v>
      </c>
      <c r="AZ3740">
        <v>7206</v>
      </c>
      <c r="BA3740" t="s">
        <v>19933</v>
      </c>
      <c r="BB3740" t="s">
        <v>938</v>
      </c>
      <c r="BC3740">
        <v>108</v>
      </c>
      <c r="BD3740">
        <v>7206</v>
      </c>
      <c r="BE3740" t="s">
        <v>13085</v>
      </c>
      <c r="BF3740" t="s">
        <v>938</v>
      </c>
      <c r="BH3740">
        <v>112</v>
      </c>
      <c r="BI3740">
        <v>7206</v>
      </c>
      <c r="BJ3740" t="s">
        <v>6437</v>
      </c>
      <c r="BK3740" t="s">
        <v>936</v>
      </c>
      <c r="BP3740">
        <v>176</v>
      </c>
      <c r="BQ3740">
        <v>6170</v>
      </c>
      <c r="BS3740">
        <v>2</v>
      </c>
    </row>
    <row r="3741" spans="43:71" x14ac:dyDescent="0.2">
      <c r="AQ3741">
        <v>108</v>
      </c>
      <c r="AR3741">
        <v>7207</v>
      </c>
      <c r="AS3741" t="s">
        <v>33680</v>
      </c>
      <c r="AT3741" t="s">
        <v>938</v>
      </c>
      <c r="AU3741">
        <v>108</v>
      </c>
      <c r="AV3741">
        <v>7207</v>
      </c>
      <c r="AW3741" t="s">
        <v>26782</v>
      </c>
      <c r="AX3741" t="s">
        <v>938</v>
      </c>
      <c r="AY3741">
        <v>108</v>
      </c>
      <c r="AZ3741">
        <v>7207</v>
      </c>
      <c r="BA3741" t="s">
        <v>19934</v>
      </c>
      <c r="BB3741" t="s">
        <v>938</v>
      </c>
      <c r="BC3741">
        <v>108</v>
      </c>
      <c r="BD3741">
        <v>7207</v>
      </c>
      <c r="BE3741" t="s">
        <v>13086</v>
      </c>
      <c r="BF3741" t="s">
        <v>938</v>
      </c>
      <c r="BH3741">
        <v>112</v>
      </c>
      <c r="BI3741">
        <v>7207</v>
      </c>
      <c r="BJ3741" t="s">
        <v>6438</v>
      </c>
      <c r="BK3741" t="s">
        <v>936</v>
      </c>
      <c r="BP3741">
        <v>176</v>
      </c>
      <c r="BQ3741">
        <v>6180</v>
      </c>
      <c r="BS3741">
        <v>2</v>
      </c>
    </row>
    <row r="3742" spans="43:71" x14ac:dyDescent="0.2">
      <c r="AQ3742">
        <v>108</v>
      </c>
      <c r="AR3742">
        <v>7210</v>
      </c>
      <c r="AS3742" t="s">
        <v>33681</v>
      </c>
      <c r="AT3742" t="s">
        <v>937</v>
      </c>
      <c r="AU3742">
        <v>108</v>
      </c>
      <c r="AV3742">
        <v>7210</v>
      </c>
      <c r="AW3742" t="s">
        <v>26783</v>
      </c>
      <c r="AX3742" t="s">
        <v>937</v>
      </c>
      <c r="AY3742">
        <v>108</v>
      </c>
      <c r="AZ3742">
        <v>7210</v>
      </c>
      <c r="BA3742" t="s">
        <v>19935</v>
      </c>
      <c r="BB3742" t="s">
        <v>937</v>
      </c>
      <c r="BC3742">
        <v>108</v>
      </c>
      <c r="BD3742">
        <v>7210</v>
      </c>
      <c r="BE3742" t="s">
        <v>13087</v>
      </c>
      <c r="BF3742" t="s">
        <v>937</v>
      </c>
      <c r="BH3742">
        <v>112</v>
      </c>
      <c r="BI3742">
        <v>7210</v>
      </c>
      <c r="BJ3742" t="s">
        <v>6439</v>
      </c>
      <c r="BK3742" t="s">
        <v>937</v>
      </c>
      <c r="BP3742">
        <v>176</v>
      </c>
      <c r="BQ3742">
        <v>6190</v>
      </c>
      <c r="BS3742">
        <v>2</v>
      </c>
    </row>
    <row r="3743" spans="43:71" x14ac:dyDescent="0.2">
      <c r="AQ3743">
        <v>108</v>
      </c>
      <c r="AR3743">
        <v>8073</v>
      </c>
      <c r="AS3743" t="s">
        <v>33682</v>
      </c>
      <c r="AT3743" t="s">
        <v>936</v>
      </c>
      <c r="AU3743">
        <v>108</v>
      </c>
      <c r="AV3743">
        <v>8073</v>
      </c>
      <c r="AW3743" t="s">
        <v>26784</v>
      </c>
      <c r="AX3743" t="s">
        <v>936</v>
      </c>
      <c r="AY3743">
        <v>108</v>
      </c>
      <c r="AZ3743">
        <v>8073</v>
      </c>
      <c r="BA3743" t="s">
        <v>19936</v>
      </c>
      <c r="BB3743" t="s">
        <v>936</v>
      </c>
      <c r="BC3743">
        <v>108</v>
      </c>
      <c r="BD3743">
        <v>8073</v>
      </c>
      <c r="BE3743" t="s">
        <v>13088</v>
      </c>
      <c r="BF3743" t="s">
        <v>936</v>
      </c>
      <c r="BH3743">
        <v>112</v>
      </c>
      <c r="BI3743">
        <v>8073</v>
      </c>
      <c r="BJ3743" t="s">
        <v>6440</v>
      </c>
      <c r="BK3743" t="s">
        <v>936</v>
      </c>
      <c r="BP3743">
        <v>176</v>
      </c>
      <c r="BQ3743">
        <v>6200</v>
      </c>
      <c r="BS3743">
        <v>2</v>
      </c>
    </row>
    <row r="3744" spans="43:71" x14ac:dyDescent="0.2">
      <c r="AQ3744">
        <v>108</v>
      </c>
      <c r="AR3744">
        <v>8074</v>
      </c>
      <c r="AS3744" t="s">
        <v>33683</v>
      </c>
      <c r="AT3744" t="s">
        <v>937</v>
      </c>
      <c r="AU3744">
        <v>108</v>
      </c>
      <c r="AV3744">
        <v>8074</v>
      </c>
      <c r="AW3744" t="s">
        <v>26785</v>
      </c>
      <c r="AX3744" t="s">
        <v>937</v>
      </c>
      <c r="AY3744">
        <v>108</v>
      </c>
      <c r="AZ3744">
        <v>8074</v>
      </c>
      <c r="BA3744" t="s">
        <v>19937</v>
      </c>
      <c r="BB3744" t="s">
        <v>937</v>
      </c>
      <c r="BC3744">
        <v>108</v>
      </c>
      <c r="BD3744">
        <v>8074</v>
      </c>
      <c r="BE3744" t="s">
        <v>13089</v>
      </c>
      <c r="BF3744" t="s">
        <v>937</v>
      </c>
      <c r="BH3744">
        <v>112</v>
      </c>
      <c r="BI3744">
        <v>8074</v>
      </c>
      <c r="BJ3744" t="s">
        <v>6441</v>
      </c>
      <c r="BK3744" t="s">
        <v>936</v>
      </c>
      <c r="BP3744">
        <v>176</v>
      </c>
      <c r="BQ3744">
        <v>6210</v>
      </c>
      <c r="BS3744">
        <v>1</v>
      </c>
    </row>
    <row r="3745" spans="43:71" x14ac:dyDescent="0.2">
      <c r="AQ3745">
        <v>108</v>
      </c>
      <c r="AR3745">
        <v>8075</v>
      </c>
      <c r="AS3745" t="s">
        <v>33684</v>
      </c>
      <c r="AT3745" t="s">
        <v>937</v>
      </c>
      <c r="AU3745">
        <v>108</v>
      </c>
      <c r="AV3745">
        <v>8075</v>
      </c>
      <c r="AW3745" t="s">
        <v>26786</v>
      </c>
      <c r="AX3745" t="s">
        <v>937</v>
      </c>
      <c r="AY3745">
        <v>108</v>
      </c>
      <c r="AZ3745">
        <v>8075</v>
      </c>
      <c r="BA3745" t="s">
        <v>19938</v>
      </c>
      <c r="BB3745" t="s">
        <v>937</v>
      </c>
      <c r="BC3745">
        <v>108</v>
      </c>
      <c r="BD3745">
        <v>8075</v>
      </c>
      <c r="BE3745" t="s">
        <v>13090</v>
      </c>
      <c r="BF3745" t="s">
        <v>937</v>
      </c>
      <c r="BH3745">
        <v>112</v>
      </c>
      <c r="BI3745">
        <v>8075</v>
      </c>
      <c r="BJ3745" t="s">
        <v>6442</v>
      </c>
      <c r="BK3745" t="s">
        <v>936</v>
      </c>
      <c r="BP3745">
        <v>176</v>
      </c>
      <c r="BQ3745">
        <v>6240</v>
      </c>
      <c r="BS3745">
        <v>2</v>
      </c>
    </row>
    <row r="3746" spans="43:71" x14ac:dyDescent="0.2">
      <c r="AQ3746">
        <v>108</v>
      </c>
      <c r="AR3746">
        <v>8076</v>
      </c>
      <c r="AS3746" t="s">
        <v>33685</v>
      </c>
      <c r="AT3746" t="s">
        <v>938</v>
      </c>
      <c r="AU3746">
        <v>108</v>
      </c>
      <c r="AV3746">
        <v>8076</v>
      </c>
      <c r="AW3746" t="s">
        <v>26787</v>
      </c>
      <c r="AX3746" t="s">
        <v>938</v>
      </c>
      <c r="AY3746">
        <v>108</v>
      </c>
      <c r="AZ3746">
        <v>8076</v>
      </c>
      <c r="BA3746" t="s">
        <v>19939</v>
      </c>
      <c r="BB3746" t="s">
        <v>938</v>
      </c>
      <c r="BC3746">
        <v>108</v>
      </c>
      <c r="BD3746">
        <v>8076</v>
      </c>
      <c r="BE3746" t="s">
        <v>13091</v>
      </c>
      <c r="BF3746" t="s">
        <v>938</v>
      </c>
      <c r="BH3746">
        <v>112</v>
      </c>
      <c r="BI3746">
        <v>8076</v>
      </c>
      <c r="BJ3746" t="s">
        <v>6443</v>
      </c>
      <c r="BK3746" t="s">
        <v>937</v>
      </c>
      <c r="BP3746">
        <v>176</v>
      </c>
      <c r="BQ3746">
        <v>6250</v>
      </c>
      <c r="BS3746">
        <v>1</v>
      </c>
    </row>
    <row r="3747" spans="43:71" x14ac:dyDescent="0.2">
      <c r="AQ3747">
        <v>108</v>
      </c>
      <c r="AR3747">
        <v>8077</v>
      </c>
      <c r="AS3747" t="s">
        <v>33686</v>
      </c>
      <c r="AT3747" t="s">
        <v>937</v>
      </c>
      <c r="AU3747">
        <v>108</v>
      </c>
      <c r="AV3747">
        <v>8077</v>
      </c>
      <c r="AW3747" t="s">
        <v>26788</v>
      </c>
      <c r="AX3747" t="s">
        <v>937</v>
      </c>
      <c r="AY3747">
        <v>108</v>
      </c>
      <c r="AZ3747">
        <v>8077</v>
      </c>
      <c r="BA3747" t="s">
        <v>19940</v>
      </c>
      <c r="BB3747" t="s">
        <v>937</v>
      </c>
      <c r="BC3747">
        <v>108</v>
      </c>
      <c r="BD3747">
        <v>8077</v>
      </c>
      <c r="BE3747" t="s">
        <v>13092</v>
      </c>
      <c r="BF3747" t="s">
        <v>937</v>
      </c>
      <c r="BH3747">
        <v>112</v>
      </c>
      <c r="BI3747">
        <v>8077</v>
      </c>
      <c r="BJ3747" t="s">
        <v>6444</v>
      </c>
      <c r="BK3747" t="s">
        <v>937</v>
      </c>
      <c r="BP3747">
        <v>176</v>
      </c>
      <c r="BQ3747">
        <v>6256</v>
      </c>
      <c r="BS3747">
        <v>1</v>
      </c>
    </row>
    <row r="3748" spans="43:71" x14ac:dyDescent="0.2">
      <c r="AQ3748">
        <v>108</v>
      </c>
      <c r="AR3748">
        <v>8078</v>
      </c>
      <c r="AS3748" t="s">
        <v>33687</v>
      </c>
      <c r="AT3748" t="s">
        <v>937</v>
      </c>
      <c r="AU3748">
        <v>108</v>
      </c>
      <c r="AV3748">
        <v>8078</v>
      </c>
      <c r="AW3748" t="s">
        <v>26789</v>
      </c>
      <c r="AX3748" t="s">
        <v>937</v>
      </c>
      <c r="AY3748">
        <v>108</v>
      </c>
      <c r="AZ3748">
        <v>8078</v>
      </c>
      <c r="BA3748" t="s">
        <v>19941</v>
      </c>
      <c r="BB3748" t="s">
        <v>937</v>
      </c>
      <c r="BC3748">
        <v>108</v>
      </c>
      <c r="BD3748">
        <v>8078</v>
      </c>
      <c r="BE3748" t="s">
        <v>13093</v>
      </c>
      <c r="BF3748" t="s">
        <v>937</v>
      </c>
      <c r="BH3748">
        <v>112</v>
      </c>
      <c r="BI3748">
        <v>8078</v>
      </c>
      <c r="BJ3748" t="s">
        <v>6445</v>
      </c>
      <c r="BK3748" t="s">
        <v>937</v>
      </c>
      <c r="BP3748">
        <v>176</v>
      </c>
      <c r="BQ3748">
        <v>6260</v>
      </c>
      <c r="BS3748">
        <v>2</v>
      </c>
    </row>
    <row r="3749" spans="43:71" x14ac:dyDescent="0.2">
      <c r="AQ3749">
        <v>108</v>
      </c>
      <c r="AR3749">
        <v>8079</v>
      </c>
      <c r="AS3749" t="s">
        <v>33688</v>
      </c>
      <c r="AT3749" t="s">
        <v>937</v>
      </c>
      <c r="AU3749">
        <v>108</v>
      </c>
      <c r="AV3749">
        <v>8079</v>
      </c>
      <c r="AW3749" t="s">
        <v>26790</v>
      </c>
      <c r="AX3749" t="s">
        <v>937</v>
      </c>
      <c r="AY3749">
        <v>108</v>
      </c>
      <c r="AZ3749">
        <v>8079</v>
      </c>
      <c r="BA3749" t="s">
        <v>19942</v>
      </c>
      <c r="BB3749" t="s">
        <v>937</v>
      </c>
      <c r="BC3749">
        <v>108</v>
      </c>
      <c r="BD3749">
        <v>8079</v>
      </c>
      <c r="BE3749" t="s">
        <v>13094</v>
      </c>
      <c r="BF3749" t="s">
        <v>937</v>
      </c>
      <c r="BH3749">
        <v>112</v>
      </c>
      <c r="BI3749">
        <v>8079</v>
      </c>
      <c r="BJ3749" t="s">
        <v>6446</v>
      </c>
      <c r="BK3749" t="s">
        <v>937</v>
      </c>
      <c r="BP3749">
        <v>176</v>
      </c>
      <c r="BQ3749">
        <v>6270</v>
      </c>
      <c r="BS3749">
        <v>2</v>
      </c>
    </row>
    <row r="3750" spans="43:71" x14ac:dyDescent="0.2">
      <c r="AQ3750">
        <v>108</v>
      </c>
      <c r="AR3750">
        <v>8080</v>
      </c>
      <c r="AS3750" t="s">
        <v>33689</v>
      </c>
      <c r="AT3750" t="s">
        <v>938</v>
      </c>
      <c r="AU3750">
        <v>108</v>
      </c>
      <c r="AV3750">
        <v>8080</v>
      </c>
      <c r="AW3750" t="s">
        <v>26791</v>
      </c>
      <c r="AX3750" t="s">
        <v>938</v>
      </c>
      <c r="AY3750">
        <v>108</v>
      </c>
      <c r="AZ3750">
        <v>8080</v>
      </c>
      <c r="BA3750" t="s">
        <v>19943</v>
      </c>
      <c r="BB3750" t="s">
        <v>938</v>
      </c>
      <c r="BC3750">
        <v>108</v>
      </c>
      <c r="BD3750">
        <v>8080</v>
      </c>
      <c r="BE3750" t="s">
        <v>13095</v>
      </c>
      <c r="BF3750" t="s">
        <v>938</v>
      </c>
      <c r="BH3750">
        <v>112</v>
      </c>
      <c r="BI3750">
        <v>8080</v>
      </c>
      <c r="BJ3750" t="s">
        <v>6447</v>
      </c>
      <c r="BK3750" t="s">
        <v>937</v>
      </c>
      <c r="BP3750">
        <v>176</v>
      </c>
      <c r="BQ3750">
        <v>6280</v>
      </c>
      <c r="BS3750">
        <v>1</v>
      </c>
    </row>
    <row r="3751" spans="43:71" x14ac:dyDescent="0.2">
      <c r="AQ3751">
        <v>108</v>
      </c>
      <c r="AR3751">
        <v>8081</v>
      </c>
      <c r="AS3751" t="s">
        <v>33690</v>
      </c>
      <c r="AT3751" t="s">
        <v>937</v>
      </c>
      <c r="AU3751">
        <v>108</v>
      </c>
      <c r="AV3751">
        <v>8081</v>
      </c>
      <c r="AW3751" t="s">
        <v>26792</v>
      </c>
      <c r="AX3751" t="s">
        <v>937</v>
      </c>
      <c r="AY3751">
        <v>108</v>
      </c>
      <c r="AZ3751">
        <v>8081</v>
      </c>
      <c r="BA3751" t="s">
        <v>19944</v>
      </c>
      <c r="BB3751" t="s">
        <v>937</v>
      </c>
      <c r="BC3751">
        <v>108</v>
      </c>
      <c r="BD3751">
        <v>8081</v>
      </c>
      <c r="BE3751" t="s">
        <v>13096</v>
      </c>
      <c r="BF3751" t="s">
        <v>937</v>
      </c>
      <c r="BH3751">
        <v>112</v>
      </c>
      <c r="BI3751">
        <v>8081</v>
      </c>
      <c r="BJ3751" t="s">
        <v>6448</v>
      </c>
      <c r="BK3751" t="s">
        <v>937</v>
      </c>
      <c r="BP3751">
        <v>176</v>
      </c>
      <c r="BQ3751">
        <v>6290</v>
      </c>
      <c r="BS3751">
        <v>2</v>
      </c>
    </row>
    <row r="3752" spans="43:71" x14ac:dyDescent="0.2">
      <c r="AQ3752">
        <v>108</v>
      </c>
      <c r="AR3752">
        <v>8082</v>
      </c>
      <c r="AS3752" t="s">
        <v>33691</v>
      </c>
      <c r="AT3752" t="s">
        <v>938</v>
      </c>
      <c r="AU3752">
        <v>108</v>
      </c>
      <c r="AV3752">
        <v>8082</v>
      </c>
      <c r="AW3752" t="s">
        <v>26793</v>
      </c>
      <c r="AX3752" t="s">
        <v>937</v>
      </c>
      <c r="AY3752">
        <v>108</v>
      </c>
      <c r="AZ3752">
        <v>8082</v>
      </c>
      <c r="BA3752" t="s">
        <v>19945</v>
      </c>
      <c r="BB3752" t="s">
        <v>938</v>
      </c>
      <c r="BC3752">
        <v>108</v>
      </c>
      <c r="BD3752">
        <v>8082</v>
      </c>
      <c r="BE3752" t="s">
        <v>13097</v>
      </c>
      <c r="BF3752" t="s">
        <v>938</v>
      </c>
      <c r="BH3752">
        <v>112</v>
      </c>
      <c r="BI3752">
        <v>8082</v>
      </c>
      <c r="BJ3752" t="s">
        <v>6449</v>
      </c>
      <c r="BK3752" t="s">
        <v>938</v>
      </c>
      <c r="BP3752">
        <v>176</v>
      </c>
      <c r="BQ3752">
        <v>6300</v>
      </c>
      <c r="BS3752">
        <v>1</v>
      </c>
    </row>
    <row r="3753" spans="43:71" x14ac:dyDescent="0.2">
      <c r="AQ3753">
        <v>108</v>
      </c>
      <c r="AR3753">
        <v>8083</v>
      </c>
      <c r="AS3753" t="s">
        <v>33692</v>
      </c>
      <c r="AT3753" t="s">
        <v>937</v>
      </c>
      <c r="AU3753">
        <v>108</v>
      </c>
      <c r="AV3753">
        <v>8083</v>
      </c>
      <c r="AW3753" t="s">
        <v>26794</v>
      </c>
      <c r="AX3753" t="s">
        <v>937</v>
      </c>
      <c r="AY3753">
        <v>108</v>
      </c>
      <c r="AZ3753">
        <v>8083</v>
      </c>
      <c r="BA3753" t="s">
        <v>19946</v>
      </c>
      <c r="BB3753" t="s">
        <v>937</v>
      </c>
      <c r="BC3753">
        <v>108</v>
      </c>
      <c r="BD3753">
        <v>8083</v>
      </c>
      <c r="BE3753" t="s">
        <v>13098</v>
      </c>
      <c r="BF3753" t="s">
        <v>937</v>
      </c>
      <c r="BH3753">
        <v>112</v>
      </c>
      <c r="BI3753">
        <v>8083</v>
      </c>
      <c r="BJ3753" t="s">
        <v>6450</v>
      </c>
      <c r="BK3753" t="s">
        <v>937</v>
      </c>
      <c r="BP3753">
        <v>176</v>
      </c>
      <c r="BQ3753">
        <v>6310</v>
      </c>
      <c r="BS3753">
        <v>1</v>
      </c>
    </row>
    <row r="3754" spans="43:71" x14ac:dyDescent="0.2">
      <c r="AQ3754">
        <v>108</v>
      </c>
      <c r="AR3754">
        <v>8084</v>
      </c>
      <c r="AS3754" t="s">
        <v>33693</v>
      </c>
      <c r="AT3754" t="s">
        <v>937</v>
      </c>
      <c r="AU3754">
        <v>108</v>
      </c>
      <c r="AV3754">
        <v>8084</v>
      </c>
      <c r="AW3754" t="s">
        <v>26795</v>
      </c>
      <c r="AX3754" t="s">
        <v>937</v>
      </c>
      <c r="AY3754">
        <v>108</v>
      </c>
      <c r="AZ3754">
        <v>8084</v>
      </c>
      <c r="BA3754" t="s">
        <v>19947</v>
      </c>
      <c r="BB3754" t="s">
        <v>937</v>
      </c>
      <c r="BC3754">
        <v>108</v>
      </c>
      <c r="BD3754">
        <v>8084</v>
      </c>
      <c r="BE3754" t="s">
        <v>13099</v>
      </c>
      <c r="BF3754" t="s">
        <v>937</v>
      </c>
      <c r="BH3754">
        <v>112</v>
      </c>
      <c r="BI3754">
        <v>8084</v>
      </c>
      <c r="BJ3754" t="s">
        <v>6451</v>
      </c>
      <c r="BK3754" t="s">
        <v>937</v>
      </c>
      <c r="BP3754">
        <v>176</v>
      </c>
      <c r="BQ3754">
        <v>6320</v>
      </c>
      <c r="BS3754">
        <v>1</v>
      </c>
    </row>
    <row r="3755" spans="43:71" x14ac:dyDescent="0.2">
      <c r="AQ3755">
        <v>110</v>
      </c>
      <c r="AR3755">
        <v>6010</v>
      </c>
      <c r="AS3755" t="s">
        <v>33694</v>
      </c>
      <c r="AT3755" t="s">
        <v>937</v>
      </c>
      <c r="AU3755">
        <v>110</v>
      </c>
      <c r="AV3755">
        <v>6010</v>
      </c>
      <c r="AW3755" t="s">
        <v>26796</v>
      </c>
      <c r="AX3755" t="s">
        <v>937</v>
      </c>
      <c r="AY3755">
        <v>110</v>
      </c>
      <c r="AZ3755">
        <v>6010</v>
      </c>
      <c r="BA3755" t="s">
        <v>19948</v>
      </c>
      <c r="BB3755" t="s">
        <v>937</v>
      </c>
      <c r="BC3755">
        <v>110</v>
      </c>
      <c r="BD3755">
        <v>6010</v>
      </c>
      <c r="BE3755" t="s">
        <v>13100</v>
      </c>
      <c r="BF3755" t="s">
        <v>937</v>
      </c>
      <c r="BH3755">
        <v>113</v>
      </c>
      <c r="BI3755">
        <v>6010</v>
      </c>
      <c r="BJ3755" t="s">
        <v>6452</v>
      </c>
      <c r="BK3755" t="s">
        <v>937</v>
      </c>
      <c r="BP3755">
        <v>176</v>
      </c>
      <c r="BQ3755">
        <v>6330</v>
      </c>
      <c r="BS3755">
        <v>2</v>
      </c>
    </row>
    <row r="3756" spans="43:71" x14ac:dyDescent="0.2">
      <c r="AQ3756">
        <v>110</v>
      </c>
      <c r="AR3756">
        <v>6020</v>
      </c>
      <c r="AS3756" t="s">
        <v>33695</v>
      </c>
      <c r="AT3756" t="s">
        <v>937</v>
      </c>
      <c r="AU3756">
        <v>110</v>
      </c>
      <c r="AV3756">
        <v>6020</v>
      </c>
      <c r="AW3756" t="s">
        <v>26797</v>
      </c>
      <c r="AX3756" t="s">
        <v>937</v>
      </c>
      <c r="AY3756">
        <v>110</v>
      </c>
      <c r="AZ3756">
        <v>6020</v>
      </c>
      <c r="BA3756" t="s">
        <v>19949</v>
      </c>
      <c r="BB3756" t="s">
        <v>937</v>
      </c>
      <c r="BC3756">
        <v>110</v>
      </c>
      <c r="BD3756">
        <v>6020</v>
      </c>
      <c r="BE3756" t="s">
        <v>13101</v>
      </c>
      <c r="BF3756" t="s">
        <v>937</v>
      </c>
      <c r="BH3756">
        <v>113</v>
      </c>
      <c r="BI3756">
        <v>6020</v>
      </c>
      <c r="BJ3756" t="s">
        <v>6453</v>
      </c>
      <c r="BK3756" t="s">
        <v>937</v>
      </c>
      <c r="BP3756">
        <v>176</v>
      </c>
      <c r="BQ3756">
        <v>6340</v>
      </c>
      <c r="BS3756">
        <v>1</v>
      </c>
    </row>
    <row r="3757" spans="43:71" x14ac:dyDescent="0.2">
      <c r="AQ3757">
        <v>110</v>
      </c>
      <c r="AR3757">
        <v>6030</v>
      </c>
      <c r="AS3757" t="s">
        <v>33696</v>
      </c>
      <c r="AT3757" t="s">
        <v>937</v>
      </c>
      <c r="AU3757">
        <v>110</v>
      </c>
      <c r="AV3757">
        <v>6030</v>
      </c>
      <c r="AW3757" t="s">
        <v>26798</v>
      </c>
      <c r="AX3757" t="s">
        <v>937</v>
      </c>
      <c r="AY3757">
        <v>110</v>
      </c>
      <c r="AZ3757">
        <v>6030</v>
      </c>
      <c r="BA3757" t="s">
        <v>19950</v>
      </c>
      <c r="BB3757" t="s">
        <v>937</v>
      </c>
      <c r="BC3757">
        <v>110</v>
      </c>
      <c r="BD3757">
        <v>6030</v>
      </c>
      <c r="BE3757" t="s">
        <v>13102</v>
      </c>
      <c r="BF3757" t="s">
        <v>937</v>
      </c>
      <c r="BH3757">
        <v>113</v>
      </c>
      <c r="BI3757">
        <v>6030</v>
      </c>
      <c r="BJ3757" t="s">
        <v>6454</v>
      </c>
      <c r="BK3757" t="s">
        <v>937</v>
      </c>
      <c r="BP3757">
        <v>177</v>
      </c>
      <c r="BQ3757">
        <v>6010</v>
      </c>
      <c r="BS3757">
        <v>2</v>
      </c>
    </row>
    <row r="3758" spans="43:71" x14ac:dyDescent="0.2">
      <c r="AQ3758">
        <v>110</v>
      </c>
      <c r="AR3758">
        <v>6040</v>
      </c>
      <c r="AS3758" t="s">
        <v>33697</v>
      </c>
      <c r="AT3758" t="s">
        <v>937</v>
      </c>
      <c r="AU3758">
        <v>110</v>
      </c>
      <c r="AV3758">
        <v>6040</v>
      </c>
      <c r="AW3758" t="s">
        <v>26799</v>
      </c>
      <c r="AX3758" t="s">
        <v>937</v>
      </c>
      <c r="AY3758">
        <v>110</v>
      </c>
      <c r="AZ3758">
        <v>6040</v>
      </c>
      <c r="BA3758" t="s">
        <v>19951</v>
      </c>
      <c r="BB3758" t="s">
        <v>937</v>
      </c>
      <c r="BC3758">
        <v>110</v>
      </c>
      <c r="BD3758">
        <v>6040</v>
      </c>
      <c r="BE3758" t="s">
        <v>13103</v>
      </c>
      <c r="BF3758" t="s">
        <v>937</v>
      </c>
      <c r="BH3758">
        <v>113</v>
      </c>
      <c r="BI3758">
        <v>6040</v>
      </c>
      <c r="BJ3758" t="s">
        <v>6455</v>
      </c>
      <c r="BK3758" t="s">
        <v>937</v>
      </c>
      <c r="BP3758">
        <v>177</v>
      </c>
      <c r="BQ3758">
        <v>6020</v>
      </c>
      <c r="BS3758">
        <v>2</v>
      </c>
    </row>
    <row r="3759" spans="43:71" x14ac:dyDescent="0.2">
      <c r="AQ3759">
        <v>110</v>
      </c>
      <c r="AR3759">
        <v>6070</v>
      </c>
      <c r="AS3759" t="s">
        <v>33698</v>
      </c>
      <c r="AT3759" t="s">
        <v>937</v>
      </c>
      <c r="AU3759">
        <v>110</v>
      </c>
      <c r="AV3759">
        <v>6070</v>
      </c>
      <c r="AW3759" t="s">
        <v>26800</v>
      </c>
      <c r="AX3759" t="s">
        <v>937</v>
      </c>
      <c r="AY3759">
        <v>110</v>
      </c>
      <c r="AZ3759">
        <v>6070</v>
      </c>
      <c r="BA3759" t="s">
        <v>19952</v>
      </c>
      <c r="BB3759" t="s">
        <v>937</v>
      </c>
      <c r="BC3759">
        <v>110</v>
      </c>
      <c r="BD3759">
        <v>6070</v>
      </c>
      <c r="BE3759" t="s">
        <v>13104</v>
      </c>
      <c r="BF3759" t="s">
        <v>937</v>
      </c>
      <c r="BH3759">
        <v>113</v>
      </c>
      <c r="BI3759">
        <v>6070</v>
      </c>
      <c r="BJ3759" t="s">
        <v>6456</v>
      </c>
      <c r="BK3759" t="s">
        <v>937</v>
      </c>
      <c r="BP3759">
        <v>177</v>
      </c>
      <c r="BQ3759">
        <v>6030</v>
      </c>
      <c r="BS3759">
        <v>2</v>
      </c>
    </row>
    <row r="3760" spans="43:71" x14ac:dyDescent="0.2">
      <c r="AQ3760">
        <v>110</v>
      </c>
      <c r="AR3760">
        <v>6080</v>
      </c>
      <c r="AS3760" t="s">
        <v>33699</v>
      </c>
      <c r="AT3760" t="s">
        <v>938</v>
      </c>
      <c r="AU3760">
        <v>110</v>
      </c>
      <c r="AV3760">
        <v>6080</v>
      </c>
      <c r="AW3760" t="s">
        <v>26801</v>
      </c>
      <c r="AX3760" t="s">
        <v>938</v>
      </c>
      <c r="AY3760">
        <v>110</v>
      </c>
      <c r="AZ3760">
        <v>6080</v>
      </c>
      <c r="BA3760" t="s">
        <v>19953</v>
      </c>
      <c r="BB3760" t="s">
        <v>938</v>
      </c>
      <c r="BC3760">
        <v>110</v>
      </c>
      <c r="BD3760">
        <v>6080</v>
      </c>
      <c r="BE3760" t="s">
        <v>13105</v>
      </c>
      <c r="BF3760" t="s">
        <v>937</v>
      </c>
      <c r="BH3760">
        <v>113</v>
      </c>
      <c r="BI3760">
        <v>6080</v>
      </c>
      <c r="BJ3760" t="s">
        <v>6457</v>
      </c>
      <c r="BK3760" t="s">
        <v>937</v>
      </c>
      <c r="BP3760">
        <v>177</v>
      </c>
      <c r="BQ3760">
        <v>6040</v>
      </c>
      <c r="BS3760">
        <v>2</v>
      </c>
    </row>
    <row r="3761" spans="43:71" x14ac:dyDescent="0.2">
      <c r="AQ3761">
        <v>110</v>
      </c>
      <c r="AR3761">
        <v>6090</v>
      </c>
      <c r="AS3761" t="s">
        <v>33700</v>
      </c>
      <c r="AT3761" t="s">
        <v>937</v>
      </c>
      <c r="AU3761">
        <v>110</v>
      </c>
      <c r="AV3761">
        <v>6090</v>
      </c>
      <c r="AW3761" t="s">
        <v>26802</v>
      </c>
      <c r="AX3761" t="s">
        <v>937</v>
      </c>
      <c r="AY3761">
        <v>110</v>
      </c>
      <c r="AZ3761">
        <v>6090</v>
      </c>
      <c r="BA3761" t="s">
        <v>19954</v>
      </c>
      <c r="BB3761" t="s">
        <v>937</v>
      </c>
      <c r="BC3761">
        <v>110</v>
      </c>
      <c r="BD3761">
        <v>6090</v>
      </c>
      <c r="BE3761" t="s">
        <v>13106</v>
      </c>
      <c r="BF3761" t="s">
        <v>937</v>
      </c>
      <c r="BH3761">
        <v>113</v>
      </c>
      <c r="BI3761">
        <v>6090</v>
      </c>
      <c r="BJ3761" t="s">
        <v>6458</v>
      </c>
      <c r="BK3761" t="s">
        <v>937</v>
      </c>
      <c r="BP3761">
        <v>177</v>
      </c>
      <c r="BQ3761">
        <v>6070</v>
      </c>
      <c r="BS3761">
        <v>2</v>
      </c>
    </row>
    <row r="3762" spans="43:71" x14ac:dyDescent="0.2">
      <c r="AQ3762">
        <v>110</v>
      </c>
      <c r="AR3762">
        <v>6100</v>
      </c>
      <c r="AS3762" t="s">
        <v>33701</v>
      </c>
      <c r="AT3762" t="s">
        <v>937</v>
      </c>
      <c r="AU3762">
        <v>110</v>
      </c>
      <c r="AV3762">
        <v>6100</v>
      </c>
      <c r="AW3762" t="s">
        <v>26803</v>
      </c>
      <c r="AX3762" t="s">
        <v>937</v>
      </c>
      <c r="AY3762">
        <v>110</v>
      </c>
      <c r="AZ3762">
        <v>6100</v>
      </c>
      <c r="BA3762" t="s">
        <v>19955</v>
      </c>
      <c r="BB3762" t="s">
        <v>937</v>
      </c>
      <c r="BC3762">
        <v>110</v>
      </c>
      <c r="BD3762">
        <v>6100</v>
      </c>
      <c r="BE3762" t="s">
        <v>13107</v>
      </c>
      <c r="BF3762" t="s">
        <v>937</v>
      </c>
      <c r="BH3762">
        <v>113</v>
      </c>
      <c r="BI3762">
        <v>6100</v>
      </c>
      <c r="BJ3762" t="s">
        <v>6459</v>
      </c>
      <c r="BK3762" t="s">
        <v>937</v>
      </c>
      <c r="BP3762">
        <v>177</v>
      </c>
      <c r="BQ3762">
        <v>6080</v>
      </c>
      <c r="BS3762">
        <v>3</v>
      </c>
    </row>
    <row r="3763" spans="43:71" x14ac:dyDescent="0.2">
      <c r="AQ3763">
        <v>110</v>
      </c>
      <c r="AR3763">
        <v>6101</v>
      </c>
      <c r="AS3763" t="s">
        <v>33702</v>
      </c>
      <c r="AT3763" t="s">
        <v>937</v>
      </c>
      <c r="AU3763">
        <v>110</v>
      </c>
      <c r="AV3763">
        <v>6101</v>
      </c>
      <c r="AW3763" t="s">
        <v>26804</v>
      </c>
      <c r="AX3763" t="s">
        <v>937</v>
      </c>
      <c r="AY3763">
        <v>110</v>
      </c>
      <c r="AZ3763">
        <v>6101</v>
      </c>
      <c r="BA3763" t="s">
        <v>19956</v>
      </c>
      <c r="BB3763" t="s">
        <v>937</v>
      </c>
      <c r="BC3763">
        <v>110</v>
      </c>
      <c r="BD3763">
        <v>6101</v>
      </c>
      <c r="BE3763" t="s">
        <v>13108</v>
      </c>
      <c r="BF3763" t="s">
        <v>937</v>
      </c>
      <c r="BH3763">
        <v>113</v>
      </c>
      <c r="BI3763">
        <v>6101</v>
      </c>
      <c r="BJ3763" t="s">
        <v>6460</v>
      </c>
      <c r="BK3763" t="s">
        <v>936</v>
      </c>
      <c r="BP3763">
        <v>177</v>
      </c>
      <c r="BQ3763">
        <v>6090</v>
      </c>
      <c r="BS3763">
        <v>2</v>
      </c>
    </row>
    <row r="3764" spans="43:71" x14ac:dyDescent="0.2">
      <c r="AQ3764">
        <v>110</v>
      </c>
      <c r="AR3764">
        <v>6110</v>
      </c>
      <c r="AS3764" t="s">
        <v>33703</v>
      </c>
      <c r="AT3764" t="s">
        <v>936</v>
      </c>
      <c r="AU3764">
        <v>110</v>
      </c>
      <c r="AV3764">
        <v>6110</v>
      </c>
      <c r="AW3764" t="s">
        <v>26805</v>
      </c>
      <c r="AX3764" t="s">
        <v>936</v>
      </c>
      <c r="AY3764">
        <v>110</v>
      </c>
      <c r="AZ3764">
        <v>6110</v>
      </c>
      <c r="BA3764" t="s">
        <v>19957</v>
      </c>
      <c r="BB3764" t="s">
        <v>936</v>
      </c>
      <c r="BC3764">
        <v>110</v>
      </c>
      <c r="BD3764">
        <v>6110</v>
      </c>
      <c r="BE3764" t="s">
        <v>13109</v>
      </c>
      <c r="BF3764" t="s">
        <v>936</v>
      </c>
      <c r="BH3764">
        <v>113</v>
      </c>
      <c r="BI3764">
        <v>6110</v>
      </c>
      <c r="BJ3764" t="s">
        <v>6461</v>
      </c>
      <c r="BK3764" t="s">
        <v>936</v>
      </c>
      <c r="BP3764">
        <v>177</v>
      </c>
      <c r="BQ3764">
        <v>6100</v>
      </c>
      <c r="BS3764">
        <v>2</v>
      </c>
    </row>
    <row r="3765" spans="43:71" x14ac:dyDescent="0.2">
      <c r="AQ3765">
        <v>110</v>
      </c>
      <c r="AR3765">
        <v>6130</v>
      </c>
      <c r="AS3765" t="s">
        <v>33704</v>
      </c>
      <c r="AT3765" t="s">
        <v>937</v>
      </c>
      <c r="AU3765">
        <v>110</v>
      </c>
      <c r="AV3765">
        <v>6130</v>
      </c>
      <c r="AW3765" t="s">
        <v>26806</v>
      </c>
      <c r="AX3765" t="s">
        <v>937</v>
      </c>
      <c r="AY3765">
        <v>110</v>
      </c>
      <c r="AZ3765">
        <v>6130</v>
      </c>
      <c r="BA3765" t="s">
        <v>19958</v>
      </c>
      <c r="BB3765" t="s">
        <v>937</v>
      </c>
      <c r="BC3765">
        <v>110</v>
      </c>
      <c r="BD3765">
        <v>6130</v>
      </c>
      <c r="BE3765" t="s">
        <v>13110</v>
      </c>
      <c r="BF3765" t="s">
        <v>937</v>
      </c>
      <c r="BH3765">
        <v>113</v>
      </c>
      <c r="BI3765">
        <v>6130</v>
      </c>
      <c r="BJ3765" t="s">
        <v>6462</v>
      </c>
      <c r="BK3765" t="s">
        <v>937</v>
      </c>
      <c r="BP3765">
        <v>177</v>
      </c>
      <c r="BQ3765">
        <v>6101</v>
      </c>
      <c r="BS3765">
        <v>1</v>
      </c>
    </row>
    <row r="3766" spans="43:71" x14ac:dyDescent="0.2">
      <c r="AQ3766">
        <v>110</v>
      </c>
      <c r="AR3766">
        <v>6131</v>
      </c>
      <c r="AS3766" t="s">
        <v>33705</v>
      </c>
      <c r="AT3766" t="s">
        <v>937</v>
      </c>
      <c r="AU3766">
        <v>110</v>
      </c>
      <c r="AV3766">
        <v>6131</v>
      </c>
      <c r="AW3766" t="s">
        <v>26807</v>
      </c>
      <c r="AX3766" t="s">
        <v>937</v>
      </c>
      <c r="AY3766">
        <v>110</v>
      </c>
      <c r="AZ3766">
        <v>6131</v>
      </c>
      <c r="BA3766" t="s">
        <v>19959</v>
      </c>
      <c r="BB3766" t="s">
        <v>937</v>
      </c>
      <c r="BC3766">
        <v>110</v>
      </c>
      <c r="BD3766">
        <v>6131</v>
      </c>
      <c r="BE3766" t="s">
        <v>13111</v>
      </c>
      <c r="BF3766" t="s">
        <v>937</v>
      </c>
      <c r="BH3766">
        <v>113</v>
      </c>
      <c r="BI3766">
        <v>6131</v>
      </c>
      <c r="BJ3766" t="s">
        <v>6463</v>
      </c>
      <c r="BK3766" t="s">
        <v>936</v>
      </c>
      <c r="BP3766">
        <v>177</v>
      </c>
      <c r="BQ3766">
        <v>6110</v>
      </c>
      <c r="BS3766">
        <v>1</v>
      </c>
    </row>
    <row r="3767" spans="43:71" x14ac:dyDescent="0.2">
      <c r="AQ3767">
        <v>110</v>
      </c>
      <c r="AR3767">
        <v>6140</v>
      </c>
      <c r="AS3767" t="s">
        <v>33706</v>
      </c>
      <c r="AT3767" t="s">
        <v>937</v>
      </c>
      <c r="AU3767">
        <v>110</v>
      </c>
      <c r="AV3767">
        <v>6140</v>
      </c>
      <c r="AW3767" t="s">
        <v>26808</v>
      </c>
      <c r="AX3767" t="s">
        <v>937</v>
      </c>
      <c r="AY3767">
        <v>110</v>
      </c>
      <c r="AZ3767">
        <v>6140</v>
      </c>
      <c r="BA3767" t="s">
        <v>19960</v>
      </c>
      <c r="BB3767" t="s">
        <v>937</v>
      </c>
      <c r="BC3767">
        <v>110</v>
      </c>
      <c r="BD3767">
        <v>6140</v>
      </c>
      <c r="BE3767" t="s">
        <v>13112</v>
      </c>
      <c r="BF3767" t="s">
        <v>937</v>
      </c>
      <c r="BH3767">
        <v>113</v>
      </c>
      <c r="BI3767">
        <v>6140</v>
      </c>
      <c r="BJ3767" t="s">
        <v>6464</v>
      </c>
      <c r="BK3767" t="s">
        <v>937</v>
      </c>
      <c r="BP3767">
        <v>177</v>
      </c>
      <c r="BQ3767">
        <v>6130</v>
      </c>
      <c r="BS3767">
        <v>2</v>
      </c>
    </row>
    <row r="3768" spans="43:71" x14ac:dyDescent="0.2">
      <c r="AQ3768">
        <v>110</v>
      </c>
      <c r="AR3768">
        <v>6150</v>
      </c>
      <c r="AS3768" t="s">
        <v>33707</v>
      </c>
      <c r="AT3768" t="s">
        <v>937</v>
      </c>
      <c r="AU3768">
        <v>110</v>
      </c>
      <c r="AV3768">
        <v>6150</v>
      </c>
      <c r="AW3768" t="s">
        <v>26809</v>
      </c>
      <c r="AX3768" t="s">
        <v>937</v>
      </c>
      <c r="AY3768">
        <v>110</v>
      </c>
      <c r="AZ3768">
        <v>6150</v>
      </c>
      <c r="BA3768" t="s">
        <v>19961</v>
      </c>
      <c r="BB3768" t="s">
        <v>937</v>
      </c>
      <c r="BC3768">
        <v>110</v>
      </c>
      <c r="BD3768">
        <v>6150</v>
      </c>
      <c r="BE3768" t="s">
        <v>13113</v>
      </c>
      <c r="BF3768" t="s">
        <v>937</v>
      </c>
      <c r="BH3768">
        <v>113</v>
      </c>
      <c r="BI3768">
        <v>6150</v>
      </c>
      <c r="BJ3768" t="s">
        <v>6465</v>
      </c>
      <c r="BK3768" t="s">
        <v>937</v>
      </c>
      <c r="BP3768">
        <v>177</v>
      </c>
      <c r="BQ3768">
        <v>6131</v>
      </c>
      <c r="BS3768">
        <v>2</v>
      </c>
    </row>
    <row r="3769" spans="43:71" x14ac:dyDescent="0.2">
      <c r="AQ3769">
        <v>110</v>
      </c>
      <c r="AR3769">
        <v>6160</v>
      </c>
      <c r="AS3769" t="s">
        <v>33708</v>
      </c>
      <c r="AT3769" t="s">
        <v>937</v>
      </c>
      <c r="AU3769">
        <v>110</v>
      </c>
      <c r="AV3769">
        <v>6160</v>
      </c>
      <c r="AW3769" t="s">
        <v>26810</v>
      </c>
      <c r="AX3769" t="s">
        <v>937</v>
      </c>
      <c r="AY3769">
        <v>110</v>
      </c>
      <c r="AZ3769">
        <v>6160</v>
      </c>
      <c r="BA3769" t="s">
        <v>19962</v>
      </c>
      <c r="BB3769" t="s">
        <v>937</v>
      </c>
      <c r="BC3769">
        <v>110</v>
      </c>
      <c r="BD3769">
        <v>6160</v>
      </c>
      <c r="BE3769" t="s">
        <v>13114</v>
      </c>
      <c r="BF3769" t="s">
        <v>937</v>
      </c>
      <c r="BH3769">
        <v>113</v>
      </c>
      <c r="BI3769">
        <v>6160</v>
      </c>
      <c r="BJ3769" t="s">
        <v>6466</v>
      </c>
      <c r="BK3769" t="s">
        <v>937</v>
      </c>
      <c r="BP3769">
        <v>177</v>
      </c>
      <c r="BQ3769">
        <v>6140</v>
      </c>
      <c r="BS3769">
        <v>2</v>
      </c>
    </row>
    <row r="3770" spans="43:71" x14ac:dyDescent="0.2">
      <c r="AQ3770">
        <v>110</v>
      </c>
      <c r="AR3770">
        <v>6170</v>
      </c>
      <c r="AS3770" t="s">
        <v>33709</v>
      </c>
      <c r="AT3770" t="s">
        <v>937</v>
      </c>
      <c r="AU3770">
        <v>110</v>
      </c>
      <c r="AV3770">
        <v>6170</v>
      </c>
      <c r="AW3770" t="s">
        <v>26811</v>
      </c>
      <c r="AX3770" t="s">
        <v>937</v>
      </c>
      <c r="AY3770">
        <v>110</v>
      </c>
      <c r="AZ3770">
        <v>6170</v>
      </c>
      <c r="BA3770" t="s">
        <v>19963</v>
      </c>
      <c r="BB3770" t="s">
        <v>937</v>
      </c>
      <c r="BC3770">
        <v>110</v>
      </c>
      <c r="BD3770">
        <v>6170</v>
      </c>
      <c r="BE3770" t="s">
        <v>13115</v>
      </c>
      <c r="BF3770" t="s">
        <v>937</v>
      </c>
      <c r="BH3770">
        <v>113</v>
      </c>
      <c r="BI3770">
        <v>6170</v>
      </c>
      <c r="BJ3770" t="s">
        <v>6467</v>
      </c>
      <c r="BK3770" t="s">
        <v>937</v>
      </c>
      <c r="BP3770">
        <v>177</v>
      </c>
      <c r="BQ3770">
        <v>6150</v>
      </c>
      <c r="BS3770">
        <v>4</v>
      </c>
    </row>
    <row r="3771" spans="43:71" x14ac:dyDescent="0.2">
      <c r="AQ3771">
        <v>110</v>
      </c>
      <c r="AR3771">
        <v>6180</v>
      </c>
      <c r="AS3771" t="s">
        <v>33710</v>
      </c>
      <c r="AT3771" t="s">
        <v>937</v>
      </c>
      <c r="AU3771">
        <v>110</v>
      </c>
      <c r="AV3771">
        <v>6180</v>
      </c>
      <c r="AW3771" t="s">
        <v>26812</v>
      </c>
      <c r="AX3771" t="s">
        <v>937</v>
      </c>
      <c r="AY3771">
        <v>110</v>
      </c>
      <c r="AZ3771">
        <v>6180</v>
      </c>
      <c r="BA3771" t="s">
        <v>19964</v>
      </c>
      <c r="BB3771" t="s">
        <v>937</v>
      </c>
      <c r="BC3771">
        <v>110</v>
      </c>
      <c r="BD3771">
        <v>6180</v>
      </c>
      <c r="BE3771" t="s">
        <v>13116</v>
      </c>
      <c r="BF3771" t="s">
        <v>937</v>
      </c>
      <c r="BH3771">
        <v>113</v>
      </c>
      <c r="BI3771">
        <v>6180</v>
      </c>
      <c r="BJ3771" t="s">
        <v>6468</v>
      </c>
      <c r="BK3771" t="s">
        <v>937</v>
      </c>
      <c r="BP3771">
        <v>177</v>
      </c>
      <c r="BQ3771">
        <v>6160</v>
      </c>
      <c r="BS3771">
        <v>2</v>
      </c>
    </row>
    <row r="3772" spans="43:71" x14ac:dyDescent="0.2">
      <c r="AQ3772">
        <v>110</v>
      </c>
      <c r="AR3772">
        <v>6190</v>
      </c>
      <c r="AS3772" t="s">
        <v>33711</v>
      </c>
      <c r="AT3772" t="s">
        <v>937</v>
      </c>
      <c r="AU3772">
        <v>110</v>
      </c>
      <c r="AV3772">
        <v>6190</v>
      </c>
      <c r="AW3772" t="s">
        <v>26813</v>
      </c>
      <c r="AX3772" t="s">
        <v>937</v>
      </c>
      <c r="AY3772">
        <v>110</v>
      </c>
      <c r="AZ3772">
        <v>6190</v>
      </c>
      <c r="BA3772" t="s">
        <v>19965</v>
      </c>
      <c r="BB3772" t="s">
        <v>937</v>
      </c>
      <c r="BC3772">
        <v>110</v>
      </c>
      <c r="BD3772">
        <v>6190</v>
      </c>
      <c r="BE3772" t="s">
        <v>13117</v>
      </c>
      <c r="BF3772" t="s">
        <v>937</v>
      </c>
      <c r="BH3772">
        <v>113</v>
      </c>
      <c r="BI3772">
        <v>6190</v>
      </c>
      <c r="BJ3772" t="s">
        <v>6469</v>
      </c>
      <c r="BK3772" t="s">
        <v>937</v>
      </c>
      <c r="BP3772">
        <v>177</v>
      </c>
      <c r="BQ3772">
        <v>6170</v>
      </c>
      <c r="BS3772">
        <v>2</v>
      </c>
    </row>
    <row r="3773" spans="43:71" x14ac:dyDescent="0.2">
      <c r="AQ3773">
        <v>110</v>
      </c>
      <c r="AR3773">
        <v>6200</v>
      </c>
      <c r="AS3773" t="s">
        <v>33712</v>
      </c>
      <c r="AT3773" t="s">
        <v>937</v>
      </c>
      <c r="AU3773">
        <v>110</v>
      </c>
      <c r="AV3773">
        <v>6200</v>
      </c>
      <c r="AW3773" t="s">
        <v>26814</v>
      </c>
      <c r="AX3773" t="s">
        <v>937</v>
      </c>
      <c r="AY3773">
        <v>110</v>
      </c>
      <c r="AZ3773">
        <v>6200</v>
      </c>
      <c r="BA3773" t="s">
        <v>19966</v>
      </c>
      <c r="BB3773" t="s">
        <v>937</v>
      </c>
      <c r="BC3773">
        <v>110</v>
      </c>
      <c r="BD3773">
        <v>6200</v>
      </c>
      <c r="BE3773" t="s">
        <v>13118</v>
      </c>
      <c r="BF3773" t="s">
        <v>937</v>
      </c>
      <c r="BH3773">
        <v>113</v>
      </c>
      <c r="BI3773">
        <v>6200</v>
      </c>
      <c r="BJ3773" t="s">
        <v>6470</v>
      </c>
      <c r="BK3773" t="s">
        <v>938</v>
      </c>
      <c r="BP3773">
        <v>177</v>
      </c>
      <c r="BQ3773">
        <v>6180</v>
      </c>
      <c r="BS3773">
        <v>2</v>
      </c>
    </row>
    <row r="3774" spans="43:71" x14ac:dyDescent="0.2">
      <c r="AQ3774">
        <v>110</v>
      </c>
      <c r="AR3774">
        <v>6210</v>
      </c>
      <c r="AS3774" t="s">
        <v>33713</v>
      </c>
      <c r="AT3774" t="s">
        <v>936</v>
      </c>
      <c r="AU3774">
        <v>110</v>
      </c>
      <c r="AV3774">
        <v>6210</v>
      </c>
      <c r="AW3774" t="s">
        <v>26815</v>
      </c>
      <c r="AX3774" t="s">
        <v>936</v>
      </c>
      <c r="AY3774">
        <v>110</v>
      </c>
      <c r="AZ3774">
        <v>6210</v>
      </c>
      <c r="BA3774" t="s">
        <v>19967</v>
      </c>
      <c r="BB3774" t="s">
        <v>936</v>
      </c>
      <c r="BC3774">
        <v>110</v>
      </c>
      <c r="BD3774">
        <v>6210</v>
      </c>
      <c r="BE3774" t="s">
        <v>13119</v>
      </c>
      <c r="BF3774" t="s">
        <v>936</v>
      </c>
      <c r="BH3774">
        <v>113</v>
      </c>
      <c r="BI3774">
        <v>6210</v>
      </c>
      <c r="BJ3774" t="s">
        <v>6471</v>
      </c>
      <c r="BK3774" t="s">
        <v>936</v>
      </c>
      <c r="BP3774">
        <v>177</v>
      </c>
      <c r="BQ3774">
        <v>6190</v>
      </c>
      <c r="BS3774">
        <v>2</v>
      </c>
    </row>
    <row r="3775" spans="43:71" x14ac:dyDescent="0.2">
      <c r="AQ3775">
        <v>110</v>
      </c>
      <c r="AR3775">
        <v>6240</v>
      </c>
      <c r="AS3775" t="s">
        <v>33714</v>
      </c>
      <c r="AT3775" t="s">
        <v>937</v>
      </c>
      <c r="AU3775">
        <v>110</v>
      </c>
      <c r="AV3775">
        <v>6240</v>
      </c>
      <c r="AW3775" t="s">
        <v>26816</v>
      </c>
      <c r="AX3775" t="s">
        <v>937</v>
      </c>
      <c r="AY3775">
        <v>110</v>
      </c>
      <c r="AZ3775">
        <v>6240</v>
      </c>
      <c r="BA3775" t="s">
        <v>19968</v>
      </c>
      <c r="BB3775" t="s">
        <v>937</v>
      </c>
      <c r="BC3775">
        <v>110</v>
      </c>
      <c r="BD3775">
        <v>6240</v>
      </c>
      <c r="BE3775" t="s">
        <v>13120</v>
      </c>
      <c r="BF3775" t="s">
        <v>937</v>
      </c>
      <c r="BH3775">
        <v>113</v>
      </c>
      <c r="BI3775">
        <v>6240</v>
      </c>
      <c r="BJ3775" t="s">
        <v>6472</v>
      </c>
      <c r="BK3775" t="s">
        <v>937</v>
      </c>
      <c r="BP3775">
        <v>177</v>
      </c>
      <c r="BQ3775">
        <v>6200</v>
      </c>
      <c r="BS3775">
        <v>1</v>
      </c>
    </row>
    <row r="3776" spans="43:71" x14ac:dyDescent="0.2">
      <c r="AQ3776">
        <v>110</v>
      </c>
      <c r="AR3776">
        <v>6250</v>
      </c>
      <c r="AS3776" t="s">
        <v>33715</v>
      </c>
      <c r="AT3776" t="s">
        <v>936</v>
      </c>
      <c r="AU3776">
        <v>110</v>
      </c>
      <c r="AV3776">
        <v>6250</v>
      </c>
      <c r="AW3776" t="s">
        <v>26817</v>
      </c>
      <c r="AX3776" t="s">
        <v>936</v>
      </c>
      <c r="AY3776">
        <v>110</v>
      </c>
      <c r="AZ3776">
        <v>6250</v>
      </c>
      <c r="BA3776" t="s">
        <v>19969</v>
      </c>
      <c r="BB3776" t="s">
        <v>936</v>
      </c>
      <c r="BC3776">
        <v>110</v>
      </c>
      <c r="BD3776">
        <v>6250</v>
      </c>
      <c r="BE3776" t="s">
        <v>13121</v>
      </c>
      <c r="BF3776" t="s">
        <v>936</v>
      </c>
      <c r="BH3776">
        <v>113</v>
      </c>
      <c r="BI3776">
        <v>6250</v>
      </c>
      <c r="BJ3776" t="s">
        <v>6473</v>
      </c>
      <c r="BK3776" t="s">
        <v>936</v>
      </c>
      <c r="BP3776">
        <v>177</v>
      </c>
      <c r="BQ3776">
        <v>6210</v>
      </c>
      <c r="BS3776">
        <v>1</v>
      </c>
    </row>
    <row r="3777" spans="43:71" x14ac:dyDescent="0.2">
      <c r="AQ3777">
        <v>110</v>
      </c>
      <c r="AR3777">
        <v>6256</v>
      </c>
      <c r="AS3777" t="s">
        <v>33716</v>
      </c>
      <c r="AT3777" t="s">
        <v>936</v>
      </c>
      <c r="AU3777">
        <v>110</v>
      </c>
      <c r="AV3777">
        <v>6256</v>
      </c>
      <c r="AW3777" t="s">
        <v>26818</v>
      </c>
      <c r="AX3777" t="s">
        <v>936</v>
      </c>
      <c r="AY3777">
        <v>110</v>
      </c>
      <c r="AZ3777">
        <v>6256</v>
      </c>
      <c r="BA3777" t="s">
        <v>19970</v>
      </c>
      <c r="BB3777" t="s">
        <v>936</v>
      </c>
      <c r="BC3777">
        <v>110</v>
      </c>
      <c r="BD3777">
        <v>6256</v>
      </c>
      <c r="BE3777" t="s">
        <v>13122</v>
      </c>
      <c r="BF3777" t="s">
        <v>936</v>
      </c>
      <c r="BH3777">
        <v>113</v>
      </c>
      <c r="BI3777">
        <v>6256</v>
      </c>
      <c r="BJ3777" t="s">
        <v>6474</v>
      </c>
      <c r="BK3777" t="s">
        <v>936</v>
      </c>
      <c r="BP3777">
        <v>177</v>
      </c>
      <c r="BQ3777">
        <v>6240</v>
      </c>
      <c r="BS3777">
        <v>2</v>
      </c>
    </row>
    <row r="3778" spans="43:71" x14ac:dyDescent="0.2">
      <c r="AQ3778">
        <v>110</v>
      </c>
      <c r="AR3778">
        <v>6260</v>
      </c>
      <c r="AS3778" t="s">
        <v>33717</v>
      </c>
      <c r="AT3778" t="s">
        <v>937</v>
      </c>
      <c r="AU3778">
        <v>110</v>
      </c>
      <c r="AV3778">
        <v>6260</v>
      </c>
      <c r="AW3778" t="s">
        <v>26819</v>
      </c>
      <c r="AX3778" t="s">
        <v>937</v>
      </c>
      <c r="AY3778">
        <v>110</v>
      </c>
      <c r="AZ3778">
        <v>6260</v>
      </c>
      <c r="BA3778" t="s">
        <v>19971</v>
      </c>
      <c r="BB3778" t="s">
        <v>937</v>
      </c>
      <c r="BC3778">
        <v>110</v>
      </c>
      <c r="BD3778">
        <v>6260</v>
      </c>
      <c r="BE3778" t="s">
        <v>13123</v>
      </c>
      <c r="BF3778" t="s">
        <v>937</v>
      </c>
      <c r="BH3778">
        <v>113</v>
      </c>
      <c r="BI3778">
        <v>6260</v>
      </c>
      <c r="BJ3778" t="s">
        <v>6475</v>
      </c>
      <c r="BK3778" t="s">
        <v>937</v>
      </c>
      <c r="BP3778">
        <v>177</v>
      </c>
      <c r="BQ3778">
        <v>6250</v>
      </c>
      <c r="BS3778">
        <v>1</v>
      </c>
    </row>
    <row r="3779" spans="43:71" x14ac:dyDescent="0.2">
      <c r="AQ3779">
        <v>110</v>
      </c>
      <c r="AR3779">
        <v>6270</v>
      </c>
      <c r="AS3779" t="s">
        <v>33718</v>
      </c>
      <c r="AT3779" t="s">
        <v>937</v>
      </c>
      <c r="AU3779">
        <v>110</v>
      </c>
      <c r="AV3779">
        <v>6270</v>
      </c>
      <c r="AW3779" t="s">
        <v>26820</v>
      </c>
      <c r="AX3779" t="s">
        <v>937</v>
      </c>
      <c r="AY3779">
        <v>110</v>
      </c>
      <c r="AZ3779">
        <v>6270</v>
      </c>
      <c r="BA3779" t="s">
        <v>19972</v>
      </c>
      <c r="BB3779" t="s">
        <v>937</v>
      </c>
      <c r="BC3779">
        <v>110</v>
      </c>
      <c r="BD3779">
        <v>6270</v>
      </c>
      <c r="BE3779" t="s">
        <v>13124</v>
      </c>
      <c r="BF3779" t="s">
        <v>937</v>
      </c>
      <c r="BH3779">
        <v>113</v>
      </c>
      <c r="BI3779">
        <v>6270</v>
      </c>
      <c r="BJ3779" t="s">
        <v>6476</v>
      </c>
      <c r="BK3779" t="s">
        <v>937</v>
      </c>
      <c r="BP3779">
        <v>177</v>
      </c>
      <c r="BQ3779">
        <v>6256</v>
      </c>
      <c r="BS3779">
        <v>1</v>
      </c>
    </row>
    <row r="3780" spans="43:71" x14ac:dyDescent="0.2">
      <c r="AQ3780">
        <v>110</v>
      </c>
      <c r="AR3780">
        <v>6280</v>
      </c>
      <c r="AS3780" t="s">
        <v>33719</v>
      </c>
      <c r="AT3780" t="s">
        <v>937</v>
      </c>
      <c r="AU3780">
        <v>110</v>
      </c>
      <c r="AV3780">
        <v>6280</v>
      </c>
      <c r="AW3780" t="s">
        <v>26821</v>
      </c>
      <c r="AX3780" t="s">
        <v>936</v>
      </c>
      <c r="AY3780">
        <v>110</v>
      </c>
      <c r="AZ3780">
        <v>6280</v>
      </c>
      <c r="BA3780" t="s">
        <v>19973</v>
      </c>
      <c r="BB3780" t="s">
        <v>936</v>
      </c>
      <c r="BC3780">
        <v>110</v>
      </c>
      <c r="BD3780">
        <v>6280</v>
      </c>
      <c r="BE3780" t="s">
        <v>13125</v>
      </c>
      <c r="BF3780" t="s">
        <v>936</v>
      </c>
      <c r="BH3780">
        <v>113</v>
      </c>
      <c r="BI3780">
        <v>6280</v>
      </c>
      <c r="BJ3780" t="s">
        <v>6477</v>
      </c>
      <c r="BK3780" t="s">
        <v>936</v>
      </c>
      <c r="BP3780">
        <v>177</v>
      </c>
      <c r="BQ3780">
        <v>6260</v>
      </c>
      <c r="BS3780">
        <v>2</v>
      </c>
    </row>
    <row r="3781" spans="43:71" x14ac:dyDescent="0.2">
      <c r="AQ3781">
        <v>110</v>
      </c>
      <c r="AR3781">
        <v>6290</v>
      </c>
      <c r="AS3781" t="s">
        <v>33720</v>
      </c>
      <c r="AT3781" t="s">
        <v>937</v>
      </c>
      <c r="AU3781">
        <v>110</v>
      </c>
      <c r="AV3781">
        <v>6290</v>
      </c>
      <c r="AW3781" t="s">
        <v>26822</v>
      </c>
      <c r="AX3781" t="s">
        <v>937</v>
      </c>
      <c r="AY3781">
        <v>110</v>
      </c>
      <c r="AZ3781">
        <v>6290</v>
      </c>
      <c r="BA3781" t="s">
        <v>19974</v>
      </c>
      <c r="BB3781" t="s">
        <v>937</v>
      </c>
      <c r="BC3781">
        <v>110</v>
      </c>
      <c r="BD3781">
        <v>6290</v>
      </c>
      <c r="BE3781" t="s">
        <v>13126</v>
      </c>
      <c r="BF3781" t="s">
        <v>937</v>
      </c>
      <c r="BH3781">
        <v>113</v>
      </c>
      <c r="BI3781">
        <v>6290</v>
      </c>
      <c r="BJ3781" t="s">
        <v>6478</v>
      </c>
      <c r="BK3781" t="s">
        <v>936</v>
      </c>
      <c r="BP3781">
        <v>177</v>
      </c>
      <c r="BQ3781">
        <v>6270</v>
      </c>
      <c r="BS3781">
        <v>2</v>
      </c>
    </row>
    <row r="3782" spans="43:71" x14ac:dyDescent="0.2">
      <c r="AQ3782">
        <v>110</v>
      </c>
      <c r="AR3782">
        <v>6300</v>
      </c>
      <c r="AS3782" t="s">
        <v>33721</v>
      </c>
      <c r="AT3782" t="s">
        <v>936</v>
      </c>
      <c r="AU3782">
        <v>110</v>
      </c>
      <c r="AV3782">
        <v>6300</v>
      </c>
      <c r="AW3782" t="s">
        <v>26823</v>
      </c>
      <c r="AX3782" t="s">
        <v>936</v>
      </c>
      <c r="AY3782">
        <v>110</v>
      </c>
      <c r="AZ3782">
        <v>6300</v>
      </c>
      <c r="BA3782" t="s">
        <v>19975</v>
      </c>
      <c r="BB3782" t="s">
        <v>936</v>
      </c>
      <c r="BC3782">
        <v>110</v>
      </c>
      <c r="BD3782">
        <v>6300</v>
      </c>
      <c r="BE3782" t="s">
        <v>13127</v>
      </c>
      <c r="BF3782" t="s">
        <v>936</v>
      </c>
      <c r="BH3782">
        <v>113</v>
      </c>
      <c r="BI3782">
        <v>6300</v>
      </c>
      <c r="BJ3782" t="s">
        <v>6479</v>
      </c>
      <c r="BK3782" t="s">
        <v>936</v>
      </c>
      <c r="BP3782">
        <v>177</v>
      </c>
      <c r="BQ3782">
        <v>6280</v>
      </c>
      <c r="BS3782">
        <v>1</v>
      </c>
    </row>
    <row r="3783" spans="43:71" x14ac:dyDescent="0.2">
      <c r="AQ3783">
        <v>110</v>
      </c>
      <c r="AR3783">
        <v>6310</v>
      </c>
      <c r="AS3783" t="s">
        <v>33722</v>
      </c>
      <c r="AT3783" t="s">
        <v>936</v>
      </c>
      <c r="AU3783">
        <v>110</v>
      </c>
      <c r="AV3783">
        <v>6310</v>
      </c>
      <c r="AW3783" t="s">
        <v>26824</v>
      </c>
      <c r="AX3783" t="s">
        <v>936</v>
      </c>
      <c r="AY3783">
        <v>110</v>
      </c>
      <c r="AZ3783">
        <v>6310</v>
      </c>
      <c r="BA3783" t="s">
        <v>19976</v>
      </c>
      <c r="BB3783" t="s">
        <v>936</v>
      </c>
      <c r="BC3783">
        <v>110</v>
      </c>
      <c r="BD3783">
        <v>6310</v>
      </c>
      <c r="BE3783" t="s">
        <v>13128</v>
      </c>
      <c r="BF3783" t="s">
        <v>936</v>
      </c>
      <c r="BH3783">
        <v>113</v>
      </c>
      <c r="BI3783">
        <v>6310</v>
      </c>
      <c r="BJ3783" t="s">
        <v>6480</v>
      </c>
      <c r="BK3783" t="s">
        <v>936</v>
      </c>
      <c r="BP3783">
        <v>177</v>
      </c>
      <c r="BQ3783">
        <v>6290</v>
      </c>
      <c r="BS3783">
        <v>1</v>
      </c>
    </row>
    <row r="3784" spans="43:71" x14ac:dyDescent="0.2">
      <c r="AQ3784">
        <v>110</v>
      </c>
      <c r="AR3784">
        <v>6320</v>
      </c>
      <c r="AS3784" t="s">
        <v>33723</v>
      </c>
      <c r="AT3784" t="s">
        <v>936</v>
      </c>
      <c r="AU3784">
        <v>110</v>
      </c>
      <c r="AV3784">
        <v>6320</v>
      </c>
      <c r="AW3784" t="s">
        <v>26825</v>
      </c>
      <c r="AX3784" t="s">
        <v>936</v>
      </c>
      <c r="AY3784">
        <v>110</v>
      </c>
      <c r="AZ3784">
        <v>6320</v>
      </c>
      <c r="BA3784" t="s">
        <v>19977</v>
      </c>
      <c r="BB3784" t="s">
        <v>936</v>
      </c>
      <c r="BC3784">
        <v>110</v>
      </c>
      <c r="BD3784">
        <v>6320</v>
      </c>
      <c r="BE3784" t="s">
        <v>13129</v>
      </c>
      <c r="BF3784" t="s">
        <v>936</v>
      </c>
      <c r="BH3784">
        <v>113</v>
      </c>
      <c r="BI3784">
        <v>6320</v>
      </c>
      <c r="BJ3784" t="s">
        <v>6481</v>
      </c>
      <c r="BK3784" t="s">
        <v>936</v>
      </c>
      <c r="BP3784">
        <v>177</v>
      </c>
      <c r="BQ3784">
        <v>6300</v>
      </c>
      <c r="BS3784">
        <v>1</v>
      </c>
    </row>
    <row r="3785" spans="43:71" x14ac:dyDescent="0.2">
      <c r="AQ3785">
        <v>110</v>
      </c>
      <c r="AR3785">
        <v>6330</v>
      </c>
      <c r="AS3785" t="s">
        <v>33724</v>
      </c>
      <c r="AT3785" t="s">
        <v>936</v>
      </c>
      <c r="AU3785">
        <v>110</v>
      </c>
      <c r="AV3785">
        <v>6330</v>
      </c>
      <c r="AW3785" t="s">
        <v>26826</v>
      </c>
      <c r="AX3785" t="s">
        <v>936</v>
      </c>
      <c r="AY3785">
        <v>110</v>
      </c>
      <c r="AZ3785">
        <v>6330</v>
      </c>
      <c r="BA3785" t="s">
        <v>19978</v>
      </c>
      <c r="BB3785" t="s">
        <v>936</v>
      </c>
      <c r="BC3785">
        <v>110</v>
      </c>
      <c r="BD3785">
        <v>6330</v>
      </c>
      <c r="BE3785" t="s">
        <v>13130</v>
      </c>
      <c r="BF3785" t="s">
        <v>936</v>
      </c>
      <c r="BH3785">
        <v>113</v>
      </c>
      <c r="BI3785">
        <v>6330</v>
      </c>
      <c r="BJ3785" t="s">
        <v>6482</v>
      </c>
      <c r="BK3785" t="s">
        <v>936</v>
      </c>
      <c r="BP3785">
        <v>177</v>
      </c>
      <c r="BQ3785">
        <v>6310</v>
      </c>
      <c r="BS3785">
        <v>1</v>
      </c>
    </row>
    <row r="3786" spans="43:71" x14ac:dyDescent="0.2">
      <c r="AQ3786">
        <v>110</v>
      </c>
      <c r="AR3786">
        <v>6340</v>
      </c>
      <c r="AS3786" t="s">
        <v>33725</v>
      </c>
      <c r="AT3786" t="s">
        <v>936</v>
      </c>
      <c r="AU3786">
        <v>110</v>
      </c>
      <c r="AV3786">
        <v>6340</v>
      </c>
      <c r="AW3786" t="s">
        <v>26827</v>
      </c>
      <c r="AX3786" t="s">
        <v>936</v>
      </c>
      <c r="AY3786">
        <v>110</v>
      </c>
      <c r="AZ3786">
        <v>6340</v>
      </c>
      <c r="BA3786" t="s">
        <v>19979</v>
      </c>
      <c r="BB3786" t="s">
        <v>936</v>
      </c>
      <c r="BC3786">
        <v>110</v>
      </c>
      <c r="BD3786">
        <v>6340</v>
      </c>
      <c r="BE3786" t="s">
        <v>13131</v>
      </c>
      <c r="BF3786" t="s">
        <v>936</v>
      </c>
      <c r="BH3786">
        <v>113</v>
      </c>
      <c r="BI3786">
        <v>6340</v>
      </c>
      <c r="BJ3786" t="s">
        <v>6483</v>
      </c>
      <c r="BK3786" t="s">
        <v>936</v>
      </c>
      <c r="BP3786">
        <v>177</v>
      </c>
      <c r="BQ3786">
        <v>6320</v>
      </c>
      <c r="BS3786">
        <v>1</v>
      </c>
    </row>
    <row r="3787" spans="43:71" x14ac:dyDescent="0.2">
      <c r="AQ3787">
        <v>110</v>
      </c>
      <c r="AR3787">
        <v>6350</v>
      </c>
      <c r="AS3787" t="s">
        <v>33726</v>
      </c>
      <c r="AT3787" t="s">
        <v>936</v>
      </c>
      <c r="AU3787">
        <v>110</v>
      </c>
      <c r="AV3787">
        <v>6350</v>
      </c>
      <c r="AW3787" t="s">
        <v>26828</v>
      </c>
      <c r="AX3787" t="s">
        <v>936</v>
      </c>
      <c r="AY3787">
        <v>110</v>
      </c>
      <c r="AZ3787">
        <v>6350</v>
      </c>
      <c r="BA3787" t="s">
        <v>19980</v>
      </c>
      <c r="BB3787" t="s">
        <v>936</v>
      </c>
      <c r="BC3787">
        <v>110</v>
      </c>
      <c r="BD3787">
        <v>6350</v>
      </c>
      <c r="BE3787" t="s">
        <v>13132</v>
      </c>
      <c r="BF3787" t="s">
        <v>936</v>
      </c>
      <c r="BH3787">
        <v>113</v>
      </c>
      <c r="BI3787">
        <v>6350</v>
      </c>
      <c r="BJ3787" t="s">
        <v>6484</v>
      </c>
      <c r="BK3787" t="s">
        <v>936</v>
      </c>
      <c r="BP3787">
        <v>177</v>
      </c>
      <c r="BQ3787">
        <v>6330</v>
      </c>
      <c r="BS3787">
        <v>1</v>
      </c>
    </row>
    <row r="3788" spans="43:71" x14ac:dyDescent="0.2">
      <c r="AQ3788">
        <v>110</v>
      </c>
      <c r="AR3788">
        <v>6360</v>
      </c>
      <c r="AS3788" t="s">
        <v>33727</v>
      </c>
      <c r="AT3788" t="s">
        <v>936</v>
      </c>
      <c r="AU3788">
        <v>110</v>
      </c>
      <c r="AV3788">
        <v>6360</v>
      </c>
      <c r="AW3788" t="s">
        <v>26829</v>
      </c>
      <c r="AX3788" t="s">
        <v>936</v>
      </c>
      <c r="AY3788">
        <v>110</v>
      </c>
      <c r="AZ3788">
        <v>6360</v>
      </c>
      <c r="BA3788" t="s">
        <v>19981</v>
      </c>
      <c r="BB3788" t="s">
        <v>936</v>
      </c>
      <c r="BC3788">
        <v>110</v>
      </c>
      <c r="BD3788">
        <v>6360</v>
      </c>
      <c r="BE3788" t="s">
        <v>13133</v>
      </c>
      <c r="BF3788" t="s">
        <v>936</v>
      </c>
      <c r="BH3788">
        <v>113</v>
      </c>
      <c r="BI3788">
        <v>6360</v>
      </c>
      <c r="BJ3788" t="s">
        <v>6485</v>
      </c>
      <c r="BK3788" t="s">
        <v>936</v>
      </c>
      <c r="BP3788">
        <v>177</v>
      </c>
      <c r="BQ3788">
        <v>6340</v>
      </c>
      <c r="BS3788">
        <v>1</v>
      </c>
    </row>
    <row r="3789" spans="43:71" x14ac:dyDescent="0.2">
      <c r="AQ3789">
        <v>110</v>
      </c>
      <c r="AR3789">
        <v>7205</v>
      </c>
      <c r="AS3789" t="s">
        <v>33728</v>
      </c>
      <c r="AT3789" t="s">
        <v>937</v>
      </c>
      <c r="AU3789">
        <v>110</v>
      </c>
      <c r="AV3789">
        <v>7205</v>
      </c>
      <c r="AW3789" t="s">
        <v>26830</v>
      </c>
      <c r="AX3789" t="s">
        <v>937</v>
      </c>
      <c r="AY3789">
        <v>110</v>
      </c>
      <c r="AZ3789">
        <v>7205</v>
      </c>
      <c r="BA3789" t="s">
        <v>19982</v>
      </c>
      <c r="BB3789" t="s">
        <v>937</v>
      </c>
      <c r="BC3789">
        <v>110</v>
      </c>
      <c r="BD3789">
        <v>7205</v>
      </c>
      <c r="BE3789" t="s">
        <v>13134</v>
      </c>
      <c r="BF3789" t="s">
        <v>937</v>
      </c>
      <c r="BH3789">
        <v>113</v>
      </c>
      <c r="BI3789">
        <v>7205</v>
      </c>
      <c r="BJ3789" t="s">
        <v>6486</v>
      </c>
      <c r="BK3789" t="s">
        <v>937</v>
      </c>
      <c r="BP3789">
        <v>180</v>
      </c>
      <c r="BQ3789">
        <v>6010</v>
      </c>
      <c r="BS3789">
        <v>2</v>
      </c>
    </row>
    <row r="3790" spans="43:71" x14ac:dyDescent="0.2">
      <c r="AQ3790">
        <v>110</v>
      </c>
      <c r="AR3790">
        <v>7206</v>
      </c>
      <c r="AS3790" t="s">
        <v>33729</v>
      </c>
      <c r="AT3790" t="s">
        <v>936</v>
      </c>
      <c r="AU3790">
        <v>110</v>
      </c>
      <c r="AV3790">
        <v>7206</v>
      </c>
      <c r="AW3790" t="s">
        <v>26831</v>
      </c>
      <c r="AX3790" t="s">
        <v>936</v>
      </c>
      <c r="AY3790">
        <v>110</v>
      </c>
      <c r="AZ3790">
        <v>7206</v>
      </c>
      <c r="BA3790" t="s">
        <v>19983</v>
      </c>
      <c r="BB3790" t="s">
        <v>936</v>
      </c>
      <c r="BC3790">
        <v>110</v>
      </c>
      <c r="BD3790">
        <v>7206</v>
      </c>
      <c r="BE3790" t="s">
        <v>13135</v>
      </c>
      <c r="BF3790" t="s">
        <v>936</v>
      </c>
      <c r="BH3790">
        <v>113</v>
      </c>
      <c r="BI3790">
        <v>7206</v>
      </c>
      <c r="BJ3790" t="s">
        <v>6487</v>
      </c>
      <c r="BK3790" t="s">
        <v>936</v>
      </c>
      <c r="BP3790">
        <v>180</v>
      </c>
      <c r="BQ3790">
        <v>6020</v>
      </c>
      <c r="BS3790">
        <v>2</v>
      </c>
    </row>
    <row r="3791" spans="43:71" x14ac:dyDescent="0.2">
      <c r="AQ3791">
        <v>110</v>
      </c>
      <c r="AR3791">
        <v>7207</v>
      </c>
      <c r="AS3791" t="s">
        <v>33730</v>
      </c>
      <c r="AT3791" t="s">
        <v>937</v>
      </c>
      <c r="AU3791">
        <v>110</v>
      </c>
      <c r="AV3791">
        <v>7207</v>
      </c>
      <c r="AW3791" t="s">
        <v>26832</v>
      </c>
      <c r="AX3791" t="s">
        <v>937</v>
      </c>
      <c r="AY3791">
        <v>110</v>
      </c>
      <c r="AZ3791">
        <v>7207</v>
      </c>
      <c r="BA3791" t="s">
        <v>19984</v>
      </c>
      <c r="BB3791" t="s">
        <v>937</v>
      </c>
      <c r="BC3791">
        <v>110</v>
      </c>
      <c r="BD3791">
        <v>7207</v>
      </c>
      <c r="BE3791" t="s">
        <v>13136</v>
      </c>
      <c r="BF3791" t="s">
        <v>937</v>
      </c>
      <c r="BH3791">
        <v>113</v>
      </c>
      <c r="BI3791">
        <v>7207</v>
      </c>
      <c r="BJ3791" t="s">
        <v>6488</v>
      </c>
      <c r="BK3791" t="s">
        <v>936</v>
      </c>
      <c r="BP3791">
        <v>180</v>
      </c>
      <c r="BQ3791">
        <v>6030</v>
      </c>
      <c r="BS3791">
        <v>2</v>
      </c>
    </row>
    <row r="3792" spans="43:71" x14ac:dyDescent="0.2">
      <c r="AQ3792">
        <v>110</v>
      </c>
      <c r="AR3792">
        <v>7210</v>
      </c>
      <c r="AS3792" t="s">
        <v>33731</v>
      </c>
      <c r="AT3792" t="s">
        <v>937</v>
      </c>
      <c r="AU3792">
        <v>110</v>
      </c>
      <c r="AV3792">
        <v>7210</v>
      </c>
      <c r="AW3792" t="s">
        <v>26833</v>
      </c>
      <c r="AX3792" t="s">
        <v>937</v>
      </c>
      <c r="AY3792">
        <v>110</v>
      </c>
      <c r="AZ3792">
        <v>7210</v>
      </c>
      <c r="BA3792" t="s">
        <v>19985</v>
      </c>
      <c r="BB3792" t="s">
        <v>937</v>
      </c>
      <c r="BC3792">
        <v>110</v>
      </c>
      <c r="BD3792">
        <v>7210</v>
      </c>
      <c r="BE3792" t="s">
        <v>13137</v>
      </c>
      <c r="BF3792" t="s">
        <v>937</v>
      </c>
      <c r="BH3792">
        <v>113</v>
      </c>
      <c r="BI3792">
        <v>7210</v>
      </c>
      <c r="BJ3792" t="s">
        <v>6489</v>
      </c>
      <c r="BK3792" t="s">
        <v>937</v>
      </c>
      <c r="BP3792">
        <v>180</v>
      </c>
      <c r="BQ3792">
        <v>6040</v>
      </c>
      <c r="BS3792">
        <v>2</v>
      </c>
    </row>
    <row r="3793" spans="43:71" x14ac:dyDescent="0.2">
      <c r="AQ3793">
        <v>110</v>
      </c>
      <c r="AR3793">
        <v>8073</v>
      </c>
      <c r="AS3793" t="s">
        <v>33732</v>
      </c>
      <c r="AT3793" t="s">
        <v>936</v>
      </c>
      <c r="AU3793">
        <v>110</v>
      </c>
      <c r="AV3793">
        <v>8073</v>
      </c>
      <c r="AW3793" t="s">
        <v>26834</v>
      </c>
      <c r="AX3793" t="s">
        <v>936</v>
      </c>
      <c r="AY3793">
        <v>110</v>
      </c>
      <c r="AZ3793">
        <v>8073</v>
      </c>
      <c r="BA3793" t="s">
        <v>19986</v>
      </c>
      <c r="BB3793" t="s">
        <v>936</v>
      </c>
      <c r="BC3793">
        <v>110</v>
      </c>
      <c r="BD3793">
        <v>8073</v>
      </c>
      <c r="BE3793" t="s">
        <v>13138</v>
      </c>
      <c r="BF3793" t="s">
        <v>936</v>
      </c>
      <c r="BH3793">
        <v>113</v>
      </c>
      <c r="BI3793">
        <v>8073</v>
      </c>
      <c r="BJ3793" t="s">
        <v>6490</v>
      </c>
      <c r="BK3793" t="s">
        <v>936</v>
      </c>
      <c r="BP3793">
        <v>180</v>
      </c>
      <c r="BQ3793">
        <v>6070</v>
      </c>
      <c r="BS3793">
        <v>1</v>
      </c>
    </row>
    <row r="3794" spans="43:71" x14ac:dyDescent="0.2">
      <c r="AQ3794">
        <v>110</v>
      </c>
      <c r="AR3794">
        <v>8074</v>
      </c>
      <c r="AS3794" t="s">
        <v>33733</v>
      </c>
      <c r="AT3794" t="s">
        <v>937</v>
      </c>
      <c r="AU3794">
        <v>110</v>
      </c>
      <c r="AV3794">
        <v>8074</v>
      </c>
      <c r="AW3794" t="s">
        <v>26835</v>
      </c>
      <c r="AX3794" t="s">
        <v>937</v>
      </c>
      <c r="AY3794">
        <v>110</v>
      </c>
      <c r="AZ3794">
        <v>8074</v>
      </c>
      <c r="BA3794" t="s">
        <v>19987</v>
      </c>
      <c r="BB3794" t="s">
        <v>937</v>
      </c>
      <c r="BC3794">
        <v>110</v>
      </c>
      <c r="BD3794">
        <v>8074</v>
      </c>
      <c r="BE3794" t="s">
        <v>13139</v>
      </c>
      <c r="BF3794" t="s">
        <v>937</v>
      </c>
      <c r="BH3794">
        <v>113</v>
      </c>
      <c r="BI3794">
        <v>8074</v>
      </c>
      <c r="BJ3794" t="s">
        <v>6491</v>
      </c>
      <c r="BK3794" t="s">
        <v>937</v>
      </c>
      <c r="BP3794">
        <v>180</v>
      </c>
      <c r="BQ3794">
        <v>6080</v>
      </c>
      <c r="BS3794">
        <v>1</v>
      </c>
    </row>
    <row r="3795" spans="43:71" x14ac:dyDescent="0.2">
      <c r="AQ3795">
        <v>110</v>
      </c>
      <c r="AR3795">
        <v>8075</v>
      </c>
      <c r="AS3795" t="s">
        <v>33734</v>
      </c>
      <c r="AT3795" t="s">
        <v>936</v>
      </c>
      <c r="AU3795">
        <v>110</v>
      </c>
      <c r="AV3795">
        <v>8075</v>
      </c>
      <c r="AW3795" t="s">
        <v>26836</v>
      </c>
      <c r="AX3795" t="s">
        <v>936</v>
      </c>
      <c r="AY3795">
        <v>110</v>
      </c>
      <c r="AZ3795">
        <v>8075</v>
      </c>
      <c r="BA3795" t="s">
        <v>19988</v>
      </c>
      <c r="BB3795" t="s">
        <v>936</v>
      </c>
      <c r="BC3795">
        <v>110</v>
      </c>
      <c r="BD3795">
        <v>8075</v>
      </c>
      <c r="BE3795" t="s">
        <v>13140</v>
      </c>
      <c r="BF3795" t="s">
        <v>936</v>
      </c>
      <c r="BH3795">
        <v>113</v>
      </c>
      <c r="BI3795">
        <v>8075</v>
      </c>
      <c r="BJ3795" t="s">
        <v>6492</v>
      </c>
      <c r="BK3795" t="s">
        <v>936</v>
      </c>
      <c r="BP3795">
        <v>180</v>
      </c>
      <c r="BQ3795">
        <v>6090</v>
      </c>
      <c r="BS3795">
        <v>2</v>
      </c>
    </row>
    <row r="3796" spans="43:71" x14ac:dyDescent="0.2">
      <c r="AQ3796">
        <v>110</v>
      </c>
      <c r="AR3796">
        <v>8076</v>
      </c>
      <c r="AS3796" t="s">
        <v>33735</v>
      </c>
      <c r="AT3796" t="s">
        <v>937</v>
      </c>
      <c r="AU3796">
        <v>110</v>
      </c>
      <c r="AV3796">
        <v>8076</v>
      </c>
      <c r="AW3796" t="s">
        <v>26837</v>
      </c>
      <c r="AX3796" t="s">
        <v>937</v>
      </c>
      <c r="AY3796">
        <v>110</v>
      </c>
      <c r="AZ3796">
        <v>8076</v>
      </c>
      <c r="BA3796" t="s">
        <v>19989</v>
      </c>
      <c r="BB3796" t="s">
        <v>937</v>
      </c>
      <c r="BC3796">
        <v>110</v>
      </c>
      <c r="BD3796">
        <v>8076</v>
      </c>
      <c r="BE3796" t="s">
        <v>13141</v>
      </c>
      <c r="BF3796" t="s">
        <v>937</v>
      </c>
      <c r="BH3796">
        <v>113</v>
      </c>
      <c r="BI3796">
        <v>8076</v>
      </c>
      <c r="BJ3796" t="s">
        <v>6493</v>
      </c>
      <c r="BK3796" t="s">
        <v>937</v>
      </c>
      <c r="BP3796">
        <v>180</v>
      </c>
      <c r="BQ3796">
        <v>6100</v>
      </c>
      <c r="BS3796">
        <v>2</v>
      </c>
    </row>
    <row r="3797" spans="43:71" x14ac:dyDescent="0.2">
      <c r="AQ3797">
        <v>110</v>
      </c>
      <c r="AR3797">
        <v>8077</v>
      </c>
      <c r="AS3797" t="s">
        <v>33736</v>
      </c>
      <c r="AT3797" t="s">
        <v>937</v>
      </c>
      <c r="AU3797">
        <v>110</v>
      </c>
      <c r="AV3797">
        <v>8077</v>
      </c>
      <c r="AW3797" t="s">
        <v>26838</v>
      </c>
      <c r="AX3797" t="s">
        <v>937</v>
      </c>
      <c r="AY3797">
        <v>110</v>
      </c>
      <c r="AZ3797">
        <v>8077</v>
      </c>
      <c r="BA3797" t="s">
        <v>19990</v>
      </c>
      <c r="BB3797" t="s">
        <v>937</v>
      </c>
      <c r="BC3797">
        <v>110</v>
      </c>
      <c r="BD3797">
        <v>8077</v>
      </c>
      <c r="BE3797" t="s">
        <v>13142</v>
      </c>
      <c r="BF3797" t="s">
        <v>937</v>
      </c>
      <c r="BH3797">
        <v>113</v>
      </c>
      <c r="BI3797">
        <v>8077</v>
      </c>
      <c r="BJ3797" t="s">
        <v>6494</v>
      </c>
      <c r="BK3797" t="s">
        <v>937</v>
      </c>
      <c r="BP3797">
        <v>180</v>
      </c>
      <c r="BQ3797">
        <v>6101</v>
      </c>
      <c r="BS3797">
        <v>2</v>
      </c>
    </row>
    <row r="3798" spans="43:71" x14ac:dyDescent="0.2">
      <c r="AQ3798">
        <v>110</v>
      </c>
      <c r="AR3798">
        <v>8078</v>
      </c>
      <c r="AS3798" t="s">
        <v>33737</v>
      </c>
      <c r="AT3798" t="s">
        <v>937</v>
      </c>
      <c r="AU3798">
        <v>110</v>
      </c>
      <c r="AV3798">
        <v>8078</v>
      </c>
      <c r="AW3798" t="s">
        <v>26839</v>
      </c>
      <c r="AX3798" t="s">
        <v>937</v>
      </c>
      <c r="AY3798">
        <v>110</v>
      </c>
      <c r="AZ3798">
        <v>8078</v>
      </c>
      <c r="BA3798" t="s">
        <v>19991</v>
      </c>
      <c r="BB3798" t="s">
        <v>937</v>
      </c>
      <c r="BC3798">
        <v>110</v>
      </c>
      <c r="BD3798">
        <v>8078</v>
      </c>
      <c r="BE3798" t="s">
        <v>13143</v>
      </c>
      <c r="BF3798" t="s">
        <v>937</v>
      </c>
      <c r="BH3798">
        <v>113</v>
      </c>
      <c r="BI3798">
        <v>8078</v>
      </c>
      <c r="BJ3798" t="s">
        <v>6495</v>
      </c>
      <c r="BK3798" t="s">
        <v>937</v>
      </c>
      <c r="BP3798">
        <v>180</v>
      </c>
      <c r="BQ3798">
        <v>6110</v>
      </c>
      <c r="BS3798">
        <v>1</v>
      </c>
    </row>
    <row r="3799" spans="43:71" x14ac:dyDescent="0.2">
      <c r="AQ3799">
        <v>110</v>
      </c>
      <c r="AR3799">
        <v>8079</v>
      </c>
      <c r="AS3799" t="s">
        <v>33738</v>
      </c>
      <c r="AT3799" t="s">
        <v>937</v>
      </c>
      <c r="AU3799">
        <v>110</v>
      </c>
      <c r="AV3799">
        <v>8079</v>
      </c>
      <c r="AW3799" t="s">
        <v>26840</v>
      </c>
      <c r="AX3799" t="s">
        <v>937</v>
      </c>
      <c r="AY3799">
        <v>110</v>
      </c>
      <c r="AZ3799">
        <v>8079</v>
      </c>
      <c r="BA3799" t="s">
        <v>19992</v>
      </c>
      <c r="BB3799" t="s">
        <v>937</v>
      </c>
      <c r="BC3799">
        <v>110</v>
      </c>
      <c r="BD3799">
        <v>8079</v>
      </c>
      <c r="BE3799" t="s">
        <v>13144</v>
      </c>
      <c r="BF3799" t="s">
        <v>937</v>
      </c>
      <c r="BH3799">
        <v>113</v>
      </c>
      <c r="BI3799">
        <v>8079</v>
      </c>
      <c r="BJ3799" t="s">
        <v>6496</v>
      </c>
      <c r="BK3799" t="s">
        <v>937</v>
      </c>
      <c r="BP3799">
        <v>180</v>
      </c>
      <c r="BQ3799">
        <v>6130</v>
      </c>
      <c r="BS3799">
        <v>2</v>
      </c>
    </row>
    <row r="3800" spans="43:71" x14ac:dyDescent="0.2">
      <c r="AQ3800">
        <v>110</v>
      </c>
      <c r="AR3800">
        <v>8080</v>
      </c>
      <c r="AS3800" t="s">
        <v>33739</v>
      </c>
      <c r="AT3800" t="s">
        <v>938</v>
      </c>
      <c r="AU3800">
        <v>110</v>
      </c>
      <c r="AV3800">
        <v>8080</v>
      </c>
      <c r="AW3800" t="s">
        <v>26841</v>
      </c>
      <c r="AX3800" t="s">
        <v>938</v>
      </c>
      <c r="AY3800">
        <v>110</v>
      </c>
      <c r="AZ3800">
        <v>8080</v>
      </c>
      <c r="BA3800" t="s">
        <v>19993</v>
      </c>
      <c r="BB3800" t="s">
        <v>938</v>
      </c>
      <c r="BC3800">
        <v>110</v>
      </c>
      <c r="BD3800">
        <v>8080</v>
      </c>
      <c r="BE3800" t="s">
        <v>13145</v>
      </c>
      <c r="BF3800" t="s">
        <v>938</v>
      </c>
      <c r="BH3800">
        <v>113</v>
      </c>
      <c r="BI3800">
        <v>8080</v>
      </c>
      <c r="BJ3800" t="s">
        <v>6497</v>
      </c>
      <c r="BK3800" t="s">
        <v>937</v>
      </c>
      <c r="BP3800">
        <v>180</v>
      </c>
      <c r="BQ3800">
        <v>6131</v>
      </c>
      <c r="BS3800">
        <v>4</v>
      </c>
    </row>
    <row r="3801" spans="43:71" x14ac:dyDescent="0.2">
      <c r="AQ3801">
        <v>110</v>
      </c>
      <c r="AR3801">
        <v>8081</v>
      </c>
      <c r="AS3801" t="s">
        <v>33740</v>
      </c>
      <c r="AT3801" t="s">
        <v>937</v>
      </c>
      <c r="AU3801">
        <v>110</v>
      </c>
      <c r="AV3801">
        <v>8081</v>
      </c>
      <c r="AW3801" t="s">
        <v>26842</v>
      </c>
      <c r="AX3801" t="s">
        <v>937</v>
      </c>
      <c r="AY3801">
        <v>110</v>
      </c>
      <c r="AZ3801">
        <v>8081</v>
      </c>
      <c r="BA3801" t="s">
        <v>19994</v>
      </c>
      <c r="BB3801" t="s">
        <v>937</v>
      </c>
      <c r="BC3801">
        <v>110</v>
      </c>
      <c r="BD3801">
        <v>8081</v>
      </c>
      <c r="BE3801" t="s">
        <v>13146</v>
      </c>
      <c r="BF3801" t="s">
        <v>937</v>
      </c>
      <c r="BH3801">
        <v>113</v>
      </c>
      <c r="BI3801">
        <v>8081</v>
      </c>
      <c r="BJ3801" t="s">
        <v>6498</v>
      </c>
      <c r="BK3801" t="s">
        <v>937</v>
      </c>
      <c r="BP3801">
        <v>180</v>
      </c>
      <c r="BQ3801">
        <v>6140</v>
      </c>
      <c r="BS3801">
        <v>2</v>
      </c>
    </row>
    <row r="3802" spans="43:71" x14ac:dyDescent="0.2">
      <c r="AQ3802">
        <v>110</v>
      </c>
      <c r="AR3802">
        <v>8082</v>
      </c>
      <c r="AS3802" t="s">
        <v>33741</v>
      </c>
      <c r="AT3802" t="s">
        <v>938</v>
      </c>
      <c r="AU3802">
        <v>110</v>
      </c>
      <c r="AV3802">
        <v>8082</v>
      </c>
      <c r="AW3802" t="s">
        <v>26843</v>
      </c>
      <c r="AX3802" t="s">
        <v>938</v>
      </c>
      <c r="AY3802">
        <v>110</v>
      </c>
      <c r="AZ3802">
        <v>8082</v>
      </c>
      <c r="BA3802" t="s">
        <v>19995</v>
      </c>
      <c r="BB3802" t="s">
        <v>938</v>
      </c>
      <c r="BC3802">
        <v>110</v>
      </c>
      <c r="BD3802">
        <v>8082</v>
      </c>
      <c r="BE3802" t="s">
        <v>13147</v>
      </c>
      <c r="BF3802" t="s">
        <v>938</v>
      </c>
      <c r="BH3802">
        <v>113</v>
      </c>
      <c r="BI3802">
        <v>8082</v>
      </c>
      <c r="BJ3802" t="s">
        <v>6499</v>
      </c>
      <c r="BK3802" t="s">
        <v>937</v>
      </c>
      <c r="BP3802">
        <v>180</v>
      </c>
      <c r="BQ3802">
        <v>6150</v>
      </c>
      <c r="BS3802">
        <v>1</v>
      </c>
    </row>
    <row r="3803" spans="43:71" x14ac:dyDescent="0.2">
      <c r="AQ3803">
        <v>110</v>
      </c>
      <c r="AR3803">
        <v>8083</v>
      </c>
      <c r="AS3803" t="s">
        <v>33742</v>
      </c>
      <c r="AT3803" t="s">
        <v>937</v>
      </c>
      <c r="AU3803">
        <v>110</v>
      </c>
      <c r="AV3803">
        <v>8083</v>
      </c>
      <c r="AW3803" t="s">
        <v>26844</v>
      </c>
      <c r="AX3803" t="s">
        <v>937</v>
      </c>
      <c r="AY3803">
        <v>110</v>
      </c>
      <c r="AZ3803">
        <v>8083</v>
      </c>
      <c r="BA3803" t="s">
        <v>19996</v>
      </c>
      <c r="BB3803" t="s">
        <v>937</v>
      </c>
      <c r="BC3803">
        <v>110</v>
      </c>
      <c r="BD3803">
        <v>8083</v>
      </c>
      <c r="BE3803" t="s">
        <v>13148</v>
      </c>
      <c r="BF3803" t="s">
        <v>937</v>
      </c>
      <c r="BH3803">
        <v>113</v>
      </c>
      <c r="BI3803">
        <v>8083</v>
      </c>
      <c r="BJ3803" t="s">
        <v>6500</v>
      </c>
      <c r="BK3803" t="s">
        <v>937</v>
      </c>
      <c r="BP3803">
        <v>180</v>
      </c>
      <c r="BQ3803">
        <v>6160</v>
      </c>
      <c r="BS3803">
        <v>2</v>
      </c>
    </row>
    <row r="3804" spans="43:71" x14ac:dyDescent="0.2">
      <c r="AQ3804">
        <v>110</v>
      </c>
      <c r="AR3804">
        <v>8084</v>
      </c>
      <c r="AS3804" t="s">
        <v>33743</v>
      </c>
      <c r="AT3804" t="s">
        <v>937</v>
      </c>
      <c r="AU3804">
        <v>110</v>
      </c>
      <c r="AV3804">
        <v>8084</v>
      </c>
      <c r="AW3804" t="s">
        <v>26845</v>
      </c>
      <c r="AX3804" t="s">
        <v>937</v>
      </c>
      <c r="AY3804">
        <v>110</v>
      </c>
      <c r="AZ3804">
        <v>8084</v>
      </c>
      <c r="BA3804" t="s">
        <v>19997</v>
      </c>
      <c r="BB3804" t="s">
        <v>937</v>
      </c>
      <c r="BC3804">
        <v>110</v>
      </c>
      <c r="BD3804">
        <v>8084</v>
      </c>
      <c r="BE3804" t="s">
        <v>13149</v>
      </c>
      <c r="BF3804" t="s">
        <v>937</v>
      </c>
      <c r="BH3804">
        <v>113</v>
      </c>
      <c r="BI3804">
        <v>8084</v>
      </c>
      <c r="BJ3804" t="s">
        <v>6501</v>
      </c>
      <c r="BK3804" t="s">
        <v>937</v>
      </c>
      <c r="BP3804">
        <v>180</v>
      </c>
      <c r="BQ3804">
        <v>6170</v>
      </c>
      <c r="BS3804">
        <v>2</v>
      </c>
    </row>
    <row r="3805" spans="43:71" x14ac:dyDescent="0.2">
      <c r="AQ3805">
        <v>112</v>
      </c>
      <c r="AR3805">
        <v>6010</v>
      </c>
      <c r="AS3805" t="s">
        <v>33744</v>
      </c>
      <c r="AT3805" t="s">
        <v>937</v>
      </c>
      <c r="AU3805">
        <v>112</v>
      </c>
      <c r="AV3805">
        <v>6010</v>
      </c>
      <c r="AW3805" t="s">
        <v>26846</v>
      </c>
      <c r="AX3805" t="s">
        <v>937</v>
      </c>
      <c r="AY3805">
        <v>112</v>
      </c>
      <c r="AZ3805">
        <v>6010</v>
      </c>
      <c r="BA3805" t="s">
        <v>19998</v>
      </c>
      <c r="BB3805" t="s">
        <v>937</v>
      </c>
      <c r="BC3805">
        <v>112</v>
      </c>
      <c r="BD3805">
        <v>6010</v>
      </c>
      <c r="BE3805" t="s">
        <v>13150</v>
      </c>
      <c r="BF3805" t="s">
        <v>937</v>
      </c>
      <c r="BH3805">
        <v>114</v>
      </c>
      <c r="BI3805">
        <v>6010</v>
      </c>
      <c r="BJ3805" t="s">
        <v>6502</v>
      </c>
      <c r="BK3805" t="s">
        <v>937</v>
      </c>
      <c r="BP3805">
        <v>180</v>
      </c>
      <c r="BQ3805">
        <v>6180</v>
      </c>
      <c r="BS3805">
        <v>4</v>
      </c>
    </row>
    <row r="3806" spans="43:71" x14ac:dyDescent="0.2">
      <c r="AQ3806">
        <v>112</v>
      </c>
      <c r="AR3806">
        <v>6020</v>
      </c>
      <c r="AS3806" t="s">
        <v>33745</v>
      </c>
      <c r="AT3806" t="s">
        <v>937</v>
      </c>
      <c r="AU3806">
        <v>112</v>
      </c>
      <c r="AV3806">
        <v>6020</v>
      </c>
      <c r="AW3806" t="s">
        <v>26847</v>
      </c>
      <c r="AX3806" t="s">
        <v>937</v>
      </c>
      <c r="AY3806">
        <v>112</v>
      </c>
      <c r="AZ3806">
        <v>6020</v>
      </c>
      <c r="BA3806" t="s">
        <v>19999</v>
      </c>
      <c r="BB3806" t="s">
        <v>937</v>
      </c>
      <c r="BC3806">
        <v>112</v>
      </c>
      <c r="BD3806">
        <v>6020</v>
      </c>
      <c r="BE3806" t="s">
        <v>13151</v>
      </c>
      <c r="BF3806" t="s">
        <v>937</v>
      </c>
      <c r="BH3806">
        <v>114</v>
      </c>
      <c r="BI3806">
        <v>6020</v>
      </c>
      <c r="BJ3806" t="s">
        <v>6503</v>
      </c>
      <c r="BK3806" t="s">
        <v>937</v>
      </c>
      <c r="BP3806">
        <v>180</v>
      </c>
      <c r="BQ3806">
        <v>6190</v>
      </c>
      <c r="BS3806">
        <v>2</v>
      </c>
    </row>
    <row r="3807" spans="43:71" x14ac:dyDescent="0.2">
      <c r="AQ3807">
        <v>112</v>
      </c>
      <c r="AR3807">
        <v>6030</v>
      </c>
      <c r="AS3807" t="s">
        <v>33746</v>
      </c>
      <c r="AT3807" t="s">
        <v>937</v>
      </c>
      <c r="AU3807">
        <v>112</v>
      </c>
      <c r="AV3807">
        <v>6030</v>
      </c>
      <c r="AW3807" t="s">
        <v>26848</v>
      </c>
      <c r="AX3807" t="s">
        <v>937</v>
      </c>
      <c r="AY3807">
        <v>112</v>
      </c>
      <c r="AZ3807">
        <v>6030</v>
      </c>
      <c r="BA3807" t="s">
        <v>20000</v>
      </c>
      <c r="BB3807" t="s">
        <v>937</v>
      </c>
      <c r="BC3807">
        <v>112</v>
      </c>
      <c r="BD3807">
        <v>6030</v>
      </c>
      <c r="BE3807" t="s">
        <v>13152</v>
      </c>
      <c r="BF3807" t="s">
        <v>937</v>
      </c>
      <c r="BH3807">
        <v>114</v>
      </c>
      <c r="BI3807">
        <v>6030</v>
      </c>
      <c r="BJ3807" t="s">
        <v>6504</v>
      </c>
      <c r="BK3807" t="s">
        <v>937</v>
      </c>
      <c r="BP3807">
        <v>180</v>
      </c>
      <c r="BQ3807">
        <v>6200</v>
      </c>
      <c r="BS3807">
        <v>3</v>
      </c>
    </row>
    <row r="3808" spans="43:71" x14ac:dyDescent="0.2">
      <c r="AQ3808">
        <v>112</v>
      </c>
      <c r="AR3808">
        <v>6040</v>
      </c>
      <c r="AS3808" t="s">
        <v>33747</v>
      </c>
      <c r="AT3808" t="s">
        <v>937</v>
      </c>
      <c r="AU3808">
        <v>112</v>
      </c>
      <c r="AV3808">
        <v>6040</v>
      </c>
      <c r="AW3808" t="s">
        <v>26849</v>
      </c>
      <c r="AX3808" t="s">
        <v>937</v>
      </c>
      <c r="AY3808">
        <v>112</v>
      </c>
      <c r="AZ3808">
        <v>6040</v>
      </c>
      <c r="BA3808" t="s">
        <v>20001</v>
      </c>
      <c r="BB3808" t="s">
        <v>937</v>
      </c>
      <c r="BC3808">
        <v>112</v>
      </c>
      <c r="BD3808">
        <v>6040</v>
      </c>
      <c r="BE3808" t="s">
        <v>13153</v>
      </c>
      <c r="BF3808" t="s">
        <v>937</v>
      </c>
      <c r="BH3808">
        <v>114</v>
      </c>
      <c r="BI3808">
        <v>6040</v>
      </c>
      <c r="BJ3808" t="s">
        <v>6505</v>
      </c>
      <c r="BK3808" t="s">
        <v>937</v>
      </c>
      <c r="BP3808">
        <v>180</v>
      </c>
      <c r="BQ3808">
        <v>6210</v>
      </c>
      <c r="BS3808">
        <v>1</v>
      </c>
    </row>
    <row r="3809" spans="43:71" x14ac:dyDescent="0.2">
      <c r="AQ3809">
        <v>112</v>
      </c>
      <c r="AR3809">
        <v>6070</v>
      </c>
      <c r="AS3809" t="s">
        <v>33748</v>
      </c>
      <c r="AT3809" t="s">
        <v>937</v>
      </c>
      <c r="AU3809">
        <v>112</v>
      </c>
      <c r="AV3809">
        <v>6070</v>
      </c>
      <c r="AW3809" t="s">
        <v>26850</v>
      </c>
      <c r="AX3809" t="s">
        <v>937</v>
      </c>
      <c r="AY3809">
        <v>112</v>
      </c>
      <c r="AZ3809">
        <v>6070</v>
      </c>
      <c r="BA3809" t="s">
        <v>20002</v>
      </c>
      <c r="BB3809" t="s">
        <v>937</v>
      </c>
      <c r="BC3809">
        <v>112</v>
      </c>
      <c r="BD3809">
        <v>6070</v>
      </c>
      <c r="BE3809" t="s">
        <v>13154</v>
      </c>
      <c r="BF3809" t="s">
        <v>937</v>
      </c>
      <c r="BH3809">
        <v>114</v>
      </c>
      <c r="BI3809">
        <v>6070</v>
      </c>
      <c r="BJ3809" t="s">
        <v>6506</v>
      </c>
      <c r="BK3809" t="s">
        <v>937</v>
      </c>
      <c r="BP3809">
        <v>180</v>
      </c>
      <c r="BQ3809">
        <v>6240</v>
      </c>
      <c r="BS3809">
        <v>1</v>
      </c>
    </row>
    <row r="3810" spans="43:71" x14ac:dyDescent="0.2">
      <c r="AQ3810">
        <v>112</v>
      </c>
      <c r="AR3810">
        <v>6080</v>
      </c>
      <c r="AS3810" t="s">
        <v>33749</v>
      </c>
      <c r="AT3810" t="s">
        <v>937</v>
      </c>
      <c r="AU3810">
        <v>112</v>
      </c>
      <c r="AV3810">
        <v>6080</v>
      </c>
      <c r="AW3810" t="s">
        <v>26851</v>
      </c>
      <c r="AX3810" t="s">
        <v>937</v>
      </c>
      <c r="AY3810">
        <v>112</v>
      </c>
      <c r="AZ3810">
        <v>6080</v>
      </c>
      <c r="BA3810" t="s">
        <v>20003</v>
      </c>
      <c r="BB3810" t="s">
        <v>937</v>
      </c>
      <c r="BC3810">
        <v>112</v>
      </c>
      <c r="BD3810">
        <v>6080</v>
      </c>
      <c r="BE3810" t="s">
        <v>13155</v>
      </c>
      <c r="BF3810" t="s">
        <v>937</v>
      </c>
      <c r="BH3810">
        <v>114</v>
      </c>
      <c r="BI3810">
        <v>6080</v>
      </c>
      <c r="BJ3810" t="s">
        <v>6507</v>
      </c>
      <c r="BK3810" t="s">
        <v>937</v>
      </c>
      <c r="BP3810">
        <v>180</v>
      </c>
      <c r="BQ3810">
        <v>6250</v>
      </c>
      <c r="BS3810">
        <v>1</v>
      </c>
    </row>
    <row r="3811" spans="43:71" x14ac:dyDescent="0.2">
      <c r="AQ3811">
        <v>112</v>
      </c>
      <c r="AR3811">
        <v>6090</v>
      </c>
      <c r="AS3811" t="s">
        <v>33750</v>
      </c>
      <c r="AT3811" t="s">
        <v>937</v>
      </c>
      <c r="AU3811">
        <v>112</v>
      </c>
      <c r="AV3811">
        <v>6090</v>
      </c>
      <c r="AW3811" t="s">
        <v>26852</v>
      </c>
      <c r="AX3811" t="s">
        <v>937</v>
      </c>
      <c r="AY3811">
        <v>112</v>
      </c>
      <c r="AZ3811">
        <v>6090</v>
      </c>
      <c r="BA3811" t="s">
        <v>20004</v>
      </c>
      <c r="BB3811" t="s">
        <v>937</v>
      </c>
      <c r="BC3811">
        <v>112</v>
      </c>
      <c r="BD3811">
        <v>6090</v>
      </c>
      <c r="BE3811" t="s">
        <v>13156</v>
      </c>
      <c r="BF3811" t="s">
        <v>937</v>
      </c>
      <c r="BH3811">
        <v>114</v>
      </c>
      <c r="BI3811">
        <v>6090</v>
      </c>
      <c r="BJ3811" t="s">
        <v>6508</v>
      </c>
      <c r="BK3811" t="s">
        <v>937</v>
      </c>
      <c r="BP3811">
        <v>180</v>
      </c>
      <c r="BQ3811">
        <v>6256</v>
      </c>
      <c r="BS3811">
        <v>1</v>
      </c>
    </row>
    <row r="3812" spans="43:71" x14ac:dyDescent="0.2">
      <c r="AQ3812">
        <v>112</v>
      </c>
      <c r="AR3812">
        <v>6100</v>
      </c>
      <c r="AS3812" t="s">
        <v>33751</v>
      </c>
      <c r="AT3812" t="s">
        <v>937</v>
      </c>
      <c r="AU3812">
        <v>112</v>
      </c>
      <c r="AV3812">
        <v>6100</v>
      </c>
      <c r="AW3812" t="s">
        <v>26853</v>
      </c>
      <c r="AX3812" t="s">
        <v>937</v>
      </c>
      <c r="AY3812">
        <v>112</v>
      </c>
      <c r="AZ3812">
        <v>6100</v>
      </c>
      <c r="BA3812" t="s">
        <v>20005</v>
      </c>
      <c r="BB3812" t="s">
        <v>937</v>
      </c>
      <c r="BC3812">
        <v>112</v>
      </c>
      <c r="BD3812">
        <v>6100</v>
      </c>
      <c r="BE3812" t="s">
        <v>13157</v>
      </c>
      <c r="BF3812" t="s">
        <v>937</v>
      </c>
      <c r="BH3812">
        <v>114</v>
      </c>
      <c r="BI3812">
        <v>6100</v>
      </c>
      <c r="BJ3812" t="s">
        <v>6509</v>
      </c>
      <c r="BK3812" t="s">
        <v>937</v>
      </c>
      <c r="BP3812">
        <v>180</v>
      </c>
      <c r="BQ3812">
        <v>6260</v>
      </c>
      <c r="BS3812">
        <v>2</v>
      </c>
    </row>
    <row r="3813" spans="43:71" x14ac:dyDescent="0.2">
      <c r="AQ3813">
        <v>112</v>
      </c>
      <c r="AR3813">
        <v>6101</v>
      </c>
      <c r="AS3813" t="s">
        <v>33752</v>
      </c>
      <c r="AT3813" t="s">
        <v>936</v>
      </c>
      <c r="AU3813">
        <v>112</v>
      </c>
      <c r="AV3813">
        <v>6101</v>
      </c>
      <c r="AW3813" t="s">
        <v>26854</v>
      </c>
      <c r="AX3813" t="s">
        <v>936</v>
      </c>
      <c r="AY3813">
        <v>112</v>
      </c>
      <c r="AZ3813">
        <v>6101</v>
      </c>
      <c r="BA3813" t="s">
        <v>20006</v>
      </c>
      <c r="BB3813" t="s">
        <v>936</v>
      </c>
      <c r="BC3813">
        <v>112</v>
      </c>
      <c r="BD3813">
        <v>6101</v>
      </c>
      <c r="BE3813" t="s">
        <v>13158</v>
      </c>
      <c r="BF3813" t="s">
        <v>936</v>
      </c>
      <c r="BH3813">
        <v>114</v>
      </c>
      <c r="BI3813">
        <v>6101</v>
      </c>
      <c r="BJ3813" t="s">
        <v>6510</v>
      </c>
      <c r="BK3813" t="s">
        <v>937</v>
      </c>
      <c r="BP3813">
        <v>180</v>
      </c>
      <c r="BQ3813">
        <v>6270</v>
      </c>
      <c r="BS3813">
        <v>2</v>
      </c>
    </row>
    <row r="3814" spans="43:71" x14ac:dyDescent="0.2">
      <c r="AQ3814">
        <v>112</v>
      </c>
      <c r="AR3814">
        <v>6110</v>
      </c>
      <c r="AS3814" t="s">
        <v>33753</v>
      </c>
      <c r="AT3814" t="s">
        <v>936</v>
      </c>
      <c r="AU3814">
        <v>112</v>
      </c>
      <c r="AV3814">
        <v>6110</v>
      </c>
      <c r="AW3814" t="s">
        <v>26855</v>
      </c>
      <c r="AX3814" t="s">
        <v>936</v>
      </c>
      <c r="AY3814">
        <v>112</v>
      </c>
      <c r="AZ3814">
        <v>6110</v>
      </c>
      <c r="BA3814" t="s">
        <v>20007</v>
      </c>
      <c r="BB3814" t="s">
        <v>936</v>
      </c>
      <c r="BC3814">
        <v>112</v>
      </c>
      <c r="BD3814">
        <v>6110</v>
      </c>
      <c r="BE3814" t="s">
        <v>13159</v>
      </c>
      <c r="BF3814" t="s">
        <v>936</v>
      </c>
      <c r="BH3814">
        <v>114</v>
      </c>
      <c r="BI3814">
        <v>6110</v>
      </c>
      <c r="BJ3814" t="s">
        <v>6511</v>
      </c>
      <c r="BK3814" t="s">
        <v>936</v>
      </c>
      <c r="BP3814">
        <v>180</v>
      </c>
      <c r="BQ3814">
        <v>6280</v>
      </c>
      <c r="BS3814">
        <v>1</v>
      </c>
    </row>
    <row r="3815" spans="43:71" x14ac:dyDescent="0.2">
      <c r="AQ3815">
        <v>112</v>
      </c>
      <c r="AR3815">
        <v>6130</v>
      </c>
      <c r="AS3815" t="s">
        <v>33754</v>
      </c>
      <c r="AT3815" t="s">
        <v>938</v>
      </c>
      <c r="AU3815">
        <v>112</v>
      </c>
      <c r="AV3815">
        <v>6130</v>
      </c>
      <c r="AW3815" t="s">
        <v>26856</v>
      </c>
      <c r="AX3815" t="s">
        <v>938</v>
      </c>
      <c r="AY3815">
        <v>112</v>
      </c>
      <c r="AZ3815">
        <v>6130</v>
      </c>
      <c r="BA3815" t="s">
        <v>20008</v>
      </c>
      <c r="BB3815" t="s">
        <v>936</v>
      </c>
      <c r="BC3815">
        <v>112</v>
      </c>
      <c r="BD3815">
        <v>6130</v>
      </c>
      <c r="BE3815" t="s">
        <v>13160</v>
      </c>
      <c r="BF3815" t="s">
        <v>936</v>
      </c>
      <c r="BH3815">
        <v>114</v>
      </c>
      <c r="BI3815">
        <v>6130</v>
      </c>
      <c r="BJ3815" t="s">
        <v>6512</v>
      </c>
      <c r="BK3815" t="s">
        <v>937</v>
      </c>
      <c r="BP3815">
        <v>180</v>
      </c>
      <c r="BQ3815">
        <v>6290</v>
      </c>
      <c r="BS3815">
        <v>2</v>
      </c>
    </row>
    <row r="3816" spans="43:71" x14ac:dyDescent="0.2">
      <c r="AQ3816">
        <v>112</v>
      </c>
      <c r="AR3816">
        <v>6131</v>
      </c>
      <c r="AS3816" t="s">
        <v>33755</v>
      </c>
      <c r="AT3816" t="s">
        <v>937</v>
      </c>
      <c r="AU3816">
        <v>112</v>
      </c>
      <c r="AV3816">
        <v>6131</v>
      </c>
      <c r="AW3816" t="s">
        <v>26857</v>
      </c>
      <c r="AX3816" t="s">
        <v>937</v>
      </c>
      <c r="AY3816">
        <v>112</v>
      </c>
      <c r="AZ3816">
        <v>6131</v>
      </c>
      <c r="BA3816" t="s">
        <v>20009</v>
      </c>
      <c r="BB3816" t="s">
        <v>937</v>
      </c>
      <c r="BC3816">
        <v>112</v>
      </c>
      <c r="BD3816">
        <v>6131</v>
      </c>
      <c r="BE3816" t="s">
        <v>13161</v>
      </c>
      <c r="BF3816" t="s">
        <v>937</v>
      </c>
      <c r="BH3816">
        <v>114</v>
      </c>
      <c r="BI3816">
        <v>6131</v>
      </c>
      <c r="BJ3816" t="s">
        <v>6513</v>
      </c>
      <c r="BK3816" t="s">
        <v>937</v>
      </c>
      <c r="BP3816">
        <v>180</v>
      </c>
      <c r="BQ3816">
        <v>6300</v>
      </c>
      <c r="BS3816">
        <v>1</v>
      </c>
    </row>
    <row r="3817" spans="43:71" x14ac:dyDescent="0.2">
      <c r="AQ3817">
        <v>112</v>
      </c>
      <c r="AR3817">
        <v>6140</v>
      </c>
      <c r="AS3817" t="s">
        <v>33756</v>
      </c>
      <c r="AT3817" t="s">
        <v>937</v>
      </c>
      <c r="AU3817">
        <v>112</v>
      </c>
      <c r="AV3817">
        <v>6140</v>
      </c>
      <c r="AW3817" t="s">
        <v>26858</v>
      </c>
      <c r="AX3817" t="s">
        <v>937</v>
      </c>
      <c r="AY3817">
        <v>112</v>
      </c>
      <c r="AZ3817">
        <v>6140</v>
      </c>
      <c r="BA3817" t="s">
        <v>20010</v>
      </c>
      <c r="BB3817" t="s">
        <v>937</v>
      </c>
      <c r="BC3817">
        <v>112</v>
      </c>
      <c r="BD3817">
        <v>6140</v>
      </c>
      <c r="BE3817" t="s">
        <v>13162</v>
      </c>
      <c r="BF3817" t="s">
        <v>937</v>
      </c>
      <c r="BH3817">
        <v>114</v>
      </c>
      <c r="BI3817">
        <v>6140</v>
      </c>
      <c r="BJ3817" t="s">
        <v>6514</v>
      </c>
      <c r="BK3817" t="s">
        <v>937</v>
      </c>
      <c r="BP3817">
        <v>180</v>
      </c>
      <c r="BQ3817">
        <v>6310</v>
      </c>
      <c r="BS3817">
        <v>1</v>
      </c>
    </row>
    <row r="3818" spans="43:71" x14ac:dyDescent="0.2">
      <c r="AQ3818">
        <v>112</v>
      </c>
      <c r="AR3818">
        <v>6150</v>
      </c>
      <c r="AS3818" t="s">
        <v>33757</v>
      </c>
      <c r="AT3818" t="s">
        <v>937</v>
      </c>
      <c r="AU3818">
        <v>112</v>
      </c>
      <c r="AV3818">
        <v>6150</v>
      </c>
      <c r="AW3818" t="s">
        <v>26859</v>
      </c>
      <c r="AX3818" t="s">
        <v>937</v>
      </c>
      <c r="AY3818">
        <v>112</v>
      </c>
      <c r="AZ3818">
        <v>6150</v>
      </c>
      <c r="BA3818" t="s">
        <v>20011</v>
      </c>
      <c r="BB3818" t="s">
        <v>937</v>
      </c>
      <c r="BC3818">
        <v>112</v>
      </c>
      <c r="BD3818">
        <v>6150</v>
      </c>
      <c r="BE3818" t="s">
        <v>13163</v>
      </c>
      <c r="BF3818" t="s">
        <v>937</v>
      </c>
      <c r="BH3818">
        <v>114</v>
      </c>
      <c r="BI3818">
        <v>6150</v>
      </c>
      <c r="BJ3818" t="s">
        <v>6515</v>
      </c>
      <c r="BK3818" t="s">
        <v>937</v>
      </c>
      <c r="BP3818">
        <v>180</v>
      </c>
      <c r="BQ3818">
        <v>6320</v>
      </c>
      <c r="BS3818">
        <v>1</v>
      </c>
    </row>
    <row r="3819" spans="43:71" x14ac:dyDescent="0.2">
      <c r="AQ3819">
        <v>112</v>
      </c>
      <c r="AR3819">
        <v>6160</v>
      </c>
      <c r="AS3819" t="s">
        <v>33758</v>
      </c>
      <c r="AT3819" t="s">
        <v>937</v>
      </c>
      <c r="AU3819">
        <v>112</v>
      </c>
      <c r="AV3819">
        <v>6160</v>
      </c>
      <c r="AW3819" t="s">
        <v>26860</v>
      </c>
      <c r="AX3819" t="s">
        <v>937</v>
      </c>
      <c r="AY3819">
        <v>112</v>
      </c>
      <c r="AZ3819">
        <v>6160</v>
      </c>
      <c r="BA3819" t="s">
        <v>20012</v>
      </c>
      <c r="BB3819" t="s">
        <v>937</v>
      </c>
      <c r="BC3819">
        <v>112</v>
      </c>
      <c r="BD3819">
        <v>6160</v>
      </c>
      <c r="BE3819" t="s">
        <v>13164</v>
      </c>
      <c r="BF3819" t="s">
        <v>937</v>
      </c>
      <c r="BH3819">
        <v>114</v>
      </c>
      <c r="BI3819">
        <v>6160</v>
      </c>
      <c r="BJ3819" t="s">
        <v>6516</v>
      </c>
      <c r="BK3819" t="s">
        <v>937</v>
      </c>
      <c r="BP3819">
        <v>180</v>
      </c>
      <c r="BQ3819">
        <v>6330</v>
      </c>
      <c r="BS3819">
        <v>1</v>
      </c>
    </row>
    <row r="3820" spans="43:71" x14ac:dyDescent="0.2">
      <c r="AQ3820">
        <v>112</v>
      </c>
      <c r="AR3820">
        <v>6170</v>
      </c>
      <c r="AS3820" t="s">
        <v>33759</v>
      </c>
      <c r="AT3820" t="s">
        <v>937</v>
      </c>
      <c r="AU3820">
        <v>112</v>
      </c>
      <c r="AV3820">
        <v>6170</v>
      </c>
      <c r="AW3820" t="s">
        <v>26861</v>
      </c>
      <c r="AX3820" t="s">
        <v>938</v>
      </c>
      <c r="AY3820">
        <v>112</v>
      </c>
      <c r="AZ3820">
        <v>6170</v>
      </c>
      <c r="BA3820" t="s">
        <v>20013</v>
      </c>
      <c r="BB3820" t="s">
        <v>938</v>
      </c>
      <c r="BC3820">
        <v>112</v>
      </c>
      <c r="BD3820">
        <v>6170</v>
      </c>
      <c r="BE3820" t="s">
        <v>13165</v>
      </c>
      <c r="BF3820" t="s">
        <v>938</v>
      </c>
      <c r="BH3820">
        <v>114</v>
      </c>
      <c r="BI3820">
        <v>6170</v>
      </c>
      <c r="BJ3820" t="s">
        <v>6517</v>
      </c>
      <c r="BK3820" t="s">
        <v>937</v>
      </c>
      <c r="BP3820">
        <v>180</v>
      </c>
      <c r="BQ3820">
        <v>6340</v>
      </c>
      <c r="BS3820">
        <v>1</v>
      </c>
    </row>
    <row r="3821" spans="43:71" x14ac:dyDescent="0.2">
      <c r="AQ3821">
        <v>112</v>
      </c>
      <c r="AR3821">
        <v>6180</v>
      </c>
      <c r="AS3821" t="s">
        <v>33760</v>
      </c>
      <c r="AT3821" t="s">
        <v>937</v>
      </c>
      <c r="AU3821">
        <v>112</v>
      </c>
      <c r="AV3821">
        <v>6180</v>
      </c>
      <c r="AW3821" t="s">
        <v>26862</v>
      </c>
      <c r="AX3821" t="s">
        <v>937</v>
      </c>
      <c r="AY3821">
        <v>112</v>
      </c>
      <c r="AZ3821">
        <v>6180</v>
      </c>
      <c r="BA3821" t="s">
        <v>20014</v>
      </c>
      <c r="BB3821" t="s">
        <v>937</v>
      </c>
      <c r="BC3821">
        <v>112</v>
      </c>
      <c r="BD3821">
        <v>6180</v>
      </c>
      <c r="BE3821" t="s">
        <v>13166</v>
      </c>
      <c r="BF3821" t="s">
        <v>937</v>
      </c>
      <c r="BH3821">
        <v>114</v>
      </c>
      <c r="BI3821">
        <v>6180</v>
      </c>
      <c r="BJ3821" t="s">
        <v>6518</v>
      </c>
      <c r="BK3821" t="s">
        <v>937</v>
      </c>
      <c r="BP3821">
        <v>183</v>
      </c>
      <c r="BQ3821">
        <v>6010</v>
      </c>
      <c r="BS3821">
        <v>2</v>
      </c>
    </row>
    <row r="3822" spans="43:71" x14ac:dyDescent="0.2">
      <c r="AQ3822">
        <v>112</v>
      </c>
      <c r="AR3822">
        <v>6190</v>
      </c>
      <c r="AS3822" t="s">
        <v>33761</v>
      </c>
      <c r="AT3822" t="s">
        <v>937</v>
      </c>
      <c r="AU3822">
        <v>112</v>
      </c>
      <c r="AV3822">
        <v>6190</v>
      </c>
      <c r="AW3822" t="s">
        <v>26863</v>
      </c>
      <c r="AX3822" t="s">
        <v>937</v>
      </c>
      <c r="AY3822">
        <v>112</v>
      </c>
      <c r="AZ3822">
        <v>6190</v>
      </c>
      <c r="BA3822" t="s">
        <v>20015</v>
      </c>
      <c r="BB3822" t="s">
        <v>937</v>
      </c>
      <c r="BC3822">
        <v>112</v>
      </c>
      <c r="BD3822">
        <v>6190</v>
      </c>
      <c r="BE3822" t="s">
        <v>13167</v>
      </c>
      <c r="BF3822" t="s">
        <v>937</v>
      </c>
      <c r="BH3822">
        <v>114</v>
      </c>
      <c r="BI3822">
        <v>6190</v>
      </c>
      <c r="BJ3822" t="s">
        <v>6519</v>
      </c>
      <c r="BK3822" t="s">
        <v>937</v>
      </c>
      <c r="BP3822">
        <v>183</v>
      </c>
      <c r="BQ3822">
        <v>6020</v>
      </c>
      <c r="BS3822">
        <v>2</v>
      </c>
    </row>
    <row r="3823" spans="43:71" x14ac:dyDescent="0.2">
      <c r="AQ3823">
        <v>112</v>
      </c>
      <c r="AR3823">
        <v>6200</v>
      </c>
      <c r="AS3823" t="s">
        <v>33762</v>
      </c>
      <c r="AT3823" t="s">
        <v>937</v>
      </c>
      <c r="AU3823">
        <v>112</v>
      </c>
      <c r="AV3823">
        <v>6200</v>
      </c>
      <c r="AW3823" t="s">
        <v>26864</v>
      </c>
      <c r="AX3823" t="s">
        <v>937</v>
      </c>
      <c r="AY3823">
        <v>112</v>
      </c>
      <c r="AZ3823">
        <v>6200</v>
      </c>
      <c r="BA3823" t="s">
        <v>20016</v>
      </c>
      <c r="BB3823" t="s">
        <v>937</v>
      </c>
      <c r="BC3823">
        <v>112</v>
      </c>
      <c r="BD3823">
        <v>6200</v>
      </c>
      <c r="BE3823" t="s">
        <v>13168</v>
      </c>
      <c r="BF3823" t="s">
        <v>937</v>
      </c>
      <c r="BH3823">
        <v>114</v>
      </c>
      <c r="BI3823">
        <v>6200</v>
      </c>
      <c r="BJ3823" t="s">
        <v>6520</v>
      </c>
      <c r="BK3823" t="s">
        <v>937</v>
      </c>
      <c r="BP3823">
        <v>183</v>
      </c>
      <c r="BQ3823">
        <v>6030</v>
      </c>
      <c r="BS3823">
        <v>2</v>
      </c>
    </row>
    <row r="3824" spans="43:71" x14ac:dyDescent="0.2">
      <c r="AQ3824">
        <v>112</v>
      </c>
      <c r="AR3824">
        <v>6210</v>
      </c>
      <c r="AS3824" t="s">
        <v>33763</v>
      </c>
      <c r="AT3824" t="s">
        <v>936</v>
      </c>
      <c r="AU3824">
        <v>112</v>
      </c>
      <c r="AV3824">
        <v>6210</v>
      </c>
      <c r="AW3824" t="s">
        <v>26865</v>
      </c>
      <c r="AX3824" t="s">
        <v>936</v>
      </c>
      <c r="AY3824">
        <v>112</v>
      </c>
      <c r="AZ3824">
        <v>6210</v>
      </c>
      <c r="BA3824" t="s">
        <v>20017</v>
      </c>
      <c r="BB3824" t="s">
        <v>936</v>
      </c>
      <c r="BC3824">
        <v>112</v>
      </c>
      <c r="BD3824">
        <v>6210</v>
      </c>
      <c r="BE3824" t="s">
        <v>13169</v>
      </c>
      <c r="BF3824" t="s">
        <v>936</v>
      </c>
      <c r="BH3824">
        <v>114</v>
      </c>
      <c r="BI3824">
        <v>6210</v>
      </c>
      <c r="BJ3824" t="s">
        <v>6521</v>
      </c>
      <c r="BK3824" t="s">
        <v>936</v>
      </c>
      <c r="BP3824">
        <v>183</v>
      </c>
      <c r="BQ3824">
        <v>6040</v>
      </c>
      <c r="BS3824">
        <v>2</v>
      </c>
    </row>
    <row r="3825" spans="43:71" x14ac:dyDescent="0.2">
      <c r="AQ3825">
        <v>112</v>
      </c>
      <c r="AR3825">
        <v>6240</v>
      </c>
      <c r="AS3825" t="s">
        <v>33764</v>
      </c>
      <c r="AT3825" t="s">
        <v>937</v>
      </c>
      <c r="AU3825">
        <v>112</v>
      </c>
      <c r="AV3825">
        <v>6240</v>
      </c>
      <c r="AW3825" t="s">
        <v>26866</v>
      </c>
      <c r="AX3825" t="s">
        <v>937</v>
      </c>
      <c r="AY3825">
        <v>112</v>
      </c>
      <c r="AZ3825">
        <v>6240</v>
      </c>
      <c r="BA3825" t="s">
        <v>20018</v>
      </c>
      <c r="BB3825" t="s">
        <v>937</v>
      </c>
      <c r="BC3825">
        <v>112</v>
      </c>
      <c r="BD3825">
        <v>6240</v>
      </c>
      <c r="BE3825" t="s">
        <v>13170</v>
      </c>
      <c r="BF3825" t="s">
        <v>937</v>
      </c>
      <c r="BH3825">
        <v>114</v>
      </c>
      <c r="BI3825">
        <v>6240</v>
      </c>
      <c r="BJ3825" t="s">
        <v>6522</v>
      </c>
      <c r="BK3825" t="s">
        <v>937</v>
      </c>
      <c r="BP3825">
        <v>183</v>
      </c>
      <c r="BQ3825">
        <v>6070</v>
      </c>
      <c r="BS3825">
        <v>2</v>
      </c>
    </row>
    <row r="3826" spans="43:71" x14ac:dyDescent="0.2">
      <c r="AQ3826">
        <v>112</v>
      </c>
      <c r="AR3826">
        <v>6250</v>
      </c>
      <c r="AS3826" t="s">
        <v>33765</v>
      </c>
      <c r="AT3826" t="s">
        <v>936</v>
      </c>
      <c r="AU3826">
        <v>112</v>
      </c>
      <c r="AV3826">
        <v>6250</v>
      </c>
      <c r="AW3826" t="s">
        <v>26867</v>
      </c>
      <c r="AX3826" t="s">
        <v>936</v>
      </c>
      <c r="AY3826">
        <v>112</v>
      </c>
      <c r="AZ3826">
        <v>6250</v>
      </c>
      <c r="BA3826" t="s">
        <v>20019</v>
      </c>
      <c r="BB3826" t="s">
        <v>936</v>
      </c>
      <c r="BC3826">
        <v>112</v>
      </c>
      <c r="BD3826">
        <v>6250</v>
      </c>
      <c r="BE3826" t="s">
        <v>13171</v>
      </c>
      <c r="BF3826" t="s">
        <v>936</v>
      </c>
      <c r="BH3826">
        <v>114</v>
      </c>
      <c r="BI3826">
        <v>6250</v>
      </c>
      <c r="BJ3826" t="s">
        <v>6523</v>
      </c>
      <c r="BK3826" t="s">
        <v>936</v>
      </c>
      <c r="BP3826">
        <v>183</v>
      </c>
      <c r="BQ3826">
        <v>6080</v>
      </c>
      <c r="BS3826">
        <v>4</v>
      </c>
    </row>
    <row r="3827" spans="43:71" x14ac:dyDescent="0.2">
      <c r="AQ3827">
        <v>112</v>
      </c>
      <c r="AR3827">
        <v>6256</v>
      </c>
      <c r="AS3827" t="s">
        <v>33766</v>
      </c>
      <c r="AT3827" t="s">
        <v>936</v>
      </c>
      <c r="AU3827">
        <v>112</v>
      </c>
      <c r="AV3827">
        <v>6256</v>
      </c>
      <c r="AW3827" t="s">
        <v>26868</v>
      </c>
      <c r="AX3827" t="s">
        <v>936</v>
      </c>
      <c r="AY3827">
        <v>112</v>
      </c>
      <c r="AZ3827">
        <v>6256</v>
      </c>
      <c r="BA3827" t="s">
        <v>20020</v>
      </c>
      <c r="BB3827" t="s">
        <v>936</v>
      </c>
      <c r="BC3827">
        <v>112</v>
      </c>
      <c r="BD3827">
        <v>6256</v>
      </c>
      <c r="BE3827" t="s">
        <v>13172</v>
      </c>
      <c r="BF3827" t="s">
        <v>936</v>
      </c>
      <c r="BH3827">
        <v>114</v>
      </c>
      <c r="BI3827">
        <v>6256</v>
      </c>
      <c r="BJ3827" t="s">
        <v>6524</v>
      </c>
      <c r="BK3827" t="s">
        <v>936</v>
      </c>
      <c r="BP3827">
        <v>183</v>
      </c>
      <c r="BQ3827">
        <v>6090</v>
      </c>
      <c r="BS3827">
        <v>2</v>
      </c>
    </row>
    <row r="3828" spans="43:71" x14ac:dyDescent="0.2">
      <c r="AQ3828">
        <v>112</v>
      </c>
      <c r="AR3828">
        <v>6260</v>
      </c>
      <c r="AS3828" t="s">
        <v>33767</v>
      </c>
      <c r="AT3828" t="s">
        <v>937</v>
      </c>
      <c r="AU3828">
        <v>112</v>
      </c>
      <c r="AV3828">
        <v>6260</v>
      </c>
      <c r="AW3828" t="s">
        <v>26869</v>
      </c>
      <c r="AX3828" t="s">
        <v>937</v>
      </c>
      <c r="AY3828">
        <v>112</v>
      </c>
      <c r="AZ3828">
        <v>6260</v>
      </c>
      <c r="BA3828" t="s">
        <v>20021</v>
      </c>
      <c r="BB3828" t="s">
        <v>937</v>
      </c>
      <c r="BC3828">
        <v>112</v>
      </c>
      <c r="BD3828">
        <v>6260</v>
      </c>
      <c r="BE3828" t="s">
        <v>13173</v>
      </c>
      <c r="BF3828" t="s">
        <v>937</v>
      </c>
      <c r="BH3828">
        <v>114</v>
      </c>
      <c r="BI3828">
        <v>6260</v>
      </c>
      <c r="BJ3828" t="s">
        <v>6525</v>
      </c>
      <c r="BK3828" t="s">
        <v>937</v>
      </c>
      <c r="BP3828">
        <v>183</v>
      </c>
      <c r="BQ3828">
        <v>6100</v>
      </c>
      <c r="BS3828">
        <v>2</v>
      </c>
    </row>
    <row r="3829" spans="43:71" x14ac:dyDescent="0.2">
      <c r="AQ3829">
        <v>112</v>
      </c>
      <c r="AR3829">
        <v>6270</v>
      </c>
      <c r="AS3829" t="s">
        <v>33768</v>
      </c>
      <c r="AT3829" t="s">
        <v>937</v>
      </c>
      <c r="AU3829">
        <v>112</v>
      </c>
      <c r="AV3829">
        <v>6270</v>
      </c>
      <c r="AW3829" t="s">
        <v>26870</v>
      </c>
      <c r="AX3829" t="s">
        <v>937</v>
      </c>
      <c r="AY3829">
        <v>112</v>
      </c>
      <c r="AZ3829">
        <v>6270</v>
      </c>
      <c r="BA3829" t="s">
        <v>20022</v>
      </c>
      <c r="BB3829" t="s">
        <v>937</v>
      </c>
      <c r="BC3829">
        <v>112</v>
      </c>
      <c r="BD3829">
        <v>6270</v>
      </c>
      <c r="BE3829" t="s">
        <v>13174</v>
      </c>
      <c r="BF3829" t="s">
        <v>937</v>
      </c>
      <c r="BH3829">
        <v>114</v>
      </c>
      <c r="BI3829">
        <v>6270</v>
      </c>
      <c r="BJ3829" t="s">
        <v>6526</v>
      </c>
      <c r="BK3829" t="s">
        <v>937</v>
      </c>
      <c r="BP3829">
        <v>183</v>
      </c>
      <c r="BQ3829">
        <v>6101</v>
      </c>
      <c r="BS3829">
        <v>2</v>
      </c>
    </row>
    <row r="3830" spans="43:71" x14ac:dyDescent="0.2">
      <c r="AQ3830">
        <v>112</v>
      </c>
      <c r="AR3830">
        <v>6280</v>
      </c>
      <c r="AS3830" t="s">
        <v>33769</v>
      </c>
      <c r="AT3830" t="s">
        <v>936</v>
      </c>
      <c r="AU3830">
        <v>112</v>
      </c>
      <c r="AV3830">
        <v>6280</v>
      </c>
      <c r="AW3830" t="s">
        <v>26871</v>
      </c>
      <c r="AX3830" t="s">
        <v>936</v>
      </c>
      <c r="AY3830">
        <v>112</v>
      </c>
      <c r="AZ3830">
        <v>6280</v>
      </c>
      <c r="BA3830" t="s">
        <v>20023</v>
      </c>
      <c r="BB3830" t="s">
        <v>936</v>
      </c>
      <c r="BC3830">
        <v>112</v>
      </c>
      <c r="BD3830">
        <v>6280</v>
      </c>
      <c r="BE3830" t="s">
        <v>13175</v>
      </c>
      <c r="BF3830" t="s">
        <v>936</v>
      </c>
      <c r="BH3830">
        <v>114</v>
      </c>
      <c r="BI3830">
        <v>6280</v>
      </c>
      <c r="BJ3830" t="s">
        <v>6527</v>
      </c>
      <c r="BK3830" t="s">
        <v>937</v>
      </c>
      <c r="BP3830">
        <v>183</v>
      </c>
      <c r="BQ3830">
        <v>6110</v>
      </c>
      <c r="BS3830">
        <v>4</v>
      </c>
    </row>
    <row r="3831" spans="43:71" x14ac:dyDescent="0.2">
      <c r="AQ3831">
        <v>112</v>
      </c>
      <c r="AR3831">
        <v>6290</v>
      </c>
      <c r="AS3831" t="s">
        <v>33770</v>
      </c>
      <c r="AT3831" t="s">
        <v>937</v>
      </c>
      <c r="AU3831">
        <v>112</v>
      </c>
      <c r="AV3831">
        <v>6290</v>
      </c>
      <c r="AW3831" t="s">
        <v>26872</v>
      </c>
      <c r="AX3831" t="s">
        <v>937</v>
      </c>
      <c r="AY3831">
        <v>112</v>
      </c>
      <c r="AZ3831">
        <v>6290</v>
      </c>
      <c r="BA3831" t="s">
        <v>20024</v>
      </c>
      <c r="BB3831" t="s">
        <v>937</v>
      </c>
      <c r="BC3831">
        <v>112</v>
      </c>
      <c r="BD3831">
        <v>6290</v>
      </c>
      <c r="BE3831" t="s">
        <v>13176</v>
      </c>
      <c r="BF3831" t="s">
        <v>937</v>
      </c>
      <c r="BH3831">
        <v>114</v>
      </c>
      <c r="BI3831">
        <v>6290</v>
      </c>
      <c r="BJ3831" t="s">
        <v>6528</v>
      </c>
      <c r="BK3831" t="s">
        <v>936</v>
      </c>
      <c r="BP3831">
        <v>183</v>
      </c>
      <c r="BQ3831">
        <v>6130</v>
      </c>
      <c r="BS3831">
        <v>2</v>
      </c>
    </row>
    <row r="3832" spans="43:71" x14ac:dyDescent="0.2">
      <c r="AQ3832">
        <v>112</v>
      </c>
      <c r="AR3832">
        <v>6300</v>
      </c>
      <c r="AS3832" t="s">
        <v>33771</v>
      </c>
      <c r="AT3832" t="s">
        <v>936</v>
      </c>
      <c r="AU3832">
        <v>112</v>
      </c>
      <c r="AV3832">
        <v>6300</v>
      </c>
      <c r="AW3832" t="s">
        <v>26873</v>
      </c>
      <c r="AX3832" t="s">
        <v>936</v>
      </c>
      <c r="AY3832">
        <v>112</v>
      </c>
      <c r="AZ3832">
        <v>6300</v>
      </c>
      <c r="BA3832" t="s">
        <v>20025</v>
      </c>
      <c r="BB3832" t="s">
        <v>936</v>
      </c>
      <c r="BC3832">
        <v>112</v>
      </c>
      <c r="BD3832">
        <v>6300</v>
      </c>
      <c r="BE3832" t="s">
        <v>13177</v>
      </c>
      <c r="BF3832" t="s">
        <v>936</v>
      </c>
      <c r="BH3832">
        <v>114</v>
      </c>
      <c r="BI3832">
        <v>6300</v>
      </c>
      <c r="BJ3832" t="s">
        <v>6529</v>
      </c>
      <c r="BK3832" t="s">
        <v>936</v>
      </c>
      <c r="BP3832">
        <v>183</v>
      </c>
      <c r="BQ3832">
        <v>6131</v>
      </c>
      <c r="BS3832">
        <v>2</v>
      </c>
    </row>
    <row r="3833" spans="43:71" x14ac:dyDescent="0.2">
      <c r="AQ3833">
        <v>112</v>
      </c>
      <c r="AR3833">
        <v>6310</v>
      </c>
      <c r="AS3833" t="s">
        <v>33772</v>
      </c>
      <c r="AT3833" t="s">
        <v>936</v>
      </c>
      <c r="AU3833">
        <v>112</v>
      </c>
      <c r="AV3833">
        <v>6310</v>
      </c>
      <c r="AW3833" t="s">
        <v>26874</v>
      </c>
      <c r="AX3833" t="s">
        <v>936</v>
      </c>
      <c r="AY3833">
        <v>112</v>
      </c>
      <c r="AZ3833">
        <v>6310</v>
      </c>
      <c r="BA3833" t="s">
        <v>20026</v>
      </c>
      <c r="BB3833" t="s">
        <v>936</v>
      </c>
      <c r="BC3833">
        <v>112</v>
      </c>
      <c r="BD3833">
        <v>6310</v>
      </c>
      <c r="BE3833" t="s">
        <v>13178</v>
      </c>
      <c r="BF3833" t="s">
        <v>936</v>
      </c>
      <c r="BH3833">
        <v>114</v>
      </c>
      <c r="BI3833">
        <v>6310</v>
      </c>
      <c r="BJ3833" t="s">
        <v>6530</v>
      </c>
      <c r="BK3833" t="s">
        <v>936</v>
      </c>
      <c r="BP3833">
        <v>183</v>
      </c>
      <c r="BQ3833">
        <v>6140</v>
      </c>
      <c r="BS3833">
        <v>2</v>
      </c>
    </row>
    <row r="3834" spans="43:71" x14ac:dyDescent="0.2">
      <c r="AQ3834">
        <v>112</v>
      </c>
      <c r="AR3834">
        <v>6320</v>
      </c>
      <c r="AS3834" t="s">
        <v>33773</v>
      </c>
      <c r="AT3834" t="s">
        <v>936</v>
      </c>
      <c r="AU3834">
        <v>112</v>
      </c>
      <c r="AV3834">
        <v>6320</v>
      </c>
      <c r="AW3834" t="s">
        <v>26875</v>
      </c>
      <c r="AX3834" t="s">
        <v>936</v>
      </c>
      <c r="AY3834">
        <v>112</v>
      </c>
      <c r="AZ3834">
        <v>6320</v>
      </c>
      <c r="BA3834" t="s">
        <v>20027</v>
      </c>
      <c r="BB3834" t="s">
        <v>936</v>
      </c>
      <c r="BC3834">
        <v>112</v>
      </c>
      <c r="BD3834">
        <v>6320</v>
      </c>
      <c r="BE3834" t="s">
        <v>13179</v>
      </c>
      <c r="BF3834" t="s">
        <v>936</v>
      </c>
      <c r="BH3834">
        <v>114</v>
      </c>
      <c r="BI3834">
        <v>6320</v>
      </c>
      <c r="BJ3834" t="s">
        <v>6531</v>
      </c>
      <c r="BK3834" t="s">
        <v>936</v>
      </c>
      <c r="BP3834">
        <v>183</v>
      </c>
      <c r="BQ3834">
        <v>6150</v>
      </c>
      <c r="BS3834">
        <v>2</v>
      </c>
    </row>
    <row r="3835" spans="43:71" x14ac:dyDescent="0.2">
      <c r="AQ3835">
        <v>112</v>
      </c>
      <c r="AR3835">
        <v>6330</v>
      </c>
      <c r="AS3835" t="s">
        <v>33774</v>
      </c>
      <c r="AT3835" t="s">
        <v>936</v>
      </c>
      <c r="AU3835">
        <v>112</v>
      </c>
      <c r="AV3835">
        <v>6330</v>
      </c>
      <c r="AW3835" t="s">
        <v>26876</v>
      </c>
      <c r="AX3835" t="s">
        <v>936</v>
      </c>
      <c r="AY3835">
        <v>112</v>
      </c>
      <c r="AZ3835">
        <v>6330</v>
      </c>
      <c r="BA3835" t="s">
        <v>20028</v>
      </c>
      <c r="BB3835" t="s">
        <v>936</v>
      </c>
      <c r="BC3835">
        <v>112</v>
      </c>
      <c r="BD3835">
        <v>6330</v>
      </c>
      <c r="BE3835" t="s">
        <v>13180</v>
      </c>
      <c r="BF3835" t="s">
        <v>936</v>
      </c>
      <c r="BH3835">
        <v>114</v>
      </c>
      <c r="BI3835">
        <v>6330</v>
      </c>
      <c r="BJ3835" t="s">
        <v>6532</v>
      </c>
      <c r="BK3835" t="s">
        <v>936</v>
      </c>
      <c r="BP3835">
        <v>183</v>
      </c>
      <c r="BQ3835">
        <v>6160</v>
      </c>
      <c r="BS3835">
        <v>2</v>
      </c>
    </row>
    <row r="3836" spans="43:71" x14ac:dyDescent="0.2">
      <c r="AQ3836">
        <v>112</v>
      </c>
      <c r="AR3836">
        <v>6340</v>
      </c>
      <c r="AS3836" t="s">
        <v>33775</v>
      </c>
      <c r="AT3836" t="s">
        <v>936</v>
      </c>
      <c r="AU3836">
        <v>112</v>
      </c>
      <c r="AV3836">
        <v>6340</v>
      </c>
      <c r="AW3836" t="s">
        <v>26877</v>
      </c>
      <c r="AX3836" t="s">
        <v>936</v>
      </c>
      <c r="AY3836">
        <v>112</v>
      </c>
      <c r="AZ3836">
        <v>6340</v>
      </c>
      <c r="BA3836" t="s">
        <v>20029</v>
      </c>
      <c r="BB3836" t="s">
        <v>936</v>
      </c>
      <c r="BC3836">
        <v>112</v>
      </c>
      <c r="BD3836">
        <v>6340</v>
      </c>
      <c r="BE3836" t="s">
        <v>13181</v>
      </c>
      <c r="BF3836" t="s">
        <v>936</v>
      </c>
      <c r="BH3836">
        <v>114</v>
      </c>
      <c r="BI3836">
        <v>6340</v>
      </c>
      <c r="BJ3836" t="s">
        <v>6533</v>
      </c>
      <c r="BK3836" t="s">
        <v>936</v>
      </c>
      <c r="BP3836">
        <v>183</v>
      </c>
      <c r="BQ3836">
        <v>6170</v>
      </c>
      <c r="BS3836">
        <v>2</v>
      </c>
    </row>
    <row r="3837" spans="43:71" x14ac:dyDescent="0.2">
      <c r="AQ3837">
        <v>112</v>
      </c>
      <c r="AR3837">
        <v>6350</v>
      </c>
      <c r="AS3837" t="s">
        <v>33776</v>
      </c>
      <c r="AT3837" t="s">
        <v>936</v>
      </c>
      <c r="AU3837">
        <v>112</v>
      </c>
      <c r="AV3837">
        <v>6350</v>
      </c>
      <c r="AW3837" t="s">
        <v>26878</v>
      </c>
      <c r="AX3837" t="s">
        <v>936</v>
      </c>
      <c r="AY3837">
        <v>112</v>
      </c>
      <c r="AZ3837">
        <v>6350</v>
      </c>
      <c r="BA3837" t="s">
        <v>20030</v>
      </c>
      <c r="BB3837" t="s">
        <v>936</v>
      </c>
      <c r="BC3837">
        <v>112</v>
      </c>
      <c r="BD3837">
        <v>6350</v>
      </c>
      <c r="BE3837" t="s">
        <v>13182</v>
      </c>
      <c r="BF3837" t="s">
        <v>936</v>
      </c>
      <c r="BH3837">
        <v>114</v>
      </c>
      <c r="BI3837">
        <v>6350</v>
      </c>
      <c r="BJ3837" t="s">
        <v>6534</v>
      </c>
      <c r="BK3837" t="s">
        <v>936</v>
      </c>
      <c r="BP3837">
        <v>183</v>
      </c>
      <c r="BQ3837">
        <v>6180</v>
      </c>
      <c r="BS3837">
        <v>2</v>
      </c>
    </row>
    <row r="3838" spans="43:71" x14ac:dyDescent="0.2">
      <c r="AQ3838">
        <v>112</v>
      </c>
      <c r="AR3838">
        <v>6360</v>
      </c>
      <c r="AS3838" t="s">
        <v>33777</v>
      </c>
      <c r="AT3838" t="s">
        <v>936</v>
      </c>
      <c r="AU3838">
        <v>112</v>
      </c>
      <c r="AV3838">
        <v>6360</v>
      </c>
      <c r="AW3838" t="s">
        <v>26879</v>
      </c>
      <c r="AX3838" t="s">
        <v>936</v>
      </c>
      <c r="AY3838">
        <v>112</v>
      </c>
      <c r="AZ3838">
        <v>6360</v>
      </c>
      <c r="BA3838" t="s">
        <v>20031</v>
      </c>
      <c r="BB3838" t="s">
        <v>936</v>
      </c>
      <c r="BC3838">
        <v>112</v>
      </c>
      <c r="BD3838">
        <v>6360</v>
      </c>
      <c r="BE3838" t="s">
        <v>13183</v>
      </c>
      <c r="BF3838" t="s">
        <v>936</v>
      </c>
      <c r="BH3838">
        <v>114</v>
      </c>
      <c r="BI3838">
        <v>6360</v>
      </c>
      <c r="BJ3838" t="s">
        <v>6535</v>
      </c>
      <c r="BK3838" t="s">
        <v>936</v>
      </c>
      <c r="BP3838">
        <v>183</v>
      </c>
      <c r="BQ3838">
        <v>6190</v>
      </c>
      <c r="BS3838">
        <v>2</v>
      </c>
    </row>
    <row r="3839" spans="43:71" x14ac:dyDescent="0.2">
      <c r="AQ3839">
        <v>112</v>
      </c>
      <c r="AR3839">
        <v>7205</v>
      </c>
      <c r="AS3839" t="s">
        <v>33778</v>
      </c>
      <c r="AT3839" t="s">
        <v>937</v>
      </c>
      <c r="AU3839">
        <v>112</v>
      </c>
      <c r="AV3839">
        <v>7205</v>
      </c>
      <c r="AW3839" t="s">
        <v>26880</v>
      </c>
      <c r="AX3839" t="s">
        <v>937</v>
      </c>
      <c r="AY3839">
        <v>112</v>
      </c>
      <c r="AZ3839">
        <v>7205</v>
      </c>
      <c r="BA3839" t="s">
        <v>20032</v>
      </c>
      <c r="BB3839" t="s">
        <v>937</v>
      </c>
      <c r="BC3839">
        <v>112</v>
      </c>
      <c r="BD3839">
        <v>7205</v>
      </c>
      <c r="BE3839" t="s">
        <v>13184</v>
      </c>
      <c r="BF3839" t="s">
        <v>937</v>
      </c>
      <c r="BH3839">
        <v>114</v>
      </c>
      <c r="BI3839">
        <v>7205</v>
      </c>
      <c r="BJ3839" t="s">
        <v>6536</v>
      </c>
      <c r="BK3839" t="s">
        <v>936</v>
      </c>
      <c r="BP3839">
        <v>183</v>
      </c>
      <c r="BQ3839">
        <v>6200</v>
      </c>
      <c r="BS3839">
        <v>3</v>
      </c>
    </row>
    <row r="3840" spans="43:71" x14ac:dyDescent="0.2">
      <c r="AQ3840">
        <v>112</v>
      </c>
      <c r="AR3840">
        <v>7206</v>
      </c>
      <c r="AS3840" t="s">
        <v>33779</v>
      </c>
      <c r="AT3840" t="s">
        <v>936</v>
      </c>
      <c r="AU3840">
        <v>112</v>
      </c>
      <c r="AV3840">
        <v>7206</v>
      </c>
      <c r="AW3840" t="s">
        <v>26881</v>
      </c>
      <c r="AX3840" t="s">
        <v>936</v>
      </c>
      <c r="AY3840">
        <v>112</v>
      </c>
      <c r="AZ3840">
        <v>7206</v>
      </c>
      <c r="BA3840" t="s">
        <v>20033</v>
      </c>
      <c r="BB3840" t="s">
        <v>936</v>
      </c>
      <c r="BC3840">
        <v>112</v>
      </c>
      <c r="BD3840">
        <v>7206</v>
      </c>
      <c r="BE3840" t="s">
        <v>13185</v>
      </c>
      <c r="BF3840" t="s">
        <v>936</v>
      </c>
      <c r="BH3840">
        <v>114</v>
      </c>
      <c r="BI3840">
        <v>7206</v>
      </c>
      <c r="BJ3840" t="s">
        <v>6537</v>
      </c>
      <c r="BK3840" t="s">
        <v>936</v>
      </c>
      <c r="BP3840">
        <v>183</v>
      </c>
      <c r="BQ3840">
        <v>6210</v>
      </c>
      <c r="BS3840">
        <v>2</v>
      </c>
    </row>
    <row r="3841" spans="43:71" x14ac:dyDescent="0.2">
      <c r="AQ3841">
        <v>112</v>
      </c>
      <c r="AR3841">
        <v>7207</v>
      </c>
      <c r="AS3841" t="s">
        <v>33780</v>
      </c>
      <c r="AT3841" t="s">
        <v>936</v>
      </c>
      <c r="AU3841">
        <v>112</v>
      </c>
      <c r="AV3841">
        <v>7207</v>
      </c>
      <c r="AW3841" t="s">
        <v>26882</v>
      </c>
      <c r="AX3841" t="s">
        <v>936</v>
      </c>
      <c r="AY3841">
        <v>112</v>
      </c>
      <c r="AZ3841">
        <v>7207</v>
      </c>
      <c r="BA3841" t="s">
        <v>20034</v>
      </c>
      <c r="BB3841" t="s">
        <v>936</v>
      </c>
      <c r="BC3841">
        <v>112</v>
      </c>
      <c r="BD3841">
        <v>7207</v>
      </c>
      <c r="BE3841" t="s">
        <v>13186</v>
      </c>
      <c r="BF3841" t="s">
        <v>936</v>
      </c>
      <c r="BH3841">
        <v>114</v>
      </c>
      <c r="BI3841">
        <v>7207</v>
      </c>
      <c r="BJ3841" t="s">
        <v>6538</v>
      </c>
      <c r="BK3841" t="s">
        <v>936</v>
      </c>
      <c r="BP3841">
        <v>183</v>
      </c>
      <c r="BQ3841">
        <v>6240</v>
      </c>
      <c r="BS3841">
        <v>2</v>
      </c>
    </row>
    <row r="3842" spans="43:71" x14ac:dyDescent="0.2">
      <c r="AQ3842">
        <v>112</v>
      </c>
      <c r="AR3842">
        <v>7210</v>
      </c>
      <c r="AS3842" t="s">
        <v>33781</v>
      </c>
      <c r="AT3842" t="s">
        <v>937</v>
      </c>
      <c r="AU3842">
        <v>112</v>
      </c>
      <c r="AV3842">
        <v>7210</v>
      </c>
      <c r="AW3842" t="s">
        <v>26883</v>
      </c>
      <c r="AX3842" t="s">
        <v>937</v>
      </c>
      <c r="AY3842">
        <v>112</v>
      </c>
      <c r="AZ3842">
        <v>7210</v>
      </c>
      <c r="BA3842" t="s">
        <v>20035</v>
      </c>
      <c r="BB3842" t="s">
        <v>937</v>
      </c>
      <c r="BC3842">
        <v>112</v>
      </c>
      <c r="BD3842">
        <v>7210</v>
      </c>
      <c r="BE3842" t="s">
        <v>13187</v>
      </c>
      <c r="BF3842" t="s">
        <v>937</v>
      </c>
      <c r="BH3842">
        <v>114</v>
      </c>
      <c r="BI3842">
        <v>7210</v>
      </c>
      <c r="BJ3842" t="s">
        <v>6539</v>
      </c>
      <c r="BK3842" t="s">
        <v>937</v>
      </c>
      <c r="BP3842">
        <v>183</v>
      </c>
      <c r="BQ3842">
        <v>6250</v>
      </c>
      <c r="BS3842">
        <v>4</v>
      </c>
    </row>
    <row r="3843" spans="43:71" x14ac:dyDescent="0.2">
      <c r="AQ3843">
        <v>112</v>
      </c>
      <c r="AR3843">
        <v>8073</v>
      </c>
      <c r="AS3843" t="s">
        <v>33782</v>
      </c>
      <c r="AT3843" t="s">
        <v>936</v>
      </c>
      <c r="AU3843">
        <v>112</v>
      </c>
      <c r="AV3843">
        <v>8073</v>
      </c>
      <c r="AW3843" t="s">
        <v>26884</v>
      </c>
      <c r="AX3843" t="s">
        <v>936</v>
      </c>
      <c r="AY3843">
        <v>112</v>
      </c>
      <c r="AZ3843">
        <v>8073</v>
      </c>
      <c r="BA3843" t="s">
        <v>20036</v>
      </c>
      <c r="BB3843" t="s">
        <v>936</v>
      </c>
      <c r="BC3843">
        <v>112</v>
      </c>
      <c r="BD3843">
        <v>8073</v>
      </c>
      <c r="BE3843" t="s">
        <v>13188</v>
      </c>
      <c r="BF3843" t="s">
        <v>936</v>
      </c>
      <c r="BH3843">
        <v>114</v>
      </c>
      <c r="BI3843">
        <v>8073</v>
      </c>
      <c r="BJ3843" t="s">
        <v>6540</v>
      </c>
      <c r="BK3843" t="s">
        <v>936</v>
      </c>
      <c r="BP3843">
        <v>183</v>
      </c>
      <c r="BQ3843">
        <v>6256</v>
      </c>
      <c r="BS3843">
        <v>2</v>
      </c>
    </row>
    <row r="3844" spans="43:71" x14ac:dyDescent="0.2">
      <c r="AQ3844">
        <v>112</v>
      </c>
      <c r="AR3844">
        <v>8074</v>
      </c>
      <c r="AS3844" t="s">
        <v>33783</v>
      </c>
      <c r="AT3844" t="s">
        <v>937</v>
      </c>
      <c r="AU3844">
        <v>112</v>
      </c>
      <c r="AV3844">
        <v>8074</v>
      </c>
      <c r="AW3844" t="s">
        <v>26885</v>
      </c>
      <c r="AX3844" t="s">
        <v>937</v>
      </c>
      <c r="AY3844">
        <v>112</v>
      </c>
      <c r="AZ3844">
        <v>8074</v>
      </c>
      <c r="BA3844" t="s">
        <v>20037</v>
      </c>
      <c r="BB3844" t="s">
        <v>937</v>
      </c>
      <c r="BC3844">
        <v>112</v>
      </c>
      <c r="BD3844">
        <v>8074</v>
      </c>
      <c r="BE3844" t="s">
        <v>13189</v>
      </c>
      <c r="BF3844" t="s">
        <v>937</v>
      </c>
      <c r="BH3844">
        <v>114</v>
      </c>
      <c r="BI3844">
        <v>8074</v>
      </c>
      <c r="BJ3844" t="s">
        <v>6541</v>
      </c>
      <c r="BK3844" t="s">
        <v>937</v>
      </c>
      <c r="BP3844">
        <v>183</v>
      </c>
      <c r="BQ3844">
        <v>6260</v>
      </c>
      <c r="BS3844">
        <v>2</v>
      </c>
    </row>
    <row r="3845" spans="43:71" x14ac:dyDescent="0.2">
      <c r="AQ3845">
        <v>112</v>
      </c>
      <c r="AR3845">
        <v>8075</v>
      </c>
      <c r="AS3845" t="s">
        <v>33784</v>
      </c>
      <c r="AT3845" t="s">
        <v>936</v>
      </c>
      <c r="AU3845">
        <v>112</v>
      </c>
      <c r="AV3845">
        <v>8075</v>
      </c>
      <c r="AW3845" t="s">
        <v>26886</v>
      </c>
      <c r="AX3845" t="s">
        <v>936</v>
      </c>
      <c r="AY3845">
        <v>112</v>
      </c>
      <c r="AZ3845">
        <v>8075</v>
      </c>
      <c r="BA3845" t="s">
        <v>20038</v>
      </c>
      <c r="BB3845" t="s">
        <v>936</v>
      </c>
      <c r="BC3845">
        <v>112</v>
      </c>
      <c r="BD3845">
        <v>8075</v>
      </c>
      <c r="BE3845" t="s">
        <v>13190</v>
      </c>
      <c r="BF3845" t="s">
        <v>936</v>
      </c>
      <c r="BH3845">
        <v>114</v>
      </c>
      <c r="BI3845">
        <v>8075</v>
      </c>
      <c r="BJ3845" t="s">
        <v>6542</v>
      </c>
      <c r="BK3845" t="s">
        <v>937</v>
      </c>
      <c r="BP3845">
        <v>183</v>
      </c>
      <c r="BQ3845">
        <v>6270</v>
      </c>
      <c r="BS3845">
        <v>2</v>
      </c>
    </row>
    <row r="3846" spans="43:71" x14ac:dyDescent="0.2">
      <c r="AQ3846">
        <v>112</v>
      </c>
      <c r="AR3846">
        <v>8076</v>
      </c>
      <c r="AS3846" t="s">
        <v>33785</v>
      </c>
      <c r="AT3846" t="s">
        <v>937</v>
      </c>
      <c r="AU3846">
        <v>112</v>
      </c>
      <c r="AV3846">
        <v>8076</v>
      </c>
      <c r="AW3846" t="s">
        <v>26887</v>
      </c>
      <c r="AX3846" t="s">
        <v>937</v>
      </c>
      <c r="AY3846">
        <v>112</v>
      </c>
      <c r="AZ3846">
        <v>8076</v>
      </c>
      <c r="BA3846" t="s">
        <v>20039</v>
      </c>
      <c r="BB3846" t="s">
        <v>937</v>
      </c>
      <c r="BC3846">
        <v>112</v>
      </c>
      <c r="BD3846">
        <v>8076</v>
      </c>
      <c r="BE3846" t="s">
        <v>13191</v>
      </c>
      <c r="BF3846" t="s">
        <v>937</v>
      </c>
      <c r="BH3846">
        <v>114</v>
      </c>
      <c r="BI3846">
        <v>8076</v>
      </c>
      <c r="BJ3846" t="s">
        <v>6543</v>
      </c>
      <c r="BK3846" t="s">
        <v>936</v>
      </c>
      <c r="BP3846">
        <v>183</v>
      </c>
      <c r="BQ3846">
        <v>6280</v>
      </c>
      <c r="BS3846">
        <v>1</v>
      </c>
    </row>
    <row r="3847" spans="43:71" x14ac:dyDescent="0.2">
      <c r="AQ3847">
        <v>112</v>
      </c>
      <c r="AR3847">
        <v>8077</v>
      </c>
      <c r="AS3847" t="s">
        <v>33786</v>
      </c>
      <c r="AT3847" t="s">
        <v>937</v>
      </c>
      <c r="AU3847">
        <v>112</v>
      </c>
      <c r="AV3847">
        <v>8077</v>
      </c>
      <c r="AW3847" t="s">
        <v>26888</v>
      </c>
      <c r="AX3847" t="s">
        <v>937</v>
      </c>
      <c r="AY3847">
        <v>112</v>
      </c>
      <c r="AZ3847">
        <v>8077</v>
      </c>
      <c r="BA3847" t="s">
        <v>20040</v>
      </c>
      <c r="BB3847" t="s">
        <v>937</v>
      </c>
      <c r="BC3847">
        <v>112</v>
      </c>
      <c r="BD3847">
        <v>8077</v>
      </c>
      <c r="BE3847" t="s">
        <v>13192</v>
      </c>
      <c r="BF3847" t="s">
        <v>937</v>
      </c>
      <c r="BH3847">
        <v>114</v>
      </c>
      <c r="BI3847">
        <v>8077</v>
      </c>
      <c r="BJ3847" t="s">
        <v>6544</v>
      </c>
      <c r="BK3847" t="s">
        <v>937</v>
      </c>
      <c r="BP3847">
        <v>183</v>
      </c>
      <c r="BQ3847">
        <v>6290</v>
      </c>
      <c r="BS3847">
        <v>2</v>
      </c>
    </row>
    <row r="3848" spans="43:71" x14ac:dyDescent="0.2">
      <c r="AQ3848">
        <v>112</v>
      </c>
      <c r="AR3848">
        <v>8078</v>
      </c>
      <c r="AS3848" t="s">
        <v>33787</v>
      </c>
      <c r="AT3848" t="s">
        <v>937</v>
      </c>
      <c r="AU3848">
        <v>112</v>
      </c>
      <c r="AV3848">
        <v>8078</v>
      </c>
      <c r="AW3848" t="s">
        <v>26889</v>
      </c>
      <c r="AX3848" t="s">
        <v>937</v>
      </c>
      <c r="AY3848">
        <v>112</v>
      </c>
      <c r="AZ3848">
        <v>8078</v>
      </c>
      <c r="BA3848" t="s">
        <v>20041</v>
      </c>
      <c r="BB3848" t="s">
        <v>937</v>
      </c>
      <c r="BC3848">
        <v>112</v>
      </c>
      <c r="BD3848">
        <v>8078</v>
      </c>
      <c r="BE3848" t="s">
        <v>13193</v>
      </c>
      <c r="BF3848" t="s">
        <v>937</v>
      </c>
      <c r="BH3848">
        <v>114</v>
      </c>
      <c r="BI3848">
        <v>8078</v>
      </c>
      <c r="BJ3848" t="s">
        <v>6545</v>
      </c>
      <c r="BK3848" t="s">
        <v>937</v>
      </c>
      <c r="BP3848">
        <v>183</v>
      </c>
      <c r="BQ3848">
        <v>6300</v>
      </c>
      <c r="BS3848">
        <v>1</v>
      </c>
    </row>
    <row r="3849" spans="43:71" x14ac:dyDescent="0.2">
      <c r="AQ3849">
        <v>112</v>
      </c>
      <c r="AR3849">
        <v>8079</v>
      </c>
      <c r="AS3849" t="s">
        <v>33788</v>
      </c>
      <c r="AT3849" t="s">
        <v>937</v>
      </c>
      <c r="AU3849">
        <v>112</v>
      </c>
      <c r="AV3849">
        <v>8079</v>
      </c>
      <c r="AW3849" t="s">
        <v>26890</v>
      </c>
      <c r="AX3849" t="s">
        <v>937</v>
      </c>
      <c r="AY3849">
        <v>112</v>
      </c>
      <c r="AZ3849">
        <v>8079</v>
      </c>
      <c r="BA3849" t="s">
        <v>20042</v>
      </c>
      <c r="BB3849" t="s">
        <v>937</v>
      </c>
      <c r="BC3849">
        <v>112</v>
      </c>
      <c r="BD3849">
        <v>8079</v>
      </c>
      <c r="BE3849" t="s">
        <v>13194</v>
      </c>
      <c r="BF3849" t="s">
        <v>937</v>
      </c>
      <c r="BH3849">
        <v>114</v>
      </c>
      <c r="BI3849">
        <v>8079</v>
      </c>
      <c r="BJ3849" t="s">
        <v>6546</v>
      </c>
      <c r="BK3849" t="s">
        <v>937</v>
      </c>
      <c r="BP3849">
        <v>183</v>
      </c>
      <c r="BQ3849">
        <v>6310</v>
      </c>
      <c r="BS3849">
        <v>1</v>
      </c>
    </row>
    <row r="3850" spans="43:71" x14ac:dyDescent="0.2">
      <c r="AQ3850">
        <v>112</v>
      </c>
      <c r="AR3850">
        <v>8080</v>
      </c>
      <c r="AS3850" t="s">
        <v>33789</v>
      </c>
      <c r="AT3850" t="s">
        <v>937</v>
      </c>
      <c r="AU3850">
        <v>112</v>
      </c>
      <c r="AV3850">
        <v>8080</v>
      </c>
      <c r="AW3850" t="s">
        <v>26891</v>
      </c>
      <c r="AX3850" t="s">
        <v>937</v>
      </c>
      <c r="AY3850">
        <v>112</v>
      </c>
      <c r="AZ3850">
        <v>8080</v>
      </c>
      <c r="BA3850" t="s">
        <v>20043</v>
      </c>
      <c r="BB3850" t="s">
        <v>937</v>
      </c>
      <c r="BC3850">
        <v>112</v>
      </c>
      <c r="BD3850">
        <v>8080</v>
      </c>
      <c r="BE3850" t="s">
        <v>13195</v>
      </c>
      <c r="BF3850" t="s">
        <v>937</v>
      </c>
      <c r="BH3850">
        <v>114</v>
      </c>
      <c r="BI3850">
        <v>8080</v>
      </c>
      <c r="BJ3850" t="s">
        <v>6547</v>
      </c>
      <c r="BK3850" t="s">
        <v>936</v>
      </c>
      <c r="BP3850">
        <v>183</v>
      </c>
      <c r="BQ3850">
        <v>6320</v>
      </c>
      <c r="BS3850">
        <v>1</v>
      </c>
    </row>
    <row r="3851" spans="43:71" x14ac:dyDescent="0.2">
      <c r="AQ3851">
        <v>112</v>
      </c>
      <c r="AR3851">
        <v>8081</v>
      </c>
      <c r="AS3851" t="s">
        <v>33790</v>
      </c>
      <c r="AT3851" t="s">
        <v>937</v>
      </c>
      <c r="AU3851">
        <v>112</v>
      </c>
      <c r="AV3851">
        <v>8081</v>
      </c>
      <c r="AW3851" t="s">
        <v>26892</v>
      </c>
      <c r="AX3851" t="s">
        <v>937</v>
      </c>
      <c r="AY3851">
        <v>112</v>
      </c>
      <c r="AZ3851">
        <v>8081</v>
      </c>
      <c r="BA3851" t="s">
        <v>20044</v>
      </c>
      <c r="BB3851" t="s">
        <v>937</v>
      </c>
      <c r="BC3851">
        <v>112</v>
      </c>
      <c r="BD3851">
        <v>8081</v>
      </c>
      <c r="BE3851" t="s">
        <v>13196</v>
      </c>
      <c r="BF3851" t="s">
        <v>937</v>
      </c>
      <c r="BH3851">
        <v>114</v>
      </c>
      <c r="BI3851">
        <v>8081</v>
      </c>
      <c r="BJ3851" t="s">
        <v>6548</v>
      </c>
      <c r="BK3851" t="s">
        <v>937</v>
      </c>
      <c r="BP3851">
        <v>183</v>
      </c>
      <c r="BQ3851">
        <v>6330</v>
      </c>
      <c r="BS3851">
        <v>2</v>
      </c>
    </row>
    <row r="3852" spans="43:71" x14ac:dyDescent="0.2">
      <c r="AQ3852">
        <v>112</v>
      </c>
      <c r="AR3852">
        <v>8082</v>
      </c>
      <c r="AS3852" t="s">
        <v>33791</v>
      </c>
      <c r="AT3852" t="s">
        <v>938</v>
      </c>
      <c r="AU3852">
        <v>112</v>
      </c>
      <c r="AV3852">
        <v>8082</v>
      </c>
      <c r="AW3852" t="s">
        <v>26893</v>
      </c>
      <c r="AX3852" t="s">
        <v>938</v>
      </c>
      <c r="AY3852">
        <v>112</v>
      </c>
      <c r="AZ3852">
        <v>8082</v>
      </c>
      <c r="BA3852" t="s">
        <v>20045</v>
      </c>
      <c r="BB3852" t="s">
        <v>938</v>
      </c>
      <c r="BC3852">
        <v>112</v>
      </c>
      <c r="BD3852">
        <v>8082</v>
      </c>
      <c r="BE3852" t="s">
        <v>13197</v>
      </c>
      <c r="BF3852" t="s">
        <v>938</v>
      </c>
      <c r="BH3852">
        <v>114</v>
      </c>
      <c r="BI3852">
        <v>8082</v>
      </c>
      <c r="BJ3852" t="s">
        <v>6549</v>
      </c>
      <c r="BK3852" t="s">
        <v>936</v>
      </c>
      <c r="BP3852">
        <v>183</v>
      </c>
      <c r="BQ3852">
        <v>6340</v>
      </c>
      <c r="BS3852">
        <v>1</v>
      </c>
    </row>
    <row r="3853" spans="43:71" x14ac:dyDescent="0.2">
      <c r="AQ3853">
        <v>112</v>
      </c>
      <c r="AR3853">
        <v>8083</v>
      </c>
      <c r="AS3853" t="s">
        <v>33792</v>
      </c>
      <c r="AT3853" t="s">
        <v>937</v>
      </c>
      <c r="AU3853">
        <v>112</v>
      </c>
      <c r="AV3853">
        <v>8083</v>
      </c>
      <c r="AW3853" t="s">
        <v>26894</v>
      </c>
      <c r="AX3853" t="s">
        <v>937</v>
      </c>
      <c r="AY3853">
        <v>112</v>
      </c>
      <c r="AZ3853">
        <v>8083</v>
      </c>
      <c r="BA3853" t="s">
        <v>20046</v>
      </c>
      <c r="BB3853" t="s">
        <v>937</v>
      </c>
      <c r="BC3853">
        <v>112</v>
      </c>
      <c r="BD3853">
        <v>8083</v>
      </c>
      <c r="BE3853" t="s">
        <v>13198</v>
      </c>
      <c r="BF3853" t="s">
        <v>937</v>
      </c>
      <c r="BH3853">
        <v>114</v>
      </c>
      <c r="BI3853">
        <v>8083</v>
      </c>
      <c r="BJ3853" t="s">
        <v>6550</v>
      </c>
      <c r="BK3853" t="s">
        <v>937</v>
      </c>
      <c r="BP3853">
        <v>185</v>
      </c>
      <c r="BQ3853">
        <v>6010</v>
      </c>
      <c r="BS3853">
        <v>2</v>
      </c>
    </row>
    <row r="3854" spans="43:71" x14ac:dyDescent="0.2">
      <c r="AQ3854">
        <v>112</v>
      </c>
      <c r="AR3854">
        <v>8084</v>
      </c>
      <c r="AS3854" t="s">
        <v>33793</v>
      </c>
      <c r="AT3854" t="s">
        <v>937</v>
      </c>
      <c r="AU3854">
        <v>112</v>
      </c>
      <c r="AV3854">
        <v>8084</v>
      </c>
      <c r="AW3854" t="s">
        <v>26895</v>
      </c>
      <c r="AX3854" t="s">
        <v>937</v>
      </c>
      <c r="AY3854">
        <v>112</v>
      </c>
      <c r="AZ3854">
        <v>8084</v>
      </c>
      <c r="BA3854" t="s">
        <v>20047</v>
      </c>
      <c r="BB3854" t="s">
        <v>937</v>
      </c>
      <c r="BC3854">
        <v>112</v>
      </c>
      <c r="BD3854">
        <v>8084</v>
      </c>
      <c r="BE3854" t="s">
        <v>13199</v>
      </c>
      <c r="BF3854" t="s">
        <v>937</v>
      </c>
      <c r="BH3854">
        <v>114</v>
      </c>
      <c r="BI3854">
        <v>8084</v>
      </c>
      <c r="BJ3854" t="s">
        <v>6551</v>
      </c>
      <c r="BK3854" t="s">
        <v>937</v>
      </c>
      <c r="BP3854">
        <v>185</v>
      </c>
      <c r="BQ3854">
        <v>6020</v>
      </c>
      <c r="BS3854">
        <v>2</v>
      </c>
    </row>
    <row r="3855" spans="43:71" x14ac:dyDescent="0.2">
      <c r="AQ3855">
        <v>113</v>
      </c>
      <c r="AR3855">
        <v>6010</v>
      </c>
      <c r="AS3855" t="s">
        <v>33794</v>
      </c>
      <c r="AT3855" t="s">
        <v>937</v>
      </c>
      <c r="AU3855">
        <v>113</v>
      </c>
      <c r="AV3855">
        <v>6010</v>
      </c>
      <c r="AW3855" t="s">
        <v>26896</v>
      </c>
      <c r="AX3855" t="s">
        <v>937</v>
      </c>
      <c r="AY3855">
        <v>113</v>
      </c>
      <c r="AZ3855">
        <v>6010</v>
      </c>
      <c r="BA3855" t="s">
        <v>20048</v>
      </c>
      <c r="BB3855" t="s">
        <v>937</v>
      </c>
      <c r="BC3855">
        <v>113</v>
      </c>
      <c r="BD3855">
        <v>6010</v>
      </c>
      <c r="BE3855" t="s">
        <v>13200</v>
      </c>
      <c r="BF3855" t="s">
        <v>937</v>
      </c>
      <c r="BH3855">
        <v>116</v>
      </c>
      <c r="BI3855">
        <v>6010</v>
      </c>
      <c r="BJ3855" t="s">
        <v>6552</v>
      </c>
      <c r="BK3855" t="s">
        <v>937</v>
      </c>
      <c r="BP3855">
        <v>185</v>
      </c>
      <c r="BQ3855">
        <v>6030</v>
      </c>
      <c r="BS3855">
        <v>1</v>
      </c>
    </row>
    <row r="3856" spans="43:71" x14ac:dyDescent="0.2">
      <c r="AQ3856">
        <v>113</v>
      </c>
      <c r="AR3856">
        <v>6020</v>
      </c>
      <c r="AS3856" t="s">
        <v>33795</v>
      </c>
      <c r="AT3856" t="s">
        <v>937</v>
      </c>
      <c r="AU3856">
        <v>113</v>
      </c>
      <c r="AV3856">
        <v>6020</v>
      </c>
      <c r="AW3856" t="s">
        <v>26897</v>
      </c>
      <c r="AX3856" t="s">
        <v>937</v>
      </c>
      <c r="AY3856">
        <v>113</v>
      </c>
      <c r="AZ3856">
        <v>6020</v>
      </c>
      <c r="BA3856" t="s">
        <v>20049</v>
      </c>
      <c r="BB3856" t="s">
        <v>937</v>
      </c>
      <c r="BC3856">
        <v>113</v>
      </c>
      <c r="BD3856">
        <v>6020</v>
      </c>
      <c r="BE3856" t="s">
        <v>13201</v>
      </c>
      <c r="BF3856" t="s">
        <v>937</v>
      </c>
      <c r="BH3856">
        <v>116</v>
      </c>
      <c r="BI3856">
        <v>6020</v>
      </c>
      <c r="BJ3856" t="s">
        <v>6553</v>
      </c>
      <c r="BK3856" t="s">
        <v>937</v>
      </c>
      <c r="BP3856">
        <v>185</v>
      </c>
      <c r="BQ3856">
        <v>6040</v>
      </c>
      <c r="BS3856">
        <v>1</v>
      </c>
    </row>
    <row r="3857" spans="43:71" x14ac:dyDescent="0.2">
      <c r="AQ3857">
        <v>113</v>
      </c>
      <c r="AR3857">
        <v>6030</v>
      </c>
      <c r="AS3857" t="s">
        <v>33796</v>
      </c>
      <c r="AT3857" t="s">
        <v>937</v>
      </c>
      <c r="AU3857">
        <v>113</v>
      </c>
      <c r="AV3857">
        <v>6030</v>
      </c>
      <c r="AW3857" t="s">
        <v>26898</v>
      </c>
      <c r="AX3857" t="s">
        <v>937</v>
      </c>
      <c r="AY3857">
        <v>113</v>
      </c>
      <c r="AZ3857">
        <v>6030</v>
      </c>
      <c r="BA3857" t="s">
        <v>20050</v>
      </c>
      <c r="BB3857" t="s">
        <v>937</v>
      </c>
      <c r="BC3857">
        <v>113</v>
      </c>
      <c r="BD3857">
        <v>6030</v>
      </c>
      <c r="BE3857" t="s">
        <v>13202</v>
      </c>
      <c r="BF3857" t="s">
        <v>937</v>
      </c>
      <c r="BH3857">
        <v>116</v>
      </c>
      <c r="BI3857">
        <v>6030</v>
      </c>
      <c r="BJ3857" t="s">
        <v>6554</v>
      </c>
      <c r="BK3857" t="s">
        <v>937</v>
      </c>
      <c r="BP3857">
        <v>185</v>
      </c>
      <c r="BQ3857">
        <v>6070</v>
      </c>
      <c r="BS3857">
        <v>1</v>
      </c>
    </row>
    <row r="3858" spans="43:71" x14ac:dyDescent="0.2">
      <c r="AQ3858">
        <v>113</v>
      </c>
      <c r="AR3858">
        <v>6040</v>
      </c>
      <c r="AS3858" t="s">
        <v>33797</v>
      </c>
      <c r="AT3858" t="s">
        <v>937</v>
      </c>
      <c r="AU3858">
        <v>113</v>
      </c>
      <c r="AV3858">
        <v>6040</v>
      </c>
      <c r="AW3858" t="s">
        <v>26899</v>
      </c>
      <c r="AX3858" t="s">
        <v>937</v>
      </c>
      <c r="AY3858">
        <v>113</v>
      </c>
      <c r="AZ3858">
        <v>6040</v>
      </c>
      <c r="BA3858" t="s">
        <v>20051</v>
      </c>
      <c r="BB3858" t="s">
        <v>937</v>
      </c>
      <c r="BC3858">
        <v>113</v>
      </c>
      <c r="BD3858">
        <v>6040</v>
      </c>
      <c r="BE3858" t="s">
        <v>13203</v>
      </c>
      <c r="BF3858" t="s">
        <v>937</v>
      </c>
      <c r="BH3858">
        <v>116</v>
      </c>
      <c r="BI3858">
        <v>6040</v>
      </c>
      <c r="BJ3858" t="s">
        <v>6555</v>
      </c>
      <c r="BK3858" t="s">
        <v>937</v>
      </c>
      <c r="BP3858">
        <v>185</v>
      </c>
      <c r="BQ3858">
        <v>6080</v>
      </c>
      <c r="BS3858">
        <v>1</v>
      </c>
    </row>
    <row r="3859" spans="43:71" x14ac:dyDescent="0.2">
      <c r="AQ3859">
        <v>113</v>
      </c>
      <c r="AR3859">
        <v>6070</v>
      </c>
      <c r="AS3859" t="s">
        <v>33798</v>
      </c>
      <c r="AT3859" t="s">
        <v>937</v>
      </c>
      <c r="AU3859">
        <v>113</v>
      </c>
      <c r="AV3859">
        <v>6070</v>
      </c>
      <c r="AW3859" t="s">
        <v>26900</v>
      </c>
      <c r="AX3859" t="s">
        <v>937</v>
      </c>
      <c r="AY3859">
        <v>113</v>
      </c>
      <c r="AZ3859">
        <v>6070</v>
      </c>
      <c r="BA3859" t="s">
        <v>20052</v>
      </c>
      <c r="BB3859" t="s">
        <v>937</v>
      </c>
      <c r="BC3859">
        <v>113</v>
      </c>
      <c r="BD3859">
        <v>6070</v>
      </c>
      <c r="BE3859" t="s">
        <v>13204</v>
      </c>
      <c r="BF3859" t="s">
        <v>937</v>
      </c>
      <c r="BH3859">
        <v>116</v>
      </c>
      <c r="BI3859">
        <v>6070</v>
      </c>
      <c r="BJ3859" t="s">
        <v>6556</v>
      </c>
      <c r="BK3859" t="s">
        <v>937</v>
      </c>
      <c r="BP3859">
        <v>185</v>
      </c>
      <c r="BQ3859">
        <v>6090</v>
      </c>
      <c r="BS3859">
        <v>3</v>
      </c>
    </row>
    <row r="3860" spans="43:71" x14ac:dyDescent="0.2">
      <c r="AQ3860">
        <v>113</v>
      </c>
      <c r="AR3860">
        <v>6080</v>
      </c>
      <c r="AS3860" t="s">
        <v>33799</v>
      </c>
      <c r="AT3860" t="s">
        <v>937</v>
      </c>
      <c r="AU3860">
        <v>113</v>
      </c>
      <c r="AV3860">
        <v>6080</v>
      </c>
      <c r="AW3860" t="s">
        <v>26901</v>
      </c>
      <c r="AX3860" t="s">
        <v>937</v>
      </c>
      <c r="AY3860">
        <v>113</v>
      </c>
      <c r="AZ3860">
        <v>6080</v>
      </c>
      <c r="BA3860" t="s">
        <v>20053</v>
      </c>
      <c r="BB3860" t="s">
        <v>937</v>
      </c>
      <c r="BC3860">
        <v>113</v>
      </c>
      <c r="BD3860">
        <v>6080</v>
      </c>
      <c r="BE3860" t="s">
        <v>13205</v>
      </c>
      <c r="BF3860" t="s">
        <v>937</v>
      </c>
      <c r="BH3860">
        <v>116</v>
      </c>
      <c r="BI3860">
        <v>6080</v>
      </c>
      <c r="BJ3860" t="s">
        <v>6557</v>
      </c>
      <c r="BK3860" t="s">
        <v>937</v>
      </c>
      <c r="BP3860">
        <v>185</v>
      </c>
      <c r="BQ3860">
        <v>6100</v>
      </c>
      <c r="BS3860">
        <v>2</v>
      </c>
    </row>
    <row r="3861" spans="43:71" x14ac:dyDescent="0.2">
      <c r="AQ3861">
        <v>113</v>
      </c>
      <c r="AR3861">
        <v>6090</v>
      </c>
      <c r="AS3861" t="s">
        <v>33800</v>
      </c>
      <c r="AT3861" t="s">
        <v>937</v>
      </c>
      <c r="AU3861">
        <v>113</v>
      </c>
      <c r="AV3861">
        <v>6090</v>
      </c>
      <c r="AW3861" t="s">
        <v>26902</v>
      </c>
      <c r="AX3861" t="s">
        <v>937</v>
      </c>
      <c r="AY3861">
        <v>113</v>
      </c>
      <c r="AZ3861">
        <v>6090</v>
      </c>
      <c r="BA3861" t="s">
        <v>20054</v>
      </c>
      <c r="BB3861" t="s">
        <v>937</v>
      </c>
      <c r="BC3861">
        <v>113</v>
      </c>
      <c r="BD3861">
        <v>6090</v>
      </c>
      <c r="BE3861" t="s">
        <v>13206</v>
      </c>
      <c r="BF3861" t="s">
        <v>937</v>
      </c>
      <c r="BH3861">
        <v>116</v>
      </c>
      <c r="BI3861">
        <v>6090</v>
      </c>
      <c r="BJ3861" t="s">
        <v>6558</v>
      </c>
      <c r="BK3861" t="s">
        <v>937</v>
      </c>
      <c r="BP3861">
        <v>185</v>
      </c>
      <c r="BQ3861">
        <v>6101</v>
      </c>
      <c r="BS3861">
        <v>4</v>
      </c>
    </row>
    <row r="3862" spans="43:71" x14ac:dyDescent="0.2">
      <c r="AQ3862">
        <v>113</v>
      </c>
      <c r="AR3862">
        <v>6100</v>
      </c>
      <c r="AS3862" t="s">
        <v>33801</v>
      </c>
      <c r="AT3862" t="s">
        <v>937</v>
      </c>
      <c r="AU3862">
        <v>113</v>
      </c>
      <c r="AV3862">
        <v>6100</v>
      </c>
      <c r="AW3862" t="s">
        <v>26903</v>
      </c>
      <c r="AX3862" t="s">
        <v>937</v>
      </c>
      <c r="AY3862">
        <v>113</v>
      </c>
      <c r="AZ3862">
        <v>6100</v>
      </c>
      <c r="BA3862" t="s">
        <v>20055</v>
      </c>
      <c r="BB3862" t="s">
        <v>937</v>
      </c>
      <c r="BC3862">
        <v>113</v>
      </c>
      <c r="BD3862">
        <v>6100</v>
      </c>
      <c r="BE3862" t="s">
        <v>13207</v>
      </c>
      <c r="BF3862" t="s">
        <v>937</v>
      </c>
      <c r="BH3862">
        <v>116</v>
      </c>
      <c r="BI3862">
        <v>6100</v>
      </c>
      <c r="BJ3862" t="s">
        <v>6559</v>
      </c>
      <c r="BK3862" t="s">
        <v>937</v>
      </c>
      <c r="BP3862">
        <v>185</v>
      </c>
      <c r="BQ3862">
        <v>6110</v>
      </c>
      <c r="BS3862">
        <v>1</v>
      </c>
    </row>
    <row r="3863" spans="43:71" x14ac:dyDescent="0.2">
      <c r="AQ3863">
        <v>113</v>
      </c>
      <c r="AR3863">
        <v>6101</v>
      </c>
      <c r="AS3863" t="s">
        <v>33802</v>
      </c>
      <c r="AT3863" t="s">
        <v>936</v>
      </c>
      <c r="AU3863">
        <v>113</v>
      </c>
      <c r="AV3863">
        <v>6101</v>
      </c>
      <c r="AW3863" t="s">
        <v>26904</v>
      </c>
      <c r="AX3863" t="s">
        <v>936</v>
      </c>
      <c r="AY3863">
        <v>113</v>
      </c>
      <c r="AZ3863">
        <v>6101</v>
      </c>
      <c r="BA3863" t="s">
        <v>20056</v>
      </c>
      <c r="BB3863" t="s">
        <v>936</v>
      </c>
      <c r="BC3863">
        <v>113</v>
      </c>
      <c r="BD3863">
        <v>6101</v>
      </c>
      <c r="BE3863" t="s">
        <v>13208</v>
      </c>
      <c r="BF3863" t="s">
        <v>936</v>
      </c>
      <c r="BH3863">
        <v>116</v>
      </c>
      <c r="BI3863">
        <v>6101</v>
      </c>
      <c r="BJ3863" t="s">
        <v>6560</v>
      </c>
      <c r="BK3863" t="s">
        <v>937</v>
      </c>
      <c r="BP3863">
        <v>185</v>
      </c>
      <c r="BQ3863">
        <v>6130</v>
      </c>
      <c r="BS3863">
        <v>1</v>
      </c>
    </row>
    <row r="3864" spans="43:71" x14ac:dyDescent="0.2">
      <c r="AQ3864">
        <v>113</v>
      </c>
      <c r="AR3864">
        <v>6110</v>
      </c>
      <c r="AS3864" t="s">
        <v>33803</v>
      </c>
      <c r="AT3864" t="s">
        <v>936</v>
      </c>
      <c r="AU3864">
        <v>113</v>
      </c>
      <c r="AV3864">
        <v>6110</v>
      </c>
      <c r="AW3864" t="s">
        <v>26905</v>
      </c>
      <c r="AX3864" t="s">
        <v>936</v>
      </c>
      <c r="AY3864">
        <v>113</v>
      </c>
      <c r="AZ3864">
        <v>6110</v>
      </c>
      <c r="BA3864" t="s">
        <v>20057</v>
      </c>
      <c r="BB3864" t="s">
        <v>936</v>
      </c>
      <c r="BC3864">
        <v>113</v>
      </c>
      <c r="BD3864">
        <v>6110</v>
      </c>
      <c r="BE3864" t="s">
        <v>13209</v>
      </c>
      <c r="BF3864" t="s">
        <v>936</v>
      </c>
      <c r="BH3864">
        <v>116</v>
      </c>
      <c r="BI3864">
        <v>6110</v>
      </c>
      <c r="BJ3864" t="s">
        <v>6561</v>
      </c>
      <c r="BK3864" t="s">
        <v>936</v>
      </c>
      <c r="BP3864">
        <v>185</v>
      </c>
      <c r="BQ3864">
        <v>6131</v>
      </c>
      <c r="BS3864">
        <v>4</v>
      </c>
    </row>
    <row r="3865" spans="43:71" x14ac:dyDescent="0.2">
      <c r="AQ3865">
        <v>113</v>
      </c>
      <c r="AR3865">
        <v>6130</v>
      </c>
      <c r="AS3865" t="s">
        <v>33804</v>
      </c>
      <c r="AT3865" t="s">
        <v>937</v>
      </c>
      <c r="AU3865">
        <v>113</v>
      </c>
      <c r="AV3865">
        <v>6130</v>
      </c>
      <c r="AW3865" t="s">
        <v>26906</v>
      </c>
      <c r="AX3865" t="s">
        <v>937</v>
      </c>
      <c r="AY3865">
        <v>113</v>
      </c>
      <c r="AZ3865">
        <v>6130</v>
      </c>
      <c r="BA3865" t="s">
        <v>20058</v>
      </c>
      <c r="BB3865" t="s">
        <v>937</v>
      </c>
      <c r="BC3865">
        <v>113</v>
      </c>
      <c r="BD3865">
        <v>6130</v>
      </c>
      <c r="BE3865" t="s">
        <v>13210</v>
      </c>
      <c r="BF3865" t="s">
        <v>937</v>
      </c>
      <c r="BH3865">
        <v>116</v>
      </c>
      <c r="BI3865">
        <v>6130</v>
      </c>
      <c r="BJ3865" t="s">
        <v>6562</v>
      </c>
      <c r="BK3865" t="s">
        <v>938</v>
      </c>
      <c r="BP3865">
        <v>185</v>
      </c>
      <c r="BQ3865">
        <v>6140</v>
      </c>
      <c r="BS3865">
        <v>1</v>
      </c>
    </row>
    <row r="3866" spans="43:71" x14ac:dyDescent="0.2">
      <c r="AQ3866">
        <v>113</v>
      </c>
      <c r="AR3866">
        <v>6131</v>
      </c>
      <c r="AS3866" t="s">
        <v>33805</v>
      </c>
      <c r="AT3866" t="s">
        <v>936</v>
      </c>
      <c r="AU3866">
        <v>113</v>
      </c>
      <c r="AV3866">
        <v>6131</v>
      </c>
      <c r="AW3866" t="s">
        <v>26907</v>
      </c>
      <c r="AX3866" t="s">
        <v>936</v>
      </c>
      <c r="AY3866">
        <v>113</v>
      </c>
      <c r="AZ3866">
        <v>6131</v>
      </c>
      <c r="BA3866" t="s">
        <v>20059</v>
      </c>
      <c r="BB3866" t="s">
        <v>936</v>
      </c>
      <c r="BC3866">
        <v>113</v>
      </c>
      <c r="BD3866">
        <v>6131</v>
      </c>
      <c r="BE3866" t="s">
        <v>13211</v>
      </c>
      <c r="BF3866" t="s">
        <v>936</v>
      </c>
      <c r="BH3866">
        <v>116</v>
      </c>
      <c r="BI3866">
        <v>6131</v>
      </c>
      <c r="BJ3866" t="s">
        <v>6563</v>
      </c>
      <c r="BK3866" t="s">
        <v>936</v>
      </c>
      <c r="BP3866">
        <v>185</v>
      </c>
      <c r="BQ3866">
        <v>6150</v>
      </c>
      <c r="BS3866">
        <v>1</v>
      </c>
    </row>
    <row r="3867" spans="43:71" x14ac:dyDescent="0.2">
      <c r="AQ3867">
        <v>113</v>
      </c>
      <c r="AR3867">
        <v>6140</v>
      </c>
      <c r="AS3867" t="s">
        <v>33806</v>
      </c>
      <c r="AT3867" t="s">
        <v>937</v>
      </c>
      <c r="AU3867">
        <v>113</v>
      </c>
      <c r="AV3867">
        <v>6140</v>
      </c>
      <c r="AW3867" t="s">
        <v>26908</v>
      </c>
      <c r="AX3867" t="s">
        <v>937</v>
      </c>
      <c r="AY3867">
        <v>113</v>
      </c>
      <c r="AZ3867">
        <v>6140</v>
      </c>
      <c r="BA3867" t="s">
        <v>20060</v>
      </c>
      <c r="BB3867" t="s">
        <v>937</v>
      </c>
      <c r="BC3867">
        <v>113</v>
      </c>
      <c r="BD3867">
        <v>6140</v>
      </c>
      <c r="BE3867" t="s">
        <v>13212</v>
      </c>
      <c r="BF3867" t="s">
        <v>937</v>
      </c>
      <c r="BH3867">
        <v>116</v>
      </c>
      <c r="BI3867">
        <v>6140</v>
      </c>
      <c r="BJ3867" t="s">
        <v>6564</v>
      </c>
      <c r="BK3867" t="s">
        <v>937</v>
      </c>
      <c r="BP3867">
        <v>185</v>
      </c>
      <c r="BQ3867">
        <v>6160</v>
      </c>
      <c r="BS3867">
        <v>1</v>
      </c>
    </row>
    <row r="3868" spans="43:71" x14ac:dyDescent="0.2">
      <c r="AQ3868">
        <v>113</v>
      </c>
      <c r="AR3868">
        <v>6150</v>
      </c>
      <c r="AS3868" t="s">
        <v>33807</v>
      </c>
      <c r="AT3868" t="s">
        <v>937</v>
      </c>
      <c r="AU3868">
        <v>113</v>
      </c>
      <c r="AV3868">
        <v>6150</v>
      </c>
      <c r="AW3868" t="s">
        <v>26909</v>
      </c>
      <c r="AX3868" t="s">
        <v>937</v>
      </c>
      <c r="AY3868">
        <v>113</v>
      </c>
      <c r="AZ3868">
        <v>6150</v>
      </c>
      <c r="BA3868" t="s">
        <v>20061</v>
      </c>
      <c r="BB3868" t="s">
        <v>937</v>
      </c>
      <c r="BC3868">
        <v>113</v>
      </c>
      <c r="BD3868">
        <v>6150</v>
      </c>
      <c r="BE3868" t="s">
        <v>13213</v>
      </c>
      <c r="BF3868" t="s">
        <v>937</v>
      </c>
      <c r="BH3868">
        <v>116</v>
      </c>
      <c r="BI3868">
        <v>6150</v>
      </c>
      <c r="BJ3868" t="s">
        <v>6565</v>
      </c>
      <c r="BK3868" t="s">
        <v>937</v>
      </c>
      <c r="BP3868">
        <v>185</v>
      </c>
      <c r="BQ3868">
        <v>6170</v>
      </c>
      <c r="BS3868">
        <v>1</v>
      </c>
    </row>
    <row r="3869" spans="43:71" x14ac:dyDescent="0.2">
      <c r="AQ3869">
        <v>113</v>
      </c>
      <c r="AR3869">
        <v>6160</v>
      </c>
      <c r="AS3869" t="s">
        <v>33808</v>
      </c>
      <c r="AT3869" t="s">
        <v>937</v>
      </c>
      <c r="AU3869">
        <v>113</v>
      </c>
      <c r="AV3869">
        <v>6160</v>
      </c>
      <c r="AW3869" t="s">
        <v>26910</v>
      </c>
      <c r="AX3869" t="s">
        <v>937</v>
      </c>
      <c r="AY3869">
        <v>113</v>
      </c>
      <c r="AZ3869">
        <v>6160</v>
      </c>
      <c r="BA3869" t="s">
        <v>20062</v>
      </c>
      <c r="BB3869" t="s">
        <v>937</v>
      </c>
      <c r="BC3869">
        <v>113</v>
      </c>
      <c r="BD3869">
        <v>6160</v>
      </c>
      <c r="BE3869" t="s">
        <v>13214</v>
      </c>
      <c r="BF3869" t="s">
        <v>937</v>
      </c>
      <c r="BH3869">
        <v>116</v>
      </c>
      <c r="BI3869">
        <v>6160</v>
      </c>
      <c r="BJ3869" t="s">
        <v>6566</v>
      </c>
      <c r="BK3869" t="s">
        <v>937</v>
      </c>
      <c r="BP3869">
        <v>185</v>
      </c>
      <c r="BQ3869">
        <v>6180</v>
      </c>
      <c r="BS3869">
        <v>1</v>
      </c>
    </row>
    <row r="3870" spans="43:71" x14ac:dyDescent="0.2">
      <c r="AQ3870">
        <v>113</v>
      </c>
      <c r="AR3870">
        <v>6170</v>
      </c>
      <c r="AS3870" t="s">
        <v>33809</v>
      </c>
      <c r="AT3870" t="s">
        <v>937</v>
      </c>
      <c r="AU3870">
        <v>113</v>
      </c>
      <c r="AV3870">
        <v>6170</v>
      </c>
      <c r="AW3870" t="s">
        <v>26911</v>
      </c>
      <c r="AX3870" t="s">
        <v>937</v>
      </c>
      <c r="AY3870">
        <v>113</v>
      </c>
      <c r="AZ3870">
        <v>6170</v>
      </c>
      <c r="BA3870" t="s">
        <v>20063</v>
      </c>
      <c r="BB3870" t="s">
        <v>937</v>
      </c>
      <c r="BC3870">
        <v>113</v>
      </c>
      <c r="BD3870">
        <v>6170</v>
      </c>
      <c r="BE3870" t="s">
        <v>13215</v>
      </c>
      <c r="BF3870" t="s">
        <v>937</v>
      </c>
      <c r="BH3870">
        <v>116</v>
      </c>
      <c r="BI3870">
        <v>6170</v>
      </c>
      <c r="BJ3870" t="s">
        <v>6567</v>
      </c>
      <c r="BK3870" t="s">
        <v>937</v>
      </c>
      <c r="BP3870">
        <v>185</v>
      </c>
      <c r="BQ3870">
        <v>6190</v>
      </c>
      <c r="BS3870">
        <v>1</v>
      </c>
    </row>
    <row r="3871" spans="43:71" x14ac:dyDescent="0.2">
      <c r="AQ3871">
        <v>113</v>
      </c>
      <c r="AR3871">
        <v>6180</v>
      </c>
      <c r="AS3871" t="s">
        <v>33810</v>
      </c>
      <c r="AT3871" t="s">
        <v>937</v>
      </c>
      <c r="AU3871">
        <v>113</v>
      </c>
      <c r="AV3871">
        <v>6180</v>
      </c>
      <c r="AW3871" t="s">
        <v>26912</v>
      </c>
      <c r="AX3871" t="s">
        <v>937</v>
      </c>
      <c r="AY3871">
        <v>113</v>
      </c>
      <c r="AZ3871">
        <v>6180</v>
      </c>
      <c r="BA3871" t="s">
        <v>20064</v>
      </c>
      <c r="BB3871" t="s">
        <v>937</v>
      </c>
      <c r="BC3871">
        <v>113</v>
      </c>
      <c r="BD3871">
        <v>6180</v>
      </c>
      <c r="BE3871" t="s">
        <v>13216</v>
      </c>
      <c r="BF3871" t="s">
        <v>937</v>
      </c>
      <c r="BH3871">
        <v>116</v>
      </c>
      <c r="BI3871">
        <v>6180</v>
      </c>
      <c r="BJ3871" t="s">
        <v>6568</v>
      </c>
      <c r="BK3871" t="s">
        <v>937</v>
      </c>
      <c r="BP3871">
        <v>185</v>
      </c>
      <c r="BQ3871">
        <v>6200</v>
      </c>
      <c r="BS3871">
        <v>1</v>
      </c>
    </row>
    <row r="3872" spans="43:71" x14ac:dyDescent="0.2">
      <c r="AQ3872">
        <v>113</v>
      </c>
      <c r="AR3872">
        <v>6190</v>
      </c>
      <c r="AS3872" t="s">
        <v>33811</v>
      </c>
      <c r="AT3872" t="s">
        <v>937</v>
      </c>
      <c r="AU3872">
        <v>113</v>
      </c>
      <c r="AV3872">
        <v>6190</v>
      </c>
      <c r="AW3872" t="s">
        <v>26913</v>
      </c>
      <c r="AX3872" t="s">
        <v>937</v>
      </c>
      <c r="AY3872">
        <v>113</v>
      </c>
      <c r="AZ3872">
        <v>6190</v>
      </c>
      <c r="BA3872" t="s">
        <v>20065</v>
      </c>
      <c r="BB3872" t="s">
        <v>937</v>
      </c>
      <c r="BC3872">
        <v>113</v>
      </c>
      <c r="BD3872">
        <v>6190</v>
      </c>
      <c r="BE3872" t="s">
        <v>13217</v>
      </c>
      <c r="BF3872" t="s">
        <v>937</v>
      </c>
      <c r="BH3872">
        <v>116</v>
      </c>
      <c r="BI3872">
        <v>6190</v>
      </c>
      <c r="BJ3872" t="s">
        <v>6569</v>
      </c>
      <c r="BK3872" t="s">
        <v>937</v>
      </c>
      <c r="BP3872">
        <v>185</v>
      </c>
      <c r="BQ3872">
        <v>6210</v>
      </c>
      <c r="BS3872">
        <v>1</v>
      </c>
    </row>
    <row r="3873" spans="43:71" x14ac:dyDescent="0.2">
      <c r="AQ3873">
        <v>113</v>
      </c>
      <c r="AR3873">
        <v>6200</v>
      </c>
      <c r="AS3873" t="s">
        <v>33812</v>
      </c>
      <c r="AT3873" t="s">
        <v>938</v>
      </c>
      <c r="AU3873">
        <v>113</v>
      </c>
      <c r="AV3873">
        <v>6200</v>
      </c>
      <c r="AW3873" t="s">
        <v>26914</v>
      </c>
      <c r="AX3873" t="s">
        <v>938</v>
      </c>
      <c r="AY3873">
        <v>113</v>
      </c>
      <c r="AZ3873">
        <v>6200</v>
      </c>
      <c r="BA3873" t="s">
        <v>20066</v>
      </c>
      <c r="BB3873" t="s">
        <v>938</v>
      </c>
      <c r="BC3873">
        <v>113</v>
      </c>
      <c r="BD3873">
        <v>6200</v>
      </c>
      <c r="BE3873" t="s">
        <v>13218</v>
      </c>
      <c r="BF3873" t="s">
        <v>938</v>
      </c>
      <c r="BH3873">
        <v>116</v>
      </c>
      <c r="BI3873">
        <v>6200</v>
      </c>
      <c r="BJ3873" t="s">
        <v>6570</v>
      </c>
      <c r="BK3873" t="s">
        <v>937</v>
      </c>
      <c r="BP3873">
        <v>185</v>
      </c>
      <c r="BQ3873">
        <v>6240</v>
      </c>
      <c r="BS3873">
        <v>1</v>
      </c>
    </row>
    <row r="3874" spans="43:71" x14ac:dyDescent="0.2">
      <c r="AQ3874">
        <v>113</v>
      </c>
      <c r="AR3874">
        <v>6210</v>
      </c>
      <c r="AS3874" t="s">
        <v>33813</v>
      </c>
      <c r="AT3874" t="s">
        <v>936</v>
      </c>
      <c r="AU3874">
        <v>113</v>
      </c>
      <c r="AV3874">
        <v>6210</v>
      </c>
      <c r="AW3874" t="s">
        <v>26915</v>
      </c>
      <c r="AX3874" t="s">
        <v>936</v>
      </c>
      <c r="AY3874">
        <v>113</v>
      </c>
      <c r="AZ3874">
        <v>6210</v>
      </c>
      <c r="BA3874" t="s">
        <v>20067</v>
      </c>
      <c r="BB3874" t="s">
        <v>936</v>
      </c>
      <c r="BC3874">
        <v>113</v>
      </c>
      <c r="BD3874">
        <v>6210</v>
      </c>
      <c r="BE3874" t="s">
        <v>13219</v>
      </c>
      <c r="BF3874" t="s">
        <v>936</v>
      </c>
      <c r="BH3874">
        <v>116</v>
      </c>
      <c r="BI3874">
        <v>6210</v>
      </c>
      <c r="BJ3874" t="s">
        <v>6571</v>
      </c>
      <c r="BK3874" t="s">
        <v>936</v>
      </c>
      <c r="BP3874">
        <v>185</v>
      </c>
      <c r="BQ3874">
        <v>6250</v>
      </c>
      <c r="BS3874">
        <v>1</v>
      </c>
    </row>
    <row r="3875" spans="43:71" x14ac:dyDescent="0.2">
      <c r="AQ3875">
        <v>113</v>
      </c>
      <c r="AR3875">
        <v>6240</v>
      </c>
      <c r="AS3875" t="s">
        <v>33814</v>
      </c>
      <c r="AT3875" t="s">
        <v>937</v>
      </c>
      <c r="AU3875">
        <v>113</v>
      </c>
      <c r="AV3875">
        <v>6240</v>
      </c>
      <c r="AW3875" t="s">
        <v>26916</v>
      </c>
      <c r="AX3875" t="s">
        <v>937</v>
      </c>
      <c r="AY3875">
        <v>113</v>
      </c>
      <c r="AZ3875">
        <v>6240</v>
      </c>
      <c r="BA3875" t="s">
        <v>20068</v>
      </c>
      <c r="BB3875" t="s">
        <v>937</v>
      </c>
      <c r="BC3875">
        <v>113</v>
      </c>
      <c r="BD3875">
        <v>6240</v>
      </c>
      <c r="BE3875" t="s">
        <v>13220</v>
      </c>
      <c r="BF3875" t="s">
        <v>937</v>
      </c>
      <c r="BH3875">
        <v>116</v>
      </c>
      <c r="BI3875">
        <v>6240</v>
      </c>
      <c r="BJ3875" t="s">
        <v>6572</v>
      </c>
      <c r="BK3875" t="s">
        <v>937</v>
      </c>
      <c r="BP3875">
        <v>185</v>
      </c>
      <c r="BQ3875">
        <v>6256</v>
      </c>
      <c r="BS3875">
        <v>1</v>
      </c>
    </row>
    <row r="3876" spans="43:71" x14ac:dyDescent="0.2">
      <c r="AQ3876">
        <v>113</v>
      </c>
      <c r="AR3876">
        <v>6250</v>
      </c>
      <c r="AS3876" t="s">
        <v>33815</v>
      </c>
      <c r="AT3876" t="s">
        <v>936</v>
      </c>
      <c r="AU3876">
        <v>113</v>
      </c>
      <c r="AV3876">
        <v>6250</v>
      </c>
      <c r="AW3876" t="s">
        <v>26917</v>
      </c>
      <c r="AX3876" t="s">
        <v>936</v>
      </c>
      <c r="AY3876">
        <v>113</v>
      </c>
      <c r="AZ3876">
        <v>6250</v>
      </c>
      <c r="BA3876" t="s">
        <v>20069</v>
      </c>
      <c r="BB3876" t="s">
        <v>936</v>
      </c>
      <c r="BC3876">
        <v>113</v>
      </c>
      <c r="BD3876">
        <v>6250</v>
      </c>
      <c r="BE3876" t="s">
        <v>13221</v>
      </c>
      <c r="BF3876" t="s">
        <v>936</v>
      </c>
      <c r="BH3876">
        <v>116</v>
      </c>
      <c r="BI3876">
        <v>6250</v>
      </c>
      <c r="BJ3876" t="s">
        <v>6573</v>
      </c>
      <c r="BK3876" t="s">
        <v>936</v>
      </c>
      <c r="BP3876">
        <v>185</v>
      </c>
      <c r="BQ3876">
        <v>6260</v>
      </c>
      <c r="BS3876">
        <v>1</v>
      </c>
    </row>
    <row r="3877" spans="43:71" x14ac:dyDescent="0.2">
      <c r="AQ3877">
        <v>113</v>
      </c>
      <c r="AR3877">
        <v>6256</v>
      </c>
      <c r="AS3877" t="s">
        <v>33816</v>
      </c>
      <c r="AT3877" t="s">
        <v>936</v>
      </c>
      <c r="AU3877">
        <v>113</v>
      </c>
      <c r="AV3877">
        <v>6256</v>
      </c>
      <c r="AW3877" t="s">
        <v>26918</v>
      </c>
      <c r="AX3877" t="s">
        <v>936</v>
      </c>
      <c r="AY3877">
        <v>113</v>
      </c>
      <c r="AZ3877">
        <v>6256</v>
      </c>
      <c r="BA3877" t="s">
        <v>20070</v>
      </c>
      <c r="BB3877" t="s">
        <v>936</v>
      </c>
      <c r="BC3877">
        <v>113</v>
      </c>
      <c r="BD3877">
        <v>6256</v>
      </c>
      <c r="BE3877" t="s">
        <v>13222</v>
      </c>
      <c r="BF3877" t="s">
        <v>936</v>
      </c>
      <c r="BH3877">
        <v>116</v>
      </c>
      <c r="BI3877">
        <v>6256</v>
      </c>
      <c r="BJ3877" t="s">
        <v>6574</v>
      </c>
      <c r="BK3877" t="s">
        <v>936</v>
      </c>
      <c r="BP3877">
        <v>185</v>
      </c>
      <c r="BQ3877">
        <v>6270</v>
      </c>
      <c r="BS3877">
        <v>1</v>
      </c>
    </row>
    <row r="3878" spans="43:71" x14ac:dyDescent="0.2">
      <c r="AQ3878">
        <v>113</v>
      </c>
      <c r="AR3878">
        <v>6260</v>
      </c>
      <c r="AS3878" t="s">
        <v>33817</v>
      </c>
      <c r="AT3878" t="s">
        <v>937</v>
      </c>
      <c r="AU3878">
        <v>113</v>
      </c>
      <c r="AV3878">
        <v>6260</v>
      </c>
      <c r="AW3878" t="s">
        <v>26919</v>
      </c>
      <c r="AX3878" t="s">
        <v>937</v>
      </c>
      <c r="AY3878">
        <v>113</v>
      </c>
      <c r="AZ3878">
        <v>6260</v>
      </c>
      <c r="BA3878" t="s">
        <v>20071</v>
      </c>
      <c r="BB3878" t="s">
        <v>937</v>
      </c>
      <c r="BC3878">
        <v>113</v>
      </c>
      <c r="BD3878">
        <v>6260</v>
      </c>
      <c r="BE3878" t="s">
        <v>13223</v>
      </c>
      <c r="BF3878" t="s">
        <v>937</v>
      </c>
      <c r="BH3878">
        <v>116</v>
      </c>
      <c r="BI3878">
        <v>6260</v>
      </c>
      <c r="BJ3878" t="s">
        <v>6575</v>
      </c>
      <c r="BK3878" t="s">
        <v>937</v>
      </c>
      <c r="BP3878">
        <v>185</v>
      </c>
      <c r="BQ3878">
        <v>6280</v>
      </c>
      <c r="BS3878">
        <v>1</v>
      </c>
    </row>
    <row r="3879" spans="43:71" x14ac:dyDescent="0.2">
      <c r="AQ3879">
        <v>113</v>
      </c>
      <c r="AR3879">
        <v>6270</v>
      </c>
      <c r="AS3879" t="s">
        <v>33818</v>
      </c>
      <c r="AT3879" t="s">
        <v>937</v>
      </c>
      <c r="AU3879">
        <v>113</v>
      </c>
      <c r="AV3879">
        <v>6270</v>
      </c>
      <c r="AW3879" t="s">
        <v>26920</v>
      </c>
      <c r="AX3879" t="s">
        <v>937</v>
      </c>
      <c r="AY3879">
        <v>113</v>
      </c>
      <c r="AZ3879">
        <v>6270</v>
      </c>
      <c r="BA3879" t="s">
        <v>20072</v>
      </c>
      <c r="BB3879" t="s">
        <v>937</v>
      </c>
      <c r="BC3879">
        <v>113</v>
      </c>
      <c r="BD3879">
        <v>6270</v>
      </c>
      <c r="BE3879" t="s">
        <v>13224</v>
      </c>
      <c r="BF3879" t="s">
        <v>937</v>
      </c>
      <c r="BH3879">
        <v>116</v>
      </c>
      <c r="BI3879">
        <v>6270</v>
      </c>
      <c r="BJ3879" t="s">
        <v>6576</v>
      </c>
      <c r="BK3879" t="s">
        <v>937</v>
      </c>
      <c r="BP3879">
        <v>185</v>
      </c>
      <c r="BQ3879">
        <v>6290</v>
      </c>
      <c r="BS3879">
        <v>1</v>
      </c>
    </row>
    <row r="3880" spans="43:71" x14ac:dyDescent="0.2">
      <c r="AQ3880">
        <v>113</v>
      </c>
      <c r="AR3880">
        <v>6280</v>
      </c>
      <c r="AS3880" t="s">
        <v>33819</v>
      </c>
      <c r="AT3880" t="s">
        <v>936</v>
      </c>
      <c r="AU3880">
        <v>113</v>
      </c>
      <c r="AV3880">
        <v>6280</v>
      </c>
      <c r="AW3880" t="s">
        <v>26921</v>
      </c>
      <c r="AX3880" t="s">
        <v>936</v>
      </c>
      <c r="AY3880">
        <v>113</v>
      </c>
      <c r="AZ3880">
        <v>6280</v>
      </c>
      <c r="BA3880" t="s">
        <v>20073</v>
      </c>
      <c r="BB3880" t="s">
        <v>936</v>
      </c>
      <c r="BC3880">
        <v>113</v>
      </c>
      <c r="BD3880">
        <v>6280</v>
      </c>
      <c r="BE3880" t="s">
        <v>13225</v>
      </c>
      <c r="BF3880" t="s">
        <v>936</v>
      </c>
      <c r="BH3880">
        <v>116</v>
      </c>
      <c r="BI3880">
        <v>6280</v>
      </c>
      <c r="BJ3880" t="s">
        <v>6577</v>
      </c>
      <c r="BK3880" t="s">
        <v>938</v>
      </c>
      <c r="BP3880">
        <v>185</v>
      </c>
      <c r="BQ3880">
        <v>6300</v>
      </c>
      <c r="BS3880">
        <v>1</v>
      </c>
    </row>
    <row r="3881" spans="43:71" x14ac:dyDescent="0.2">
      <c r="AQ3881">
        <v>113</v>
      </c>
      <c r="AR3881">
        <v>6290</v>
      </c>
      <c r="AS3881" t="s">
        <v>33820</v>
      </c>
      <c r="AT3881" t="s">
        <v>936</v>
      </c>
      <c r="AU3881">
        <v>113</v>
      </c>
      <c r="AV3881">
        <v>6290</v>
      </c>
      <c r="AW3881" t="s">
        <v>26922</v>
      </c>
      <c r="AX3881" t="s">
        <v>936</v>
      </c>
      <c r="AY3881">
        <v>113</v>
      </c>
      <c r="AZ3881">
        <v>6290</v>
      </c>
      <c r="BA3881" t="s">
        <v>20074</v>
      </c>
      <c r="BB3881" t="s">
        <v>936</v>
      </c>
      <c r="BC3881">
        <v>113</v>
      </c>
      <c r="BD3881">
        <v>6290</v>
      </c>
      <c r="BE3881" t="s">
        <v>13226</v>
      </c>
      <c r="BF3881" t="s">
        <v>936</v>
      </c>
      <c r="BH3881">
        <v>116</v>
      </c>
      <c r="BI3881">
        <v>6290</v>
      </c>
      <c r="BJ3881" t="s">
        <v>6578</v>
      </c>
      <c r="BK3881" t="s">
        <v>938</v>
      </c>
      <c r="BP3881">
        <v>185</v>
      </c>
      <c r="BQ3881">
        <v>6310</v>
      </c>
      <c r="BS3881">
        <v>1</v>
      </c>
    </row>
    <row r="3882" spans="43:71" x14ac:dyDescent="0.2">
      <c r="AQ3882">
        <v>113</v>
      </c>
      <c r="AR3882">
        <v>6300</v>
      </c>
      <c r="AS3882" t="s">
        <v>33821</v>
      </c>
      <c r="AT3882" t="s">
        <v>936</v>
      </c>
      <c r="AU3882">
        <v>113</v>
      </c>
      <c r="AV3882">
        <v>6300</v>
      </c>
      <c r="AW3882" t="s">
        <v>26923</v>
      </c>
      <c r="AX3882" t="s">
        <v>936</v>
      </c>
      <c r="AY3882">
        <v>113</v>
      </c>
      <c r="AZ3882">
        <v>6300</v>
      </c>
      <c r="BA3882" t="s">
        <v>20075</v>
      </c>
      <c r="BB3882" t="s">
        <v>936</v>
      </c>
      <c r="BC3882">
        <v>113</v>
      </c>
      <c r="BD3882">
        <v>6300</v>
      </c>
      <c r="BE3882" t="s">
        <v>13227</v>
      </c>
      <c r="BF3882" t="s">
        <v>936</v>
      </c>
      <c r="BH3882">
        <v>116</v>
      </c>
      <c r="BI3882">
        <v>6300</v>
      </c>
      <c r="BJ3882" t="s">
        <v>6579</v>
      </c>
      <c r="BK3882" t="s">
        <v>938</v>
      </c>
      <c r="BP3882">
        <v>185</v>
      </c>
      <c r="BQ3882">
        <v>6320</v>
      </c>
      <c r="BS3882">
        <v>1</v>
      </c>
    </row>
    <row r="3883" spans="43:71" x14ac:dyDescent="0.2">
      <c r="AQ3883">
        <v>113</v>
      </c>
      <c r="AR3883">
        <v>6310</v>
      </c>
      <c r="AS3883" t="s">
        <v>33822</v>
      </c>
      <c r="AT3883" t="s">
        <v>936</v>
      </c>
      <c r="AU3883">
        <v>113</v>
      </c>
      <c r="AV3883">
        <v>6310</v>
      </c>
      <c r="AW3883" t="s">
        <v>26924</v>
      </c>
      <c r="AX3883" t="s">
        <v>936</v>
      </c>
      <c r="AY3883">
        <v>113</v>
      </c>
      <c r="AZ3883">
        <v>6310</v>
      </c>
      <c r="BA3883" t="s">
        <v>20076</v>
      </c>
      <c r="BB3883" t="s">
        <v>936</v>
      </c>
      <c r="BC3883">
        <v>113</v>
      </c>
      <c r="BD3883">
        <v>6310</v>
      </c>
      <c r="BE3883" t="s">
        <v>13228</v>
      </c>
      <c r="BF3883" t="s">
        <v>936</v>
      </c>
      <c r="BH3883">
        <v>116</v>
      </c>
      <c r="BI3883">
        <v>6310</v>
      </c>
      <c r="BJ3883" t="s">
        <v>6580</v>
      </c>
      <c r="BK3883" t="s">
        <v>938</v>
      </c>
      <c r="BP3883">
        <v>185</v>
      </c>
      <c r="BQ3883">
        <v>6330</v>
      </c>
      <c r="BS3883">
        <v>1</v>
      </c>
    </row>
    <row r="3884" spans="43:71" x14ac:dyDescent="0.2">
      <c r="AQ3884">
        <v>113</v>
      </c>
      <c r="AR3884">
        <v>6320</v>
      </c>
      <c r="AS3884" t="s">
        <v>33823</v>
      </c>
      <c r="AT3884" t="s">
        <v>936</v>
      </c>
      <c r="AU3884">
        <v>113</v>
      </c>
      <c r="AV3884">
        <v>6320</v>
      </c>
      <c r="AW3884" t="s">
        <v>26925</v>
      </c>
      <c r="AX3884" t="s">
        <v>936</v>
      </c>
      <c r="AY3884">
        <v>113</v>
      </c>
      <c r="AZ3884">
        <v>6320</v>
      </c>
      <c r="BA3884" t="s">
        <v>20077</v>
      </c>
      <c r="BB3884" t="s">
        <v>936</v>
      </c>
      <c r="BC3884">
        <v>113</v>
      </c>
      <c r="BD3884">
        <v>6320</v>
      </c>
      <c r="BE3884" t="s">
        <v>13229</v>
      </c>
      <c r="BF3884" t="s">
        <v>936</v>
      </c>
      <c r="BH3884">
        <v>116</v>
      </c>
      <c r="BI3884">
        <v>6320</v>
      </c>
      <c r="BJ3884" t="s">
        <v>6581</v>
      </c>
      <c r="BK3884" t="s">
        <v>938</v>
      </c>
      <c r="BP3884">
        <v>185</v>
      </c>
      <c r="BQ3884">
        <v>6340</v>
      </c>
      <c r="BS3884">
        <v>1</v>
      </c>
    </row>
    <row r="3885" spans="43:71" x14ac:dyDescent="0.2">
      <c r="AQ3885">
        <v>113</v>
      </c>
      <c r="AR3885">
        <v>6330</v>
      </c>
      <c r="AS3885" t="s">
        <v>33824</v>
      </c>
      <c r="AT3885" t="s">
        <v>936</v>
      </c>
      <c r="AU3885">
        <v>113</v>
      </c>
      <c r="AV3885">
        <v>6330</v>
      </c>
      <c r="AW3885" t="s">
        <v>26926</v>
      </c>
      <c r="AX3885" t="s">
        <v>936</v>
      </c>
      <c r="AY3885">
        <v>113</v>
      </c>
      <c r="AZ3885">
        <v>6330</v>
      </c>
      <c r="BA3885" t="s">
        <v>20078</v>
      </c>
      <c r="BB3885" t="s">
        <v>936</v>
      </c>
      <c r="BC3885">
        <v>113</v>
      </c>
      <c r="BD3885">
        <v>6330</v>
      </c>
      <c r="BE3885" t="s">
        <v>13230</v>
      </c>
      <c r="BF3885" t="s">
        <v>937</v>
      </c>
      <c r="BH3885">
        <v>116</v>
      </c>
      <c r="BI3885">
        <v>6330</v>
      </c>
      <c r="BJ3885" t="s">
        <v>6582</v>
      </c>
      <c r="BK3885" t="s">
        <v>936</v>
      </c>
      <c r="BP3885">
        <v>186</v>
      </c>
      <c r="BQ3885">
        <v>6010</v>
      </c>
      <c r="BS3885">
        <v>2</v>
      </c>
    </row>
    <row r="3886" spans="43:71" x14ac:dyDescent="0.2">
      <c r="AQ3886">
        <v>113</v>
      </c>
      <c r="AR3886">
        <v>6340</v>
      </c>
      <c r="AS3886" t="s">
        <v>33825</v>
      </c>
      <c r="AT3886" t="s">
        <v>936</v>
      </c>
      <c r="AU3886">
        <v>113</v>
      </c>
      <c r="AV3886">
        <v>6340</v>
      </c>
      <c r="AW3886" t="s">
        <v>26927</v>
      </c>
      <c r="AX3886" t="s">
        <v>936</v>
      </c>
      <c r="AY3886">
        <v>113</v>
      </c>
      <c r="AZ3886">
        <v>6340</v>
      </c>
      <c r="BA3886" t="s">
        <v>20079</v>
      </c>
      <c r="BB3886" t="s">
        <v>936</v>
      </c>
      <c r="BC3886">
        <v>113</v>
      </c>
      <c r="BD3886">
        <v>6340</v>
      </c>
      <c r="BE3886" t="s">
        <v>13231</v>
      </c>
      <c r="BF3886" t="s">
        <v>936</v>
      </c>
      <c r="BH3886">
        <v>116</v>
      </c>
      <c r="BI3886">
        <v>6340</v>
      </c>
      <c r="BJ3886" t="s">
        <v>6583</v>
      </c>
      <c r="BK3886" t="s">
        <v>936</v>
      </c>
      <c r="BP3886">
        <v>186</v>
      </c>
      <c r="BQ3886">
        <v>6020</v>
      </c>
      <c r="BS3886">
        <v>2</v>
      </c>
    </row>
    <row r="3887" spans="43:71" x14ac:dyDescent="0.2">
      <c r="AQ3887">
        <v>113</v>
      </c>
      <c r="AR3887">
        <v>6350</v>
      </c>
      <c r="AS3887" t="s">
        <v>33826</v>
      </c>
      <c r="AT3887" t="s">
        <v>936</v>
      </c>
      <c r="AU3887">
        <v>113</v>
      </c>
      <c r="AV3887">
        <v>6350</v>
      </c>
      <c r="AW3887" t="s">
        <v>26928</v>
      </c>
      <c r="AX3887" t="s">
        <v>936</v>
      </c>
      <c r="AY3887">
        <v>113</v>
      </c>
      <c r="AZ3887">
        <v>6350</v>
      </c>
      <c r="BA3887" t="s">
        <v>20080</v>
      </c>
      <c r="BB3887" t="s">
        <v>936</v>
      </c>
      <c r="BC3887">
        <v>113</v>
      </c>
      <c r="BD3887">
        <v>6350</v>
      </c>
      <c r="BE3887" t="s">
        <v>13232</v>
      </c>
      <c r="BF3887" t="s">
        <v>936</v>
      </c>
      <c r="BH3887">
        <v>116</v>
      </c>
      <c r="BI3887">
        <v>6350</v>
      </c>
      <c r="BJ3887" t="s">
        <v>6584</v>
      </c>
      <c r="BK3887" t="s">
        <v>936</v>
      </c>
      <c r="BP3887">
        <v>186</v>
      </c>
      <c r="BQ3887">
        <v>6030</v>
      </c>
      <c r="BS3887">
        <v>2</v>
      </c>
    </row>
    <row r="3888" spans="43:71" x14ac:dyDescent="0.2">
      <c r="AQ3888">
        <v>113</v>
      </c>
      <c r="AR3888">
        <v>6360</v>
      </c>
      <c r="AS3888" t="s">
        <v>33827</v>
      </c>
      <c r="AT3888" t="s">
        <v>936</v>
      </c>
      <c r="AU3888">
        <v>113</v>
      </c>
      <c r="AV3888">
        <v>6360</v>
      </c>
      <c r="AW3888" t="s">
        <v>26929</v>
      </c>
      <c r="AX3888" t="s">
        <v>936</v>
      </c>
      <c r="AY3888">
        <v>113</v>
      </c>
      <c r="AZ3888">
        <v>6360</v>
      </c>
      <c r="BA3888" t="s">
        <v>20081</v>
      </c>
      <c r="BB3888" t="s">
        <v>936</v>
      </c>
      <c r="BC3888">
        <v>113</v>
      </c>
      <c r="BD3888">
        <v>6360</v>
      </c>
      <c r="BE3888" t="s">
        <v>13233</v>
      </c>
      <c r="BF3888" t="s">
        <v>936</v>
      </c>
      <c r="BH3888">
        <v>116</v>
      </c>
      <c r="BI3888">
        <v>6360</v>
      </c>
      <c r="BJ3888" t="s">
        <v>6585</v>
      </c>
      <c r="BK3888" t="s">
        <v>936</v>
      </c>
      <c r="BP3888">
        <v>186</v>
      </c>
      <c r="BQ3888">
        <v>6040</v>
      </c>
      <c r="BS3888">
        <v>2</v>
      </c>
    </row>
    <row r="3889" spans="43:71" x14ac:dyDescent="0.2">
      <c r="AQ3889">
        <v>113</v>
      </c>
      <c r="AR3889">
        <v>7205</v>
      </c>
      <c r="AS3889" t="s">
        <v>33828</v>
      </c>
      <c r="AT3889" t="s">
        <v>937</v>
      </c>
      <c r="AU3889">
        <v>113</v>
      </c>
      <c r="AV3889">
        <v>7205</v>
      </c>
      <c r="AW3889" t="s">
        <v>26930</v>
      </c>
      <c r="AX3889" t="s">
        <v>937</v>
      </c>
      <c r="AY3889">
        <v>113</v>
      </c>
      <c r="AZ3889">
        <v>7205</v>
      </c>
      <c r="BA3889" t="s">
        <v>20082</v>
      </c>
      <c r="BB3889" t="s">
        <v>937</v>
      </c>
      <c r="BC3889">
        <v>113</v>
      </c>
      <c r="BD3889">
        <v>7205</v>
      </c>
      <c r="BE3889" t="s">
        <v>13234</v>
      </c>
      <c r="BF3889" t="s">
        <v>937</v>
      </c>
      <c r="BH3889">
        <v>116</v>
      </c>
      <c r="BI3889">
        <v>7205</v>
      </c>
      <c r="BJ3889" t="s">
        <v>6586</v>
      </c>
      <c r="BK3889" t="s">
        <v>937</v>
      </c>
      <c r="BP3889">
        <v>186</v>
      </c>
      <c r="BQ3889">
        <v>6070</v>
      </c>
      <c r="BS3889">
        <v>1</v>
      </c>
    </row>
    <row r="3890" spans="43:71" x14ac:dyDescent="0.2">
      <c r="AQ3890">
        <v>113</v>
      </c>
      <c r="AR3890">
        <v>7206</v>
      </c>
      <c r="AS3890" t="s">
        <v>33829</v>
      </c>
      <c r="AT3890" t="s">
        <v>936</v>
      </c>
      <c r="AU3890">
        <v>113</v>
      </c>
      <c r="AV3890">
        <v>7206</v>
      </c>
      <c r="AW3890" t="s">
        <v>26931</v>
      </c>
      <c r="AX3890" t="s">
        <v>936</v>
      </c>
      <c r="AY3890">
        <v>113</v>
      </c>
      <c r="AZ3890">
        <v>7206</v>
      </c>
      <c r="BA3890" t="s">
        <v>20083</v>
      </c>
      <c r="BB3890" t="s">
        <v>936</v>
      </c>
      <c r="BC3890">
        <v>113</v>
      </c>
      <c r="BD3890">
        <v>7206</v>
      </c>
      <c r="BE3890" t="s">
        <v>13235</v>
      </c>
      <c r="BF3890" t="s">
        <v>936</v>
      </c>
      <c r="BH3890">
        <v>116</v>
      </c>
      <c r="BI3890">
        <v>7206</v>
      </c>
      <c r="BJ3890" t="s">
        <v>6587</v>
      </c>
      <c r="BK3890" t="s">
        <v>938</v>
      </c>
      <c r="BP3890">
        <v>186</v>
      </c>
      <c r="BQ3890">
        <v>6080</v>
      </c>
      <c r="BS3890">
        <v>1</v>
      </c>
    </row>
    <row r="3891" spans="43:71" x14ac:dyDescent="0.2">
      <c r="AQ3891">
        <v>113</v>
      </c>
      <c r="AR3891">
        <v>7207</v>
      </c>
      <c r="AS3891" t="s">
        <v>33830</v>
      </c>
      <c r="AT3891" t="s">
        <v>936</v>
      </c>
      <c r="AU3891">
        <v>113</v>
      </c>
      <c r="AV3891">
        <v>7207</v>
      </c>
      <c r="AW3891" t="s">
        <v>26932</v>
      </c>
      <c r="AX3891" t="s">
        <v>936</v>
      </c>
      <c r="AY3891">
        <v>113</v>
      </c>
      <c r="AZ3891">
        <v>7207</v>
      </c>
      <c r="BA3891" t="s">
        <v>20084</v>
      </c>
      <c r="BB3891" t="s">
        <v>936</v>
      </c>
      <c r="BC3891">
        <v>113</v>
      </c>
      <c r="BD3891">
        <v>7207</v>
      </c>
      <c r="BE3891" t="s">
        <v>13236</v>
      </c>
      <c r="BF3891" t="s">
        <v>936</v>
      </c>
      <c r="BH3891">
        <v>116</v>
      </c>
      <c r="BI3891">
        <v>7207</v>
      </c>
      <c r="BJ3891" t="s">
        <v>6588</v>
      </c>
      <c r="BK3891" t="s">
        <v>938</v>
      </c>
      <c r="BP3891">
        <v>186</v>
      </c>
      <c r="BQ3891">
        <v>6090</v>
      </c>
      <c r="BS3891">
        <v>3</v>
      </c>
    </row>
    <row r="3892" spans="43:71" x14ac:dyDescent="0.2">
      <c r="AQ3892">
        <v>113</v>
      </c>
      <c r="AR3892">
        <v>7210</v>
      </c>
      <c r="AS3892" t="s">
        <v>33831</v>
      </c>
      <c r="AT3892" t="s">
        <v>937</v>
      </c>
      <c r="AU3892">
        <v>113</v>
      </c>
      <c r="AV3892">
        <v>7210</v>
      </c>
      <c r="AW3892" t="s">
        <v>26933</v>
      </c>
      <c r="AX3892" t="s">
        <v>937</v>
      </c>
      <c r="AY3892">
        <v>113</v>
      </c>
      <c r="AZ3892">
        <v>7210</v>
      </c>
      <c r="BA3892" t="s">
        <v>20085</v>
      </c>
      <c r="BB3892" t="s">
        <v>937</v>
      </c>
      <c r="BC3892">
        <v>113</v>
      </c>
      <c r="BD3892">
        <v>7210</v>
      </c>
      <c r="BE3892" t="s">
        <v>13237</v>
      </c>
      <c r="BF3892" t="s">
        <v>937</v>
      </c>
      <c r="BH3892">
        <v>116</v>
      </c>
      <c r="BI3892">
        <v>7210</v>
      </c>
      <c r="BJ3892" t="s">
        <v>6589</v>
      </c>
      <c r="BK3892" t="s">
        <v>937</v>
      </c>
      <c r="BP3892">
        <v>186</v>
      </c>
      <c r="BQ3892">
        <v>6100</v>
      </c>
      <c r="BS3892">
        <v>2</v>
      </c>
    </row>
    <row r="3893" spans="43:71" x14ac:dyDescent="0.2">
      <c r="AQ3893">
        <v>113</v>
      </c>
      <c r="AR3893">
        <v>8073</v>
      </c>
      <c r="AS3893" t="s">
        <v>33832</v>
      </c>
      <c r="AT3893" t="s">
        <v>936</v>
      </c>
      <c r="AU3893">
        <v>113</v>
      </c>
      <c r="AV3893">
        <v>8073</v>
      </c>
      <c r="AW3893" t="s">
        <v>26934</v>
      </c>
      <c r="AX3893" t="s">
        <v>936</v>
      </c>
      <c r="AY3893">
        <v>113</v>
      </c>
      <c r="AZ3893">
        <v>8073</v>
      </c>
      <c r="BA3893" t="s">
        <v>20086</v>
      </c>
      <c r="BB3893" t="s">
        <v>936</v>
      </c>
      <c r="BC3893">
        <v>113</v>
      </c>
      <c r="BD3893">
        <v>8073</v>
      </c>
      <c r="BE3893" t="s">
        <v>13238</v>
      </c>
      <c r="BF3893" t="s">
        <v>936</v>
      </c>
      <c r="BH3893">
        <v>116</v>
      </c>
      <c r="BI3893">
        <v>8073</v>
      </c>
      <c r="BJ3893" t="s">
        <v>6590</v>
      </c>
      <c r="BK3893" t="s">
        <v>936</v>
      </c>
      <c r="BP3893">
        <v>186</v>
      </c>
      <c r="BQ3893">
        <v>6101</v>
      </c>
      <c r="BS3893">
        <v>2</v>
      </c>
    </row>
    <row r="3894" spans="43:71" x14ac:dyDescent="0.2">
      <c r="AQ3894">
        <v>113</v>
      </c>
      <c r="AR3894">
        <v>8074</v>
      </c>
      <c r="AS3894" t="s">
        <v>33833</v>
      </c>
      <c r="AT3894" t="s">
        <v>937</v>
      </c>
      <c r="AU3894">
        <v>113</v>
      </c>
      <c r="AV3894">
        <v>8074</v>
      </c>
      <c r="AW3894" t="s">
        <v>26935</v>
      </c>
      <c r="AX3894" t="s">
        <v>937</v>
      </c>
      <c r="AY3894">
        <v>113</v>
      </c>
      <c r="AZ3894">
        <v>8074</v>
      </c>
      <c r="BA3894" t="s">
        <v>20087</v>
      </c>
      <c r="BB3894" t="s">
        <v>937</v>
      </c>
      <c r="BC3894">
        <v>113</v>
      </c>
      <c r="BD3894">
        <v>8074</v>
      </c>
      <c r="BE3894" t="s">
        <v>13239</v>
      </c>
      <c r="BF3894" t="s">
        <v>937</v>
      </c>
      <c r="BH3894">
        <v>116</v>
      </c>
      <c r="BI3894">
        <v>8074</v>
      </c>
      <c r="BJ3894" t="s">
        <v>6591</v>
      </c>
      <c r="BK3894" t="s">
        <v>937</v>
      </c>
      <c r="BP3894">
        <v>186</v>
      </c>
      <c r="BQ3894">
        <v>6110</v>
      </c>
      <c r="BS3894">
        <v>1</v>
      </c>
    </row>
    <row r="3895" spans="43:71" x14ac:dyDescent="0.2">
      <c r="AQ3895">
        <v>113</v>
      </c>
      <c r="AR3895">
        <v>8075</v>
      </c>
      <c r="AS3895" t="s">
        <v>33834</v>
      </c>
      <c r="AT3895" t="s">
        <v>936</v>
      </c>
      <c r="AU3895">
        <v>113</v>
      </c>
      <c r="AV3895">
        <v>8075</v>
      </c>
      <c r="AW3895" t="s">
        <v>26936</v>
      </c>
      <c r="AX3895" t="s">
        <v>936</v>
      </c>
      <c r="AY3895">
        <v>113</v>
      </c>
      <c r="AZ3895">
        <v>8075</v>
      </c>
      <c r="BA3895" t="s">
        <v>20088</v>
      </c>
      <c r="BB3895" t="s">
        <v>936</v>
      </c>
      <c r="BC3895">
        <v>113</v>
      </c>
      <c r="BD3895">
        <v>8075</v>
      </c>
      <c r="BE3895" t="s">
        <v>13240</v>
      </c>
      <c r="BF3895" t="s">
        <v>936</v>
      </c>
      <c r="BH3895">
        <v>116</v>
      </c>
      <c r="BI3895">
        <v>8075</v>
      </c>
      <c r="BJ3895" t="s">
        <v>6592</v>
      </c>
      <c r="BK3895" t="s">
        <v>936</v>
      </c>
      <c r="BP3895">
        <v>186</v>
      </c>
      <c r="BQ3895">
        <v>6130</v>
      </c>
      <c r="BS3895">
        <v>2</v>
      </c>
    </row>
    <row r="3896" spans="43:71" x14ac:dyDescent="0.2">
      <c r="AQ3896">
        <v>113</v>
      </c>
      <c r="AR3896">
        <v>8076</v>
      </c>
      <c r="AS3896" t="s">
        <v>33835</v>
      </c>
      <c r="AT3896" t="s">
        <v>937</v>
      </c>
      <c r="AU3896">
        <v>113</v>
      </c>
      <c r="AV3896">
        <v>8076</v>
      </c>
      <c r="AW3896" t="s">
        <v>26937</v>
      </c>
      <c r="AX3896" t="s">
        <v>937</v>
      </c>
      <c r="AY3896">
        <v>113</v>
      </c>
      <c r="AZ3896">
        <v>8076</v>
      </c>
      <c r="BA3896" t="s">
        <v>20089</v>
      </c>
      <c r="BB3896" t="s">
        <v>937</v>
      </c>
      <c r="BC3896">
        <v>113</v>
      </c>
      <c r="BD3896">
        <v>8076</v>
      </c>
      <c r="BE3896" t="s">
        <v>13241</v>
      </c>
      <c r="BF3896" t="s">
        <v>937</v>
      </c>
      <c r="BH3896">
        <v>116</v>
      </c>
      <c r="BI3896">
        <v>8076</v>
      </c>
      <c r="BJ3896" t="s">
        <v>6593</v>
      </c>
      <c r="BK3896" t="s">
        <v>937</v>
      </c>
      <c r="BP3896">
        <v>186</v>
      </c>
      <c r="BQ3896">
        <v>6131</v>
      </c>
      <c r="BS3896">
        <v>4</v>
      </c>
    </row>
    <row r="3897" spans="43:71" x14ac:dyDescent="0.2">
      <c r="AQ3897">
        <v>113</v>
      </c>
      <c r="AR3897">
        <v>8077</v>
      </c>
      <c r="AS3897" t="s">
        <v>33836</v>
      </c>
      <c r="AT3897" t="s">
        <v>937</v>
      </c>
      <c r="AU3897">
        <v>113</v>
      </c>
      <c r="AV3897">
        <v>8077</v>
      </c>
      <c r="AW3897" t="s">
        <v>26938</v>
      </c>
      <c r="AX3897" t="s">
        <v>937</v>
      </c>
      <c r="AY3897">
        <v>113</v>
      </c>
      <c r="AZ3897">
        <v>8077</v>
      </c>
      <c r="BA3897" t="s">
        <v>20090</v>
      </c>
      <c r="BB3897" t="s">
        <v>937</v>
      </c>
      <c r="BC3897">
        <v>113</v>
      </c>
      <c r="BD3897">
        <v>8077</v>
      </c>
      <c r="BE3897" t="s">
        <v>13242</v>
      </c>
      <c r="BF3897" t="s">
        <v>937</v>
      </c>
      <c r="BH3897">
        <v>116</v>
      </c>
      <c r="BI3897">
        <v>8077</v>
      </c>
      <c r="BJ3897" t="s">
        <v>6594</v>
      </c>
      <c r="BK3897" t="s">
        <v>937</v>
      </c>
      <c r="BP3897">
        <v>186</v>
      </c>
      <c r="BQ3897">
        <v>6140</v>
      </c>
      <c r="BS3897">
        <v>2</v>
      </c>
    </row>
    <row r="3898" spans="43:71" x14ac:dyDescent="0.2">
      <c r="AQ3898">
        <v>113</v>
      </c>
      <c r="AR3898">
        <v>8078</v>
      </c>
      <c r="AS3898" t="s">
        <v>33837</v>
      </c>
      <c r="AT3898" t="s">
        <v>937</v>
      </c>
      <c r="AU3898">
        <v>113</v>
      </c>
      <c r="AV3898">
        <v>8078</v>
      </c>
      <c r="AW3898" t="s">
        <v>26939</v>
      </c>
      <c r="AX3898" t="s">
        <v>937</v>
      </c>
      <c r="AY3898">
        <v>113</v>
      </c>
      <c r="AZ3898">
        <v>8078</v>
      </c>
      <c r="BA3898" t="s">
        <v>20091</v>
      </c>
      <c r="BB3898" t="s">
        <v>937</v>
      </c>
      <c r="BC3898">
        <v>113</v>
      </c>
      <c r="BD3898">
        <v>8078</v>
      </c>
      <c r="BE3898" t="s">
        <v>13243</v>
      </c>
      <c r="BF3898" t="s">
        <v>937</v>
      </c>
      <c r="BH3898">
        <v>116</v>
      </c>
      <c r="BI3898">
        <v>8078</v>
      </c>
      <c r="BJ3898" t="s">
        <v>6595</v>
      </c>
      <c r="BK3898" t="s">
        <v>937</v>
      </c>
      <c r="BP3898">
        <v>186</v>
      </c>
      <c r="BQ3898">
        <v>6150</v>
      </c>
      <c r="BS3898">
        <v>4</v>
      </c>
    </row>
    <row r="3899" spans="43:71" x14ac:dyDescent="0.2">
      <c r="AQ3899">
        <v>113</v>
      </c>
      <c r="AR3899">
        <v>8079</v>
      </c>
      <c r="AS3899" t="s">
        <v>33838</v>
      </c>
      <c r="AT3899" t="s">
        <v>937</v>
      </c>
      <c r="AU3899">
        <v>113</v>
      </c>
      <c r="AV3899">
        <v>8079</v>
      </c>
      <c r="AW3899" t="s">
        <v>26940</v>
      </c>
      <c r="AX3899" t="s">
        <v>937</v>
      </c>
      <c r="AY3899">
        <v>113</v>
      </c>
      <c r="AZ3899">
        <v>8079</v>
      </c>
      <c r="BA3899" t="s">
        <v>20092</v>
      </c>
      <c r="BB3899" t="s">
        <v>937</v>
      </c>
      <c r="BC3899">
        <v>113</v>
      </c>
      <c r="BD3899">
        <v>8079</v>
      </c>
      <c r="BE3899" t="s">
        <v>13244</v>
      </c>
      <c r="BF3899" t="s">
        <v>937</v>
      </c>
      <c r="BH3899">
        <v>116</v>
      </c>
      <c r="BI3899">
        <v>8079</v>
      </c>
      <c r="BJ3899" t="s">
        <v>6596</v>
      </c>
      <c r="BK3899" t="s">
        <v>937</v>
      </c>
      <c r="BP3899">
        <v>186</v>
      </c>
      <c r="BQ3899">
        <v>6160</v>
      </c>
      <c r="BS3899">
        <v>2</v>
      </c>
    </row>
    <row r="3900" spans="43:71" x14ac:dyDescent="0.2">
      <c r="AQ3900">
        <v>113</v>
      </c>
      <c r="AR3900">
        <v>8080</v>
      </c>
      <c r="AS3900" t="s">
        <v>33839</v>
      </c>
      <c r="AT3900" t="s">
        <v>937</v>
      </c>
      <c r="AU3900">
        <v>113</v>
      </c>
      <c r="AV3900">
        <v>8080</v>
      </c>
      <c r="AW3900" t="s">
        <v>26941</v>
      </c>
      <c r="AX3900" t="s">
        <v>937</v>
      </c>
      <c r="AY3900">
        <v>113</v>
      </c>
      <c r="AZ3900">
        <v>8080</v>
      </c>
      <c r="BA3900" t="s">
        <v>20093</v>
      </c>
      <c r="BB3900" t="s">
        <v>937</v>
      </c>
      <c r="BC3900">
        <v>113</v>
      </c>
      <c r="BD3900">
        <v>8080</v>
      </c>
      <c r="BE3900" t="s">
        <v>13245</v>
      </c>
      <c r="BF3900" t="s">
        <v>937</v>
      </c>
      <c r="BH3900">
        <v>116</v>
      </c>
      <c r="BI3900">
        <v>8080</v>
      </c>
      <c r="BJ3900" t="s">
        <v>6597</v>
      </c>
      <c r="BK3900" t="s">
        <v>937</v>
      </c>
      <c r="BP3900">
        <v>186</v>
      </c>
      <c r="BQ3900">
        <v>6170</v>
      </c>
      <c r="BS3900">
        <v>2</v>
      </c>
    </row>
    <row r="3901" spans="43:71" x14ac:dyDescent="0.2">
      <c r="AQ3901">
        <v>113</v>
      </c>
      <c r="AR3901">
        <v>8081</v>
      </c>
      <c r="AS3901" t="s">
        <v>33840</v>
      </c>
      <c r="AT3901" t="s">
        <v>937</v>
      </c>
      <c r="AU3901">
        <v>113</v>
      </c>
      <c r="AV3901">
        <v>8081</v>
      </c>
      <c r="AW3901" t="s">
        <v>26942</v>
      </c>
      <c r="AX3901" t="s">
        <v>937</v>
      </c>
      <c r="AY3901">
        <v>113</v>
      </c>
      <c r="AZ3901">
        <v>8081</v>
      </c>
      <c r="BA3901" t="s">
        <v>20094</v>
      </c>
      <c r="BB3901" t="s">
        <v>937</v>
      </c>
      <c r="BC3901">
        <v>113</v>
      </c>
      <c r="BD3901">
        <v>8081</v>
      </c>
      <c r="BE3901" t="s">
        <v>13246</v>
      </c>
      <c r="BF3901" t="s">
        <v>937</v>
      </c>
      <c r="BH3901">
        <v>116</v>
      </c>
      <c r="BI3901">
        <v>8081</v>
      </c>
      <c r="BJ3901" t="s">
        <v>6598</v>
      </c>
      <c r="BK3901" t="s">
        <v>937</v>
      </c>
      <c r="BP3901">
        <v>186</v>
      </c>
      <c r="BQ3901">
        <v>6180</v>
      </c>
      <c r="BS3901">
        <v>4</v>
      </c>
    </row>
    <row r="3902" spans="43:71" x14ac:dyDescent="0.2">
      <c r="AQ3902">
        <v>113</v>
      </c>
      <c r="AR3902">
        <v>8082</v>
      </c>
      <c r="AS3902" t="s">
        <v>33841</v>
      </c>
      <c r="AT3902" t="s">
        <v>937</v>
      </c>
      <c r="AU3902">
        <v>113</v>
      </c>
      <c r="AV3902">
        <v>8082</v>
      </c>
      <c r="AW3902" t="s">
        <v>26943</v>
      </c>
      <c r="AX3902" t="s">
        <v>937</v>
      </c>
      <c r="AY3902">
        <v>113</v>
      </c>
      <c r="AZ3902">
        <v>8082</v>
      </c>
      <c r="BA3902" t="s">
        <v>20095</v>
      </c>
      <c r="BB3902" t="s">
        <v>937</v>
      </c>
      <c r="BC3902">
        <v>113</v>
      </c>
      <c r="BD3902">
        <v>8082</v>
      </c>
      <c r="BE3902" t="s">
        <v>13247</v>
      </c>
      <c r="BF3902" t="s">
        <v>937</v>
      </c>
      <c r="BH3902">
        <v>116</v>
      </c>
      <c r="BI3902">
        <v>8082</v>
      </c>
      <c r="BJ3902" t="s">
        <v>6599</v>
      </c>
      <c r="BK3902" t="s">
        <v>938</v>
      </c>
      <c r="BP3902">
        <v>186</v>
      </c>
      <c r="BQ3902">
        <v>6190</v>
      </c>
      <c r="BS3902">
        <v>2</v>
      </c>
    </row>
    <row r="3903" spans="43:71" x14ac:dyDescent="0.2">
      <c r="AQ3903">
        <v>113</v>
      </c>
      <c r="AR3903">
        <v>8083</v>
      </c>
      <c r="AS3903" t="s">
        <v>33842</v>
      </c>
      <c r="AT3903" t="s">
        <v>937</v>
      </c>
      <c r="AU3903">
        <v>113</v>
      </c>
      <c r="AV3903">
        <v>8083</v>
      </c>
      <c r="AW3903" t="s">
        <v>26944</v>
      </c>
      <c r="AX3903" t="s">
        <v>937</v>
      </c>
      <c r="AY3903">
        <v>113</v>
      </c>
      <c r="AZ3903">
        <v>8083</v>
      </c>
      <c r="BA3903" t="s">
        <v>20096</v>
      </c>
      <c r="BB3903" t="s">
        <v>937</v>
      </c>
      <c r="BC3903">
        <v>113</v>
      </c>
      <c r="BD3903">
        <v>8083</v>
      </c>
      <c r="BE3903" t="s">
        <v>13248</v>
      </c>
      <c r="BF3903" t="s">
        <v>937</v>
      </c>
      <c r="BH3903">
        <v>116</v>
      </c>
      <c r="BI3903">
        <v>8083</v>
      </c>
      <c r="BJ3903" t="s">
        <v>6600</v>
      </c>
      <c r="BK3903" t="s">
        <v>937</v>
      </c>
      <c r="BP3903">
        <v>186</v>
      </c>
      <c r="BQ3903">
        <v>6200</v>
      </c>
      <c r="BS3903">
        <v>2</v>
      </c>
    </row>
    <row r="3904" spans="43:71" x14ac:dyDescent="0.2">
      <c r="AQ3904">
        <v>113</v>
      </c>
      <c r="AR3904">
        <v>8084</v>
      </c>
      <c r="AS3904" t="s">
        <v>33843</v>
      </c>
      <c r="AT3904" t="s">
        <v>937</v>
      </c>
      <c r="AU3904">
        <v>113</v>
      </c>
      <c r="AV3904">
        <v>8084</v>
      </c>
      <c r="AW3904" t="s">
        <v>26945</v>
      </c>
      <c r="AX3904" t="s">
        <v>937</v>
      </c>
      <c r="AY3904">
        <v>113</v>
      </c>
      <c r="AZ3904">
        <v>8084</v>
      </c>
      <c r="BA3904" t="s">
        <v>20097</v>
      </c>
      <c r="BB3904" t="s">
        <v>937</v>
      </c>
      <c r="BC3904">
        <v>113</v>
      </c>
      <c r="BD3904">
        <v>8084</v>
      </c>
      <c r="BE3904" t="s">
        <v>13249</v>
      </c>
      <c r="BF3904" t="s">
        <v>937</v>
      </c>
      <c r="BH3904">
        <v>116</v>
      </c>
      <c r="BI3904">
        <v>8084</v>
      </c>
      <c r="BJ3904" t="s">
        <v>6601</v>
      </c>
      <c r="BK3904" t="s">
        <v>937</v>
      </c>
      <c r="BP3904">
        <v>186</v>
      </c>
      <c r="BQ3904">
        <v>6210</v>
      </c>
      <c r="BS3904">
        <v>1</v>
      </c>
    </row>
    <row r="3905" spans="43:71" x14ac:dyDescent="0.2">
      <c r="AQ3905">
        <v>114</v>
      </c>
      <c r="AR3905">
        <v>6010</v>
      </c>
      <c r="AS3905" t="s">
        <v>33844</v>
      </c>
      <c r="AT3905" t="s">
        <v>937</v>
      </c>
      <c r="AU3905">
        <v>114</v>
      </c>
      <c r="AV3905">
        <v>6010</v>
      </c>
      <c r="AW3905" t="s">
        <v>26946</v>
      </c>
      <c r="AX3905" t="s">
        <v>937</v>
      </c>
      <c r="AY3905">
        <v>114</v>
      </c>
      <c r="AZ3905">
        <v>6010</v>
      </c>
      <c r="BA3905" t="s">
        <v>20098</v>
      </c>
      <c r="BB3905" t="s">
        <v>937</v>
      </c>
      <c r="BC3905">
        <v>114</v>
      </c>
      <c r="BD3905">
        <v>6010</v>
      </c>
      <c r="BE3905" t="s">
        <v>13250</v>
      </c>
      <c r="BF3905" t="s">
        <v>937</v>
      </c>
      <c r="BH3905">
        <v>117</v>
      </c>
      <c r="BI3905">
        <v>6010</v>
      </c>
      <c r="BJ3905" t="s">
        <v>6602</v>
      </c>
      <c r="BK3905" t="s">
        <v>937</v>
      </c>
      <c r="BP3905">
        <v>186</v>
      </c>
      <c r="BQ3905">
        <v>6240</v>
      </c>
      <c r="BS3905">
        <v>4</v>
      </c>
    </row>
    <row r="3906" spans="43:71" x14ac:dyDescent="0.2">
      <c r="AQ3906">
        <v>114</v>
      </c>
      <c r="AR3906">
        <v>6020</v>
      </c>
      <c r="AS3906" t="s">
        <v>33845</v>
      </c>
      <c r="AT3906" t="s">
        <v>937</v>
      </c>
      <c r="AU3906">
        <v>114</v>
      </c>
      <c r="AV3906">
        <v>6020</v>
      </c>
      <c r="AW3906" t="s">
        <v>26947</v>
      </c>
      <c r="AX3906" t="s">
        <v>937</v>
      </c>
      <c r="AY3906">
        <v>114</v>
      </c>
      <c r="AZ3906">
        <v>6020</v>
      </c>
      <c r="BA3906" t="s">
        <v>20099</v>
      </c>
      <c r="BB3906" t="s">
        <v>937</v>
      </c>
      <c r="BC3906">
        <v>114</v>
      </c>
      <c r="BD3906">
        <v>6020</v>
      </c>
      <c r="BE3906" t="s">
        <v>13251</v>
      </c>
      <c r="BF3906" t="s">
        <v>937</v>
      </c>
      <c r="BH3906">
        <v>117</v>
      </c>
      <c r="BI3906">
        <v>6020</v>
      </c>
      <c r="BJ3906" t="s">
        <v>6603</v>
      </c>
      <c r="BK3906" t="s">
        <v>937</v>
      </c>
      <c r="BP3906">
        <v>186</v>
      </c>
      <c r="BQ3906">
        <v>6250</v>
      </c>
      <c r="BS3906">
        <v>1</v>
      </c>
    </row>
    <row r="3907" spans="43:71" x14ac:dyDescent="0.2">
      <c r="AQ3907">
        <v>114</v>
      </c>
      <c r="AR3907">
        <v>6030</v>
      </c>
      <c r="AS3907" t="s">
        <v>33846</v>
      </c>
      <c r="AT3907" t="s">
        <v>937</v>
      </c>
      <c r="AU3907">
        <v>114</v>
      </c>
      <c r="AV3907">
        <v>6030</v>
      </c>
      <c r="AW3907" t="s">
        <v>26948</v>
      </c>
      <c r="AX3907" t="s">
        <v>937</v>
      </c>
      <c r="AY3907">
        <v>114</v>
      </c>
      <c r="AZ3907">
        <v>6030</v>
      </c>
      <c r="BA3907" t="s">
        <v>20100</v>
      </c>
      <c r="BB3907" t="s">
        <v>937</v>
      </c>
      <c r="BC3907">
        <v>114</v>
      </c>
      <c r="BD3907">
        <v>6030</v>
      </c>
      <c r="BE3907" t="s">
        <v>13252</v>
      </c>
      <c r="BF3907" t="s">
        <v>937</v>
      </c>
      <c r="BH3907">
        <v>117</v>
      </c>
      <c r="BI3907">
        <v>6030</v>
      </c>
      <c r="BJ3907" t="s">
        <v>6604</v>
      </c>
      <c r="BK3907" t="s">
        <v>937</v>
      </c>
      <c r="BP3907">
        <v>186</v>
      </c>
      <c r="BQ3907">
        <v>6256</v>
      </c>
      <c r="BS3907">
        <v>1</v>
      </c>
    </row>
    <row r="3908" spans="43:71" x14ac:dyDescent="0.2">
      <c r="AQ3908">
        <v>114</v>
      </c>
      <c r="AR3908">
        <v>6040</v>
      </c>
      <c r="AS3908" t="s">
        <v>33847</v>
      </c>
      <c r="AT3908" t="s">
        <v>937</v>
      </c>
      <c r="AU3908">
        <v>114</v>
      </c>
      <c r="AV3908">
        <v>6040</v>
      </c>
      <c r="AW3908" t="s">
        <v>26949</v>
      </c>
      <c r="AX3908" t="s">
        <v>937</v>
      </c>
      <c r="AY3908">
        <v>114</v>
      </c>
      <c r="AZ3908">
        <v>6040</v>
      </c>
      <c r="BA3908" t="s">
        <v>20101</v>
      </c>
      <c r="BB3908" t="s">
        <v>937</v>
      </c>
      <c r="BC3908">
        <v>114</v>
      </c>
      <c r="BD3908">
        <v>6040</v>
      </c>
      <c r="BE3908" t="s">
        <v>13253</v>
      </c>
      <c r="BF3908" t="s">
        <v>937</v>
      </c>
      <c r="BH3908">
        <v>117</v>
      </c>
      <c r="BI3908">
        <v>6040</v>
      </c>
      <c r="BJ3908" t="s">
        <v>6605</v>
      </c>
      <c r="BK3908" t="s">
        <v>937</v>
      </c>
      <c r="BP3908">
        <v>186</v>
      </c>
      <c r="BQ3908">
        <v>6260</v>
      </c>
      <c r="BS3908">
        <v>2</v>
      </c>
    </row>
    <row r="3909" spans="43:71" x14ac:dyDescent="0.2">
      <c r="AQ3909">
        <v>114</v>
      </c>
      <c r="AR3909">
        <v>6070</v>
      </c>
      <c r="AS3909" t="s">
        <v>33848</v>
      </c>
      <c r="AT3909" t="s">
        <v>937</v>
      </c>
      <c r="AU3909">
        <v>114</v>
      </c>
      <c r="AV3909">
        <v>6070</v>
      </c>
      <c r="AW3909" t="s">
        <v>26950</v>
      </c>
      <c r="AX3909" t="s">
        <v>937</v>
      </c>
      <c r="AY3909">
        <v>114</v>
      </c>
      <c r="AZ3909">
        <v>6070</v>
      </c>
      <c r="BA3909" t="s">
        <v>20102</v>
      </c>
      <c r="BB3909" t="s">
        <v>937</v>
      </c>
      <c r="BC3909">
        <v>114</v>
      </c>
      <c r="BD3909">
        <v>6070</v>
      </c>
      <c r="BE3909" t="s">
        <v>13254</v>
      </c>
      <c r="BF3909" t="s">
        <v>937</v>
      </c>
      <c r="BH3909">
        <v>117</v>
      </c>
      <c r="BI3909">
        <v>6070</v>
      </c>
      <c r="BJ3909" t="s">
        <v>6606</v>
      </c>
      <c r="BK3909" t="s">
        <v>936</v>
      </c>
      <c r="BP3909">
        <v>186</v>
      </c>
      <c r="BQ3909">
        <v>6270</v>
      </c>
      <c r="BS3909">
        <v>2</v>
      </c>
    </row>
    <row r="3910" spans="43:71" x14ac:dyDescent="0.2">
      <c r="AQ3910">
        <v>114</v>
      </c>
      <c r="AR3910">
        <v>6080</v>
      </c>
      <c r="AS3910" t="s">
        <v>33849</v>
      </c>
      <c r="AT3910" t="s">
        <v>937</v>
      </c>
      <c r="AU3910">
        <v>114</v>
      </c>
      <c r="AV3910">
        <v>6080</v>
      </c>
      <c r="AW3910" t="s">
        <v>26951</v>
      </c>
      <c r="AX3910" t="s">
        <v>937</v>
      </c>
      <c r="AY3910">
        <v>114</v>
      </c>
      <c r="AZ3910">
        <v>6080</v>
      </c>
      <c r="BA3910" t="s">
        <v>20103</v>
      </c>
      <c r="BB3910" t="s">
        <v>937</v>
      </c>
      <c r="BC3910">
        <v>114</v>
      </c>
      <c r="BD3910">
        <v>6080</v>
      </c>
      <c r="BE3910" t="s">
        <v>13255</v>
      </c>
      <c r="BF3910" t="s">
        <v>937</v>
      </c>
      <c r="BH3910">
        <v>117</v>
      </c>
      <c r="BI3910">
        <v>6080</v>
      </c>
      <c r="BJ3910" t="s">
        <v>6607</v>
      </c>
      <c r="BK3910" t="s">
        <v>937</v>
      </c>
      <c r="BP3910">
        <v>186</v>
      </c>
      <c r="BQ3910">
        <v>6280</v>
      </c>
      <c r="BS3910">
        <v>1</v>
      </c>
    </row>
    <row r="3911" spans="43:71" x14ac:dyDescent="0.2">
      <c r="AQ3911">
        <v>114</v>
      </c>
      <c r="AR3911">
        <v>6090</v>
      </c>
      <c r="AS3911" t="s">
        <v>33850</v>
      </c>
      <c r="AT3911" t="s">
        <v>937</v>
      </c>
      <c r="AU3911">
        <v>114</v>
      </c>
      <c r="AV3911">
        <v>6090</v>
      </c>
      <c r="AW3911" t="s">
        <v>26952</v>
      </c>
      <c r="AX3911" t="s">
        <v>937</v>
      </c>
      <c r="AY3911">
        <v>114</v>
      </c>
      <c r="AZ3911">
        <v>6090</v>
      </c>
      <c r="BA3911" t="s">
        <v>20104</v>
      </c>
      <c r="BB3911" t="s">
        <v>937</v>
      </c>
      <c r="BC3911">
        <v>114</v>
      </c>
      <c r="BD3911">
        <v>6090</v>
      </c>
      <c r="BE3911" t="s">
        <v>13256</v>
      </c>
      <c r="BF3911" t="s">
        <v>937</v>
      </c>
      <c r="BH3911">
        <v>117</v>
      </c>
      <c r="BI3911">
        <v>6090</v>
      </c>
      <c r="BJ3911" t="s">
        <v>6608</v>
      </c>
      <c r="BK3911" t="s">
        <v>938</v>
      </c>
      <c r="BP3911">
        <v>186</v>
      </c>
      <c r="BQ3911">
        <v>6290</v>
      </c>
      <c r="BS3911">
        <v>2</v>
      </c>
    </row>
    <row r="3912" spans="43:71" x14ac:dyDescent="0.2">
      <c r="AQ3912">
        <v>114</v>
      </c>
      <c r="AR3912">
        <v>6100</v>
      </c>
      <c r="AS3912" t="s">
        <v>33851</v>
      </c>
      <c r="AT3912" t="s">
        <v>937</v>
      </c>
      <c r="AU3912">
        <v>114</v>
      </c>
      <c r="AV3912">
        <v>6100</v>
      </c>
      <c r="AW3912" t="s">
        <v>26953</v>
      </c>
      <c r="AX3912" t="s">
        <v>937</v>
      </c>
      <c r="AY3912">
        <v>114</v>
      </c>
      <c r="AZ3912">
        <v>6100</v>
      </c>
      <c r="BA3912" t="s">
        <v>20105</v>
      </c>
      <c r="BB3912" t="s">
        <v>937</v>
      </c>
      <c r="BC3912">
        <v>114</v>
      </c>
      <c r="BD3912">
        <v>6100</v>
      </c>
      <c r="BE3912" t="s">
        <v>13257</v>
      </c>
      <c r="BF3912" t="s">
        <v>937</v>
      </c>
      <c r="BH3912">
        <v>117</v>
      </c>
      <c r="BI3912">
        <v>6100</v>
      </c>
      <c r="BJ3912" t="s">
        <v>6609</v>
      </c>
      <c r="BK3912" t="s">
        <v>937</v>
      </c>
      <c r="BP3912">
        <v>186</v>
      </c>
      <c r="BQ3912">
        <v>6300</v>
      </c>
      <c r="BS3912">
        <v>1</v>
      </c>
    </row>
    <row r="3913" spans="43:71" x14ac:dyDescent="0.2">
      <c r="AQ3913">
        <v>114</v>
      </c>
      <c r="AR3913">
        <v>6101</v>
      </c>
      <c r="AS3913" t="s">
        <v>33852</v>
      </c>
      <c r="AT3913" t="s">
        <v>937</v>
      </c>
      <c r="AU3913">
        <v>114</v>
      </c>
      <c r="AV3913">
        <v>6101</v>
      </c>
      <c r="AW3913" t="s">
        <v>26954</v>
      </c>
      <c r="AX3913" t="s">
        <v>937</v>
      </c>
      <c r="AY3913">
        <v>114</v>
      </c>
      <c r="AZ3913">
        <v>6101</v>
      </c>
      <c r="BA3913" t="s">
        <v>20106</v>
      </c>
      <c r="BB3913" t="s">
        <v>937</v>
      </c>
      <c r="BC3913">
        <v>114</v>
      </c>
      <c r="BD3913">
        <v>6101</v>
      </c>
      <c r="BE3913" t="s">
        <v>13258</v>
      </c>
      <c r="BF3913" t="s">
        <v>937</v>
      </c>
      <c r="BH3913">
        <v>117</v>
      </c>
      <c r="BI3913">
        <v>6101</v>
      </c>
      <c r="BJ3913" t="s">
        <v>6610</v>
      </c>
      <c r="BK3913" t="s">
        <v>937</v>
      </c>
      <c r="BP3913">
        <v>186</v>
      </c>
      <c r="BQ3913">
        <v>6310</v>
      </c>
      <c r="BS3913">
        <v>1</v>
      </c>
    </row>
    <row r="3914" spans="43:71" x14ac:dyDescent="0.2">
      <c r="AQ3914">
        <v>114</v>
      </c>
      <c r="AR3914">
        <v>6110</v>
      </c>
      <c r="AS3914" t="s">
        <v>33853</v>
      </c>
      <c r="AT3914" t="s">
        <v>936</v>
      </c>
      <c r="AU3914">
        <v>114</v>
      </c>
      <c r="AV3914">
        <v>6110</v>
      </c>
      <c r="AW3914" t="s">
        <v>26955</v>
      </c>
      <c r="AX3914" t="s">
        <v>936</v>
      </c>
      <c r="AY3914">
        <v>114</v>
      </c>
      <c r="AZ3914">
        <v>6110</v>
      </c>
      <c r="BA3914" t="s">
        <v>20107</v>
      </c>
      <c r="BB3914" t="s">
        <v>936</v>
      </c>
      <c r="BC3914">
        <v>114</v>
      </c>
      <c r="BD3914">
        <v>6110</v>
      </c>
      <c r="BE3914" t="s">
        <v>13259</v>
      </c>
      <c r="BF3914" t="s">
        <v>936</v>
      </c>
      <c r="BH3914">
        <v>117</v>
      </c>
      <c r="BI3914">
        <v>6110</v>
      </c>
      <c r="BJ3914" t="s">
        <v>6611</v>
      </c>
      <c r="BK3914" t="s">
        <v>936</v>
      </c>
      <c r="BP3914">
        <v>186</v>
      </c>
      <c r="BQ3914">
        <v>6320</v>
      </c>
      <c r="BS3914">
        <v>1</v>
      </c>
    </row>
    <row r="3915" spans="43:71" x14ac:dyDescent="0.2">
      <c r="AQ3915">
        <v>114</v>
      </c>
      <c r="AR3915">
        <v>6130</v>
      </c>
      <c r="AS3915" t="s">
        <v>33854</v>
      </c>
      <c r="AT3915" t="s">
        <v>937</v>
      </c>
      <c r="AU3915">
        <v>114</v>
      </c>
      <c r="AV3915">
        <v>6130</v>
      </c>
      <c r="AW3915" t="s">
        <v>26956</v>
      </c>
      <c r="AX3915" t="s">
        <v>937</v>
      </c>
      <c r="AY3915">
        <v>114</v>
      </c>
      <c r="AZ3915">
        <v>6130</v>
      </c>
      <c r="BA3915" t="s">
        <v>20108</v>
      </c>
      <c r="BB3915" t="s">
        <v>937</v>
      </c>
      <c r="BC3915">
        <v>114</v>
      </c>
      <c r="BD3915">
        <v>6130</v>
      </c>
      <c r="BE3915" t="s">
        <v>13260</v>
      </c>
      <c r="BF3915" t="s">
        <v>937</v>
      </c>
      <c r="BH3915">
        <v>117</v>
      </c>
      <c r="BI3915">
        <v>6130</v>
      </c>
      <c r="BJ3915" t="s">
        <v>6612</v>
      </c>
      <c r="BK3915" t="s">
        <v>936</v>
      </c>
      <c r="BP3915">
        <v>186</v>
      </c>
      <c r="BQ3915">
        <v>6330</v>
      </c>
      <c r="BS3915">
        <v>1</v>
      </c>
    </row>
    <row r="3916" spans="43:71" x14ac:dyDescent="0.2">
      <c r="AQ3916">
        <v>114</v>
      </c>
      <c r="AR3916">
        <v>6131</v>
      </c>
      <c r="AS3916" t="s">
        <v>33855</v>
      </c>
      <c r="AT3916" t="s">
        <v>937</v>
      </c>
      <c r="AU3916">
        <v>114</v>
      </c>
      <c r="AV3916">
        <v>6131</v>
      </c>
      <c r="AW3916" t="s">
        <v>26957</v>
      </c>
      <c r="AX3916" t="s">
        <v>937</v>
      </c>
      <c r="AY3916">
        <v>114</v>
      </c>
      <c r="AZ3916">
        <v>6131</v>
      </c>
      <c r="BA3916" t="s">
        <v>20109</v>
      </c>
      <c r="BB3916" t="s">
        <v>937</v>
      </c>
      <c r="BC3916">
        <v>114</v>
      </c>
      <c r="BD3916">
        <v>6131</v>
      </c>
      <c r="BE3916" t="s">
        <v>13261</v>
      </c>
      <c r="BF3916" t="s">
        <v>937</v>
      </c>
      <c r="BH3916">
        <v>117</v>
      </c>
      <c r="BI3916">
        <v>6131</v>
      </c>
      <c r="BJ3916" t="s">
        <v>6613</v>
      </c>
      <c r="BK3916" t="s">
        <v>937</v>
      </c>
      <c r="BP3916">
        <v>186</v>
      </c>
      <c r="BQ3916">
        <v>6340</v>
      </c>
      <c r="BS3916">
        <v>1</v>
      </c>
    </row>
    <row r="3917" spans="43:71" x14ac:dyDescent="0.2">
      <c r="AQ3917">
        <v>114</v>
      </c>
      <c r="AR3917">
        <v>6140</v>
      </c>
      <c r="AS3917" t="s">
        <v>33856</v>
      </c>
      <c r="AT3917" t="s">
        <v>937</v>
      </c>
      <c r="AU3917">
        <v>114</v>
      </c>
      <c r="AV3917">
        <v>6140</v>
      </c>
      <c r="AW3917" t="s">
        <v>26958</v>
      </c>
      <c r="AX3917" t="s">
        <v>937</v>
      </c>
      <c r="AY3917">
        <v>114</v>
      </c>
      <c r="AZ3917">
        <v>6140</v>
      </c>
      <c r="BA3917" t="s">
        <v>20110</v>
      </c>
      <c r="BB3917" t="s">
        <v>937</v>
      </c>
      <c r="BC3917">
        <v>114</v>
      </c>
      <c r="BD3917">
        <v>6140</v>
      </c>
      <c r="BE3917" t="s">
        <v>13262</v>
      </c>
      <c r="BF3917" t="s">
        <v>937</v>
      </c>
      <c r="BH3917">
        <v>117</v>
      </c>
      <c r="BI3917">
        <v>6140</v>
      </c>
      <c r="BJ3917" t="s">
        <v>6614</v>
      </c>
      <c r="BK3917" t="s">
        <v>937</v>
      </c>
      <c r="BP3917">
        <v>187</v>
      </c>
      <c r="BQ3917">
        <v>6010</v>
      </c>
      <c r="BS3917">
        <v>2</v>
      </c>
    </row>
    <row r="3918" spans="43:71" x14ac:dyDescent="0.2">
      <c r="AQ3918">
        <v>114</v>
      </c>
      <c r="AR3918">
        <v>6150</v>
      </c>
      <c r="AS3918" t="s">
        <v>33857</v>
      </c>
      <c r="AT3918" t="s">
        <v>937</v>
      </c>
      <c r="AU3918">
        <v>114</v>
      </c>
      <c r="AV3918">
        <v>6150</v>
      </c>
      <c r="AW3918" t="s">
        <v>26959</v>
      </c>
      <c r="AX3918" t="s">
        <v>937</v>
      </c>
      <c r="AY3918">
        <v>114</v>
      </c>
      <c r="AZ3918">
        <v>6150</v>
      </c>
      <c r="BA3918" t="s">
        <v>20111</v>
      </c>
      <c r="BB3918" t="s">
        <v>937</v>
      </c>
      <c r="BC3918">
        <v>114</v>
      </c>
      <c r="BD3918">
        <v>6150</v>
      </c>
      <c r="BE3918" t="s">
        <v>13263</v>
      </c>
      <c r="BF3918" t="s">
        <v>937</v>
      </c>
      <c r="BH3918">
        <v>117</v>
      </c>
      <c r="BI3918">
        <v>6150</v>
      </c>
      <c r="BJ3918" t="s">
        <v>6615</v>
      </c>
      <c r="BK3918" t="s">
        <v>937</v>
      </c>
      <c r="BP3918">
        <v>187</v>
      </c>
      <c r="BQ3918">
        <v>6020</v>
      </c>
      <c r="BS3918">
        <v>2</v>
      </c>
    </row>
    <row r="3919" spans="43:71" x14ac:dyDescent="0.2">
      <c r="AQ3919">
        <v>114</v>
      </c>
      <c r="AR3919">
        <v>6160</v>
      </c>
      <c r="AS3919" t="s">
        <v>33858</v>
      </c>
      <c r="AT3919" t="s">
        <v>937</v>
      </c>
      <c r="AU3919">
        <v>114</v>
      </c>
      <c r="AV3919">
        <v>6160</v>
      </c>
      <c r="AW3919" t="s">
        <v>26960</v>
      </c>
      <c r="AX3919" t="s">
        <v>937</v>
      </c>
      <c r="AY3919">
        <v>114</v>
      </c>
      <c r="AZ3919">
        <v>6160</v>
      </c>
      <c r="BA3919" t="s">
        <v>20112</v>
      </c>
      <c r="BB3919" t="s">
        <v>937</v>
      </c>
      <c r="BC3919">
        <v>114</v>
      </c>
      <c r="BD3919">
        <v>6160</v>
      </c>
      <c r="BE3919" t="s">
        <v>13264</v>
      </c>
      <c r="BF3919" t="s">
        <v>937</v>
      </c>
      <c r="BH3919">
        <v>117</v>
      </c>
      <c r="BI3919">
        <v>6160</v>
      </c>
      <c r="BJ3919" t="s">
        <v>6616</v>
      </c>
      <c r="BK3919" t="s">
        <v>937</v>
      </c>
      <c r="BP3919">
        <v>187</v>
      </c>
      <c r="BQ3919">
        <v>6030</v>
      </c>
      <c r="BS3919">
        <v>4</v>
      </c>
    </row>
    <row r="3920" spans="43:71" x14ac:dyDescent="0.2">
      <c r="AQ3920">
        <v>114</v>
      </c>
      <c r="AR3920">
        <v>6170</v>
      </c>
      <c r="AS3920" t="s">
        <v>33859</v>
      </c>
      <c r="AT3920" t="s">
        <v>937</v>
      </c>
      <c r="AU3920">
        <v>114</v>
      </c>
      <c r="AV3920">
        <v>6170</v>
      </c>
      <c r="AW3920" t="s">
        <v>26961</v>
      </c>
      <c r="AX3920" t="s">
        <v>937</v>
      </c>
      <c r="AY3920">
        <v>114</v>
      </c>
      <c r="AZ3920">
        <v>6170</v>
      </c>
      <c r="BA3920" t="s">
        <v>20113</v>
      </c>
      <c r="BB3920" t="s">
        <v>937</v>
      </c>
      <c r="BC3920">
        <v>114</v>
      </c>
      <c r="BD3920">
        <v>6170</v>
      </c>
      <c r="BE3920" t="s">
        <v>13265</v>
      </c>
      <c r="BF3920" t="s">
        <v>937</v>
      </c>
      <c r="BH3920">
        <v>117</v>
      </c>
      <c r="BI3920">
        <v>6170</v>
      </c>
      <c r="BJ3920" t="s">
        <v>6617</v>
      </c>
      <c r="BK3920" t="s">
        <v>938</v>
      </c>
      <c r="BP3920">
        <v>187</v>
      </c>
      <c r="BQ3920">
        <v>6040</v>
      </c>
      <c r="BS3920">
        <v>4</v>
      </c>
    </row>
    <row r="3921" spans="43:71" x14ac:dyDescent="0.2">
      <c r="AQ3921">
        <v>114</v>
      </c>
      <c r="AR3921">
        <v>6180</v>
      </c>
      <c r="AS3921" t="s">
        <v>33860</v>
      </c>
      <c r="AT3921" t="s">
        <v>937</v>
      </c>
      <c r="AU3921">
        <v>114</v>
      </c>
      <c r="AV3921">
        <v>6180</v>
      </c>
      <c r="AW3921" t="s">
        <v>26962</v>
      </c>
      <c r="AX3921" t="s">
        <v>937</v>
      </c>
      <c r="AY3921">
        <v>114</v>
      </c>
      <c r="AZ3921">
        <v>6180</v>
      </c>
      <c r="BA3921" t="s">
        <v>20114</v>
      </c>
      <c r="BB3921" t="s">
        <v>937</v>
      </c>
      <c r="BC3921">
        <v>114</v>
      </c>
      <c r="BD3921">
        <v>6180</v>
      </c>
      <c r="BE3921" t="s">
        <v>13266</v>
      </c>
      <c r="BF3921" t="s">
        <v>937</v>
      </c>
      <c r="BH3921">
        <v>117</v>
      </c>
      <c r="BI3921">
        <v>6180</v>
      </c>
      <c r="BJ3921" t="s">
        <v>6618</v>
      </c>
      <c r="BK3921" t="s">
        <v>937</v>
      </c>
      <c r="BP3921">
        <v>187</v>
      </c>
      <c r="BQ3921">
        <v>6070</v>
      </c>
      <c r="BS3921">
        <v>4</v>
      </c>
    </row>
    <row r="3922" spans="43:71" x14ac:dyDescent="0.2">
      <c r="AQ3922">
        <v>114</v>
      </c>
      <c r="AR3922">
        <v>6190</v>
      </c>
      <c r="AS3922" t="s">
        <v>33861</v>
      </c>
      <c r="AT3922" t="s">
        <v>937</v>
      </c>
      <c r="AU3922">
        <v>114</v>
      </c>
      <c r="AV3922">
        <v>6190</v>
      </c>
      <c r="AW3922" t="s">
        <v>26963</v>
      </c>
      <c r="AX3922" t="s">
        <v>937</v>
      </c>
      <c r="AY3922">
        <v>114</v>
      </c>
      <c r="AZ3922">
        <v>6190</v>
      </c>
      <c r="BA3922" t="s">
        <v>20115</v>
      </c>
      <c r="BB3922" t="s">
        <v>937</v>
      </c>
      <c r="BC3922">
        <v>114</v>
      </c>
      <c r="BD3922">
        <v>6190</v>
      </c>
      <c r="BE3922" t="s">
        <v>13267</v>
      </c>
      <c r="BF3922" t="s">
        <v>937</v>
      </c>
      <c r="BH3922">
        <v>117</v>
      </c>
      <c r="BI3922">
        <v>6190</v>
      </c>
      <c r="BJ3922" t="s">
        <v>6619</v>
      </c>
      <c r="BK3922" t="s">
        <v>937</v>
      </c>
      <c r="BP3922">
        <v>187</v>
      </c>
      <c r="BQ3922">
        <v>6080</v>
      </c>
      <c r="BS3922">
        <v>1</v>
      </c>
    </row>
    <row r="3923" spans="43:71" x14ac:dyDescent="0.2">
      <c r="AQ3923">
        <v>114</v>
      </c>
      <c r="AR3923">
        <v>6200</v>
      </c>
      <c r="AS3923" t="s">
        <v>33862</v>
      </c>
      <c r="AT3923" t="s">
        <v>937</v>
      </c>
      <c r="AU3923">
        <v>114</v>
      </c>
      <c r="AV3923">
        <v>6200</v>
      </c>
      <c r="AW3923" t="s">
        <v>26964</v>
      </c>
      <c r="AX3923" t="s">
        <v>937</v>
      </c>
      <c r="AY3923">
        <v>114</v>
      </c>
      <c r="AZ3923">
        <v>6200</v>
      </c>
      <c r="BA3923" t="s">
        <v>20116</v>
      </c>
      <c r="BB3923" t="s">
        <v>937</v>
      </c>
      <c r="BC3923">
        <v>114</v>
      </c>
      <c r="BD3923">
        <v>6200</v>
      </c>
      <c r="BE3923" t="s">
        <v>13268</v>
      </c>
      <c r="BF3923" t="s">
        <v>937</v>
      </c>
      <c r="BH3923">
        <v>117</v>
      </c>
      <c r="BI3923">
        <v>6200</v>
      </c>
      <c r="BJ3923" t="s">
        <v>6620</v>
      </c>
      <c r="BK3923" t="s">
        <v>937</v>
      </c>
      <c r="BP3923">
        <v>187</v>
      </c>
      <c r="BQ3923">
        <v>6090</v>
      </c>
      <c r="BS3923">
        <v>2</v>
      </c>
    </row>
    <row r="3924" spans="43:71" x14ac:dyDescent="0.2">
      <c r="AQ3924">
        <v>114</v>
      </c>
      <c r="AR3924">
        <v>6210</v>
      </c>
      <c r="AS3924" t="s">
        <v>33863</v>
      </c>
      <c r="AT3924" t="s">
        <v>936</v>
      </c>
      <c r="AU3924">
        <v>114</v>
      </c>
      <c r="AV3924">
        <v>6210</v>
      </c>
      <c r="AW3924" t="s">
        <v>26965</v>
      </c>
      <c r="AX3924" t="s">
        <v>936</v>
      </c>
      <c r="AY3924">
        <v>114</v>
      </c>
      <c r="AZ3924">
        <v>6210</v>
      </c>
      <c r="BA3924" t="s">
        <v>20117</v>
      </c>
      <c r="BB3924" t="s">
        <v>936</v>
      </c>
      <c r="BC3924">
        <v>114</v>
      </c>
      <c r="BD3924">
        <v>6210</v>
      </c>
      <c r="BE3924" t="s">
        <v>13269</v>
      </c>
      <c r="BF3924" t="s">
        <v>936</v>
      </c>
      <c r="BH3924">
        <v>117</v>
      </c>
      <c r="BI3924">
        <v>6210</v>
      </c>
      <c r="BJ3924" t="s">
        <v>6621</v>
      </c>
      <c r="BK3924" t="s">
        <v>936</v>
      </c>
      <c r="BP3924">
        <v>187</v>
      </c>
      <c r="BQ3924">
        <v>6100</v>
      </c>
      <c r="BS3924">
        <v>2</v>
      </c>
    </row>
    <row r="3925" spans="43:71" x14ac:dyDescent="0.2">
      <c r="AQ3925">
        <v>114</v>
      </c>
      <c r="AR3925">
        <v>6240</v>
      </c>
      <c r="AS3925" t="s">
        <v>33864</v>
      </c>
      <c r="AT3925" t="s">
        <v>937</v>
      </c>
      <c r="AU3925">
        <v>114</v>
      </c>
      <c r="AV3925">
        <v>6240</v>
      </c>
      <c r="AW3925" t="s">
        <v>26966</v>
      </c>
      <c r="AX3925" t="s">
        <v>937</v>
      </c>
      <c r="AY3925">
        <v>114</v>
      </c>
      <c r="AZ3925">
        <v>6240</v>
      </c>
      <c r="BA3925" t="s">
        <v>20118</v>
      </c>
      <c r="BB3925" t="s">
        <v>937</v>
      </c>
      <c r="BC3925">
        <v>114</v>
      </c>
      <c r="BD3925">
        <v>6240</v>
      </c>
      <c r="BE3925" t="s">
        <v>13270</v>
      </c>
      <c r="BF3925" t="s">
        <v>937</v>
      </c>
      <c r="BH3925">
        <v>117</v>
      </c>
      <c r="BI3925">
        <v>6240</v>
      </c>
      <c r="BJ3925" t="s">
        <v>6622</v>
      </c>
      <c r="BK3925" t="s">
        <v>937</v>
      </c>
      <c r="BP3925">
        <v>187</v>
      </c>
      <c r="BQ3925">
        <v>6101</v>
      </c>
      <c r="BS3925">
        <v>4</v>
      </c>
    </row>
    <row r="3926" spans="43:71" x14ac:dyDescent="0.2">
      <c r="AQ3926">
        <v>114</v>
      </c>
      <c r="AR3926">
        <v>6250</v>
      </c>
      <c r="AS3926" t="s">
        <v>33865</v>
      </c>
      <c r="AT3926" t="s">
        <v>936</v>
      </c>
      <c r="AU3926">
        <v>114</v>
      </c>
      <c r="AV3926">
        <v>6250</v>
      </c>
      <c r="AW3926" t="s">
        <v>26967</v>
      </c>
      <c r="AX3926" t="s">
        <v>936</v>
      </c>
      <c r="AY3926">
        <v>114</v>
      </c>
      <c r="AZ3926">
        <v>6250</v>
      </c>
      <c r="BA3926" t="s">
        <v>20119</v>
      </c>
      <c r="BB3926" t="s">
        <v>936</v>
      </c>
      <c r="BC3926">
        <v>114</v>
      </c>
      <c r="BD3926">
        <v>6250</v>
      </c>
      <c r="BE3926" t="s">
        <v>13271</v>
      </c>
      <c r="BF3926" t="s">
        <v>936</v>
      </c>
      <c r="BH3926">
        <v>117</v>
      </c>
      <c r="BI3926">
        <v>6250</v>
      </c>
      <c r="BJ3926" t="s">
        <v>6623</v>
      </c>
      <c r="BK3926" t="s">
        <v>936</v>
      </c>
      <c r="BP3926">
        <v>187</v>
      </c>
      <c r="BQ3926">
        <v>6110</v>
      </c>
      <c r="BS3926">
        <v>1</v>
      </c>
    </row>
    <row r="3927" spans="43:71" x14ac:dyDescent="0.2">
      <c r="AQ3927">
        <v>114</v>
      </c>
      <c r="AR3927">
        <v>6256</v>
      </c>
      <c r="AS3927" t="s">
        <v>33866</v>
      </c>
      <c r="AT3927" t="s">
        <v>936</v>
      </c>
      <c r="AU3927">
        <v>114</v>
      </c>
      <c r="AV3927">
        <v>6256</v>
      </c>
      <c r="AW3927" t="s">
        <v>26968</v>
      </c>
      <c r="AX3927" t="s">
        <v>936</v>
      </c>
      <c r="AY3927">
        <v>114</v>
      </c>
      <c r="AZ3927">
        <v>6256</v>
      </c>
      <c r="BA3927" t="s">
        <v>20120</v>
      </c>
      <c r="BB3927" t="s">
        <v>936</v>
      </c>
      <c r="BC3927">
        <v>114</v>
      </c>
      <c r="BD3927">
        <v>6256</v>
      </c>
      <c r="BE3927" t="s">
        <v>13272</v>
      </c>
      <c r="BF3927" t="s">
        <v>936</v>
      </c>
      <c r="BH3927">
        <v>117</v>
      </c>
      <c r="BI3927">
        <v>6256</v>
      </c>
      <c r="BJ3927" t="s">
        <v>6624</v>
      </c>
      <c r="BK3927" t="s">
        <v>936</v>
      </c>
      <c r="BP3927">
        <v>187</v>
      </c>
      <c r="BQ3927">
        <v>6130</v>
      </c>
      <c r="BS3927">
        <v>4</v>
      </c>
    </row>
    <row r="3928" spans="43:71" x14ac:dyDescent="0.2">
      <c r="AQ3928">
        <v>114</v>
      </c>
      <c r="AR3928">
        <v>6260</v>
      </c>
      <c r="AS3928" t="s">
        <v>33867</v>
      </c>
      <c r="AT3928" t="s">
        <v>937</v>
      </c>
      <c r="AU3928">
        <v>114</v>
      </c>
      <c r="AV3928">
        <v>6260</v>
      </c>
      <c r="AW3928" t="s">
        <v>26969</v>
      </c>
      <c r="AX3928" t="s">
        <v>937</v>
      </c>
      <c r="AY3928">
        <v>114</v>
      </c>
      <c r="AZ3928">
        <v>6260</v>
      </c>
      <c r="BA3928" t="s">
        <v>20121</v>
      </c>
      <c r="BB3928" t="s">
        <v>937</v>
      </c>
      <c r="BC3928">
        <v>114</v>
      </c>
      <c r="BD3928">
        <v>6260</v>
      </c>
      <c r="BE3928" t="s">
        <v>13273</v>
      </c>
      <c r="BF3928" t="s">
        <v>937</v>
      </c>
      <c r="BH3928">
        <v>117</v>
      </c>
      <c r="BI3928">
        <v>6260</v>
      </c>
      <c r="BJ3928" t="s">
        <v>6625</v>
      </c>
      <c r="BK3928" t="s">
        <v>937</v>
      </c>
      <c r="BP3928">
        <v>187</v>
      </c>
      <c r="BQ3928">
        <v>6131</v>
      </c>
      <c r="BS3928">
        <v>4</v>
      </c>
    </row>
    <row r="3929" spans="43:71" x14ac:dyDescent="0.2">
      <c r="AQ3929">
        <v>114</v>
      </c>
      <c r="AR3929">
        <v>6270</v>
      </c>
      <c r="AS3929" t="s">
        <v>33868</v>
      </c>
      <c r="AT3929" t="s">
        <v>937</v>
      </c>
      <c r="AU3929">
        <v>114</v>
      </c>
      <c r="AV3929">
        <v>6270</v>
      </c>
      <c r="AW3929" t="s">
        <v>26970</v>
      </c>
      <c r="AX3929" t="s">
        <v>937</v>
      </c>
      <c r="AY3929">
        <v>114</v>
      </c>
      <c r="AZ3929">
        <v>6270</v>
      </c>
      <c r="BA3929" t="s">
        <v>20122</v>
      </c>
      <c r="BB3929" t="s">
        <v>937</v>
      </c>
      <c r="BC3929">
        <v>114</v>
      </c>
      <c r="BD3929">
        <v>6270</v>
      </c>
      <c r="BE3929" t="s">
        <v>13274</v>
      </c>
      <c r="BF3929" t="s">
        <v>937</v>
      </c>
      <c r="BH3929">
        <v>117</v>
      </c>
      <c r="BI3929">
        <v>6270</v>
      </c>
      <c r="BJ3929" t="s">
        <v>6626</v>
      </c>
      <c r="BK3929" t="s">
        <v>937</v>
      </c>
      <c r="BP3929">
        <v>187</v>
      </c>
      <c r="BQ3929">
        <v>6140</v>
      </c>
      <c r="BS3929">
        <v>4</v>
      </c>
    </row>
    <row r="3930" spans="43:71" x14ac:dyDescent="0.2">
      <c r="AQ3930">
        <v>114</v>
      </c>
      <c r="AR3930">
        <v>6280</v>
      </c>
      <c r="AS3930" t="s">
        <v>33869</v>
      </c>
      <c r="AT3930" t="s">
        <v>936</v>
      </c>
      <c r="AU3930">
        <v>114</v>
      </c>
      <c r="AV3930">
        <v>6280</v>
      </c>
      <c r="AW3930" t="s">
        <v>26971</v>
      </c>
      <c r="AX3930" t="s">
        <v>936</v>
      </c>
      <c r="AY3930">
        <v>114</v>
      </c>
      <c r="AZ3930">
        <v>6280</v>
      </c>
      <c r="BA3930" t="s">
        <v>20123</v>
      </c>
      <c r="BB3930" t="s">
        <v>936</v>
      </c>
      <c r="BC3930">
        <v>114</v>
      </c>
      <c r="BD3930">
        <v>6280</v>
      </c>
      <c r="BE3930" t="s">
        <v>13275</v>
      </c>
      <c r="BF3930" t="s">
        <v>936</v>
      </c>
      <c r="BH3930">
        <v>117</v>
      </c>
      <c r="BI3930">
        <v>6280</v>
      </c>
      <c r="BJ3930" t="s">
        <v>6627</v>
      </c>
      <c r="BK3930" t="s">
        <v>936</v>
      </c>
      <c r="BP3930">
        <v>187</v>
      </c>
      <c r="BQ3930">
        <v>6150</v>
      </c>
      <c r="BS3930">
        <v>1</v>
      </c>
    </row>
    <row r="3931" spans="43:71" x14ac:dyDescent="0.2">
      <c r="AQ3931">
        <v>114</v>
      </c>
      <c r="AR3931">
        <v>6290</v>
      </c>
      <c r="AS3931" t="s">
        <v>33870</v>
      </c>
      <c r="AT3931" t="s">
        <v>936</v>
      </c>
      <c r="AU3931">
        <v>114</v>
      </c>
      <c r="AV3931">
        <v>6290</v>
      </c>
      <c r="AW3931" t="s">
        <v>26972</v>
      </c>
      <c r="AX3931" t="s">
        <v>936</v>
      </c>
      <c r="AY3931">
        <v>114</v>
      </c>
      <c r="AZ3931">
        <v>6290</v>
      </c>
      <c r="BA3931" t="s">
        <v>20124</v>
      </c>
      <c r="BB3931" t="s">
        <v>936</v>
      </c>
      <c r="BC3931">
        <v>114</v>
      </c>
      <c r="BD3931">
        <v>6290</v>
      </c>
      <c r="BE3931" t="s">
        <v>13276</v>
      </c>
      <c r="BF3931" t="s">
        <v>936</v>
      </c>
      <c r="BH3931">
        <v>117</v>
      </c>
      <c r="BI3931">
        <v>6290</v>
      </c>
      <c r="BJ3931" t="s">
        <v>6628</v>
      </c>
      <c r="BK3931" t="s">
        <v>936</v>
      </c>
      <c r="BP3931">
        <v>187</v>
      </c>
      <c r="BQ3931">
        <v>6160</v>
      </c>
      <c r="BS3931">
        <v>2</v>
      </c>
    </row>
    <row r="3932" spans="43:71" x14ac:dyDescent="0.2">
      <c r="AQ3932">
        <v>114</v>
      </c>
      <c r="AR3932">
        <v>6300</v>
      </c>
      <c r="AS3932" t="s">
        <v>33871</v>
      </c>
      <c r="AT3932" t="s">
        <v>936</v>
      </c>
      <c r="AU3932">
        <v>114</v>
      </c>
      <c r="AV3932">
        <v>6300</v>
      </c>
      <c r="AW3932" t="s">
        <v>26973</v>
      </c>
      <c r="AX3932" t="s">
        <v>936</v>
      </c>
      <c r="AY3932">
        <v>114</v>
      </c>
      <c r="AZ3932">
        <v>6300</v>
      </c>
      <c r="BA3932" t="s">
        <v>20125</v>
      </c>
      <c r="BB3932" t="s">
        <v>936</v>
      </c>
      <c r="BC3932">
        <v>114</v>
      </c>
      <c r="BD3932">
        <v>6300</v>
      </c>
      <c r="BE3932" t="s">
        <v>13277</v>
      </c>
      <c r="BF3932" t="s">
        <v>936</v>
      </c>
      <c r="BH3932">
        <v>117</v>
      </c>
      <c r="BI3932">
        <v>6300</v>
      </c>
      <c r="BJ3932" t="s">
        <v>6629</v>
      </c>
      <c r="BK3932" t="s">
        <v>936</v>
      </c>
      <c r="BP3932">
        <v>187</v>
      </c>
      <c r="BQ3932">
        <v>6170</v>
      </c>
      <c r="BS3932">
        <v>4</v>
      </c>
    </row>
    <row r="3933" spans="43:71" x14ac:dyDescent="0.2">
      <c r="AQ3933">
        <v>114</v>
      </c>
      <c r="AR3933">
        <v>6310</v>
      </c>
      <c r="AS3933" t="s">
        <v>33872</v>
      </c>
      <c r="AT3933" t="s">
        <v>936</v>
      </c>
      <c r="AU3933">
        <v>114</v>
      </c>
      <c r="AV3933">
        <v>6310</v>
      </c>
      <c r="AW3933" t="s">
        <v>26974</v>
      </c>
      <c r="AX3933" t="s">
        <v>936</v>
      </c>
      <c r="AY3933">
        <v>114</v>
      </c>
      <c r="AZ3933">
        <v>6310</v>
      </c>
      <c r="BA3933" t="s">
        <v>20126</v>
      </c>
      <c r="BB3933" t="s">
        <v>936</v>
      </c>
      <c r="BC3933">
        <v>114</v>
      </c>
      <c r="BD3933">
        <v>6310</v>
      </c>
      <c r="BE3933" t="s">
        <v>13278</v>
      </c>
      <c r="BF3933" t="s">
        <v>936</v>
      </c>
      <c r="BH3933">
        <v>117</v>
      </c>
      <c r="BI3933">
        <v>6310</v>
      </c>
      <c r="BJ3933" t="s">
        <v>6630</v>
      </c>
      <c r="BK3933" t="s">
        <v>936</v>
      </c>
      <c r="BP3933">
        <v>187</v>
      </c>
      <c r="BQ3933">
        <v>6180</v>
      </c>
      <c r="BS3933">
        <v>4</v>
      </c>
    </row>
    <row r="3934" spans="43:71" x14ac:dyDescent="0.2">
      <c r="AQ3934">
        <v>114</v>
      </c>
      <c r="AR3934">
        <v>6320</v>
      </c>
      <c r="AS3934" t="s">
        <v>33873</v>
      </c>
      <c r="AT3934" t="s">
        <v>936</v>
      </c>
      <c r="AU3934">
        <v>114</v>
      </c>
      <c r="AV3934">
        <v>6320</v>
      </c>
      <c r="AW3934" t="s">
        <v>26975</v>
      </c>
      <c r="AX3934" t="s">
        <v>936</v>
      </c>
      <c r="AY3934">
        <v>114</v>
      </c>
      <c r="AZ3934">
        <v>6320</v>
      </c>
      <c r="BA3934" t="s">
        <v>20127</v>
      </c>
      <c r="BB3934" t="s">
        <v>936</v>
      </c>
      <c r="BC3934">
        <v>114</v>
      </c>
      <c r="BD3934">
        <v>6320</v>
      </c>
      <c r="BE3934" t="s">
        <v>13279</v>
      </c>
      <c r="BF3934" t="s">
        <v>936</v>
      </c>
      <c r="BH3934">
        <v>117</v>
      </c>
      <c r="BI3934">
        <v>6320</v>
      </c>
      <c r="BJ3934" t="s">
        <v>6631</v>
      </c>
      <c r="BK3934" t="s">
        <v>936</v>
      </c>
      <c r="BP3934">
        <v>187</v>
      </c>
      <c r="BQ3934">
        <v>6190</v>
      </c>
      <c r="BS3934">
        <v>4</v>
      </c>
    </row>
    <row r="3935" spans="43:71" x14ac:dyDescent="0.2">
      <c r="AQ3935">
        <v>114</v>
      </c>
      <c r="AR3935">
        <v>6330</v>
      </c>
      <c r="AS3935" t="s">
        <v>33874</v>
      </c>
      <c r="AT3935" t="s">
        <v>936</v>
      </c>
      <c r="AU3935">
        <v>114</v>
      </c>
      <c r="AV3935">
        <v>6330</v>
      </c>
      <c r="AW3935" t="s">
        <v>26976</v>
      </c>
      <c r="AX3935" t="s">
        <v>936</v>
      </c>
      <c r="AY3935">
        <v>114</v>
      </c>
      <c r="AZ3935">
        <v>6330</v>
      </c>
      <c r="BA3935" t="s">
        <v>20128</v>
      </c>
      <c r="BB3935" t="s">
        <v>936</v>
      </c>
      <c r="BC3935">
        <v>114</v>
      </c>
      <c r="BD3935">
        <v>6330</v>
      </c>
      <c r="BE3935" t="s">
        <v>13280</v>
      </c>
      <c r="BF3935" t="s">
        <v>936</v>
      </c>
      <c r="BH3935">
        <v>117</v>
      </c>
      <c r="BI3935">
        <v>6330</v>
      </c>
      <c r="BJ3935" t="s">
        <v>6632</v>
      </c>
      <c r="BK3935" t="s">
        <v>936</v>
      </c>
      <c r="BP3935">
        <v>187</v>
      </c>
      <c r="BQ3935">
        <v>6200</v>
      </c>
      <c r="BS3935">
        <v>3</v>
      </c>
    </row>
    <row r="3936" spans="43:71" x14ac:dyDescent="0.2">
      <c r="AQ3936">
        <v>114</v>
      </c>
      <c r="AR3936">
        <v>6340</v>
      </c>
      <c r="AS3936" t="s">
        <v>33875</v>
      </c>
      <c r="AT3936" t="s">
        <v>936</v>
      </c>
      <c r="AU3936">
        <v>114</v>
      </c>
      <c r="AV3936">
        <v>6340</v>
      </c>
      <c r="AW3936" t="s">
        <v>26977</v>
      </c>
      <c r="AX3936" t="s">
        <v>936</v>
      </c>
      <c r="AY3936">
        <v>114</v>
      </c>
      <c r="AZ3936">
        <v>6340</v>
      </c>
      <c r="BA3936" t="s">
        <v>20129</v>
      </c>
      <c r="BB3936" t="s">
        <v>936</v>
      </c>
      <c r="BC3936">
        <v>114</v>
      </c>
      <c r="BD3936">
        <v>6340</v>
      </c>
      <c r="BE3936" t="s">
        <v>13281</v>
      </c>
      <c r="BF3936" t="s">
        <v>936</v>
      </c>
      <c r="BH3936">
        <v>117</v>
      </c>
      <c r="BI3936">
        <v>6340</v>
      </c>
      <c r="BJ3936" t="s">
        <v>6633</v>
      </c>
      <c r="BK3936" t="s">
        <v>936</v>
      </c>
      <c r="BP3936">
        <v>187</v>
      </c>
      <c r="BQ3936">
        <v>6210</v>
      </c>
      <c r="BS3936">
        <v>1</v>
      </c>
    </row>
    <row r="3937" spans="43:71" x14ac:dyDescent="0.2">
      <c r="AQ3937">
        <v>114</v>
      </c>
      <c r="AR3937">
        <v>6350</v>
      </c>
      <c r="AS3937" t="s">
        <v>33876</v>
      </c>
      <c r="AT3937" t="s">
        <v>936</v>
      </c>
      <c r="AU3937">
        <v>114</v>
      </c>
      <c r="AV3937">
        <v>6350</v>
      </c>
      <c r="AW3937" t="s">
        <v>26978</v>
      </c>
      <c r="AX3937" t="s">
        <v>936</v>
      </c>
      <c r="AY3937">
        <v>114</v>
      </c>
      <c r="AZ3937">
        <v>6350</v>
      </c>
      <c r="BA3937" t="s">
        <v>20130</v>
      </c>
      <c r="BB3937" t="s">
        <v>936</v>
      </c>
      <c r="BC3937">
        <v>114</v>
      </c>
      <c r="BD3937">
        <v>6350</v>
      </c>
      <c r="BE3937" t="s">
        <v>13282</v>
      </c>
      <c r="BF3937" t="s">
        <v>936</v>
      </c>
      <c r="BH3937">
        <v>117</v>
      </c>
      <c r="BI3937">
        <v>6350</v>
      </c>
      <c r="BJ3937" t="s">
        <v>6634</v>
      </c>
      <c r="BK3937" t="s">
        <v>936</v>
      </c>
      <c r="BP3937">
        <v>187</v>
      </c>
      <c r="BQ3937">
        <v>6240</v>
      </c>
      <c r="BS3937">
        <v>2</v>
      </c>
    </row>
    <row r="3938" spans="43:71" x14ac:dyDescent="0.2">
      <c r="AQ3938">
        <v>114</v>
      </c>
      <c r="AR3938">
        <v>6360</v>
      </c>
      <c r="AS3938" t="s">
        <v>33877</v>
      </c>
      <c r="AT3938" t="s">
        <v>936</v>
      </c>
      <c r="AU3938">
        <v>114</v>
      </c>
      <c r="AV3938">
        <v>6360</v>
      </c>
      <c r="AW3938" t="s">
        <v>26979</v>
      </c>
      <c r="AX3938" t="s">
        <v>936</v>
      </c>
      <c r="AY3938">
        <v>114</v>
      </c>
      <c r="AZ3938">
        <v>6360</v>
      </c>
      <c r="BA3938" t="s">
        <v>20131</v>
      </c>
      <c r="BB3938" t="s">
        <v>936</v>
      </c>
      <c r="BC3938">
        <v>114</v>
      </c>
      <c r="BD3938">
        <v>6360</v>
      </c>
      <c r="BE3938" t="s">
        <v>13283</v>
      </c>
      <c r="BF3938" t="s">
        <v>936</v>
      </c>
      <c r="BH3938">
        <v>117</v>
      </c>
      <c r="BI3938">
        <v>6360</v>
      </c>
      <c r="BJ3938" t="s">
        <v>6635</v>
      </c>
      <c r="BK3938" t="s">
        <v>936</v>
      </c>
      <c r="BP3938">
        <v>187</v>
      </c>
      <c r="BQ3938">
        <v>6250</v>
      </c>
      <c r="BS3938">
        <v>1</v>
      </c>
    </row>
    <row r="3939" spans="43:71" x14ac:dyDescent="0.2">
      <c r="AQ3939">
        <v>114</v>
      </c>
      <c r="AR3939">
        <v>7205</v>
      </c>
      <c r="AS3939" t="s">
        <v>33878</v>
      </c>
      <c r="AT3939" t="s">
        <v>936</v>
      </c>
      <c r="AU3939">
        <v>114</v>
      </c>
      <c r="AV3939">
        <v>7205</v>
      </c>
      <c r="AW3939" t="s">
        <v>26980</v>
      </c>
      <c r="AX3939" t="s">
        <v>936</v>
      </c>
      <c r="AY3939">
        <v>114</v>
      </c>
      <c r="AZ3939">
        <v>7205</v>
      </c>
      <c r="BA3939" t="s">
        <v>20132</v>
      </c>
      <c r="BB3939" t="s">
        <v>936</v>
      </c>
      <c r="BC3939">
        <v>114</v>
      </c>
      <c r="BD3939">
        <v>7205</v>
      </c>
      <c r="BE3939" t="s">
        <v>13284</v>
      </c>
      <c r="BF3939" t="s">
        <v>936</v>
      </c>
      <c r="BH3939">
        <v>117</v>
      </c>
      <c r="BI3939">
        <v>7205</v>
      </c>
      <c r="BJ3939" t="s">
        <v>6636</v>
      </c>
      <c r="BK3939" t="s">
        <v>937</v>
      </c>
      <c r="BP3939">
        <v>187</v>
      </c>
      <c r="BQ3939">
        <v>6256</v>
      </c>
      <c r="BS3939">
        <v>1</v>
      </c>
    </row>
    <row r="3940" spans="43:71" x14ac:dyDescent="0.2">
      <c r="AQ3940">
        <v>114</v>
      </c>
      <c r="AR3940">
        <v>7206</v>
      </c>
      <c r="AS3940" t="s">
        <v>33879</v>
      </c>
      <c r="AT3940" t="s">
        <v>936</v>
      </c>
      <c r="AU3940">
        <v>114</v>
      </c>
      <c r="AV3940">
        <v>7206</v>
      </c>
      <c r="AW3940" t="s">
        <v>26981</v>
      </c>
      <c r="AX3940" t="s">
        <v>936</v>
      </c>
      <c r="AY3940">
        <v>114</v>
      </c>
      <c r="AZ3940">
        <v>7206</v>
      </c>
      <c r="BA3940" t="s">
        <v>20133</v>
      </c>
      <c r="BB3940" t="s">
        <v>936</v>
      </c>
      <c r="BC3940">
        <v>114</v>
      </c>
      <c r="BD3940">
        <v>7206</v>
      </c>
      <c r="BE3940" t="s">
        <v>13285</v>
      </c>
      <c r="BF3940" t="s">
        <v>936</v>
      </c>
      <c r="BH3940">
        <v>117</v>
      </c>
      <c r="BI3940">
        <v>7206</v>
      </c>
      <c r="BJ3940" t="s">
        <v>6637</v>
      </c>
      <c r="BK3940" t="s">
        <v>936</v>
      </c>
      <c r="BP3940">
        <v>187</v>
      </c>
      <c r="BQ3940">
        <v>6260</v>
      </c>
      <c r="BS3940">
        <v>4</v>
      </c>
    </row>
    <row r="3941" spans="43:71" x14ac:dyDescent="0.2">
      <c r="AQ3941">
        <v>114</v>
      </c>
      <c r="AR3941">
        <v>7207</v>
      </c>
      <c r="AS3941" t="s">
        <v>33880</v>
      </c>
      <c r="AT3941" t="s">
        <v>936</v>
      </c>
      <c r="AU3941">
        <v>114</v>
      </c>
      <c r="AV3941">
        <v>7207</v>
      </c>
      <c r="AW3941" t="s">
        <v>26982</v>
      </c>
      <c r="AX3941" t="s">
        <v>936</v>
      </c>
      <c r="AY3941">
        <v>114</v>
      </c>
      <c r="AZ3941">
        <v>7207</v>
      </c>
      <c r="BA3941" t="s">
        <v>20134</v>
      </c>
      <c r="BB3941" t="s">
        <v>936</v>
      </c>
      <c r="BC3941">
        <v>114</v>
      </c>
      <c r="BD3941">
        <v>7207</v>
      </c>
      <c r="BE3941" t="s">
        <v>13286</v>
      </c>
      <c r="BF3941" t="s">
        <v>936</v>
      </c>
      <c r="BH3941">
        <v>117</v>
      </c>
      <c r="BI3941">
        <v>7207</v>
      </c>
      <c r="BJ3941" t="s">
        <v>6638</v>
      </c>
      <c r="BK3941" t="s">
        <v>936</v>
      </c>
      <c r="BP3941">
        <v>187</v>
      </c>
      <c r="BQ3941">
        <v>6270</v>
      </c>
      <c r="BS3941">
        <v>2</v>
      </c>
    </row>
    <row r="3942" spans="43:71" x14ac:dyDescent="0.2">
      <c r="AQ3942">
        <v>114</v>
      </c>
      <c r="AR3942">
        <v>7210</v>
      </c>
      <c r="AS3942" t="s">
        <v>33881</v>
      </c>
      <c r="AT3942" t="s">
        <v>937</v>
      </c>
      <c r="AU3942">
        <v>114</v>
      </c>
      <c r="AV3942">
        <v>7210</v>
      </c>
      <c r="AW3942" t="s">
        <v>26983</v>
      </c>
      <c r="AX3942" t="s">
        <v>937</v>
      </c>
      <c r="AY3942">
        <v>114</v>
      </c>
      <c r="AZ3942">
        <v>7210</v>
      </c>
      <c r="BA3942" t="s">
        <v>20135</v>
      </c>
      <c r="BB3942" t="s">
        <v>937</v>
      </c>
      <c r="BC3942">
        <v>114</v>
      </c>
      <c r="BD3942">
        <v>7210</v>
      </c>
      <c r="BE3942" t="s">
        <v>13287</v>
      </c>
      <c r="BF3942" t="s">
        <v>937</v>
      </c>
      <c r="BH3942">
        <v>117</v>
      </c>
      <c r="BI3942">
        <v>7210</v>
      </c>
      <c r="BJ3942" t="s">
        <v>6639</v>
      </c>
      <c r="BK3942" t="s">
        <v>938</v>
      </c>
      <c r="BP3942">
        <v>187</v>
      </c>
      <c r="BQ3942">
        <v>6280</v>
      </c>
      <c r="BS3942">
        <v>1</v>
      </c>
    </row>
    <row r="3943" spans="43:71" x14ac:dyDescent="0.2">
      <c r="AQ3943">
        <v>114</v>
      </c>
      <c r="AR3943">
        <v>8073</v>
      </c>
      <c r="AS3943" t="s">
        <v>33882</v>
      </c>
      <c r="AT3943" t="s">
        <v>936</v>
      </c>
      <c r="AU3943">
        <v>114</v>
      </c>
      <c r="AV3943">
        <v>8073</v>
      </c>
      <c r="AW3943" t="s">
        <v>26984</v>
      </c>
      <c r="AX3943" t="s">
        <v>936</v>
      </c>
      <c r="AY3943">
        <v>114</v>
      </c>
      <c r="AZ3943">
        <v>8073</v>
      </c>
      <c r="BA3943" t="s">
        <v>20136</v>
      </c>
      <c r="BB3943" t="s">
        <v>936</v>
      </c>
      <c r="BC3943">
        <v>114</v>
      </c>
      <c r="BD3943">
        <v>8073</v>
      </c>
      <c r="BE3943" t="s">
        <v>13288</v>
      </c>
      <c r="BF3943" t="s">
        <v>936</v>
      </c>
      <c r="BH3943">
        <v>117</v>
      </c>
      <c r="BI3943">
        <v>8073</v>
      </c>
      <c r="BJ3943" t="s">
        <v>6640</v>
      </c>
      <c r="BK3943" t="s">
        <v>936</v>
      </c>
      <c r="BP3943">
        <v>187</v>
      </c>
      <c r="BQ3943">
        <v>6290</v>
      </c>
      <c r="BS3943">
        <v>1</v>
      </c>
    </row>
    <row r="3944" spans="43:71" x14ac:dyDescent="0.2">
      <c r="AQ3944">
        <v>114</v>
      </c>
      <c r="AR3944">
        <v>8074</v>
      </c>
      <c r="AS3944" t="s">
        <v>33883</v>
      </c>
      <c r="AT3944" t="s">
        <v>937</v>
      </c>
      <c r="AU3944">
        <v>114</v>
      </c>
      <c r="AV3944">
        <v>8074</v>
      </c>
      <c r="AW3944" t="s">
        <v>26985</v>
      </c>
      <c r="AX3944" t="s">
        <v>937</v>
      </c>
      <c r="AY3944">
        <v>114</v>
      </c>
      <c r="AZ3944">
        <v>8074</v>
      </c>
      <c r="BA3944" t="s">
        <v>20137</v>
      </c>
      <c r="BB3944" t="s">
        <v>937</v>
      </c>
      <c r="BC3944">
        <v>114</v>
      </c>
      <c r="BD3944">
        <v>8074</v>
      </c>
      <c r="BE3944" t="s">
        <v>13289</v>
      </c>
      <c r="BF3944" t="s">
        <v>937</v>
      </c>
      <c r="BH3944">
        <v>117</v>
      </c>
      <c r="BI3944">
        <v>8074</v>
      </c>
      <c r="BJ3944" t="s">
        <v>6641</v>
      </c>
      <c r="BK3944" t="s">
        <v>937</v>
      </c>
      <c r="BP3944">
        <v>187</v>
      </c>
      <c r="BQ3944">
        <v>6300</v>
      </c>
      <c r="BS3944">
        <v>1</v>
      </c>
    </row>
    <row r="3945" spans="43:71" x14ac:dyDescent="0.2">
      <c r="AQ3945">
        <v>114</v>
      </c>
      <c r="AR3945">
        <v>8075</v>
      </c>
      <c r="AS3945" t="s">
        <v>33884</v>
      </c>
      <c r="AT3945" t="s">
        <v>937</v>
      </c>
      <c r="AU3945">
        <v>114</v>
      </c>
      <c r="AV3945">
        <v>8075</v>
      </c>
      <c r="AW3945" t="s">
        <v>26986</v>
      </c>
      <c r="AX3945" t="s">
        <v>937</v>
      </c>
      <c r="AY3945">
        <v>114</v>
      </c>
      <c r="AZ3945">
        <v>8075</v>
      </c>
      <c r="BA3945" t="s">
        <v>20138</v>
      </c>
      <c r="BB3945" t="s">
        <v>937</v>
      </c>
      <c r="BC3945">
        <v>114</v>
      </c>
      <c r="BD3945">
        <v>8075</v>
      </c>
      <c r="BE3945" t="s">
        <v>13290</v>
      </c>
      <c r="BF3945" t="s">
        <v>937</v>
      </c>
      <c r="BH3945">
        <v>117</v>
      </c>
      <c r="BI3945">
        <v>8075</v>
      </c>
      <c r="BJ3945" t="s">
        <v>6642</v>
      </c>
      <c r="BK3945" t="s">
        <v>936</v>
      </c>
      <c r="BP3945">
        <v>187</v>
      </c>
      <c r="BQ3945">
        <v>6310</v>
      </c>
      <c r="BS3945">
        <v>1</v>
      </c>
    </row>
    <row r="3946" spans="43:71" x14ac:dyDescent="0.2">
      <c r="AQ3946">
        <v>114</v>
      </c>
      <c r="AR3946">
        <v>8076</v>
      </c>
      <c r="AS3946" t="s">
        <v>33885</v>
      </c>
      <c r="AT3946" t="s">
        <v>936</v>
      </c>
      <c r="AU3946">
        <v>114</v>
      </c>
      <c r="AV3946">
        <v>8076</v>
      </c>
      <c r="AW3946" t="s">
        <v>26987</v>
      </c>
      <c r="AX3946" t="s">
        <v>936</v>
      </c>
      <c r="AY3946">
        <v>114</v>
      </c>
      <c r="AZ3946">
        <v>8076</v>
      </c>
      <c r="BA3946" t="s">
        <v>20139</v>
      </c>
      <c r="BB3946" t="s">
        <v>936</v>
      </c>
      <c r="BC3946">
        <v>114</v>
      </c>
      <c r="BD3946">
        <v>8076</v>
      </c>
      <c r="BE3946" t="s">
        <v>13291</v>
      </c>
      <c r="BF3946" t="s">
        <v>936</v>
      </c>
      <c r="BH3946">
        <v>117</v>
      </c>
      <c r="BI3946">
        <v>8076</v>
      </c>
      <c r="BJ3946" t="s">
        <v>6643</v>
      </c>
      <c r="BK3946" t="s">
        <v>937</v>
      </c>
      <c r="BP3946">
        <v>187</v>
      </c>
      <c r="BQ3946">
        <v>6320</v>
      </c>
      <c r="BS3946">
        <v>4</v>
      </c>
    </row>
    <row r="3947" spans="43:71" x14ac:dyDescent="0.2">
      <c r="AQ3947">
        <v>114</v>
      </c>
      <c r="AR3947">
        <v>8077</v>
      </c>
      <c r="AS3947" t="s">
        <v>33886</v>
      </c>
      <c r="AT3947" t="s">
        <v>937</v>
      </c>
      <c r="AU3947">
        <v>114</v>
      </c>
      <c r="AV3947">
        <v>8077</v>
      </c>
      <c r="AW3947" t="s">
        <v>26988</v>
      </c>
      <c r="AX3947" t="s">
        <v>937</v>
      </c>
      <c r="AY3947">
        <v>114</v>
      </c>
      <c r="AZ3947">
        <v>8077</v>
      </c>
      <c r="BA3947" t="s">
        <v>20140</v>
      </c>
      <c r="BB3947" t="s">
        <v>937</v>
      </c>
      <c r="BC3947">
        <v>114</v>
      </c>
      <c r="BD3947">
        <v>8077</v>
      </c>
      <c r="BE3947" t="s">
        <v>13292</v>
      </c>
      <c r="BF3947" t="s">
        <v>937</v>
      </c>
      <c r="BH3947">
        <v>117</v>
      </c>
      <c r="BI3947">
        <v>8077</v>
      </c>
      <c r="BJ3947" t="s">
        <v>6644</v>
      </c>
      <c r="BK3947" t="s">
        <v>937</v>
      </c>
      <c r="BP3947">
        <v>187</v>
      </c>
      <c r="BQ3947">
        <v>6330</v>
      </c>
      <c r="BS3947">
        <v>1</v>
      </c>
    </row>
    <row r="3948" spans="43:71" x14ac:dyDescent="0.2">
      <c r="AQ3948">
        <v>114</v>
      </c>
      <c r="AR3948">
        <v>8078</v>
      </c>
      <c r="AS3948" t="s">
        <v>33887</v>
      </c>
      <c r="AT3948" t="s">
        <v>937</v>
      </c>
      <c r="AU3948">
        <v>114</v>
      </c>
      <c r="AV3948">
        <v>8078</v>
      </c>
      <c r="AW3948" t="s">
        <v>26989</v>
      </c>
      <c r="AX3948" t="s">
        <v>937</v>
      </c>
      <c r="AY3948">
        <v>114</v>
      </c>
      <c r="AZ3948">
        <v>8078</v>
      </c>
      <c r="BA3948" t="s">
        <v>20141</v>
      </c>
      <c r="BB3948" t="s">
        <v>937</v>
      </c>
      <c r="BC3948">
        <v>114</v>
      </c>
      <c r="BD3948">
        <v>8078</v>
      </c>
      <c r="BE3948" t="s">
        <v>13293</v>
      </c>
      <c r="BF3948" t="s">
        <v>937</v>
      </c>
      <c r="BH3948">
        <v>117</v>
      </c>
      <c r="BI3948">
        <v>8078</v>
      </c>
      <c r="BJ3948" t="s">
        <v>6645</v>
      </c>
      <c r="BK3948" t="s">
        <v>937</v>
      </c>
      <c r="BP3948">
        <v>187</v>
      </c>
      <c r="BQ3948">
        <v>6340</v>
      </c>
      <c r="BS3948">
        <v>1</v>
      </c>
    </row>
    <row r="3949" spans="43:71" x14ac:dyDescent="0.2">
      <c r="AQ3949">
        <v>114</v>
      </c>
      <c r="AR3949">
        <v>8079</v>
      </c>
      <c r="AS3949" t="s">
        <v>33888</v>
      </c>
      <c r="AT3949" t="s">
        <v>937</v>
      </c>
      <c r="AU3949">
        <v>114</v>
      </c>
      <c r="AV3949">
        <v>8079</v>
      </c>
      <c r="AW3949" t="s">
        <v>26990</v>
      </c>
      <c r="AX3949" t="s">
        <v>937</v>
      </c>
      <c r="AY3949">
        <v>114</v>
      </c>
      <c r="AZ3949">
        <v>8079</v>
      </c>
      <c r="BA3949" t="s">
        <v>20142</v>
      </c>
      <c r="BB3949" t="s">
        <v>937</v>
      </c>
      <c r="BC3949">
        <v>114</v>
      </c>
      <c r="BD3949">
        <v>8079</v>
      </c>
      <c r="BE3949" t="s">
        <v>13294</v>
      </c>
      <c r="BF3949" t="s">
        <v>937</v>
      </c>
      <c r="BH3949">
        <v>117</v>
      </c>
      <c r="BI3949">
        <v>8079</v>
      </c>
      <c r="BJ3949" t="s">
        <v>6646</v>
      </c>
      <c r="BK3949" t="s">
        <v>937</v>
      </c>
      <c r="BP3949">
        <v>191</v>
      </c>
      <c r="BQ3949">
        <v>6010</v>
      </c>
      <c r="BS3949">
        <v>2</v>
      </c>
    </row>
    <row r="3950" spans="43:71" x14ac:dyDescent="0.2">
      <c r="AQ3950">
        <v>114</v>
      </c>
      <c r="AR3950">
        <v>8080</v>
      </c>
      <c r="AS3950" t="s">
        <v>33889</v>
      </c>
      <c r="AT3950" t="s">
        <v>938</v>
      </c>
      <c r="AU3950">
        <v>114</v>
      </c>
      <c r="AV3950">
        <v>8080</v>
      </c>
      <c r="AW3950" t="s">
        <v>26991</v>
      </c>
      <c r="AX3950" t="s">
        <v>936</v>
      </c>
      <c r="AY3950">
        <v>114</v>
      </c>
      <c r="AZ3950">
        <v>8080</v>
      </c>
      <c r="BA3950" t="s">
        <v>20143</v>
      </c>
      <c r="BB3950" t="s">
        <v>936</v>
      </c>
      <c r="BC3950">
        <v>114</v>
      </c>
      <c r="BD3950">
        <v>8080</v>
      </c>
      <c r="BE3950" t="s">
        <v>13295</v>
      </c>
      <c r="BF3950" t="s">
        <v>936</v>
      </c>
      <c r="BH3950">
        <v>117</v>
      </c>
      <c r="BI3950">
        <v>8080</v>
      </c>
      <c r="BJ3950" t="s">
        <v>6647</v>
      </c>
      <c r="BK3950" t="s">
        <v>938</v>
      </c>
      <c r="BP3950">
        <v>191</v>
      </c>
      <c r="BQ3950">
        <v>6020</v>
      </c>
      <c r="BS3950">
        <v>2</v>
      </c>
    </row>
    <row r="3951" spans="43:71" x14ac:dyDescent="0.2">
      <c r="AQ3951">
        <v>114</v>
      </c>
      <c r="AR3951">
        <v>8081</v>
      </c>
      <c r="AS3951" t="s">
        <v>33890</v>
      </c>
      <c r="AT3951" t="s">
        <v>937</v>
      </c>
      <c r="AU3951">
        <v>114</v>
      </c>
      <c r="AV3951">
        <v>8081</v>
      </c>
      <c r="AW3951" t="s">
        <v>26992</v>
      </c>
      <c r="AX3951" t="s">
        <v>937</v>
      </c>
      <c r="AY3951">
        <v>114</v>
      </c>
      <c r="AZ3951">
        <v>8081</v>
      </c>
      <c r="BA3951" t="s">
        <v>20144</v>
      </c>
      <c r="BB3951" t="s">
        <v>937</v>
      </c>
      <c r="BC3951">
        <v>114</v>
      </c>
      <c r="BD3951">
        <v>8081</v>
      </c>
      <c r="BE3951" t="s">
        <v>13296</v>
      </c>
      <c r="BF3951" t="s">
        <v>937</v>
      </c>
      <c r="BH3951">
        <v>117</v>
      </c>
      <c r="BI3951">
        <v>8081</v>
      </c>
      <c r="BJ3951" t="s">
        <v>6648</v>
      </c>
      <c r="BK3951" t="s">
        <v>938</v>
      </c>
      <c r="BP3951">
        <v>191</v>
      </c>
      <c r="BQ3951">
        <v>6030</v>
      </c>
      <c r="BS3951">
        <v>2</v>
      </c>
    </row>
    <row r="3952" spans="43:71" x14ac:dyDescent="0.2">
      <c r="AQ3952">
        <v>114</v>
      </c>
      <c r="AR3952">
        <v>8082</v>
      </c>
      <c r="AS3952" t="s">
        <v>33891</v>
      </c>
      <c r="AT3952" t="s">
        <v>938</v>
      </c>
      <c r="AU3952">
        <v>114</v>
      </c>
      <c r="AV3952">
        <v>8082</v>
      </c>
      <c r="AW3952" t="s">
        <v>26993</v>
      </c>
      <c r="AX3952" t="s">
        <v>936</v>
      </c>
      <c r="AY3952">
        <v>114</v>
      </c>
      <c r="AZ3952">
        <v>8082</v>
      </c>
      <c r="BA3952" t="s">
        <v>20145</v>
      </c>
      <c r="BB3952" t="s">
        <v>936</v>
      </c>
      <c r="BC3952">
        <v>114</v>
      </c>
      <c r="BD3952">
        <v>8082</v>
      </c>
      <c r="BE3952" t="s">
        <v>13297</v>
      </c>
      <c r="BF3952" t="s">
        <v>936</v>
      </c>
      <c r="BH3952">
        <v>117</v>
      </c>
      <c r="BI3952">
        <v>8082</v>
      </c>
      <c r="BJ3952" t="s">
        <v>6649</v>
      </c>
      <c r="BK3952" t="s">
        <v>937</v>
      </c>
      <c r="BP3952">
        <v>191</v>
      </c>
      <c r="BQ3952">
        <v>6040</v>
      </c>
      <c r="BS3952">
        <v>2</v>
      </c>
    </row>
    <row r="3953" spans="43:71" x14ac:dyDescent="0.2">
      <c r="AQ3953">
        <v>114</v>
      </c>
      <c r="AR3953">
        <v>8083</v>
      </c>
      <c r="AS3953" t="s">
        <v>33892</v>
      </c>
      <c r="AT3953" t="s">
        <v>937</v>
      </c>
      <c r="AU3953">
        <v>114</v>
      </c>
      <c r="AV3953">
        <v>8083</v>
      </c>
      <c r="AW3953" t="s">
        <v>26994</v>
      </c>
      <c r="AX3953" t="s">
        <v>937</v>
      </c>
      <c r="AY3953">
        <v>114</v>
      </c>
      <c r="AZ3953">
        <v>8083</v>
      </c>
      <c r="BA3953" t="s">
        <v>20146</v>
      </c>
      <c r="BB3953" t="s">
        <v>937</v>
      </c>
      <c r="BC3953">
        <v>114</v>
      </c>
      <c r="BD3953">
        <v>8083</v>
      </c>
      <c r="BE3953" t="s">
        <v>13298</v>
      </c>
      <c r="BF3953" t="s">
        <v>937</v>
      </c>
      <c r="BH3953">
        <v>117</v>
      </c>
      <c r="BI3953">
        <v>8083</v>
      </c>
      <c r="BJ3953" t="s">
        <v>6650</v>
      </c>
      <c r="BK3953" t="s">
        <v>937</v>
      </c>
      <c r="BP3953">
        <v>191</v>
      </c>
      <c r="BQ3953">
        <v>6070</v>
      </c>
      <c r="BS3953">
        <v>2</v>
      </c>
    </row>
    <row r="3954" spans="43:71" x14ac:dyDescent="0.2">
      <c r="AQ3954">
        <v>114</v>
      </c>
      <c r="AR3954">
        <v>8084</v>
      </c>
      <c r="AS3954" t="s">
        <v>33893</v>
      </c>
      <c r="AT3954" t="s">
        <v>937</v>
      </c>
      <c r="AU3954">
        <v>114</v>
      </c>
      <c r="AV3954">
        <v>8084</v>
      </c>
      <c r="AW3954" t="s">
        <v>26995</v>
      </c>
      <c r="AX3954" t="s">
        <v>937</v>
      </c>
      <c r="AY3954">
        <v>114</v>
      </c>
      <c r="AZ3954">
        <v>8084</v>
      </c>
      <c r="BA3954" t="s">
        <v>20147</v>
      </c>
      <c r="BB3954" t="s">
        <v>937</v>
      </c>
      <c r="BC3954">
        <v>114</v>
      </c>
      <c r="BD3954">
        <v>8084</v>
      </c>
      <c r="BE3954" t="s">
        <v>13299</v>
      </c>
      <c r="BF3954" t="s">
        <v>937</v>
      </c>
      <c r="BH3954">
        <v>117</v>
      </c>
      <c r="BI3954">
        <v>8084</v>
      </c>
      <c r="BJ3954" t="s">
        <v>6651</v>
      </c>
      <c r="BK3954" t="s">
        <v>937</v>
      </c>
      <c r="BP3954">
        <v>191</v>
      </c>
      <c r="BQ3954">
        <v>6080</v>
      </c>
      <c r="BS3954">
        <v>2</v>
      </c>
    </row>
    <row r="3955" spans="43:71" x14ac:dyDescent="0.2">
      <c r="AQ3955">
        <v>115</v>
      </c>
      <c r="AR3955">
        <v>6010</v>
      </c>
      <c r="AS3955" t="s">
        <v>33894</v>
      </c>
      <c r="AT3955" t="s">
        <v>937</v>
      </c>
      <c r="AU3955">
        <v>115</v>
      </c>
      <c r="AV3955">
        <v>6010</v>
      </c>
      <c r="AW3955" t="s">
        <v>26996</v>
      </c>
      <c r="AX3955" t="s">
        <v>937</v>
      </c>
      <c r="AY3955">
        <v>115</v>
      </c>
      <c r="AZ3955">
        <v>6010</v>
      </c>
      <c r="BA3955" t="s">
        <v>20148</v>
      </c>
      <c r="BB3955" t="s">
        <v>937</v>
      </c>
      <c r="BC3955">
        <v>115</v>
      </c>
      <c r="BD3955">
        <v>6010</v>
      </c>
      <c r="BE3955" t="s">
        <v>13300</v>
      </c>
      <c r="BF3955" t="s">
        <v>937</v>
      </c>
      <c r="BH3955">
        <v>118</v>
      </c>
      <c r="BI3955">
        <v>6010</v>
      </c>
      <c r="BJ3955" t="s">
        <v>6652</v>
      </c>
      <c r="BK3955" t="s">
        <v>937</v>
      </c>
      <c r="BP3955">
        <v>191</v>
      </c>
      <c r="BQ3955">
        <v>6090</v>
      </c>
      <c r="BS3955">
        <v>2</v>
      </c>
    </row>
    <row r="3956" spans="43:71" x14ac:dyDescent="0.2">
      <c r="AQ3956">
        <v>115</v>
      </c>
      <c r="AR3956">
        <v>6020</v>
      </c>
      <c r="AS3956" t="s">
        <v>33895</v>
      </c>
      <c r="AT3956" t="s">
        <v>937</v>
      </c>
      <c r="AU3956">
        <v>115</v>
      </c>
      <c r="AV3956">
        <v>6020</v>
      </c>
      <c r="AW3956" t="s">
        <v>26997</v>
      </c>
      <c r="AX3956" t="s">
        <v>937</v>
      </c>
      <c r="AY3956">
        <v>115</v>
      </c>
      <c r="AZ3956">
        <v>6020</v>
      </c>
      <c r="BA3956" t="s">
        <v>20149</v>
      </c>
      <c r="BB3956" t="s">
        <v>937</v>
      </c>
      <c r="BC3956">
        <v>115</v>
      </c>
      <c r="BD3956">
        <v>6020</v>
      </c>
      <c r="BE3956" t="s">
        <v>13301</v>
      </c>
      <c r="BF3956" t="s">
        <v>937</v>
      </c>
      <c r="BH3956">
        <v>118</v>
      </c>
      <c r="BI3956">
        <v>6020</v>
      </c>
      <c r="BJ3956" t="s">
        <v>6653</v>
      </c>
      <c r="BK3956" t="s">
        <v>937</v>
      </c>
      <c r="BP3956">
        <v>191</v>
      </c>
      <c r="BQ3956">
        <v>6100</v>
      </c>
      <c r="BS3956">
        <v>2</v>
      </c>
    </row>
    <row r="3957" spans="43:71" x14ac:dyDescent="0.2">
      <c r="AQ3957">
        <v>115</v>
      </c>
      <c r="AR3957">
        <v>6030</v>
      </c>
      <c r="AS3957" t="s">
        <v>33896</v>
      </c>
      <c r="AT3957" t="s">
        <v>937</v>
      </c>
      <c r="AU3957">
        <v>115</v>
      </c>
      <c r="AV3957">
        <v>6030</v>
      </c>
      <c r="AW3957" t="s">
        <v>26998</v>
      </c>
      <c r="AX3957" t="s">
        <v>937</v>
      </c>
      <c r="AY3957">
        <v>115</v>
      </c>
      <c r="AZ3957">
        <v>6030</v>
      </c>
      <c r="BA3957" t="s">
        <v>20150</v>
      </c>
      <c r="BB3957" t="s">
        <v>937</v>
      </c>
      <c r="BC3957">
        <v>115</v>
      </c>
      <c r="BD3957">
        <v>6030</v>
      </c>
      <c r="BE3957" t="s">
        <v>13302</v>
      </c>
      <c r="BF3957" t="s">
        <v>937</v>
      </c>
      <c r="BH3957">
        <v>118</v>
      </c>
      <c r="BI3957">
        <v>6030</v>
      </c>
      <c r="BJ3957" t="s">
        <v>6654</v>
      </c>
      <c r="BK3957" t="s">
        <v>937</v>
      </c>
      <c r="BP3957">
        <v>191</v>
      </c>
      <c r="BQ3957">
        <v>6101</v>
      </c>
      <c r="BS3957">
        <v>2</v>
      </c>
    </row>
    <row r="3958" spans="43:71" x14ac:dyDescent="0.2">
      <c r="AQ3958">
        <v>115</v>
      </c>
      <c r="AR3958">
        <v>6040</v>
      </c>
      <c r="AS3958" t="s">
        <v>33897</v>
      </c>
      <c r="AT3958" t="s">
        <v>937</v>
      </c>
      <c r="AU3958">
        <v>115</v>
      </c>
      <c r="AV3958">
        <v>6040</v>
      </c>
      <c r="AW3958" t="s">
        <v>26999</v>
      </c>
      <c r="AX3958" t="s">
        <v>937</v>
      </c>
      <c r="AY3958">
        <v>115</v>
      </c>
      <c r="AZ3958">
        <v>6040</v>
      </c>
      <c r="BA3958" t="s">
        <v>20151</v>
      </c>
      <c r="BB3958" t="s">
        <v>937</v>
      </c>
      <c r="BC3958">
        <v>115</v>
      </c>
      <c r="BD3958">
        <v>6040</v>
      </c>
      <c r="BE3958" t="s">
        <v>13303</v>
      </c>
      <c r="BF3958" t="s">
        <v>937</v>
      </c>
      <c r="BH3958">
        <v>118</v>
      </c>
      <c r="BI3958">
        <v>6040</v>
      </c>
      <c r="BJ3958" t="s">
        <v>6655</v>
      </c>
      <c r="BK3958" t="s">
        <v>939</v>
      </c>
      <c r="BP3958">
        <v>191</v>
      </c>
      <c r="BQ3958">
        <v>6110</v>
      </c>
      <c r="BS3958">
        <v>2</v>
      </c>
    </row>
    <row r="3959" spans="43:71" x14ac:dyDescent="0.2">
      <c r="AQ3959">
        <v>115</v>
      </c>
      <c r="AR3959">
        <v>6070</v>
      </c>
      <c r="AS3959" t="s">
        <v>33898</v>
      </c>
      <c r="AT3959" t="s">
        <v>936</v>
      </c>
      <c r="AU3959">
        <v>115</v>
      </c>
      <c r="AV3959">
        <v>6070</v>
      </c>
      <c r="AW3959" t="s">
        <v>27000</v>
      </c>
      <c r="AX3959" t="s">
        <v>936</v>
      </c>
      <c r="AY3959">
        <v>115</v>
      </c>
      <c r="AZ3959">
        <v>6070</v>
      </c>
      <c r="BA3959" t="s">
        <v>20152</v>
      </c>
      <c r="BB3959" t="s">
        <v>936</v>
      </c>
      <c r="BC3959">
        <v>115</v>
      </c>
      <c r="BD3959">
        <v>6070</v>
      </c>
      <c r="BE3959" t="s">
        <v>13304</v>
      </c>
      <c r="BF3959" t="s">
        <v>936</v>
      </c>
      <c r="BH3959">
        <v>118</v>
      </c>
      <c r="BI3959">
        <v>6070</v>
      </c>
      <c r="BJ3959" t="s">
        <v>6656</v>
      </c>
      <c r="BK3959" t="s">
        <v>936</v>
      </c>
      <c r="BP3959">
        <v>191</v>
      </c>
      <c r="BQ3959">
        <v>6130</v>
      </c>
      <c r="BS3959">
        <v>2</v>
      </c>
    </row>
    <row r="3960" spans="43:71" x14ac:dyDescent="0.2">
      <c r="AQ3960">
        <v>115</v>
      </c>
      <c r="AR3960">
        <v>6080</v>
      </c>
      <c r="AS3960" t="s">
        <v>33899</v>
      </c>
      <c r="AT3960" t="s">
        <v>937</v>
      </c>
      <c r="AU3960">
        <v>115</v>
      </c>
      <c r="AV3960">
        <v>6080</v>
      </c>
      <c r="AW3960" t="s">
        <v>27001</v>
      </c>
      <c r="AX3960" t="s">
        <v>937</v>
      </c>
      <c r="AY3960">
        <v>115</v>
      </c>
      <c r="AZ3960">
        <v>6080</v>
      </c>
      <c r="BA3960" t="s">
        <v>20153</v>
      </c>
      <c r="BB3960" t="s">
        <v>937</v>
      </c>
      <c r="BC3960">
        <v>115</v>
      </c>
      <c r="BD3960">
        <v>6080</v>
      </c>
      <c r="BE3960" t="s">
        <v>13305</v>
      </c>
      <c r="BF3960" t="s">
        <v>937</v>
      </c>
      <c r="BH3960">
        <v>118</v>
      </c>
      <c r="BI3960">
        <v>6080</v>
      </c>
      <c r="BJ3960" t="s">
        <v>6657</v>
      </c>
      <c r="BK3960" t="s">
        <v>936</v>
      </c>
      <c r="BP3960">
        <v>191</v>
      </c>
      <c r="BQ3960">
        <v>6131</v>
      </c>
      <c r="BS3960">
        <v>2</v>
      </c>
    </row>
    <row r="3961" spans="43:71" x14ac:dyDescent="0.2">
      <c r="AQ3961">
        <v>115</v>
      </c>
      <c r="AR3961">
        <v>6090</v>
      </c>
      <c r="AS3961" t="s">
        <v>33900</v>
      </c>
      <c r="AT3961" t="s">
        <v>938</v>
      </c>
      <c r="AU3961">
        <v>115</v>
      </c>
      <c r="AV3961">
        <v>6090</v>
      </c>
      <c r="AW3961" t="s">
        <v>27002</v>
      </c>
      <c r="AX3961" t="s">
        <v>938</v>
      </c>
      <c r="AY3961">
        <v>115</v>
      </c>
      <c r="AZ3961">
        <v>6090</v>
      </c>
      <c r="BA3961" t="s">
        <v>20154</v>
      </c>
      <c r="BB3961" t="s">
        <v>938</v>
      </c>
      <c r="BC3961">
        <v>115</v>
      </c>
      <c r="BD3961">
        <v>6090</v>
      </c>
      <c r="BE3961" t="s">
        <v>13306</v>
      </c>
      <c r="BF3961" t="s">
        <v>938</v>
      </c>
      <c r="BH3961">
        <v>118</v>
      </c>
      <c r="BI3961">
        <v>6090</v>
      </c>
      <c r="BJ3961" t="s">
        <v>6658</v>
      </c>
      <c r="BK3961" t="s">
        <v>938</v>
      </c>
      <c r="BP3961">
        <v>191</v>
      </c>
      <c r="BQ3961">
        <v>6140</v>
      </c>
      <c r="BS3961">
        <v>2</v>
      </c>
    </row>
    <row r="3962" spans="43:71" x14ac:dyDescent="0.2">
      <c r="AQ3962">
        <v>115</v>
      </c>
      <c r="AR3962">
        <v>6100</v>
      </c>
      <c r="AS3962" t="s">
        <v>33901</v>
      </c>
      <c r="AT3962" t="s">
        <v>937</v>
      </c>
      <c r="AU3962">
        <v>115</v>
      </c>
      <c r="AV3962">
        <v>6100</v>
      </c>
      <c r="AW3962" t="s">
        <v>27003</v>
      </c>
      <c r="AX3962" t="s">
        <v>937</v>
      </c>
      <c r="AY3962">
        <v>115</v>
      </c>
      <c r="AZ3962">
        <v>6100</v>
      </c>
      <c r="BA3962" t="s">
        <v>20155</v>
      </c>
      <c r="BB3962" t="s">
        <v>937</v>
      </c>
      <c r="BC3962">
        <v>115</v>
      </c>
      <c r="BD3962">
        <v>6100</v>
      </c>
      <c r="BE3962" t="s">
        <v>13307</v>
      </c>
      <c r="BF3962" t="s">
        <v>937</v>
      </c>
      <c r="BH3962">
        <v>118</v>
      </c>
      <c r="BI3962">
        <v>6100</v>
      </c>
      <c r="BJ3962" t="s">
        <v>6659</v>
      </c>
      <c r="BK3962" t="s">
        <v>937</v>
      </c>
      <c r="BP3962">
        <v>191</v>
      </c>
      <c r="BQ3962">
        <v>6150</v>
      </c>
      <c r="BS3962">
        <v>2</v>
      </c>
    </row>
    <row r="3963" spans="43:71" x14ac:dyDescent="0.2">
      <c r="AQ3963">
        <v>115</v>
      </c>
      <c r="AR3963">
        <v>6101</v>
      </c>
      <c r="AS3963" t="s">
        <v>33902</v>
      </c>
      <c r="AT3963" t="s">
        <v>937</v>
      </c>
      <c r="AU3963">
        <v>115</v>
      </c>
      <c r="AV3963">
        <v>6101</v>
      </c>
      <c r="AW3963" t="s">
        <v>27004</v>
      </c>
      <c r="AX3963" t="s">
        <v>937</v>
      </c>
      <c r="AY3963">
        <v>115</v>
      </c>
      <c r="AZ3963">
        <v>6101</v>
      </c>
      <c r="BA3963" t="s">
        <v>20156</v>
      </c>
      <c r="BB3963" t="s">
        <v>937</v>
      </c>
      <c r="BC3963">
        <v>115</v>
      </c>
      <c r="BD3963">
        <v>6101</v>
      </c>
      <c r="BE3963" t="s">
        <v>13308</v>
      </c>
      <c r="BF3963" t="s">
        <v>937</v>
      </c>
      <c r="BH3963">
        <v>118</v>
      </c>
      <c r="BI3963">
        <v>6101</v>
      </c>
      <c r="BJ3963" t="s">
        <v>6660</v>
      </c>
      <c r="BK3963" t="s">
        <v>937</v>
      </c>
      <c r="BP3963">
        <v>191</v>
      </c>
      <c r="BQ3963">
        <v>6160</v>
      </c>
      <c r="BS3963">
        <v>2</v>
      </c>
    </row>
    <row r="3964" spans="43:71" x14ac:dyDescent="0.2">
      <c r="AQ3964">
        <v>115</v>
      </c>
      <c r="AR3964">
        <v>6110</v>
      </c>
      <c r="AS3964" t="s">
        <v>33903</v>
      </c>
      <c r="AT3964" t="s">
        <v>936</v>
      </c>
      <c r="AU3964">
        <v>115</v>
      </c>
      <c r="AV3964">
        <v>6110</v>
      </c>
      <c r="AW3964" t="s">
        <v>27005</v>
      </c>
      <c r="AX3964" t="s">
        <v>936</v>
      </c>
      <c r="AY3964">
        <v>115</v>
      </c>
      <c r="AZ3964">
        <v>6110</v>
      </c>
      <c r="BA3964" t="s">
        <v>20157</v>
      </c>
      <c r="BB3964" t="s">
        <v>936</v>
      </c>
      <c r="BC3964">
        <v>115</v>
      </c>
      <c r="BD3964">
        <v>6110</v>
      </c>
      <c r="BE3964" t="s">
        <v>13309</v>
      </c>
      <c r="BF3964" t="s">
        <v>936</v>
      </c>
      <c r="BH3964">
        <v>118</v>
      </c>
      <c r="BI3964">
        <v>6110</v>
      </c>
      <c r="BJ3964" t="s">
        <v>6661</v>
      </c>
      <c r="BK3964" t="s">
        <v>937</v>
      </c>
      <c r="BP3964">
        <v>191</v>
      </c>
      <c r="BQ3964">
        <v>6170</v>
      </c>
      <c r="BS3964">
        <v>1</v>
      </c>
    </row>
    <row r="3965" spans="43:71" x14ac:dyDescent="0.2">
      <c r="AQ3965">
        <v>115</v>
      </c>
      <c r="AR3965">
        <v>6130</v>
      </c>
      <c r="AS3965" t="s">
        <v>33904</v>
      </c>
      <c r="AT3965" t="s">
        <v>937</v>
      </c>
      <c r="AU3965">
        <v>115</v>
      </c>
      <c r="AV3965">
        <v>6130</v>
      </c>
      <c r="AW3965" t="s">
        <v>27006</v>
      </c>
      <c r="AX3965" t="s">
        <v>937</v>
      </c>
      <c r="AY3965">
        <v>115</v>
      </c>
      <c r="AZ3965">
        <v>6130</v>
      </c>
      <c r="BA3965" t="s">
        <v>20158</v>
      </c>
      <c r="BB3965" t="s">
        <v>937</v>
      </c>
      <c r="BC3965">
        <v>115</v>
      </c>
      <c r="BD3965">
        <v>6130</v>
      </c>
      <c r="BE3965" t="s">
        <v>13310</v>
      </c>
      <c r="BF3965" t="s">
        <v>937</v>
      </c>
      <c r="BH3965">
        <v>118</v>
      </c>
      <c r="BI3965">
        <v>6130</v>
      </c>
      <c r="BJ3965" t="s">
        <v>6662</v>
      </c>
      <c r="BK3965" t="s">
        <v>936</v>
      </c>
      <c r="BP3965">
        <v>191</v>
      </c>
      <c r="BQ3965">
        <v>6180</v>
      </c>
      <c r="BS3965">
        <v>2</v>
      </c>
    </row>
    <row r="3966" spans="43:71" x14ac:dyDescent="0.2">
      <c r="AQ3966">
        <v>115</v>
      </c>
      <c r="AR3966">
        <v>6131</v>
      </c>
      <c r="AS3966" t="s">
        <v>33905</v>
      </c>
      <c r="AT3966" t="s">
        <v>937</v>
      </c>
      <c r="AU3966">
        <v>115</v>
      </c>
      <c r="AV3966">
        <v>6131</v>
      </c>
      <c r="AW3966" t="s">
        <v>27007</v>
      </c>
      <c r="AX3966" t="s">
        <v>937</v>
      </c>
      <c r="AY3966">
        <v>115</v>
      </c>
      <c r="AZ3966">
        <v>6131</v>
      </c>
      <c r="BA3966" t="s">
        <v>20159</v>
      </c>
      <c r="BB3966" t="s">
        <v>937</v>
      </c>
      <c r="BC3966">
        <v>115</v>
      </c>
      <c r="BD3966">
        <v>6131</v>
      </c>
      <c r="BE3966" t="s">
        <v>13311</v>
      </c>
      <c r="BF3966" t="s">
        <v>937</v>
      </c>
      <c r="BH3966">
        <v>118</v>
      </c>
      <c r="BI3966">
        <v>6131</v>
      </c>
      <c r="BJ3966" t="s">
        <v>6663</v>
      </c>
      <c r="BK3966" t="s">
        <v>936</v>
      </c>
      <c r="BP3966">
        <v>191</v>
      </c>
      <c r="BQ3966">
        <v>6190</v>
      </c>
      <c r="BS3966">
        <v>2</v>
      </c>
    </row>
    <row r="3967" spans="43:71" x14ac:dyDescent="0.2">
      <c r="AQ3967">
        <v>115</v>
      </c>
      <c r="AR3967">
        <v>6140</v>
      </c>
      <c r="AS3967" t="s">
        <v>33906</v>
      </c>
      <c r="AT3967" t="s">
        <v>937</v>
      </c>
      <c r="AU3967">
        <v>115</v>
      </c>
      <c r="AV3967">
        <v>6140</v>
      </c>
      <c r="AW3967" t="s">
        <v>27008</v>
      </c>
      <c r="AX3967" t="s">
        <v>937</v>
      </c>
      <c r="AY3967">
        <v>115</v>
      </c>
      <c r="AZ3967">
        <v>6140</v>
      </c>
      <c r="BA3967" t="s">
        <v>20160</v>
      </c>
      <c r="BB3967" t="s">
        <v>937</v>
      </c>
      <c r="BC3967">
        <v>115</v>
      </c>
      <c r="BD3967">
        <v>6140</v>
      </c>
      <c r="BE3967" t="s">
        <v>13312</v>
      </c>
      <c r="BF3967" t="s">
        <v>937</v>
      </c>
      <c r="BH3967">
        <v>118</v>
      </c>
      <c r="BI3967">
        <v>6140</v>
      </c>
      <c r="BJ3967" t="s">
        <v>6664</v>
      </c>
      <c r="BK3967" t="s">
        <v>937</v>
      </c>
      <c r="BP3967">
        <v>191</v>
      </c>
      <c r="BQ3967">
        <v>6200</v>
      </c>
      <c r="BS3967">
        <v>2</v>
      </c>
    </row>
    <row r="3968" spans="43:71" x14ac:dyDescent="0.2">
      <c r="AQ3968">
        <v>115</v>
      </c>
      <c r="AR3968">
        <v>6150</v>
      </c>
      <c r="AS3968" t="s">
        <v>33907</v>
      </c>
      <c r="AT3968" t="s">
        <v>937</v>
      </c>
      <c r="AU3968">
        <v>115</v>
      </c>
      <c r="AV3968">
        <v>6150</v>
      </c>
      <c r="AW3968" t="s">
        <v>27009</v>
      </c>
      <c r="AX3968" t="s">
        <v>937</v>
      </c>
      <c r="AY3968">
        <v>115</v>
      </c>
      <c r="AZ3968">
        <v>6150</v>
      </c>
      <c r="BA3968" t="s">
        <v>20161</v>
      </c>
      <c r="BB3968" t="s">
        <v>937</v>
      </c>
      <c r="BC3968">
        <v>115</v>
      </c>
      <c r="BD3968">
        <v>6150</v>
      </c>
      <c r="BE3968" t="s">
        <v>13313</v>
      </c>
      <c r="BF3968" t="s">
        <v>937</v>
      </c>
      <c r="BH3968">
        <v>118</v>
      </c>
      <c r="BI3968">
        <v>6150</v>
      </c>
      <c r="BJ3968" t="s">
        <v>6665</v>
      </c>
      <c r="BK3968" t="s">
        <v>938</v>
      </c>
      <c r="BP3968">
        <v>191</v>
      </c>
      <c r="BQ3968">
        <v>6210</v>
      </c>
      <c r="BS3968">
        <v>1</v>
      </c>
    </row>
    <row r="3969" spans="43:71" x14ac:dyDescent="0.2">
      <c r="AQ3969">
        <v>115</v>
      </c>
      <c r="AR3969">
        <v>6160</v>
      </c>
      <c r="AS3969" t="s">
        <v>33908</v>
      </c>
      <c r="AT3969" t="s">
        <v>937</v>
      </c>
      <c r="AU3969">
        <v>115</v>
      </c>
      <c r="AV3969">
        <v>6160</v>
      </c>
      <c r="AW3969" t="s">
        <v>27010</v>
      </c>
      <c r="AX3969" t="s">
        <v>937</v>
      </c>
      <c r="AY3969">
        <v>115</v>
      </c>
      <c r="AZ3969">
        <v>6160</v>
      </c>
      <c r="BA3969" t="s">
        <v>20162</v>
      </c>
      <c r="BB3969" t="s">
        <v>937</v>
      </c>
      <c r="BC3969">
        <v>115</v>
      </c>
      <c r="BD3969">
        <v>6160</v>
      </c>
      <c r="BE3969" t="s">
        <v>13314</v>
      </c>
      <c r="BF3969" t="s">
        <v>937</v>
      </c>
      <c r="BH3969">
        <v>118</v>
      </c>
      <c r="BI3969">
        <v>6160</v>
      </c>
      <c r="BJ3969" t="s">
        <v>6666</v>
      </c>
      <c r="BK3969" t="s">
        <v>937</v>
      </c>
      <c r="BP3969">
        <v>191</v>
      </c>
      <c r="BQ3969">
        <v>6240</v>
      </c>
      <c r="BS3969">
        <v>3</v>
      </c>
    </row>
    <row r="3970" spans="43:71" x14ac:dyDescent="0.2">
      <c r="AQ3970">
        <v>115</v>
      </c>
      <c r="AR3970">
        <v>6170</v>
      </c>
      <c r="AS3970" t="s">
        <v>33909</v>
      </c>
      <c r="AT3970" t="s">
        <v>937</v>
      </c>
      <c r="AU3970">
        <v>115</v>
      </c>
      <c r="AV3970">
        <v>6170</v>
      </c>
      <c r="AW3970" t="s">
        <v>27011</v>
      </c>
      <c r="AX3970" t="s">
        <v>937</v>
      </c>
      <c r="AY3970">
        <v>115</v>
      </c>
      <c r="AZ3970">
        <v>6170</v>
      </c>
      <c r="BA3970" t="s">
        <v>20163</v>
      </c>
      <c r="BB3970" t="s">
        <v>937</v>
      </c>
      <c r="BC3970">
        <v>115</v>
      </c>
      <c r="BD3970">
        <v>6170</v>
      </c>
      <c r="BE3970" t="s">
        <v>13315</v>
      </c>
      <c r="BF3970" t="s">
        <v>937</v>
      </c>
      <c r="BH3970">
        <v>118</v>
      </c>
      <c r="BI3970">
        <v>6170</v>
      </c>
      <c r="BJ3970" t="s">
        <v>6667</v>
      </c>
      <c r="BK3970" t="s">
        <v>938</v>
      </c>
      <c r="BP3970">
        <v>191</v>
      </c>
      <c r="BQ3970">
        <v>6250</v>
      </c>
      <c r="BS3970">
        <v>1</v>
      </c>
    </row>
    <row r="3971" spans="43:71" x14ac:dyDescent="0.2">
      <c r="AQ3971">
        <v>115</v>
      </c>
      <c r="AR3971">
        <v>6180</v>
      </c>
      <c r="AS3971" t="s">
        <v>33910</v>
      </c>
      <c r="AT3971" t="s">
        <v>937</v>
      </c>
      <c r="AU3971">
        <v>115</v>
      </c>
      <c r="AV3971">
        <v>6180</v>
      </c>
      <c r="AW3971" t="s">
        <v>27012</v>
      </c>
      <c r="AX3971" t="s">
        <v>937</v>
      </c>
      <c r="AY3971">
        <v>115</v>
      </c>
      <c r="AZ3971">
        <v>6180</v>
      </c>
      <c r="BA3971" t="s">
        <v>20164</v>
      </c>
      <c r="BB3971" t="s">
        <v>937</v>
      </c>
      <c r="BC3971">
        <v>115</v>
      </c>
      <c r="BD3971">
        <v>6180</v>
      </c>
      <c r="BE3971" t="s">
        <v>13316</v>
      </c>
      <c r="BF3971" t="s">
        <v>937</v>
      </c>
      <c r="BH3971">
        <v>118</v>
      </c>
      <c r="BI3971">
        <v>6180</v>
      </c>
      <c r="BJ3971" t="s">
        <v>6668</v>
      </c>
      <c r="BK3971" t="s">
        <v>936</v>
      </c>
      <c r="BP3971">
        <v>191</v>
      </c>
      <c r="BQ3971">
        <v>6256</v>
      </c>
      <c r="BS3971">
        <v>1</v>
      </c>
    </row>
    <row r="3972" spans="43:71" x14ac:dyDescent="0.2">
      <c r="AQ3972">
        <v>115</v>
      </c>
      <c r="AR3972">
        <v>6190</v>
      </c>
      <c r="AS3972" t="s">
        <v>33911</v>
      </c>
      <c r="AT3972" t="s">
        <v>937</v>
      </c>
      <c r="AU3972">
        <v>115</v>
      </c>
      <c r="AV3972">
        <v>6190</v>
      </c>
      <c r="AW3972" t="s">
        <v>27013</v>
      </c>
      <c r="AX3972" t="s">
        <v>937</v>
      </c>
      <c r="AY3972">
        <v>115</v>
      </c>
      <c r="AZ3972">
        <v>6190</v>
      </c>
      <c r="BA3972" t="s">
        <v>20165</v>
      </c>
      <c r="BB3972" t="s">
        <v>937</v>
      </c>
      <c r="BC3972">
        <v>115</v>
      </c>
      <c r="BD3972">
        <v>6190</v>
      </c>
      <c r="BE3972" t="s">
        <v>13317</v>
      </c>
      <c r="BF3972" t="s">
        <v>937</v>
      </c>
      <c r="BH3972">
        <v>118</v>
      </c>
      <c r="BI3972">
        <v>6190</v>
      </c>
      <c r="BJ3972" t="s">
        <v>6669</v>
      </c>
      <c r="BK3972" t="s">
        <v>938</v>
      </c>
      <c r="BP3972">
        <v>191</v>
      </c>
      <c r="BQ3972">
        <v>6260</v>
      </c>
      <c r="BS3972">
        <v>2</v>
      </c>
    </row>
    <row r="3973" spans="43:71" x14ac:dyDescent="0.2">
      <c r="AQ3973">
        <v>115</v>
      </c>
      <c r="AR3973">
        <v>6200</v>
      </c>
      <c r="AS3973" t="s">
        <v>33912</v>
      </c>
      <c r="AT3973" t="s">
        <v>937</v>
      </c>
      <c r="AU3973">
        <v>115</v>
      </c>
      <c r="AV3973">
        <v>6200</v>
      </c>
      <c r="AW3973" t="s">
        <v>27014</v>
      </c>
      <c r="AX3973" t="s">
        <v>937</v>
      </c>
      <c r="AY3973">
        <v>115</v>
      </c>
      <c r="AZ3973">
        <v>6200</v>
      </c>
      <c r="BA3973" t="s">
        <v>20166</v>
      </c>
      <c r="BB3973" t="s">
        <v>937</v>
      </c>
      <c r="BC3973">
        <v>115</v>
      </c>
      <c r="BD3973">
        <v>6200</v>
      </c>
      <c r="BE3973" t="s">
        <v>13318</v>
      </c>
      <c r="BF3973" t="s">
        <v>937</v>
      </c>
      <c r="BH3973">
        <v>118</v>
      </c>
      <c r="BI3973">
        <v>6200</v>
      </c>
      <c r="BJ3973" t="s">
        <v>6670</v>
      </c>
      <c r="BK3973" t="s">
        <v>936</v>
      </c>
      <c r="BP3973">
        <v>191</v>
      </c>
      <c r="BQ3973">
        <v>6270</v>
      </c>
      <c r="BS3973">
        <v>2</v>
      </c>
    </row>
    <row r="3974" spans="43:71" x14ac:dyDescent="0.2">
      <c r="AQ3974">
        <v>115</v>
      </c>
      <c r="AR3974">
        <v>6210</v>
      </c>
      <c r="AS3974" t="s">
        <v>33913</v>
      </c>
      <c r="AT3974" t="s">
        <v>936</v>
      </c>
      <c r="AU3974">
        <v>115</v>
      </c>
      <c r="AV3974">
        <v>6210</v>
      </c>
      <c r="AW3974" t="s">
        <v>27015</v>
      </c>
      <c r="AX3974" t="s">
        <v>936</v>
      </c>
      <c r="AY3974">
        <v>115</v>
      </c>
      <c r="AZ3974">
        <v>6210</v>
      </c>
      <c r="BA3974" t="s">
        <v>20167</v>
      </c>
      <c r="BB3974" t="s">
        <v>936</v>
      </c>
      <c r="BC3974">
        <v>115</v>
      </c>
      <c r="BD3974">
        <v>6210</v>
      </c>
      <c r="BE3974" t="s">
        <v>13319</v>
      </c>
      <c r="BF3974" t="s">
        <v>936</v>
      </c>
      <c r="BH3974">
        <v>118</v>
      </c>
      <c r="BI3974">
        <v>6210</v>
      </c>
      <c r="BJ3974" t="s">
        <v>6671</v>
      </c>
      <c r="BK3974" t="s">
        <v>936</v>
      </c>
      <c r="BP3974">
        <v>191</v>
      </c>
      <c r="BQ3974">
        <v>6280</v>
      </c>
      <c r="BS3974">
        <v>1</v>
      </c>
    </row>
    <row r="3975" spans="43:71" x14ac:dyDescent="0.2">
      <c r="AQ3975">
        <v>115</v>
      </c>
      <c r="AR3975">
        <v>6240</v>
      </c>
      <c r="AS3975" t="s">
        <v>33914</v>
      </c>
      <c r="AT3975" t="s">
        <v>937</v>
      </c>
      <c r="AU3975">
        <v>115</v>
      </c>
      <c r="AV3975">
        <v>6240</v>
      </c>
      <c r="AW3975" t="s">
        <v>27016</v>
      </c>
      <c r="AX3975" t="s">
        <v>937</v>
      </c>
      <c r="AY3975">
        <v>115</v>
      </c>
      <c r="AZ3975">
        <v>6240</v>
      </c>
      <c r="BA3975" t="s">
        <v>20168</v>
      </c>
      <c r="BB3975" t="s">
        <v>937</v>
      </c>
      <c r="BC3975">
        <v>115</v>
      </c>
      <c r="BD3975">
        <v>6240</v>
      </c>
      <c r="BE3975" t="s">
        <v>13320</v>
      </c>
      <c r="BF3975" t="s">
        <v>937</v>
      </c>
      <c r="BH3975">
        <v>118</v>
      </c>
      <c r="BI3975">
        <v>6240</v>
      </c>
      <c r="BJ3975" t="s">
        <v>6672</v>
      </c>
      <c r="BK3975" t="s">
        <v>938</v>
      </c>
      <c r="BP3975">
        <v>191</v>
      </c>
      <c r="BQ3975">
        <v>6290</v>
      </c>
      <c r="BS3975">
        <v>2</v>
      </c>
    </row>
    <row r="3976" spans="43:71" x14ac:dyDescent="0.2">
      <c r="AQ3976">
        <v>115</v>
      </c>
      <c r="AR3976">
        <v>6250</v>
      </c>
      <c r="AS3976" t="s">
        <v>33915</v>
      </c>
      <c r="AT3976" t="s">
        <v>936</v>
      </c>
      <c r="AU3976">
        <v>115</v>
      </c>
      <c r="AV3976">
        <v>6250</v>
      </c>
      <c r="AW3976" t="s">
        <v>27017</v>
      </c>
      <c r="AX3976" t="s">
        <v>936</v>
      </c>
      <c r="AY3976">
        <v>115</v>
      </c>
      <c r="AZ3976">
        <v>6250</v>
      </c>
      <c r="BA3976" t="s">
        <v>20169</v>
      </c>
      <c r="BB3976" t="s">
        <v>936</v>
      </c>
      <c r="BC3976">
        <v>115</v>
      </c>
      <c r="BD3976">
        <v>6250</v>
      </c>
      <c r="BE3976" t="s">
        <v>13321</v>
      </c>
      <c r="BF3976" t="s">
        <v>936</v>
      </c>
      <c r="BH3976">
        <v>118</v>
      </c>
      <c r="BI3976">
        <v>6250</v>
      </c>
      <c r="BJ3976" t="s">
        <v>6673</v>
      </c>
      <c r="BK3976" t="s">
        <v>936</v>
      </c>
      <c r="BP3976">
        <v>191</v>
      </c>
      <c r="BQ3976">
        <v>6300</v>
      </c>
      <c r="BS3976">
        <v>1</v>
      </c>
    </row>
    <row r="3977" spans="43:71" x14ac:dyDescent="0.2">
      <c r="AQ3977">
        <v>115</v>
      </c>
      <c r="AR3977">
        <v>6256</v>
      </c>
      <c r="AS3977" t="s">
        <v>33916</v>
      </c>
      <c r="AT3977" t="s">
        <v>936</v>
      </c>
      <c r="AU3977">
        <v>115</v>
      </c>
      <c r="AV3977">
        <v>6256</v>
      </c>
      <c r="AW3977" t="s">
        <v>27018</v>
      </c>
      <c r="AX3977" t="s">
        <v>936</v>
      </c>
      <c r="AY3977">
        <v>115</v>
      </c>
      <c r="AZ3977">
        <v>6256</v>
      </c>
      <c r="BA3977" t="s">
        <v>20170</v>
      </c>
      <c r="BB3977" t="s">
        <v>936</v>
      </c>
      <c r="BC3977">
        <v>115</v>
      </c>
      <c r="BD3977">
        <v>6256</v>
      </c>
      <c r="BE3977" t="s">
        <v>13322</v>
      </c>
      <c r="BF3977" t="s">
        <v>936</v>
      </c>
      <c r="BH3977">
        <v>118</v>
      </c>
      <c r="BI3977">
        <v>6256</v>
      </c>
      <c r="BJ3977" t="s">
        <v>6674</v>
      </c>
      <c r="BK3977" t="s">
        <v>936</v>
      </c>
      <c r="BP3977">
        <v>191</v>
      </c>
      <c r="BQ3977">
        <v>6310</v>
      </c>
      <c r="BS3977">
        <v>1</v>
      </c>
    </row>
    <row r="3978" spans="43:71" x14ac:dyDescent="0.2">
      <c r="AQ3978">
        <v>115</v>
      </c>
      <c r="AR3978">
        <v>6260</v>
      </c>
      <c r="AS3978" t="s">
        <v>33917</v>
      </c>
      <c r="AT3978" t="s">
        <v>937</v>
      </c>
      <c r="AU3978">
        <v>115</v>
      </c>
      <c r="AV3978">
        <v>6260</v>
      </c>
      <c r="AW3978" t="s">
        <v>27019</v>
      </c>
      <c r="AX3978" t="s">
        <v>937</v>
      </c>
      <c r="AY3978">
        <v>115</v>
      </c>
      <c r="AZ3978">
        <v>6260</v>
      </c>
      <c r="BA3978" t="s">
        <v>20171</v>
      </c>
      <c r="BB3978" t="s">
        <v>937</v>
      </c>
      <c r="BC3978">
        <v>115</v>
      </c>
      <c r="BD3978">
        <v>6260</v>
      </c>
      <c r="BE3978" t="s">
        <v>13323</v>
      </c>
      <c r="BF3978" t="s">
        <v>937</v>
      </c>
      <c r="BH3978">
        <v>118</v>
      </c>
      <c r="BI3978">
        <v>6260</v>
      </c>
      <c r="BJ3978" t="s">
        <v>6675</v>
      </c>
      <c r="BK3978" t="s">
        <v>937</v>
      </c>
      <c r="BP3978">
        <v>191</v>
      </c>
      <c r="BQ3978">
        <v>6320</v>
      </c>
      <c r="BS3978">
        <v>1</v>
      </c>
    </row>
    <row r="3979" spans="43:71" x14ac:dyDescent="0.2">
      <c r="AQ3979">
        <v>115</v>
      </c>
      <c r="AR3979">
        <v>6270</v>
      </c>
      <c r="AS3979" t="s">
        <v>33918</v>
      </c>
      <c r="AT3979" t="s">
        <v>937</v>
      </c>
      <c r="AU3979">
        <v>115</v>
      </c>
      <c r="AV3979">
        <v>6270</v>
      </c>
      <c r="AW3979" t="s">
        <v>27020</v>
      </c>
      <c r="AX3979" t="s">
        <v>937</v>
      </c>
      <c r="AY3979">
        <v>115</v>
      </c>
      <c r="AZ3979">
        <v>6270</v>
      </c>
      <c r="BA3979" t="s">
        <v>20172</v>
      </c>
      <c r="BB3979" t="s">
        <v>937</v>
      </c>
      <c r="BC3979">
        <v>115</v>
      </c>
      <c r="BD3979">
        <v>6270</v>
      </c>
      <c r="BE3979" t="s">
        <v>13324</v>
      </c>
      <c r="BF3979" t="s">
        <v>937</v>
      </c>
      <c r="BH3979">
        <v>118</v>
      </c>
      <c r="BI3979">
        <v>6270</v>
      </c>
      <c r="BJ3979" t="s">
        <v>6676</v>
      </c>
      <c r="BK3979" t="s">
        <v>937</v>
      </c>
      <c r="BP3979">
        <v>191</v>
      </c>
      <c r="BQ3979">
        <v>6330</v>
      </c>
      <c r="BS3979">
        <v>1</v>
      </c>
    </row>
    <row r="3980" spans="43:71" x14ac:dyDescent="0.2">
      <c r="AQ3980">
        <v>115</v>
      </c>
      <c r="AR3980">
        <v>6280</v>
      </c>
      <c r="AS3980" t="s">
        <v>33919</v>
      </c>
      <c r="AT3980" t="s">
        <v>936</v>
      </c>
      <c r="AU3980">
        <v>115</v>
      </c>
      <c r="AV3980">
        <v>6280</v>
      </c>
      <c r="AW3980" t="s">
        <v>27021</v>
      </c>
      <c r="AX3980" t="s">
        <v>936</v>
      </c>
      <c r="AY3980">
        <v>115</v>
      </c>
      <c r="AZ3980">
        <v>6280</v>
      </c>
      <c r="BA3980" t="s">
        <v>20173</v>
      </c>
      <c r="BB3980" t="s">
        <v>936</v>
      </c>
      <c r="BC3980">
        <v>115</v>
      </c>
      <c r="BD3980">
        <v>6280</v>
      </c>
      <c r="BE3980" t="s">
        <v>13325</v>
      </c>
      <c r="BF3980" t="s">
        <v>936</v>
      </c>
      <c r="BH3980">
        <v>118</v>
      </c>
      <c r="BI3980">
        <v>6280</v>
      </c>
      <c r="BJ3980" t="s">
        <v>6677</v>
      </c>
      <c r="BK3980" t="s">
        <v>936</v>
      </c>
      <c r="BP3980">
        <v>191</v>
      </c>
      <c r="BQ3980">
        <v>6340</v>
      </c>
      <c r="BS3980">
        <v>1</v>
      </c>
    </row>
    <row r="3981" spans="43:71" x14ac:dyDescent="0.2">
      <c r="AQ3981">
        <v>115</v>
      </c>
      <c r="AR3981">
        <v>6290</v>
      </c>
      <c r="AS3981" t="s">
        <v>33920</v>
      </c>
      <c r="AT3981" t="s">
        <v>936</v>
      </c>
      <c r="AU3981">
        <v>115</v>
      </c>
      <c r="AV3981">
        <v>6290</v>
      </c>
      <c r="AW3981" t="s">
        <v>27022</v>
      </c>
      <c r="AX3981" t="s">
        <v>936</v>
      </c>
      <c r="AY3981">
        <v>115</v>
      </c>
      <c r="AZ3981">
        <v>6290</v>
      </c>
      <c r="BA3981" t="s">
        <v>20174</v>
      </c>
      <c r="BB3981" t="s">
        <v>936</v>
      </c>
      <c r="BC3981">
        <v>115</v>
      </c>
      <c r="BD3981">
        <v>6290</v>
      </c>
      <c r="BE3981" t="s">
        <v>13326</v>
      </c>
      <c r="BF3981" t="s">
        <v>936</v>
      </c>
      <c r="BH3981">
        <v>118</v>
      </c>
      <c r="BI3981">
        <v>6290</v>
      </c>
      <c r="BJ3981" t="s">
        <v>6678</v>
      </c>
      <c r="BK3981" t="s">
        <v>936</v>
      </c>
      <c r="BP3981">
        <v>200</v>
      </c>
      <c r="BQ3981">
        <v>6010</v>
      </c>
      <c r="BS3981">
        <v>2</v>
      </c>
    </row>
    <row r="3982" spans="43:71" x14ac:dyDescent="0.2">
      <c r="AQ3982">
        <v>115</v>
      </c>
      <c r="AR3982">
        <v>6300</v>
      </c>
      <c r="AS3982" t="s">
        <v>33921</v>
      </c>
      <c r="AT3982" t="s">
        <v>936</v>
      </c>
      <c r="AU3982">
        <v>115</v>
      </c>
      <c r="AV3982">
        <v>6300</v>
      </c>
      <c r="AW3982" t="s">
        <v>27023</v>
      </c>
      <c r="AX3982" t="s">
        <v>936</v>
      </c>
      <c r="AY3982">
        <v>115</v>
      </c>
      <c r="AZ3982">
        <v>6300</v>
      </c>
      <c r="BA3982" t="s">
        <v>20175</v>
      </c>
      <c r="BB3982" t="s">
        <v>936</v>
      </c>
      <c r="BC3982">
        <v>115</v>
      </c>
      <c r="BD3982">
        <v>6300</v>
      </c>
      <c r="BE3982" t="s">
        <v>13327</v>
      </c>
      <c r="BF3982" t="s">
        <v>936</v>
      </c>
      <c r="BH3982">
        <v>118</v>
      </c>
      <c r="BI3982">
        <v>6300</v>
      </c>
      <c r="BJ3982" t="s">
        <v>6679</v>
      </c>
      <c r="BK3982" t="s">
        <v>936</v>
      </c>
      <c r="BP3982">
        <v>200</v>
      </c>
      <c r="BQ3982">
        <v>6020</v>
      </c>
      <c r="BS3982">
        <v>2</v>
      </c>
    </row>
    <row r="3983" spans="43:71" x14ac:dyDescent="0.2">
      <c r="AQ3983">
        <v>115</v>
      </c>
      <c r="AR3983">
        <v>6310</v>
      </c>
      <c r="AS3983" t="s">
        <v>33922</v>
      </c>
      <c r="AT3983" t="s">
        <v>936</v>
      </c>
      <c r="AU3983">
        <v>115</v>
      </c>
      <c r="AV3983">
        <v>6310</v>
      </c>
      <c r="AW3983" t="s">
        <v>27024</v>
      </c>
      <c r="AX3983" t="s">
        <v>936</v>
      </c>
      <c r="AY3983">
        <v>115</v>
      </c>
      <c r="AZ3983">
        <v>6310</v>
      </c>
      <c r="BA3983" t="s">
        <v>20176</v>
      </c>
      <c r="BB3983" t="s">
        <v>936</v>
      </c>
      <c r="BC3983">
        <v>115</v>
      </c>
      <c r="BD3983">
        <v>6310</v>
      </c>
      <c r="BE3983" t="s">
        <v>13328</v>
      </c>
      <c r="BF3983" t="s">
        <v>936</v>
      </c>
      <c r="BH3983">
        <v>118</v>
      </c>
      <c r="BI3983">
        <v>6310</v>
      </c>
      <c r="BJ3983" t="s">
        <v>6680</v>
      </c>
      <c r="BK3983" t="s">
        <v>936</v>
      </c>
      <c r="BP3983">
        <v>200</v>
      </c>
      <c r="BQ3983">
        <v>6030</v>
      </c>
      <c r="BS3983">
        <v>2</v>
      </c>
    </row>
    <row r="3984" spans="43:71" x14ac:dyDescent="0.2">
      <c r="AQ3984">
        <v>115</v>
      </c>
      <c r="AR3984">
        <v>6320</v>
      </c>
      <c r="AS3984" t="s">
        <v>33923</v>
      </c>
      <c r="AT3984" t="s">
        <v>936</v>
      </c>
      <c r="AU3984">
        <v>115</v>
      </c>
      <c r="AV3984">
        <v>6320</v>
      </c>
      <c r="AW3984" t="s">
        <v>27025</v>
      </c>
      <c r="AX3984" t="s">
        <v>936</v>
      </c>
      <c r="AY3984">
        <v>115</v>
      </c>
      <c r="AZ3984">
        <v>6320</v>
      </c>
      <c r="BA3984" t="s">
        <v>20177</v>
      </c>
      <c r="BB3984" t="s">
        <v>936</v>
      </c>
      <c r="BC3984">
        <v>115</v>
      </c>
      <c r="BD3984">
        <v>6320</v>
      </c>
      <c r="BE3984" t="s">
        <v>13329</v>
      </c>
      <c r="BF3984" t="s">
        <v>936</v>
      </c>
      <c r="BH3984">
        <v>118</v>
      </c>
      <c r="BI3984">
        <v>6320</v>
      </c>
      <c r="BJ3984" t="s">
        <v>6681</v>
      </c>
      <c r="BK3984" t="s">
        <v>936</v>
      </c>
      <c r="BP3984">
        <v>200</v>
      </c>
      <c r="BQ3984">
        <v>6040</v>
      </c>
      <c r="BS3984">
        <v>2</v>
      </c>
    </row>
    <row r="3985" spans="43:71" x14ac:dyDescent="0.2">
      <c r="AQ3985">
        <v>115</v>
      </c>
      <c r="AR3985">
        <v>6330</v>
      </c>
      <c r="AS3985" t="s">
        <v>33924</v>
      </c>
      <c r="AT3985" t="s">
        <v>936</v>
      </c>
      <c r="AU3985">
        <v>115</v>
      </c>
      <c r="AV3985">
        <v>6330</v>
      </c>
      <c r="AW3985" t="s">
        <v>27026</v>
      </c>
      <c r="AX3985" t="s">
        <v>936</v>
      </c>
      <c r="AY3985">
        <v>115</v>
      </c>
      <c r="AZ3985">
        <v>6330</v>
      </c>
      <c r="BA3985" t="s">
        <v>20178</v>
      </c>
      <c r="BB3985" t="s">
        <v>936</v>
      </c>
      <c r="BC3985">
        <v>115</v>
      </c>
      <c r="BD3985">
        <v>6330</v>
      </c>
      <c r="BE3985" t="s">
        <v>13330</v>
      </c>
      <c r="BF3985" t="s">
        <v>936</v>
      </c>
      <c r="BH3985">
        <v>118</v>
      </c>
      <c r="BI3985">
        <v>6330</v>
      </c>
      <c r="BJ3985" t="s">
        <v>6682</v>
      </c>
      <c r="BK3985" t="s">
        <v>936</v>
      </c>
      <c r="BP3985">
        <v>200</v>
      </c>
      <c r="BQ3985">
        <v>6070</v>
      </c>
      <c r="BS3985">
        <v>2</v>
      </c>
    </row>
    <row r="3986" spans="43:71" x14ac:dyDescent="0.2">
      <c r="AQ3986">
        <v>115</v>
      </c>
      <c r="AR3986">
        <v>6340</v>
      </c>
      <c r="AS3986" t="s">
        <v>33925</v>
      </c>
      <c r="AT3986" t="s">
        <v>936</v>
      </c>
      <c r="AU3986">
        <v>115</v>
      </c>
      <c r="AV3986">
        <v>6340</v>
      </c>
      <c r="AW3986" t="s">
        <v>27027</v>
      </c>
      <c r="AX3986" t="s">
        <v>936</v>
      </c>
      <c r="AY3986">
        <v>115</v>
      </c>
      <c r="AZ3986">
        <v>6340</v>
      </c>
      <c r="BA3986" t="s">
        <v>20179</v>
      </c>
      <c r="BB3986" t="s">
        <v>936</v>
      </c>
      <c r="BC3986">
        <v>115</v>
      </c>
      <c r="BD3986">
        <v>6340</v>
      </c>
      <c r="BE3986" t="s">
        <v>13331</v>
      </c>
      <c r="BF3986" t="s">
        <v>936</v>
      </c>
      <c r="BH3986">
        <v>118</v>
      </c>
      <c r="BI3986">
        <v>6340</v>
      </c>
      <c r="BJ3986" t="s">
        <v>6683</v>
      </c>
      <c r="BK3986" t="s">
        <v>938</v>
      </c>
      <c r="BP3986">
        <v>200</v>
      </c>
      <c r="BQ3986">
        <v>6080</v>
      </c>
      <c r="BS3986">
        <v>2</v>
      </c>
    </row>
    <row r="3987" spans="43:71" x14ac:dyDescent="0.2">
      <c r="AQ3987">
        <v>115</v>
      </c>
      <c r="AR3987">
        <v>6350</v>
      </c>
      <c r="AS3987" t="s">
        <v>33926</v>
      </c>
      <c r="AT3987" t="s">
        <v>936</v>
      </c>
      <c r="AU3987">
        <v>115</v>
      </c>
      <c r="AV3987">
        <v>6350</v>
      </c>
      <c r="AW3987" t="s">
        <v>27028</v>
      </c>
      <c r="AX3987" t="s">
        <v>936</v>
      </c>
      <c r="AY3987">
        <v>115</v>
      </c>
      <c r="AZ3987">
        <v>6350</v>
      </c>
      <c r="BA3987" t="s">
        <v>20180</v>
      </c>
      <c r="BB3987" t="s">
        <v>936</v>
      </c>
      <c r="BC3987">
        <v>115</v>
      </c>
      <c r="BD3987">
        <v>6350</v>
      </c>
      <c r="BE3987" t="s">
        <v>13332</v>
      </c>
      <c r="BF3987" t="s">
        <v>936</v>
      </c>
      <c r="BH3987">
        <v>118</v>
      </c>
      <c r="BI3987">
        <v>6350</v>
      </c>
      <c r="BJ3987" t="s">
        <v>6684</v>
      </c>
      <c r="BK3987" t="s">
        <v>936</v>
      </c>
      <c r="BP3987">
        <v>200</v>
      </c>
      <c r="BQ3987">
        <v>6090</v>
      </c>
      <c r="BS3987">
        <v>2</v>
      </c>
    </row>
    <row r="3988" spans="43:71" x14ac:dyDescent="0.2">
      <c r="AQ3988">
        <v>115</v>
      </c>
      <c r="AR3988">
        <v>6360</v>
      </c>
      <c r="AS3988" t="s">
        <v>33927</v>
      </c>
      <c r="AT3988" t="s">
        <v>936</v>
      </c>
      <c r="AU3988">
        <v>115</v>
      </c>
      <c r="AV3988">
        <v>6360</v>
      </c>
      <c r="AW3988" t="s">
        <v>27029</v>
      </c>
      <c r="AX3988" t="s">
        <v>936</v>
      </c>
      <c r="AY3988">
        <v>115</v>
      </c>
      <c r="AZ3988">
        <v>6360</v>
      </c>
      <c r="BA3988" t="s">
        <v>20181</v>
      </c>
      <c r="BB3988" t="s">
        <v>936</v>
      </c>
      <c r="BC3988">
        <v>115</v>
      </c>
      <c r="BD3988">
        <v>6360</v>
      </c>
      <c r="BE3988" t="s">
        <v>13333</v>
      </c>
      <c r="BF3988" t="s">
        <v>936</v>
      </c>
      <c r="BH3988">
        <v>118</v>
      </c>
      <c r="BI3988">
        <v>6360</v>
      </c>
      <c r="BJ3988" t="s">
        <v>6685</v>
      </c>
      <c r="BK3988" t="s">
        <v>936</v>
      </c>
      <c r="BP3988">
        <v>200</v>
      </c>
      <c r="BQ3988">
        <v>6100</v>
      </c>
      <c r="BS3988">
        <v>2</v>
      </c>
    </row>
    <row r="3989" spans="43:71" x14ac:dyDescent="0.2">
      <c r="AQ3989">
        <v>115</v>
      </c>
      <c r="AR3989">
        <v>7205</v>
      </c>
      <c r="AS3989" t="s">
        <v>33928</v>
      </c>
      <c r="AT3989" t="s">
        <v>937</v>
      </c>
      <c r="AU3989">
        <v>115</v>
      </c>
      <c r="AV3989">
        <v>7205</v>
      </c>
      <c r="AW3989" t="s">
        <v>27030</v>
      </c>
      <c r="AX3989" t="s">
        <v>937</v>
      </c>
      <c r="AY3989">
        <v>115</v>
      </c>
      <c r="AZ3989">
        <v>7205</v>
      </c>
      <c r="BA3989" t="s">
        <v>20182</v>
      </c>
      <c r="BB3989" t="s">
        <v>937</v>
      </c>
      <c r="BC3989">
        <v>115</v>
      </c>
      <c r="BD3989">
        <v>7205</v>
      </c>
      <c r="BE3989" t="s">
        <v>13334</v>
      </c>
      <c r="BF3989" t="s">
        <v>937</v>
      </c>
      <c r="BH3989">
        <v>118</v>
      </c>
      <c r="BI3989">
        <v>7205</v>
      </c>
      <c r="BJ3989" t="s">
        <v>6686</v>
      </c>
      <c r="BK3989" t="s">
        <v>937</v>
      </c>
      <c r="BP3989">
        <v>200</v>
      </c>
      <c r="BQ3989">
        <v>6101</v>
      </c>
      <c r="BS3989">
        <v>2</v>
      </c>
    </row>
    <row r="3990" spans="43:71" x14ac:dyDescent="0.2">
      <c r="AQ3990">
        <v>115</v>
      </c>
      <c r="AR3990">
        <v>7206</v>
      </c>
      <c r="AS3990" t="s">
        <v>33929</v>
      </c>
      <c r="AT3990" t="s">
        <v>936</v>
      </c>
      <c r="AU3990">
        <v>115</v>
      </c>
      <c r="AV3990">
        <v>7206</v>
      </c>
      <c r="AW3990" t="s">
        <v>27031</v>
      </c>
      <c r="AX3990" t="s">
        <v>936</v>
      </c>
      <c r="AY3990">
        <v>115</v>
      </c>
      <c r="AZ3990">
        <v>7206</v>
      </c>
      <c r="BA3990" t="s">
        <v>20183</v>
      </c>
      <c r="BB3990" t="s">
        <v>936</v>
      </c>
      <c r="BC3990">
        <v>115</v>
      </c>
      <c r="BD3990">
        <v>7206</v>
      </c>
      <c r="BE3990" t="s">
        <v>13335</v>
      </c>
      <c r="BF3990" t="s">
        <v>936</v>
      </c>
      <c r="BH3990">
        <v>118</v>
      </c>
      <c r="BI3990">
        <v>7206</v>
      </c>
      <c r="BJ3990" t="s">
        <v>6687</v>
      </c>
      <c r="BK3990" t="s">
        <v>936</v>
      </c>
      <c r="BP3990">
        <v>200</v>
      </c>
      <c r="BQ3990">
        <v>6110</v>
      </c>
      <c r="BS3990">
        <v>2</v>
      </c>
    </row>
    <row r="3991" spans="43:71" x14ac:dyDescent="0.2">
      <c r="AQ3991">
        <v>115</v>
      </c>
      <c r="AR3991">
        <v>7207</v>
      </c>
      <c r="AS3991" t="s">
        <v>33930</v>
      </c>
      <c r="AT3991" t="s">
        <v>936</v>
      </c>
      <c r="AU3991">
        <v>115</v>
      </c>
      <c r="AV3991">
        <v>7207</v>
      </c>
      <c r="AW3991" t="s">
        <v>27032</v>
      </c>
      <c r="AX3991" t="s">
        <v>936</v>
      </c>
      <c r="AY3991">
        <v>115</v>
      </c>
      <c r="AZ3991">
        <v>7207</v>
      </c>
      <c r="BA3991" t="s">
        <v>20184</v>
      </c>
      <c r="BB3991" t="s">
        <v>936</v>
      </c>
      <c r="BC3991">
        <v>115</v>
      </c>
      <c r="BD3991">
        <v>7207</v>
      </c>
      <c r="BE3991" t="s">
        <v>13336</v>
      </c>
      <c r="BF3991" t="s">
        <v>936</v>
      </c>
      <c r="BH3991">
        <v>118</v>
      </c>
      <c r="BI3991">
        <v>7207</v>
      </c>
      <c r="BJ3991" t="s">
        <v>6688</v>
      </c>
      <c r="BK3991" t="s">
        <v>936</v>
      </c>
      <c r="BP3991">
        <v>200</v>
      </c>
      <c r="BQ3991">
        <v>6130</v>
      </c>
      <c r="BS3991">
        <v>2</v>
      </c>
    </row>
    <row r="3992" spans="43:71" x14ac:dyDescent="0.2">
      <c r="AQ3992">
        <v>115</v>
      </c>
      <c r="AR3992">
        <v>7210</v>
      </c>
      <c r="AS3992" t="s">
        <v>33931</v>
      </c>
      <c r="AT3992" t="s">
        <v>938</v>
      </c>
      <c r="AU3992">
        <v>115</v>
      </c>
      <c r="AV3992">
        <v>7210</v>
      </c>
      <c r="AW3992" t="s">
        <v>27033</v>
      </c>
      <c r="AX3992" t="s">
        <v>938</v>
      </c>
      <c r="AY3992">
        <v>115</v>
      </c>
      <c r="AZ3992">
        <v>7210</v>
      </c>
      <c r="BA3992" t="s">
        <v>20185</v>
      </c>
      <c r="BB3992" t="s">
        <v>938</v>
      </c>
      <c r="BC3992">
        <v>115</v>
      </c>
      <c r="BD3992">
        <v>7210</v>
      </c>
      <c r="BE3992" t="s">
        <v>13337</v>
      </c>
      <c r="BF3992" t="s">
        <v>938</v>
      </c>
      <c r="BH3992">
        <v>118</v>
      </c>
      <c r="BI3992">
        <v>7210</v>
      </c>
      <c r="BJ3992" t="s">
        <v>6689</v>
      </c>
      <c r="BK3992" t="s">
        <v>937</v>
      </c>
      <c r="BP3992">
        <v>200</v>
      </c>
      <c r="BQ3992">
        <v>6131</v>
      </c>
      <c r="BS3992">
        <v>2</v>
      </c>
    </row>
    <row r="3993" spans="43:71" x14ac:dyDescent="0.2">
      <c r="AQ3993">
        <v>115</v>
      </c>
      <c r="AR3993">
        <v>8073</v>
      </c>
      <c r="AS3993" t="s">
        <v>33932</v>
      </c>
      <c r="AT3993" t="s">
        <v>936</v>
      </c>
      <c r="AU3993">
        <v>115</v>
      </c>
      <c r="AV3993">
        <v>8073</v>
      </c>
      <c r="AW3993" t="s">
        <v>27034</v>
      </c>
      <c r="AX3993" t="s">
        <v>936</v>
      </c>
      <c r="AY3993">
        <v>115</v>
      </c>
      <c r="AZ3993">
        <v>8073</v>
      </c>
      <c r="BA3993" t="s">
        <v>20186</v>
      </c>
      <c r="BB3993" t="s">
        <v>936</v>
      </c>
      <c r="BC3993">
        <v>115</v>
      </c>
      <c r="BD3993">
        <v>8073</v>
      </c>
      <c r="BE3993" t="s">
        <v>13338</v>
      </c>
      <c r="BF3993" t="s">
        <v>936</v>
      </c>
      <c r="BH3993">
        <v>118</v>
      </c>
      <c r="BI3993">
        <v>8073</v>
      </c>
      <c r="BJ3993" t="s">
        <v>6690</v>
      </c>
      <c r="BK3993" t="s">
        <v>936</v>
      </c>
      <c r="BP3993">
        <v>200</v>
      </c>
      <c r="BQ3993">
        <v>6140</v>
      </c>
      <c r="BS3993">
        <v>2</v>
      </c>
    </row>
    <row r="3994" spans="43:71" x14ac:dyDescent="0.2">
      <c r="AQ3994">
        <v>115</v>
      </c>
      <c r="AR3994">
        <v>8074</v>
      </c>
      <c r="AS3994" t="s">
        <v>33933</v>
      </c>
      <c r="AT3994" t="s">
        <v>937</v>
      </c>
      <c r="AU3994">
        <v>115</v>
      </c>
      <c r="AV3994">
        <v>8074</v>
      </c>
      <c r="AW3994" t="s">
        <v>27035</v>
      </c>
      <c r="AX3994" t="s">
        <v>937</v>
      </c>
      <c r="AY3994">
        <v>115</v>
      </c>
      <c r="AZ3994">
        <v>8074</v>
      </c>
      <c r="BA3994" t="s">
        <v>20187</v>
      </c>
      <c r="BB3994" t="s">
        <v>937</v>
      </c>
      <c r="BC3994">
        <v>115</v>
      </c>
      <c r="BD3994">
        <v>8074</v>
      </c>
      <c r="BE3994" t="s">
        <v>13339</v>
      </c>
      <c r="BF3994" t="s">
        <v>937</v>
      </c>
      <c r="BH3994">
        <v>118</v>
      </c>
      <c r="BI3994">
        <v>8074</v>
      </c>
      <c r="BJ3994" t="s">
        <v>6691</v>
      </c>
      <c r="BK3994" t="s">
        <v>937</v>
      </c>
      <c r="BP3994">
        <v>200</v>
      </c>
      <c r="BQ3994">
        <v>6150</v>
      </c>
      <c r="BS3994">
        <v>2</v>
      </c>
    </row>
    <row r="3995" spans="43:71" x14ac:dyDescent="0.2">
      <c r="AQ3995">
        <v>115</v>
      </c>
      <c r="AR3995">
        <v>8075</v>
      </c>
      <c r="AS3995" t="s">
        <v>33934</v>
      </c>
      <c r="AT3995" t="s">
        <v>936</v>
      </c>
      <c r="AU3995">
        <v>115</v>
      </c>
      <c r="AV3995">
        <v>8075</v>
      </c>
      <c r="AW3995" t="s">
        <v>27036</v>
      </c>
      <c r="AX3995" t="s">
        <v>936</v>
      </c>
      <c r="AY3995">
        <v>115</v>
      </c>
      <c r="AZ3995">
        <v>8075</v>
      </c>
      <c r="BA3995" t="s">
        <v>20188</v>
      </c>
      <c r="BB3995" t="s">
        <v>936</v>
      </c>
      <c r="BC3995">
        <v>115</v>
      </c>
      <c r="BD3995">
        <v>8075</v>
      </c>
      <c r="BE3995" t="s">
        <v>13340</v>
      </c>
      <c r="BF3995" t="s">
        <v>936</v>
      </c>
      <c r="BH3995">
        <v>118</v>
      </c>
      <c r="BI3995">
        <v>8075</v>
      </c>
      <c r="BJ3995" t="s">
        <v>6692</v>
      </c>
      <c r="BK3995" t="s">
        <v>936</v>
      </c>
      <c r="BP3995">
        <v>200</v>
      </c>
      <c r="BQ3995">
        <v>6160</v>
      </c>
      <c r="BS3995">
        <v>2</v>
      </c>
    </row>
    <row r="3996" spans="43:71" x14ac:dyDescent="0.2">
      <c r="AQ3996">
        <v>115</v>
      </c>
      <c r="AR3996">
        <v>8076</v>
      </c>
      <c r="AS3996" t="s">
        <v>33935</v>
      </c>
      <c r="AT3996" t="s">
        <v>937</v>
      </c>
      <c r="AU3996">
        <v>115</v>
      </c>
      <c r="AV3996">
        <v>8076</v>
      </c>
      <c r="AW3996" t="s">
        <v>27037</v>
      </c>
      <c r="AX3996" t="s">
        <v>937</v>
      </c>
      <c r="AY3996">
        <v>115</v>
      </c>
      <c r="AZ3996">
        <v>8076</v>
      </c>
      <c r="BA3996" t="s">
        <v>20189</v>
      </c>
      <c r="BB3996" t="s">
        <v>937</v>
      </c>
      <c r="BC3996">
        <v>115</v>
      </c>
      <c r="BD3996">
        <v>8076</v>
      </c>
      <c r="BE3996" t="s">
        <v>13341</v>
      </c>
      <c r="BF3996" t="s">
        <v>937</v>
      </c>
      <c r="BH3996">
        <v>118</v>
      </c>
      <c r="BI3996">
        <v>8076</v>
      </c>
      <c r="BJ3996" t="s">
        <v>6693</v>
      </c>
      <c r="BK3996" t="s">
        <v>937</v>
      </c>
      <c r="BP3996">
        <v>200</v>
      </c>
      <c r="BQ3996">
        <v>6170</v>
      </c>
      <c r="BS3996">
        <v>2</v>
      </c>
    </row>
    <row r="3997" spans="43:71" x14ac:dyDescent="0.2">
      <c r="AQ3997">
        <v>115</v>
      </c>
      <c r="AR3997">
        <v>8077</v>
      </c>
      <c r="AS3997" t="s">
        <v>33936</v>
      </c>
      <c r="AT3997" t="s">
        <v>937</v>
      </c>
      <c r="AU3997">
        <v>115</v>
      </c>
      <c r="AV3997">
        <v>8077</v>
      </c>
      <c r="AW3997" t="s">
        <v>27038</v>
      </c>
      <c r="AX3997" t="s">
        <v>937</v>
      </c>
      <c r="AY3997">
        <v>115</v>
      </c>
      <c r="AZ3997">
        <v>8077</v>
      </c>
      <c r="BA3997" t="s">
        <v>20190</v>
      </c>
      <c r="BB3997" t="s">
        <v>937</v>
      </c>
      <c r="BC3997">
        <v>115</v>
      </c>
      <c r="BD3997">
        <v>8077</v>
      </c>
      <c r="BE3997" t="s">
        <v>13342</v>
      </c>
      <c r="BF3997" t="s">
        <v>937</v>
      </c>
      <c r="BH3997">
        <v>118</v>
      </c>
      <c r="BI3997">
        <v>8077</v>
      </c>
      <c r="BJ3997" t="s">
        <v>6694</v>
      </c>
      <c r="BK3997" t="s">
        <v>937</v>
      </c>
      <c r="BP3997">
        <v>200</v>
      </c>
      <c r="BQ3997">
        <v>6180</v>
      </c>
      <c r="BS3997">
        <v>2</v>
      </c>
    </row>
    <row r="3998" spans="43:71" x14ac:dyDescent="0.2">
      <c r="AQ3998">
        <v>115</v>
      </c>
      <c r="AR3998">
        <v>8078</v>
      </c>
      <c r="AS3998" t="s">
        <v>33937</v>
      </c>
      <c r="AT3998" t="s">
        <v>937</v>
      </c>
      <c r="AU3998">
        <v>115</v>
      </c>
      <c r="AV3998">
        <v>8078</v>
      </c>
      <c r="AW3998" t="s">
        <v>27039</v>
      </c>
      <c r="AX3998" t="s">
        <v>937</v>
      </c>
      <c r="AY3998">
        <v>115</v>
      </c>
      <c r="AZ3998">
        <v>8078</v>
      </c>
      <c r="BA3998" t="s">
        <v>20191</v>
      </c>
      <c r="BB3998" t="s">
        <v>937</v>
      </c>
      <c r="BC3998">
        <v>115</v>
      </c>
      <c r="BD3998">
        <v>8078</v>
      </c>
      <c r="BE3998" t="s">
        <v>13343</v>
      </c>
      <c r="BF3998" t="s">
        <v>937</v>
      </c>
      <c r="BH3998">
        <v>118</v>
      </c>
      <c r="BI3998">
        <v>8078</v>
      </c>
      <c r="BJ3998" t="s">
        <v>6695</v>
      </c>
      <c r="BK3998" t="s">
        <v>937</v>
      </c>
      <c r="BP3998">
        <v>200</v>
      </c>
      <c r="BQ3998">
        <v>6190</v>
      </c>
      <c r="BS3998">
        <v>2</v>
      </c>
    </row>
    <row r="3999" spans="43:71" x14ac:dyDescent="0.2">
      <c r="AQ3999">
        <v>115</v>
      </c>
      <c r="AR3999">
        <v>8079</v>
      </c>
      <c r="AS3999" t="s">
        <v>33938</v>
      </c>
      <c r="AT3999" t="s">
        <v>937</v>
      </c>
      <c r="AU3999">
        <v>115</v>
      </c>
      <c r="AV3999">
        <v>8079</v>
      </c>
      <c r="AW3999" t="s">
        <v>27040</v>
      </c>
      <c r="AX3999" t="s">
        <v>937</v>
      </c>
      <c r="AY3999">
        <v>115</v>
      </c>
      <c r="AZ3999">
        <v>8079</v>
      </c>
      <c r="BA3999" t="s">
        <v>20192</v>
      </c>
      <c r="BB3999" t="s">
        <v>937</v>
      </c>
      <c r="BC3999">
        <v>115</v>
      </c>
      <c r="BD3999">
        <v>8079</v>
      </c>
      <c r="BE3999" t="s">
        <v>13344</v>
      </c>
      <c r="BF3999" t="s">
        <v>937</v>
      </c>
      <c r="BH3999">
        <v>118</v>
      </c>
      <c r="BI3999">
        <v>8079</v>
      </c>
      <c r="BJ3999" t="s">
        <v>6696</v>
      </c>
      <c r="BK3999" t="s">
        <v>936</v>
      </c>
      <c r="BP3999">
        <v>200</v>
      </c>
      <c r="BQ3999">
        <v>6200</v>
      </c>
      <c r="BS3999">
        <v>2</v>
      </c>
    </row>
    <row r="4000" spans="43:71" x14ac:dyDescent="0.2">
      <c r="AQ4000">
        <v>115</v>
      </c>
      <c r="AR4000">
        <v>8080</v>
      </c>
      <c r="AS4000" t="s">
        <v>33939</v>
      </c>
      <c r="AT4000" t="s">
        <v>936</v>
      </c>
      <c r="AU4000">
        <v>115</v>
      </c>
      <c r="AV4000">
        <v>8080</v>
      </c>
      <c r="AW4000" t="s">
        <v>27041</v>
      </c>
      <c r="AX4000" t="s">
        <v>938</v>
      </c>
      <c r="AY4000">
        <v>115</v>
      </c>
      <c r="AZ4000">
        <v>8080</v>
      </c>
      <c r="BA4000" t="s">
        <v>20193</v>
      </c>
      <c r="BB4000" t="s">
        <v>938</v>
      </c>
      <c r="BC4000">
        <v>115</v>
      </c>
      <c r="BD4000">
        <v>8080</v>
      </c>
      <c r="BE4000" t="s">
        <v>13345</v>
      </c>
      <c r="BF4000" t="s">
        <v>938</v>
      </c>
      <c r="BH4000">
        <v>118</v>
      </c>
      <c r="BI4000">
        <v>8080</v>
      </c>
      <c r="BJ4000" t="s">
        <v>6697</v>
      </c>
      <c r="BK4000" t="s">
        <v>937</v>
      </c>
      <c r="BP4000">
        <v>200</v>
      </c>
      <c r="BQ4000">
        <v>6210</v>
      </c>
      <c r="BS4000">
        <v>1</v>
      </c>
    </row>
    <row r="4001" spans="43:71" x14ac:dyDescent="0.2">
      <c r="AQ4001">
        <v>115</v>
      </c>
      <c r="AR4001">
        <v>8081</v>
      </c>
      <c r="AS4001" t="s">
        <v>33940</v>
      </c>
      <c r="AT4001" t="s">
        <v>936</v>
      </c>
      <c r="AU4001">
        <v>115</v>
      </c>
      <c r="AV4001">
        <v>8081</v>
      </c>
      <c r="AW4001" t="s">
        <v>27042</v>
      </c>
      <c r="AX4001" t="s">
        <v>936</v>
      </c>
      <c r="AY4001">
        <v>115</v>
      </c>
      <c r="AZ4001">
        <v>8081</v>
      </c>
      <c r="BA4001" t="s">
        <v>20194</v>
      </c>
      <c r="BB4001" t="s">
        <v>936</v>
      </c>
      <c r="BC4001">
        <v>115</v>
      </c>
      <c r="BD4001">
        <v>8081</v>
      </c>
      <c r="BE4001" t="s">
        <v>13346</v>
      </c>
      <c r="BF4001" t="s">
        <v>936</v>
      </c>
      <c r="BH4001">
        <v>118</v>
      </c>
      <c r="BI4001">
        <v>8081</v>
      </c>
      <c r="BJ4001" t="s">
        <v>6698</v>
      </c>
      <c r="BK4001" t="s">
        <v>936</v>
      </c>
      <c r="BP4001">
        <v>200</v>
      </c>
      <c r="BQ4001">
        <v>6240</v>
      </c>
      <c r="BS4001">
        <v>2</v>
      </c>
    </row>
    <row r="4002" spans="43:71" x14ac:dyDescent="0.2">
      <c r="AQ4002">
        <v>115</v>
      </c>
      <c r="AR4002">
        <v>8082</v>
      </c>
      <c r="AS4002" t="s">
        <v>33941</v>
      </c>
      <c r="AT4002" t="s">
        <v>937</v>
      </c>
      <c r="AU4002">
        <v>115</v>
      </c>
      <c r="AV4002">
        <v>8082</v>
      </c>
      <c r="AW4002" t="s">
        <v>27043</v>
      </c>
      <c r="AX4002" t="s">
        <v>937</v>
      </c>
      <c r="AY4002">
        <v>115</v>
      </c>
      <c r="AZ4002">
        <v>8082</v>
      </c>
      <c r="BA4002" t="s">
        <v>20195</v>
      </c>
      <c r="BB4002" t="s">
        <v>937</v>
      </c>
      <c r="BC4002">
        <v>115</v>
      </c>
      <c r="BD4002">
        <v>8082</v>
      </c>
      <c r="BE4002" t="s">
        <v>13347</v>
      </c>
      <c r="BF4002" t="s">
        <v>937</v>
      </c>
      <c r="BH4002">
        <v>118</v>
      </c>
      <c r="BI4002">
        <v>8082</v>
      </c>
      <c r="BJ4002" t="s">
        <v>6699</v>
      </c>
      <c r="BK4002" t="s">
        <v>937</v>
      </c>
      <c r="BP4002">
        <v>200</v>
      </c>
      <c r="BQ4002">
        <v>6250</v>
      </c>
      <c r="BS4002">
        <v>2</v>
      </c>
    </row>
    <row r="4003" spans="43:71" x14ac:dyDescent="0.2">
      <c r="AQ4003">
        <v>115</v>
      </c>
      <c r="AR4003">
        <v>8083</v>
      </c>
      <c r="AS4003" t="s">
        <v>33942</v>
      </c>
      <c r="AT4003" t="s">
        <v>937</v>
      </c>
      <c r="AU4003">
        <v>115</v>
      </c>
      <c r="AV4003">
        <v>8083</v>
      </c>
      <c r="AW4003" t="s">
        <v>27044</v>
      </c>
      <c r="AX4003" t="s">
        <v>937</v>
      </c>
      <c r="AY4003">
        <v>115</v>
      </c>
      <c r="AZ4003">
        <v>8083</v>
      </c>
      <c r="BA4003" t="s">
        <v>20196</v>
      </c>
      <c r="BB4003" t="s">
        <v>937</v>
      </c>
      <c r="BC4003">
        <v>115</v>
      </c>
      <c r="BD4003">
        <v>8083</v>
      </c>
      <c r="BE4003" t="s">
        <v>13348</v>
      </c>
      <c r="BF4003" t="s">
        <v>937</v>
      </c>
      <c r="BH4003">
        <v>118</v>
      </c>
      <c r="BI4003">
        <v>8083</v>
      </c>
      <c r="BJ4003" t="s">
        <v>6700</v>
      </c>
      <c r="BK4003" t="s">
        <v>937</v>
      </c>
      <c r="BP4003">
        <v>200</v>
      </c>
      <c r="BQ4003">
        <v>6256</v>
      </c>
      <c r="BS4003">
        <v>2</v>
      </c>
    </row>
    <row r="4004" spans="43:71" x14ac:dyDescent="0.2">
      <c r="AQ4004">
        <v>115</v>
      </c>
      <c r="AR4004">
        <v>8084</v>
      </c>
      <c r="AS4004" t="s">
        <v>33943</v>
      </c>
      <c r="AT4004" t="s">
        <v>937</v>
      </c>
      <c r="AU4004">
        <v>115</v>
      </c>
      <c r="AV4004">
        <v>8084</v>
      </c>
      <c r="AW4004" t="s">
        <v>27045</v>
      </c>
      <c r="AX4004" t="s">
        <v>937</v>
      </c>
      <c r="AY4004">
        <v>115</v>
      </c>
      <c r="AZ4004">
        <v>8084</v>
      </c>
      <c r="BA4004" t="s">
        <v>20197</v>
      </c>
      <c r="BB4004" t="s">
        <v>937</v>
      </c>
      <c r="BC4004">
        <v>115</v>
      </c>
      <c r="BD4004">
        <v>8084</v>
      </c>
      <c r="BE4004" t="s">
        <v>13349</v>
      </c>
      <c r="BF4004" t="s">
        <v>937</v>
      </c>
      <c r="BH4004">
        <v>118</v>
      </c>
      <c r="BI4004">
        <v>8084</v>
      </c>
      <c r="BJ4004" t="s">
        <v>6701</v>
      </c>
      <c r="BK4004" t="s">
        <v>937</v>
      </c>
      <c r="BP4004">
        <v>200</v>
      </c>
      <c r="BQ4004">
        <v>6260</v>
      </c>
      <c r="BS4004">
        <v>2</v>
      </c>
    </row>
    <row r="4005" spans="43:71" x14ac:dyDescent="0.2">
      <c r="AQ4005">
        <v>116</v>
      </c>
      <c r="AR4005">
        <v>6010</v>
      </c>
      <c r="AS4005" t="s">
        <v>33944</v>
      </c>
      <c r="AT4005" t="s">
        <v>937</v>
      </c>
      <c r="AU4005">
        <v>116</v>
      </c>
      <c r="AV4005">
        <v>6010</v>
      </c>
      <c r="AW4005" t="s">
        <v>27046</v>
      </c>
      <c r="AX4005" t="s">
        <v>937</v>
      </c>
      <c r="AY4005">
        <v>116</v>
      </c>
      <c r="AZ4005">
        <v>6010</v>
      </c>
      <c r="BA4005" t="s">
        <v>20198</v>
      </c>
      <c r="BB4005" t="s">
        <v>937</v>
      </c>
      <c r="BC4005">
        <v>116</v>
      </c>
      <c r="BD4005">
        <v>6010</v>
      </c>
      <c r="BE4005" t="s">
        <v>13350</v>
      </c>
      <c r="BF4005" t="s">
        <v>937</v>
      </c>
      <c r="BH4005">
        <v>119</v>
      </c>
      <c r="BI4005">
        <v>6010</v>
      </c>
      <c r="BJ4005" t="s">
        <v>6702</v>
      </c>
      <c r="BK4005" t="s">
        <v>937</v>
      </c>
      <c r="BP4005">
        <v>200</v>
      </c>
      <c r="BQ4005">
        <v>6270</v>
      </c>
      <c r="BS4005">
        <v>2</v>
      </c>
    </row>
    <row r="4006" spans="43:71" x14ac:dyDescent="0.2">
      <c r="AQ4006">
        <v>116</v>
      </c>
      <c r="AR4006">
        <v>6020</v>
      </c>
      <c r="AS4006" t="s">
        <v>33945</v>
      </c>
      <c r="AT4006" t="s">
        <v>937</v>
      </c>
      <c r="AU4006">
        <v>116</v>
      </c>
      <c r="AV4006">
        <v>6020</v>
      </c>
      <c r="AW4006" t="s">
        <v>27047</v>
      </c>
      <c r="AX4006" t="s">
        <v>937</v>
      </c>
      <c r="AY4006">
        <v>116</v>
      </c>
      <c r="AZ4006">
        <v>6020</v>
      </c>
      <c r="BA4006" t="s">
        <v>20199</v>
      </c>
      <c r="BB4006" t="s">
        <v>937</v>
      </c>
      <c r="BC4006">
        <v>116</v>
      </c>
      <c r="BD4006">
        <v>6020</v>
      </c>
      <c r="BE4006" t="s">
        <v>13351</v>
      </c>
      <c r="BF4006" t="s">
        <v>937</v>
      </c>
      <c r="BH4006">
        <v>119</v>
      </c>
      <c r="BI4006">
        <v>6020</v>
      </c>
      <c r="BJ4006" t="s">
        <v>6703</v>
      </c>
      <c r="BK4006" t="s">
        <v>937</v>
      </c>
      <c r="BP4006">
        <v>200</v>
      </c>
      <c r="BQ4006">
        <v>6280</v>
      </c>
      <c r="BS4006">
        <v>2</v>
      </c>
    </row>
    <row r="4007" spans="43:71" x14ac:dyDescent="0.2">
      <c r="AQ4007">
        <v>116</v>
      </c>
      <c r="AR4007">
        <v>6030</v>
      </c>
      <c r="AS4007" t="s">
        <v>33946</v>
      </c>
      <c r="AT4007" t="s">
        <v>937</v>
      </c>
      <c r="AU4007">
        <v>116</v>
      </c>
      <c r="AV4007">
        <v>6030</v>
      </c>
      <c r="AW4007" t="s">
        <v>27048</v>
      </c>
      <c r="AX4007" t="s">
        <v>937</v>
      </c>
      <c r="AY4007">
        <v>116</v>
      </c>
      <c r="AZ4007">
        <v>6030</v>
      </c>
      <c r="BA4007" t="s">
        <v>20200</v>
      </c>
      <c r="BB4007" t="s">
        <v>937</v>
      </c>
      <c r="BC4007">
        <v>116</v>
      </c>
      <c r="BD4007">
        <v>6030</v>
      </c>
      <c r="BE4007" t="s">
        <v>13352</v>
      </c>
      <c r="BF4007" t="s">
        <v>937</v>
      </c>
      <c r="BH4007">
        <v>119</v>
      </c>
      <c r="BI4007">
        <v>6030</v>
      </c>
      <c r="BJ4007" t="s">
        <v>6704</v>
      </c>
      <c r="BK4007" t="s">
        <v>937</v>
      </c>
      <c r="BP4007">
        <v>200</v>
      </c>
      <c r="BQ4007">
        <v>6290</v>
      </c>
      <c r="BS4007">
        <v>2</v>
      </c>
    </row>
    <row r="4008" spans="43:71" x14ac:dyDescent="0.2">
      <c r="AQ4008">
        <v>116</v>
      </c>
      <c r="AR4008">
        <v>6040</v>
      </c>
      <c r="AS4008" t="s">
        <v>33947</v>
      </c>
      <c r="AT4008" t="s">
        <v>937</v>
      </c>
      <c r="AU4008">
        <v>116</v>
      </c>
      <c r="AV4008">
        <v>6040</v>
      </c>
      <c r="AW4008" t="s">
        <v>27049</v>
      </c>
      <c r="AX4008" t="s">
        <v>937</v>
      </c>
      <c r="AY4008">
        <v>116</v>
      </c>
      <c r="AZ4008">
        <v>6040</v>
      </c>
      <c r="BA4008" t="s">
        <v>20201</v>
      </c>
      <c r="BB4008" t="s">
        <v>937</v>
      </c>
      <c r="BC4008">
        <v>116</v>
      </c>
      <c r="BD4008">
        <v>6040</v>
      </c>
      <c r="BE4008" t="s">
        <v>13353</v>
      </c>
      <c r="BF4008" t="s">
        <v>937</v>
      </c>
      <c r="BH4008">
        <v>119</v>
      </c>
      <c r="BI4008">
        <v>6040</v>
      </c>
      <c r="BJ4008" t="s">
        <v>6705</v>
      </c>
      <c r="BK4008" t="s">
        <v>939</v>
      </c>
      <c r="BP4008">
        <v>200</v>
      </c>
      <c r="BQ4008">
        <v>6300</v>
      </c>
      <c r="BS4008">
        <v>1</v>
      </c>
    </row>
    <row r="4009" spans="43:71" x14ac:dyDescent="0.2">
      <c r="AQ4009">
        <v>116</v>
      </c>
      <c r="AR4009">
        <v>6070</v>
      </c>
      <c r="AS4009" t="s">
        <v>33948</v>
      </c>
      <c r="AT4009" t="s">
        <v>937</v>
      </c>
      <c r="AU4009">
        <v>116</v>
      </c>
      <c r="AV4009">
        <v>6070</v>
      </c>
      <c r="AW4009" t="s">
        <v>27050</v>
      </c>
      <c r="AX4009" t="s">
        <v>937</v>
      </c>
      <c r="AY4009">
        <v>116</v>
      </c>
      <c r="AZ4009">
        <v>6070</v>
      </c>
      <c r="BA4009" t="s">
        <v>20202</v>
      </c>
      <c r="BB4009" t="s">
        <v>937</v>
      </c>
      <c r="BC4009">
        <v>116</v>
      </c>
      <c r="BD4009">
        <v>6070</v>
      </c>
      <c r="BE4009" t="s">
        <v>13354</v>
      </c>
      <c r="BF4009" t="s">
        <v>937</v>
      </c>
      <c r="BH4009">
        <v>119</v>
      </c>
      <c r="BI4009">
        <v>6070</v>
      </c>
      <c r="BJ4009" t="s">
        <v>6706</v>
      </c>
      <c r="BK4009" t="s">
        <v>937</v>
      </c>
      <c r="BP4009">
        <v>200</v>
      </c>
      <c r="BQ4009">
        <v>6310</v>
      </c>
      <c r="BS4009">
        <v>2</v>
      </c>
    </row>
    <row r="4010" spans="43:71" x14ac:dyDescent="0.2">
      <c r="AQ4010">
        <v>116</v>
      </c>
      <c r="AR4010">
        <v>6080</v>
      </c>
      <c r="AS4010" t="s">
        <v>33949</v>
      </c>
      <c r="AT4010" t="s">
        <v>937</v>
      </c>
      <c r="AU4010">
        <v>116</v>
      </c>
      <c r="AV4010">
        <v>6080</v>
      </c>
      <c r="AW4010" t="s">
        <v>27051</v>
      </c>
      <c r="AX4010" t="s">
        <v>937</v>
      </c>
      <c r="AY4010">
        <v>116</v>
      </c>
      <c r="AZ4010">
        <v>6080</v>
      </c>
      <c r="BA4010" t="s">
        <v>20203</v>
      </c>
      <c r="BB4010" t="s">
        <v>937</v>
      </c>
      <c r="BC4010">
        <v>116</v>
      </c>
      <c r="BD4010">
        <v>6080</v>
      </c>
      <c r="BE4010" t="s">
        <v>13355</v>
      </c>
      <c r="BF4010" t="s">
        <v>937</v>
      </c>
      <c r="BH4010">
        <v>119</v>
      </c>
      <c r="BI4010">
        <v>6080</v>
      </c>
      <c r="BJ4010" t="s">
        <v>6707</v>
      </c>
      <c r="BK4010" t="s">
        <v>936</v>
      </c>
      <c r="BP4010">
        <v>200</v>
      </c>
      <c r="BQ4010">
        <v>6320</v>
      </c>
      <c r="BS4010">
        <v>2</v>
      </c>
    </row>
    <row r="4011" spans="43:71" x14ac:dyDescent="0.2">
      <c r="AQ4011">
        <v>116</v>
      </c>
      <c r="AR4011">
        <v>6090</v>
      </c>
      <c r="AS4011" t="s">
        <v>33950</v>
      </c>
      <c r="AT4011" t="s">
        <v>937</v>
      </c>
      <c r="AU4011">
        <v>116</v>
      </c>
      <c r="AV4011">
        <v>6090</v>
      </c>
      <c r="AW4011" t="s">
        <v>27052</v>
      </c>
      <c r="AX4011" t="s">
        <v>937</v>
      </c>
      <c r="AY4011">
        <v>116</v>
      </c>
      <c r="AZ4011">
        <v>6090</v>
      </c>
      <c r="BA4011" t="s">
        <v>20204</v>
      </c>
      <c r="BB4011" t="s">
        <v>937</v>
      </c>
      <c r="BC4011">
        <v>116</v>
      </c>
      <c r="BD4011">
        <v>6090</v>
      </c>
      <c r="BE4011" t="s">
        <v>13356</v>
      </c>
      <c r="BF4011" t="s">
        <v>937</v>
      </c>
      <c r="BH4011">
        <v>119</v>
      </c>
      <c r="BI4011">
        <v>6090</v>
      </c>
      <c r="BJ4011" t="s">
        <v>6708</v>
      </c>
      <c r="BK4011" t="s">
        <v>938</v>
      </c>
      <c r="BP4011">
        <v>200</v>
      </c>
      <c r="BQ4011">
        <v>6330</v>
      </c>
      <c r="BS4011">
        <v>2</v>
      </c>
    </row>
    <row r="4012" spans="43:71" x14ac:dyDescent="0.2">
      <c r="AQ4012">
        <v>116</v>
      </c>
      <c r="AR4012">
        <v>6100</v>
      </c>
      <c r="AS4012" t="s">
        <v>33951</v>
      </c>
      <c r="AT4012" t="s">
        <v>937</v>
      </c>
      <c r="AU4012">
        <v>116</v>
      </c>
      <c r="AV4012">
        <v>6100</v>
      </c>
      <c r="AW4012" t="s">
        <v>27053</v>
      </c>
      <c r="AX4012" t="s">
        <v>937</v>
      </c>
      <c r="AY4012">
        <v>116</v>
      </c>
      <c r="AZ4012">
        <v>6100</v>
      </c>
      <c r="BA4012" t="s">
        <v>20205</v>
      </c>
      <c r="BB4012" t="s">
        <v>937</v>
      </c>
      <c r="BC4012">
        <v>116</v>
      </c>
      <c r="BD4012">
        <v>6100</v>
      </c>
      <c r="BE4012" t="s">
        <v>13357</v>
      </c>
      <c r="BF4012" t="s">
        <v>937</v>
      </c>
      <c r="BH4012">
        <v>119</v>
      </c>
      <c r="BI4012">
        <v>6100</v>
      </c>
      <c r="BJ4012" t="s">
        <v>6709</v>
      </c>
      <c r="BK4012" t="s">
        <v>936</v>
      </c>
      <c r="BP4012">
        <v>200</v>
      </c>
      <c r="BQ4012">
        <v>6340</v>
      </c>
      <c r="BS4012">
        <v>2</v>
      </c>
    </row>
    <row r="4013" spans="43:71" x14ac:dyDescent="0.2">
      <c r="AQ4013">
        <v>116</v>
      </c>
      <c r="AR4013">
        <v>6101</v>
      </c>
      <c r="AS4013" t="s">
        <v>33952</v>
      </c>
      <c r="AT4013" t="s">
        <v>937</v>
      </c>
      <c r="AU4013">
        <v>116</v>
      </c>
      <c r="AV4013">
        <v>6101</v>
      </c>
      <c r="AW4013" t="s">
        <v>27054</v>
      </c>
      <c r="AX4013" t="s">
        <v>937</v>
      </c>
      <c r="AY4013">
        <v>116</v>
      </c>
      <c r="AZ4013">
        <v>6101</v>
      </c>
      <c r="BA4013" t="s">
        <v>20206</v>
      </c>
      <c r="BB4013" t="s">
        <v>937</v>
      </c>
      <c r="BC4013">
        <v>116</v>
      </c>
      <c r="BD4013">
        <v>6101</v>
      </c>
      <c r="BE4013" t="s">
        <v>13358</v>
      </c>
      <c r="BF4013" t="s">
        <v>937</v>
      </c>
      <c r="BH4013">
        <v>119</v>
      </c>
      <c r="BI4013">
        <v>6101</v>
      </c>
      <c r="BJ4013" t="s">
        <v>6710</v>
      </c>
      <c r="BK4013" t="s">
        <v>939</v>
      </c>
      <c r="BP4013">
        <v>209</v>
      </c>
      <c r="BQ4013">
        <v>6010</v>
      </c>
      <c r="BS4013">
        <v>2</v>
      </c>
    </row>
    <row r="4014" spans="43:71" x14ac:dyDescent="0.2">
      <c r="AQ4014">
        <v>116</v>
      </c>
      <c r="AR4014">
        <v>6110</v>
      </c>
      <c r="AS4014" t="s">
        <v>33953</v>
      </c>
      <c r="AT4014" t="s">
        <v>936</v>
      </c>
      <c r="AU4014">
        <v>116</v>
      </c>
      <c r="AV4014">
        <v>6110</v>
      </c>
      <c r="AW4014" t="s">
        <v>27055</v>
      </c>
      <c r="AX4014" t="s">
        <v>936</v>
      </c>
      <c r="AY4014">
        <v>116</v>
      </c>
      <c r="AZ4014">
        <v>6110</v>
      </c>
      <c r="BA4014" t="s">
        <v>20207</v>
      </c>
      <c r="BB4014" t="s">
        <v>936</v>
      </c>
      <c r="BC4014">
        <v>116</v>
      </c>
      <c r="BD4014">
        <v>6110</v>
      </c>
      <c r="BE4014" t="s">
        <v>13359</v>
      </c>
      <c r="BF4014" t="s">
        <v>936</v>
      </c>
      <c r="BH4014">
        <v>119</v>
      </c>
      <c r="BI4014">
        <v>6110</v>
      </c>
      <c r="BJ4014" t="s">
        <v>6711</v>
      </c>
      <c r="BK4014" t="s">
        <v>936</v>
      </c>
      <c r="BP4014">
        <v>209</v>
      </c>
      <c r="BQ4014">
        <v>6020</v>
      </c>
      <c r="BS4014">
        <v>2</v>
      </c>
    </row>
    <row r="4015" spans="43:71" x14ac:dyDescent="0.2">
      <c r="AQ4015">
        <v>116</v>
      </c>
      <c r="AR4015">
        <v>6130</v>
      </c>
      <c r="AS4015" t="s">
        <v>33954</v>
      </c>
      <c r="AT4015" t="s">
        <v>937</v>
      </c>
      <c r="AU4015">
        <v>116</v>
      </c>
      <c r="AV4015">
        <v>6130</v>
      </c>
      <c r="AW4015" t="s">
        <v>27056</v>
      </c>
      <c r="AX4015" t="s">
        <v>937</v>
      </c>
      <c r="AY4015">
        <v>116</v>
      </c>
      <c r="AZ4015">
        <v>6130</v>
      </c>
      <c r="BA4015" t="s">
        <v>20208</v>
      </c>
      <c r="BB4015" t="s">
        <v>937</v>
      </c>
      <c r="BC4015">
        <v>116</v>
      </c>
      <c r="BD4015">
        <v>6130</v>
      </c>
      <c r="BE4015" t="s">
        <v>13360</v>
      </c>
      <c r="BF4015" t="s">
        <v>937</v>
      </c>
      <c r="BH4015">
        <v>119</v>
      </c>
      <c r="BI4015">
        <v>6130</v>
      </c>
      <c r="BJ4015" t="s">
        <v>6712</v>
      </c>
      <c r="BK4015" t="s">
        <v>937</v>
      </c>
      <c r="BP4015">
        <v>209</v>
      </c>
      <c r="BQ4015">
        <v>6030</v>
      </c>
      <c r="BS4015">
        <v>2</v>
      </c>
    </row>
    <row r="4016" spans="43:71" x14ac:dyDescent="0.2">
      <c r="AQ4016">
        <v>116</v>
      </c>
      <c r="AR4016">
        <v>6131</v>
      </c>
      <c r="AS4016" t="s">
        <v>33955</v>
      </c>
      <c r="AT4016" t="s">
        <v>936</v>
      </c>
      <c r="AU4016">
        <v>116</v>
      </c>
      <c r="AV4016">
        <v>6131</v>
      </c>
      <c r="AW4016" t="s">
        <v>27057</v>
      </c>
      <c r="AX4016" t="s">
        <v>936</v>
      </c>
      <c r="AY4016">
        <v>116</v>
      </c>
      <c r="AZ4016">
        <v>6131</v>
      </c>
      <c r="BA4016" t="s">
        <v>20209</v>
      </c>
      <c r="BB4016" t="s">
        <v>936</v>
      </c>
      <c r="BC4016">
        <v>116</v>
      </c>
      <c r="BD4016">
        <v>6131</v>
      </c>
      <c r="BE4016" t="s">
        <v>13361</v>
      </c>
      <c r="BF4016" t="s">
        <v>936</v>
      </c>
      <c r="BH4016">
        <v>119</v>
      </c>
      <c r="BI4016">
        <v>6131</v>
      </c>
      <c r="BJ4016" t="s">
        <v>6713</v>
      </c>
      <c r="BK4016" t="s">
        <v>937</v>
      </c>
      <c r="BP4016">
        <v>209</v>
      </c>
      <c r="BQ4016">
        <v>6040</v>
      </c>
      <c r="BS4016">
        <v>2</v>
      </c>
    </row>
    <row r="4017" spans="43:71" x14ac:dyDescent="0.2">
      <c r="AQ4017">
        <v>116</v>
      </c>
      <c r="AR4017">
        <v>6140</v>
      </c>
      <c r="AS4017" t="s">
        <v>33956</v>
      </c>
      <c r="AT4017" t="s">
        <v>937</v>
      </c>
      <c r="AU4017">
        <v>116</v>
      </c>
      <c r="AV4017">
        <v>6140</v>
      </c>
      <c r="AW4017" t="s">
        <v>27058</v>
      </c>
      <c r="AX4017" t="s">
        <v>937</v>
      </c>
      <c r="AY4017">
        <v>116</v>
      </c>
      <c r="AZ4017">
        <v>6140</v>
      </c>
      <c r="BA4017" t="s">
        <v>20210</v>
      </c>
      <c r="BB4017" t="s">
        <v>937</v>
      </c>
      <c r="BC4017">
        <v>116</v>
      </c>
      <c r="BD4017">
        <v>6140</v>
      </c>
      <c r="BE4017" t="s">
        <v>13362</v>
      </c>
      <c r="BF4017" t="s">
        <v>937</v>
      </c>
      <c r="BH4017">
        <v>119</v>
      </c>
      <c r="BI4017">
        <v>6140</v>
      </c>
      <c r="BJ4017" t="s">
        <v>6714</v>
      </c>
      <c r="BK4017" t="s">
        <v>937</v>
      </c>
      <c r="BP4017">
        <v>209</v>
      </c>
      <c r="BQ4017">
        <v>6070</v>
      </c>
      <c r="BS4017">
        <v>2</v>
      </c>
    </row>
    <row r="4018" spans="43:71" x14ac:dyDescent="0.2">
      <c r="AQ4018">
        <v>116</v>
      </c>
      <c r="AR4018">
        <v>6150</v>
      </c>
      <c r="AS4018" t="s">
        <v>33957</v>
      </c>
      <c r="AT4018" t="s">
        <v>937</v>
      </c>
      <c r="AU4018">
        <v>116</v>
      </c>
      <c r="AV4018">
        <v>6150</v>
      </c>
      <c r="AW4018" t="s">
        <v>27059</v>
      </c>
      <c r="AX4018" t="s">
        <v>937</v>
      </c>
      <c r="AY4018">
        <v>116</v>
      </c>
      <c r="AZ4018">
        <v>6150</v>
      </c>
      <c r="BA4018" t="s">
        <v>20211</v>
      </c>
      <c r="BB4018" t="s">
        <v>937</v>
      </c>
      <c r="BC4018">
        <v>116</v>
      </c>
      <c r="BD4018">
        <v>6150</v>
      </c>
      <c r="BE4018" t="s">
        <v>13363</v>
      </c>
      <c r="BF4018" t="s">
        <v>937</v>
      </c>
      <c r="BH4018">
        <v>119</v>
      </c>
      <c r="BI4018">
        <v>6150</v>
      </c>
      <c r="BJ4018" t="s">
        <v>6715</v>
      </c>
      <c r="BK4018" t="s">
        <v>937</v>
      </c>
      <c r="BP4018">
        <v>209</v>
      </c>
      <c r="BQ4018">
        <v>6080</v>
      </c>
      <c r="BS4018">
        <v>2</v>
      </c>
    </row>
    <row r="4019" spans="43:71" x14ac:dyDescent="0.2">
      <c r="AQ4019">
        <v>116</v>
      </c>
      <c r="AR4019">
        <v>6160</v>
      </c>
      <c r="AS4019" t="s">
        <v>33958</v>
      </c>
      <c r="AT4019" t="s">
        <v>937</v>
      </c>
      <c r="AU4019">
        <v>116</v>
      </c>
      <c r="AV4019">
        <v>6160</v>
      </c>
      <c r="AW4019" t="s">
        <v>27060</v>
      </c>
      <c r="AX4019" t="s">
        <v>937</v>
      </c>
      <c r="AY4019">
        <v>116</v>
      </c>
      <c r="AZ4019">
        <v>6160</v>
      </c>
      <c r="BA4019" t="s">
        <v>20212</v>
      </c>
      <c r="BB4019" t="s">
        <v>937</v>
      </c>
      <c r="BC4019">
        <v>116</v>
      </c>
      <c r="BD4019">
        <v>6160</v>
      </c>
      <c r="BE4019" t="s">
        <v>13364</v>
      </c>
      <c r="BF4019" t="s">
        <v>937</v>
      </c>
      <c r="BH4019">
        <v>119</v>
      </c>
      <c r="BI4019">
        <v>6160</v>
      </c>
      <c r="BJ4019" t="s">
        <v>6716</v>
      </c>
      <c r="BK4019" t="s">
        <v>937</v>
      </c>
      <c r="BP4019">
        <v>209</v>
      </c>
      <c r="BQ4019">
        <v>6090</v>
      </c>
      <c r="BS4019">
        <v>2</v>
      </c>
    </row>
    <row r="4020" spans="43:71" x14ac:dyDescent="0.2">
      <c r="AQ4020">
        <v>116</v>
      </c>
      <c r="AR4020">
        <v>6170</v>
      </c>
      <c r="AS4020" t="s">
        <v>33959</v>
      </c>
      <c r="AT4020" t="s">
        <v>937</v>
      </c>
      <c r="AU4020">
        <v>116</v>
      </c>
      <c r="AV4020">
        <v>6170</v>
      </c>
      <c r="AW4020" t="s">
        <v>27061</v>
      </c>
      <c r="AX4020" t="s">
        <v>937</v>
      </c>
      <c r="AY4020">
        <v>116</v>
      </c>
      <c r="AZ4020">
        <v>6170</v>
      </c>
      <c r="BA4020" t="s">
        <v>20213</v>
      </c>
      <c r="BB4020" t="s">
        <v>937</v>
      </c>
      <c r="BC4020">
        <v>116</v>
      </c>
      <c r="BD4020">
        <v>6170</v>
      </c>
      <c r="BE4020" t="s">
        <v>13365</v>
      </c>
      <c r="BF4020" t="s">
        <v>937</v>
      </c>
      <c r="BH4020">
        <v>119</v>
      </c>
      <c r="BI4020">
        <v>6170</v>
      </c>
      <c r="BJ4020" t="s">
        <v>6717</v>
      </c>
      <c r="BK4020" t="s">
        <v>937</v>
      </c>
      <c r="BP4020">
        <v>209</v>
      </c>
      <c r="BQ4020">
        <v>6100</v>
      </c>
      <c r="BS4020">
        <v>2</v>
      </c>
    </row>
    <row r="4021" spans="43:71" x14ac:dyDescent="0.2">
      <c r="AQ4021">
        <v>116</v>
      </c>
      <c r="AR4021">
        <v>6180</v>
      </c>
      <c r="AS4021" t="s">
        <v>33960</v>
      </c>
      <c r="AT4021" t="s">
        <v>937</v>
      </c>
      <c r="AU4021">
        <v>116</v>
      </c>
      <c r="AV4021">
        <v>6180</v>
      </c>
      <c r="AW4021" t="s">
        <v>27062</v>
      </c>
      <c r="AX4021" t="s">
        <v>937</v>
      </c>
      <c r="AY4021">
        <v>116</v>
      </c>
      <c r="AZ4021">
        <v>6180</v>
      </c>
      <c r="BA4021" t="s">
        <v>20214</v>
      </c>
      <c r="BB4021" t="s">
        <v>937</v>
      </c>
      <c r="BC4021">
        <v>116</v>
      </c>
      <c r="BD4021">
        <v>6180</v>
      </c>
      <c r="BE4021" t="s">
        <v>13366</v>
      </c>
      <c r="BF4021" t="s">
        <v>937</v>
      </c>
      <c r="BH4021">
        <v>119</v>
      </c>
      <c r="BI4021">
        <v>6180</v>
      </c>
      <c r="BJ4021" t="s">
        <v>6718</v>
      </c>
      <c r="BK4021" t="s">
        <v>937</v>
      </c>
      <c r="BP4021">
        <v>209</v>
      </c>
      <c r="BQ4021">
        <v>6101</v>
      </c>
      <c r="BS4021">
        <v>2</v>
      </c>
    </row>
    <row r="4022" spans="43:71" x14ac:dyDescent="0.2">
      <c r="AQ4022">
        <v>116</v>
      </c>
      <c r="AR4022">
        <v>6190</v>
      </c>
      <c r="AS4022" t="s">
        <v>33961</v>
      </c>
      <c r="AT4022" t="s">
        <v>937</v>
      </c>
      <c r="AU4022">
        <v>116</v>
      </c>
      <c r="AV4022">
        <v>6190</v>
      </c>
      <c r="AW4022" t="s">
        <v>27063</v>
      </c>
      <c r="AX4022" t="s">
        <v>937</v>
      </c>
      <c r="AY4022">
        <v>116</v>
      </c>
      <c r="AZ4022">
        <v>6190</v>
      </c>
      <c r="BA4022" t="s">
        <v>20215</v>
      </c>
      <c r="BB4022" t="s">
        <v>937</v>
      </c>
      <c r="BC4022">
        <v>116</v>
      </c>
      <c r="BD4022">
        <v>6190</v>
      </c>
      <c r="BE4022" t="s">
        <v>13367</v>
      </c>
      <c r="BF4022" t="s">
        <v>937</v>
      </c>
      <c r="BH4022">
        <v>119</v>
      </c>
      <c r="BI4022">
        <v>6190</v>
      </c>
      <c r="BJ4022" t="s">
        <v>6719</v>
      </c>
      <c r="BK4022" t="s">
        <v>937</v>
      </c>
      <c r="BP4022">
        <v>209</v>
      </c>
      <c r="BQ4022">
        <v>6110</v>
      </c>
      <c r="BS4022">
        <v>2</v>
      </c>
    </row>
    <row r="4023" spans="43:71" x14ac:dyDescent="0.2">
      <c r="AQ4023">
        <v>116</v>
      </c>
      <c r="AR4023">
        <v>6200</v>
      </c>
      <c r="AS4023" t="s">
        <v>33962</v>
      </c>
      <c r="AT4023" t="s">
        <v>937</v>
      </c>
      <c r="AU4023">
        <v>116</v>
      </c>
      <c r="AV4023">
        <v>6200</v>
      </c>
      <c r="AW4023" t="s">
        <v>27064</v>
      </c>
      <c r="AX4023" t="s">
        <v>937</v>
      </c>
      <c r="AY4023">
        <v>116</v>
      </c>
      <c r="AZ4023">
        <v>6200</v>
      </c>
      <c r="BA4023" t="s">
        <v>20216</v>
      </c>
      <c r="BB4023" t="s">
        <v>937</v>
      </c>
      <c r="BC4023">
        <v>116</v>
      </c>
      <c r="BD4023">
        <v>6200</v>
      </c>
      <c r="BE4023" t="s">
        <v>13368</v>
      </c>
      <c r="BF4023" t="s">
        <v>937</v>
      </c>
      <c r="BH4023">
        <v>119</v>
      </c>
      <c r="BI4023">
        <v>6200</v>
      </c>
      <c r="BJ4023" t="s">
        <v>6720</v>
      </c>
      <c r="BK4023" t="s">
        <v>937</v>
      </c>
      <c r="BP4023">
        <v>209</v>
      </c>
      <c r="BQ4023">
        <v>6130</v>
      </c>
      <c r="BS4023">
        <v>2</v>
      </c>
    </row>
    <row r="4024" spans="43:71" x14ac:dyDescent="0.2">
      <c r="AQ4024">
        <v>116</v>
      </c>
      <c r="AR4024">
        <v>6210</v>
      </c>
      <c r="AS4024" t="s">
        <v>33963</v>
      </c>
      <c r="AT4024" t="s">
        <v>936</v>
      </c>
      <c r="AU4024">
        <v>116</v>
      </c>
      <c r="AV4024">
        <v>6210</v>
      </c>
      <c r="AW4024" t="s">
        <v>27065</v>
      </c>
      <c r="AX4024" t="s">
        <v>936</v>
      </c>
      <c r="AY4024">
        <v>116</v>
      </c>
      <c r="AZ4024">
        <v>6210</v>
      </c>
      <c r="BA4024" t="s">
        <v>20217</v>
      </c>
      <c r="BB4024" t="s">
        <v>936</v>
      </c>
      <c r="BC4024">
        <v>116</v>
      </c>
      <c r="BD4024">
        <v>6210</v>
      </c>
      <c r="BE4024" t="s">
        <v>13369</v>
      </c>
      <c r="BF4024" t="s">
        <v>936</v>
      </c>
      <c r="BH4024">
        <v>119</v>
      </c>
      <c r="BI4024">
        <v>6210</v>
      </c>
      <c r="BJ4024" t="s">
        <v>6721</v>
      </c>
      <c r="BK4024" t="s">
        <v>936</v>
      </c>
      <c r="BP4024">
        <v>209</v>
      </c>
      <c r="BQ4024">
        <v>6131</v>
      </c>
      <c r="BS4024">
        <v>2</v>
      </c>
    </row>
    <row r="4025" spans="43:71" x14ac:dyDescent="0.2">
      <c r="AQ4025">
        <v>116</v>
      </c>
      <c r="AR4025">
        <v>6240</v>
      </c>
      <c r="AS4025" t="s">
        <v>33964</v>
      </c>
      <c r="AT4025" t="s">
        <v>937</v>
      </c>
      <c r="AU4025">
        <v>116</v>
      </c>
      <c r="AV4025">
        <v>6240</v>
      </c>
      <c r="AW4025" t="s">
        <v>27066</v>
      </c>
      <c r="AX4025" t="s">
        <v>937</v>
      </c>
      <c r="AY4025">
        <v>116</v>
      </c>
      <c r="AZ4025">
        <v>6240</v>
      </c>
      <c r="BA4025" t="s">
        <v>20218</v>
      </c>
      <c r="BB4025" t="s">
        <v>937</v>
      </c>
      <c r="BC4025">
        <v>116</v>
      </c>
      <c r="BD4025">
        <v>6240</v>
      </c>
      <c r="BE4025" t="s">
        <v>13370</v>
      </c>
      <c r="BF4025" t="s">
        <v>937</v>
      </c>
      <c r="BH4025">
        <v>119</v>
      </c>
      <c r="BI4025">
        <v>6240</v>
      </c>
      <c r="BJ4025" t="s">
        <v>6722</v>
      </c>
      <c r="BK4025" t="s">
        <v>937</v>
      </c>
      <c r="BP4025">
        <v>209</v>
      </c>
      <c r="BQ4025">
        <v>6140</v>
      </c>
      <c r="BS4025">
        <v>2</v>
      </c>
    </row>
    <row r="4026" spans="43:71" x14ac:dyDescent="0.2">
      <c r="AQ4026">
        <v>116</v>
      </c>
      <c r="AR4026">
        <v>6250</v>
      </c>
      <c r="AS4026" t="s">
        <v>33965</v>
      </c>
      <c r="AT4026" t="s">
        <v>936</v>
      </c>
      <c r="AU4026">
        <v>116</v>
      </c>
      <c r="AV4026">
        <v>6250</v>
      </c>
      <c r="AW4026" t="s">
        <v>27067</v>
      </c>
      <c r="AX4026" t="s">
        <v>936</v>
      </c>
      <c r="AY4026">
        <v>116</v>
      </c>
      <c r="AZ4026">
        <v>6250</v>
      </c>
      <c r="BA4026" t="s">
        <v>20219</v>
      </c>
      <c r="BB4026" t="s">
        <v>936</v>
      </c>
      <c r="BC4026">
        <v>116</v>
      </c>
      <c r="BD4026">
        <v>6250</v>
      </c>
      <c r="BE4026" t="s">
        <v>13371</v>
      </c>
      <c r="BF4026" t="s">
        <v>936</v>
      </c>
      <c r="BH4026">
        <v>119</v>
      </c>
      <c r="BI4026">
        <v>6250</v>
      </c>
      <c r="BJ4026" t="s">
        <v>6723</v>
      </c>
      <c r="BK4026" t="s">
        <v>936</v>
      </c>
      <c r="BP4026">
        <v>209</v>
      </c>
      <c r="BQ4026">
        <v>6150</v>
      </c>
      <c r="BS4026">
        <v>2</v>
      </c>
    </row>
    <row r="4027" spans="43:71" x14ac:dyDescent="0.2">
      <c r="AQ4027">
        <v>116</v>
      </c>
      <c r="AR4027">
        <v>6256</v>
      </c>
      <c r="AS4027" t="s">
        <v>33966</v>
      </c>
      <c r="AT4027" t="s">
        <v>936</v>
      </c>
      <c r="AU4027">
        <v>116</v>
      </c>
      <c r="AV4027">
        <v>6256</v>
      </c>
      <c r="AW4027" t="s">
        <v>27068</v>
      </c>
      <c r="AX4027" t="s">
        <v>936</v>
      </c>
      <c r="AY4027">
        <v>116</v>
      </c>
      <c r="AZ4027">
        <v>6256</v>
      </c>
      <c r="BA4027" t="s">
        <v>20220</v>
      </c>
      <c r="BB4027" t="s">
        <v>936</v>
      </c>
      <c r="BC4027">
        <v>116</v>
      </c>
      <c r="BD4027">
        <v>6256</v>
      </c>
      <c r="BE4027" t="s">
        <v>13372</v>
      </c>
      <c r="BF4027" t="s">
        <v>936</v>
      </c>
      <c r="BH4027">
        <v>119</v>
      </c>
      <c r="BI4027">
        <v>6256</v>
      </c>
      <c r="BJ4027" t="s">
        <v>6724</v>
      </c>
      <c r="BK4027" t="s">
        <v>936</v>
      </c>
      <c r="BP4027">
        <v>209</v>
      </c>
      <c r="BQ4027">
        <v>6160</v>
      </c>
      <c r="BS4027">
        <v>2</v>
      </c>
    </row>
    <row r="4028" spans="43:71" x14ac:dyDescent="0.2">
      <c r="AQ4028">
        <v>116</v>
      </c>
      <c r="AR4028">
        <v>6260</v>
      </c>
      <c r="AS4028" t="s">
        <v>33967</v>
      </c>
      <c r="AT4028" t="s">
        <v>937</v>
      </c>
      <c r="AU4028">
        <v>116</v>
      </c>
      <c r="AV4028">
        <v>6260</v>
      </c>
      <c r="AW4028" t="s">
        <v>27069</v>
      </c>
      <c r="AX4028" t="s">
        <v>937</v>
      </c>
      <c r="AY4028">
        <v>116</v>
      </c>
      <c r="AZ4028">
        <v>6260</v>
      </c>
      <c r="BA4028" t="s">
        <v>20221</v>
      </c>
      <c r="BB4028" t="s">
        <v>937</v>
      </c>
      <c r="BC4028">
        <v>116</v>
      </c>
      <c r="BD4028">
        <v>6260</v>
      </c>
      <c r="BE4028" t="s">
        <v>13373</v>
      </c>
      <c r="BF4028" t="s">
        <v>937</v>
      </c>
      <c r="BH4028">
        <v>119</v>
      </c>
      <c r="BI4028">
        <v>6260</v>
      </c>
      <c r="BJ4028" t="s">
        <v>6725</v>
      </c>
      <c r="BK4028" t="s">
        <v>937</v>
      </c>
      <c r="BP4028">
        <v>209</v>
      </c>
      <c r="BQ4028">
        <v>6170</v>
      </c>
      <c r="BS4028">
        <v>2</v>
      </c>
    </row>
    <row r="4029" spans="43:71" x14ac:dyDescent="0.2">
      <c r="AQ4029">
        <v>116</v>
      </c>
      <c r="AR4029">
        <v>6270</v>
      </c>
      <c r="AS4029" t="s">
        <v>33968</v>
      </c>
      <c r="AT4029" t="s">
        <v>937</v>
      </c>
      <c r="AU4029">
        <v>116</v>
      </c>
      <c r="AV4029">
        <v>6270</v>
      </c>
      <c r="AW4029" t="s">
        <v>27070</v>
      </c>
      <c r="AX4029" t="s">
        <v>937</v>
      </c>
      <c r="AY4029">
        <v>116</v>
      </c>
      <c r="AZ4029">
        <v>6270</v>
      </c>
      <c r="BA4029" t="s">
        <v>20222</v>
      </c>
      <c r="BB4029" t="s">
        <v>937</v>
      </c>
      <c r="BC4029">
        <v>116</v>
      </c>
      <c r="BD4029">
        <v>6270</v>
      </c>
      <c r="BE4029" t="s">
        <v>13374</v>
      </c>
      <c r="BF4029" t="s">
        <v>937</v>
      </c>
      <c r="BH4029">
        <v>119</v>
      </c>
      <c r="BI4029">
        <v>6270</v>
      </c>
      <c r="BJ4029" t="s">
        <v>6726</v>
      </c>
      <c r="BK4029" t="s">
        <v>937</v>
      </c>
      <c r="BP4029">
        <v>209</v>
      </c>
      <c r="BQ4029">
        <v>6180</v>
      </c>
      <c r="BS4029">
        <v>2</v>
      </c>
    </row>
    <row r="4030" spans="43:71" x14ac:dyDescent="0.2">
      <c r="AQ4030">
        <v>116</v>
      </c>
      <c r="AR4030">
        <v>6280</v>
      </c>
      <c r="AS4030" t="s">
        <v>33969</v>
      </c>
      <c r="AT4030" t="s">
        <v>938</v>
      </c>
      <c r="AU4030">
        <v>116</v>
      </c>
      <c r="AV4030">
        <v>6280</v>
      </c>
      <c r="AW4030" t="s">
        <v>27071</v>
      </c>
      <c r="AX4030" t="s">
        <v>938</v>
      </c>
      <c r="AY4030">
        <v>116</v>
      </c>
      <c r="AZ4030">
        <v>6280</v>
      </c>
      <c r="BA4030" t="s">
        <v>20223</v>
      </c>
      <c r="BB4030" t="s">
        <v>938</v>
      </c>
      <c r="BC4030">
        <v>116</v>
      </c>
      <c r="BD4030">
        <v>6280</v>
      </c>
      <c r="BE4030" t="s">
        <v>13375</v>
      </c>
      <c r="BF4030" t="s">
        <v>938</v>
      </c>
      <c r="BH4030">
        <v>119</v>
      </c>
      <c r="BI4030">
        <v>6280</v>
      </c>
      <c r="BJ4030" t="s">
        <v>6727</v>
      </c>
      <c r="BK4030" t="s">
        <v>936</v>
      </c>
      <c r="BP4030">
        <v>209</v>
      </c>
      <c r="BQ4030">
        <v>6190</v>
      </c>
      <c r="BS4030">
        <v>2</v>
      </c>
    </row>
    <row r="4031" spans="43:71" x14ac:dyDescent="0.2">
      <c r="AQ4031">
        <v>116</v>
      </c>
      <c r="AR4031">
        <v>6290</v>
      </c>
      <c r="AS4031" t="s">
        <v>33970</v>
      </c>
      <c r="AT4031" t="s">
        <v>938</v>
      </c>
      <c r="AU4031">
        <v>116</v>
      </c>
      <c r="AV4031">
        <v>6290</v>
      </c>
      <c r="AW4031" t="s">
        <v>27072</v>
      </c>
      <c r="AX4031" t="s">
        <v>938</v>
      </c>
      <c r="AY4031">
        <v>116</v>
      </c>
      <c r="AZ4031">
        <v>6290</v>
      </c>
      <c r="BA4031" t="s">
        <v>20224</v>
      </c>
      <c r="BB4031" t="s">
        <v>938</v>
      </c>
      <c r="BC4031">
        <v>116</v>
      </c>
      <c r="BD4031">
        <v>6290</v>
      </c>
      <c r="BE4031" t="s">
        <v>13376</v>
      </c>
      <c r="BF4031" t="s">
        <v>938</v>
      </c>
      <c r="BH4031">
        <v>119</v>
      </c>
      <c r="BI4031">
        <v>6290</v>
      </c>
      <c r="BJ4031" t="s">
        <v>6728</v>
      </c>
      <c r="BK4031" t="s">
        <v>936</v>
      </c>
      <c r="BP4031">
        <v>209</v>
      </c>
      <c r="BQ4031">
        <v>6200</v>
      </c>
      <c r="BS4031">
        <v>2</v>
      </c>
    </row>
    <row r="4032" spans="43:71" x14ac:dyDescent="0.2">
      <c r="AQ4032">
        <v>116</v>
      </c>
      <c r="AR4032">
        <v>6300</v>
      </c>
      <c r="AS4032" t="s">
        <v>33971</v>
      </c>
      <c r="AT4032" t="s">
        <v>938</v>
      </c>
      <c r="AU4032">
        <v>116</v>
      </c>
      <c r="AV4032">
        <v>6300</v>
      </c>
      <c r="AW4032" t="s">
        <v>27073</v>
      </c>
      <c r="AX4032" t="s">
        <v>938</v>
      </c>
      <c r="AY4032">
        <v>116</v>
      </c>
      <c r="AZ4032">
        <v>6300</v>
      </c>
      <c r="BA4032" t="s">
        <v>20225</v>
      </c>
      <c r="BB4032" t="s">
        <v>938</v>
      </c>
      <c r="BC4032">
        <v>116</v>
      </c>
      <c r="BD4032">
        <v>6300</v>
      </c>
      <c r="BE4032" t="s">
        <v>13377</v>
      </c>
      <c r="BF4032" t="s">
        <v>938</v>
      </c>
      <c r="BH4032">
        <v>119</v>
      </c>
      <c r="BI4032">
        <v>6300</v>
      </c>
      <c r="BJ4032" t="s">
        <v>6729</v>
      </c>
      <c r="BK4032" t="s">
        <v>936</v>
      </c>
      <c r="BP4032">
        <v>209</v>
      </c>
      <c r="BQ4032">
        <v>6210</v>
      </c>
      <c r="BS4032">
        <v>1</v>
      </c>
    </row>
    <row r="4033" spans="43:71" x14ac:dyDescent="0.2">
      <c r="AQ4033">
        <v>116</v>
      </c>
      <c r="AR4033">
        <v>6310</v>
      </c>
      <c r="AS4033" t="s">
        <v>33972</v>
      </c>
      <c r="AT4033" t="s">
        <v>938</v>
      </c>
      <c r="AU4033">
        <v>116</v>
      </c>
      <c r="AV4033">
        <v>6310</v>
      </c>
      <c r="AW4033" t="s">
        <v>27074</v>
      </c>
      <c r="AX4033" t="s">
        <v>938</v>
      </c>
      <c r="AY4033">
        <v>116</v>
      </c>
      <c r="AZ4033">
        <v>6310</v>
      </c>
      <c r="BA4033" t="s">
        <v>20226</v>
      </c>
      <c r="BB4033" t="s">
        <v>938</v>
      </c>
      <c r="BC4033">
        <v>116</v>
      </c>
      <c r="BD4033">
        <v>6310</v>
      </c>
      <c r="BE4033" t="s">
        <v>13378</v>
      </c>
      <c r="BF4033" t="s">
        <v>938</v>
      </c>
      <c r="BH4033">
        <v>119</v>
      </c>
      <c r="BI4033">
        <v>6310</v>
      </c>
      <c r="BJ4033" t="s">
        <v>6730</v>
      </c>
      <c r="BK4033" t="s">
        <v>936</v>
      </c>
      <c r="BP4033">
        <v>209</v>
      </c>
      <c r="BQ4033">
        <v>6240</v>
      </c>
      <c r="BS4033">
        <v>2</v>
      </c>
    </row>
    <row r="4034" spans="43:71" x14ac:dyDescent="0.2">
      <c r="AQ4034">
        <v>116</v>
      </c>
      <c r="AR4034">
        <v>6320</v>
      </c>
      <c r="AS4034" t="s">
        <v>33973</v>
      </c>
      <c r="AT4034" t="s">
        <v>938</v>
      </c>
      <c r="AU4034">
        <v>116</v>
      </c>
      <c r="AV4034">
        <v>6320</v>
      </c>
      <c r="AW4034" t="s">
        <v>27075</v>
      </c>
      <c r="AX4034" t="s">
        <v>938</v>
      </c>
      <c r="AY4034">
        <v>116</v>
      </c>
      <c r="AZ4034">
        <v>6320</v>
      </c>
      <c r="BA4034" t="s">
        <v>20227</v>
      </c>
      <c r="BB4034" t="s">
        <v>938</v>
      </c>
      <c r="BC4034">
        <v>116</v>
      </c>
      <c r="BD4034">
        <v>6320</v>
      </c>
      <c r="BE4034" t="s">
        <v>13379</v>
      </c>
      <c r="BF4034" t="s">
        <v>938</v>
      </c>
      <c r="BH4034">
        <v>119</v>
      </c>
      <c r="BI4034">
        <v>6320</v>
      </c>
      <c r="BJ4034" t="s">
        <v>6731</v>
      </c>
      <c r="BK4034" t="s">
        <v>936</v>
      </c>
      <c r="BP4034">
        <v>209</v>
      </c>
      <c r="BQ4034">
        <v>6250</v>
      </c>
      <c r="BS4034">
        <v>2</v>
      </c>
    </row>
    <row r="4035" spans="43:71" x14ac:dyDescent="0.2">
      <c r="AQ4035">
        <v>116</v>
      </c>
      <c r="AR4035">
        <v>6330</v>
      </c>
      <c r="AS4035" t="s">
        <v>33974</v>
      </c>
      <c r="AT4035" t="s">
        <v>936</v>
      </c>
      <c r="AU4035">
        <v>116</v>
      </c>
      <c r="AV4035">
        <v>6330</v>
      </c>
      <c r="AW4035" t="s">
        <v>27076</v>
      </c>
      <c r="AX4035" t="s">
        <v>936</v>
      </c>
      <c r="AY4035">
        <v>116</v>
      </c>
      <c r="AZ4035">
        <v>6330</v>
      </c>
      <c r="BA4035" t="s">
        <v>20228</v>
      </c>
      <c r="BB4035" t="s">
        <v>936</v>
      </c>
      <c r="BC4035">
        <v>116</v>
      </c>
      <c r="BD4035">
        <v>6330</v>
      </c>
      <c r="BE4035" t="s">
        <v>13380</v>
      </c>
      <c r="BF4035" t="s">
        <v>936</v>
      </c>
      <c r="BH4035">
        <v>119</v>
      </c>
      <c r="BI4035">
        <v>6330</v>
      </c>
      <c r="BJ4035" t="s">
        <v>6732</v>
      </c>
      <c r="BK4035" t="s">
        <v>936</v>
      </c>
      <c r="BP4035">
        <v>209</v>
      </c>
      <c r="BQ4035">
        <v>6256</v>
      </c>
      <c r="BS4035">
        <v>2</v>
      </c>
    </row>
    <row r="4036" spans="43:71" x14ac:dyDescent="0.2">
      <c r="AQ4036">
        <v>116</v>
      </c>
      <c r="AR4036">
        <v>6340</v>
      </c>
      <c r="AS4036" t="s">
        <v>33975</v>
      </c>
      <c r="AT4036" t="s">
        <v>936</v>
      </c>
      <c r="AU4036">
        <v>116</v>
      </c>
      <c r="AV4036">
        <v>6340</v>
      </c>
      <c r="AW4036" t="s">
        <v>27077</v>
      </c>
      <c r="AX4036" t="s">
        <v>936</v>
      </c>
      <c r="AY4036">
        <v>116</v>
      </c>
      <c r="AZ4036">
        <v>6340</v>
      </c>
      <c r="BA4036" t="s">
        <v>20229</v>
      </c>
      <c r="BB4036" t="s">
        <v>936</v>
      </c>
      <c r="BC4036">
        <v>116</v>
      </c>
      <c r="BD4036">
        <v>6340</v>
      </c>
      <c r="BE4036" t="s">
        <v>13381</v>
      </c>
      <c r="BF4036" t="s">
        <v>936</v>
      </c>
      <c r="BH4036">
        <v>119</v>
      </c>
      <c r="BI4036">
        <v>6340</v>
      </c>
      <c r="BJ4036" t="s">
        <v>6733</v>
      </c>
      <c r="BK4036" t="s">
        <v>936</v>
      </c>
      <c r="BP4036">
        <v>209</v>
      </c>
      <c r="BQ4036">
        <v>6260</v>
      </c>
      <c r="BS4036">
        <v>2</v>
      </c>
    </row>
    <row r="4037" spans="43:71" x14ac:dyDescent="0.2">
      <c r="AQ4037">
        <v>116</v>
      </c>
      <c r="AR4037">
        <v>6350</v>
      </c>
      <c r="AS4037" t="s">
        <v>33976</v>
      </c>
      <c r="AT4037" t="s">
        <v>936</v>
      </c>
      <c r="AU4037">
        <v>116</v>
      </c>
      <c r="AV4037">
        <v>6350</v>
      </c>
      <c r="AW4037" t="s">
        <v>27078</v>
      </c>
      <c r="AX4037" t="s">
        <v>936</v>
      </c>
      <c r="AY4037">
        <v>116</v>
      </c>
      <c r="AZ4037">
        <v>6350</v>
      </c>
      <c r="BA4037" t="s">
        <v>20230</v>
      </c>
      <c r="BB4037" t="s">
        <v>936</v>
      </c>
      <c r="BC4037">
        <v>116</v>
      </c>
      <c r="BD4037">
        <v>6350</v>
      </c>
      <c r="BE4037" t="s">
        <v>13382</v>
      </c>
      <c r="BF4037" t="s">
        <v>936</v>
      </c>
      <c r="BH4037">
        <v>119</v>
      </c>
      <c r="BI4037">
        <v>6350</v>
      </c>
      <c r="BJ4037" t="s">
        <v>6734</v>
      </c>
      <c r="BK4037" t="s">
        <v>936</v>
      </c>
      <c r="BP4037">
        <v>209</v>
      </c>
      <c r="BQ4037">
        <v>6270</v>
      </c>
      <c r="BS4037">
        <v>2</v>
      </c>
    </row>
    <row r="4038" spans="43:71" x14ac:dyDescent="0.2">
      <c r="AQ4038">
        <v>116</v>
      </c>
      <c r="AR4038">
        <v>6360</v>
      </c>
      <c r="AS4038" t="s">
        <v>33977</v>
      </c>
      <c r="AT4038" t="s">
        <v>936</v>
      </c>
      <c r="AU4038">
        <v>116</v>
      </c>
      <c r="AV4038">
        <v>6360</v>
      </c>
      <c r="AW4038" t="s">
        <v>27079</v>
      </c>
      <c r="AX4038" t="s">
        <v>936</v>
      </c>
      <c r="AY4038">
        <v>116</v>
      </c>
      <c r="AZ4038">
        <v>6360</v>
      </c>
      <c r="BA4038" t="s">
        <v>20231</v>
      </c>
      <c r="BB4038" t="s">
        <v>936</v>
      </c>
      <c r="BC4038">
        <v>116</v>
      </c>
      <c r="BD4038">
        <v>6360</v>
      </c>
      <c r="BE4038" t="s">
        <v>13383</v>
      </c>
      <c r="BF4038" t="s">
        <v>936</v>
      </c>
      <c r="BH4038">
        <v>119</v>
      </c>
      <c r="BI4038">
        <v>6360</v>
      </c>
      <c r="BJ4038" t="s">
        <v>6735</v>
      </c>
      <c r="BK4038" t="s">
        <v>936</v>
      </c>
      <c r="BP4038">
        <v>209</v>
      </c>
      <c r="BQ4038">
        <v>6280</v>
      </c>
      <c r="BS4038">
        <v>2</v>
      </c>
    </row>
    <row r="4039" spans="43:71" x14ac:dyDescent="0.2">
      <c r="AQ4039">
        <v>116</v>
      </c>
      <c r="AR4039">
        <v>7205</v>
      </c>
      <c r="AS4039" t="s">
        <v>33978</v>
      </c>
      <c r="AT4039" t="s">
        <v>937</v>
      </c>
      <c r="AU4039">
        <v>116</v>
      </c>
      <c r="AV4039">
        <v>7205</v>
      </c>
      <c r="AW4039" t="s">
        <v>27080</v>
      </c>
      <c r="AX4039" t="s">
        <v>937</v>
      </c>
      <c r="AY4039">
        <v>116</v>
      </c>
      <c r="AZ4039">
        <v>7205</v>
      </c>
      <c r="BA4039" t="s">
        <v>20232</v>
      </c>
      <c r="BB4039" t="s">
        <v>937</v>
      </c>
      <c r="BC4039">
        <v>116</v>
      </c>
      <c r="BD4039">
        <v>7205</v>
      </c>
      <c r="BE4039" t="s">
        <v>13384</v>
      </c>
      <c r="BF4039" t="s">
        <v>937</v>
      </c>
      <c r="BH4039">
        <v>119</v>
      </c>
      <c r="BI4039">
        <v>7205</v>
      </c>
      <c r="BJ4039" t="s">
        <v>6736</v>
      </c>
      <c r="BK4039" t="s">
        <v>937</v>
      </c>
      <c r="BP4039">
        <v>209</v>
      </c>
      <c r="BQ4039">
        <v>6290</v>
      </c>
      <c r="BS4039">
        <v>2</v>
      </c>
    </row>
    <row r="4040" spans="43:71" x14ac:dyDescent="0.2">
      <c r="AQ4040">
        <v>116</v>
      </c>
      <c r="AR4040">
        <v>7206</v>
      </c>
      <c r="AS4040" t="s">
        <v>33979</v>
      </c>
      <c r="AT4040" t="s">
        <v>936</v>
      </c>
      <c r="AU4040">
        <v>116</v>
      </c>
      <c r="AV4040">
        <v>7206</v>
      </c>
      <c r="AW4040" t="s">
        <v>27081</v>
      </c>
      <c r="AX4040" t="s">
        <v>936</v>
      </c>
      <c r="AY4040">
        <v>116</v>
      </c>
      <c r="AZ4040">
        <v>7206</v>
      </c>
      <c r="BA4040" t="s">
        <v>20233</v>
      </c>
      <c r="BB4040" t="s">
        <v>936</v>
      </c>
      <c r="BC4040">
        <v>116</v>
      </c>
      <c r="BD4040">
        <v>7206</v>
      </c>
      <c r="BE4040" t="s">
        <v>13385</v>
      </c>
      <c r="BF4040" t="s">
        <v>936</v>
      </c>
      <c r="BH4040">
        <v>119</v>
      </c>
      <c r="BI4040">
        <v>7206</v>
      </c>
      <c r="BJ4040" t="s">
        <v>6737</v>
      </c>
      <c r="BK4040" t="s">
        <v>936</v>
      </c>
      <c r="BP4040">
        <v>209</v>
      </c>
      <c r="BQ4040">
        <v>6300</v>
      </c>
      <c r="BS4040">
        <v>1</v>
      </c>
    </row>
    <row r="4041" spans="43:71" x14ac:dyDescent="0.2">
      <c r="AQ4041">
        <v>116</v>
      </c>
      <c r="AR4041">
        <v>7207</v>
      </c>
      <c r="AS4041" t="s">
        <v>33980</v>
      </c>
      <c r="AT4041" t="s">
        <v>937</v>
      </c>
      <c r="AU4041">
        <v>116</v>
      </c>
      <c r="AV4041">
        <v>7207</v>
      </c>
      <c r="AW4041" t="s">
        <v>27082</v>
      </c>
      <c r="AX4041" t="s">
        <v>937</v>
      </c>
      <c r="AY4041">
        <v>116</v>
      </c>
      <c r="AZ4041">
        <v>7207</v>
      </c>
      <c r="BA4041" t="s">
        <v>20234</v>
      </c>
      <c r="BB4041" t="s">
        <v>937</v>
      </c>
      <c r="BC4041">
        <v>116</v>
      </c>
      <c r="BD4041">
        <v>7207</v>
      </c>
      <c r="BE4041" t="s">
        <v>13386</v>
      </c>
      <c r="BF4041" t="s">
        <v>937</v>
      </c>
      <c r="BH4041">
        <v>119</v>
      </c>
      <c r="BI4041">
        <v>7207</v>
      </c>
      <c r="BJ4041" t="s">
        <v>6738</v>
      </c>
      <c r="BK4041" t="s">
        <v>936</v>
      </c>
      <c r="BP4041">
        <v>209</v>
      </c>
      <c r="BQ4041">
        <v>6310</v>
      </c>
      <c r="BS4041">
        <v>2</v>
      </c>
    </row>
    <row r="4042" spans="43:71" x14ac:dyDescent="0.2">
      <c r="AQ4042">
        <v>116</v>
      </c>
      <c r="AR4042">
        <v>7210</v>
      </c>
      <c r="AS4042" t="s">
        <v>33981</v>
      </c>
      <c r="AT4042" t="s">
        <v>937</v>
      </c>
      <c r="AU4042">
        <v>116</v>
      </c>
      <c r="AV4042">
        <v>7210</v>
      </c>
      <c r="AW4042" t="s">
        <v>27083</v>
      </c>
      <c r="AX4042" t="s">
        <v>937</v>
      </c>
      <c r="AY4042">
        <v>116</v>
      </c>
      <c r="AZ4042">
        <v>7210</v>
      </c>
      <c r="BA4042" t="s">
        <v>20235</v>
      </c>
      <c r="BB4042" t="s">
        <v>937</v>
      </c>
      <c r="BC4042">
        <v>116</v>
      </c>
      <c r="BD4042">
        <v>7210</v>
      </c>
      <c r="BE4042" t="s">
        <v>13387</v>
      </c>
      <c r="BF4042" t="s">
        <v>937</v>
      </c>
      <c r="BH4042">
        <v>119</v>
      </c>
      <c r="BI4042">
        <v>7210</v>
      </c>
      <c r="BJ4042" t="s">
        <v>6739</v>
      </c>
      <c r="BK4042" t="s">
        <v>939</v>
      </c>
      <c r="BP4042">
        <v>209</v>
      </c>
      <c r="BQ4042">
        <v>6320</v>
      </c>
      <c r="BS4042">
        <v>2</v>
      </c>
    </row>
    <row r="4043" spans="43:71" x14ac:dyDescent="0.2">
      <c r="AQ4043">
        <v>116</v>
      </c>
      <c r="AR4043">
        <v>8073</v>
      </c>
      <c r="AS4043" t="s">
        <v>33982</v>
      </c>
      <c r="AT4043" t="s">
        <v>936</v>
      </c>
      <c r="AU4043">
        <v>116</v>
      </c>
      <c r="AV4043">
        <v>8073</v>
      </c>
      <c r="AW4043" t="s">
        <v>27084</v>
      </c>
      <c r="AX4043" t="s">
        <v>936</v>
      </c>
      <c r="AY4043">
        <v>116</v>
      </c>
      <c r="AZ4043">
        <v>8073</v>
      </c>
      <c r="BA4043" t="s">
        <v>20236</v>
      </c>
      <c r="BB4043" t="s">
        <v>936</v>
      </c>
      <c r="BC4043">
        <v>116</v>
      </c>
      <c r="BD4043">
        <v>8073</v>
      </c>
      <c r="BE4043" t="s">
        <v>13388</v>
      </c>
      <c r="BF4043" t="s">
        <v>936</v>
      </c>
      <c r="BH4043">
        <v>119</v>
      </c>
      <c r="BI4043">
        <v>8073</v>
      </c>
      <c r="BJ4043" t="s">
        <v>6740</v>
      </c>
      <c r="BK4043" t="s">
        <v>936</v>
      </c>
      <c r="BP4043">
        <v>209</v>
      </c>
      <c r="BQ4043">
        <v>6330</v>
      </c>
      <c r="BS4043">
        <v>2</v>
      </c>
    </row>
    <row r="4044" spans="43:71" x14ac:dyDescent="0.2">
      <c r="AQ4044">
        <v>116</v>
      </c>
      <c r="AR4044">
        <v>8074</v>
      </c>
      <c r="AS4044" t="s">
        <v>33983</v>
      </c>
      <c r="AT4044" t="s">
        <v>937</v>
      </c>
      <c r="AU4044">
        <v>116</v>
      </c>
      <c r="AV4044">
        <v>8074</v>
      </c>
      <c r="AW4044" t="s">
        <v>27085</v>
      </c>
      <c r="AX4044" t="s">
        <v>937</v>
      </c>
      <c r="AY4044">
        <v>116</v>
      </c>
      <c r="AZ4044">
        <v>8074</v>
      </c>
      <c r="BA4044" t="s">
        <v>20237</v>
      </c>
      <c r="BB4044" t="s">
        <v>937</v>
      </c>
      <c r="BC4044">
        <v>116</v>
      </c>
      <c r="BD4044">
        <v>8074</v>
      </c>
      <c r="BE4044" t="s">
        <v>13389</v>
      </c>
      <c r="BF4044" t="s">
        <v>937</v>
      </c>
      <c r="BH4044">
        <v>119</v>
      </c>
      <c r="BI4044">
        <v>8074</v>
      </c>
      <c r="BJ4044" t="s">
        <v>6741</v>
      </c>
      <c r="BK4044" t="s">
        <v>937</v>
      </c>
      <c r="BP4044">
        <v>209</v>
      </c>
      <c r="BQ4044">
        <v>6340</v>
      </c>
      <c r="BS4044">
        <v>2</v>
      </c>
    </row>
    <row r="4045" spans="43:71" x14ac:dyDescent="0.2">
      <c r="AQ4045">
        <v>116</v>
      </c>
      <c r="AR4045">
        <v>8075</v>
      </c>
      <c r="AS4045" t="s">
        <v>33984</v>
      </c>
      <c r="AT4045" t="s">
        <v>936</v>
      </c>
      <c r="AU4045">
        <v>116</v>
      </c>
      <c r="AV4045">
        <v>8075</v>
      </c>
      <c r="AW4045" t="s">
        <v>27086</v>
      </c>
      <c r="AX4045" t="s">
        <v>936</v>
      </c>
      <c r="AY4045">
        <v>116</v>
      </c>
      <c r="AZ4045">
        <v>8075</v>
      </c>
      <c r="BA4045" t="s">
        <v>20238</v>
      </c>
      <c r="BB4045" t="s">
        <v>936</v>
      </c>
      <c r="BC4045">
        <v>116</v>
      </c>
      <c r="BD4045">
        <v>8075</v>
      </c>
      <c r="BE4045" t="s">
        <v>13390</v>
      </c>
      <c r="BF4045" t="s">
        <v>936</v>
      </c>
      <c r="BH4045">
        <v>119</v>
      </c>
      <c r="BI4045">
        <v>8075</v>
      </c>
      <c r="BJ4045" t="s">
        <v>6742</v>
      </c>
      <c r="BK4045" t="s">
        <v>936</v>
      </c>
      <c r="BP4045">
        <v>248</v>
      </c>
      <c r="BQ4045">
        <v>6010</v>
      </c>
      <c r="BS4045">
        <v>2</v>
      </c>
    </row>
    <row r="4046" spans="43:71" x14ac:dyDescent="0.2">
      <c r="AQ4046">
        <v>116</v>
      </c>
      <c r="AR4046">
        <v>8076</v>
      </c>
      <c r="AS4046" t="s">
        <v>33985</v>
      </c>
      <c r="AT4046" t="s">
        <v>937</v>
      </c>
      <c r="AU4046">
        <v>116</v>
      </c>
      <c r="AV4046">
        <v>8076</v>
      </c>
      <c r="AW4046" t="s">
        <v>27087</v>
      </c>
      <c r="AX4046" t="s">
        <v>937</v>
      </c>
      <c r="AY4046">
        <v>116</v>
      </c>
      <c r="AZ4046">
        <v>8076</v>
      </c>
      <c r="BA4046" t="s">
        <v>20239</v>
      </c>
      <c r="BB4046" t="s">
        <v>937</v>
      </c>
      <c r="BC4046">
        <v>116</v>
      </c>
      <c r="BD4046">
        <v>8076</v>
      </c>
      <c r="BE4046" t="s">
        <v>13391</v>
      </c>
      <c r="BF4046" t="s">
        <v>937</v>
      </c>
      <c r="BH4046">
        <v>119</v>
      </c>
      <c r="BI4046">
        <v>8076</v>
      </c>
      <c r="BJ4046" t="s">
        <v>6743</v>
      </c>
      <c r="BK4046" t="s">
        <v>937</v>
      </c>
      <c r="BP4046">
        <v>248</v>
      </c>
      <c r="BQ4046">
        <v>6020</v>
      </c>
      <c r="BS4046">
        <v>2</v>
      </c>
    </row>
    <row r="4047" spans="43:71" x14ac:dyDescent="0.2">
      <c r="AQ4047">
        <v>116</v>
      </c>
      <c r="AR4047">
        <v>8077</v>
      </c>
      <c r="AS4047" t="s">
        <v>33986</v>
      </c>
      <c r="AT4047" t="s">
        <v>937</v>
      </c>
      <c r="AU4047">
        <v>116</v>
      </c>
      <c r="AV4047">
        <v>8077</v>
      </c>
      <c r="AW4047" t="s">
        <v>27088</v>
      </c>
      <c r="AX4047" t="s">
        <v>937</v>
      </c>
      <c r="AY4047">
        <v>116</v>
      </c>
      <c r="AZ4047">
        <v>8077</v>
      </c>
      <c r="BA4047" t="s">
        <v>20240</v>
      </c>
      <c r="BB4047" t="s">
        <v>937</v>
      </c>
      <c r="BC4047">
        <v>116</v>
      </c>
      <c r="BD4047">
        <v>8077</v>
      </c>
      <c r="BE4047" t="s">
        <v>13392</v>
      </c>
      <c r="BF4047" t="s">
        <v>937</v>
      </c>
      <c r="BH4047">
        <v>119</v>
      </c>
      <c r="BI4047">
        <v>8077</v>
      </c>
      <c r="BJ4047" t="s">
        <v>6744</v>
      </c>
      <c r="BK4047" t="s">
        <v>937</v>
      </c>
      <c r="BP4047">
        <v>248</v>
      </c>
      <c r="BQ4047">
        <v>6030</v>
      </c>
      <c r="BS4047">
        <v>2</v>
      </c>
    </row>
    <row r="4048" spans="43:71" x14ac:dyDescent="0.2">
      <c r="AQ4048">
        <v>116</v>
      </c>
      <c r="AR4048">
        <v>8078</v>
      </c>
      <c r="AS4048" t="s">
        <v>33987</v>
      </c>
      <c r="AT4048" t="s">
        <v>937</v>
      </c>
      <c r="AU4048">
        <v>116</v>
      </c>
      <c r="AV4048">
        <v>8078</v>
      </c>
      <c r="AW4048" t="s">
        <v>27089</v>
      </c>
      <c r="AX4048" t="s">
        <v>937</v>
      </c>
      <c r="AY4048">
        <v>116</v>
      </c>
      <c r="AZ4048">
        <v>8078</v>
      </c>
      <c r="BA4048" t="s">
        <v>20241</v>
      </c>
      <c r="BB4048" t="s">
        <v>937</v>
      </c>
      <c r="BC4048">
        <v>116</v>
      </c>
      <c r="BD4048">
        <v>8078</v>
      </c>
      <c r="BE4048" t="s">
        <v>13393</v>
      </c>
      <c r="BF4048" t="s">
        <v>937</v>
      </c>
      <c r="BH4048">
        <v>119</v>
      </c>
      <c r="BI4048">
        <v>8078</v>
      </c>
      <c r="BJ4048" t="s">
        <v>6745</v>
      </c>
      <c r="BK4048" t="s">
        <v>937</v>
      </c>
      <c r="BP4048">
        <v>248</v>
      </c>
      <c r="BQ4048">
        <v>6040</v>
      </c>
      <c r="BS4048">
        <v>2</v>
      </c>
    </row>
    <row r="4049" spans="43:71" x14ac:dyDescent="0.2">
      <c r="AQ4049">
        <v>116</v>
      </c>
      <c r="AR4049">
        <v>8079</v>
      </c>
      <c r="AS4049" t="s">
        <v>33988</v>
      </c>
      <c r="AT4049" t="s">
        <v>937</v>
      </c>
      <c r="AU4049">
        <v>116</v>
      </c>
      <c r="AV4049">
        <v>8079</v>
      </c>
      <c r="AW4049" t="s">
        <v>27090</v>
      </c>
      <c r="AX4049" t="s">
        <v>937</v>
      </c>
      <c r="AY4049">
        <v>116</v>
      </c>
      <c r="AZ4049">
        <v>8079</v>
      </c>
      <c r="BA4049" t="s">
        <v>20242</v>
      </c>
      <c r="BB4049" t="s">
        <v>937</v>
      </c>
      <c r="BC4049">
        <v>116</v>
      </c>
      <c r="BD4049">
        <v>8079</v>
      </c>
      <c r="BE4049" t="s">
        <v>13394</v>
      </c>
      <c r="BF4049" t="s">
        <v>937</v>
      </c>
      <c r="BH4049">
        <v>119</v>
      </c>
      <c r="BI4049">
        <v>8079</v>
      </c>
      <c r="BJ4049" t="s">
        <v>6746</v>
      </c>
      <c r="BK4049" t="s">
        <v>937</v>
      </c>
      <c r="BP4049">
        <v>248</v>
      </c>
      <c r="BQ4049">
        <v>6070</v>
      </c>
      <c r="BS4049">
        <v>2</v>
      </c>
    </row>
    <row r="4050" spans="43:71" x14ac:dyDescent="0.2">
      <c r="AQ4050">
        <v>116</v>
      </c>
      <c r="AR4050">
        <v>8080</v>
      </c>
      <c r="AS4050" t="s">
        <v>33989</v>
      </c>
      <c r="AT4050" t="s">
        <v>937</v>
      </c>
      <c r="AU4050">
        <v>116</v>
      </c>
      <c r="AV4050">
        <v>8080</v>
      </c>
      <c r="AW4050" t="s">
        <v>27091</v>
      </c>
      <c r="AX4050" t="s">
        <v>937</v>
      </c>
      <c r="AY4050">
        <v>116</v>
      </c>
      <c r="AZ4050">
        <v>8080</v>
      </c>
      <c r="BA4050" t="s">
        <v>20243</v>
      </c>
      <c r="BB4050" t="s">
        <v>937</v>
      </c>
      <c r="BC4050">
        <v>116</v>
      </c>
      <c r="BD4050">
        <v>8080</v>
      </c>
      <c r="BE4050" t="s">
        <v>13395</v>
      </c>
      <c r="BF4050" t="s">
        <v>937</v>
      </c>
      <c r="BH4050">
        <v>119</v>
      </c>
      <c r="BI4050">
        <v>8080</v>
      </c>
      <c r="BJ4050" t="s">
        <v>6747</v>
      </c>
      <c r="BK4050" t="s">
        <v>937</v>
      </c>
      <c r="BP4050">
        <v>248</v>
      </c>
      <c r="BQ4050">
        <v>6080</v>
      </c>
      <c r="BS4050">
        <v>2</v>
      </c>
    </row>
    <row r="4051" spans="43:71" x14ac:dyDescent="0.2">
      <c r="AQ4051">
        <v>116</v>
      </c>
      <c r="AR4051">
        <v>8081</v>
      </c>
      <c r="AS4051" t="s">
        <v>33990</v>
      </c>
      <c r="AT4051" t="s">
        <v>937</v>
      </c>
      <c r="AU4051">
        <v>116</v>
      </c>
      <c r="AV4051">
        <v>8081</v>
      </c>
      <c r="AW4051" t="s">
        <v>27092</v>
      </c>
      <c r="AX4051" t="s">
        <v>937</v>
      </c>
      <c r="AY4051">
        <v>116</v>
      </c>
      <c r="AZ4051">
        <v>8081</v>
      </c>
      <c r="BA4051" t="s">
        <v>20244</v>
      </c>
      <c r="BB4051" t="s">
        <v>937</v>
      </c>
      <c r="BC4051">
        <v>116</v>
      </c>
      <c r="BD4051">
        <v>8081</v>
      </c>
      <c r="BE4051" t="s">
        <v>13396</v>
      </c>
      <c r="BF4051" t="s">
        <v>937</v>
      </c>
      <c r="BH4051">
        <v>119</v>
      </c>
      <c r="BI4051">
        <v>8081</v>
      </c>
      <c r="BJ4051" t="s">
        <v>6748</v>
      </c>
      <c r="BK4051" t="s">
        <v>938</v>
      </c>
      <c r="BP4051">
        <v>248</v>
      </c>
      <c r="BQ4051">
        <v>6090</v>
      </c>
      <c r="BS4051">
        <v>2</v>
      </c>
    </row>
    <row r="4052" spans="43:71" x14ac:dyDescent="0.2">
      <c r="AQ4052">
        <v>116</v>
      </c>
      <c r="AR4052">
        <v>8082</v>
      </c>
      <c r="AS4052" t="s">
        <v>33991</v>
      </c>
      <c r="AT4052" t="s">
        <v>938</v>
      </c>
      <c r="AU4052">
        <v>116</v>
      </c>
      <c r="AV4052">
        <v>8082</v>
      </c>
      <c r="AW4052" t="s">
        <v>27093</v>
      </c>
      <c r="AX4052" t="s">
        <v>938</v>
      </c>
      <c r="AY4052">
        <v>116</v>
      </c>
      <c r="AZ4052">
        <v>8082</v>
      </c>
      <c r="BA4052" t="s">
        <v>20245</v>
      </c>
      <c r="BB4052" t="s">
        <v>938</v>
      </c>
      <c r="BC4052">
        <v>116</v>
      </c>
      <c r="BD4052">
        <v>8082</v>
      </c>
      <c r="BE4052" t="s">
        <v>13397</v>
      </c>
      <c r="BF4052" t="s">
        <v>938</v>
      </c>
      <c r="BH4052">
        <v>119</v>
      </c>
      <c r="BI4052">
        <v>8082</v>
      </c>
      <c r="BJ4052" t="s">
        <v>6749</v>
      </c>
      <c r="BK4052" t="s">
        <v>937</v>
      </c>
      <c r="BP4052">
        <v>248</v>
      </c>
      <c r="BQ4052">
        <v>6100</v>
      </c>
      <c r="BS4052">
        <v>2</v>
      </c>
    </row>
    <row r="4053" spans="43:71" x14ac:dyDescent="0.2">
      <c r="AQ4053">
        <v>116</v>
      </c>
      <c r="AR4053">
        <v>8083</v>
      </c>
      <c r="AS4053" t="s">
        <v>33992</v>
      </c>
      <c r="AT4053" t="s">
        <v>937</v>
      </c>
      <c r="AU4053">
        <v>116</v>
      </c>
      <c r="AV4053">
        <v>8083</v>
      </c>
      <c r="AW4053" t="s">
        <v>27094</v>
      </c>
      <c r="AX4053" t="s">
        <v>937</v>
      </c>
      <c r="AY4053">
        <v>116</v>
      </c>
      <c r="AZ4053">
        <v>8083</v>
      </c>
      <c r="BA4053" t="s">
        <v>20246</v>
      </c>
      <c r="BB4053" t="s">
        <v>937</v>
      </c>
      <c r="BC4053">
        <v>116</v>
      </c>
      <c r="BD4053">
        <v>8083</v>
      </c>
      <c r="BE4053" t="s">
        <v>13398</v>
      </c>
      <c r="BF4053" t="s">
        <v>937</v>
      </c>
      <c r="BH4053">
        <v>119</v>
      </c>
      <c r="BI4053">
        <v>8083</v>
      </c>
      <c r="BJ4053" t="s">
        <v>6750</v>
      </c>
      <c r="BK4053" t="s">
        <v>937</v>
      </c>
      <c r="BP4053">
        <v>248</v>
      </c>
      <c r="BQ4053">
        <v>6101</v>
      </c>
      <c r="BS4053">
        <v>2</v>
      </c>
    </row>
    <row r="4054" spans="43:71" x14ac:dyDescent="0.2">
      <c r="AQ4054">
        <v>116</v>
      </c>
      <c r="AR4054">
        <v>8084</v>
      </c>
      <c r="AS4054" t="s">
        <v>33993</v>
      </c>
      <c r="AT4054" t="s">
        <v>937</v>
      </c>
      <c r="AU4054">
        <v>116</v>
      </c>
      <c r="AV4054">
        <v>8084</v>
      </c>
      <c r="AW4054" t="s">
        <v>27095</v>
      </c>
      <c r="AX4054" t="s">
        <v>937</v>
      </c>
      <c r="AY4054">
        <v>116</v>
      </c>
      <c r="AZ4054">
        <v>8084</v>
      </c>
      <c r="BA4054" t="s">
        <v>20247</v>
      </c>
      <c r="BB4054" t="s">
        <v>937</v>
      </c>
      <c r="BC4054">
        <v>116</v>
      </c>
      <c r="BD4054">
        <v>8084</v>
      </c>
      <c r="BE4054" t="s">
        <v>13399</v>
      </c>
      <c r="BF4054" t="s">
        <v>937</v>
      </c>
      <c r="BH4054">
        <v>119</v>
      </c>
      <c r="BI4054">
        <v>8084</v>
      </c>
      <c r="BJ4054" t="s">
        <v>6751</v>
      </c>
      <c r="BK4054" t="s">
        <v>937</v>
      </c>
      <c r="BP4054">
        <v>248</v>
      </c>
      <c r="BQ4054">
        <v>6110</v>
      </c>
      <c r="BS4054">
        <v>2</v>
      </c>
    </row>
    <row r="4055" spans="43:71" x14ac:dyDescent="0.2">
      <c r="AQ4055">
        <v>117</v>
      </c>
      <c r="AR4055">
        <v>6010</v>
      </c>
      <c r="AS4055" t="s">
        <v>33994</v>
      </c>
      <c r="AT4055" t="s">
        <v>937</v>
      </c>
      <c r="AU4055">
        <v>117</v>
      </c>
      <c r="AV4055">
        <v>6010</v>
      </c>
      <c r="AW4055" t="s">
        <v>27096</v>
      </c>
      <c r="AX4055" t="s">
        <v>937</v>
      </c>
      <c r="AY4055">
        <v>117</v>
      </c>
      <c r="AZ4055">
        <v>6010</v>
      </c>
      <c r="BA4055" t="s">
        <v>20248</v>
      </c>
      <c r="BB4055" t="s">
        <v>937</v>
      </c>
      <c r="BC4055">
        <v>117</v>
      </c>
      <c r="BD4055">
        <v>6010</v>
      </c>
      <c r="BE4055" t="s">
        <v>13400</v>
      </c>
      <c r="BF4055" t="s">
        <v>937</v>
      </c>
      <c r="BH4055">
        <v>121</v>
      </c>
      <c r="BI4055">
        <v>6010</v>
      </c>
      <c r="BJ4055" t="s">
        <v>6752</v>
      </c>
      <c r="BK4055" t="s">
        <v>937</v>
      </c>
      <c r="BP4055">
        <v>248</v>
      </c>
      <c r="BQ4055">
        <v>6130</v>
      </c>
      <c r="BS4055">
        <v>2</v>
      </c>
    </row>
    <row r="4056" spans="43:71" x14ac:dyDescent="0.2">
      <c r="AQ4056">
        <v>117</v>
      </c>
      <c r="AR4056">
        <v>6020</v>
      </c>
      <c r="AS4056" t="s">
        <v>33995</v>
      </c>
      <c r="AT4056" t="s">
        <v>937</v>
      </c>
      <c r="AU4056">
        <v>117</v>
      </c>
      <c r="AV4056">
        <v>6020</v>
      </c>
      <c r="AW4056" t="s">
        <v>27097</v>
      </c>
      <c r="AX4056" t="s">
        <v>937</v>
      </c>
      <c r="AY4056">
        <v>117</v>
      </c>
      <c r="AZ4056">
        <v>6020</v>
      </c>
      <c r="BA4056" t="s">
        <v>20249</v>
      </c>
      <c r="BB4056" t="s">
        <v>937</v>
      </c>
      <c r="BC4056">
        <v>117</v>
      </c>
      <c r="BD4056">
        <v>6020</v>
      </c>
      <c r="BE4056" t="s">
        <v>13401</v>
      </c>
      <c r="BF4056" t="s">
        <v>937</v>
      </c>
      <c r="BH4056">
        <v>121</v>
      </c>
      <c r="BI4056">
        <v>6020</v>
      </c>
      <c r="BJ4056" t="s">
        <v>6753</v>
      </c>
      <c r="BK4056" t="s">
        <v>937</v>
      </c>
      <c r="BP4056">
        <v>248</v>
      </c>
      <c r="BQ4056">
        <v>6131</v>
      </c>
      <c r="BS4056">
        <v>2</v>
      </c>
    </row>
    <row r="4057" spans="43:71" x14ac:dyDescent="0.2">
      <c r="AQ4057">
        <v>117</v>
      </c>
      <c r="AR4057">
        <v>6030</v>
      </c>
      <c r="AS4057" t="s">
        <v>33996</v>
      </c>
      <c r="AT4057" t="s">
        <v>937</v>
      </c>
      <c r="AU4057">
        <v>117</v>
      </c>
      <c r="AV4057">
        <v>6030</v>
      </c>
      <c r="AW4057" t="s">
        <v>27098</v>
      </c>
      <c r="AX4057" t="s">
        <v>937</v>
      </c>
      <c r="AY4057">
        <v>117</v>
      </c>
      <c r="AZ4057">
        <v>6030</v>
      </c>
      <c r="BA4057" t="s">
        <v>20250</v>
      </c>
      <c r="BB4057" t="s">
        <v>937</v>
      </c>
      <c r="BC4057">
        <v>117</v>
      </c>
      <c r="BD4057">
        <v>6030</v>
      </c>
      <c r="BE4057" t="s">
        <v>13402</v>
      </c>
      <c r="BF4057" t="s">
        <v>937</v>
      </c>
      <c r="BH4057">
        <v>121</v>
      </c>
      <c r="BI4057">
        <v>6030</v>
      </c>
      <c r="BJ4057" t="s">
        <v>6754</v>
      </c>
      <c r="BK4057" t="s">
        <v>937</v>
      </c>
      <c r="BP4057">
        <v>248</v>
      </c>
      <c r="BQ4057">
        <v>6140</v>
      </c>
      <c r="BS4057">
        <v>2</v>
      </c>
    </row>
    <row r="4058" spans="43:71" x14ac:dyDescent="0.2">
      <c r="AQ4058">
        <v>117</v>
      </c>
      <c r="AR4058">
        <v>6040</v>
      </c>
      <c r="AS4058" t="s">
        <v>33997</v>
      </c>
      <c r="AT4058" t="s">
        <v>937</v>
      </c>
      <c r="AU4058">
        <v>117</v>
      </c>
      <c r="AV4058">
        <v>6040</v>
      </c>
      <c r="AW4058" t="s">
        <v>27099</v>
      </c>
      <c r="AX4058" t="s">
        <v>937</v>
      </c>
      <c r="AY4058">
        <v>117</v>
      </c>
      <c r="AZ4058">
        <v>6040</v>
      </c>
      <c r="BA4058" t="s">
        <v>20251</v>
      </c>
      <c r="BB4058" t="s">
        <v>937</v>
      </c>
      <c r="BC4058">
        <v>117</v>
      </c>
      <c r="BD4058">
        <v>6040</v>
      </c>
      <c r="BE4058" t="s">
        <v>13403</v>
      </c>
      <c r="BF4058" t="s">
        <v>937</v>
      </c>
      <c r="BH4058">
        <v>121</v>
      </c>
      <c r="BI4058">
        <v>6040</v>
      </c>
      <c r="BJ4058" t="s">
        <v>6755</v>
      </c>
      <c r="BK4058" t="s">
        <v>937</v>
      </c>
      <c r="BP4058">
        <v>248</v>
      </c>
      <c r="BQ4058">
        <v>6150</v>
      </c>
      <c r="BS4058">
        <v>2</v>
      </c>
    </row>
    <row r="4059" spans="43:71" x14ac:dyDescent="0.2">
      <c r="AQ4059">
        <v>117</v>
      </c>
      <c r="AR4059">
        <v>6070</v>
      </c>
      <c r="AS4059" t="s">
        <v>33998</v>
      </c>
      <c r="AT4059" t="s">
        <v>936</v>
      </c>
      <c r="AU4059">
        <v>117</v>
      </c>
      <c r="AV4059">
        <v>6070</v>
      </c>
      <c r="AW4059" t="s">
        <v>27100</v>
      </c>
      <c r="AX4059" t="s">
        <v>936</v>
      </c>
      <c r="AY4059">
        <v>117</v>
      </c>
      <c r="AZ4059">
        <v>6070</v>
      </c>
      <c r="BA4059" t="s">
        <v>20252</v>
      </c>
      <c r="BB4059" t="s">
        <v>936</v>
      </c>
      <c r="BC4059">
        <v>117</v>
      </c>
      <c r="BD4059">
        <v>6070</v>
      </c>
      <c r="BE4059" t="s">
        <v>13404</v>
      </c>
      <c r="BF4059" t="s">
        <v>936</v>
      </c>
      <c r="BH4059">
        <v>121</v>
      </c>
      <c r="BI4059">
        <v>6070</v>
      </c>
      <c r="BJ4059" t="s">
        <v>6756</v>
      </c>
      <c r="BK4059" t="s">
        <v>937</v>
      </c>
      <c r="BP4059">
        <v>248</v>
      </c>
      <c r="BQ4059">
        <v>6160</v>
      </c>
      <c r="BS4059">
        <v>2</v>
      </c>
    </row>
    <row r="4060" spans="43:71" x14ac:dyDescent="0.2">
      <c r="AQ4060">
        <v>117</v>
      </c>
      <c r="AR4060">
        <v>6080</v>
      </c>
      <c r="AS4060" t="s">
        <v>33999</v>
      </c>
      <c r="AT4060" t="s">
        <v>937</v>
      </c>
      <c r="AU4060">
        <v>117</v>
      </c>
      <c r="AV4060">
        <v>6080</v>
      </c>
      <c r="AW4060" t="s">
        <v>27101</v>
      </c>
      <c r="AX4060" t="s">
        <v>937</v>
      </c>
      <c r="AY4060">
        <v>117</v>
      </c>
      <c r="AZ4060">
        <v>6080</v>
      </c>
      <c r="BA4060" t="s">
        <v>20253</v>
      </c>
      <c r="BB4060" t="s">
        <v>937</v>
      </c>
      <c r="BC4060">
        <v>117</v>
      </c>
      <c r="BD4060">
        <v>6080</v>
      </c>
      <c r="BE4060" t="s">
        <v>13405</v>
      </c>
      <c r="BF4060" t="s">
        <v>937</v>
      </c>
      <c r="BH4060">
        <v>121</v>
      </c>
      <c r="BI4060">
        <v>6080</v>
      </c>
      <c r="BJ4060" t="s">
        <v>6757</v>
      </c>
      <c r="BK4060" t="s">
        <v>936</v>
      </c>
      <c r="BP4060">
        <v>248</v>
      </c>
      <c r="BQ4060">
        <v>6170</v>
      </c>
      <c r="BS4060">
        <v>2</v>
      </c>
    </row>
    <row r="4061" spans="43:71" x14ac:dyDescent="0.2">
      <c r="AQ4061">
        <v>117</v>
      </c>
      <c r="AR4061">
        <v>6090</v>
      </c>
      <c r="AS4061" t="s">
        <v>34000</v>
      </c>
      <c r="AT4061" t="s">
        <v>938</v>
      </c>
      <c r="AU4061">
        <v>117</v>
      </c>
      <c r="AV4061">
        <v>6090</v>
      </c>
      <c r="AW4061" t="s">
        <v>27102</v>
      </c>
      <c r="AX4061" t="s">
        <v>938</v>
      </c>
      <c r="AY4061">
        <v>117</v>
      </c>
      <c r="AZ4061">
        <v>6090</v>
      </c>
      <c r="BA4061" t="s">
        <v>20254</v>
      </c>
      <c r="BB4061" t="s">
        <v>938</v>
      </c>
      <c r="BC4061">
        <v>117</v>
      </c>
      <c r="BD4061">
        <v>6090</v>
      </c>
      <c r="BE4061" t="s">
        <v>13406</v>
      </c>
      <c r="BF4061" t="s">
        <v>938</v>
      </c>
      <c r="BH4061">
        <v>121</v>
      </c>
      <c r="BI4061">
        <v>6090</v>
      </c>
      <c r="BJ4061" t="s">
        <v>6758</v>
      </c>
      <c r="BK4061" t="s">
        <v>937</v>
      </c>
      <c r="BP4061">
        <v>248</v>
      </c>
      <c r="BQ4061">
        <v>6180</v>
      </c>
      <c r="BS4061">
        <v>2</v>
      </c>
    </row>
    <row r="4062" spans="43:71" x14ac:dyDescent="0.2">
      <c r="AQ4062">
        <v>117</v>
      </c>
      <c r="AR4062">
        <v>6100</v>
      </c>
      <c r="AS4062" t="s">
        <v>34001</v>
      </c>
      <c r="AT4062" t="s">
        <v>937</v>
      </c>
      <c r="AU4062">
        <v>117</v>
      </c>
      <c r="AV4062">
        <v>6100</v>
      </c>
      <c r="AW4062" t="s">
        <v>27103</v>
      </c>
      <c r="AX4062" t="s">
        <v>937</v>
      </c>
      <c r="AY4062">
        <v>117</v>
      </c>
      <c r="AZ4062">
        <v>6100</v>
      </c>
      <c r="BA4062" t="s">
        <v>20255</v>
      </c>
      <c r="BB4062" t="s">
        <v>937</v>
      </c>
      <c r="BC4062">
        <v>117</v>
      </c>
      <c r="BD4062">
        <v>6100</v>
      </c>
      <c r="BE4062" t="s">
        <v>13407</v>
      </c>
      <c r="BF4062" t="s">
        <v>937</v>
      </c>
      <c r="BH4062">
        <v>121</v>
      </c>
      <c r="BI4062">
        <v>6100</v>
      </c>
      <c r="BJ4062" t="s">
        <v>6759</v>
      </c>
      <c r="BK4062" t="s">
        <v>937</v>
      </c>
      <c r="BP4062">
        <v>248</v>
      </c>
      <c r="BQ4062">
        <v>6190</v>
      </c>
      <c r="BS4062">
        <v>2</v>
      </c>
    </row>
    <row r="4063" spans="43:71" x14ac:dyDescent="0.2">
      <c r="AQ4063">
        <v>117</v>
      </c>
      <c r="AR4063">
        <v>6101</v>
      </c>
      <c r="AS4063" t="s">
        <v>34002</v>
      </c>
      <c r="AT4063" t="s">
        <v>937</v>
      </c>
      <c r="AU4063">
        <v>117</v>
      </c>
      <c r="AV4063">
        <v>6101</v>
      </c>
      <c r="AW4063" t="s">
        <v>27104</v>
      </c>
      <c r="AX4063" t="s">
        <v>937</v>
      </c>
      <c r="AY4063">
        <v>117</v>
      </c>
      <c r="AZ4063">
        <v>6101</v>
      </c>
      <c r="BA4063" t="s">
        <v>20256</v>
      </c>
      <c r="BB4063" t="s">
        <v>937</v>
      </c>
      <c r="BC4063">
        <v>117</v>
      </c>
      <c r="BD4063">
        <v>6101</v>
      </c>
      <c r="BE4063" t="s">
        <v>13408</v>
      </c>
      <c r="BF4063" t="s">
        <v>937</v>
      </c>
      <c r="BH4063">
        <v>121</v>
      </c>
      <c r="BI4063">
        <v>6101</v>
      </c>
      <c r="BJ4063" t="s">
        <v>6760</v>
      </c>
      <c r="BK4063" t="s">
        <v>936</v>
      </c>
      <c r="BP4063">
        <v>248</v>
      </c>
      <c r="BQ4063">
        <v>6200</v>
      </c>
      <c r="BS4063">
        <v>2</v>
      </c>
    </row>
    <row r="4064" spans="43:71" x14ac:dyDescent="0.2">
      <c r="AQ4064">
        <v>117</v>
      </c>
      <c r="AR4064">
        <v>6110</v>
      </c>
      <c r="AS4064" t="s">
        <v>34003</v>
      </c>
      <c r="AT4064" t="s">
        <v>936</v>
      </c>
      <c r="AU4064">
        <v>117</v>
      </c>
      <c r="AV4064">
        <v>6110</v>
      </c>
      <c r="AW4064" t="s">
        <v>27105</v>
      </c>
      <c r="AX4064" t="s">
        <v>936</v>
      </c>
      <c r="AY4064">
        <v>117</v>
      </c>
      <c r="AZ4064">
        <v>6110</v>
      </c>
      <c r="BA4064" t="s">
        <v>20257</v>
      </c>
      <c r="BB4064" t="s">
        <v>936</v>
      </c>
      <c r="BC4064">
        <v>117</v>
      </c>
      <c r="BD4064">
        <v>6110</v>
      </c>
      <c r="BE4064" t="s">
        <v>13409</v>
      </c>
      <c r="BF4064" t="s">
        <v>936</v>
      </c>
      <c r="BH4064">
        <v>121</v>
      </c>
      <c r="BI4064">
        <v>6110</v>
      </c>
      <c r="BJ4064" t="s">
        <v>6761</v>
      </c>
      <c r="BK4064" t="s">
        <v>936</v>
      </c>
      <c r="BP4064">
        <v>248</v>
      </c>
      <c r="BQ4064">
        <v>6210</v>
      </c>
      <c r="BS4064">
        <v>1</v>
      </c>
    </row>
    <row r="4065" spans="43:71" x14ac:dyDescent="0.2">
      <c r="AQ4065">
        <v>117</v>
      </c>
      <c r="AR4065">
        <v>6130</v>
      </c>
      <c r="AS4065" t="s">
        <v>34004</v>
      </c>
      <c r="AT4065" t="s">
        <v>936</v>
      </c>
      <c r="AU4065">
        <v>117</v>
      </c>
      <c r="AV4065">
        <v>6130</v>
      </c>
      <c r="AW4065" t="s">
        <v>27106</v>
      </c>
      <c r="AX4065" t="s">
        <v>936</v>
      </c>
      <c r="AY4065">
        <v>117</v>
      </c>
      <c r="AZ4065">
        <v>6130</v>
      </c>
      <c r="BA4065" t="s">
        <v>20258</v>
      </c>
      <c r="BB4065" t="s">
        <v>937</v>
      </c>
      <c r="BC4065">
        <v>117</v>
      </c>
      <c r="BD4065">
        <v>6130</v>
      </c>
      <c r="BE4065" t="s">
        <v>13410</v>
      </c>
      <c r="BF4065" t="s">
        <v>936</v>
      </c>
      <c r="BH4065">
        <v>121</v>
      </c>
      <c r="BI4065">
        <v>6130</v>
      </c>
      <c r="BJ4065" t="s">
        <v>6762</v>
      </c>
      <c r="BK4065" t="s">
        <v>936</v>
      </c>
      <c r="BP4065">
        <v>248</v>
      </c>
      <c r="BQ4065">
        <v>6240</v>
      </c>
      <c r="BS4065">
        <v>2</v>
      </c>
    </row>
    <row r="4066" spans="43:71" x14ac:dyDescent="0.2">
      <c r="AQ4066">
        <v>117</v>
      </c>
      <c r="AR4066">
        <v>6131</v>
      </c>
      <c r="AS4066" t="s">
        <v>34005</v>
      </c>
      <c r="AT4066" t="s">
        <v>937</v>
      </c>
      <c r="AU4066">
        <v>117</v>
      </c>
      <c r="AV4066">
        <v>6131</v>
      </c>
      <c r="AW4066" t="s">
        <v>27107</v>
      </c>
      <c r="AX4066" t="s">
        <v>937</v>
      </c>
      <c r="AY4066">
        <v>117</v>
      </c>
      <c r="AZ4066">
        <v>6131</v>
      </c>
      <c r="BA4066" t="s">
        <v>20259</v>
      </c>
      <c r="BB4066" t="s">
        <v>937</v>
      </c>
      <c r="BC4066">
        <v>117</v>
      </c>
      <c r="BD4066">
        <v>6131</v>
      </c>
      <c r="BE4066" t="s">
        <v>13411</v>
      </c>
      <c r="BF4066" t="s">
        <v>937</v>
      </c>
      <c r="BH4066">
        <v>121</v>
      </c>
      <c r="BI4066">
        <v>6131</v>
      </c>
      <c r="BJ4066" t="s">
        <v>6763</v>
      </c>
      <c r="BK4066" t="s">
        <v>936</v>
      </c>
      <c r="BP4066">
        <v>248</v>
      </c>
      <c r="BQ4066">
        <v>6250</v>
      </c>
      <c r="BS4066">
        <v>2</v>
      </c>
    </row>
    <row r="4067" spans="43:71" x14ac:dyDescent="0.2">
      <c r="AQ4067">
        <v>117</v>
      </c>
      <c r="AR4067">
        <v>6140</v>
      </c>
      <c r="AS4067" t="s">
        <v>34006</v>
      </c>
      <c r="AT4067" t="s">
        <v>937</v>
      </c>
      <c r="AU4067">
        <v>117</v>
      </c>
      <c r="AV4067">
        <v>6140</v>
      </c>
      <c r="AW4067" t="s">
        <v>27108</v>
      </c>
      <c r="AX4067" t="s">
        <v>937</v>
      </c>
      <c r="AY4067">
        <v>117</v>
      </c>
      <c r="AZ4067">
        <v>6140</v>
      </c>
      <c r="BA4067" t="s">
        <v>20260</v>
      </c>
      <c r="BB4067" t="s">
        <v>937</v>
      </c>
      <c r="BC4067">
        <v>117</v>
      </c>
      <c r="BD4067">
        <v>6140</v>
      </c>
      <c r="BE4067" t="s">
        <v>13412</v>
      </c>
      <c r="BF4067" t="s">
        <v>937</v>
      </c>
      <c r="BH4067">
        <v>121</v>
      </c>
      <c r="BI4067">
        <v>6140</v>
      </c>
      <c r="BJ4067" t="s">
        <v>6764</v>
      </c>
      <c r="BK4067" t="s">
        <v>937</v>
      </c>
      <c r="BP4067">
        <v>248</v>
      </c>
      <c r="BQ4067">
        <v>6256</v>
      </c>
      <c r="BS4067">
        <v>2</v>
      </c>
    </row>
    <row r="4068" spans="43:71" x14ac:dyDescent="0.2">
      <c r="AQ4068">
        <v>117</v>
      </c>
      <c r="AR4068">
        <v>6150</v>
      </c>
      <c r="AS4068" t="s">
        <v>34007</v>
      </c>
      <c r="AT4068" t="s">
        <v>937</v>
      </c>
      <c r="AU4068">
        <v>117</v>
      </c>
      <c r="AV4068">
        <v>6150</v>
      </c>
      <c r="AW4068" t="s">
        <v>27109</v>
      </c>
      <c r="AX4068" t="s">
        <v>937</v>
      </c>
      <c r="AY4068">
        <v>117</v>
      </c>
      <c r="AZ4068">
        <v>6150</v>
      </c>
      <c r="BA4068" t="s">
        <v>20261</v>
      </c>
      <c r="BB4068" t="s">
        <v>937</v>
      </c>
      <c r="BC4068">
        <v>117</v>
      </c>
      <c r="BD4068">
        <v>6150</v>
      </c>
      <c r="BE4068" t="s">
        <v>13413</v>
      </c>
      <c r="BF4068" t="s">
        <v>937</v>
      </c>
      <c r="BH4068">
        <v>121</v>
      </c>
      <c r="BI4068">
        <v>6150</v>
      </c>
      <c r="BJ4068" t="s">
        <v>6765</v>
      </c>
      <c r="BK4068" t="s">
        <v>937</v>
      </c>
      <c r="BP4068">
        <v>248</v>
      </c>
      <c r="BQ4068">
        <v>6260</v>
      </c>
      <c r="BS4068">
        <v>2</v>
      </c>
    </row>
    <row r="4069" spans="43:71" x14ac:dyDescent="0.2">
      <c r="AQ4069">
        <v>117</v>
      </c>
      <c r="AR4069">
        <v>6160</v>
      </c>
      <c r="AS4069" t="s">
        <v>34008</v>
      </c>
      <c r="AT4069" t="s">
        <v>937</v>
      </c>
      <c r="AU4069">
        <v>117</v>
      </c>
      <c r="AV4069">
        <v>6160</v>
      </c>
      <c r="AW4069" t="s">
        <v>27110</v>
      </c>
      <c r="AX4069" t="s">
        <v>937</v>
      </c>
      <c r="AY4069">
        <v>117</v>
      </c>
      <c r="AZ4069">
        <v>6160</v>
      </c>
      <c r="BA4069" t="s">
        <v>20262</v>
      </c>
      <c r="BB4069" t="s">
        <v>937</v>
      </c>
      <c r="BC4069">
        <v>117</v>
      </c>
      <c r="BD4069">
        <v>6160</v>
      </c>
      <c r="BE4069" t="s">
        <v>13414</v>
      </c>
      <c r="BF4069" t="s">
        <v>937</v>
      </c>
      <c r="BH4069">
        <v>121</v>
      </c>
      <c r="BI4069">
        <v>6160</v>
      </c>
      <c r="BJ4069" t="s">
        <v>6766</v>
      </c>
      <c r="BK4069" t="s">
        <v>937</v>
      </c>
      <c r="BP4069">
        <v>248</v>
      </c>
      <c r="BQ4069">
        <v>6270</v>
      </c>
      <c r="BS4069">
        <v>2</v>
      </c>
    </row>
    <row r="4070" spans="43:71" x14ac:dyDescent="0.2">
      <c r="AQ4070">
        <v>117</v>
      </c>
      <c r="AR4070">
        <v>6170</v>
      </c>
      <c r="AS4070" t="s">
        <v>34009</v>
      </c>
      <c r="AT4070" t="s">
        <v>937</v>
      </c>
      <c r="AU4070">
        <v>117</v>
      </c>
      <c r="AV4070">
        <v>6170</v>
      </c>
      <c r="AW4070" t="s">
        <v>27111</v>
      </c>
      <c r="AX4070" t="s">
        <v>937</v>
      </c>
      <c r="AY4070">
        <v>117</v>
      </c>
      <c r="AZ4070">
        <v>6170</v>
      </c>
      <c r="BA4070" t="s">
        <v>20263</v>
      </c>
      <c r="BB4070" t="s">
        <v>938</v>
      </c>
      <c r="BC4070">
        <v>117</v>
      </c>
      <c r="BD4070">
        <v>6170</v>
      </c>
      <c r="BE4070" t="s">
        <v>13415</v>
      </c>
      <c r="BF4070" t="s">
        <v>938</v>
      </c>
      <c r="BH4070">
        <v>121</v>
      </c>
      <c r="BI4070">
        <v>6170</v>
      </c>
      <c r="BJ4070" t="s">
        <v>6767</v>
      </c>
      <c r="BK4070" t="s">
        <v>937</v>
      </c>
      <c r="BP4070">
        <v>248</v>
      </c>
      <c r="BQ4070">
        <v>6280</v>
      </c>
      <c r="BS4070">
        <v>2</v>
      </c>
    </row>
    <row r="4071" spans="43:71" x14ac:dyDescent="0.2">
      <c r="AQ4071">
        <v>117</v>
      </c>
      <c r="AR4071">
        <v>6180</v>
      </c>
      <c r="AS4071" t="s">
        <v>34010</v>
      </c>
      <c r="AT4071" t="s">
        <v>937</v>
      </c>
      <c r="AU4071">
        <v>117</v>
      </c>
      <c r="AV4071">
        <v>6180</v>
      </c>
      <c r="AW4071" t="s">
        <v>27112</v>
      </c>
      <c r="AX4071" t="s">
        <v>937</v>
      </c>
      <c r="AY4071">
        <v>117</v>
      </c>
      <c r="AZ4071">
        <v>6180</v>
      </c>
      <c r="BA4071" t="s">
        <v>20264</v>
      </c>
      <c r="BB4071" t="s">
        <v>937</v>
      </c>
      <c r="BC4071">
        <v>117</v>
      </c>
      <c r="BD4071">
        <v>6180</v>
      </c>
      <c r="BE4071" t="s">
        <v>13416</v>
      </c>
      <c r="BF4071" t="s">
        <v>937</v>
      </c>
      <c r="BH4071">
        <v>121</v>
      </c>
      <c r="BI4071">
        <v>6180</v>
      </c>
      <c r="BJ4071" t="s">
        <v>6768</v>
      </c>
      <c r="BK4071" t="s">
        <v>937</v>
      </c>
      <c r="BP4071">
        <v>248</v>
      </c>
      <c r="BQ4071">
        <v>6290</v>
      </c>
      <c r="BS4071">
        <v>2</v>
      </c>
    </row>
    <row r="4072" spans="43:71" x14ac:dyDescent="0.2">
      <c r="AQ4072">
        <v>117</v>
      </c>
      <c r="AR4072">
        <v>6190</v>
      </c>
      <c r="AS4072" t="s">
        <v>34011</v>
      </c>
      <c r="AT4072" t="s">
        <v>937</v>
      </c>
      <c r="AU4072">
        <v>117</v>
      </c>
      <c r="AV4072">
        <v>6190</v>
      </c>
      <c r="AW4072" t="s">
        <v>27113</v>
      </c>
      <c r="AX4072" t="s">
        <v>937</v>
      </c>
      <c r="AY4072">
        <v>117</v>
      </c>
      <c r="AZ4072">
        <v>6190</v>
      </c>
      <c r="BA4072" t="s">
        <v>20265</v>
      </c>
      <c r="BB4072" t="s">
        <v>937</v>
      </c>
      <c r="BC4072">
        <v>117</v>
      </c>
      <c r="BD4072">
        <v>6190</v>
      </c>
      <c r="BE4072" t="s">
        <v>13417</v>
      </c>
      <c r="BF4072" t="s">
        <v>937</v>
      </c>
      <c r="BH4072">
        <v>121</v>
      </c>
      <c r="BI4072">
        <v>6190</v>
      </c>
      <c r="BJ4072" t="s">
        <v>6769</v>
      </c>
      <c r="BK4072" t="s">
        <v>937</v>
      </c>
      <c r="BP4072">
        <v>248</v>
      </c>
      <c r="BQ4072">
        <v>6300</v>
      </c>
      <c r="BS4072">
        <v>1</v>
      </c>
    </row>
    <row r="4073" spans="43:71" x14ac:dyDescent="0.2">
      <c r="AQ4073">
        <v>117</v>
      </c>
      <c r="AR4073">
        <v>6200</v>
      </c>
      <c r="AS4073" t="s">
        <v>34012</v>
      </c>
      <c r="AT4073" t="s">
        <v>937</v>
      </c>
      <c r="AU4073">
        <v>117</v>
      </c>
      <c r="AV4073">
        <v>6200</v>
      </c>
      <c r="AW4073" t="s">
        <v>27114</v>
      </c>
      <c r="AX4073" t="s">
        <v>937</v>
      </c>
      <c r="AY4073">
        <v>117</v>
      </c>
      <c r="AZ4073">
        <v>6200</v>
      </c>
      <c r="BA4073" t="s">
        <v>20266</v>
      </c>
      <c r="BB4073" t="s">
        <v>937</v>
      </c>
      <c r="BC4073">
        <v>117</v>
      </c>
      <c r="BD4073">
        <v>6200</v>
      </c>
      <c r="BE4073" t="s">
        <v>13418</v>
      </c>
      <c r="BF4073" t="s">
        <v>937</v>
      </c>
      <c r="BH4073">
        <v>121</v>
      </c>
      <c r="BI4073">
        <v>6200</v>
      </c>
      <c r="BJ4073" t="s">
        <v>6770</v>
      </c>
      <c r="BK4073" t="s">
        <v>937</v>
      </c>
      <c r="BP4073">
        <v>248</v>
      </c>
      <c r="BQ4073">
        <v>6310</v>
      </c>
      <c r="BS4073">
        <v>2</v>
      </c>
    </row>
    <row r="4074" spans="43:71" x14ac:dyDescent="0.2">
      <c r="AQ4074">
        <v>117</v>
      </c>
      <c r="AR4074">
        <v>6210</v>
      </c>
      <c r="AS4074" t="s">
        <v>34013</v>
      </c>
      <c r="AT4074" t="s">
        <v>936</v>
      </c>
      <c r="AU4074">
        <v>117</v>
      </c>
      <c r="AV4074">
        <v>6210</v>
      </c>
      <c r="AW4074" t="s">
        <v>27115</v>
      </c>
      <c r="AX4074" t="s">
        <v>936</v>
      </c>
      <c r="AY4074">
        <v>117</v>
      </c>
      <c r="AZ4074">
        <v>6210</v>
      </c>
      <c r="BA4074" t="s">
        <v>20267</v>
      </c>
      <c r="BB4074" t="s">
        <v>936</v>
      </c>
      <c r="BC4074">
        <v>117</v>
      </c>
      <c r="BD4074">
        <v>6210</v>
      </c>
      <c r="BE4074" t="s">
        <v>13419</v>
      </c>
      <c r="BF4074" t="s">
        <v>936</v>
      </c>
      <c r="BH4074">
        <v>121</v>
      </c>
      <c r="BI4074">
        <v>6210</v>
      </c>
      <c r="BJ4074" t="s">
        <v>6771</v>
      </c>
      <c r="BK4074" t="s">
        <v>936</v>
      </c>
      <c r="BP4074">
        <v>248</v>
      </c>
      <c r="BQ4074">
        <v>6320</v>
      </c>
      <c r="BS4074">
        <v>2</v>
      </c>
    </row>
    <row r="4075" spans="43:71" x14ac:dyDescent="0.2">
      <c r="AQ4075">
        <v>117</v>
      </c>
      <c r="AR4075">
        <v>6240</v>
      </c>
      <c r="AS4075" t="s">
        <v>34014</v>
      </c>
      <c r="AT4075" t="s">
        <v>937</v>
      </c>
      <c r="AU4075">
        <v>117</v>
      </c>
      <c r="AV4075">
        <v>6240</v>
      </c>
      <c r="AW4075" t="s">
        <v>27116</v>
      </c>
      <c r="AX4075" t="s">
        <v>937</v>
      </c>
      <c r="AY4075">
        <v>117</v>
      </c>
      <c r="AZ4075">
        <v>6240</v>
      </c>
      <c r="BA4075" t="s">
        <v>20268</v>
      </c>
      <c r="BB4075" t="s">
        <v>937</v>
      </c>
      <c r="BC4075">
        <v>117</v>
      </c>
      <c r="BD4075">
        <v>6240</v>
      </c>
      <c r="BE4075" t="s">
        <v>13420</v>
      </c>
      <c r="BF4075" t="s">
        <v>937</v>
      </c>
      <c r="BH4075">
        <v>121</v>
      </c>
      <c r="BI4075">
        <v>6240</v>
      </c>
      <c r="BJ4075" t="s">
        <v>6772</v>
      </c>
      <c r="BK4075" t="s">
        <v>937</v>
      </c>
      <c r="BP4075">
        <v>248</v>
      </c>
      <c r="BQ4075">
        <v>6330</v>
      </c>
      <c r="BS4075">
        <v>2</v>
      </c>
    </row>
    <row r="4076" spans="43:71" x14ac:dyDescent="0.2">
      <c r="AQ4076">
        <v>117</v>
      </c>
      <c r="AR4076">
        <v>6250</v>
      </c>
      <c r="AS4076" t="s">
        <v>34015</v>
      </c>
      <c r="AT4076" t="s">
        <v>936</v>
      </c>
      <c r="AU4076">
        <v>117</v>
      </c>
      <c r="AV4076">
        <v>6250</v>
      </c>
      <c r="AW4076" t="s">
        <v>27117</v>
      </c>
      <c r="AX4076" t="s">
        <v>936</v>
      </c>
      <c r="AY4076">
        <v>117</v>
      </c>
      <c r="AZ4076">
        <v>6250</v>
      </c>
      <c r="BA4076" t="s">
        <v>20269</v>
      </c>
      <c r="BB4076" t="s">
        <v>936</v>
      </c>
      <c r="BC4076">
        <v>117</v>
      </c>
      <c r="BD4076">
        <v>6250</v>
      </c>
      <c r="BE4076" t="s">
        <v>13421</v>
      </c>
      <c r="BF4076" t="s">
        <v>936</v>
      </c>
      <c r="BH4076">
        <v>121</v>
      </c>
      <c r="BI4076">
        <v>6250</v>
      </c>
      <c r="BJ4076" t="s">
        <v>6773</v>
      </c>
      <c r="BK4076" t="s">
        <v>936</v>
      </c>
      <c r="BP4076">
        <v>248</v>
      </c>
      <c r="BQ4076">
        <v>6340</v>
      </c>
      <c r="BS4076">
        <v>2</v>
      </c>
    </row>
    <row r="4077" spans="43:71" x14ac:dyDescent="0.2">
      <c r="AQ4077">
        <v>117</v>
      </c>
      <c r="AR4077">
        <v>6256</v>
      </c>
      <c r="AS4077" t="s">
        <v>34016</v>
      </c>
      <c r="AT4077" t="s">
        <v>936</v>
      </c>
      <c r="AU4077">
        <v>117</v>
      </c>
      <c r="AV4077">
        <v>6256</v>
      </c>
      <c r="AW4077" t="s">
        <v>27118</v>
      </c>
      <c r="AX4077" t="s">
        <v>936</v>
      </c>
      <c r="AY4077">
        <v>117</v>
      </c>
      <c r="AZ4077">
        <v>6256</v>
      </c>
      <c r="BA4077" t="s">
        <v>20270</v>
      </c>
      <c r="BB4077" t="s">
        <v>936</v>
      </c>
      <c r="BC4077">
        <v>117</v>
      </c>
      <c r="BD4077">
        <v>6256</v>
      </c>
      <c r="BE4077" t="s">
        <v>13422</v>
      </c>
      <c r="BF4077" t="s">
        <v>936</v>
      </c>
      <c r="BH4077">
        <v>121</v>
      </c>
      <c r="BI4077">
        <v>6256</v>
      </c>
      <c r="BJ4077" t="s">
        <v>6774</v>
      </c>
      <c r="BK4077" t="s">
        <v>936</v>
      </c>
      <c r="BP4077">
        <v>249</v>
      </c>
      <c r="BQ4077">
        <v>6010</v>
      </c>
      <c r="BS4077">
        <v>2</v>
      </c>
    </row>
    <row r="4078" spans="43:71" x14ac:dyDescent="0.2">
      <c r="AQ4078">
        <v>117</v>
      </c>
      <c r="AR4078">
        <v>6260</v>
      </c>
      <c r="AS4078" t="s">
        <v>34017</v>
      </c>
      <c r="AT4078" t="s">
        <v>937</v>
      </c>
      <c r="AU4078">
        <v>117</v>
      </c>
      <c r="AV4078">
        <v>6260</v>
      </c>
      <c r="AW4078" t="s">
        <v>27119</v>
      </c>
      <c r="AX4078" t="s">
        <v>937</v>
      </c>
      <c r="AY4078">
        <v>117</v>
      </c>
      <c r="AZ4078">
        <v>6260</v>
      </c>
      <c r="BA4078" t="s">
        <v>20271</v>
      </c>
      <c r="BB4078" t="s">
        <v>937</v>
      </c>
      <c r="BC4078">
        <v>117</v>
      </c>
      <c r="BD4078">
        <v>6260</v>
      </c>
      <c r="BE4078" t="s">
        <v>13423</v>
      </c>
      <c r="BF4078" t="s">
        <v>937</v>
      </c>
      <c r="BH4078">
        <v>121</v>
      </c>
      <c r="BI4078">
        <v>6260</v>
      </c>
      <c r="BJ4078" t="s">
        <v>6775</v>
      </c>
      <c r="BK4078" t="s">
        <v>937</v>
      </c>
      <c r="BP4078">
        <v>249</v>
      </c>
      <c r="BQ4078">
        <v>6020</v>
      </c>
      <c r="BS4078">
        <v>2</v>
      </c>
    </row>
    <row r="4079" spans="43:71" x14ac:dyDescent="0.2">
      <c r="AQ4079">
        <v>117</v>
      </c>
      <c r="AR4079">
        <v>6270</v>
      </c>
      <c r="AS4079" t="s">
        <v>34018</v>
      </c>
      <c r="AT4079" t="s">
        <v>937</v>
      </c>
      <c r="AU4079">
        <v>117</v>
      </c>
      <c r="AV4079">
        <v>6270</v>
      </c>
      <c r="AW4079" t="s">
        <v>27120</v>
      </c>
      <c r="AX4079" t="s">
        <v>937</v>
      </c>
      <c r="AY4079">
        <v>117</v>
      </c>
      <c r="AZ4079">
        <v>6270</v>
      </c>
      <c r="BA4079" t="s">
        <v>20272</v>
      </c>
      <c r="BB4079" t="s">
        <v>937</v>
      </c>
      <c r="BC4079">
        <v>117</v>
      </c>
      <c r="BD4079">
        <v>6270</v>
      </c>
      <c r="BE4079" t="s">
        <v>13424</v>
      </c>
      <c r="BF4079" t="s">
        <v>937</v>
      </c>
      <c r="BH4079">
        <v>121</v>
      </c>
      <c r="BI4079">
        <v>6270</v>
      </c>
      <c r="BJ4079" t="s">
        <v>6776</v>
      </c>
      <c r="BK4079" t="s">
        <v>937</v>
      </c>
      <c r="BP4079">
        <v>249</v>
      </c>
      <c r="BQ4079">
        <v>6030</v>
      </c>
      <c r="BS4079">
        <v>2</v>
      </c>
    </row>
    <row r="4080" spans="43:71" x14ac:dyDescent="0.2">
      <c r="AQ4080">
        <v>117</v>
      </c>
      <c r="AR4080">
        <v>6280</v>
      </c>
      <c r="AS4080" t="s">
        <v>34019</v>
      </c>
      <c r="AT4080" t="s">
        <v>936</v>
      </c>
      <c r="AU4080">
        <v>117</v>
      </c>
      <c r="AV4080">
        <v>6280</v>
      </c>
      <c r="AW4080" t="s">
        <v>27121</v>
      </c>
      <c r="AX4080" t="s">
        <v>936</v>
      </c>
      <c r="AY4080">
        <v>117</v>
      </c>
      <c r="AZ4080">
        <v>6280</v>
      </c>
      <c r="BA4080" t="s">
        <v>20273</v>
      </c>
      <c r="BB4080" t="s">
        <v>936</v>
      </c>
      <c r="BC4080">
        <v>117</v>
      </c>
      <c r="BD4080">
        <v>6280</v>
      </c>
      <c r="BE4080" t="s">
        <v>13425</v>
      </c>
      <c r="BF4080" t="s">
        <v>936</v>
      </c>
      <c r="BH4080">
        <v>121</v>
      </c>
      <c r="BI4080">
        <v>6280</v>
      </c>
      <c r="BJ4080" t="s">
        <v>6777</v>
      </c>
      <c r="BK4080" t="s">
        <v>936</v>
      </c>
      <c r="BP4080">
        <v>249</v>
      </c>
      <c r="BQ4080">
        <v>6040</v>
      </c>
      <c r="BS4080">
        <v>2</v>
      </c>
    </row>
    <row r="4081" spans="43:71" x14ac:dyDescent="0.2">
      <c r="AQ4081">
        <v>117</v>
      </c>
      <c r="AR4081">
        <v>6290</v>
      </c>
      <c r="AS4081" t="s">
        <v>34020</v>
      </c>
      <c r="AT4081" t="s">
        <v>937</v>
      </c>
      <c r="AU4081">
        <v>117</v>
      </c>
      <c r="AV4081">
        <v>6290</v>
      </c>
      <c r="AW4081" t="s">
        <v>27122</v>
      </c>
      <c r="AX4081" t="s">
        <v>937</v>
      </c>
      <c r="AY4081">
        <v>117</v>
      </c>
      <c r="AZ4081">
        <v>6290</v>
      </c>
      <c r="BA4081" t="s">
        <v>20274</v>
      </c>
      <c r="BB4081" t="s">
        <v>936</v>
      </c>
      <c r="BC4081">
        <v>117</v>
      </c>
      <c r="BD4081">
        <v>6290</v>
      </c>
      <c r="BE4081" t="s">
        <v>13426</v>
      </c>
      <c r="BF4081" t="s">
        <v>936</v>
      </c>
      <c r="BH4081">
        <v>121</v>
      </c>
      <c r="BI4081">
        <v>6290</v>
      </c>
      <c r="BJ4081" t="s">
        <v>6778</v>
      </c>
      <c r="BK4081" t="s">
        <v>936</v>
      </c>
      <c r="BP4081">
        <v>249</v>
      </c>
      <c r="BQ4081">
        <v>6070</v>
      </c>
      <c r="BS4081">
        <v>2</v>
      </c>
    </row>
    <row r="4082" spans="43:71" x14ac:dyDescent="0.2">
      <c r="AQ4082">
        <v>117</v>
      </c>
      <c r="AR4082">
        <v>6300</v>
      </c>
      <c r="AS4082" t="s">
        <v>34021</v>
      </c>
      <c r="AT4082" t="s">
        <v>936</v>
      </c>
      <c r="AU4082">
        <v>117</v>
      </c>
      <c r="AV4082">
        <v>6300</v>
      </c>
      <c r="AW4082" t="s">
        <v>27123</v>
      </c>
      <c r="AX4082" t="s">
        <v>936</v>
      </c>
      <c r="AY4082">
        <v>117</v>
      </c>
      <c r="AZ4082">
        <v>6300</v>
      </c>
      <c r="BA4082" t="s">
        <v>20275</v>
      </c>
      <c r="BB4082" t="s">
        <v>936</v>
      </c>
      <c r="BC4082">
        <v>117</v>
      </c>
      <c r="BD4082">
        <v>6300</v>
      </c>
      <c r="BE4082" t="s">
        <v>13427</v>
      </c>
      <c r="BF4082" t="s">
        <v>936</v>
      </c>
      <c r="BH4082">
        <v>121</v>
      </c>
      <c r="BI4082">
        <v>6300</v>
      </c>
      <c r="BJ4082" t="s">
        <v>6779</v>
      </c>
      <c r="BK4082" t="s">
        <v>936</v>
      </c>
      <c r="BP4082">
        <v>249</v>
      </c>
      <c r="BQ4082">
        <v>6080</v>
      </c>
      <c r="BS4082">
        <v>2</v>
      </c>
    </row>
    <row r="4083" spans="43:71" x14ac:dyDescent="0.2">
      <c r="AQ4083">
        <v>117</v>
      </c>
      <c r="AR4083">
        <v>6310</v>
      </c>
      <c r="AS4083" t="s">
        <v>34022</v>
      </c>
      <c r="AT4083" t="s">
        <v>936</v>
      </c>
      <c r="AU4083">
        <v>117</v>
      </c>
      <c r="AV4083">
        <v>6310</v>
      </c>
      <c r="AW4083" t="s">
        <v>27124</v>
      </c>
      <c r="AX4083" t="s">
        <v>936</v>
      </c>
      <c r="AY4083">
        <v>117</v>
      </c>
      <c r="AZ4083">
        <v>6310</v>
      </c>
      <c r="BA4083" t="s">
        <v>20276</v>
      </c>
      <c r="BB4083" t="s">
        <v>936</v>
      </c>
      <c r="BC4083">
        <v>117</v>
      </c>
      <c r="BD4083">
        <v>6310</v>
      </c>
      <c r="BE4083" t="s">
        <v>13428</v>
      </c>
      <c r="BF4083" t="s">
        <v>936</v>
      </c>
      <c r="BH4083">
        <v>121</v>
      </c>
      <c r="BI4083">
        <v>6310</v>
      </c>
      <c r="BJ4083" t="s">
        <v>6780</v>
      </c>
      <c r="BK4083" t="s">
        <v>936</v>
      </c>
      <c r="BP4083">
        <v>249</v>
      </c>
      <c r="BQ4083">
        <v>6090</v>
      </c>
      <c r="BS4083">
        <v>2</v>
      </c>
    </row>
    <row r="4084" spans="43:71" x14ac:dyDescent="0.2">
      <c r="AQ4084">
        <v>117</v>
      </c>
      <c r="AR4084">
        <v>6320</v>
      </c>
      <c r="AS4084" t="s">
        <v>34023</v>
      </c>
      <c r="AT4084" t="s">
        <v>936</v>
      </c>
      <c r="AU4084">
        <v>117</v>
      </c>
      <c r="AV4084">
        <v>6320</v>
      </c>
      <c r="AW4084" t="s">
        <v>27125</v>
      </c>
      <c r="AX4084" t="s">
        <v>936</v>
      </c>
      <c r="AY4084">
        <v>117</v>
      </c>
      <c r="AZ4084">
        <v>6320</v>
      </c>
      <c r="BA4084" t="s">
        <v>20277</v>
      </c>
      <c r="BB4084" t="s">
        <v>936</v>
      </c>
      <c r="BC4084">
        <v>117</v>
      </c>
      <c r="BD4084">
        <v>6320</v>
      </c>
      <c r="BE4084" t="s">
        <v>13429</v>
      </c>
      <c r="BF4084" t="s">
        <v>936</v>
      </c>
      <c r="BH4084">
        <v>121</v>
      </c>
      <c r="BI4084">
        <v>6320</v>
      </c>
      <c r="BJ4084" t="s">
        <v>6781</v>
      </c>
      <c r="BK4084" t="s">
        <v>936</v>
      </c>
      <c r="BP4084">
        <v>249</v>
      </c>
      <c r="BQ4084">
        <v>6100</v>
      </c>
      <c r="BS4084">
        <v>2</v>
      </c>
    </row>
    <row r="4085" spans="43:71" x14ac:dyDescent="0.2">
      <c r="AQ4085">
        <v>117</v>
      </c>
      <c r="AR4085">
        <v>6330</v>
      </c>
      <c r="AS4085" t="s">
        <v>34024</v>
      </c>
      <c r="AT4085" t="s">
        <v>936</v>
      </c>
      <c r="AU4085">
        <v>117</v>
      </c>
      <c r="AV4085">
        <v>6330</v>
      </c>
      <c r="AW4085" t="s">
        <v>27126</v>
      </c>
      <c r="AX4085" t="s">
        <v>936</v>
      </c>
      <c r="AY4085">
        <v>117</v>
      </c>
      <c r="AZ4085">
        <v>6330</v>
      </c>
      <c r="BA4085" t="s">
        <v>20278</v>
      </c>
      <c r="BB4085" t="s">
        <v>936</v>
      </c>
      <c r="BC4085">
        <v>117</v>
      </c>
      <c r="BD4085">
        <v>6330</v>
      </c>
      <c r="BE4085" t="s">
        <v>13430</v>
      </c>
      <c r="BF4085" t="s">
        <v>936</v>
      </c>
      <c r="BH4085">
        <v>121</v>
      </c>
      <c r="BI4085">
        <v>6330</v>
      </c>
      <c r="BJ4085" t="s">
        <v>6782</v>
      </c>
      <c r="BK4085" t="s">
        <v>936</v>
      </c>
      <c r="BP4085">
        <v>249</v>
      </c>
      <c r="BQ4085">
        <v>6101</v>
      </c>
      <c r="BS4085">
        <v>2</v>
      </c>
    </row>
    <row r="4086" spans="43:71" x14ac:dyDescent="0.2">
      <c r="AQ4086">
        <v>117</v>
      </c>
      <c r="AR4086">
        <v>6340</v>
      </c>
      <c r="AS4086" t="s">
        <v>34025</v>
      </c>
      <c r="AT4086" t="s">
        <v>936</v>
      </c>
      <c r="AU4086">
        <v>117</v>
      </c>
      <c r="AV4086">
        <v>6340</v>
      </c>
      <c r="AW4086" t="s">
        <v>27127</v>
      </c>
      <c r="AX4086" t="s">
        <v>936</v>
      </c>
      <c r="AY4086">
        <v>117</v>
      </c>
      <c r="AZ4086">
        <v>6340</v>
      </c>
      <c r="BA4086" t="s">
        <v>20279</v>
      </c>
      <c r="BB4086" t="s">
        <v>936</v>
      </c>
      <c r="BC4086">
        <v>117</v>
      </c>
      <c r="BD4086">
        <v>6340</v>
      </c>
      <c r="BE4086" t="s">
        <v>13431</v>
      </c>
      <c r="BF4086" t="s">
        <v>936</v>
      </c>
      <c r="BH4086">
        <v>121</v>
      </c>
      <c r="BI4086">
        <v>6340</v>
      </c>
      <c r="BJ4086" t="s">
        <v>6783</v>
      </c>
      <c r="BK4086" t="s">
        <v>936</v>
      </c>
      <c r="BP4086">
        <v>249</v>
      </c>
      <c r="BQ4086">
        <v>6110</v>
      </c>
      <c r="BS4086">
        <v>2</v>
      </c>
    </row>
    <row r="4087" spans="43:71" x14ac:dyDescent="0.2">
      <c r="AQ4087">
        <v>117</v>
      </c>
      <c r="AR4087">
        <v>6350</v>
      </c>
      <c r="AS4087" t="s">
        <v>34026</v>
      </c>
      <c r="AT4087" t="s">
        <v>936</v>
      </c>
      <c r="AU4087">
        <v>117</v>
      </c>
      <c r="AV4087">
        <v>6350</v>
      </c>
      <c r="AW4087" t="s">
        <v>27128</v>
      </c>
      <c r="AX4087" t="s">
        <v>936</v>
      </c>
      <c r="AY4087">
        <v>117</v>
      </c>
      <c r="AZ4087">
        <v>6350</v>
      </c>
      <c r="BA4087" t="s">
        <v>20280</v>
      </c>
      <c r="BB4087" t="s">
        <v>936</v>
      </c>
      <c r="BC4087">
        <v>117</v>
      </c>
      <c r="BD4087">
        <v>6350</v>
      </c>
      <c r="BE4087" t="s">
        <v>13432</v>
      </c>
      <c r="BF4087" t="s">
        <v>936</v>
      </c>
      <c r="BH4087">
        <v>121</v>
      </c>
      <c r="BI4087">
        <v>6350</v>
      </c>
      <c r="BJ4087" t="s">
        <v>6784</v>
      </c>
      <c r="BK4087" t="s">
        <v>936</v>
      </c>
      <c r="BP4087">
        <v>249</v>
      </c>
      <c r="BQ4087">
        <v>6130</v>
      </c>
      <c r="BS4087">
        <v>2</v>
      </c>
    </row>
    <row r="4088" spans="43:71" x14ac:dyDescent="0.2">
      <c r="AQ4088">
        <v>117</v>
      </c>
      <c r="AR4088">
        <v>6360</v>
      </c>
      <c r="AS4088" t="s">
        <v>34027</v>
      </c>
      <c r="AT4088" t="s">
        <v>936</v>
      </c>
      <c r="AU4088">
        <v>117</v>
      </c>
      <c r="AV4088">
        <v>6360</v>
      </c>
      <c r="AW4088" t="s">
        <v>27129</v>
      </c>
      <c r="AX4088" t="s">
        <v>936</v>
      </c>
      <c r="AY4088">
        <v>117</v>
      </c>
      <c r="AZ4088">
        <v>6360</v>
      </c>
      <c r="BA4088" t="s">
        <v>20281</v>
      </c>
      <c r="BB4088" t="s">
        <v>936</v>
      </c>
      <c r="BC4088">
        <v>117</v>
      </c>
      <c r="BD4088">
        <v>6360</v>
      </c>
      <c r="BE4088" t="s">
        <v>13433</v>
      </c>
      <c r="BF4088" t="s">
        <v>936</v>
      </c>
      <c r="BH4088">
        <v>121</v>
      </c>
      <c r="BI4088">
        <v>6360</v>
      </c>
      <c r="BJ4088" t="s">
        <v>6785</v>
      </c>
      <c r="BK4088" t="s">
        <v>936</v>
      </c>
      <c r="BP4088">
        <v>249</v>
      </c>
      <c r="BQ4088">
        <v>6131</v>
      </c>
      <c r="BS4088">
        <v>2</v>
      </c>
    </row>
    <row r="4089" spans="43:71" x14ac:dyDescent="0.2">
      <c r="AQ4089">
        <v>117</v>
      </c>
      <c r="AR4089">
        <v>7205</v>
      </c>
      <c r="AS4089" t="s">
        <v>34028</v>
      </c>
      <c r="AT4089" t="s">
        <v>937</v>
      </c>
      <c r="AU4089">
        <v>117</v>
      </c>
      <c r="AV4089">
        <v>7205</v>
      </c>
      <c r="AW4089" t="s">
        <v>27130</v>
      </c>
      <c r="AX4089" t="s">
        <v>937</v>
      </c>
      <c r="AY4089">
        <v>117</v>
      </c>
      <c r="AZ4089">
        <v>7205</v>
      </c>
      <c r="BA4089" t="s">
        <v>20282</v>
      </c>
      <c r="BB4089" t="s">
        <v>937</v>
      </c>
      <c r="BC4089">
        <v>117</v>
      </c>
      <c r="BD4089">
        <v>7205</v>
      </c>
      <c r="BE4089" t="s">
        <v>13434</v>
      </c>
      <c r="BF4089" t="s">
        <v>937</v>
      </c>
      <c r="BH4089">
        <v>121</v>
      </c>
      <c r="BI4089">
        <v>7205</v>
      </c>
      <c r="BJ4089" t="s">
        <v>6786</v>
      </c>
      <c r="BK4089" t="s">
        <v>938</v>
      </c>
      <c r="BP4089">
        <v>249</v>
      </c>
      <c r="BQ4089">
        <v>6140</v>
      </c>
      <c r="BS4089">
        <v>2</v>
      </c>
    </row>
    <row r="4090" spans="43:71" x14ac:dyDescent="0.2">
      <c r="AQ4090">
        <v>117</v>
      </c>
      <c r="AR4090">
        <v>7206</v>
      </c>
      <c r="AS4090" t="s">
        <v>34029</v>
      </c>
      <c r="AT4090" t="s">
        <v>936</v>
      </c>
      <c r="AU4090">
        <v>117</v>
      </c>
      <c r="AV4090">
        <v>7206</v>
      </c>
      <c r="AW4090" t="s">
        <v>27131</v>
      </c>
      <c r="AX4090" t="s">
        <v>936</v>
      </c>
      <c r="AY4090">
        <v>117</v>
      </c>
      <c r="AZ4090">
        <v>7206</v>
      </c>
      <c r="BA4090" t="s">
        <v>20283</v>
      </c>
      <c r="BB4090" t="s">
        <v>936</v>
      </c>
      <c r="BC4090">
        <v>117</v>
      </c>
      <c r="BD4090">
        <v>7206</v>
      </c>
      <c r="BE4090" t="s">
        <v>13435</v>
      </c>
      <c r="BF4090" t="s">
        <v>936</v>
      </c>
      <c r="BH4090">
        <v>121</v>
      </c>
      <c r="BI4090">
        <v>7206</v>
      </c>
      <c r="BJ4090" t="s">
        <v>6787</v>
      </c>
      <c r="BK4090" t="s">
        <v>936</v>
      </c>
      <c r="BP4090">
        <v>249</v>
      </c>
      <c r="BQ4090">
        <v>6150</v>
      </c>
      <c r="BS4090">
        <v>2</v>
      </c>
    </row>
    <row r="4091" spans="43:71" x14ac:dyDescent="0.2">
      <c r="AQ4091">
        <v>117</v>
      </c>
      <c r="AR4091">
        <v>7207</v>
      </c>
      <c r="AS4091" t="s">
        <v>34030</v>
      </c>
      <c r="AT4091" t="s">
        <v>936</v>
      </c>
      <c r="AU4091">
        <v>117</v>
      </c>
      <c r="AV4091">
        <v>7207</v>
      </c>
      <c r="AW4091" t="s">
        <v>27132</v>
      </c>
      <c r="AX4091" t="s">
        <v>936</v>
      </c>
      <c r="AY4091">
        <v>117</v>
      </c>
      <c r="AZ4091">
        <v>7207</v>
      </c>
      <c r="BA4091" t="s">
        <v>20284</v>
      </c>
      <c r="BB4091" t="s">
        <v>936</v>
      </c>
      <c r="BC4091">
        <v>117</v>
      </c>
      <c r="BD4091">
        <v>7207</v>
      </c>
      <c r="BE4091" t="s">
        <v>13436</v>
      </c>
      <c r="BF4091" t="s">
        <v>936</v>
      </c>
      <c r="BH4091">
        <v>121</v>
      </c>
      <c r="BI4091">
        <v>7207</v>
      </c>
      <c r="BJ4091" t="s">
        <v>6788</v>
      </c>
      <c r="BK4091" t="s">
        <v>936</v>
      </c>
      <c r="BP4091">
        <v>249</v>
      </c>
      <c r="BQ4091">
        <v>6160</v>
      </c>
      <c r="BS4091">
        <v>2</v>
      </c>
    </row>
    <row r="4092" spans="43:71" x14ac:dyDescent="0.2">
      <c r="AQ4092">
        <v>117</v>
      </c>
      <c r="AR4092">
        <v>7210</v>
      </c>
      <c r="AS4092" t="s">
        <v>34031</v>
      </c>
      <c r="AT4092" t="s">
        <v>937</v>
      </c>
      <c r="AU4092">
        <v>117</v>
      </c>
      <c r="AV4092">
        <v>7210</v>
      </c>
      <c r="AW4092" t="s">
        <v>27133</v>
      </c>
      <c r="AX4092" t="s">
        <v>937</v>
      </c>
      <c r="AY4092">
        <v>117</v>
      </c>
      <c r="AZ4092">
        <v>7210</v>
      </c>
      <c r="BA4092" t="s">
        <v>20285</v>
      </c>
      <c r="BB4092" t="s">
        <v>937</v>
      </c>
      <c r="BC4092">
        <v>117</v>
      </c>
      <c r="BD4092">
        <v>7210</v>
      </c>
      <c r="BE4092" t="s">
        <v>13437</v>
      </c>
      <c r="BF4092" t="s">
        <v>937</v>
      </c>
      <c r="BH4092">
        <v>121</v>
      </c>
      <c r="BI4092">
        <v>7210</v>
      </c>
      <c r="BJ4092" t="s">
        <v>6789</v>
      </c>
      <c r="BK4092" t="s">
        <v>937</v>
      </c>
      <c r="BP4092">
        <v>249</v>
      </c>
      <c r="BQ4092">
        <v>6170</v>
      </c>
      <c r="BS4092">
        <v>2</v>
      </c>
    </row>
    <row r="4093" spans="43:71" x14ac:dyDescent="0.2">
      <c r="AQ4093">
        <v>117</v>
      </c>
      <c r="AR4093">
        <v>8073</v>
      </c>
      <c r="AS4093" t="s">
        <v>34032</v>
      </c>
      <c r="AT4093" t="s">
        <v>938</v>
      </c>
      <c r="AU4093">
        <v>117</v>
      </c>
      <c r="AV4093">
        <v>8073</v>
      </c>
      <c r="AW4093" t="s">
        <v>27134</v>
      </c>
      <c r="AX4093" t="s">
        <v>938</v>
      </c>
      <c r="AY4093">
        <v>117</v>
      </c>
      <c r="AZ4093">
        <v>8073</v>
      </c>
      <c r="BA4093" t="s">
        <v>20286</v>
      </c>
      <c r="BB4093" t="s">
        <v>936</v>
      </c>
      <c r="BC4093">
        <v>117</v>
      </c>
      <c r="BD4093">
        <v>8073</v>
      </c>
      <c r="BE4093" t="s">
        <v>13438</v>
      </c>
      <c r="BF4093" t="s">
        <v>936</v>
      </c>
      <c r="BH4093">
        <v>121</v>
      </c>
      <c r="BI4093">
        <v>8073</v>
      </c>
      <c r="BJ4093" t="s">
        <v>6790</v>
      </c>
      <c r="BK4093" t="s">
        <v>936</v>
      </c>
      <c r="BP4093">
        <v>249</v>
      </c>
      <c r="BQ4093">
        <v>6180</v>
      </c>
      <c r="BS4093">
        <v>2</v>
      </c>
    </row>
    <row r="4094" spans="43:71" x14ac:dyDescent="0.2">
      <c r="AQ4094">
        <v>117</v>
      </c>
      <c r="AR4094">
        <v>8074</v>
      </c>
      <c r="AS4094" t="s">
        <v>34033</v>
      </c>
      <c r="AT4094" t="s">
        <v>937</v>
      </c>
      <c r="AU4094">
        <v>117</v>
      </c>
      <c r="AV4094">
        <v>8074</v>
      </c>
      <c r="AW4094" t="s">
        <v>27135</v>
      </c>
      <c r="AX4094" t="s">
        <v>937</v>
      </c>
      <c r="AY4094">
        <v>117</v>
      </c>
      <c r="AZ4094">
        <v>8074</v>
      </c>
      <c r="BA4094" t="s">
        <v>20287</v>
      </c>
      <c r="BB4094" t="s">
        <v>937</v>
      </c>
      <c r="BC4094">
        <v>117</v>
      </c>
      <c r="BD4094">
        <v>8074</v>
      </c>
      <c r="BE4094" t="s">
        <v>13439</v>
      </c>
      <c r="BF4094" t="s">
        <v>937</v>
      </c>
      <c r="BH4094">
        <v>121</v>
      </c>
      <c r="BI4094">
        <v>8074</v>
      </c>
      <c r="BJ4094" t="s">
        <v>6791</v>
      </c>
      <c r="BK4094" t="s">
        <v>937</v>
      </c>
      <c r="BP4094">
        <v>249</v>
      </c>
      <c r="BQ4094">
        <v>6190</v>
      </c>
      <c r="BS4094">
        <v>2</v>
      </c>
    </row>
    <row r="4095" spans="43:71" x14ac:dyDescent="0.2">
      <c r="AQ4095">
        <v>117</v>
      </c>
      <c r="AR4095">
        <v>8075</v>
      </c>
      <c r="AS4095" t="s">
        <v>34034</v>
      </c>
      <c r="AT4095" t="s">
        <v>938</v>
      </c>
      <c r="AU4095">
        <v>117</v>
      </c>
      <c r="AV4095">
        <v>8075</v>
      </c>
      <c r="AW4095" t="s">
        <v>27136</v>
      </c>
      <c r="AX4095" t="s">
        <v>938</v>
      </c>
      <c r="AY4095">
        <v>117</v>
      </c>
      <c r="AZ4095">
        <v>8075</v>
      </c>
      <c r="BA4095" t="s">
        <v>20288</v>
      </c>
      <c r="BB4095" t="s">
        <v>938</v>
      </c>
      <c r="BC4095">
        <v>117</v>
      </c>
      <c r="BD4095">
        <v>8075</v>
      </c>
      <c r="BE4095" t="s">
        <v>13440</v>
      </c>
      <c r="BF4095" t="s">
        <v>938</v>
      </c>
      <c r="BH4095">
        <v>121</v>
      </c>
      <c r="BI4095">
        <v>8075</v>
      </c>
      <c r="BJ4095" t="s">
        <v>6792</v>
      </c>
      <c r="BK4095" t="s">
        <v>936</v>
      </c>
      <c r="BP4095">
        <v>249</v>
      </c>
      <c r="BQ4095">
        <v>6200</v>
      </c>
      <c r="BS4095">
        <v>2</v>
      </c>
    </row>
    <row r="4096" spans="43:71" x14ac:dyDescent="0.2">
      <c r="AQ4096">
        <v>117</v>
      </c>
      <c r="AR4096">
        <v>8076</v>
      </c>
      <c r="AS4096" t="s">
        <v>34035</v>
      </c>
      <c r="AT4096" t="s">
        <v>937</v>
      </c>
      <c r="AU4096">
        <v>117</v>
      </c>
      <c r="AV4096">
        <v>8076</v>
      </c>
      <c r="AW4096" t="s">
        <v>27137</v>
      </c>
      <c r="AX4096" t="s">
        <v>937</v>
      </c>
      <c r="AY4096">
        <v>117</v>
      </c>
      <c r="AZ4096">
        <v>8076</v>
      </c>
      <c r="BA4096" t="s">
        <v>20289</v>
      </c>
      <c r="BB4096" t="s">
        <v>937</v>
      </c>
      <c r="BC4096">
        <v>117</v>
      </c>
      <c r="BD4096">
        <v>8076</v>
      </c>
      <c r="BE4096" t="s">
        <v>13441</v>
      </c>
      <c r="BF4096" t="s">
        <v>937</v>
      </c>
      <c r="BH4096">
        <v>121</v>
      </c>
      <c r="BI4096">
        <v>8076</v>
      </c>
      <c r="BJ4096" t="s">
        <v>6793</v>
      </c>
      <c r="BK4096" t="s">
        <v>937</v>
      </c>
      <c r="BP4096">
        <v>249</v>
      </c>
      <c r="BQ4096">
        <v>6210</v>
      </c>
      <c r="BS4096">
        <v>1</v>
      </c>
    </row>
    <row r="4097" spans="43:71" x14ac:dyDescent="0.2">
      <c r="AQ4097">
        <v>117</v>
      </c>
      <c r="AR4097">
        <v>8077</v>
      </c>
      <c r="AS4097" t="s">
        <v>34036</v>
      </c>
      <c r="AT4097" t="s">
        <v>937</v>
      </c>
      <c r="AU4097">
        <v>117</v>
      </c>
      <c r="AV4097">
        <v>8077</v>
      </c>
      <c r="AW4097" t="s">
        <v>27138</v>
      </c>
      <c r="AX4097" t="s">
        <v>937</v>
      </c>
      <c r="AY4097">
        <v>117</v>
      </c>
      <c r="AZ4097">
        <v>8077</v>
      </c>
      <c r="BA4097" t="s">
        <v>20290</v>
      </c>
      <c r="BB4097" t="s">
        <v>937</v>
      </c>
      <c r="BC4097">
        <v>117</v>
      </c>
      <c r="BD4097">
        <v>8077</v>
      </c>
      <c r="BE4097" t="s">
        <v>13442</v>
      </c>
      <c r="BF4097" t="s">
        <v>937</v>
      </c>
      <c r="BH4097">
        <v>121</v>
      </c>
      <c r="BI4097">
        <v>8077</v>
      </c>
      <c r="BJ4097" t="s">
        <v>6794</v>
      </c>
      <c r="BK4097" t="s">
        <v>937</v>
      </c>
      <c r="BP4097">
        <v>249</v>
      </c>
      <c r="BQ4097">
        <v>6240</v>
      </c>
      <c r="BS4097">
        <v>2</v>
      </c>
    </row>
    <row r="4098" spans="43:71" x14ac:dyDescent="0.2">
      <c r="AQ4098">
        <v>117</v>
      </c>
      <c r="AR4098">
        <v>8078</v>
      </c>
      <c r="AS4098" t="s">
        <v>34037</v>
      </c>
      <c r="AT4098" t="s">
        <v>937</v>
      </c>
      <c r="AU4098">
        <v>117</v>
      </c>
      <c r="AV4098">
        <v>8078</v>
      </c>
      <c r="AW4098" t="s">
        <v>27139</v>
      </c>
      <c r="AX4098" t="s">
        <v>937</v>
      </c>
      <c r="AY4098">
        <v>117</v>
      </c>
      <c r="AZ4098">
        <v>8078</v>
      </c>
      <c r="BA4098" t="s">
        <v>20291</v>
      </c>
      <c r="BB4098" t="s">
        <v>937</v>
      </c>
      <c r="BC4098">
        <v>117</v>
      </c>
      <c r="BD4098">
        <v>8078</v>
      </c>
      <c r="BE4098" t="s">
        <v>13443</v>
      </c>
      <c r="BF4098" t="s">
        <v>937</v>
      </c>
      <c r="BH4098">
        <v>121</v>
      </c>
      <c r="BI4098">
        <v>8078</v>
      </c>
      <c r="BJ4098" t="s">
        <v>6795</v>
      </c>
      <c r="BK4098" t="s">
        <v>937</v>
      </c>
      <c r="BP4098">
        <v>249</v>
      </c>
      <c r="BQ4098">
        <v>6250</v>
      </c>
      <c r="BS4098">
        <v>2</v>
      </c>
    </row>
    <row r="4099" spans="43:71" x14ac:dyDescent="0.2">
      <c r="AQ4099">
        <v>117</v>
      </c>
      <c r="AR4099">
        <v>8079</v>
      </c>
      <c r="AS4099" t="s">
        <v>34038</v>
      </c>
      <c r="AT4099" t="s">
        <v>937</v>
      </c>
      <c r="AU4099">
        <v>117</v>
      </c>
      <c r="AV4099">
        <v>8079</v>
      </c>
      <c r="AW4099" t="s">
        <v>27140</v>
      </c>
      <c r="AX4099" t="s">
        <v>937</v>
      </c>
      <c r="AY4099">
        <v>117</v>
      </c>
      <c r="AZ4099">
        <v>8079</v>
      </c>
      <c r="BA4099" t="s">
        <v>20292</v>
      </c>
      <c r="BB4099" t="s">
        <v>937</v>
      </c>
      <c r="BC4099">
        <v>117</v>
      </c>
      <c r="BD4099">
        <v>8079</v>
      </c>
      <c r="BE4099" t="s">
        <v>13444</v>
      </c>
      <c r="BF4099" t="s">
        <v>937</v>
      </c>
      <c r="BH4099">
        <v>121</v>
      </c>
      <c r="BI4099">
        <v>8079</v>
      </c>
      <c r="BJ4099" t="s">
        <v>6796</v>
      </c>
      <c r="BK4099" t="s">
        <v>937</v>
      </c>
      <c r="BP4099">
        <v>249</v>
      </c>
      <c r="BQ4099">
        <v>6256</v>
      </c>
      <c r="BS4099">
        <v>2</v>
      </c>
    </row>
    <row r="4100" spans="43:71" x14ac:dyDescent="0.2">
      <c r="AQ4100">
        <v>117</v>
      </c>
      <c r="AR4100">
        <v>8080</v>
      </c>
      <c r="AS4100" t="s">
        <v>34039</v>
      </c>
      <c r="AT4100" t="s">
        <v>938</v>
      </c>
      <c r="AU4100">
        <v>117</v>
      </c>
      <c r="AV4100">
        <v>8080</v>
      </c>
      <c r="AW4100" t="s">
        <v>27141</v>
      </c>
      <c r="AX4100" t="s">
        <v>938</v>
      </c>
      <c r="AY4100">
        <v>117</v>
      </c>
      <c r="AZ4100">
        <v>8080</v>
      </c>
      <c r="BA4100" t="s">
        <v>20293</v>
      </c>
      <c r="BB4100" t="s">
        <v>938</v>
      </c>
      <c r="BC4100">
        <v>117</v>
      </c>
      <c r="BD4100">
        <v>8080</v>
      </c>
      <c r="BE4100" t="s">
        <v>13445</v>
      </c>
      <c r="BF4100" t="s">
        <v>938</v>
      </c>
      <c r="BH4100">
        <v>121</v>
      </c>
      <c r="BI4100">
        <v>8080</v>
      </c>
      <c r="BJ4100" t="s">
        <v>6797</v>
      </c>
      <c r="BK4100" t="s">
        <v>937</v>
      </c>
      <c r="BP4100">
        <v>249</v>
      </c>
      <c r="BQ4100">
        <v>6260</v>
      </c>
      <c r="BS4100">
        <v>2</v>
      </c>
    </row>
    <row r="4101" spans="43:71" x14ac:dyDescent="0.2">
      <c r="AQ4101">
        <v>117</v>
      </c>
      <c r="AR4101">
        <v>8081</v>
      </c>
      <c r="AS4101" t="s">
        <v>34040</v>
      </c>
      <c r="AT4101" t="s">
        <v>938</v>
      </c>
      <c r="AU4101">
        <v>117</v>
      </c>
      <c r="AV4101">
        <v>8081</v>
      </c>
      <c r="AW4101" t="s">
        <v>27142</v>
      </c>
      <c r="AX4101" t="s">
        <v>938</v>
      </c>
      <c r="AY4101">
        <v>117</v>
      </c>
      <c r="AZ4101">
        <v>8081</v>
      </c>
      <c r="BA4101" t="s">
        <v>20294</v>
      </c>
      <c r="BB4101" t="s">
        <v>938</v>
      </c>
      <c r="BC4101">
        <v>117</v>
      </c>
      <c r="BD4101">
        <v>8081</v>
      </c>
      <c r="BE4101" t="s">
        <v>13446</v>
      </c>
      <c r="BF4101" t="s">
        <v>938</v>
      </c>
      <c r="BH4101">
        <v>121</v>
      </c>
      <c r="BI4101">
        <v>8081</v>
      </c>
      <c r="BJ4101" t="s">
        <v>6798</v>
      </c>
      <c r="BK4101" t="s">
        <v>938</v>
      </c>
      <c r="BP4101">
        <v>249</v>
      </c>
      <c r="BQ4101">
        <v>6270</v>
      </c>
      <c r="BS4101">
        <v>2</v>
      </c>
    </row>
    <row r="4102" spans="43:71" x14ac:dyDescent="0.2">
      <c r="AQ4102">
        <v>117</v>
      </c>
      <c r="AR4102">
        <v>8082</v>
      </c>
      <c r="AS4102" t="s">
        <v>34041</v>
      </c>
      <c r="AT4102" t="s">
        <v>937</v>
      </c>
      <c r="AU4102">
        <v>117</v>
      </c>
      <c r="AV4102">
        <v>8082</v>
      </c>
      <c r="AW4102" t="s">
        <v>27143</v>
      </c>
      <c r="AX4102" t="s">
        <v>937</v>
      </c>
      <c r="AY4102">
        <v>117</v>
      </c>
      <c r="AZ4102">
        <v>8082</v>
      </c>
      <c r="BA4102" t="s">
        <v>20295</v>
      </c>
      <c r="BB4102" t="s">
        <v>937</v>
      </c>
      <c r="BC4102">
        <v>117</v>
      </c>
      <c r="BD4102">
        <v>8082</v>
      </c>
      <c r="BE4102" t="s">
        <v>13447</v>
      </c>
      <c r="BF4102" t="s">
        <v>937</v>
      </c>
      <c r="BH4102">
        <v>121</v>
      </c>
      <c r="BI4102">
        <v>8082</v>
      </c>
      <c r="BJ4102" t="s">
        <v>6799</v>
      </c>
      <c r="BK4102" t="s">
        <v>937</v>
      </c>
      <c r="BP4102">
        <v>249</v>
      </c>
      <c r="BQ4102">
        <v>6280</v>
      </c>
      <c r="BS4102">
        <v>2</v>
      </c>
    </row>
    <row r="4103" spans="43:71" x14ac:dyDescent="0.2">
      <c r="AQ4103">
        <v>117</v>
      </c>
      <c r="AR4103">
        <v>8083</v>
      </c>
      <c r="AS4103" t="s">
        <v>34042</v>
      </c>
      <c r="AT4103" t="s">
        <v>937</v>
      </c>
      <c r="AU4103">
        <v>117</v>
      </c>
      <c r="AV4103">
        <v>8083</v>
      </c>
      <c r="AW4103" t="s">
        <v>27144</v>
      </c>
      <c r="AX4103" t="s">
        <v>937</v>
      </c>
      <c r="AY4103">
        <v>117</v>
      </c>
      <c r="AZ4103">
        <v>8083</v>
      </c>
      <c r="BA4103" t="s">
        <v>20296</v>
      </c>
      <c r="BB4103" t="s">
        <v>937</v>
      </c>
      <c r="BC4103">
        <v>117</v>
      </c>
      <c r="BD4103">
        <v>8083</v>
      </c>
      <c r="BE4103" t="s">
        <v>13448</v>
      </c>
      <c r="BF4103" t="s">
        <v>937</v>
      </c>
      <c r="BH4103">
        <v>121</v>
      </c>
      <c r="BI4103">
        <v>8083</v>
      </c>
      <c r="BJ4103" t="s">
        <v>6800</v>
      </c>
      <c r="BK4103" t="s">
        <v>937</v>
      </c>
      <c r="BP4103">
        <v>249</v>
      </c>
      <c r="BQ4103">
        <v>6290</v>
      </c>
      <c r="BS4103">
        <v>2</v>
      </c>
    </row>
    <row r="4104" spans="43:71" x14ac:dyDescent="0.2">
      <c r="AQ4104">
        <v>117</v>
      </c>
      <c r="AR4104">
        <v>8084</v>
      </c>
      <c r="AS4104" t="s">
        <v>34043</v>
      </c>
      <c r="AT4104" t="s">
        <v>937</v>
      </c>
      <c r="AU4104">
        <v>117</v>
      </c>
      <c r="AV4104">
        <v>8084</v>
      </c>
      <c r="AW4104" t="s">
        <v>27145</v>
      </c>
      <c r="AX4104" t="s">
        <v>937</v>
      </c>
      <c r="AY4104">
        <v>117</v>
      </c>
      <c r="AZ4104">
        <v>8084</v>
      </c>
      <c r="BA4104" t="s">
        <v>20297</v>
      </c>
      <c r="BB4104" t="s">
        <v>937</v>
      </c>
      <c r="BC4104">
        <v>117</v>
      </c>
      <c r="BD4104">
        <v>8084</v>
      </c>
      <c r="BE4104" t="s">
        <v>13449</v>
      </c>
      <c r="BF4104" t="s">
        <v>937</v>
      </c>
      <c r="BH4104">
        <v>121</v>
      </c>
      <c r="BI4104">
        <v>8084</v>
      </c>
      <c r="BJ4104" t="s">
        <v>6801</v>
      </c>
      <c r="BK4104" t="s">
        <v>937</v>
      </c>
      <c r="BP4104">
        <v>249</v>
      </c>
      <c r="BQ4104">
        <v>6300</v>
      </c>
      <c r="BS4104">
        <v>1</v>
      </c>
    </row>
    <row r="4105" spans="43:71" x14ac:dyDescent="0.2">
      <c r="AQ4105">
        <v>118</v>
      </c>
      <c r="AR4105">
        <v>6010</v>
      </c>
      <c r="AS4105" t="s">
        <v>34044</v>
      </c>
      <c r="AT4105" t="s">
        <v>937</v>
      </c>
      <c r="AU4105">
        <v>118</v>
      </c>
      <c r="AV4105">
        <v>6010</v>
      </c>
      <c r="AW4105" t="s">
        <v>27146</v>
      </c>
      <c r="AX4105" t="s">
        <v>937</v>
      </c>
      <c r="AY4105">
        <v>118</v>
      </c>
      <c r="AZ4105">
        <v>6010</v>
      </c>
      <c r="BA4105" t="s">
        <v>20298</v>
      </c>
      <c r="BB4105" t="s">
        <v>937</v>
      </c>
      <c r="BC4105">
        <v>118</v>
      </c>
      <c r="BD4105">
        <v>6010</v>
      </c>
      <c r="BE4105" t="s">
        <v>13450</v>
      </c>
      <c r="BF4105" t="s">
        <v>937</v>
      </c>
      <c r="BH4105">
        <v>124</v>
      </c>
      <c r="BI4105">
        <v>6010</v>
      </c>
      <c r="BJ4105" t="s">
        <v>6802</v>
      </c>
      <c r="BK4105" t="s">
        <v>937</v>
      </c>
      <c r="BP4105">
        <v>249</v>
      </c>
      <c r="BQ4105">
        <v>6310</v>
      </c>
      <c r="BS4105">
        <v>2</v>
      </c>
    </row>
    <row r="4106" spans="43:71" x14ac:dyDescent="0.2">
      <c r="AQ4106">
        <v>118</v>
      </c>
      <c r="AR4106">
        <v>6020</v>
      </c>
      <c r="AS4106" t="s">
        <v>34045</v>
      </c>
      <c r="AT4106" t="s">
        <v>937</v>
      </c>
      <c r="AU4106">
        <v>118</v>
      </c>
      <c r="AV4106">
        <v>6020</v>
      </c>
      <c r="AW4106" t="s">
        <v>27147</v>
      </c>
      <c r="AX4106" t="s">
        <v>937</v>
      </c>
      <c r="AY4106">
        <v>118</v>
      </c>
      <c r="AZ4106">
        <v>6020</v>
      </c>
      <c r="BA4106" t="s">
        <v>20299</v>
      </c>
      <c r="BB4106" t="s">
        <v>937</v>
      </c>
      <c r="BC4106">
        <v>118</v>
      </c>
      <c r="BD4106">
        <v>6020</v>
      </c>
      <c r="BE4106" t="s">
        <v>13451</v>
      </c>
      <c r="BF4106" t="s">
        <v>937</v>
      </c>
      <c r="BH4106">
        <v>124</v>
      </c>
      <c r="BI4106">
        <v>6020</v>
      </c>
      <c r="BJ4106" t="s">
        <v>6803</v>
      </c>
      <c r="BK4106" t="s">
        <v>937</v>
      </c>
      <c r="BP4106">
        <v>249</v>
      </c>
      <c r="BQ4106">
        <v>6320</v>
      </c>
      <c r="BS4106">
        <v>2</v>
      </c>
    </row>
    <row r="4107" spans="43:71" x14ac:dyDescent="0.2">
      <c r="AQ4107">
        <v>118</v>
      </c>
      <c r="AR4107">
        <v>6030</v>
      </c>
      <c r="AS4107" t="s">
        <v>34046</v>
      </c>
      <c r="AT4107" t="s">
        <v>937</v>
      </c>
      <c r="AU4107">
        <v>118</v>
      </c>
      <c r="AV4107">
        <v>6030</v>
      </c>
      <c r="AW4107" t="s">
        <v>27148</v>
      </c>
      <c r="AX4107" t="s">
        <v>937</v>
      </c>
      <c r="AY4107">
        <v>118</v>
      </c>
      <c r="AZ4107">
        <v>6030</v>
      </c>
      <c r="BA4107" t="s">
        <v>20300</v>
      </c>
      <c r="BB4107" t="s">
        <v>937</v>
      </c>
      <c r="BC4107">
        <v>118</v>
      </c>
      <c r="BD4107">
        <v>6030</v>
      </c>
      <c r="BE4107" t="s">
        <v>13452</v>
      </c>
      <c r="BF4107" t="s">
        <v>937</v>
      </c>
      <c r="BH4107">
        <v>124</v>
      </c>
      <c r="BI4107">
        <v>6030</v>
      </c>
      <c r="BJ4107" t="s">
        <v>6804</v>
      </c>
      <c r="BK4107" t="s">
        <v>937</v>
      </c>
      <c r="BP4107">
        <v>249</v>
      </c>
      <c r="BQ4107">
        <v>6330</v>
      </c>
      <c r="BS4107">
        <v>2</v>
      </c>
    </row>
    <row r="4108" spans="43:71" x14ac:dyDescent="0.2">
      <c r="AQ4108">
        <v>118</v>
      </c>
      <c r="AR4108">
        <v>6040</v>
      </c>
      <c r="AS4108" t="s">
        <v>34047</v>
      </c>
      <c r="AT4108" t="s">
        <v>939</v>
      </c>
      <c r="AU4108">
        <v>118</v>
      </c>
      <c r="AV4108">
        <v>6040</v>
      </c>
      <c r="AW4108" t="s">
        <v>27149</v>
      </c>
      <c r="AX4108" t="s">
        <v>939</v>
      </c>
      <c r="AY4108">
        <v>118</v>
      </c>
      <c r="AZ4108">
        <v>6040</v>
      </c>
      <c r="BA4108" t="s">
        <v>20301</v>
      </c>
      <c r="BB4108" t="s">
        <v>939</v>
      </c>
      <c r="BC4108">
        <v>118</v>
      </c>
      <c r="BD4108">
        <v>6040</v>
      </c>
      <c r="BE4108" t="s">
        <v>13453</v>
      </c>
      <c r="BF4108" t="s">
        <v>939</v>
      </c>
      <c r="BH4108">
        <v>124</v>
      </c>
      <c r="BI4108">
        <v>6040</v>
      </c>
      <c r="BJ4108" t="s">
        <v>6805</v>
      </c>
      <c r="BK4108" t="s">
        <v>937</v>
      </c>
      <c r="BP4108">
        <v>249</v>
      </c>
      <c r="BQ4108">
        <v>6340</v>
      </c>
      <c r="BS4108">
        <v>2</v>
      </c>
    </row>
    <row r="4109" spans="43:71" x14ac:dyDescent="0.2">
      <c r="AQ4109">
        <v>118</v>
      </c>
      <c r="AR4109">
        <v>6070</v>
      </c>
      <c r="AS4109" t="s">
        <v>34048</v>
      </c>
      <c r="AT4109" t="s">
        <v>937</v>
      </c>
      <c r="AU4109">
        <v>118</v>
      </c>
      <c r="AV4109">
        <v>6070</v>
      </c>
      <c r="AW4109" t="s">
        <v>27150</v>
      </c>
      <c r="AX4109" t="s">
        <v>937</v>
      </c>
      <c r="AY4109">
        <v>118</v>
      </c>
      <c r="AZ4109">
        <v>6070</v>
      </c>
      <c r="BA4109" t="s">
        <v>20302</v>
      </c>
      <c r="BB4109" t="s">
        <v>937</v>
      </c>
      <c r="BC4109">
        <v>118</v>
      </c>
      <c r="BD4109">
        <v>6070</v>
      </c>
      <c r="BE4109" t="s">
        <v>13454</v>
      </c>
      <c r="BF4109" t="s">
        <v>936</v>
      </c>
      <c r="BH4109">
        <v>124</v>
      </c>
      <c r="BI4109">
        <v>6070</v>
      </c>
      <c r="BJ4109" t="s">
        <v>6806</v>
      </c>
      <c r="BK4109" t="s">
        <v>937</v>
      </c>
      <c r="BP4109">
        <v>250</v>
      </c>
      <c r="BQ4109">
        <v>6010</v>
      </c>
      <c r="BS4109">
        <v>2</v>
      </c>
    </row>
    <row r="4110" spans="43:71" x14ac:dyDescent="0.2">
      <c r="AQ4110">
        <v>118</v>
      </c>
      <c r="AR4110">
        <v>6080</v>
      </c>
      <c r="AS4110" t="s">
        <v>34049</v>
      </c>
      <c r="AT4110" t="s">
        <v>936</v>
      </c>
      <c r="AU4110">
        <v>118</v>
      </c>
      <c r="AV4110">
        <v>6080</v>
      </c>
      <c r="AW4110" t="s">
        <v>27151</v>
      </c>
      <c r="AX4110" t="s">
        <v>936</v>
      </c>
      <c r="AY4110">
        <v>118</v>
      </c>
      <c r="AZ4110">
        <v>6080</v>
      </c>
      <c r="BA4110" t="s">
        <v>20303</v>
      </c>
      <c r="BB4110" t="s">
        <v>936</v>
      </c>
      <c r="BC4110">
        <v>118</v>
      </c>
      <c r="BD4110">
        <v>6080</v>
      </c>
      <c r="BE4110" t="s">
        <v>13455</v>
      </c>
      <c r="BF4110" t="s">
        <v>936</v>
      </c>
      <c r="BH4110">
        <v>124</v>
      </c>
      <c r="BI4110">
        <v>6080</v>
      </c>
      <c r="BJ4110" t="s">
        <v>6807</v>
      </c>
      <c r="BK4110" t="s">
        <v>937</v>
      </c>
      <c r="BP4110">
        <v>250</v>
      </c>
      <c r="BQ4110">
        <v>6020</v>
      </c>
      <c r="BS4110">
        <v>2</v>
      </c>
    </row>
    <row r="4111" spans="43:71" x14ac:dyDescent="0.2">
      <c r="AQ4111">
        <v>118</v>
      </c>
      <c r="AR4111">
        <v>6090</v>
      </c>
      <c r="AS4111" t="s">
        <v>34050</v>
      </c>
      <c r="AT4111" t="s">
        <v>938</v>
      </c>
      <c r="AU4111">
        <v>118</v>
      </c>
      <c r="AV4111">
        <v>6090</v>
      </c>
      <c r="AW4111" t="s">
        <v>27152</v>
      </c>
      <c r="AX4111" t="s">
        <v>938</v>
      </c>
      <c r="AY4111">
        <v>118</v>
      </c>
      <c r="AZ4111">
        <v>6090</v>
      </c>
      <c r="BA4111" t="s">
        <v>20304</v>
      </c>
      <c r="BB4111" t="s">
        <v>938</v>
      </c>
      <c r="BC4111">
        <v>118</v>
      </c>
      <c r="BD4111">
        <v>6090</v>
      </c>
      <c r="BE4111" t="s">
        <v>13456</v>
      </c>
      <c r="BF4111" t="s">
        <v>938</v>
      </c>
      <c r="BH4111">
        <v>124</v>
      </c>
      <c r="BI4111">
        <v>6090</v>
      </c>
      <c r="BJ4111" t="s">
        <v>6808</v>
      </c>
      <c r="BK4111" t="s">
        <v>937</v>
      </c>
      <c r="BP4111">
        <v>250</v>
      </c>
      <c r="BQ4111">
        <v>6030</v>
      </c>
      <c r="BS4111">
        <v>2</v>
      </c>
    </row>
    <row r="4112" spans="43:71" x14ac:dyDescent="0.2">
      <c r="AQ4112">
        <v>118</v>
      </c>
      <c r="AR4112">
        <v>6100</v>
      </c>
      <c r="AS4112" t="s">
        <v>34051</v>
      </c>
      <c r="AT4112" t="s">
        <v>937</v>
      </c>
      <c r="AU4112">
        <v>118</v>
      </c>
      <c r="AV4112">
        <v>6100</v>
      </c>
      <c r="AW4112" t="s">
        <v>27153</v>
      </c>
      <c r="AX4112" t="s">
        <v>937</v>
      </c>
      <c r="AY4112">
        <v>118</v>
      </c>
      <c r="AZ4112">
        <v>6100</v>
      </c>
      <c r="BA4112" t="s">
        <v>20305</v>
      </c>
      <c r="BB4112" t="s">
        <v>937</v>
      </c>
      <c r="BC4112">
        <v>118</v>
      </c>
      <c r="BD4112">
        <v>6100</v>
      </c>
      <c r="BE4112" t="s">
        <v>13457</v>
      </c>
      <c r="BF4112" t="s">
        <v>937</v>
      </c>
      <c r="BH4112">
        <v>124</v>
      </c>
      <c r="BI4112">
        <v>6100</v>
      </c>
      <c r="BJ4112" t="s">
        <v>6809</v>
      </c>
      <c r="BK4112" t="s">
        <v>937</v>
      </c>
      <c r="BP4112">
        <v>250</v>
      </c>
      <c r="BQ4112">
        <v>6040</v>
      </c>
      <c r="BS4112">
        <v>2</v>
      </c>
    </row>
    <row r="4113" spans="43:71" x14ac:dyDescent="0.2">
      <c r="AQ4113">
        <v>118</v>
      </c>
      <c r="AR4113">
        <v>6101</v>
      </c>
      <c r="AS4113" t="s">
        <v>34052</v>
      </c>
      <c r="AT4113" t="s">
        <v>937</v>
      </c>
      <c r="AU4113">
        <v>118</v>
      </c>
      <c r="AV4113">
        <v>6101</v>
      </c>
      <c r="AW4113" t="s">
        <v>27154</v>
      </c>
      <c r="AX4113" t="s">
        <v>937</v>
      </c>
      <c r="AY4113">
        <v>118</v>
      </c>
      <c r="AZ4113">
        <v>6101</v>
      </c>
      <c r="BA4113" t="s">
        <v>20306</v>
      </c>
      <c r="BB4113" t="s">
        <v>937</v>
      </c>
      <c r="BC4113">
        <v>118</v>
      </c>
      <c r="BD4113">
        <v>6101</v>
      </c>
      <c r="BE4113" t="s">
        <v>13458</v>
      </c>
      <c r="BF4113" t="s">
        <v>937</v>
      </c>
      <c r="BH4113">
        <v>124</v>
      </c>
      <c r="BI4113">
        <v>6101</v>
      </c>
      <c r="BJ4113" t="s">
        <v>6810</v>
      </c>
      <c r="BK4113" t="s">
        <v>937</v>
      </c>
      <c r="BP4113">
        <v>250</v>
      </c>
      <c r="BQ4113">
        <v>6070</v>
      </c>
      <c r="BS4113">
        <v>2</v>
      </c>
    </row>
    <row r="4114" spans="43:71" x14ac:dyDescent="0.2">
      <c r="AQ4114">
        <v>118</v>
      </c>
      <c r="AR4114">
        <v>6110</v>
      </c>
      <c r="AS4114" t="s">
        <v>34053</v>
      </c>
      <c r="AT4114" t="s">
        <v>937</v>
      </c>
      <c r="AU4114">
        <v>118</v>
      </c>
      <c r="AV4114">
        <v>6110</v>
      </c>
      <c r="AW4114" t="s">
        <v>27155</v>
      </c>
      <c r="AX4114" t="s">
        <v>937</v>
      </c>
      <c r="AY4114">
        <v>118</v>
      </c>
      <c r="AZ4114">
        <v>6110</v>
      </c>
      <c r="BA4114" t="s">
        <v>20307</v>
      </c>
      <c r="BB4114" t="s">
        <v>937</v>
      </c>
      <c r="BC4114">
        <v>118</v>
      </c>
      <c r="BD4114">
        <v>6110</v>
      </c>
      <c r="BE4114" t="s">
        <v>13459</v>
      </c>
      <c r="BF4114" t="s">
        <v>937</v>
      </c>
      <c r="BH4114">
        <v>124</v>
      </c>
      <c r="BI4114">
        <v>6110</v>
      </c>
      <c r="BJ4114" t="s">
        <v>6811</v>
      </c>
      <c r="BK4114" t="s">
        <v>936</v>
      </c>
      <c r="BP4114">
        <v>250</v>
      </c>
      <c r="BQ4114">
        <v>6080</v>
      </c>
      <c r="BS4114">
        <v>2</v>
      </c>
    </row>
    <row r="4115" spans="43:71" x14ac:dyDescent="0.2">
      <c r="AQ4115">
        <v>118</v>
      </c>
      <c r="AR4115">
        <v>6130</v>
      </c>
      <c r="AS4115" t="s">
        <v>34054</v>
      </c>
      <c r="AT4115" t="s">
        <v>936</v>
      </c>
      <c r="AU4115">
        <v>118</v>
      </c>
      <c r="AV4115">
        <v>6130</v>
      </c>
      <c r="AW4115" t="s">
        <v>27156</v>
      </c>
      <c r="AX4115" t="s">
        <v>936</v>
      </c>
      <c r="AY4115">
        <v>118</v>
      </c>
      <c r="AZ4115">
        <v>6130</v>
      </c>
      <c r="BA4115" t="s">
        <v>20308</v>
      </c>
      <c r="BB4115" t="s">
        <v>936</v>
      </c>
      <c r="BC4115">
        <v>118</v>
      </c>
      <c r="BD4115">
        <v>6130</v>
      </c>
      <c r="BE4115" t="s">
        <v>13460</v>
      </c>
      <c r="BF4115" t="s">
        <v>936</v>
      </c>
      <c r="BH4115">
        <v>124</v>
      </c>
      <c r="BI4115">
        <v>6130</v>
      </c>
      <c r="BJ4115" t="s">
        <v>6812</v>
      </c>
      <c r="BK4115" t="s">
        <v>937</v>
      </c>
      <c r="BP4115">
        <v>250</v>
      </c>
      <c r="BQ4115">
        <v>6090</v>
      </c>
      <c r="BS4115">
        <v>2</v>
      </c>
    </row>
    <row r="4116" spans="43:71" x14ac:dyDescent="0.2">
      <c r="AQ4116">
        <v>118</v>
      </c>
      <c r="AR4116">
        <v>6131</v>
      </c>
      <c r="AS4116" t="s">
        <v>34055</v>
      </c>
      <c r="AT4116" t="s">
        <v>936</v>
      </c>
      <c r="AU4116">
        <v>118</v>
      </c>
      <c r="AV4116">
        <v>6131</v>
      </c>
      <c r="AW4116" t="s">
        <v>27157</v>
      </c>
      <c r="AX4116" t="s">
        <v>936</v>
      </c>
      <c r="AY4116">
        <v>118</v>
      </c>
      <c r="AZ4116">
        <v>6131</v>
      </c>
      <c r="BA4116" t="s">
        <v>20309</v>
      </c>
      <c r="BB4116" t="s">
        <v>936</v>
      </c>
      <c r="BC4116">
        <v>118</v>
      </c>
      <c r="BD4116">
        <v>6131</v>
      </c>
      <c r="BE4116" t="s">
        <v>13461</v>
      </c>
      <c r="BF4116" t="s">
        <v>936</v>
      </c>
      <c r="BH4116">
        <v>124</v>
      </c>
      <c r="BI4116">
        <v>6131</v>
      </c>
      <c r="BJ4116" t="s">
        <v>6813</v>
      </c>
      <c r="BK4116" t="s">
        <v>937</v>
      </c>
      <c r="BP4116">
        <v>250</v>
      </c>
      <c r="BQ4116">
        <v>6100</v>
      </c>
      <c r="BS4116">
        <v>2</v>
      </c>
    </row>
    <row r="4117" spans="43:71" x14ac:dyDescent="0.2">
      <c r="AQ4117">
        <v>118</v>
      </c>
      <c r="AR4117">
        <v>6140</v>
      </c>
      <c r="AS4117" t="s">
        <v>34056</v>
      </c>
      <c r="AT4117" t="s">
        <v>937</v>
      </c>
      <c r="AU4117">
        <v>118</v>
      </c>
      <c r="AV4117">
        <v>6140</v>
      </c>
      <c r="AW4117" t="s">
        <v>27158</v>
      </c>
      <c r="AX4117" t="s">
        <v>937</v>
      </c>
      <c r="AY4117">
        <v>118</v>
      </c>
      <c r="AZ4117">
        <v>6140</v>
      </c>
      <c r="BA4117" t="s">
        <v>20310</v>
      </c>
      <c r="BB4117" t="s">
        <v>937</v>
      </c>
      <c r="BC4117">
        <v>118</v>
      </c>
      <c r="BD4117">
        <v>6140</v>
      </c>
      <c r="BE4117" t="s">
        <v>13462</v>
      </c>
      <c r="BF4117" t="s">
        <v>937</v>
      </c>
      <c r="BH4117">
        <v>124</v>
      </c>
      <c r="BI4117">
        <v>6140</v>
      </c>
      <c r="BJ4117" t="s">
        <v>6814</v>
      </c>
      <c r="BK4117" t="s">
        <v>937</v>
      </c>
      <c r="BP4117">
        <v>250</v>
      </c>
      <c r="BQ4117">
        <v>6101</v>
      </c>
      <c r="BS4117">
        <v>2</v>
      </c>
    </row>
    <row r="4118" spans="43:71" x14ac:dyDescent="0.2">
      <c r="AQ4118">
        <v>118</v>
      </c>
      <c r="AR4118">
        <v>6150</v>
      </c>
      <c r="AS4118" t="s">
        <v>34057</v>
      </c>
      <c r="AT4118" t="s">
        <v>938</v>
      </c>
      <c r="AU4118">
        <v>118</v>
      </c>
      <c r="AV4118">
        <v>6150</v>
      </c>
      <c r="AW4118" t="s">
        <v>27159</v>
      </c>
      <c r="AX4118" t="s">
        <v>938</v>
      </c>
      <c r="AY4118">
        <v>118</v>
      </c>
      <c r="AZ4118">
        <v>6150</v>
      </c>
      <c r="BA4118" t="s">
        <v>20311</v>
      </c>
      <c r="BB4118" t="s">
        <v>938</v>
      </c>
      <c r="BC4118">
        <v>118</v>
      </c>
      <c r="BD4118">
        <v>6150</v>
      </c>
      <c r="BE4118" t="s">
        <v>13463</v>
      </c>
      <c r="BF4118" t="s">
        <v>938</v>
      </c>
      <c r="BH4118">
        <v>124</v>
      </c>
      <c r="BI4118">
        <v>6150</v>
      </c>
      <c r="BJ4118" t="s">
        <v>6815</v>
      </c>
      <c r="BK4118" t="s">
        <v>937</v>
      </c>
      <c r="BP4118">
        <v>250</v>
      </c>
      <c r="BQ4118">
        <v>6110</v>
      </c>
      <c r="BS4118">
        <v>2</v>
      </c>
    </row>
    <row r="4119" spans="43:71" x14ac:dyDescent="0.2">
      <c r="AQ4119">
        <v>118</v>
      </c>
      <c r="AR4119">
        <v>6160</v>
      </c>
      <c r="AS4119" t="s">
        <v>34058</v>
      </c>
      <c r="AT4119" t="s">
        <v>937</v>
      </c>
      <c r="AU4119">
        <v>118</v>
      </c>
      <c r="AV4119">
        <v>6160</v>
      </c>
      <c r="AW4119" t="s">
        <v>27160</v>
      </c>
      <c r="AX4119" t="s">
        <v>937</v>
      </c>
      <c r="AY4119">
        <v>118</v>
      </c>
      <c r="AZ4119">
        <v>6160</v>
      </c>
      <c r="BA4119" t="s">
        <v>20312</v>
      </c>
      <c r="BB4119" t="s">
        <v>937</v>
      </c>
      <c r="BC4119">
        <v>118</v>
      </c>
      <c r="BD4119">
        <v>6160</v>
      </c>
      <c r="BE4119" t="s">
        <v>13464</v>
      </c>
      <c r="BF4119" t="s">
        <v>937</v>
      </c>
      <c r="BH4119">
        <v>124</v>
      </c>
      <c r="BI4119">
        <v>6160</v>
      </c>
      <c r="BJ4119" t="s">
        <v>6816</v>
      </c>
      <c r="BK4119" t="s">
        <v>937</v>
      </c>
      <c r="BP4119">
        <v>250</v>
      </c>
      <c r="BQ4119">
        <v>6130</v>
      </c>
      <c r="BS4119">
        <v>2</v>
      </c>
    </row>
    <row r="4120" spans="43:71" x14ac:dyDescent="0.2">
      <c r="AQ4120">
        <v>118</v>
      </c>
      <c r="AR4120">
        <v>6170</v>
      </c>
      <c r="AS4120" t="s">
        <v>34059</v>
      </c>
      <c r="AT4120" t="s">
        <v>938</v>
      </c>
      <c r="AU4120">
        <v>118</v>
      </c>
      <c r="AV4120">
        <v>6170</v>
      </c>
      <c r="AW4120" t="s">
        <v>27161</v>
      </c>
      <c r="AX4120" t="s">
        <v>938</v>
      </c>
      <c r="AY4120">
        <v>118</v>
      </c>
      <c r="AZ4120">
        <v>6170</v>
      </c>
      <c r="BA4120" t="s">
        <v>20313</v>
      </c>
      <c r="BB4120" t="s">
        <v>938</v>
      </c>
      <c r="BC4120">
        <v>118</v>
      </c>
      <c r="BD4120">
        <v>6170</v>
      </c>
      <c r="BE4120" t="s">
        <v>13465</v>
      </c>
      <c r="BF4120" t="s">
        <v>938</v>
      </c>
      <c r="BH4120">
        <v>124</v>
      </c>
      <c r="BI4120">
        <v>6170</v>
      </c>
      <c r="BJ4120" t="s">
        <v>6817</v>
      </c>
      <c r="BK4120" t="s">
        <v>937</v>
      </c>
      <c r="BP4120">
        <v>250</v>
      </c>
      <c r="BQ4120">
        <v>6131</v>
      </c>
      <c r="BS4120">
        <v>2</v>
      </c>
    </row>
    <row r="4121" spans="43:71" x14ac:dyDescent="0.2">
      <c r="AQ4121">
        <v>118</v>
      </c>
      <c r="AR4121">
        <v>6180</v>
      </c>
      <c r="AS4121" t="s">
        <v>34060</v>
      </c>
      <c r="AT4121" t="s">
        <v>936</v>
      </c>
      <c r="AU4121">
        <v>118</v>
      </c>
      <c r="AV4121">
        <v>6180</v>
      </c>
      <c r="AW4121" t="s">
        <v>27162</v>
      </c>
      <c r="AX4121" t="s">
        <v>936</v>
      </c>
      <c r="AY4121">
        <v>118</v>
      </c>
      <c r="AZ4121">
        <v>6180</v>
      </c>
      <c r="BA4121" t="s">
        <v>20314</v>
      </c>
      <c r="BB4121" t="s">
        <v>936</v>
      </c>
      <c r="BC4121">
        <v>118</v>
      </c>
      <c r="BD4121">
        <v>6180</v>
      </c>
      <c r="BE4121" t="s">
        <v>13466</v>
      </c>
      <c r="BF4121" t="s">
        <v>936</v>
      </c>
      <c r="BH4121">
        <v>124</v>
      </c>
      <c r="BI4121">
        <v>6180</v>
      </c>
      <c r="BJ4121" t="s">
        <v>6818</v>
      </c>
      <c r="BK4121" t="s">
        <v>937</v>
      </c>
      <c r="BP4121">
        <v>250</v>
      </c>
      <c r="BQ4121">
        <v>6140</v>
      </c>
      <c r="BS4121">
        <v>2</v>
      </c>
    </row>
    <row r="4122" spans="43:71" x14ac:dyDescent="0.2">
      <c r="AQ4122">
        <v>118</v>
      </c>
      <c r="AR4122">
        <v>6190</v>
      </c>
      <c r="AS4122" t="s">
        <v>34061</v>
      </c>
      <c r="AT4122" t="s">
        <v>938</v>
      </c>
      <c r="AU4122">
        <v>118</v>
      </c>
      <c r="AV4122">
        <v>6190</v>
      </c>
      <c r="AW4122" t="s">
        <v>27163</v>
      </c>
      <c r="AX4122" t="s">
        <v>938</v>
      </c>
      <c r="AY4122">
        <v>118</v>
      </c>
      <c r="AZ4122">
        <v>6190</v>
      </c>
      <c r="BA4122" t="s">
        <v>20315</v>
      </c>
      <c r="BB4122" t="s">
        <v>938</v>
      </c>
      <c r="BC4122">
        <v>118</v>
      </c>
      <c r="BD4122">
        <v>6190</v>
      </c>
      <c r="BE4122" t="s">
        <v>13467</v>
      </c>
      <c r="BF4122" t="s">
        <v>938</v>
      </c>
      <c r="BH4122">
        <v>124</v>
      </c>
      <c r="BI4122">
        <v>6190</v>
      </c>
      <c r="BJ4122" t="s">
        <v>6819</v>
      </c>
      <c r="BK4122" t="s">
        <v>937</v>
      </c>
      <c r="BP4122">
        <v>250</v>
      </c>
      <c r="BQ4122">
        <v>6150</v>
      </c>
      <c r="BS4122">
        <v>2</v>
      </c>
    </row>
    <row r="4123" spans="43:71" x14ac:dyDescent="0.2">
      <c r="AQ4123">
        <v>118</v>
      </c>
      <c r="AR4123">
        <v>6200</v>
      </c>
      <c r="AS4123" t="s">
        <v>34062</v>
      </c>
      <c r="AT4123" t="s">
        <v>936</v>
      </c>
      <c r="AU4123">
        <v>118</v>
      </c>
      <c r="AV4123">
        <v>6200</v>
      </c>
      <c r="AW4123" t="s">
        <v>27164</v>
      </c>
      <c r="AX4123" t="s">
        <v>936</v>
      </c>
      <c r="AY4123">
        <v>118</v>
      </c>
      <c r="AZ4123">
        <v>6200</v>
      </c>
      <c r="BA4123" t="s">
        <v>20316</v>
      </c>
      <c r="BB4123" t="s">
        <v>936</v>
      </c>
      <c r="BC4123">
        <v>118</v>
      </c>
      <c r="BD4123">
        <v>6200</v>
      </c>
      <c r="BE4123" t="s">
        <v>13468</v>
      </c>
      <c r="BF4123" t="s">
        <v>936</v>
      </c>
      <c r="BH4123">
        <v>124</v>
      </c>
      <c r="BI4123">
        <v>6200</v>
      </c>
      <c r="BJ4123" t="s">
        <v>6820</v>
      </c>
      <c r="BK4123" t="s">
        <v>937</v>
      </c>
      <c r="BP4123">
        <v>250</v>
      </c>
      <c r="BQ4123">
        <v>6160</v>
      </c>
      <c r="BS4123">
        <v>2</v>
      </c>
    </row>
    <row r="4124" spans="43:71" x14ac:dyDescent="0.2">
      <c r="AQ4124">
        <v>118</v>
      </c>
      <c r="AR4124">
        <v>6210</v>
      </c>
      <c r="AS4124" t="s">
        <v>34063</v>
      </c>
      <c r="AT4124" t="s">
        <v>936</v>
      </c>
      <c r="AU4124">
        <v>118</v>
      </c>
      <c r="AV4124">
        <v>6210</v>
      </c>
      <c r="AW4124" t="s">
        <v>27165</v>
      </c>
      <c r="AX4124" t="s">
        <v>936</v>
      </c>
      <c r="AY4124">
        <v>118</v>
      </c>
      <c r="AZ4124">
        <v>6210</v>
      </c>
      <c r="BA4124" t="s">
        <v>20317</v>
      </c>
      <c r="BB4124" t="s">
        <v>936</v>
      </c>
      <c r="BC4124">
        <v>118</v>
      </c>
      <c r="BD4124">
        <v>6210</v>
      </c>
      <c r="BE4124" t="s">
        <v>13469</v>
      </c>
      <c r="BF4124" t="s">
        <v>936</v>
      </c>
      <c r="BH4124">
        <v>124</v>
      </c>
      <c r="BI4124">
        <v>6210</v>
      </c>
      <c r="BJ4124" t="s">
        <v>6821</v>
      </c>
      <c r="BK4124" t="s">
        <v>936</v>
      </c>
      <c r="BP4124">
        <v>250</v>
      </c>
      <c r="BQ4124">
        <v>6170</v>
      </c>
      <c r="BS4124">
        <v>2</v>
      </c>
    </row>
    <row r="4125" spans="43:71" x14ac:dyDescent="0.2">
      <c r="AQ4125">
        <v>118</v>
      </c>
      <c r="AR4125">
        <v>6240</v>
      </c>
      <c r="AS4125" t="s">
        <v>34064</v>
      </c>
      <c r="AT4125" t="s">
        <v>938</v>
      </c>
      <c r="AU4125">
        <v>118</v>
      </c>
      <c r="AV4125">
        <v>6240</v>
      </c>
      <c r="AW4125" t="s">
        <v>27166</v>
      </c>
      <c r="AX4125" t="s">
        <v>938</v>
      </c>
      <c r="AY4125">
        <v>118</v>
      </c>
      <c r="AZ4125">
        <v>6240</v>
      </c>
      <c r="BA4125" t="s">
        <v>20318</v>
      </c>
      <c r="BB4125" t="s">
        <v>938</v>
      </c>
      <c r="BC4125">
        <v>118</v>
      </c>
      <c r="BD4125">
        <v>6240</v>
      </c>
      <c r="BE4125" t="s">
        <v>13470</v>
      </c>
      <c r="BF4125" t="s">
        <v>938</v>
      </c>
      <c r="BH4125">
        <v>124</v>
      </c>
      <c r="BI4125">
        <v>6240</v>
      </c>
      <c r="BJ4125" t="s">
        <v>6822</v>
      </c>
      <c r="BK4125" t="s">
        <v>937</v>
      </c>
      <c r="BP4125">
        <v>250</v>
      </c>
      <c r="BQ4125">
        <v>6180</v>
      </c>
      <c r="BS4125">
        <v>2</v>
      </c>
    </row>
    <row r="4126" spans="43:71" x14ac:dyDescent="0.2">
      <c r="AQ4126">
        <v>118</v>
      </c>
      <c r="AR4126">
        <v>6250</v>
      </c>
      <c r="AS4126" t="s">
        <v>34065</v>
      </c>
      <c r="AT4126" t="s">
        <v>936</v>
      </c>
      <c r="AU4126">
        <v>118</v>
      </c>
      <c r="AV4126">
        <v>6250</v>
      </c>
      <c r="AW4126" t="s">
        <v>27167</v>
      </c>
      <c r="AX4126" t="s">
        <v>936</v>
      </c>
      <c r="AY4126">
        <v>118</v>
      </c>
      <c r="AZ4126">
        <v>6250</v>
      </c>
      <c r="BA4126" t="s">
        <v>20319</v>
      </c>
      <c r="BB4126" t="s">
        <v>936</v>
      </c>
      <c r="BC4126">
        <v>118</v>
      </c>
      <c r="BD4126">
        <v>6250</v>
      </c>
      <c r="BE4126" t="s">
        <v>13471</v>
      </c>
      <c r="BF4126" t="s">
        <v>936</v>
      </c>
      <c r="BH4126">
        <v>124</v>
      </c>
      <c r="BI4126">
        <v>6250</v>
      </c>
      <c r="BJ4126" t="s">
        <v>6823</v>
      </c>
      <c r="BK4126" t="s">
        <v>936</v>
      </c>
      <c r="BP4126">
        <v>250</v>
      </c>
      <c r="BQ4126">
        <v>6190</v>
      </c>
      <c r="BS4126">
        <v>2</v>
      </c>
    </row>
    <row r="4127" spans="43:71" x14ac:dyDescent="0.2">
      <c r="AQ4127">
        <v>118</v>
      </c>
      <c r="AR4127">
        <v>6256</v>
      </c>
      <c r="AS4127" t="s">
        <v>34066</v>
      </c>
      <c r="AT4127" t="s">
        <v>936</v>
      </c>
      <c r="AU4127">
        <v>118</v>
      </c>
      <c r="AV4127">
        <v>6256</v>
      </c>
      <c r="AW4127" t="s">
        <v>27168</v>
      </c>
      <c r="AX4127" t="s">
        <v>936</v>
      </c>
      <c r="AY4127">
        <v>118</v>
      </c>
      <c r="AZ4127">
        <v>6256</v>
      </c>
      <c r="BA4127" t="s">
        <v>20320</v>
      </c>
      <c r="BB4127" t="s">
        <v>936</v>
      </c>
      <c r="BC4127">
        <v>118</v>
      </c>
      <c r="BD4127">
        <v>6256</v>
      </c>
      <c r="BE4127" t="s">
        <v>13472</v>
      </c>
      <c r="BF4127" t="s">
        <v>936</v>
      </c>
      <c r="BH4127">
        <v>124</v>
      </c>
      <c r="BI4127">
        <v>6256</v>
      </c>
      <c r="BJ4127" t="s">
        <v>6824</v>
      </c>
      <c r="BK4127" t="s">
        <v>936</v>
      </c>
      <c r="BP4127">
        <v>250</v>
      </c>
      <c r="BQ4127">
        <v>6200</v>
      </c>
      <c r="BS4127">
        <v>2</v>
      </c>
    </row>
    <row r="4128" spans="43:71" x14ac:dyDescent="0.2">
      <c r="AQ4128">
        <v>118</v>
      </c>
      <c r="AR4128">
        <v>6260</v>
      </c>
      <c r="AS4128" t="s">
        <v>34067</v>
      </c>
      <c r="AT4128" t="s">
        <v>937</v>
      </c>
      <c r="AU4128">
        <v>118</v>
      </c>
      <c r="AV4128">
        <v>6260</v>
      </c>
      <c r="AW4128" t="s">
        <v>27169</v>
      </c>
      <c r="AX4128" t="s">
        <v>937</v>
      </c>
      <c r="AY4128">
        <v>118</v>
      </c>
      <c r="AZ4128">
        <v>6260</v>
      </c>
      <c r="BA4128" t="s">
        <v>20321</v>
      </c>
      <c r="BB4128" t="s">
        <v>937</v>
      </c>
      <c r="BC4128">
        <v>118</v>
      </c>
      <c r="BD4128">
        <v>6260</v>
      </c>
      <c r="BE4128" t="s">
        <v>13473</v>
      </c>
      <c r="BF4128" t="s">
        <v>937</v>
      </c>
      <c r="BH4128">
        <v>124</v>
      </c>
      <c r="BI4128">
        <v>6260</v>
      </c>
      <c r="BJ4128" t="s">
        <v>6825</v>
      </c>
      <c r="BK4128" t="s">
        <v>937</v>
      </c>
      <c r="BP4128">
        <v>250</v>
      </c>
      <c r="BQ4128">
        <v>6210</v>
      </c>
      <c r="BS4128">
        <v>1</v>
      </c>
    </row>
    <row r="4129" spans="43:71" x14ac:dyDescent="0.2">
      <c r="AQ4129">
        <v>118</v>
      </c>
      <c r="AR4129">
        <v>6270</v>
      </c>
      <c r="AS4129" t="s">
        <v>34068</v>
      </c>
      <c r="AT4129" t="s">
        <v>937</v>
      </c>
      <c r="AU4129">
        <v>118</v>
      </c>
      <c r="AV4129">
        <v>6270</v>
      </c>
      <c r="AW4129" t="s">
        <v>27170</v>
      </c>
      <c r="AX4129" t="s">
        <v>937</v>
      </c>
      <c r="AY4129">
        <v>118</v>
      </c>
      <c r="AZ4129">
        <v>6270</v>
      </c>
      <c r="BA4129" t="s">
        <v>20322</v>
      </c>
      <c r="BB4129" t="s">
        <v>937</v>
      </c>
      <c r="BC4129">
        <v>118</v>
      </c>
      <c r="BD4129">
        <v>6270</v>
      </c>
      <c r="BE4129" t="s">
        <v>13474</v>
      </c>
      <c r="BF4129" t="s">
        <v>937</v>
      </c>
      <c r="BH4129">
        <v>124</v>
      </c>
      <c r="BI4129">
        <v>6270</v>
      </c>
      <c r="BJ4129" t="s">
        <v>6826</v>
      </c>
      <c r="BK4129" t="s">
        <v>937</v>
      </c>
      <c r="BP4129">
        <v>250</v>
      </c>
      <c r="BQ4129">
        <v>6240</v>
      </c>
      <c r="BS4129">
        <v>2</v>
      </c>
    </row>
    <row r="4130" spans="43:71" x14ac:dyDescent="0.2">
      <c r="AQ4130">
        <v>118</v>
      </c>
      <c r="AR4130">
        <v>6280</v>
      </c>
      <c r="AS4130" t="s">
        <v>34069</v>
      </c>
      <c r="AT4130" t="s">
        <v>936</v>
      </c>
      <c r="AU4130">
        <v>118</v>
      </c>
      <c r="AV4130">
        <v>6280</v>
      </c>
      <c r="AW4130" t="s">
        <v>27171</v>
      </c>
      <c r="AX4130" t="s">
        <v>936</v>
      </c>
      <c r="AY4130">
        <v>118</v>
      </c>
      <c r="AZ4130">
        <v>6280</v>
      </c>
      <c r="BA4130" t="s">
        <v>20323</v>
      </c>
      <c r="BB4130" t="s">
        <v>936</v>
      </c>
      <c r="BC4130">
        <v>118</v>
      </c>
      <c r="BD4130">
        <v>6280</v>
      </c>
      <c r="BE4130" t="s">
        <v>13475</v>
      </c>
      <c r="BF4130" t="s">
        <v>936</v>
      </c>
      <c r="BH4130">
        <v>124</v>
      </c>
      <c r="BI4130">
        <v>6280</v>
      </c>
      <c r="BJ4130" t="s">
        <v>6827</v>
      </c>
      <c r="BK4130" t="s">
        <v>936</v>
      </c>
      <c r="BP4130">
        <v>250</v>
      </c>
      <c r="BQ4130">
        <v>6250</v>
      </c>
      <c r="BS4130">
        <v>2</v>
      </c>
    </row>
    <row r="4131" spans="43:71" x14ac:dyDescent="0.2">
      <c r="AQ4131">
        <v>118</v>
      </c>
      <c r="AR4131">
        <v>6290</v>
      </c>
      <c r="AS4131" t="s">
        <v>34070</v>
      </c>
      <c r="AT4131" t="s">
        <v>936</v>
      </c>
      <c r="AU4131">
        <v>118</v>
      </c>
      <c r="AV4131">
        <v>6290</v>
      </c>
      <c r="AW4131" t="s">
        <v>27172</v>
      </c>
      <c r="AX4131" t="s">
        <v>936</v>
      </c>
      <c r="AY4131">
        <v>118</v>
      </c>
      <c r="AZ4131">
        <v>6290</v>
      </c>
      <c r="BA4131" t="s">
        <v>20324</v>
      </c>
      <c r="BB4131" t="s">
        <v>936</v>
      </c>
      <c r="BC4131">
        <v>118</v>
      </c>
      <c r="BD4131">
        <v>6290</v>
      </c>
      <c r="BE4131" t="s">
        <v>13476</v>
      </c>
      <c r="BF4131" t="s">
        <v>936</v>
      </c>
      <c r="BH4131">
        <v>124</v>
      </c>
      <c r="BI4131">
        <v>6290</v>
      </c>
      <c r="BJ4131" t="s">
        <v>6828</v>
      </c>
      <c r="BK4131" t="s">
        <v>936</v>
      </c>
      <c r="BP4131">
        <v>250</v>
      </c>
      <c r="BQ4131">
        <v>6256</v>
      </c>
      <c r="BS4131">
        <v>2</v>
      </c>
    </row>
    <row r="4132" spans="43:71" x14ac:dyDescent="0.2">
      <c r="AQ4132">
        <v>118</v>
      </c>
      <c r="AR4132">
        <v>6300</v>
      </c>
      <c r="AS4132" t="s">
        <v>34071</v>
      </c>
      <c r="AT4132" t="s">
        <v>936</v>
      </c>
      <c r="AU4132">
        <v>118</v>
      </c>
      <c r="AV4132">
        <v>6300</v>
      </c>
      <c r="AW4132" t="s">
        <v>27173</v>
      </c>
      <c r="AX4132" t="s">
        <v>936</v>
      </c>
      <c r="AY4132">
        <v>118</v>
      </c>
      <c r="AZ4132">
        <v>6300</v>
      </c>
      <c r="BA4132" t="s">
        <v>20325</v>
      </c>
      <c r="BB4132" t="s">
        <v>936</v>
      </c>
      <c r="BC4132">
        <v>118</v>
      </c>
      <c r="BD4132">
        <v>6300</v>
      </c>
      <c r="BE4132" t="s">
        <v>13477</v>
      </c>
      <c r="BF4132" t="s">
        <v>936</v>
      </c>
      <c r="BH4132">
        <v>124</v>
      </c>
      <c r="BI4132">
        <v>6300</v>
      </c>
      <c r="BJ4132" t="s">
        <v>6829</v>
      </c>
      <c r="BK4132" t="s">
        <v>936</v>
      </c>
      <c r="BP4132">
        <v>250</v>
      </c>
      <c r="BQ4132">
        <v>6260</v>
      </c>
      <c r="BS4132">
        <v>2</v>
      </c>
    </row>
    <row r="4133" spans="43:71" x14ac:dyDescent="0.2">
      <c r="AQ4133">
        <v>118</v>
      </c>
      <c r="AR4133">
        <v>6310</v>
      </c>
      <c r="AS4133" t="s">
        <v>34072</v>
      </c>
      <c r="AT4133" t="s">
        <v>936</v>
      </c>
      <c r="AU4133">
        <v>118</v>
      </c>
      <c r="AV4133">
        <v>6310</v>
      </c>
      <c r="AW4133" t="s">
        <v>27174</v>
      </c>
      <c r="AX4133" t="s">
        <v>936</v>
      </c>
      <c r="AY4133">
        <v>118</v>
      </c>
      <c r="AZ4133">
        <v>6310</v>
      </c>
      <c r="BA4133" t="s">
        <v>20326</v>
      </c>
      <c r="BB4133" t="s">
        <v>936</v>
      </c>
      <c r="BC4133">
        <v>118</v>
      </c>
      <c r="BD4133">
        <v>6310</v>
      </c>
      <c r="BE4133" t="s">
        <v>13478</v>
      </c>
      <c r="BF4133" t="s">
        <v>936</v>
      </c>
      <c r="BH4133">
        <v>124</v>
      </c>
      <c r="BI4133">
        <v>6310</v>
      </c>
      <c r="BJ4133" t="s">
        <v>6830</v>
      </c>
      <c r="BK4133" t="s">
        <v>936</v>
      </c>
      <c r="BP4133">
        <v>250</v>
      </c>
      <c r="BQ4133">
        <v>6270</v>
      </c>
      <c r="BS4133">
        <v>2</v>
      </c>
    </row>
    <row r="4134" spans="43:71" x14ac:dyDescent="0.2">
      <c r="AQ4134">
        <v>118</v>
      </c>
      <c r="AR4134">
        <v>6320</v>
      </c>
      <c r="AS4134" t="s">
        <v>34073</v>
      </c>
      <c r="AT4134" t="s">
        <v>936</v>
      </c>
      <c r="AU4134">
        <v>118</v>
      </c>
      <c r="AV4134">
        <v>6320</v>
      </c>
      <c r="AW4134" t="s">
        <v>27175</v>
      </c>
      <c r="AX4134" t="s">
        <v>936</v>
      </c>
      <c r="AY4134">
        <v>118</v>
      </c>
      <c r="AZ4134">
        <v>6320</v>
      </c>
      <c r="BA4134" t="s">
        <v>20327</v>
      </c>
      <c r="BB4134" t="s">
        <v>936</v>
      </c>
      <c r="BC4134">
        <v>118</v>
      </c>
      <c r="BD4134">
        <v>6320</v>
      </c>
      <c r="BE4134" t="s">
        <v>13479</v>
      </c>
      <c r="BF4134" t="s">
        <v>936</v>
      </c>
      <c r="BH4134">
        <v>124</v>
      </c>
      <c r="BI4134">
        <v>6320</v>
      </c>
      <c r="BJ4134" t="s">
        <v>6831</v>
      </c>
      <c r="BK4134" t="s">
        <v>936</v>
      </c>
      <c r="BP4134">
        <v>250</v>
      </c>
      <c r="BQ4134">
        <v>6280</v>
      </c>
      <c r="BS4134">
        <v>2</v>
      </c>
    </row>
    <row r="4135" spans="43:71" x14ac:dyDescent="0.2">
      <c r="AQ4135">
        <v>118</v>
      </c>
      <c r="AR4135">
        <v>6330</v>
      </c>
      <c r="AS4135" t="s">
        <v>34074</v>
      </c>
      <c r="AT4135" t="s">
        <v>936</v>
      </c>
      <c r="AU4135">
        <v>118</v>
      </c>
      <c r="AV4135">
        <v>6330</v>
      </c>
      <c r="AW4135" t="s">
        <v>27176</v>
      </c>
      <c r="AX4135" t="s">
        <v>936</v>
      </c>
      <c r="AY4135">
        <v>118</v>
      </c>
      <c r="AZ4135">
        <v>6330</v>
      </c>
      <c r="BA4135" t="s">
        <v>20328</v>
      </c>
      <c r="BB4135" t="s">
        <v>936</v>
      </c>
      <c r="BC4135">
        <v>118</v>
      </c>
      <c r="BD4135">
        <v>6330</v>
      </c>
      <c r="BE4135" t="s">
        <v>13480</v>
      </c>
      <c r="BF4135" t="s">
        <v>936</v>
      </c>
      <c r="BH4135">
        <v>124</v>
      </c>
      <c r="BI4135">
        <v>6330</v>
      </c>
      <c r="BJ4135" t="s">
        <v>6832</v>
      </c>
      <c r="BK4135" t="s">
        <v>936</v>
      </c>
      <c r="BP4135">
        <v>250</v>
      </c>
      <c r="BQ4135">
        <v>6290</v>
      </c>
      <c r="BS4135">
        <v>2</v>
      </c>
    </row>
    <row r="4136" spans="43:71" x14ac:dyDescent="0.2">
      <c r="AQ4136">
        <v>118</v>
      </c>
      <c r="AR4136">
        <v>6340</v>
      </c>
      <c r="AS4136" t="s">
        <v>34075</v>
      </c>
      <c r="AT4136" t="s">
        <v>938</v>
      </c>
      <c r="AU4136">
        <v>118</v>
      </c>
      <c r="AV4136">
        <v>6340</v>
      </c>
      <c r="AW4136" t="s">
        <v>27177</v>
      </c>
      <c r="AX4136" t="s">
        <v>938</v>
      </c>
      <c r="AY4136">
        <v>118</v>
      </c>
      <c r="AZ4136">
        <v>6340</v>
      </c>
      <c r="BA4136" t="s">
        <v>20329</v>
      </c>
      <c r="BB4136" t="s">
        <v>938</v>
      </c>
      <c r="BC4136">
        <v>118</v>
      </c>
      <c r="BD4136">
        <v>6340</v>
      </c>
      <c r="BE4136" t="s">
        <v>13481</v>
      </c>
      <c r="BF4136" t="s">
        <v>938</v>
      </c>
      <c r="BH4136">
        <v>124</v>
      </c>
      <c r="BI4136">
        <v>6340</v>
      </c>
      <c r="BJ4136" t="s">
        <v>6833</v>
      </c>
      <c r="BK4136" t="s">
        <v>936</v>
      </c>
      <c r="BP4136">
        <v>250</v>
      </c>
      <c r="BQ4136">
        <v>6300</v>
      </c>
      <c r="BS4136">
        <v>1</v>
      </c>
    </row>
    <row r="4137" spans="43:71" x14ac:dyDescent="0.2">
      <c r="AQ4137">
        <v>118</v>
      </c>
      <c r="AR4137">
        <v>6350</v>
      </c>
      <c r="AS4137" t="s">
        <v>34076</v>
      </c>
      <c r="AT4137" t="s">
        <v>938</v>
      </c>
      <c r="AU4137">
        <v>118</v>
      </c>
      <c r="AV4137">
        <v>6350</v>
      </c>
      <c r="AW4137" t="s">
        <v>27178</v>
      </c>
      <c r="AX4137" t="s">
        <v>938</v>
      </c>
      <c r="AY4137">
        <v>118</v>
      </c>
      <c r="AZ4137">
        <v>6350</v>
      </c>
      <c r="BA4137" t="s">
        <v>20330</v>
      </c>
      <c r="BB4137" t="s">
        <v>936</v>
      </c>
      <c r="BC4137">
        <v>118</v>
      </c>
      <c r="BD4137">
        <v>6350</v>
      </c>
      <c r="BE4137" t="s">
        <v>13482</v>
      </c>
      <c r="BF4137" t="s">
        <v>936</v>
      </c>
      <c r="BH4137">
        <v>124</v>
      </c>
      <c r="BI4137">
        <v>6350</v>
      </c>
      <c r="BJ4137" t="s">
        <v>6834</v>
      </c>
      <c r="BK4137" t="s">
        <v>936</v>
      </c>
      <c r="BP4137">
        <v>250</v>
      </c>
      <c r="BQ4137">
        <v>6310</v>
      </c>
      <c r="BS4137">
        <v>2</v>
      </c>
    </row>
    <row r="4138" spans="43:71" x14ac:dyDescent="0.2">
      <c r="AQ4138">
        <v>118</v>
      </c>
      <c r="AR4138">
        <v>6360</v>
      </c>
      <c r="AS4138" t="s">
        <v>34077</v>
      </c>
      <c r="AT4138" t="s">
        <v>936</v>
      </c>
      <c r="AU4138">
        <v>118</v>
      </c>
      <c r="AV4138">
        <v>6360</v>
      </c>
      <c r="AW4138" t="s">
        <v>27179</v>
      </c>
      <c r="AX4138" t="s">
        <v>936</v>
      </c>
      <c r="AY4138">
        <v>118</v>
      </c>
      <c r="AZ4138">
        <v>6360</v>
      </c>
      <c r="BA4138" t="s">
        <v>20331</v>
      </c>
      <c r="BB4138" t="s">
        <v>936</v>
      </c>
      <c r="BC4138">
        <v>118</v>
      </c>
      <c r="BD4138">
        <v>6360</v>
      </c>
      <c r="BE4138" t="s">
        <v>13483</v>
      </c>
      <c r="BF4138" t="s">
        <v>936</v>
      </c>
      <c r="BH4138">
        <v>124</v>
      </c>
      <c r="BI4138">
        <v>6360</v>
      </c>
      <c r="BJ4138" t="s">
        <v>6835</v>
      </c>
      <c r="BK4138" t="s">
        <v>936</v>
      </c>
      <c r="BP4138">
        <v>250</v>
      </c>
      <c r="BQ4138">
        <v>6320</v>
      </c>
      <c r="BS4138">
        <v>2</v>
      </c>
    </row>
    <row r="4139" spans="43:71" x14ac:dyDescent="0.2">
      <c r="AQ4139">
        <v>118</v>
      </c>
      <c r="AR4139">
        <v>7205</v>
      </c>
      <c r="AS4139" t="s">
        <v>34078</v>
      </c>
      <c r="AT4139" t="s">
        <v>937</v>
      </c>
      <c r="AU4139">
        <v>118</v>
      </c>
      <c r="AV4139">
        <v>7205</v>
      </c>
      <c r="AW4139" t="s">
        <v>27180</v>
      </c>
      <c r="AX4139" t="s">
        <v>937</v>
      </c>
      <c r="AY4139">
        <v>118</v>
      </c>
      <c r="AZ4139">
        <v>7205</v>
      </c>
      <c r="BA4139" t="s">
        <v>20332</v>
      </c>
      <c r="BB4139" t="s">
        <v>937</v>
      </c>
      <c r="BC4139">
        <v>118</v>
      </c>
      <c r="BD4139">
        <v>7205</v>
      </c>
      <c r="BE4139" t="s">
        <v>13484</v>
      </c>
      <c r="BF4139" t="s">
        <v>937</v>
      </c>
      <c r="BH4139">
        <v>124</v>
      </c>
      <c r="BI4139">
        <v>7205</v>
      </c>
      <c r="BJ4139" t="s">
        <v>6836</v>
      </c>
      <c r="BK4139" t="s">
        <v>936</v>
      </c>
      <c r="BP4139">
        <v>250</v>
      </c>
      <c r="BQ4139">
        <v>6330</v>
      </c>
      <c r="BS4139">
        <v>2</v>
      </c>
    </row>
    <row r="4140" spans="43:71" x14ac:dyDescent="0.2">
      <c r="AQ4140">
        <v>118</v>
      </c>
      <c r="AR4140">
        <v>7206</v>
      </c>
      <c r="AS4140" t="s">
        <v>34079</v>
      </c>
      <c r="AT4140" t="s">
        <v>936</v>
      </c>
      <c r="AU4140">
        <v>118</v>
      </c>
      <c r="AV4140">
        <v>7206</v>
      </c>
      <c r="AW4140" t="s">
        <v>27181</v>
      </c>
      <c r="AX4140" t="s">
        <v>936</v>
      </c>
      <c r="AY4140">
        <v>118</v>
      </c>
      <c r="AZ4140">
        <v>7206</v>
      </c>
      <c r="BA4140" t="s">
        <v>20333</v>
      </c>
      <c r="BB4140" t="s">
        <v>936</v>
      </c>
      <c r="BC4140">
        <v>118</v>
      </c>
      <c r="BD4140">
        <v>7206</v>
      </c>
      <c r="BE4140" t="s">
        <v>13485</v>
      </c>
      <c r="BF4140" t="s">
        <v>936</v>
      </c>
      <c r="BH4140">
        <v>124</v>
      </c>
      <c r="BI4140">
        <v>7206</v>
      </c>
      <c r="BJ4140" t="s">
        <v>6837</v>
      </c>
      <c r="BK4140" t="s">
        <v>937</v>
      </c>
      <c r="BP4140">
        <v>250</v>
      </c>
      <c r="BQ4140">
        <v>6340</v>
      </c>
      <c r="BS4140">
        <v>2</v>
      </c>
    </row>
    <row r="4141" spans="43:71" x14ac:dyDescent="0.2">
      <c r="AQ4141">
        <v>118</v>
      </c>
      <c r="AR4141">
        <v>7207</v>
      </c>
      <c r="AS4141" t="s">
        <v>34080</v>
      </c>
      <c r="AT4141" t="s">
        <v>936</v>
      </c>
      <c r="AU4141">
        <v>118</v>
      </c>
      <c r="AV4141">
        <v>7207</v>
      </c>
      <c r="AW4141" t="s">
        <v>27182</v>
      </c>
      <c r="AX4141" t="s">
        <v>936</v>
      </c>
      <c r="AY4141">
        <v>118</v>
      </c>
      <c r="AZ4141">
        <v>7207</v>
      </c>
      <c r="BA4141" t="s">
        <v>20334</v>
      </c>
      <c r="BB4141" t="s">
        <v>936</v>
      </c>
      <c r="BC4141">
        <v>118</v>
      </c>
      <c r="BD4141">
        <v>7207</v>
      </c>
      <c r="BE4141" t="s">
        <v>13486</v>
      </c>
      <c r="BF4141" t="s">
        <v>936</v>
      </c>
      <c r="BH4141">
        <v>124</v>
      </c>
      <c r="BI4141">
        <v>7207</v>
      </c>
      <c r="BJ4141" t="s">
        <v>6838</v>
      </c>
      <c r="BK4141" t="s">
        <v>937</v>
      </c>
      <c r="BP4141">
        <v>251</v>
      </c>
      <c r="BQ4141">
        <v>6010</v>
      </c>
      <c r="BS4141">
        <v>2</v>
      </c>
    </row>
    <row r="4142" spans="43:71" x14ac:dyDescent="0.2">
      <c r="AQ4142">
        <v>118</v>
      </c>
      <c r="AR4142">
        <v>7210</v>
      </c>
      <c r="AS4142" t="s">
        <v>34081</v>
      </c>
      <c r="AT4142" t="s">
        <v>937</v>
      </c>
      <c r="AU4142">
        <v>118</v>
      </c>
      <c r="AV4142">
        <v>7210</v>
      </c>
      <c r="AW4142" t="s">
        <v>27183</v>
      </c>
      <c r="AX4142" t="s">
        <v>937</v>
      </c>
      <c r="AY4142">
        <v>118</v>
      </c>
      <c r="AZ4142">
        <v>7210</v>
      </c>
      <c r="BA4142" t="s">
        <v>20335</v>
      </c>
      <c r="BB4142" t="s">
        <v>937</v>
      </c>
      <c r="BC4142">
        <v>118</v>
      </c>
      <c r="BD4142">
        <v>7210</v>
      </c>
      <c r="BE4142" t="s">
        <v>13487</v>
      </c>
      <c r="BF4142" t="s">
        <v>937</v>
      </c>
      <c r="BH4142">
        <v>124</v>
      </c>
      <c r="BI4142">
        <v>7210</v>
      </c>
      <c r="BJ4142" t="s">
        <v>6839</v>
      </c>
      <c r="BK4142" t="s">
        <v>937</v>
      </c>
      <c r="BP4142">
        <v>251</v>
      </c>
      <c r="BQ4142">
        <v>6020</v>
      </c>
      <c r="BS4142">
        <v>2</v>
      </c>
    </row>
    <row r="4143" spans="43:71" x14ac:dyDescent="0.2">
      <c r="AQ4143">
        <v>118</v>
      </c>
      <c r="AR4143">
        <v>8073</v>
      </c>
      <c r="AS4143" t="s">
        <v>34082</v>
      </c>
      <c r="AT4143" t="s">
        <v>936</v>
      </c>
      <c r="AU4143">
        <v>118</v>
      </c>
      <c r="AV4143">
        <v>8073</v>
      </c>
      <c r="AW4143" t="s">
        <v>27184</v>
      </c>
      <c r="AX4143" t="s">
        <v>936</v>
      </c>
      <c r="AY4143">
        <v>118</v>
      </c>
      <c r="AZ4143">
        <v>8073</v>
      </c>
      <c r="BA4143" t="s">
        <v>20336</v>
      </c>
      <c r="BB4143" t="s">
        <v>936</v>
      </c>
      <c r="BC4143">
        <v>118</v>
      </c>
      <c r="BD4143">
        <v>8073</v>
      </c>
      <c r="BE4143" t="s">
        <v>13488</v>
      </c>
      <c r="BF4143" t="s">
        <v>936</v>
      </c>
      <c r="BH4143">
        <v>124</v>
      </c>
      <c r="BI4143">
        <v>8073</v>
      </c>
      <c r="BJ4143" t="s">
        <v>6840</v>
      </c>
      <c r="BK4143" t="s">
        <v>936</v>
      </c>
      <c r="BP4143">
        <v>251</v>
      </c>
      <c r="BQ4143">
        <v>6030</v>
      </c>
      <c r="BS4143">
        <v>2</v>
      </c>
    </row>
    <row r="4144" spans="43:71" x14ac:dyDescent="0.2">
      <c r="AQ4144">
        <v>118</v>
      </c>
      <c r="AR4144">
        <v>8074</v>
      </c>
      <c r="AS4144" t="s">
        <v>34083</v>
      </c>
      <c r="AT4144" t="s">
        <v>937</v>
      </c>
      <c r="AU4144">
        <v>118</v>
      </c>
      <c r="AV4144">
        <v>8074</v>
      </c>
      <c r="AW4144" t="s">
        <v>27185</v>
      </c>
      <c r="AX4144" t="s">
        <v>937</v>
      </c>
      <c r="AY4144">
        <v>118</v>
      </c>
      <c r="AZ4144">
        <v>8074</v>
      </c>
      <c r="BA4144" t="s">
        <v>20337</v>
      </c>
      <c r="BB4144" t="s">
        <v>937</v>
      </c>
      <c r="BC4144">
        <v>118</v>
      </c>
      <c r="BD4144">
        <v>8074</v>
      </c>
      <c r="BE4144" t="s">
        <v>13489</v>
      </c>
      <c r="BF4144" t="s">
        <v>937</v>
      </c>
      <c r="BH4144">
        <v>124</v>
      </c>
      <c r="BI4144">
        <v>8074</v>
      </c>
      <c r="BJ4144" t="s">
        <v>6841</v>
      </c>
      <c r="BK4144" t="s">
        <v>937</v>
      </c>
      <c r="BP4144">
        <v>251</v>
      </c>
      <c r="BQ4144">
        <v>6040</v>
      </c>
      <c r="BS4144">
        <v>2</v>
      </c>
    </row>
    <row r="4145" spans="43:71" x14ac:dyDescent="0.2">
      <c r="AQ4145">
        <v>118</v>
      </c>
      <c r="AR4145">
        <v>8075</v>
      </c>
      <c r="AS4145" t="s">
        <v>34084</v>
      </c>
      <c r="AT4145" t="s">
        <v>936</v>
      </c>
      <c r="AU4145">
        <v>118</v>
      </c>
      <c r="AV4145">
        <v>8075</v>
      </c>
      <c r="AW4145" t="s">
        <v>27186</v>
      </c>
      <c r="AX4145" t="s">
        <v>936</v>
      </c>
      <c r="AY4145">
        <v>118</v>
      </c>
      <c r="AZ4145">
        <v>8075</v>
      </c>
      <c r="BA4145" t="s">
        <v>20338</v>
      </c>
      <c r="BB4145" t="s">
        <v>936</v>
      </c>
      <c r="BC4145">
        <v>118</v>
      </c>
      <c r="BD4145">
        <v>8075</v>
      </c>
      <c r="BE4145" t="s">
        <v>13490</v>
      </c>
      <c r="BF4145" t="s">
        <v>936</v>
      </c>
      <c r="BH4145">
        <v>124</v>
      </c>
      <c r="BI4145">
        <v>8075</v>
      </c>
      <c r="BJ4145" t="s">
        <v>6842</v>
      </c>
      <c r="BK4145" t="s">
        <v>937</v>
      </c>
      <c r="BP4145">
        <v>251</v>
      </c>
      <c r="BQ4145">
        <v>6070</v>
      </c>
      <c r="BS4145">
        <v>2</v>
      </c>
    </row>
    <row r="4146" spans="43:71" x14ac:dyDescent="0.2">
      <c r="AQ4146">
        <v>118</v>
      </c>
      <c r="AR4146">
        <v>8076</v>
      </c>
      <c r="AS4146" t="s">
        <v>34085</v>
      </c>
      <c r="AT4146" t="s">
        <v>937</v>
      </c>
      <c r="AU4146">
        <v>118</v>
      </c>
      <c r="AV4146">
        <v>8076</v>
      </c>
      <c r="AW4146" t="s">
        <v>27187</v>
      </c>
      <c r="AX4146" t="s">
        <v>937</v>
      </c>
      <c r="AY4146">
        <v>118</v>
      </c>
      <c r="AZ4146">
        <v>8076</v>
      </c>
      <c r="BA4146" t="s">
        <v>20339</v>
      </c>
      <c r="BB4146" t="s">
        <v>937</v>
      </c>
      <c r="BC4146">
        <v>118</v>
      </c>
      <c r="BD4146">
        <v>8076</v>
      </c>
      <c r="BE4146" t="s">
        <v>13491</v>
      </c>
      <c r="BF4146" t="s">
        <v>937</v>
      </c>
      <c r="BH4146">
        <v>124</v>
      </c>
      <c r="BI4146">
        <v>8076</v>
      </c>
      <c r="BJ4146" t="s">
        <v>6843</v>
      </c>
      <c r="BK4146" t="s">
        <v>938</v>
      </c>
      <c r="BP4146">
        <v>251</v>
      </c>
      <c r="BQ4146">
        <v>6080</v>
      </c>
      <c r="BS4146">
        <v>2</v>
      </c>
    </row>
    <row r="4147" spans="43:71" x14ac:dyDescent="0.2">
      <c r="AQ4147">
        <v>118</v>
      </c>
      <c r="AR4147">
        <v>8077</v>
      </c>
      <c r="AS4147" t="s">
        <v>34086</v>
      </c>
      <c r="AT4147" t="s">
        <v>937</v>
      </c>
      <c r="AU4147">
        <v>118</v>
      </c>
      <c r="AV4147">
        <v>8077</v>
      </c>
      <c r="AW4147" t="s">
        <v>27188</v>
      </c>
      <c r="AX4147" t="s">
        <v>937</v>
      </c>
      <c r="AY4147">
        <v>118</v>
      </c>
      <c r="AZ4147">
        <v>8077</v>
      </c>
      <c r="BA4147" t="s">
        <v>20340</v>
      </c>
      <c r="BB4147" t="s">
        <v>937</v>
      </c>
      <c r="BC4147">
        <v>118</v>
      </c>
      <c r="BD4147">
        <v>8077</v>
      </c>
      <c r="BE4147" t="s">
        <v>13492</v>
      </c>
      <c r="BF4147" t="s">
        <v>937</v>
      </c>
      <c r="BH4147">
        <v>124</v>
      </c>
      <c r="BI4147">
        <v>8077</v>
      </c>
      <c r="BJ4147" t="s">
        <v>6844</v>
      </c>
      <c r="BK4147" t="s">
        <v>937</v>
      </c>
      <c r="BP4147">
        <v>251</v>
      </c>
      <c r="BQ4147">
        <v>6090</v>
      </c>
      <c r="BS4147">
        <v>2</v>
      </c>
    </row>
    <row r="4148" spans="43:71" x14ac:dyDescent="0.2">
      <c r="AQ4148">
        <v>118</v>
      </c>
      <c r="AR4148">
        <v>8078</v>
      </c>
      <c r="AS4148" t="s">
        <v>34087</v>
      </c>
      <c r="AT4148" t="s">
        <v>937</v>
      </c>
      <c r="AU4148">
        <v>118</v>
      </c>
      <c r="AV4148">
        <v>8078</v>
      </c>
      <c r="AW4148" t="s">
        <v>27189</v>
      </c>
      <c r="AX4148" t="s">
        <v>937</v>
      </c>
      <c r="AY4148">
        <v>118</v>
      </c>
      <c r="AZ4148">
        <v>8078</v>
      </c>
      <c r="BA4148" t="s">
        <v>20341</v>
      </c>
      <c r="BB4148" t="s">
        <v>937</v>
      </c>
      <c r="BC4148">
        <v>118</v>
      </c>
      <c r="BD4148">
        <v>8078</v>
      </c>
      <c r="BE4148" t="s">
        <v>13493</v>
      </c>
      <c r="BF4148" t="s">
        <v>937</v>
      </c>
      <c r="BH4148">
        <v>124</v>
      </c>
      <c r="BI4148">
        <v>8078</v>
      </c>
      <c r="BJ4148" t="s">
        <v>6845</v>
      </c>
      <c r="BK4148" t="s">
        <v>937</v>
      </c>
      <c r="BP4148">
        <v>251</v>
      </c>
      <c r="BQ4148">
        <v>6100</v>
      </c>
      <c r="BS4148">
        <v>2</v>
      </c>
    </row>
    <row r="4149" spans="43:71" x14ac:dyDescent="0.2">
      <c r="AQ4149">
        <v>118</v>
      </c>
      <c r="AR4149">
        <v>8079</v>
      </c>
      <c r="AS4149" t="s">
        <v>34088</v>
      </c>
      <c r="AT4149" t="s">
        <v>936</v>
      </c>
      <c r="AU4149">
        <v>118</v>
      </c>
      <c r="AV4149">
        <v>8079</v>
      </c>
      <c r="AW4149" t="s">
        <v>27190</v>
      </c>
      <c r="AX4149" t="s">
        <v>936</v>
      </c>
      <c r="AY4149">
        <v>118</v>
      </c>
      <c r="AZ4149">
        <v>8079</v>
      </c>
      <c r="BA4149" t="s">
        <v>20342</v>
      </c>
      <c r="BB4149" t="s">
        <v>936</v>
      </c>
      <c r="BC4149">
        <v>118</v>
      </c>
      <c r="BD4149">
        <v>8079</v>
      </c>
      <c r="BE4149" t="s">
        <v>13494</v>
      </c>
      <c r="BF4149" t="s">
        <v>936</v>
      </c>
      <c r="BH4149">
        <v>124</v>
      </c>
      <c r="BI4149">
        <v>8079</v>
      </c>
      <c r="BJ4149" t="s">
        <v>6846</v>
      </c>
      <c r="BK4149" t="s">
        <v>937</v>
      </c>
      <c r="BP4149">
        <v>251</v>
      </c>
      <c r="BQ4149">
        <v>6101</v>
      </c>
      <c r="BS4149">
        <v>2</v>
      </c>
    </row>
    <row r="4150" spans="43:71" x14ac:dyDescent="0.2">
      <c r="AQ4150">
        <v>118</v>
      </c>
      <c r="AR4150">
        <v>8080</v>
      </c>
      <c r="AS4150" t="s">
        <v>34089</v>
      </c>
      <c r="AT4150" t="s">
        <v>937</v>
      </c>
      <c r="AU4150">
        <v>118</v>
      </c>
      <c r="AV4150">
        <v>8080</v>
      </c>
      <c r="AW4150" t="s">
        <v>27191</v>
      </c>
      <c r="AX4150" t="s">
        <v>937</v>
      </c>
      <c r="AY4150">
        <v>118</v>
      </c>
      <c r="AZ4150">
        <v>8080</v>
      </c>
      <c r="BA4150" t="s">
        <v>20343</v>
      </c>
      <c r="BB4150" t="s">
        <v>937</v>
      </c>
      <c r="BC4150">
        <v>118</v>
      </c>
      <c r="BD4150">
        <v>8080</v>
      </c>
      <c r="BE4150" t="s">
        <v>13495</v>
      </c>
      <c r="BF4150" t="s">
        <v>937</v>
      </c>
      <c r="BH4150">
        <v>124</v>
      </c>
      <c r="BI4150">
        <v>8080</v>
      </c>
      <c r="BJ4150" t="s">
        <v>6847</v>
      </c>
      <c r="BK4150" t="s">
        <v>937</v>
      </c>
      <c r="BP4150">
        <v>251</v>
      </c>
      <c r="BQ4150">
        <v>6110</v>
      </c>
      <c r="BS4150">
        <v>2</v>
      </c>
    </row>
    <row r="4151" spans="43:71" x14ac:dyDescent="0.2">
      <c r="AQ4151">
        <v>118</v>
      </c>
      <c r="AR4151">
        <v>8081</v>
      </c>
      <c r="AS4151" t="s">
        <v>34090</v>
      </c>
      <c r="AT4151" t="s">
        <v>936</v>
      </c>
      <c r="AU4151">
        <v>118</v>
      </c>
      <c r="AV4151">
        <v>8081</v>
      </c>
      <c r="AW4151" t="s">
        <v>27192</v>
      </c>
      <c r="AX4151" t="s">
        <v>936</v>
      </c>
      <c r="AY4151">
        <v>118</v>
      </c>
      <c r="AZ4151">
        <v>8081</v>
      </c>
      <c r="BA4151" t="s">
        <v>20344</v>
      </c>
      <c r="BB4151" t="s">
        <v>936</v>
      </c>
      <c r="BC4151">
        <v>118</v>
      </c>
      <c r="BD4151">
        <v>8081</v>
      </c>
      <c r="BE4151" t="s">
        <v>13496</v>
      </c>
      <c r="BF4151" t="s">
        <v>936</v>
      </c>
      <c r="BH4151">
        <v>124</v>
      </c>
      <c r="BI4151">
        <v>8081</v>
      </c>
      <c r="BJ4151" t="s">
        <v>6848</v>
      </c>
      <c r="BK4151" t="s">
        <v>937</v>
      </c>
      <c r="BP4151">
        <v>251</v>
      </c>
      <c r="BQ4151">
        <v>6130</v>
      </c>
      <c r="BS4151">
        <v>2</v>
      </c>
    </row>
    <row r="4152" spans="43:71" x14ac:dyDescent="0.2">
      <c r="AQ4152">
        <v>118</v>
      </c>
      <c r="AR4152">
        <v>8082</v>
      </c>
      <c r="AS4152" t="s">
        <v>34091</v>
      </c>
      <c r="AT4152" t="s">
        <v>937</v>
      </c>
      <c r="AU4152">
        <v>118</v>
      </c>
      <c r="AV4152">
        <v>8082</v>
      </c>
      <c r="AW4152" t="s">
        <v>27193</v>
      </c>
      <c r="AX4152" t="s">
        <v>937</v>
      </c>
      <c r="AY4152">
        <v>118</v>
      </c>
      <c r="AZ4152">
        <v>8082</v>
      </c>
      <c r="BA4152" t="s">
        <v>20345</v>
      </c>
      <c r="BB4152" t="s">
        <v>937</v>
      </c>
      <c r="BC4152">
        <v>118</v>
      </c>
      <c r="BD4152">
        <v>8082</v>
      </c>
      <c r="BE4152" t="s">
        <v>13497</v>
      </c>
      <c r="BF4152" t="s">
        <v>937</v>
      </c>
      <c r="BH4152">
        <v>124</v>
      </c>
      <c r="BI4152">
        <v>8082</v>
      </c>
      <c r="BJ4152" t="s">
        <v>6849</v>
      </c>
      <c r="BK4152" t="s">
        <v>938</v>
      </c>
      <c r="BP4152">
        <v>251</v>
      </c>
      <c r="BQ4152">
        <v>6131</v>
      </c>
      <c r="BS4152">
        <v>2</v>
      </c>
    </row>
    <row r="4153" spans="43:71" x14ac:dyDescent="0.2">
      <c r="AQ4153">
        <v>118</v>
      </c>
      <c r="AR4153">
        <v>8083</v>
      </c>
      <c r="AS4153" t="s">
        <v>34092</v>
      </c>
      <c r="AT4153" t="s">
        <v>937</v>
      </c>
      <c r="AU4153">
        <v>118</v>
      </c>
      <c r="AV4153">
        <v>8083</v>
      </c>
      <c r="AW4153" t="s">
        <v>27194</v>
      </c>
      <c r="AX4153" t="s">
        <v>937</v>
      </c>
      <c r="AY4153">
        <v>118</v>
      </c>
      <c r="AZ4153">
        <v>8083</v>
      </c>
      <c r="BA4153" t="s">
        <v>20346</v>
      </c>
      <c r="BB4153" t="s">
        <v>937</v>
      </c>
      <c r="BC4153">
        <v>118</v>
      </c>
      <c r="BD4153">
        <v>8083</v>
      </c>
      <c r="BE4153" t="s">
        <v>13498</v>
      </c>
      <c r="BF4153" t="s">
        <v>937</v>
      </c>
      <c r="BH4153">
        <v>124</v>
      </c>
      <c r="BI4153">
        <v>8083</v>
      </c>
      <c r="BJ4153" t="s">
        <v>6850</v>
      </c>
      <c r="BK4153" t="s">
        <v>937</v>
      </c>
      <c r="BP4153">
        <v>251</v>
      </c>
      <c r="BQ4153">
        <v>6140</v>
      </c>
      <c r="BS4153">
        <v>2</v>
      </c>
    </row>
    <row r="4154" spans="43:71" x14ac:dyDescent="0.2">
      <c r="AQ4154">
        <v>118</v>
      </c>
      <c r="AR4154">
        <v>8084</v>
      </c>
      <c r="AS4154" t="s">
        <v>34093</v>
      </c>
      <c r="AT4154" t="s">
        <v>937</v>
      </c>
      <c r="AU4154">
        <v>118</v>
      </c>
      <c r="AV4154">
        <v>8084</v>
      </c>
      <c r="AW4154" t="s">
        <v>27195</v>
      </c>
      <c r="AX4154" t="s">
        <v>937</v>
      </c>
      <c r="AY4154">
        <v>118</v>
      </c>
      <c r="AZ4154">
        <v>8084</v>
      </c>
      <c r="BA4154" t="s">
        <v>20347</v>
      </c>
      <c r="BB4154" t="s">
        <v>937</v>
      </c>
      <c r="BC4154">
        <v>118</v>
      </c>
      <c r="BD4154">
        <v>8084</v>
      </c>
      <c r="BE4154" t="s">
        <v>13499</v>
      </c>
      <c r="BF4154" t="s">
        <v>937</v>
      </c>
      <c r="BH4154">
        <v>124</v>
      </c>
      <c r="BI4154">
        <v>8084</v>
      </c>
      <c r="BJ4154" t="s">
        <v>6851</v>
      </c>
      <c r="BK4154" t="s">
        <v>937</v>
      </c>
      <c r="BP4154">
        <v>251</v>
      </c>
      <c r="BQ4154">
        <v>6150</v>
      </c>
      <c r="BS4154">
        <v>2</v>
      </c>
    </row>
    <row r="4155" spans="43:71" x14ac:dyDescent="0.2">
      <c r="AQ4155">
        <v>119</v>
      </c>
      <c r="AR4155">
        <v>6010</v>
      </c>
      <c r="AS4155" t="s">
        <v>34094</v>
      </c>
      <c r="AT4155" t="s">
        <v>937</v>
      </c>
      <c r="AU4155">
        <v>119</v>
      </c>
      <c r="AV4155">
        <v>6010</v>
      </c>
      <c r="AW4155" t="s">
        <v>27196</v>
      </c>
      <c r="AX4155" t="s">
        <v>937</v>
      </c>
      <c r="AY4155">
        <v>119</v>
      </c>
      <c r="AZ4155">
        <v>6010</v>
      </c>
      <c r="BA4155" t="s">
        <v>20348</v>
      </c>
      <c r="BB4155" t="s">
        <v>937</v>
      </c>
      <c r="BC4155">
        <v>119</v>
      </c>
      <c r="BD4155">
        <v>6010</v>
      </c>
      <c r="BE4155" t="s">
        <v>13500</v>
      </c>
      <c r="BF4155" t="s">
        <v>937</v>
      </c>
      <c r="BH4155">
        <v>127</v>
      </c>
      <c r="BI4155">
        <v>6010</v>
      </c>
      <c r="BJ4155" t="s">
        <v>6852</v>
      </c>
      <c r="BK4155" t="s">
        <v>937</v>
      </c>
      <c r="BP4155">
        <v>251</v>
      </c>
      <c r="BQ4155">
        <v>6160</v>
      </c>
      <c r="BS4155">
        <v>2</v>
      </c>
    </row>
    <row r="4156" spans="43:71" x14ac:dyDescent="0.2">
      <c r="AQ4156">
        <v>119</v>
      </c>
      <c r="AR4156">
        <v>6020</v>
      </c>
      <c r="AS4156" t="s">
        <v>34095</v>
      </c>
      <c r="AT4156" t="s">
        <v>937</v>
      </c>
      <c r="AU4156">
        <v>119</v>
      </c>
      <c r="AV4156">
        <v>6020</v>
      </c>
      <c r="AW4156" t="s">
        <v>27197</v>
      </c>
      <c r="AX4156" t="s">
        <v>937</v>
      </c>
      <c r="AY4156">
        <v>119</v>
      </c>
      <c r="AZ4156">
        <v>6020</v>
      </c>
      <c r="BA4156" t="s">
        <v>20349</v>
      </c>
      <c r="BB4156" t="s">
        <v>937</v>
      </c>
      <c r="BC4156">
        <v>119</v>
      </c>
      <c r="BD4156">
        <v>6020</v>
      </c>
      <c r="BE4156" t="s">
        <v>13501</v>
      </c>
      <c r="BF4156" t="s">
        <v>937</v>
      </c>
      <c r="BH4156">
        <v>127</v>
      </c>
      <c r="BI4156">
        <v>6020</v>
      </c>
      <c r="BJ4156" t="s">
        <v>6853</v>
      </c>
      <c r="BK4156" t="s">
        <v>937</v>
      </c>
      <c r="BP4156">
        <v>251</v>
      </c>
      <c r="BQ4156">
        <v>6170</v>
      </c>
      <c r="BS4156">
        <v>2</v>
      </c>
    </row>
    <row r="4157" spans="43:71" x14ac:dyDescent="0.2">
      <c r="AQ4157">
        <v>119</v>
      </c>
      <c r="AR4157">
        <v>6030</v>
      </c>
      <c r="AS4157" t="s">
        <v>34096</v>
      </c>
      <c r="AT4157" t="s">
        <v>937</v>
      </c>
      <c r="AU4157">
        <v>119</v>
      </c>
      <c r="AV4157">
        <v>6030</v>
      </c>
      <c r="AW4157" t="s">
        <v>27198</v>
      </c>
      <c r="AX4157" t="s">
        <v>937</v>
      </c>
      <c r="AY4157">
        <v>119</v>
      </c>
      <c r="AZ4157">
        <v>6030</v>
      </c>
      <c r="BA4157" t="s">
        <v>20350</v>
      </c>
      <c r="BB4157" t="s">
        <v>937</v>
      </c>
      <c r="BC4157">
        <v>119</v>
      </c>
      <c r="BD4157">
        <v>6030</v>
      </c>
      <c r="BE4157" t="s">
        <v>13502</v>
      </c>
      <c r="BF4157" t="s">
        <v>937</v>
      </c>
      <c r="BH4157">
        <v>127</v>
      </c>
      <c r="BI4157">
        <v>6030</v>
      </c>
      <c r="BJ4157" t="s">
        <v>6854</v>
      </c>
      <c r="BK4157" t="s">
        <v>937</v>
      </c>
      <c r="BP4157">
        <v>251</v>
      </c>
      <c r="BQ4157">
        <v>6180</v>
      </c>
      <c r="BS4157">
        <v>2</v>
      </c>
    </row>
    <row r="4158" spans="43:71" x14ac:dyDescent="0.2">
      <c r="AQ4158">
        <v>119</v>
      </c>
      <c r="AR4158">
        <v>6040</v>
      </c>
      <c r="AS4158" t="s">
        <v>34097</v>
      </c>
      <c r="AT4158" t="s">
        <v>939</v>
      </c>
      <c r="AU4158">
        <v>119</v>
      </c>
      <c r="AV4158">
        <v>6040</v>
      </c>
      <c r="AW4158" t="s">
        <v>27199</v>
      </c>
      <c r="AX4158" t="s">
        <v>939</v>
      </c>
      <c r="AY4158">
        <v>119</v>
      </c>
      <c r="AZ4158">
        <v>6040</v>
      </c>
      <c r="BA4158" t="s">
        <v>20351</v>
      </c>
      <c r="BB4158" t="s">
        <v>939</v>
      </c>
      <c r="BC4158">
        <v>119</v>
      </c>
      <c r="BD4158">
        <v>6040</v>
      </c>
      <c r="BE4158" t="s">
        <v>13503</v>
      </c>
      <c r="BF4158" t="s">
        <v>939</v>
      </c>
      <c r="BH4158">
        <v>127</v>
      </c>
      <c r="BI4158">
        <v>6040</v>
      </c>
      <c r="BJ4158" t="s">
        <v>6855</v>
      </c>
      <c r="BK4158" t="s">
        <v>936</v>
      </c>
      <c r="BP4158">
        <v>251</v>
      </c>
      <c r="BQ4158">
        <v>6190</v>
      </c>
      <c r="BS4158">
        <v>2</v>
      </c>
    </row>
    <row r="4159" spans="43:71" x14ac:dyDescent="0.2">
      <c r="AQ4159">
        <v>119</v>
      </c>
      <c r="AR4159">
        <v>6070</v>
      </c>
      <c r="AS4159" t="s">
        <v>34098</v>
      </c>
      <c r="AT4159" t="s">
        <v>937</v>
      </c>
      <c r="AU4159">
        <v>119</v>
      </c>
      <c r="AV4159">
        <v>6070</v>
      </c>
      <c r="AW4159" t="s">
        <v>27200</v>
      </c>
      <c r="AX4159" t="s">
        <v>937</v>
      </c>
      <c r="AY4159">
        <v>119</v>
      </c>
      <c r="AZ4159">
        <v>6070</v>
      </c>
      <c r="BA4159" t="s">
        <v>20352</v>
      </c>
      <c r="BB4159" t="s">
        <v>937</v>
      </c>
      <c r="BC4159">
        <v>119</v>
      </c>
      <c r="BD4159">
        <v>6070</v>
      </c>
      <c r="BE4159" t="s">
        <v>13504</v>
      </c>
      <c r="BF4159" t="s">
        <v>937</v>
      </c>
      <c r="BH4159">
        <v>127</v>
      </c>
      <c r="BI4159">
        <v>6070</v>
      </c>
      <c r="BJ4159" t="s">
        <v>6856</v>
      </c>
      <c r="BK4159" t="s">
        <v>937</v>
      </c>
      <c r="BP4159">
        <v>251</v>
      </c>
      <c r="BQ4159">
        <v>6200</v>
      </c>
      <c r="BS4159">
        <v>2</v>
      </c>
    </row>
    <row r="4160" spans="43:71" x14ac:dyDescent="0.2">
      <c r="AQ4160">
        <v>119</v>
      </c>
      <c r="AR4160">
        <v>6080</v>
      </c>
      <c r="AS4160" t="s">
        <v>34099</v>
      </c>
      <c r="AT4160" t="s">
        <v>936</v>
      </c>
      <c r="AU4160">
        <v>119</v>
      </c>
      <c r="AV4160">
        <v>6080</v>
      </c>
      <c r="AW4160" t="s">
        <v>27201</v>
      </c>
      <c r="AX4160" t="s">
        <v>936</v>
      </c>
      <c r="AY4160">
        <v>119</v>
      </c>
      <c r="AZ4160">
        <v>6080</v>
      </c>
      <c r="BA4160" t="s">
        <v>20353</v>
      </c>
      <c r="BB4160" t="s">
        <v>936</v>
      </c>
      <c r="BC4160">
        <v>119</v>
      </c>
      <c r="BD4160">
        <v>6080</v>
      </c>
      <c r="BE4160" t="s">
        <v>13505</v>
      </c>
      <c r="BF4160" t="s">
        <v>936</v>
      </c>
      <c r="BH4160">
        <v>127</v>
      </c>
      <c r="BI4160">
        <v>6080</v>
      </c>
      <c r="BJ4160" t="s">
        <v>6857</v>
      </c>
      <c r="BK4160" t="s">
        <v>937</v>
      </c>
      <c r="BP4160">
        <v>251</v>
      </c>
      <c r="BQ4160">
        <v>6210</v>
      </c>
      <c r="BS4160">
        <v>1</v>
      </c>
    </row>
    <row r="4161" spans="43:71" x14ac:dyDescent="0.2">
      <c r="AQ4161">
        <v>119</v>
      </c>
      <c r="AR4161">
        <v>6090</v>
      </c>
      <c r="AS4161" t="s">
        <v>34100</v>
      </c>
      <c r="AT4161" t="s">
        <v>938</v>
      </c>
      <c r="AU4161">
        <v>119</v>
      </c>
      <c r="AV4161">
        <v>6090</v>
      </c>
      <c r="AW4161" t="s">
        <v>27202</v>
      </c>
      <c r="AX4161" t="s">
        <v>938</v>
      </c>
      <c r="AY4161">
        <v>119</v>
      </c>
      <c r="AZ4161">
        <v>6090</v>
      </c>
      <c r="BA4161" t="s">
        <v>20354</v>
      </c>
      <c r="BB4161" t="s">
        <v>938</v>
      </c>
      <c r="BC4161">
        <v>119</v>
      </c>
      <c r="BD4161">
        <v>6090</v>
      </c>
      <c r="BE4161" t="s">
        <v>13506</v>
      </c>
      <c r="BF4161" t="s">
        <v>938</v>
      </c>
      <c r="BH4161">
        <v>127</v>
      </c>
      <c r="BI4161">
        <v>6090</v>
      </c>
      <c r="BJ4161" t="s">
        <v>6858</v>
      </c>
      <c r="BK4161" t="s">
        <v>937</v>
      </c>
      <c r="BP4161">
        <v>251</v>
      </c>
      <c r="BQ4161">
        <v>6240</v>
      </c>
      <c r="BS4161">
        <v>2</v>
      </c>
    </row>
    <row r="4162" spans="43:71" x14ac:dyDescent="0.2">
      <c r="AQ4162">
        <v>119</v>
      </c>
      <c r="AR4162">
        <v>6100</v>
      </c>
      <c r="AS4162" t="s">
        <v>34101</v>
      </c>
      <c r="AT4162" t="s">
        <v>936</v>
      </c>
      <c r="AU4162">
        <v>119</v>
      </c>
      <c r="AV4162">
        <v>6100</v>
      </c>
      <c r="AW4162" t="s">
        <v>27203</v>
      </c>
      <c r="AX4162" t="s">
        <v>936</v>
      </c>
      <c r="AY4162">
        <v>119</v>
      </c>
      <c r="AZ4162">
        <v>6100</v>
      </c>
      <c r="BA4162" t="s">
        <v>20355</v>
      </c>
      <c r="BB4162" t="s">
        <v>936</v>
      </c>
      <c r="BC4162">
        <v>119</v>
      </c>
      <c r="BD4162">
        <v>6100</v>
      </c>
      <c r="BE4162" t="s">
        <v>13507</v>
      </c>
      <c r="BF4162" t="s">
        <v>936</v>
      </c>
      <c r="BH4162">
        <v>127</v>
      </c>
      <c r="BI4162">
        <v>6100</v>
      </c>
      <c r="BJ4162" t="s">
        <v>6859</v>
      </c>
      <c r="BK4162" t="s">
        <v>937</v>
      </c>
      <c r="BP4162">
        <v>251</v>
      </c>
      <c r="BQ4162">
        <v>6250</v>
      </c>
      <c r="BS4162">
        <v>2</v>
      </c>
    </row>
    <row r="4163" spans="43:71" x14ac:dyDescent="0.2">
      <c r="AQ4163">
        <v>119</v>
      </c>
      <c r="AR4163">
        <v>6101</v>
      </c>
      <c r="AS4163" t="s">
        <v>34102</v>
      </c>
      <c r="AT4163" t="s">
        <v>939</v>
      </c>
      <c r="AU4163">
        <v>119</v>
      </c>
      <c r="AV4163">
        <v>6101</v>
      </c>
      <c r="AW4163" t="s">
        <v>27204</v>
      </c>
      <c r="AX4163" t="s">
        <v>939</v>
      </c>
      <c r="AY4163">
        <v>119</v>
      </c>
      <c r="AZ4163">
        <v>6101</v>
      </c>
      <c r="BA4163" t="s">
        <v>20356</v>
      </c>
      <c r="BB4163" t="s">
        <v>939</v>
      </c>
      <c r="BC4163">
        <v>119</v>
      </c>
      <c r="BD4163">
        <v>6101</v>
      </c>
      <c r="BE4163" t="s">
        <v>13508</v>
      </c>
      <c r="BF4163" t="s">
        <v>939</v>
      </c>
      <c r="BH4163">
        <v>127</v>
      </c>
      <c r="BI4163">
        <v>6101</v>
      </c>
      <c r="BJ4163" t="s">
        <v>6860</v>
      </c>
      <c r="BK4163" t="s">
        <v>937</v>
      </c>
      <c r="BP4163">
        <v>251</v>
      </c>
      <c r="BQ4163">
        <v>6256</v>
      </c>
      <c r="BS4163">
        <v>2</v>
      </c>
    </row>
    <row r="4164" spans="43:71" x14ac:dyDescent="0.2">
      <c r="AQ4164">
        <v>119</v>
      </c>
      <c r="AR4164">
        <v>6110</v>
      </c>
      <c r="AS4164" t="s">
        <v>34103</v>
      </c>
      <c r="AT4164" t="s">
        <v>936</v>
      </c>
      <c r="AU4164">
        <v>119</v>
      </c>
      <c r="AV4164">
        <v>6110</v>
      </c>
      <c r="AW4164" t="s">
        <v>27205</v>
      </c>
      <c r="AX4164" t="s">
        <v>936</v>
      </c>
      <c r="AY4164">
        <v>119</v>
      </c>
      <c r="AZ4164">
        <v>6110</v>
      </c>
      <c r="BA4164" t="s">
        <v>20357</v>
      </c>
      <c r="BB4164" t="s">
        <v>936</v>
      </c>
      <c r="BC4164">
        <v>119</v>
      </c>
      <c r="BD4164">
        <v>6110</v>
      </c>
      <c r="BE4164" t="s">
        <v>13509</v>
      </c>
      <c r="BF4164" t="s">
        <v>936</v>
      </c>
      <c r="BH4164">
        <v>127</v>
      </c>
      <c r="BI4164">
        <v>6110</v>
      </c>
      <c r="BJ4164" t="s">
        <v>6861</v>
      </c>
      <c r="BK4164" t="s">
        <v>936</v>
      </c>
      <c r="BP4164">
        <v>251</v>
      </c>
      <c r="BQ4164">
        <v>6260</v>
      </c>
      <c r="BS4164">
        <v>2</v>
      </c>
    </row>
    <row r="4165" spans="43:71" x14ac:dyDescent="0.2">
      <c r="AQ4165">
        <v>119</v>
      </c>
      <c r="AR4165">
        <v>6130</v>
      </c>
      <c r="AS4165" t="s">
        <v>34104</v>
      </c>
      <c r="AT4165" t="s">
        <v>937</v>
      </c>
      <c r="AU4165">
        <v>119</v>
      </c>
      <c r="AV4165">
        <v>6130</v>
      </c>
      <c r="AW4165" t="s">
        <v>27206</v>
      </c>
      <c r="AX4165" t="s">
        <v>937</v>
      </c>
      <c r="AY4165">
        <v>119</v>
      </c>
      <c r="AZ4165">
        <v>6130</v>
      </c>
      <c r="BA4165" t="s">
        <v>20358</v>
      </c>
      <c r="BB4165" t="s">
        <v>937</v>
      </c>
      <c r="BC4165">
        <v>119</v>
      </c>
      <c r="BD4165">
        <v>6130</v>
      </c>
      <c r="BE4165" t="s">
        <v>13510</v>
      </c>
      <c r="BF4165" t="s">
        <v>937</v>
      </c>
      <c r="BH4165">
        <v>127</v>
      </c>
      <c r="BI4165">
        <v>6130</v>
      </c>
      <c r="BJ4165" t="s">
        <v>6862</v>
      </c>
      <c r="BK4165" t="s">
        <v>936</v>
      </c>
      <c r="BP4165">
        <v>251</v>
      </c>
      <c r="BQ4165">
        <v>6270</v>
      </c>
      <c r="BS4165">
        <v>2</v>
      </c>
    </row>
    <row r="4166" spans="43:71" x14ac:dyDescent="0.2">
      <c r="AQ4166">
        <v>119</v>
      </c>
      <c r="AR4166">
        <v>6131</v>
      </c>
      <c r="AS4166" t="s">
        <v>34105</v>
      </c>
      <c r="AT4166" t="s">
        <v>937</v>
      </c>
      <c r="AU4166">
        <v>119</v>
      </c>
      <c r="AV4166">
        <v>6131</v>
      </c>
      <c r="AW4166" t="s">
        <v>27207</v>
      </c>
      <c r="AX4166" t="s">
        <v>937</v>
      </c>
      <c r="AY4166">
        <v>119</v>
      </c>
      <c r="AZ4166">
        <v>6131</v>
      </c>
      <c r="BA4166" t="s">
        <v>20359</v>
      </c>
      <c r="BB4166" t="s">
        <v>937</v>
      </c>
      <c r="BC4166">
        <v>119</v>
      </c>
      <c r="BD4166">
        <v>6131</v>
      </c>
      <c r="BE4166" t="s">
        <v>13511</v>
      </c>
      <c r="BF4166" t="s">
        <v>937</v>
      </c>
      <c r="BH4166">
        <v>127</v>
      </c>
      <c r="BI4166">
        <v>6131</v>
      </c>
      <c r="BJ4166" t="s">
        <v>6863</v>
      </c>
      <c r="BK4166" t="s">
        <v>937</v>
      </c>
      <c r="BP4166">
        <v>251</v>
      </c>
      <c r="BQ4166">
        <v>6280</v>
      </c>
      <c r="BS4166">
        <v>2</v>
      </c>
    </row>
    <row r="4167" spans="43:71" x14ac:dyDescent="0.2">
      <c r="AQ4167">
        <v>119</v>
      </c>
      <c r="AR4167">
        <v>6140</v>
      </c>
      <c r="AS4167" t="s">
        <v>34106</v>
      </c>
      <c r="AT4167" t="s">
        <v>937</v>
      </c>
      <c r="AU4167">
        <v>119</v>
      </c>
      <c r="AV4167">
        <v>6140</v>
      </c>
      <c r="AW4167" t="s">
        <v>27208</v>
      </c>
      <c r="AX4167" t="s">
        <v>937</v>
      </c>
      <c r="AY4167">
        <v>119</v>
      </c>
      <c r="AZ4167">
        <v>6140</v>
      </c>
      <c r="BA4167" t="s">
        <v>20360</v>
      </c>
      <c r="BB4167" t="s">
        <v>937</v>
      </c>
      <c r="BC4167">
        <v>119</v>
      </c>
      <c r="BD4167">
        <v>6140</v>
      </c>
      <c r="BE4167" t="s">
        <v>13512</v>
      </c>
      <c r="BF4167" t="s">
        <v>937</v>
      </c>
      <c r="BH4167">
        <v>127</v>
      </c>
      <c r="BI4167">
        <v>6140</v>
      </c>
      <c r="BJ4167" t="s">
        <v>6864</v>
      </c>
      <c r="BK4167" t="s">
        <v>937</v>
      </c>
      <c r="BP4167">
        <v>251</v>
      </c>
      <c r="BQ4167">
        <v>6290</v>
      </c>
      <c r="BS4167">
        <v>2</v>
      </c>
    </row>
    <row r="4168" spans="43:71" x14ac:dyDescent="0.2">
      <c r="AQ4168">
        <v>119</v>
      </c>
      <c r="AR4168">
        <v>6150</v>
      </c>
      <c r="AS4168" t="s">
        <v>34107</v>
      </c>
      <c r="AT4168" t="s">
        <v>937</v>
      </c>
      <c r="AU4168">
        <v>119</v>
      </c>
      <c r="AV4168">
        <v>6150</v>
      </c>
      <c r="AW4168" t="s">
        <v>27209</v>
      </c>
      <c r="AX4168" t="s">
        <v>937</v>
      </c>
      <c r="AY4168">
        <v>119</v>
      </c>
      <c r="AZ4168">
        <v>6150</v>
      </c>
      <c r="BA4168" t="s">
        <v>20361</v>
      </c>
      <c r="BB4168" t="s">
        <v>937</v>
      </c>
      <c r="BC4168">
        <v>119</v>
      </c>
      <c r="BD4168">
        <v>6150</v>
      </c>
      <c r="BE4168" t="s">
        <v>13513</v>
      </c>
      <c r="BF4168" t="s">
        <v>937</v>
      </c>
      <c r="BH4168">
        <v>127</v>
      </c>
      <c r="BI4168">
        <v>6150</v>
      </c>
      <c r="BJ4168" t="s">
        <v>6865</v>
      </c>
      <c r="BK4168" t="s">
        <v>937</v>
      </c>
      <c r="BP4168">
        <v>251</v>
      </c>
      <c r="BQ4168">
        <v>6300</v>
      </c>
      <c r="BS4168">
        <v>1</v>
      </c>
    </row>
    <row r="4169" spans="43:71" x14ac:dyDescent="0.2">
      <c r="AQ4169">
        <v>119</v>
      </c>
      <c r="AR4169">
        <v>6160</v>
      </c>
      <c r="AS4169" t="s">
        <v>34108</v>
      </c>
      <c r="AT4169" t="s">
        <v>937</v>
      </c>
      <c r="AU4169">
        <v>119</v>
      </c>
      <c r="AV4169">
        <v>6160</v>
      </c>
      <c r="AW4169" t="s">
        <v>27210</v>
      </c>
      <c r="AX4169" t="s">
        <v>937</v>
      </c>
      <c r="AY4169">
        <v>119</v>
      </c>
      <c r="AZ4169">
        <v>6160</v>
      </c>
      <c r="BA4169" t="s">
        <v>20362</v>
      </c>
      <c r="BB4169" t="s">
        <v>937</v>
      </c>
      <c r="BC4169">
        <v>119</v>
      </c>
      <c r="BD4169">
        <v>6160</v>
      </c>
      <c r="BE4169" t="s">
        <v>13514</v>
      </c>
      <c r="BF4169" t="s">
        <v>937</v>
      </c>
      <c r="BH4169">
        <v>127</v>
      </c>
      <c r="BI4169">
        <v>6160</v>
      </c>
      <c r="BJ4169" t="s">
        <v>6866</v>
      </c>
      <c r="BK4169" t="s">
        <v>937</v>
      </c>
      <c r="BP4169">
        <v>251</v>
      </c>
      <c r="BQ4169">
        <v>6310</v>
      </c>
      <c r="BS4169">
        <v>2</v>
      </c>
    </row>
    <row r="4170" spans="43:71" x14ac:dyDescent="0.2">
      <c r="AQ4170">
        <v>119</v>
      </c>
      <c r="AR4170">
        <v>6170</v>
      </c>
      <c r="AS4170" t="s">
        <v>34109</v>
      </c>
      <c r="AT4170" t="s">
        <v>937</v>
      </c>
      <c r="AU4170">
        <v>119</v>
      </c>
      <c r="AV4170">
        <v>6170</v>
      </c>
      <c r="AW4170" t="s">
        <v>27211</v>
      </c>
      <c r="AX4170" t="s">
        <v>937</v>
      </c>
      <c r="AY4170">
        <v>119</v>
      </c>
      <c r="AZ4170">
        <v>6170</v>
      </c>
      <c r="BA4170" t="s">
        <v>20363</v>
      </c>
      <c r="BB4170" t="s">
        <v>937</v>
      </c>
      <c r="BC4170">
        <v>119</v>
      </c>
      <c r="BD4170">
        <v>6170</v>
      </c>
      <c r="BE4170" t="s">
        <v>13515</v>
      </c>
      <c r="BF4170" t="s">
        <v>937</v>
      </c>
      <c r="BH4170">
        <v>127</v>
      </c>
      <c r="BI4170">
        <v>6170</v>
      </c>
      <c r="BJ4170" t="s">
        <v>6867</v>
      </c>
      <c r="BK4170" t="s">
        <v>938</v>
      </c>
      <c r="BP4170">
        <v>251</v>
      </c>
      <c r="BQ4170">
        <v>6320</v>
      </c>
      <c r="BS4170">
        <v>2</v>
      </c>
    </row>
    <row r="4171" spans="43:71" x14ac:dyDescent="0.2">
      <c r="AQ4171">
        <v>119</v>
      </c>
      <c r="AR4171">
        <v>6180</v>
      </c>
      <c r="AS4171" t="s">
        <v>34110</v>
      </c>
      <c r="AT4171" t="s">
        <v>937</v>
      </c>
      <c r="AU4171">
        <v>119</v>
      </c>
      <c r="AV4171">
        <v>6180</v>
      </c>
      <c r="AW4171" t="s">
        <v>27212</v>
      </c>
      <c r="AX4171" t="s">
        <v>937</v>
      </c>
      <c r="AY4171">
        <v>119</v>
      </c>
      <c r="AZ4171">
        <v>6180</v>
      </c>
      <c r="BA4171" t="s">
        <v>20364</v>
      </c>
      <c r="BB4171" t="s">
        <v>937</v>
      </c>
      <c r="BC4171">
        <v>119</v>
      </c>
      <c r="BD4171">
        <v>6180</v>
      </c>
      <c r="BE4171" t="s">
        <v>13516</v>
      </c>
      <c r="BF4171" t="s">
        <v>937</v>
      </c>
      <c r="BH4171">
        <v>127</v>
      </c>
      <c r="BI4171">
        <v>6180</v>
      </c>
      <c r="BJ4171" t="s">
        <v>6868</v>
      </c>
      <c r="BK4171" t="s">
        <v>937</v>
      </c>
      <c r="BP4171">
        <v>251</v>
      </c>
      <c r="BQ4171">
        <v>6330</v>
      </c>
      <c r="BS4171">
        <v>2</v>
      </c>
    </row>
    <row r="4172" spans="43:71" x14ac:dyDescent="0.2">
      <c r="AQ4172">
        <v>119</v>
      </c>
      <c r="AR4172">
        <v>6190</v>
      </c>
      <c r="AS4172" t="s">
        <v>34111</v>
      </c>
      <c r="AT4172" t="s">
        <v>937</v>
      </c>
      <c r="AU4172">
        <v>119</v>
      </c>
      <c r="AV4172">
        <v>6190</v>
      </c>
      <c r="AW4172" t="s">
        <v>27213</v>
      </c>
      <c r="AX4172" t="s">
        <v>937</v>
      </c>
      <c r="AY4172">
        <v>119</v>
      </c>
      <c r="AZ4172">
        <v>6190</v>
      </c>
      <c r="BA4172" t="s">
        <v>20365</v>
      </c>
      <c r="BB4172" t="s">
        <v>937</v>
      </c>
      <c r="BC4172">
        <v>119</v>
      </c>
      <c r="BD4172">
        <v>6190</v>
      </c>
      <c r="BE4172" t="s">
        <v>13517</v>
      </c>
      <c r="BF4172" t="s">
        <v>937</v>
      </c>
      <c r="BH4172">
        <v>127</v>
      </c>
      <c r="BI4172">
        <v>6190</v>
      </c>
      <c r="BJ4172" t="s">
        <v>6869</v>
      </c>
      <c r="BK4172" t="s">
        <v>937</v>
      </c>
      <c r="BP4172">
        <v>251</v>
      </c>
      <c r="BQ4172">
        <v>6340</v>
      </c>
      <c r="BS4172">
        <v>2</v>
      </c>
    </row>
    <row r="4173" spans="43:71" x14ac:dyDescent="0.2">
      <c r="AQ4173">
        <v>119</v>
      </c>
      <c r="AR4173">
        <v>6200</v>
      </c>
      <c r="AS4173" t="s">
        <v>34112</v>
      </c>
      <c r="AT4173" t="s">
        <v>937</v>
      </c>
      <c r="AU4173">
        <v>119</v>
      </c>
      <c r="AV4173">
        <v>6200</v>
      </c>
      <c r="AW4173" t="s">
        <v>27214</v>
      </c>
      <c r="AX4173" t="s">
        <v>937</v>
      </c>
      <c r="AY4173">
        <v>119</v>
      </c>
      <c r="AZ4173">
        <v>6200</v>
      </c>
      <c r="BA4173" t="s">
        <v>20366</v>
      </c>
      <c r="BB4173" t="s">
        <v>937</v>
      </c>
      <c r="BC4173">
        <v>119</v>
      </c>
      <c r="BD4173">
        <v>6200</v>
      </c>
      <c r="BE4173" t="s">
        <v>13518</v>
      </c>
      <c r="BF4173" t="s">
        <v>937</v>
      </c>
      <c r="BH4173">
        <v>127</v>
      </c>
      <c r="BI4173">
        <v>6200</v>
      </c>
      <c r="BJ4173" t="s">
        <v>6870</v>
      </c>
      <c r="BK4173" t="s">
        <v>937</v>
      </c>
      <c r="BP4173">
        <v>254</v>
      </c>
      <c r="BQ4173">
        <v>6010</v>
      </c>
      <c r="BS4173">
        <v>2</v>
      </c>
    </row>
    <row r="4174" spans="43:71" x14ac:dyDescent="0.2">
      <c r="AQ4174">
        <v>119</v>
      </c>
      <c r="AR4174">
        <v>6210</v>
      </c>
      <c r="AS4174" t="s">
        <v>34113</v>
      </c>
      <c r="AT4174" t="s">
        <v>936</v>
      </c>
      <c r="AU4174">
        <v>119</v>
      </c>
      <c r="AV4174">
        <v>6210</v>
      </c>
      <c r="AW4174" t="s">
        <v>27215</v>
      </c>
      <c r="AX4174" t="s">
        <v>936</v>
      </c>
      <c r="AY4174">
        <v>119</v>
      </c>
      <c r="AZ4174">
        <v>6210</v>
      </c>
      <c r="BA4174" t="s">
        <v>20367</v>
      </c>
      <c r="BB4174" t="s">
        <v>936</v>
      </c>
      <c r="BC4174">
        <v>119</v>
      </c>
      <c r="BD4174">
        <v>6210</v>
      </c>
      <c r="BE4174" t="s">
        <v>13519</v>
      </c>
      <c r="BF4174" t="s">
        <v>936</v>
      </c>
      <c r="BH4174">
        <v>127</v>
      </c>
      <c r="BI4174">
        <v>6210</v>
      </c>
      <c r="BJ4174" t="s">
        <v>6871</v>
      </c>
      <c r="BK4174" t="s">
        <v>936</v>
      </c>
      <c r="BP4174">
        <v>254</v>
      </c>
      <c r="BQ4174">
        <v>6020</v>
      </c>
      <c r="BS4174">
        <v>2</v>
      </c>
    </row>
    <row r="4175" spans="43:71" x14ac:dyDescent="0.2">
      <c r="AQ4175">
        <v>119</v>
      </c>
      <c r="AR4175">
        <v>6240</v>
      </c>
      <c r="AS4175" t="s">
        <v>34114</v>
      </c>
      <c r="AT4175" t="s">
        <v>937</v>
      </c>
      <c r="AU4175">
        <v>119</v>
      </c>
      <c r="AV4175">
        <v>6240</v>
      </c>
      <c r="AW4175" t="s">
        <v>27216</v>
      </c>
      <c r="AX4175" t="s">
        <v>937</v>
      </c>
      <c r="AY4175">
        <v>119</v>
      </c>
      <c r="AZ4175">
        <v>6240</v>
      </c>
      <c r="BA4175" t="s">
        <v>20368</v>
      </c>
      <c r="BB4175" t="s">
        <v>937</v>
      </c>
      <c r="BC4175">
        <v>119</v>
      </c>
      <c r="BD4175">
        <v>6240</v>
      </c>
      <c r="BE4175" t="s">
        <v>13520</v>
      </c>
      <c r="BF4175" t="s">
        <v>937</v>
      </c>
      <c r="BH4175">
        <v>127</v>
      </c>
      <c r="BI4175">
        <v>6240</v>
      </c>
      <c r="BJ4175" t="s">
        <v>6872</v>
      </c>
      <c r="BK4175" t="s">
        <v>937</v>
      </c>
      <c r="BP4175">
        <v>254</v>
      </c>
      <c r="BQ4175">
        <v>6030</v>
      </c>
      <c r="BS4175">
        <v>2</v>
      </c>
    </row>
    <row r="4176" spans="43:71" x14ac:dyDescent="0.2">
      <c r="AQ4176">
        <v>119</v>
      </c>
      <c r="AR4176">
        <v>6250</v>
      </c>
      <c r="AS4176" t="s">
        <v>34115</v>
      </c>
      <c r="AT4176" t="s">
        <v>936</v>
      </c>
      <c r="AU4176">
        <v>119</v>
      </c>
      <c r="AV4176">
        <v>6250</v>
      </c>
      <c r="AW4176" t="s">
        <v>27217</v>
      </c>
      <c r="AX4176" t="s">
        <v>936</v>
      </c>
      <c r="AY4176">
        <v>119</v>
      </c>
      <c r="AZ4176">
        <v>6250</v>
      </c>
      <c r="BA4176" t="s">
        <v>20369</v>
      </c>
      <c r="BB4176" t="s">
        <v>936</v>
      </c>
      <c r="BC4176">
        <v>119</v>
      </c>
      <c r="BD4176">
        <v>6250</v>
      </c>
      <c r="BE4176" t="s">
        <v>13521</v>
      </c>
      <c r="BF4176" t="s">
        <v>936</v>
      </c>
      <c r="BH4176">
        <v>127</v>
      </c>
      <c r="BI4176">
        <v>6250</v>
      </c>
      <c r="BJ4176" t="s">
        <v>6873</v>
      </c>
      <c r="BK4176" t="s">
        <v>936</v>
      </c>
      <c r="BP4176">
        <v>254</v>
      </c>
      <c r="BQ4176">
        <v>6040</v>
      </c>
      <c r="BS4176">
        <v>2</v>
      </c>
    </row>
    <row r="4177" spans="43:71" x14ac:dyDescent="0.2">
      <c r="AQ4177">
        <v>119</v>
      </c>
      <c r="AR4177">
        <v>6256</v>
      </c>
      <c r="AS4177" t="s">
        <v>34116</v>
      </c>
      <c r="AT4177" t="s">
        <v>936</v>
      </c>
      <c r="AU4177">
        <v>119</v>
      </c>
      <c r="AV4177">
        <v>6256</v>
      </c>
      <c r="AW4177" t="s">
        <v>27218</v>
      </c>
      <c r="AX4177" t="s">
        <v>936</v>
      </c>
      <c r="AY4177">
        <v>119</v>
      </c>
      <c r="AZ4177">
        <v>6256</v>
      </c>
      <c r="BA4177" t="s">
        <v>20370</v>
      </c>
      <c r="BB4177" t="s">
        <v>936</v>
      </c>
      <c r="BC4177">
        <v>119</v>
      </c>
      <c r="BD4177">
        <v>6256</v>
      </c>
      <c r="BE4177" t="s">
        <v>13522</v>
      </c>
      <c r="BF4177" t="s">
        <v>936</v>
      </c>
      <c r="BH4177">
        <v>127</v>
      </c>
      <c r="BI4177">
        <v>6256</v>
      </c>
      <c r="BJ4177" t="s">
        <v>6874</v>
      </c>
      <c r="BK4177" t="s">
        <v>936</v>
      </c>
      <c r="BP4177">
        <v>254</v>
      </c>
      <c r="BQ4177">
        <v>6070</v>
      </c>
      <c r="BS4177">
        <v>2</v>
      </c>
    </row>
    <row r="4178" spans="43:71" x14ac:dyDescent="0.2">
      <c r="AQ4178">
        <v>119</v>
      </c>
      <c r="AR4178">
        <v>6260</v>
      </c>
      <c r="AS4178" t="s">
        <v>34117</v>
      </c>
      <c r="AT4178" t="s">
        <v>937</v>
      </c>
      <c r="AU4178">
        <v>119</v>
      </c>
      <c r="AV4178">
        <v>6260</v>
      </c>
      <c r="AW4178" t="s">
        <v>27219</v>
      </c>
      <c r="AX4178" t="s">
        <v>937</v>
      </c>
      <c r="AY4178">
        <v>119</v>
      </c>
      <c r="AZ4178">
        <v>6260</v>
      </c>
      <c r="BA4178" t="s">
        <v>20371</v>
      </c>
      <c r="BB4178" t="s">
        <v>937</v>
      </c>
      <c r="BC4178">
        <v>119</v>
      </c>
      <c r="BD4178">
        <v>6260</v>
      </c>
      <c r="BE4178" t="s">
        <v>13523</v>
      </c>
      <c r="BF4178" t="s">
        <v>937</v>
      </c>
      <c r="BH4178">
        <v>127</v>
      </c>
      <c r="BI4178">
        <v>6260</v>
      </c>
      <c r="BJ4178" t="s">
        <v>6875</v>
      </c>
      <c r="BK4178" t="s">
        <v>937</v>
      </c>
      <c r="BP4178">
        <v>254</v>
      </c>
      <c r="BQ4178">
        <v>6080</v>
      </c>
      <c r="BS4178">
        <v>2</v>
      </c>
    </row>
    <row r="4179" spans="43:71" x14ac:dyDescent="0.2">
      <c r="AQ4179">
        <v>119</v>
      </c>
      <c r="AR4179">
        <v>6270</v>
      </c>
      <c r="AS4179" t="s">
        <v>34118</v>
      </c>
      <c r="AT4179" t="s">
        <v>937</v>
      </c>
      <c r="AU4179">
        <v>119</v>
      </c>
      <c r="AV4179">
        <v>6270</v>
      </c>
      <c r="AW4179" t="s">
        <v>27220</v>
      </c>
      <c r="AX4179" t="s">
        <v>937</v>
      </c>
      <c r="AY4179">
        <v>119</v>
      </c>
      <c r="AZ4179">
        <v>6270</v>
      </c>
      <c r="BA4179" t="s">
        <v>20372</v>
      </c>
      <c r="BB4179" t="s">
        <v>937</v>
      </c>
      <c r="BC4179">
        <v>119</v>
      </c>
      <c r="BD4179">
        <v>6270</v>
      </c>
      <c r="BE4179" t="s">
        <v>13524</v>
      </c>
      <c r="BF4179" t="s">
        <v>937</v>
      </c>
      <c r="BH4179">
        <v>127</v>
      </c>
      <c r="BI4179">
        <v>6270</v>
      </c>
      <c r="BJ4179" t="s">
        <v>6876</v>
      </c>
      <c r="BK4179" t="s">
        <v>937</v>
      </c>
      <c r="BP4179">
        <v>254</v>
      </c>
      <c r="BQ4179">
        <v>6090</v>
      </c>
      <c r="BS4179">
        <v>2</v>
      </c>
    </row>
    <row r="4180" spans="43:71" x14ac:dyDescent="0.2">
      <c r="AQ4180">
        <v>119</v>
      </c>
      <c r="AR4180">
        <v>6280</v>
      </c>
      <c r="AS4180" t="s">
        <v>34119</v>
      </c>
      <c r="AT4180" t="s">
        <v>936</v>
      </c>
      <c r="AU4180">
        <v>119</v>
      </c>
      <c r="AV4180">
        <v>6280</v>
      </c>
      <c r="AW4180" t="s">
        <v>27221</v>
      </c>
      <c r="AX4180" t="s">
        <v>936</v>
      </c>
      <c r="AY4180">
        <v>119</v>
      </c>
      <c r="AZ4180">
        <v>6280</v>
      </c>
      <c r="BA4180" t="s">
        <v>20373</v>
      </c>
      <c r="BB4180" t="s">
        <v>936</v>
      </c>
      <c r="BC4180">
        <v>119</v>
      </c>
      <c r="BD4180">
        <v>6280</v>
      </c>
      <c r="BE4180" t="s">
        <v>13525</v>
      </c>
      <c r="BF4180" t="s">
        <v>936</v>
      </c>
      <c r="BH4180">
        <v>127</v>
      </c>
      <c r="BI4180">
        <v>6280</v>
      </c>
      <c r="BJ4180" t="s">
        <v>6877</v>
      </c>
      <c r="BK4180" t="s">
        <v>936</v>
      </c>
      <c r="BP4180">
        <v>254</v>
      </c>
      <c r="BQ4180">
        <v>6100</v>
      </c>
      <c r="BS4180">
        <v>2</v>
      </c>
    </row>
    <row r="4181" spans="43:71" x14ac:dyDescent="0.2">
      <c r="AQ4181">
        <v>119</v>
      </c>
      <c r="AR4181">
        <v>6290</v>
      </c>
      <c r="AS4181" t="s">
        <v>34120</v>
      </c>
      <c r="AT4181" t="s">
        <v>936</v>
      </c>
      <c r="AU4181">
        <v>119</v>
      </c>
      <c r="AV4181">
        <v>6290</v>
      </c>
      <c r="AW4181" t="s">
        <v>27222</v>
      </c>
      <c r="AX4181" t="s">
        <v>936</v>
      </c>
      <c r="AY4181">
        <v>119</v>
      </c>
      <c r="AZ4181">
        <v>6290</v>
      </c>
      <c r="BA4181" t="s">
        <v>20374</v>
      </c>
      <c r="BB4181" t="s">
        <v>936</v>
      </c>
      <c r="BC4181">
        <v>119</v>
      </c>
      <c r="BD4181">
        <v>6290</v>
      </c>
      <c r="BE4181" t="s">
        <v>13526</v>
      </c>
      <c r="BF4181" t="s">
        <v>936</v>
      </c>
      <c r="BH4181">
        <v>127</v>
      </c>
      <c r="BI4181">
        <v>6290</v>
      </c>
      <c r="BJ4181" t="s">
        <v>6878</v>
      </c>
      <c r="BK4181" t="s">
        <v>936</v>
      </c>
      <c r="BP4181">
        <v>254</v>
      </c>
      <c r="BQ4181">
        <v>6101</v>
      </c>
      <c r="BS4181">
        <v>2</v>
      </c>
    </row>
    <row r="4182" spans="43:71" x14ac:dyDescent="0.2">
      <c r="AQ4182">
        <v>119</v>
      </c>
      <c r="AR4182">
        <v>6300</v>
      </c>
      <c r="AS4182" t="s">
        <v>34121</v>
      </c>
      <c r="AT4182" t="s">
        <v>936</v>
      </c>
      <c r="AU4182">
        <v>119</v>
      </c>
      <c r="AV4182">
        <v>6300</v>
      </c>
      <c r="AW4182" t="s">
        <v>27223</v>
      </c>
      <c r="AX4182" t="s">
        <v>936</v>
      </c>
      <c r="AY4182">
        <v>119</v>
      </c>
      <c r="AZ4182">
        <v>6300</v>
      </c>
      <c r="BA4182" t="s">
        <v>20375</v>
      </c>
      <c r="BB4182" t="s">
        <v>936</v>
      </c>
      <c r="BC4182">
        <v>119</v>
      </c>
      <c r="BD4182">
        <v>6300</v>
      </c>
      <c r="BE4182" t="s">
        <v>13527</v>
      </c>
      <c r="BF4182" t="s">
        <v>936</v>
      </c>
      <c r="BH4182">
        <v>127</v>
      </c>
      <c r="BI4182">
        <v>6300</v>
      </c>
      <c r="BJ4182" t="s">
        <v>6879</v>
      </c>
      <c r="BK4182" t="s">
        <v>936</v>
      </c>
      <c r="BP4182">
        <v>254</v>
      </c>
      <c r="BQ4182">
        <v>6110</v>
      </c>
      <c r="BS4182">
        <v>2</v>
      </c>
    </row>
    <row r="4183" spans="43:71" x14ac:dyDescent="0.2">
      <c r="AQ4183">
        <v>119</v>
      </c>
      <c r="AR4183">
        <v>6310</v>
      </c>
      <c r="AS4183" t="s">
        <v>34122</v>
      </c>
      <c r="AT4183" t="s">
        <v>936</v>
      </c>
      <c r="AU4183">
        <v>119</v>
      </c>
      <c r="AV4183">
        <v>6310</v>
      </c>
      <c r="AW4183" t="s">
        <v>27224</v>
      </c>
      <c r="AX4183" t="s">
        <v>936</v>
      </c>
      <c r="AY4183">
        <v>119</v>
      </c>
      <c r="AZ4183">
        <v>6310</v>
      </c>
      <c r="BA4183" t="s">
        <v>20376</v>
      </c>
      <c r="BB4183" t="s">
        <v>936</v>
      </c>
      <c r="BC4183">
        <v>119</v>
      </c>
      <c r="BD4183">
        <v>6310</v>
      </c>
      <c r="BE4183" t="s">
        <v>13528</v>
      </c>
      <c r="BF4183" t="s">
        <v>936</v>
      </c>
      <c r="BH4183">
        <v>127</v>
      </c>
      <c r="BI4183">
        <v>6310</v>
      </c>
      <c r="BJ4183" t="s">
        <v>6880</v>
      </c>
      <c r="BK4183" t="s">
        <v>936</v>
      </c>
      <c r="BP4183">
        <v>254</v>
      </c>
      <c r="BQ4183">
        <v>6130</v>
      </c>
      <c r="BS4183">
        <v>2</v>
      </c>
    </row>
    <row r="4184" spans="43:71" x14ac:dyDescent="0.2">
      <c r="AQ4184">
        <v>119</v>
      </c>
      <c r="AR4184">
        <v>6320</v>
      </c>
      <c r="AS4184" t="s">
        <v>34123</v>
      </c>
      <c r="AT4184" t="s">
        <v>936</v>
      </c>
      <c r="AU4184">
        <v>119</v>
      </c>
      <c r="AV4184">
        <v>6320</v>
      </c>
      <c r="AW4184" t="s">
        <v>27225</v>
      </c>
      <c r="AX4184" t="s">
        <v>936</v>
      </c>
      <c r="AY4184">
        <v>119</v>
      </c>
      <c r="AZ4184">
        <v>6320</v>
      </c>
      <c r="BA4184" t="s">
        <v>20377</v>
      </c>
      <c r="BB4184" t="s">
        <v>936</v>
      </c>
      <c r="BC4184">
        <v>119</v>
      </c>
      <c r="BD4184">
        <v>6320</v>
      </c>
      <c r="BE4184" t="s">
        <v>13529</v>
      </c>
      <c r="BF4184" t="s">
        <v>936</v>
      </c>
      <c r="BH4184">
        <v>127</v>
      </c>
      <c r="BI4184">
        <v>6320</v>
      </c>
      <c r="BJ4184" t="s">
        <v>6881</v>
      </c>
      <c r="BK4184" t="s">
        <v>936</v>
      </c>
      <c r="BP4184">
        <v>254</v>
      </c>
      <c r="BQ4184">
        <v>6131</v>
      </c>
      <c r="BS4184">
        <v>2</v>
      </c>
    </row>
    <row r="4185" spans="43:71" x14ac:dyDescent="0.2">
      <c r="AQ4185">
        <v>119</v>
      </c>
      <c r="AR4185">
        <v>6330</v>
      </c>
      <c r="AS4185" t="s">
        <v>34124</v>
      </c>
      <c r="AT4185" t="s">
        <v>936</v>
      </c>
      <c r="AU4185">
        <v>119</v>
      </c>
      <c r="AV4185">
        <v>6330</v>
      </c>
      <c r="AW4185" t="s">
        <v>27226</v>
      </c>
      <c r="AX4185" t="s">
        <v>936</v>
      </c>
      <c r="AY4185">
        <v>119</v>
      </c>
      <c r="AZ4185">
        <v>6330</v>
      </c>
      <c r="BA4185" t="s">
        <v>20378</v>
      </c>
      <c r="BB4185" t="s">
        <v>936</v>
      </c>
      <c r="BC4185">
        <v>119</v>
      </c>
      <c r="BD4185">
        <v>6330</v>
      </c>
      <c r="BE4185" t="s">
        <v>13530</v>
      </c>
      <c r="BF4185" t="s">
        <v>936</v>
      </c>
      <c r="BH4185">
        <v>127</v>
      </c>
      <c r="BI4185">
        <v>6330</v>
      </c>
      <c r="BJ4185" t="s">
        <v>6882</v>
      </c>
      <c r="BK4185" t="s">
        <v>936</v>
      </c>
      <c r="BP4185">
        <v>254</v>
      </c>
      <c r="BQ4185">
        <v>6140</v>
      </c>
      <c r="BS4185">
        <v>2</v>
      </c>
    </row>
    <row r="4186" spans="43:71" x14ac:dyDescent="0.2">
      <c r="AQ4186">
        <v>119</v>
      </c>
      <c r="AR4186">
        <v>6340</v>
      </c>
      <c r="AS4186" t="s">
        <v>34125</v>
      </c>
      <c r="AT4186" t="s">
        <v>936</v>
      </c>
      <c r="AU4186">
        <v>119</v>
      </c>
      <c r="AV4186">
        <v>6340</v>
      </c>
      <c r="AW4186" t="s">
        <v>27227</v>
      </c>
      <c r="AX4186" t="s">
        <v>936</v>
      </c>
      <c r="AY4186">
        <v>119</v>
      </c>
      <c r="AZ4186">
        <v>6340</v>
      </c>
      <c r="BA4186" t="s">
        <v>20379</v>
      </c>
      <c r="BB4186" t="s">
        <v>936</v>
      </c>
      <c r="BC4186">
        <v>119</v>
      </c>
      <c r="BD4186">
        <v>6340</v>
      </c>
      <c r="BE4186" t="s">
        <v>13531</v>
      </c>
      <c r="BF4186" t="s">
        <v>936</v>
      </c>
      <c r="BH4186">
        <v>127</v>
      </c>
      <c r="BI4186">
        <v>6340</v>
      </c>
      <c r="BJ4186" t="s">
        <v>6883</v>
      </c>
      <c r="BK4186" t="s">
        <v>936</v>
      </c>
      <c r="BP4186">
        <v>254</v>
      </c>
      <c r="BQ4186">
        <v>6150</v>
      </c>
      <c r="BS4186">
        <v>2</v>
      </c>
    </row>
    <row r="4187" spans="43:71" x14ac:dyDescent="0.2">
      <c r="AQ4187">
        <v>119</v>
      </c>
      <c r="AR4187">
        <v>6350</v>
      </c>
      <c r="AS4187" t="s">
        <v>34126</v>
      </c>
      <c r="AT4187" t="s">
        <v>936</v>
      </c>
      <c r="AU4187">
        <v>119</v>
      </c>
      <c r="AV4187">
        <v>6350</v>
      </c>
      <c r="AW4187" t="s">
        <v>27228</v>
      </c>
      <c r="AX4187" t="s">
        <v>936</v>
      </c>
      <c r="AY4187">
        <v>119</v>
      </c>
      <c r="AZ4187">
        <v>6350</v>
      </c>
      <c r="BA4187" t="s">
        <v>20380</v>
      </c>
      <c r="BB4187" t="s">
        <v>936</v>
      </c>
      <c r="BC4187">
        <v>119</v>
      </c>
      <c r="BD4187">
        <v>6350</v>
      </c>
      <c r="BE4187" t="s">
        <v>13532</v>
      </c>
      <c r="BF4187" t="s">
        <v>936</v>
      </c>
      <c r="BH4187">
        <v>127</v>
      </c>
      <c r="BI4187">
        <v>6350</v>
      </c>
      <c r="BJ4187" t="s">
        <v>6884</v>
      </c>
      <c r="BK4187" t="s">
        <v>936</v>
      </c>
      <c r="BP4187">
        <v>254</v>
      </c>
      <c r="BQ4187">
        <v>6160</v>
      </c>
      <c r="BS4187">
        <v>2</v>
      </c>
    </row>
    <row r="4188" spans="43:71" x14ac:dyDescent="0.2">
      <c r="AQ4188">
        <v>119</v>
      </c>
      <c r="AR4188">
        <v>6360</v>
      </c>
      <c r="AS4188" t="s">
        <v>34127</v>
      </c>
      <c r="AT4188" t="s">
        <v>936</v>
      </c>
      <c r="AU4188">
        <v>119</v>
      </c>
      <c r="AV4188">
        <v>6360</v>
      </c>
      <c r="AW4188" t="s">
        <v>27229</v>
      </c>
      <c r="AX4188" t="s">
        <v>936</v>
      </c>
      <c r="AY4188">
        <v>119</v>
      </c>
      <c r="AZ4188">
        <v>6360</v>
      </c>
      <c r="BA4188" t="s">
        <v>20381</v>
      </c>
      <c r="BB4188" t="s">
        <v>936</v>
      </c>
      <c r="BC4188">
        <v>119</v>
      </c>
      <c r="BD4188">
        <v>6360</v>
      </c>
      <c r="BE4188" t="s">
        <v>13533</v>
      </c>
      <c r="BF4188" t="s">
        <v>936</v>
      </c>
      <c r="BH4188">
        <v>127</v>
      </c>
      <c r="BI4188">
        <v>6360</v>
      </c>
      <c r="BJ4188" t="s">
        <v>6885</v>
      </c>
      <c r="BK4188" t="s">
        <v>936</v>
      </c>
      <c r="BP4188">
        <v>254</v>
      </c>
      <c r="BQ4188">
        <v>6170</v>
      </c>
      <c r="BS4188">
        <v>2</v>
      </c>
    </row>
    <row r="4189" spans="43:71" x14ac:dyDescent="0.2">
      <c r="AQ4189">
        <v>119</v>
      </c>
      <c r="AR4189">
        <v>7205</v>
      </c>
      <c r="AS4189" t="s">
        <v>34128</v>
      </c>
      <c r="AT4189" t="s">
        <v>937</v>
      </c>
      <c r="AU4189">
        <v>119</v>
      </c>
      <c r="AV4189">
        <v>7205</v>
      </c>
      <c r="AW4189" t="s">
        <v>27230</v>
      </c>
      <c r="AX4189" t="s">
        <v>937</v>
      </c>
      <c r="AY4189">
        <v>119</v>
      </c>
      <c r="AZ4189">
        <v>7205</v>
      </c>
      <c r="BA4189" t="s">
        <v>20382</v>
      </c>
      <c r="BB4189" t="s">
        <v>937</v>
      </c>
      <c r="BC4189">
        <v>119</v>
      </c>
      <c r="BD4189">
        <v>7205</v>
      </c>
      <c r="BE4189" t="s">
        <v>13534</v>
      </c>
      <c r="BF4189" t="s">
        <v>937</v>
      </c>
      <c r="BH4189">
        <v>127</v>
      </c>
      <c r="BI4189">
        <v>7205</v>
      </c>
      <c r="BJ4189" t="s">
        <v>6886</v>
      </c>
      <c r="BK4189" t="s">
        <v>937</v>
      </c>
      <c r="BP4189">
        <v>254</v>
      </c>
      <c r="BQ4189">
        <v>6180</v>
      </c>
      <c r="BS4189">
        <v>2</v>
      </c>
    </row>
    <row r="4190" spans="43:71" x14ac:dyDescent="0.2">
      <c r="AQ4190">
        <v>119</v>
      </c>
      <c r="AR4190">
        <v>7206</v>
      </c>
      <c r="AS4190" t="s">
        <v>34129</v>
      </c>
      <c r="AT4190" t="s">
        <v>936</v>
      </c>
      <c r="AU4190">
        <v>119</v>
      </c>
      <c r="AV4190">
        <v>7206</v>
      </c>
      <c r="AW4190" t="s">
        <v>27231</v>
      </c>
      <c r="AX4190" t="s">
        <v>936</v>
      </c>
      <c r="AY4190">
        <v>119</v>
      </c>
      <c r="AZ4190">
        <v>7206</v>
      </c>
      <c r="BA4190" t="s">
        <v>20383</v>
      </c>
      <c r="BB4190" t="s">
        <v>936</v>
      </c>
      <c r="BC4190">
        <v>119</v>
      </c>
      <c r="BD4190">
        <v>7206</v>
      </c>
      <c r="BE4190" t="s">
        <v>13535</v>
      </c>
      <c r="BF4190" t="s">
        <v>936</v>
      </c>
      <c r="BH4190">
        <v>127</v>
      </c>
      <c r="BI4190">
        <v>7206</v>
      </c>
      <c r="BJ4190" t="s">
        <v>6887</v>
      </c>
      <c r="BK4190" t="s">
        <v>936</v>
      </c>
      <c r="BP4190">
        <v>254</v>
      </c>
      <c r="BQ4190">
        <v>6190</v>
      </c>
      <c r="BS4190">
        <v>2</v>
      </c>
    </row>
    <row r="4191" spans="43:71" x14ac:dyDescent="0.2">
      <c r="AQ4191">
        <v>119</v>
      </c>
      <c r="AR4191">
        <v>7207</v>
      </c>
      <c r="AS4191" t="s">
        <v>34130</v>
      </c>
      <c r="AT4191" t="s">
        <v>936</v>
      </c>
      <c r="AU4191">
        <v>119</v>
      </c>
      <c r="AV4191">
        <v>7207</v>
      </c>
      <c r="AW4191" t="s">
        <v>27232</v>
      </c>
      <c r="AX4191" t="s">
        <v>936</v>
      </c>
      <c r="AY4191">
        <v>119</v>
      </c>
      <c r="AZ4191">
        <v>7207</v>
      </c>
      <c r="BA4191" t="s">
        <v>20384</v>
      </c>
      <c r="BB4191" t="s">
        <v>936</v>
      </c>
      <c r="BC4191">
        <v>119</v>
      </c>
      <c r="BD4191">
        <v>7207</v>
      </c>
      <c r="BE4191" t="s">
        <v>13536</v>
      </c>
      <c r="BF4191" t="s">
        <v>936</v>
      </c>
      <c r="BH4191">
        <v>127</v>
      </c>
      <c r="BI4191">
        <v>7207</v>
      </c>
      <c r="BJ4191" t="s">
        <v>6888</v>
      </c>
      <c r="BK4191" t="s">
        <v>936</v>
      </c>
      <c r="BP4191">
        <v>254</v>
      </c>
      <c r="BQ4191">
        <v>6200</v>
      </c>
      <c r="BS4191">
        <v>2</v>
      </c>
    </row>
    <row r="4192" spans="43:71" x14ac:dyDescent="0.2">
      <c r="AQ4192">
        <v>119</v>
      </c>
      <c r="AR4192">
        <v>7210</v>
      </c>
      <c r="AS4192" t="s">
        <v>34131</v>
      </c>
      <c r="AT4192" t="s">
        <v>939</v>
      </c>
      <c r="AU4192">
        <v>119</v>
      </c>
      <c r="AV4192">
        <v>7210</v>
      </c>
      <c r="AW4192" t="s">
        <v>27233</v>
      </c>
      <c r="AX4192" t="s">
        <v>939</v>
      </c>
      <c r="AY4192">
        <v>119</v>
      </c>
      <c r="AZ4192">
        <v>7210</v>
      </c>
      <c r="BA4192" t="s">
        <v>20385</v>
      </c>
      <c r="BB4192" t="s">
        <v>939</v>
      </c>
      <c r="BC4192">
        <v>119</v>
      </c>
      <c r="BD4192">
        <v>7210</v>
      </c>
      <c r="BE4192" t="s">
        <v>13537</v>
      </c>
      <c r="BF4192" t="s">
        <v>939</v>
      </c>
      <c r="BH4192">
        <v>127</v>
      </c>
      <c r="BI4192">
        <v>7210</v>
      </c>
      <c r="BJ4192" t="s">
        <v>6889</v>
      </c>
      <c r="BK4192" t="s">
        <v>938</v>
      </c>
      <c r="BP4192">
        <v>254</v>
      </c>
      <c r="BQ4192">
        <v>6210</v>
      </c>
      <c r="BS4192">
        <v>1</v>
      </c>
    </row>
    <row r="4193" spans="43:71" x14ac:dyDescent="0.2">
      <c r="AQ4193">
        <v>119</v>
      </c>
      <c r="AR4193">
        <v>8073</v>
      </c>
      <c r="AS4193" t="s">
        <v>34132</v>
      </c>
      <c r="AT4193" t="s">
        <v>936</v>
      </c>
      <c r="AU4193">
        <v>119</v>
      </c>
      <c r="AV4193">
        <v>8073</v>
      </c>
      <c r="AW4193" t="s">
        <v>27234</v>
      </c>
      <c r="AX4193" t="s">
        <v>936</v>
      </c>
      <c r="AY4193">
        <v>119</v>
      </c>
      <c r="AZ4193">
        <v>8073</v>
      </c>
      <c r="BA4193" t="s">
        <v>20386</v>
      </c>
      <c r="BB4193" t="s">
        <v>936</v>
      </c>
      <c r="BC4193">
        <v>119</v>
      </c>
      <c r="BD4193">
        <v>8073</v>
      </c>
      <c r="BE4193" t="s">
        <v>13538</v>
      </c>
      <c r="BF4193" t="s">
        <v>936</v>
      </c>
      <c r="BH4193">
        <v>127</v>
      </c>
      <c r="BI4193">
        <v>8073</v>
      </c>
      <c r="BJ4193" t="s">
        <v>6890</v>
      </c>
      <c r="BK4193" t="s">
        <v>936</v>
      </c>
      <c r="BP4193">
        <v>254</v>
      </c>
      <c r="BQ4193">
        <v>6240</v>
      </c>
      <c r="BS4193">
        <v>2</v>
      </c>
    </row>
    <row r="4194" spans="43:71" x14ac:dyDescent="0.2">
      <c r="AQ4194">
        <v>119</v>
      </c>
      <c r="AR4194">
        <v>8074</v>
      </c>
      <c r="AS4194" t="s">
        <v>34133</v>
      </c>
      <c r="AT4194" t="s">
        <v>937</v>
      </c>
      <c r="AU4194">
        <v>119</v>
      </c>
      <c r="AV4194">
        <v>8074</v>
      </c>
      <c r="AW4194" t="s">
        <v>27235</v>
      </c>
      <c r="AX4194" t="s">
        <v>937</v>
      </c>
      <c r="AY4194">
        <v>119</v>
      </c>
      <c r="AZ4194">
        <v>8074</v>
      </c>
      <c r="BA4194" t="s">
        <v>20387</v>
      </c>
      <c r="BB4194" t="s">
        <v>937</v>
      </c>
      <c r="BC4194">
        <v>119</v>
      </c>
      <c r="BD4194">
        <v>8074</v>
      </c>
      <c r="BE4194" t="s">
        <v>13539</v>
      </c>
      <c r="BF4194" t="s">
        <v>937</v>
      </c>
      <c r="BH4194">
        <v>127</v>
      </c>
      <c r="BI4194">
        <v>8074</v>
      </c>
      <c r="BJ4194" t="s">
        <v>6891</v>
      </c>
      <c r="BK4194" t="s">
        <v>937</v>
      </c>
      <c r="BP4194">
        <v>254</v>
      </c>
      <c r="BQ4194">
        <v>6250</v>
      </c>
      <c r="BS4194">
        <v>2</v>
      </c>
    </row>
    <row r="4195" spans="43:71" x14ac:dyDescent="0.2">
      <c r="AQ4195">
        <v>119</v>
      </c>
      <c r="AR4195">
        <v>8075</v>
      </c>
      <c r="AS4195" t="s">
        <v>34134</v>
      </c>
      <c r="AT4195" t="s">
        <v>936</v>
      </c>
      <c r="AU4195">
        <v>119</v>
      </c>
      <c r="AV4195">
        <v>8075</v>
      </c>
      <c r="AW4195" t="s">
        <v>27236</v>
      </c>
      <c r="AX4195" t="s">
        <v>936</v>
      </c>
      <c r="AY4195">
        <v>119</v>
      </c>
      <c r="AZ4195">
        <v>8075</v>
      </c>
      <c r="BA4195" t="s">
        <v>20388</v>
      </c>
      <c r="BB4195" t="s">
        <v>936</v>
      </c>
      <c r="BC4195">
        <v>119</v>
      </c>
      <c r="BD4195">
        <v>8075</v>
      </c>
      <c r="BE4195" t="s">
        <v>13540</v>
      </c>
      <c r="BF4195" t="s">
        <v>936</v>
      </c>
      <c r="BH4195">
        <v>127</v>
      </c>
      <c r="BI4195">
        <v>8075</v>
      </c>
      <c r="BJ4195" t="s">
        <v>6892</v>
      </c>
      <c r="BK4195" t="s">
        <v>936</v>
      </c>
      <c r="BP4195">
        <v>254</v>
      </c>
      <c r="BQ4195">
        <v>6256</v>
      </c>
      <c r="BS4195">
        <v>2</v>
      </c>
    </row>
    <row r="4196" spans="43:71" x14ac:dyDescent="0.2">
      <c r="AQ4196">
        <v>119</v>
      </c>
      <c r="AR4196">
        <v>8076</v>
      </c>
      <c r="AS4196" t="s">
        <v>34135</v>
      </c>
      <c r="AT4196" t="s">
        <v>937</v>
      </c>
      <c r="AU4196">
        <v>119</v>
      </c>
      <c r="AV4196">
        <v>8076</v>
      </c>
      <c r="AW4196" t="s">
        <v>27237</v>
      </c>
      <c r="AX4196" t="s">
        <v>937</v>
      </c>
      <c r="AY4196">
        <v>119</v>
      </c>
      <c r="AZ4196">
        <v>8076</v>
      </c>
      <c r="BA4196" t="s">
        <v>20389</v>
      </c>
      <c r="BB4196" t="s">
        <v>937</v>
      </c>
      <c r="BC4196">
        <v>119</v>
      </c>
      <c r="BD4196">
        <v>8076</v>
      </c>
      <c r="BE4196" t="s">
        <v>13541</v>
      </c>
      <c r="BF4196" t="s">
        <v>937</v>
      </c>
      <c r="BH4196">
        <v>127</v>
      </c>
      <c r="BI4196">
        <v>8076</v>
      </c>
      <c r="BJ4196" t="s">
        <v>6893</v>
      </c>
      <c r="BK4196" t="s">
        <v>937</v>
      </c>
      <c r="BP4196">
        <v>254</v>
      </c>
      <c r="BQ4196">
        <v>6260</v>
      </c>
      <c r="BS4196">
        <v>2</v>
      </c>
    </row>
    <row r="4197" spans="43:71" x14ac:dyDescent="0.2">
      <c r="AQ4197">
        <v>119</v>
      </c>
      <c r="AR4197">
        <v>8077</v>
      </c>
      <c r="AS4197" t="s">
        <v>34136</v>
      </c>
      <c r="AT4197" t="s">
        <v>937</v>
      </c>
      <c r="AU4197">
        <v>119</v>
      </c>
      <c r="AV4197">
        <v>8077</v>
      </c>
      <c r="AW4197" t="s">
        <v>27238</v>
      </c>
      <c r="AX4197" t="s">
        <v>937</v>
      </c>
      <c r="AY4197">
        <v>119</v>
      </c>
      <c r="AZ4197">
        <v>8077</v>
      </c>
      <c r="BA4197" t="s">
        <v>20390</v>
      </c>
      <c r="BB4197" t="s">
        <v>937</v>
      </c>
      <c r="BC4197">
        <v>119</v>
      </c>
      <c r="BD4197">
        <v>8077</v>
      </c>
      <c r="BE4197" t="s">
        <v>13542</v>
      </c>
      <c r="BF4197" t="s">
        <v>937</v>
      </c>
      <c r="BH4197">
        <v>127</v>
      </c>
      <c r="BI4197">
        <v>8077</v>
      </c>
      <c r="BJ4197" t="s">
        <v>6894</v>
      </c>
      <c r="BK4197" t="s">
        <v>937</v>
      </c>
      <c r="BP4197">
        <v>254</v>
      </c>
      <c r="BQ4197">
        <v>6270</v>
      </c>
      <c r="BS4197">
        <v>2</v>
      </c>
    </row>
    <row r="4198" spans="43:71" x14ac:dyDescent="0.2">
      <c r="AQ4198">
        <v>119</v>
      </c>
      <c r="AR4198">
        <v>8078</v>
      </c>
      <c r="AS4198" t="s">
        <v>34137</v>
      </c>
      <c r="AT4198" t="s">
        <v>937</v>
      </c>
      <c r="AU4198">
        <v>119</v>
      </c>
      <c r="AV4198">
        <v>8078</v>
      </c>
      <c r="AW4198" t="s">
        <v>27239</v>
      </c>
      <c r="AX4198" t="s">
        <v>937</v>
      </c>
      <c r="AY4198">
        <v>119</v>
      </c>
      <c r="AZ4198">
        <v>8078</v>
      </c>
      <c r="BA4198" t="s">
        <v>20391</v>
      </c>
      <c r="BB4198" t="s">
        <v>937</v>
      </c>
      <c r="BC4198">
        <v>119</v>
      </c>
      <c r="BD4198">
        <v>8078</v>
      </c>
      <c r="BE4198" t="s">
        <v>13543</v>
      </c>
      <c r="BF4198" t="s">
        <v>937</v>
      </c>
      <c r="BH4198">
        <v>127</v>
      </c>
      <c r="BI4198">
        <v>8078</v>
      </c>
      <c r="BJ4198" t="s">
        <v>6895</v>
      </c>
      <c r="BK4198" t="s">
        <v>937</v>
      </c>
      <c r="BP4198">
        <v>254</v>
      </c>
      <c r="BQ4198">
        <v>6280</v>
      </c>
      <c r="BS4198">
        <v>2</v>
      </c>
    </row>
    <row r="4199" spans="43:71" x14ac:dyDescent="0.2">
      <c r="AQ4199">
        <v>119</v>
      </c>
      <c r="AR4199">
        <v>8079</v>
      </c>
      <c r="AS4199" t="s">
        <v>34138</v>
      </c>
      <c r="AT4199" t="s">
        <v>937</v>
      </c>
      <c r="AU4199">
        <v>119</v>
      </c>
      <c r="AV4199">
        <v>8079</v>
      </c>
      <c r="AW4199" t="s">
        <v>27240</v>
      </c>
      <c r="AX4199" t="s">
        <v>937</v>
      </c>
      <c r="AY4199">
        <v>119</v>
      </c>
      <c r="AZ4199">
        <v>8079</v>
      </c>
      <c r="BA4199" t="s">
        <v>20392</v>
      </c>
      <c r="BB4199" t="s">
        <v>937</v>
      </c>
      <c r="BC4199">
        <v>119</v>
      </c>
      <c r="BD4199">
        <v>8079</v>
      </c>
      <c r="BE4199" t="s">
        <v>13544</v>
      </c>
      <c r="BF4199" t="s">
        <v>937</v>
      </c>
      <c r="BH4199">
        <v>127</v>
      </c>
      <c r="BI4199">
        <v>8079</v>
      </c>
      <c r="BJ4199" t="s">
        <v>6896</v>
      </c>
      <c r="BK4199" t="s">
        <v>937</v>
      </c>
      <c r="BP4199">
        <v>254</v>
      </c>
      <c r="BQ4199">
        <v>6290</v>
      </c>
      <c r="BS4199">
        <v>2</v>
      </c>
    </row>
    <row r="4200" spans="43:71" x14ac:dyDescent="0.2">
      <c r="AQ4200">
        <v>119</v>
      </c>
      <c r="AR4200">
        <v>8080</v>
      </c>
      <c r="AS4200" t="s">
        <v>34139</v>
      </c>
      <c r="AT4200" t="s">
        <v>937</v>
      </c>
      <c r="AU4200">
        <v>119</v>
      </c>
      <c r="AV4200">
        <v>8080</v>
      </c>
      <c r="AW4200" t="s">
        <v>27241</v>
      </c>
      <c r="AX4200" t="s">
        <v>937</v>
      </c>
      <c r="AY4200">
        <v>119</v>
      </c>
      <c r="AZ4200">
        <v>8080</v>
      </c>
      <c r="BA4200" t="s">
        <v>20393</v>
      </c>
      <c r="BB4200" t="s">
        <v>937</v>
      </c>
      <c r="BC4200">
        <v>119</v>
      </c>
      <c r="BD4200">
        <v>8080</v>
      </c>
      <c r="BE4200" t="s">
        <v>13545</v>
      </c>
      <c r="BF4200" t="s">
        <v>937</v>
      </c>
      <c r="BH4200">
        <v>127</v>
      </c>
      <c r="BI4200">
        <v>8080</v>
      </c>
      <c r="BJ4200" t="s">
        <v>6897</v>
      </c>
      <c r="BK4200" t="s">
        <v>938</v>
      </c>
      <c r="BP4200">
        <v>254</v>
      </c>
      <c r="BQ4200">
        <v>6300</v>
      </c>
      <c r="BS4200">
        <v>1</v>
      </c>
    </row>
    <row r="4201" spans="43:71" x14ac:dyDescent="0.2">
      <c r="AQ4201">
        <v>119</v>
      </c>
      <c r="AR4201">
        <v>8081</v>
      </c>
      <c r="AS4201" t="s">
        <v>34140</v>
      </c>
      <c r="AT4201" t="s">
        <v>938</v>
      </c>
      <c r="AU4201">
        <v>119</v>
      </c>
      <c r="AV4201">
        <v>8081</v>
      </c>
      <c r="AW4201" t="s">
        <v>27242</v>
      </c>
      <c r="AX4201" t="s">
        <v>938</v>
      </c>
      <c r="AY4201">
        <v>119</v>
      </c>
      <c r="AZ4201">
        <v>8081</v>
      </c>
      <c r="BA4201" t="s">
        <v>20394</v>
      </c>
      <c r="BB4201" t="s">
        <v>938</v>
      </c>
      <c r="BC4201">
        <v>119</v>
      </c>
      <c r="BD4201">
        <v>8081</v>
      </c>
      <c r="BE4201" t="s">
        <v>13546</v>
      </c>
      <c r="BF4201" t="s">
        <v>938</v>
      </c>
      <c r="BH4201">
        <v>127</v>
      </c>
      <c r="BI4201">
        <v>8081</v>
      </c>
      <c r="BJ4201" t="s">
        <v>6898</v>
      </c>
      <c r="BK4201" t="s">
        <v>938</v>
      </c>
      <c r="BP4201">
        <v>254</v>
      </c>
      <c r="BQ4201">
        <v>6310</v>
      </c>
      <c r="BS4201">
        <v>2</v>
      </c>
    </row>
    <row r="4202" spans="43:71" x14ac:dyDescent="0.2">
      <c r="AQ4202">
        <v>119</v>
      </c>
      <c r="AR4202">
        <v>8082</v>
      </c>
      <c r="AS4202" t="s">
        <v>34141</v>
      </c>
      <c r="AT4202" t="s">
        <v>937</v>
      </c>
      <c r="AU4202">
        <v>119</v>
      </c>
      <c r="AV4202">
        <v>8082</v>
      </c>
      <c r="AW4202" t="s">
        <v>27243</v>
      </c>
      <c r="AX4202" t="s">
        <v>937</v>
      </c>
      <c r="AY4202">
        <v>119</v>
      </c>
      <c r="AZ4202">
        <v>8082</v>
      </c>
      <c r="BA4202" t="s">
        <v>20395</v>
      </c>
      <c r="BB4202" t="s">
        <v>937</v>
      </c>
      <c r="BC4202">
        <v>119</v>
      </c>
      <c r="BD4202">
        <v>8082</v>
      </c>
      <c r="BE4202" t="s">
        <v>13547</v>
      </c>
      <c r="BF4202" t="s">
        <v>937</v>
      </c>
      <c r="BH4202">
        <v>127</v>
      </c>
      <c r="BI4202">
        <v>8082</v>
      </c>
      <c r="BJ4202" t="s">
        <v>6899</v>
      </c>
      <c r="BK4202" t="s">
        <v>937</v>
      </c>
      <c r="BP4202">
        <v>254</v>
      </c>
      <c r="BQ4202">
        <v>6320</v>
      </c>
      <c r="BS4202">
        <v>2</v>
      </c>
    </row>
    <row r="4203" spans="43:71" x14ac:dyDescent="0.2">
      <c r="AQ4203">
        <v>119</v>
      </c>
      <c r="AR4203">
        <v>8083</v>
      </c>
      <c r="AS4203" t="s">
        <v>34142</v>
      </c>
      <c r="AT4203" t="s">
        <v>937</v>
      </c>
      <c r="AU4203">
        <v>119</v>
      </c>
      <c r="AV4203">
        <v>8083</v>
      </c>
      <c r="AW4203" t="s">
        <v>27244</v>
      </c>
      <c r="AX4203" t="s">
        <v>937</v>
      </c>
      <c r="AY4203">
        <v>119</v>
      </c>
      <c r="AZ4203">
        <v>8083</v>
      </c>
      <c r="BA4203" t="s">
        <v>20396</v>
      </c>
      <c r="BB4203" t="s">
        <v>937</v>
      </c>
      <c r="BC4203">
        <v>119</v>
      </c>
      <c r="BD4203">
        <v>8083</v>
      </c>
      <c r="BE4203" t="s">
        <v>13548</v>
      </c>
      <c r="BF4203" t="s">
        <v>937</v>
      </c>
      <c r="BH4203">
        <v>127</v>
      </c>
      <c r="BI4203">
        <v>8083</v>
      </c>
      <c r="BJ4203" t="s">
        <v>6900</v>
      </c>
      <c r="BK4203" t="s">
        <v>937</v>
      </c>
      <c r="BP4203">
        <v>254</v>
      </c>
      <c r="BQ4203">
        <v>6330</v>
      </c>
      <c r="BS4203">
        <v>2</v>
      </c>
    </row>
    <row r="4204" spans="43:71" x14ac:dyDescent="0.2">
      <c r="AQ4204">
        <v>119</v>
      </c>
      <c r="AR4204">
        <v>8084</v>
      </c>
      <c r="AS4204" t="s">
        <v>34143</v>
      </c>
      <c r="AT4204" t="s">
        <v>937</v>
      </c>
      <c r="AU4204">
        <v>119</v>
      </c>
      <c r="AV4204">
        <v>8084</v>
      </c>
      <c r="AW4204" t="s">
        <v>27245</v>
      </c>
      <c r="AX4204" t="s">
        <v>937</v>
      </c>
      <c r="AY4204">
        <v>119</v>
      </c>
      <c r="AZ4204">
        <v>8084</v>
      </c>
      <c r="BA4204" t="s">
        <v>20397</v>
      </c>
      <c r="BB4204" t="s">
        <v>937</v>
      </c>
      <c r="BC4204">
        <v>119</v>
      </c>
      <c r="BD4204">
        <v>8084</v>
      </c>
      <c r="BE4204" t="s">
        <v>13549</v>
      </c>
      <c r="BF4204" t="s">
        <v>937</v>
      </c>
      <c r="BH4204">
        <v>127</v>
      </c>
      <c r="BI4204">
        <v>8084</v>
      </c>
      <c r="BJ4204" t="s">
        <v>6901</v>
      </c>
      <c r="BK4204" t="s">
        <v>937</v>
      </c>
      <c r="BP4204">
        <v>254</v>
      </c>
      <c r="BQ4204">
        <v>6340</v>
      </c>
      <c r="BS4204">
        <v>2</v>
      </c>
    </row>
    <row r="4205" spans="43:71" x14ac:dyDescent="0.2">
      <c r="AQ4205">
        <v>121</v>
      </c>
      <c r="AR4205">
        <v>6010</v>
      </c>
      <c r="AS4205" t="s">
        <v>34144</v>
      </c>
      <c r="AT4205" t="s">
        <v>937</v>
      </c>
      <c r="AU4205">
        <v>121</v>
      </c>
      <c r="AV4205">
        <v>6010</v>
      </c>
      <c r="AW4205" t="s">
        <v>27246</v>
      </c>
      <c r="AX4205" t="s">
        <v>937</v>
      </c>
      <c r="AY4205">
        <v>121</v>
      </c>
      <c r="AZ4205">
        <v>6010</v>
      </c>
      <c r="BA4205" t="s">
        <v>20398</v>
      </c>
      <c r="BB4205" t="s">
        <v>937</v>
      </c>
      <c r="BC4205">
        <v>121</v>
      </c>
      <c r="BD4205">
        <v>6010</v>
      </c>
      <c r="BE4205" t="s">
        <v>13550</v>
      </c>
      <c r="BF4205" t="s">
        <v>937</v>
      </c>
      <c r="BH4205">
        <v>129</v>
      </c>
      <c r="BI4205">
        <v>6010</v>
      </c>
      <c r="BJ4205" t="s">
        <v>6902</v>
      </c>
      <c r="BK4205" t="s">
        <v>937</v>
      </c>
      <c r="BP4205">
        <v>256</v>
      </c>
      <c r="BQ4205">
        <v>6010</v>
      </c>
      <c r="BS4205">
        <v>2</v>
      </c>
    </row>
    <row r="4206" spans="43:71" x14ac:dyDescent="0.2">
      <c r="AQ4206">
        <v>121</v>
      </c>
      <c r="AR4206">
        <v>6020</v>
      </c>
      <c r="AS4206" t="s">
        <v>34145</v>
      </c>
      <c r="AT4206" t="s">
        <v>937</v>
      </c>
      <c r="AU4206">
        <v>121</v>
      </c>
      <c r="AV4206">
        <v>6020</v>
      </c>
      <c r="AW4206" t="s">
        <v>27247</v>
      </c>
      <c r="AX4206" t="s">
        <v>937</v>
      </c>
      <c r="AY4206">
        <v>121</v>
      </c>
      <c r="AZ4206">
        <v>6020</v>
      </c>
      <c r="BA4206" t="s">
        <v>20399</v>
      </c>
      <c r="BB4206" t="s">
        <v>937</v>
      </c>
      <c r="BC4206">
        <v>121</v>
      </c>
      <c r="BD4206">
        <v>6020</v>
      </c>
      <c r="BE4206" t="s">
        <v>13551</v>
      </c>
      <c r="BF4206" t="s">
        <v>937</v>
      </c>
      <c r="BH4206">
        <v>129</v>
      </c>
      <c r="BI4206">
        <v>6020</v>
      </c>
      <c r="BJ4206" t="s">
        <v>6903</v>
      </c>
      <c r="BK4206" t="s">
        <v>937</v>
      </c>
      <c r="BP4206">
        <v>256</v>
      </c>
      <c r="BQ4206">
        <v>6020</v>
      </c>
      <c r="BS4206">
        <v>2</v>
      </c>
    </row>
    <row r="4207" spans="43:71" x14ac:dyDescent="0.2">
      <c r="AQ4207">
        <v>121</v>
      </c>
      <c r="AR4207">
        <v>6030</v>
      </c>
      <c r="AS4207" t="s">
        <v>34146</v>
      </c>
      <c r="AT4207" t="s">
        <v>937</v>
      </c>
      <c r="AU4207">
        <v>121</v>
      </c>
      <c r="AV4207">
        <v>6030</v>
      </c>
      <c r="AW4207" t="s">
        <v>27248</v>
      </c>
      <c r="AX4207" t="s">
        <v>937</v>
      </c>
      <c r="AY4207">
        <v>121</v>
      </c>
      <c r="AZ4207">
        <v>6030</v>
      </c>
      <c r="BA4207" t="s">
        <v>20400</v>
      </c>
      <c r="BB4207" t="s">
        <v>937</v>
      </c>
      <c r="BC4207">
        <v>121</v>
      </c>
      <c r="BD4207">
        <v>6030</v>
      </c>
      <c r="BE4207" t="s">
        <v>13552</v>
      </c>
      <c r="BF4207" t="s">
        <v>937</v>
      </c>
      <c r="BH4207">
        <v>129</v>
      </c>
      <c r="BI4207">
        <v>6030</v>
      </c>
      <c r="BJ4207" t="s">
        <v>6904</v>
      </c>
      <c r="BK4207" t="s">
        <v>937</v>
      </c>
      <c r="BP4207">
        <v>256</v>
      </c>
      <c r="BQ4207">
        <v>6030</v>
      </c>
      <c r="BS4207">
        <v>2</v>
      </c>
    </row>
    <row r="4208" spans="43:71" x14ac:dyDescent="0.2">
      <c r="AQ4208">
        <v>121</v>
      </c>
      <c r="AR4208">
        <v>6040</v>
      </c>
      <c r="AS4208" t="s">
        <v>34147</v>
      </c>
      <c r="AT4208" t="s">
        <v>937</v>
      </c>
      <c r="AU4208">
        <v>121</v>
      </c>
      <c r="AV4208">
        <v>6040</v>
      </c>
      <c r="AW4208" t="s">
        <v>27249</v>
      </c>
      <c r="AX4208" t="s">
        <v>937</v>
      </c>
      <c r="AY4208">
        <v>121</v>
      </c>
      <c r="AZ4208">
        <v>6040</v>
      </c>
      <c r="BA4208" t="s">
        <v>20401</v>
      </c>
      <c r="BB4208" t="s">
        <v>937</v>
      </c>
      <c r="BC4208">
        <v>121</v>
      </c>
      <c r="BD4208">
        <v>6040</v>
      </c>
      <c r="BE4208" t="s">
        <v>13553</v>
      </c>
      <c r="BF4208" t="s">
        <v>937</v>
      </c>
      <c r="BH4208">
        <v>129</v>
      </c>
      <c r="BI4208">
        <v>6040</v>
      </c>
      <c r="BJ4208" t="s">
        <v>6905</v>
      </c>
      <c r="BK4208" t="s">
        <v>937</v>
      </c>
      <c r="BP4208">
        <v>256</v>
      </c>
      <c r="BQ4208">
        <v>6040</v>
      </c>
      <c r="BS4208">
        <v>2</v>
      </c>
    </row>
    <row r="4209" spans="43:71" x14ac:dyDescent="0.2">
      <c r="AQ4209">
        <v>121</v>
      </c>
      <c r="AR4209">
        <v>6070</v>
      </c>
      <c r="AS4209" t="s">
        <v>34148</v>
      </c>
      <c r="AT4209" t="s">
        <v>937</v>
      </c>
      <c r="AU4209">
        <v>121</v>
      </c>
      <c r="AV4209">
        <v>6070</v>
      </c>
      <c r="AW4209" t="s">
        <v>27250</v>
      </c>
      <c r="AX4209" t="s">
        <v>937</v>
      </c>
      <c r="AY4209">
        <v>121</v>
      </c>
      <c r="AZ4209">
        <v>6070</v>
      </c>
      <c r="BA4209" t="s">
        <v>20402</v>
      </c>
      <c r="BB4209" t="s">
        <v>937</v>
      </c>
      <c r="BC4209">
        <v>121</v>
      </c>
      <c r="BD4209">
        <v>6070</v>
      </c>
      <c r="BE4209" t="s">
        <v>13554</v>
      </c>
      <c r="BF4209" t="s">
        <v>937</v>
      </c>
      <c r="BH4209">
        <v>129</v>
      </c>
      <c r="BI4209">
        <v>6070</v>
      </c>
      <c r="BJ4209" t="s">
        <v>6906</v>
      </c>
      <c r="BK4209" t="s">
        <v>937</v>
      </c>
      <c r="BP4209">
        <v>256</v>
      </c>
      <c r="BQ4209">
        <v>6070</v>
      </c>
      <c r="BS4209">
        <v>2</v>
      </c>
    </row>
    <row r="4210" spans="43:71" x14ac:dyDescent="0.2">
      <c r="AQ4210">
        <v>121</v>
      </c>
      <c r="AR4210">
        <v>6080</v>
      </c>
      <c r="AS4210" t="s">
        <v>34149</v>
      </c>
      <c r="AT4210" t="s">
        <v>936</v>
      </c>
      <c r="AU4210">
        <v>121</v>
      </c>
      <c r="AV4210">
        <v>6080</v>
      </c>
      <c r="AW4210" t="s">
        <v>27251</v>
      </c>
      <c r="AX4210" t="s">
        <v>936</v>
      </c>
      <c r="AY4210">
        <v>121</v>
      </c>
      <c r="AZ4210">
        <v>6080</v>
      </c>
      <c r="BA4210" t="s">
        <v>20403</v>
      </c>
      <c r="BB4210" t="s">
        <v>936</v>
      </c>
      <c r="BC4210">
        <v>121</v>
      </c>
      <c r="BD4210">
        <v>6080</v>
      </c>
      <c r="BE4210" t="s">
        <v>13555</v>
      </c>
      <c r="BF4210" t="s">
        <v>936</v>
      </c>
      <c r="BH4210">
        <v>129</v>
      </c>
      <c r="BI4210">
        <v>6080</v>
      </c>
      <c r="BJ4210" t="s">
        <v>6907</v>
      </c>
      <c r="BK4210" t="s">
        <v>937</v>
      </c>
      <c r="BP4210">
        <v>256</v>
      </c>
      <c r="BQ4210">
        <v>6080</v>
      </c>
      <c r="BS4210">
        <v>2</v>
      </c>
    </row>
    <row r="4211" spans="43:71" x14ac:dyDescent="0.2">
      <c r="AQ4211">
        <v>121</v>
      </c>
      <c r="AR4211">
        <v>6090</v>
      </c>
      <c r="AS4211" t="s">
        <v>34150</v>
      </c>
      <c r="AT4211" t="s">
        <v>937</v>
      </c>
      <c r="AU4211">
        <v>121</v>
      </c>
      <c r="AV4211">
        <v>6090</v>
      </c>
      <c r="AW4211" t="s">
        <v>27252</v>
      </c>
      <c r="AX4211" t="s">
        <v>937</v>
      </c>
      <c r="AY4211">
        <v>121</v>
      </c>
      <c r="AZ4211">
        <v>6090</v>
      </c>
      <c r="BA4211" t="s">
        <v>20404</v>
      </c>
      <c r="BB4211" t="s">
        <v>937</v>
      </c>
      <c r="BC4211">
        <v>121</v>
      </c>
      <c r="BD4211">
        <v>6090</v>
      </c>
      <c r="BE4211" t="s">
        <v>13556</v>
      </c>
      <c r="BF4211" t="s">
        <v>937</v>
      </c>
      <c r="BH4211">
        <v>129</v>
      </c>
      <c r="BI4211">
        <v>6090</v>
      </c>
      <c r="BJ4211" t="s">
        <v>6908</v>
      </c>
      <c r="BK4211" t="s">
        <v>937</v>
      </c>
      <c r="BP4211">
        <v>256</v>
      </c>
      <c r="BQ4211">
        <v>6090</v>
      </c>
      <c r="BS4211">
        <v>2</v>
      </c>
    </row>
    <row r="4212" spans="43:71" x14ac:dyDescent="0.2">
      <c r="AQ4212">
        <v>121</v>
      </c>
      <c r="AR4212">
        <v>6100</v>
      </c>
      <c r="AS4212" t="s">
        <v>34151</v>
      </c>
      <c r="AT4212" t="s">
        <v>937</v>
      </c>
      <c r="AU4212">
        <v>121</v>
      </c>
      <c r="AV4212">
        <v>6100</v>
      </c>
      <c r="AW4212" t="s">
        <v>27253</v>
      </c>
      <c r="AX4212" t="s">
        <v>937</v>
      </c>
      <c r="AY4212">
        <v>121</v>
      </c>
      <c r="AZ4212">
        <v>6100</v>
      </c>
      <c r="BA4212" t="s">
        <v>20405</v>
      </c>
      <c r="BB4212" t="s">
        <v>937</v>
      </c>
      <c r="BC4212">
        <v>121</v>
      </c>
      <c r="BD4212">
        <v>6100</v>
      </c>
      <c r="BE4212" t="s">
        <v>13557</v>
      </c>
      <c r="BF4212" t="s">
        <v>937</v>
      </c>
      <c r="BH4212">
        <v>129</v>
      </c>
      <c r="BI4212">
        <v>6100</v>
      </c>
      <c r="BJ4212" t="s">
        <v>6909</v>
      </c>
      <c r="BK4212" t="s">
        <v>937</v>
      </c>
      <c r="BP4212">
        <v>256</v>
      </c>
      <c r="BQ4212">
        <v>6100</v>
      </c>
      <c r="BS4212">
        <v>2</v>
      </c>
    </row>
    <row r="4213" spans="43:71" x14ac:dyDescent="0.2">
      <c r="AQ4213">
        <v>121</v>
      </c>
      <c r="AR4213">
        <v>6101</v>
      </c>
      <c r="AS4213" t="s">
        <v>34152</v>
      </c>
      <c r="AT4213" t="s">
        <v>936</v>
      </c>
      <c r="AU4213">
        <v>121</v>
      </c>
      <c r="AV4213">
        <v>6101</v>
      </c>
      <c r="AW4213" t="s">
        <v>27254</v>
      </c>
      <c r="AX4213" t="s">
        <v>936</v>
      </c>
      <c r="AY4213">
        <v>121</v>
      </c>
      <c r="AZ4213">
        <v>6101</v>
      </c>
      <c r="BA4213" t="s">
        <v>20406</v>
      </c>
      <c r="BB4213" t="s">
        <v>936</v>
      </c>
      <c r="BC4213">
        <v>121</v>
      </c>
      <c r="BD4213">
        <v>6101</v>
      </c>
      <c r="BE4213" t="s">
        <v>13558</v>
      </c>
      <c r="BF4213" t="s">
        <v>936</v>
      </c>
      <c r="BH4213">
        <v>129</v>
      </c>
      <c r="BI4213">
        <v>6101</v>
      </c>
      <c r="BJ4213" t="s">
        <v>6910</v>
      </c>
      <c r="BK4213" t="s">
        <v>937</v>
      </c>
      <c r="BP4213">
        <v>256</v>
      </c>
      <c r="BQ4213">
        <v>6101</v>
      </c>
      <c r="BS4213">
        <v>2</v>
      </c>
    </row>
    <row r="4214" spans="43:71" x14ac:dyDescent="0.2">
      <c r="AQ4214">
        <v>121</v>
      </c>
      <c r="AR4214">
        <v>6110</v>
      </c>
      <c r="AS4214" t="s">
        <v>34153</v>
      </c>
      <c r="AT4214" t="s">
        <v>936</v>
      </c>
      <c r="AU4214">
        <v>121</v>
      </c>
      <c r="AV4214">
        <v>6110</v>
      </c>
      <c r="AW4214" t="s">
        <v>27255</v>
      </c>
      <c r="AX4214" t="s">
        <v>936</v>
      </c>
      <c r="AY4214">
        <v>121</v>
      </c>
      <c r="AZ4214">
        <v>6110</v>
      </c>
      <c r="BA4214" t="s">
        <v>20407</v>
      </c>
      <c r="BB4214" t="s">
        <v>936</v>
      </c>
      <c r="BC4214">
        <v>121</v>
      </c>
      <c r="BD4214">
        <v>6110</v>
      </c>
      <c r="BE4214" t="s">
        <v>13559</v>
      </c>
      <c r="BF4214" t="s">
        <v>936</v>
      </c>
      <c r="BH4214">
        <v>129</v>
      </c>
      <c r="BI4214">
        <v>6110</v>
      </c>
      <c r="BJ4214" t="s">
        <v>6911</v>
      </c>
      <c r="BK4214" t="s">
        <v>936</v>
      </c>
      <c r="BP4214">
        <v>256</v>
      </c>
      <c r="BQ4214">
        <v>6110</v>
      </c>
      <c r="BS4214">
        <v>2</v>
      </c>
    </row>
    <row r="4215" spans="43:71" x14ac:dyDescent="0.2">
      <c r="AQ4215">
        <v>121</v>
      </c>
      <c r="AR4215">
        <v>6130</v>
      </c>
      <c r="AS4215" t="s">
        <v>34154</v>
      </c>
      <c r="AT4215" t="s">
        <v>936</v>
      </c>
      <c r="AU4215">
        <v>121</v>
      </c>
      <c r="AV4215">
        <v>6130</v>
      </c>
      <c r="AW4215" t="s">
        <v>27256</v>
      </c>
      <c r="AX4215" t="s">
        <v>936</v>
      </c>
      <c r="AY4215">
        <v>121</v>
      </c>
      <c r="AZ4215">
        <v>6130</v>
      </c>
      <c r="BA4215" t="s">
        <v>20408</v>
      </c>
      <c r="BB4215" t="s">
        <v>936</v>
      </c>
      <c r="BC4215">
        <v>121</v>
      </c>
      <c r="BD4215">
        <v>6130</v>
      </c>
      <c r="BE4215" t="s">
        <v>13560</v>
      </c>
      <c r="BF4215" t="s">
        <v>936</v>
      </c>
      <c r="BH4215">
        <v>129</v>
      </c>
      <c r="BI4215">
        <v>6130</v>
      </c>
      <c r="BJ4215" t="s">
        <v>6912</v>
      </c>
      <c r="BK4215" t="s">
        <v>938</v>
      </c>
      <c r="BP4215">
        <v>256</v>
      </c>
      <c r="BQ4215">
        <v>6130</v>
      </c>
      <c r="BS4215">
        <v>2</v>
      </c>
    </row>
    <row r="4216" spans="43:71" x14ac:dyDescent="0.2">
      <c r="AQ4216">
        <v>121</v>
      </c>
      <c r="AR4216">
        <v>6131</v>
      </c>
      <c r="AS4216" t="s">
        <v>34155</v>
      </c>
      <c r="AT4216" t="s">
        <v>936</v>
      </c>
      <c r="AU4216">
        <v>121</v>
      </c>
      <c r="AV4216">
        <v>6131</v>
      </c>
      <c r="AW4216" t="s">
        <v>27257</v>
      </c>
      <c r="AX4216" t="s">
        <v>936</v>
      </c>
      <c r="AY4216">
        <v>121</v>
      </c>
      <c r="AZ4216">
        <v>6131</v>
      </c>
      <c r="BA4216" t="s">
        <v>20409</v>
      </c>
      <c r="BB4216" t="s">
        <v>936</v>
      </c>
      <c r="BC4216">
        <v>121</v>
      </c>
      <c r="BD4216">
        <v>6131</v>
      </c>
      <c r="BE4216" t="s">
        <v>13561</v>
      </c>
      <c r="BF4216" t="s">
        <v>936</v>
      </c>
      <c r="BH4216">
        <v>129</v>
      </c>
      <c r="BI4216">
        <v>6131</v>
      </c>
      <c r="BJ4216" t="s">
        <v>6913</v>
      </c>
      <c r="BK4216" t="s">
        <v>937</v>
      </c>
      <c r="BP4216">
        <v>256</v>
      </c>
      <c r="BQ4216">
        <v>6131</v>
      </c>
      <c r="BS4216">
        <v>2</v>
      </c>
    </row>
    <row r="4217" spans="43:71" x14ac:dyDescent="0.2">
      <c r="AQ4217">
        <v>121</v>
      </c>
      <c r="AR4217">
        <v>6140</v>
      </c>
      <c r="AS4217" t="s">
        <v>34156</v>
      </c>
      <c r="AT4217" t="s">
        <v>937</v>
      </c>
      <c r="AU4217">
        <v>121</v>
      </c>
      <c r="AV4217">
        <v>6140</v>
      </c>
      <c r="AW4217" t="s">
        <v>27258</v>
      </c>
      <c r="AX4217" t="s">
        <v>937</v>
      </c>
      <c r="AY4217">
        <v>121</v>
      </c>
      <c r="AZ4217">
        <v>6140</v>
      </c>
      <c r="BA4217" t="s">
        <v>20410</v>
      </c>
      <c r="BB4217" t="s">
        <v>937</v>
      </c>
      <c r="BC4217">
        <v>121</v>
      </c>
      <c r="BD4217">
        <v>6140</v>
      </c>
      <c r="BE4217" t="s">
        <v>13562</v>
      </c>
      <c r="BF4217" t="s">
        <v>937</v>
      </c>
      <c r="BH4217">
        <v>129</v>
      </c>
      <c r="BI4217">
        <v>6140</v>
      </c>
      <c r="BJ4217" t="s">
        <v>6914</v>
      </c>
      <c r="BK4217" t="s">
        <v>937</v>
      </c>
      <c r="BP4217">
        <v>256</v>
      </c>
      <c r="BQ4217">
        <v>6140</v>
      </c>
      <c r="BS4217">
        <v>2</v>
      </c>
    </row>
    <row r="4218" spans="43:71" x14ac:dyDescent="0.2">
      <c r="AQ4218">
        <v>121</v>
      </c>
      <c r="AR4218">
        <v>6150</v>
      </c>
      <c r="AS4218" t="s">
        <v>34157</v>
      </c>
      <c r="AT4218" t="s">
        <v>937</v>
      </c>
      <c r="AU4218">
        <v>121</v>
      </c>
      <c r="AV4218">
        <v>6150</v>
      </c>
      <c r="AW4218" t="s">
        <v>27259</v>
      </c>
      <c r="AX4218" t="s">
        <v>937</v>
      </c>
      <c r="AY4218">
        <v>121</v>
      </c>
      <c r="AZ4218">
        <v>6150</v>
      </c>
      <c r="BA4218" t="s">
        <v>20411</v>
      </c>
      <c r="BB4218" t="s">
        <v>937</v>
      </c>
      <c r="BC4218">
        <v>121</v>
      </c>
      <c r="BD4218">
        <v>6150</v>
      </c>
      <c r="BE4218" t="s">
        <v>13563</v>
      </c>
      <c r="BF4218" t="s">
        <v>937</v>
      </c>
      <c r="BH4218">
        <v>129</v>
      </c>
      <c r="BI4218">
        <v>6150</v>
      </c>
      <c r="BJ4218" t="s">
        <v>6915</v>
      </c>
      <c r="BK4218" t="s">
        <v>937</v>
      </c>
      <c r="BP4218">
        <v>256</v>
      </c>
      <c r="BQ4218">
        <v>6150</v>
      </c>
      <c r="BS4218">
        <v>2</v>
      </c>
    </row>
    <row r="4219" spans="43:71" x14ac:dyDescent="0.2">
      <c r="AQ4219">
        <v>121</v>
      </c>
      <c r="AR4219">
        <v>6160</v>
      </c>
      <c r="AS4219" t="s">
        <v>34158</v>
      </c>
      <c r="AT4219" t="s">
        <v>937</v>
      </c>
      <c r="AU4219">
        <v>121</v>
      </c>
      <c r="AV4219">
        <v>6160</v>
      </c>
      <c r="AW4219" t="s">
        <v>27260</v>
      </c>
      <c r="AX4219" t="s">
        <v>937</v>
      </c>
      <c r="AY4219">
        <v>121</v>
      </c>
      <c r="AZ4219">
        <v>6160</v>
      </c>
      <c r="BA4219" t="s">
        <v>20412</v>
      </c>
      <c r="BB4219" t="s">
        <v>937</v>
      </c>
      <c r="BC4219">
        <v>121</v>
      </c>
      <c r="BD4219">
        <v>6160</v>
      </c>
      <c r="BE4219" t="s">
        <v>13564</v>
      </c>
      <c r="BF4219" t="s">
        <v>937</v>
      </c>
      <c r="BH4219">
        <v>129</v>
      </c>
      <c r="BI4219">
        <v>6160</v>
      </c>
      <c r="BJ4219" t="s">
        <v>6916</v>
      </c>
      <c r="BK4219" t="s">
        <v>937</v>
      </c>
      <c r="BP4219">
        <v>256</v>
      </c>
      <c r="BQ4219">
        <v>6160</v>
      </c>
      <c r="BS4219">
        <v>2</v>
      </c>
    </row>
    <row r="4220" spans="43:71" x14ac:dyDescent="0.2">
      <c r="AQ4220">
        <v>121</v>
      </c>
      <c r="AR4220">
        <v>6170</v>
      </c>
      <c r="AS4220" t="s">
        <v>34159</v>
      </c>
      <c r="AT4220" t="s">
        <v>937</v>
      </c>
      <c r="AU4220">
        <v>121</v>
      </c>
      <c r="AV4220">
        <v>6170</v>
      </c>
      <c r="AW4220" t="s">
        <v>27261</v>
      </c>
      <c r="AX4220" t="s">
        <v>937</v>
      </c>
      <c r="AY4220">
        <v>121</v>
      </c>
      <c r="AZ4220">
        <v>6170</v>
      </c>
      <c r="BA4220" t="s">
        <v>20413</v>
      </c>
      <c r="BB4220" t="s">
        <v>937</v>
      </c>
      <c r="BC4220">
        <v>121</v>
      </c>
      <c r="BD4220">
        <v>6170</v>
      </c>
      <c r="BE4220" t="s">
        <v>13565</v>
      </c>
      <c r="BF4220" t="s">
        <v>937</v>
      </c>
      <c r="BH4220">
        <v>129</v>
      </c>
      <c r="BI4220">
        <v>6170</v>
      </c>
      <c r="BJ4220" t="s">
        <v>6917</v>
      </c>
      <c r="BK4220" t="s">
        <v>937</v>
      </c>
      <c r="BP4220">
        <v>256</v>
      </c>
      <c r="BQ4220">
        <v>6170</v>
      </c>
      <c r="BS4220">
        <v>2</v>
      </c>
    </row>
    <row r="4221" spans="43:71" x14ac:dyDescent="0.2">
      <c r="AQ4221">
        <v>121</v>
      </c>
      <c r="AR4221">
        <v>6180</v>
      </c>
      <c r="AS4221" t="s">
        <v>34160</v>
      </c>
      <c r="AT4221" t="s">
        <v>937</v>
      </c>
      <c r="AU4221">
        <v>121</v>
      </c>
      <c r="AV4221">
        <v>6180</v>
      </c>
      <c r="AW4221" t="s">
        <v>27262</v>
      </c>
      <c r="AX4221" t="s">
        <v>937</v>
      </c>
      <c r="AY4221">
        <v>121</v>
      </c>
      <c r="AZ4221">
        <v>6180</v>
      </c>
      <c r="BA4221" t="s">
        <v>20414</v>
      </c>
      <c r="BB4221" t="s">
        <v>937</v>
      </c>
      <c r="BC4221">
        <v>121</v>
      </c>
      <c r="BD4221">
        <v>6180</v>
      </c>
      <c r="BE4221" t="s">
        <v>13566</v>
      </c>
      <c r="BF4221" t="s">
        <v>937</v>
      </c>
      <c r="BH4221">
        <v>129</v>
      </c>
      <c r="BI4221">
        <v>6180</v>
      </c>
      <c r="BJ4221" t="s">
        <v>6918</v>
      </c>
      <c r="BK4221" t="s">
        <v>937</v>
      </c>
      <c r="BP4221">
        <v>256</v>
      </c>
      <c r="BQ4221">
        <v>6180</v>
      </c>
      <c r="BS4221">
        <v>2</v>
      </c>
    </row>
    <row r="4222" spans="43:71" x14ac:dyDescent="0.2">
      <c r="AQ4222">
        <v>121</v>
      </c>
      <c r="AR4222">
        <v>6190</v>
      </c>
      <c r="AS4222" t="s">
        <v>34161</v>
      </c>
      <c r="AT4222" t="s">
        <v>937</v>
      </c>
      <c r="AU4222">
        <v>121</v>
      </c>
      <c r="AV4222">
        <v>6190</v>
      </c>
      <c r="AW4222" t="s">
        <v>27263</v>
      </c>
      <c r="AX4222" t="s">
        <v>937</v>
      </c>
      <c r="AY4222">
        <v>121</v>
      </c>
      <c r="AZ4222">
        <v>6190</v>
      </c>
      <c r="BA4222" t="s">
        <v>20415</v>
      </c>
      <c r="BB4222" t="s">
        <v>937</v>
      </c>
      <c r="BC4222">
        <v>121</v>
      </c>
      <c r="BD4222">
        <v>6190</v>
      </c>
      <c r="BE4222" t="s">
        <v>13567</v>
      </c>
      <c r="BF4222" t="s">
        <v>937</v>
      </c>
      <c r="BH4222">
        <v>129</v>
      </c>
      <c r="BI4222">
        <v>6190</v>
      </c>
      <c r="BJ4222" t="s">
        <v>6919</v>
      </c>
      <c r="BK4222" t="s">
        <v>937</v>
      </c>
      <c r="BP4222">
        <v>256</v>
      </c>
      <c r="BQ4222">
        <v>6190</v>
      </c>
      <c r="BS4222">
        <v>2</v>
      </c>
    </row>
    <row r="4223" spans="43:71" x14ac:dyDescent="0.2">
      <c r="AQ4223">
        <v>121</v>
      </c>
      <c r="AR4223">
        <v>6200</v>
      </c>
      <c r="AS4223" t="s">
        <v>34162</v>
      </c>
      <c r="AT4223" t="s">
        <v>937</v>
      </c>
      <c r="AU4223">
        <v>121</v>
      </c>
      <c r="AV4223">
        <v>6200</v>
      </c>
      <c r="AW4223" t="s">
        <v>27264</v>
      </c>
      <c r="AX4223" t="s">
        <v>937</v>
      </c>
      <c r="AY4223">
        <v>121</v>
      </c>
      <c r="AZ4223">
        <v>6200</v>
      </c>
      <c r="BA4223" t="s">
        <v>20416</v>
      </c>
      <c r="BB4223" t="s">
        <v>937</v>
      </c>
      <c r="BC4223">
        <v>121</v>
      </c>
      <c r="BD4223">
        <v>6200</v>
      </c>
      <c r="BE4223" t="s">
        <v>13568</v>
      </c>
      <c r="BF4223" t="s">
        <v>937</v>
      </c>
      <c r="BH4223">
        <v>129</v>
      </c>
      <c r="BI4223">
        <v>6200</v>
      </c>
      <c r="BJ4223" t="s">
        <v>6920</v>
      </c>
      <c r="BK4223" t="s">
        <v>937</v>
      </c>
      <c r="BP4223">
        <v>256</v>
      </c>
      <c r="BQ4223">
        <v>6200</v>
      </c>
      <c r="BS4223">
        <v>2</v>
      </c>
    </row>
    <row r="4224" spans="43:71" x14ac:dyDescent="0.2">
      <c r="AQ4224">
        <v>121</v>
      </c>
      <c r="AR4224">
        <v>6210</v>
      </c>
      <c r="AS4224" t="s">
        <v>34163</v>
      </c>
      <c r="AT4224" t="s">
        <v>936</v>
      </c>
      <c r="AU4224">
        <v>121</v>
      </c>
      <c r="AV4224">
        <v>6210</v>
      </c>
      <c r="AW4224" t="s">
        <v>27265</v>
      </c>
      <c r="AX4224" t="s">
        <v>936</v>
      </c>
      <c r="AY4224">
        <v>121</v>
      </c>
      <c r="AZ4224">
        <v>6210</v>
      </c>
      <c r="BA4224" t="s">
        <v>20417</v>
      </c>
      <c r="BB4224" t="s">
        <v>936</v>
      </c>
      <c r="BC4224">
        <v>121</v>
      </c>
      <c r="BD4224">
        <v>6210</v>
      </c>
      <c r="BE4224" t="s">
        <v>13569</v>
      </c>
      <c r="BF4224" t="s">
        <v>936</v>
      </c>
      <c r="BH4224">
        <v>129</v>
      </c>
      <c r="BI4224">
        <v>6210</v>
      </c>
      <c r="BJ4224" t="s">
        <v>6921</v>
      </c>
      <c r="BK4224" t="s">
        <v>936</v>
      </c>
      <c r="BP4224">
        <v>256</v>
      </c>
      <c r="BQ4224">
        <v>6210</v>
      </c>
      <c r="BS4224">
        <v>1</v>
      </c>
    </row>
    <row r="4225" spans="43:71" x14ac:dyDescent="0.2">
      <c r="AQ4225">
        <v>121</v>
      </c>
      <c r="AR4225">
        <v>6240</v>
      </c>
      <c r="AS4225" t="s">
        <v>34164</v>
      </c>
      <c r="AT4225" t="s">
        <v>937</v>
      </c>
      <c r="AU4225">
        <v>121</v>
      </c>
      <c r="AV4225">
        <v>6240</v>
      </c>
      <c r="AW4225" t="s">
        <v>27266</v>
      </c>
      <c r="AX4225" t="s">
        <v>937</v>
      </c>
      <c r="AY4225">
        <v>121</v>
      </c>
      <c r="AZ4225">
        <v>6240</v>
      </c>
      <c r="BA4225" t="s">
        <v>20418</v>
      </c>
      <c r="BB4225" t="s">
        <v>937</v>
      </c>
      <c r="BC4225">
        <v>121</v>
      </c>
      <c r="BD4225">
        <v>6240</v>
      </c>
      <c r="BE4225" t="s">
        <v>13570</v>
      </c>
      <c r="BF4225" t="s">
        <v>937</v>
      </c>
      <c r="BH4225">
        <v>129</v>
      </c>
      <c r="BI4225">
        <v>6240</v>
      </c>
      <c r="BJ4225" t="s">
        <v>6922</v>
      </c>
      <c r="BK4225" t="s">
        <v>937</v>
      </c>
      <c r="BP4225">
        <v>256</v>
      </c>
      <c r="BQ4225">
        <v>6240</v>
      </c>
      <c r="BS4225">
        <v>2</v>
      </c>
    </row>
    <row r="4226" spans="43:71" x14ac:dyDescent="0.2">
      <c r="AQ4226">
        <v>121</v>
      </c>
      <c r="AR4226">
        <v>6250</v>
      </c>
      <c r="AS4226" t="s">
        <v>34165</v>
      </c>
      <c r="AT4226" t="s">
        <v>936</v>
      </c>
      <c r="AU4226">
        <v>121</v>
      </c>
      <c r="AV4226">
        <v>6250</v>
      </c>
      <c r="AW4226" t="s">
        <v>27267</v>
      </c>
      <c r="AX4226" t="s">
        <v>936</v>
      </c>
      <c r="AY4226">
        <v>121</v>
      </c>
      <c r="AZ4226">
        <v>6250</v>
      </c>
      <c r="BA4226" t="s">
        <v>20419</v>
      </c>
      <c r="BB4226" t="s">
        <v>936</v>
      </c>
      <c r="BC4226">
        <v>121</v>
      </c>
      <c r="BD4226">
        <v>6250</v>
      </c>
      <c r="BE4226" t="s">
        <v>13571</v>
      </c>
      <c r="BF4226" t="s">
        <v>936</v>
      </c>
      <c r="BH4226">
        <v>129</v>
      </c>
      <c r="BI4226">
        <v>6250</v>
      </c>
      <c r="BJ4226" t="s">
        <v>6923</v>
      </c>
      <c r="BK4226" t="s">
        <v>936</v>
      </c>
      <c r="BP4226">
        <v>256</v>
      </c>
      <c r="BQ4226">
        <v>6250</v>
      </c>
      <c r="BS4226">
        <v>2</v>
      </c>
    </row>
    <row r="4227" spans="43:71" x14ac:dyDescent="0.2">
      <c r="AQ4227">
        <v>121</v>
      </c>
      <c r="AR4227">
        <v>6256</v>
      </c>
      <c r="AS4227" t="s">
        <v>34166</v>
      </c>
      <c r="AT4227" t="s">
        <v>936</v>
      </c>
      <c r="AU4227">
        <v>121</v>
      </c>
      <c r="AV4227">
        <v>6256</v>
      </c>
      <c r="AW4227" t="s">
        <v>27268</v>
      </c>
      <c r="AX4227" t="s">
        <v>936</v>
      </c>
      <c r="AY4227">
        <v>121</v>
      </c>
      <c r="AZ4227">
        <v>6256</v>
      </c>
      <c r="BA4227" t="s">
        <v>20420</v>
      </c>
      <c r="BB4227" t="s">
        <v>936</v>
      </c>
      <c r="BC4227">
        <v>121</v>
      </c>
      <c r="BD4227">
        <v>6256</v>
      </c>
      <c r="BE4227" t="s">
        <v>13572</v>
      </c>
      <c r="BF4227" t="s">
        <v>936</v>
      </c>
      <c r="BH4227">
        <v>129</v>
      </c>
      <c r="BI4227">
        <v>6256</v>
      </c>
      <c r="BJ4227" t="s">
        <v>6924</v>
      </c>
      <c r="BK4227" t="s">
        <v>936</v>
      </c>
      <c r="BP4227">
        <v>256</v>
      </c>
      <c r="BQ4227">
        <v>6256</v>
      </c>
      <c r="BS4227">
        <v>2</v>
      </c>
    </row>
    <row r="4228" spans="43:71" x14ac:dyDescent="0.2">
      <c r="AQ4228">
        <v>121</v>
      </c>
      <c r="AR4228">
        <v>6260</v>
      </c>
      <c r="AS4228" t="s">
        <v>34167</v>
      </c>
      <c r="AT4228" t="s">
        <v>937</v>
      </c>
      <c r="AU4228">
        <v>121</v>
      </c>
      <c r="AV4228">
        <v>6260</v>
      </c>
      <c r="AW4228" t="s">
        <v>27269</v>
      </c>
      <c r="AX4228" t="s">
        <v>937</v>
      </c>
      <c r="AY4228">
        <v>121</v>
      </c>
      <c r="AZ4228">
        <v>6260</v>
      </c>
      <c r="BA4228" t="s">
        <v>20421</v>
      </c>
      <c r="BB4228" t="s">
        <v>937</v>
      </c>
      <c r="BC4228">
        <v>121</v>
      </c>
      <c r="BD4228">
        <v>6260</v>
      </c>
      <c r="BE4228" t="s">
        <v>13573</v>
      </c>
      <c r="BF4228" t="s">
        <v>937</v>
      </c>
      <c r="BH4228">
        <v>129</v>
      </c>
      <c r="BI4228">
        <v>6260</v>
      </c>
      <c r="BJ4228" t="s">
        <v>6925</v>
      </c>
      <c r="BK4228" t="s">
        <v>937</v>
      </c>
      <c r="BP4228">
        <v>256</v>
      </c>
      <c r="BQ4228">
        <v>6260</v>
      </c>
      <c r="BS4228">
        <v>2</v>
      </c>
    </row>
    <row r="4229" spans="43:71" x14ac:dyDescent="0.2">
      <c r="AQ4229">
        <v>121</v>
      </c>
      <c r="AR4229">
        <v>6270</v>
      </c>
      <c r="AS4229" t="s">
        <v>34168</v>
      </c>
      <c r="AT4229" t="s">
        <v>937</v>
      </c>
      <c r="AU4229">
        <v>121</v>
      </c>
      <c r="AV4229">
        <v>6270</v>
      </c>
      <c r="AW4229" t="s">
        <v>27270</v>
      </c>
      <c r="AX4229" t="s">
        <v>937</v>
      </c>
      <c r="AY4229">
        <v>121</v>
      </c>
      <c r="AZ4229">
        <v>6270</v>
      </c>
      <c r="BA4229" t="s">
        <v>20422</v>
      </c>
      <c r="BB4229" t="s">
        <v>937</v>
      </c>
      <c r="BC4229">
        <v>121</v>
      </c>
      <c r="BD4229">
        <v>6270</v>
      </c>
      <c r="BE4229" t="s">
        <v>13574</v>
      </c>
      <c r="BF4229" t="s">
        <v>937</v>
      </c>
      <c r="BH4229">
        <v>129</v>
      </c>
      <c r="BI4229">
        <v>6270</v>
      </c>
      <c r="BJ4229" t="s">
        <v>6926</v>
      </c>
      <c r="BK4229" t="s">
        <v>937</v>
      </c>
      <c r="BP4229">
        <v>256</v>
      </c>
      <c r="BQ4229">
        <v>6270</v>
      </c>
      <c r="BS4229">
        <v>2</v>
      </c>
    </row>
    <row r="4230" spans="43:71" x14ac:dyDescent="0.2">
      <c r="AQ4230">
        <v>121</v>
      </c>
      <c r="AR4230">
        <v>6280</v>
      </c>
      <c r="AS4230" t="s">
        <v>34169</v>
      </c>
      <c r="AT4230" t="s">
        <v>936</v>
      </c>
      <c r="AU4230">
        <v>121</v>
      </c>
      <c r="AV4230">
        <v>6280</v>
      </c>
      <c r="AW4230" t="s">
        <v>27271</v>
      </c>
      <c r="AX4230" t="s">
        <v>936</v>
      </c>
      <c r="AY4230">
        <v>121</v>
      </c>
      <c r="AZ4230">
        <v>6280</v>
      </c>
      <c r="BA4230" t="s">
        <v>20423</v>
      </c>
      <c r="BB4230" t="s">
        <v>936</v>
      </c>
      <c r="BC4230">
        <v>121</v>
      </c>
      <c r="BD4230">
        <v>6280</v>
      </c>
      <c r="BE4230" t="s">
        <v>13575</v>
      </c>
      <c r="BF4230" t="s">
        <v>936</v>
      </c>
      <c r="BH4230">
        <v>129</v>
      </c>
      <c r="BI4230">
        <v>6280</v>
      </c>
      <c r="BJ4230" t="s">
        <v>6927</v>
      </c>
      <c r="BK4230" t="s">
        <v>938</v>
      </c>
      <c r="BP4230">
        <v>256</v>
      </c>
      <c r="BQ4230">
        <v>6280</v>
      </c>
      <c r="BS4230">
        <v>2</v>
      </c>
    </row>
    <row r="4231" spans="43:71" x14ac:dyDescent="0.2">
      <c r="AQ4231">
        <v>121</v>
      </c>
      <c r="AR4231">
        <v>6290</v>
      </c>
      <c r="AS4231" t="s">
        <v>34170</v>
      </c>
      <c r="AT4231" t="s">
        <v>936</v>
      </c>
      <c r="AU4231">
        <v>121</v>
      </c>
      <c r="AV4231">
        <v>6290</v>
      </c>
      <c r="AW4231" t="s">
        <v>27272</v>
      </c>
      <c r="AX4231" t="s">
        <v>936</v>
      </c>
      <c r="AY4231">
        <v>121</v>
      </c>
      <c r="AZ4231">
        <v>6290</v>
      </c>
      <c r="BA4231" t="s">
        <v>20424</v>
      </c>
      <c r="BB4231" t="s">
        <v>936</v>
      </c>
      <c r="BC4231">
        <v>121</v>
      </c>
      <c r="BD4231">
        <v>6290</v>
      </c>
      <c r="BE4231" t="s">
        <v>13576</v>
      </c>
      <c r="BF4231" t="s">
        <v>936</v>
      </c>
      <c r="BH4231">
        <v>129</v>
      </c>
      <c r="BI4231">
        <v>6290</v>
      </c>
      <c r="BJ4231" t="s">
        <v>6928</v>
      </c>
      <c r="BK4231" t="s">
        <v>937</v>
      </c>
      <c r="BP4231">
        <v>256</v>
      </c>
      <c r="BQ4231">
        <v>6290</v>
      </c>
      <c r="BS4231">
        <v>2</v>
      </c>
    </row>
    <row r="4232" spans="43:71" x14ac:dyDescent="0.2">
      <c r="AQ4232">
        <v>121</v>
      </c>
      <c r="AR4232">
        <v>6300</v>
      </c>
      <c r="AS4232" t="s">
        <v>34171</v>
      </c>
      <c r="AT4232" t="s">
        <v>936</v>
      </c>
      <c r="AU4232">
        <v>121</v>
      </c>
      <c r="AV4232">
        <v>6300</v>
      </c>
      <c r="AW4232" t="s">
        <v>27273</v>
      </c>
      <c r="AX4232" t="s">
        <v>936</v>
      </c>
      <c r="AY4232">
        <v>121</v>
      </c>
      <c r="AZ4232">
        <v>6300</v>
      </c>
      <c r="BA4232" t="s">
        <v>20425</v>
      </c>
      <c r="BB4232" t="s">
        <v>936</v>
      </c>
      <c r="BC4232">
        <v>121</v>
      </c>
      <c r="BD4232">
        <v>6300</v>
      </c>
      <c r="BE4232" t="s">
        <v>13577</v>
      </c>
      <c r="BF4232" t="s">
        <v>936</v>
      </c>
      <c r="BH4232">
        <v>129</v>
      </c>
      <c r="BI4232">
        <v>6300</v>
      </c>
      <c r="BJ4232" t="s">
        <v>6929</v>
      </c>
      <c r="BK4232" t="s">
        <v>938</v>
      </c>
      <c r="BP4232">
        <v>256</v>
      </c>
      <c r="BQ4232">
        <v>6300</v>
      </c>
      <c r="BS4232">
        <v>1</v>
      </c>
    </row>
    <row r="4233" spans="43:71" x14ac:dyDescent="0.2">
      <c r="AQ4233">
        <v>121</v>
      </c>
      <c r="AR4233">
        <v>6310</v>
      </c>
      <c r="AS4233" t="s">
        <v>34172</v>
      </c>
      <c r="AT4233" t="s">
        <v>936</v>
      </c>
      <c r="AU4233">
        <v>121</v>
      </c>
      <c r="AV4233">
        <v>6310</v>
      </c>
      <c r="AW4233" t="s">
        <v>27274</v>
      </c>
      <c r="AX4233" t="s">
        <v>936</v>
      </c>
      <c r="AY4233">
        <v>121</v>
      </c>
      <c r="AZ4233">
        <v>6310</v>
      </c>
      <c r="BA4233" t="s">
        <v>20426</v>
      </c>
      <c r="BB4233" t="s">
        <v>936</v>
      </c>
      <c r="BC4233">
        <v>121</v>
      </c>
      <c r="BD4233">
        <v>6310</v>
      </c>
      <c r="BE4233" t="s">
        <v>13578</v>
      </c>
      <c r="BF4233" t="s">
        <v>936</v>
      </c>
      <c r="BH4233">
        <v>129</v>
      </c>
      <c r="BI4233">
        <v>6310</v>
      </c>
      <c r="BJ4233" t="s">
        <v>6930</v>
      </c>
      <c r="BK4233" t="s">
        <v>936</v>
      </c>
      <c r="BP4233">
        <v>256</v>
      </c>
      <c r="BQ4233">
        <v>6310</v>
      </c>
      <c r="BS4233">
        <v>2</v>
      </c>
    </row>
    <row r="4234" spans="43:71" x14ac:dyDescent="0.2">
      <c r="AQ4234">
        <v>121</v>
      </c>
      <c r="AR4234">
        <v>6320</v>
      </c>
      <c r="AS4234" t="s">
        <v>34173</v>
      </c>
      <c r="AT4234" t="s">
        <v>936</v>
      </c>
      <c r="AU4234">
        <v>121</v>
      </c>
      <c r="AV4234">
        <v>6320</v>
      </c>
      <c r="AW4234" t="s">
        <v>27275</v>
      </c>
      <c r="AX4234" t="s">
        <v>936</v>
      </c>
      <c r="AY4234">
        <v>121</v>
      </c>
      <c r="AZ4234">
        <v>6320</v>
      </c>
      <c r="BA4234" t="s">
        <v>20427</v>
      </c>
      <c r="BB4234" t="s">
        <v>936</v>
      </c>
      <c r="BC4234">
        <v>121</v>
      </c>
      <c r="BD4234">
        <v>6320</v>
      </c>
      <c r="BE4234" t="s">
        <v>13579</v>
      </c>
      <c r="BF4234" t="s">
        <v>936</v>
      </c>
      <c r="BH4234">
        <v>129</v>
      </c>
      <c r="BI4234">
        <v>6320</v>
      </c>
      <c r="BJ4234" t="s">
        <v>6931</v>
      </c>
      <c r="BK4234" t="s">
        <v>938</v>
      </c>
      <c r="BP4234">
        <v>256</v>
      </c>
      <c r="BQ4234">
        <v>6320</v>
      </c>
      <c r="BS4234">
        <v>2</v>
      </c>
    </row>
    <row r="4235" spans="43:71" x14ac:dyDescent="0.2">
      <c r="AQ4235">
        <v>121</v>
      </c>
      <c r="AR4235">
        <v>6330</v>
      </c>
      <c r="AS4235" t="s">
        <v>34174</v>
      </c>
      <c r="AT4235" t="s">
        <v>936</v>
      </c>
      <c r="AU4235">
        <v>121</v>
      </c>
      <c r="AV4235">
        <v>6330</v>
      </c>
      <c r="AW4235" t="s">
        <v>27276</v>
      </c>
      <c r="AX4235" t="s">
        <v>936</v>
      </c>
      <c r="AY4235">
        <v>121</v>
      </c>
      <c r="AZ4235">
        <v>6330</v>
      </c>
      <c r="BA4235" t="s">
        <v>20428</v>
      </c>
      <c r="BB4235" t="s">
        <v>936</v>
      </c>
      <c r="BC4235">
        <v>121</v>
      </c>
      <c r="BD4235">
        <v>6330</v>
      </c>
      <c r="BE4235" t="s">
        <v>13580</v>
      </c>
      <c r="BF4235" t="s">
        <v>936</v>
      </c>
      <c r="BH4235">
        <v>129</v>
      </c>
      <c r="BI4235">
        <v>6330</v>
      </c>
      <c r="BJ4235" t="s">
        <v>6932</v>
      </c>
      <c r="BK4235" t="s">
        <v>937</v>
      </c>
      <c r="BP4235">
        <v>256</v>
      </c>
      <c r="BQ4235">
        <v>6330</v>
      </c>
      <c r="BS4235">
        <v>2</v>
      </c>
    </row>
    <row r="4236" spans="43:71" x14ac:dyDescent="0.2">
      <c r="AQ4236">
        <v>121</v>
      </c>
      <c r="AR4236">
        <v>6340</v>
      </c>
      <c r="AS4236" t="s">
        <v>34175</v>
      </c>
      <c r="AT4236" t="s">
        <v>936</v>
      </c>
      <c r="AU4236">
        <v>121</v>
      </c>
      <c r="AV4236">
        <v>6340</v>
      </c>
      <c r="AW4236" t="s">
        <v>27277</v>
      </c>
      <c r="AX4236" t="s">
        <v>936</v>
      </c>
      <c r="AY4236">
        <v>121</v>
      </c>
      <c r="AZ4236">
        <v>6340</v>
      </c>
      <c r="BA4236" t="s">
        <v>20429</v>
      </c>
      <c r="BB4236" t="s">
        <v>936</v>
      </c>
      <c r="BC4236">
        <v>121</v>
      </c>
      <c r="BD4236">
        <v>6340</v>
      </c>
      <c r="BE4236" t="s">
        <v>13581</v>
      </c>
      <c r="BF4236" t="s">
        <v>936</v>
      </c>
      <c r="BH4236">
        <v>129</v>
      </c>
      <c r="BI4236">
        <v>6340</v>
      </c>
      <c r="BJ4236" t="s">
        <v>6933</v>
      </c>
      <c r="BK4236" t="s">
        <v>936</v>
      </c>
      <c r="BP4236">
        <v>256</v>
      </c>
      <c r="BQ4236">
        <v>6340</v>
      </c>
      <c r="BS4236">
        <v>2</v>
      </c>
    </row>
    <row r="4237" spans="43:71" x14ac:dyDescent="0.2">
      <c r="AQ4237">
        <v>121</v>
      </c>
      <c r="AR4237">
        <v>6350</v>
      </c>
      <c r="AS4237" t="s">
        <v>34176</v>
      </c>
      <c r="AT4237" t="s">
        <v>936</v>
      </c>
      <c r="AU4237">
        <v>121</v>
      </c>
      <c r="AV4237">
        <v>6350</v>
      </c>
      <c r="AW4237" t="s">
        <v>27278</v>
      </c>
      <c r="AX4237" t="s">
        <v>936</v>
      </c>
      <c r="AY4237">
        <v>121</v>
      </c>
      <c r="AZ4237">
        <v>6350</v>
      </c>
      <c r="BA4237" t="s">
        <v>20430</v>
      </c>
      <c r="BB4237" t="s">
        <v>936</v>
      </c>
      <c r="BC4237">
        <v>121</v>
      </c>
      <c r="BD4237">
        <v>6350</v>
      </c>
      <c r="BE4237" t="s">
        <v>13582</v>
      </c>
      <c r="BF4237" t="s">
        <v>936</v>
      </c>
      <c r="BH4237">
        <v>129</v>
      </c>
      <c r="BI4237">
        <v>6350</v>
      </c>
      <c r="BJ4237" t="s">
        <v>6934</v>
      </c>
      <c r="BK4237" t="s">
        <v>938</v>
      </c>
      <c r="BP4237">
        <v>260</v>
      </c>
      <c r="BQ4237">
        <v>6010</v>
      </c>
      <c r="BS4237">
        <v>2</v>
      </c>
    </row>
    <row r="4238" spans="43:71" x14ac:dyDescent="0.2">
      <c r="AQ4238">
        <v>121</v>
      </c>
      <c r="AR4238">
        <v>6360</v>
      </c>
      <c r="AS4238" t="s">
        <v>34177</v>
      </c>
      <c r="AT4238" t="s">
        <v>936</v>
      </c>
      <c r="AU4238">
        <v>121</v>
      </c>
      <c r="AV4238">
        <v>6360</v>
      </c>
      <c r="AW4238" t="s">
        <v>27279</v>
      </c>
      <c r="AX4238" t="s">
        <v>936</v>
      </c>
      <c r="AY4238">
        <v>121</v>
      </c>
      <c r="AZ4238">
        <v>6360</v>
      </c>
      <c r="BA4238" t="s">
        <v>20431</v>
      </c>
      <c r="BB4238" t="s">
        <v>936</v>
      </c>
      <c r="BC4238">
        <v>121</v>
      </c>
      <c r="BD4238">
        <v>6360</v>
      </c>
      <c r="BE4238" t="s">
        <v>13583</v>
      </c>
      <c r="BF4238" t="s">
        <v>936</v>
      </c>
      <c r="BH4238">
        <v>129</v>
      </c>
      <c r="BI4238">
        <v>6360</v>
      </c>
      <c r="BJ4238" t="s">
        <v>6935</v>
      </c>
      <c r="BK4238" t="s">
        <v>936</v>
      </c>
      <c r="BP4238">
        <v>260</v>
      </c>
      <c r="BQ4238">
        <v>6020</v>
      </c>
      <c r="BS4238">
        <v>2</v>
      </c>
    </row>
    <row r="4239" spans="43:71" x14ac:dyDescent="0.2">
      <c r="AQ4239">
        <v>121</v>
      </c>
      <c r="AR4239">
        <v>7205</v>
      </c>
      <c r="AS4239" t="s">
        <v>34178</v>
      </c>
      <c r="AT4239" t="s">
        <v>938</v>
      </c>
      <c r="AU4239">
        <v>121</v>
      </c>
      <c r="AV4239">
        <v>7205</v>
      </c>
      <c r="AW4239" t="s">
        <v>27280</v>
      </c>
      <c r="AX4239" t="s">
        <v>938</v>
      </c>
      <c r="AY4239">
        <v>121</v>
      </c>
      <c r="AZ4239">
        <v>7205</v>
      </c>
      <c r="BA4239" t="s">
        <v>20432</v>
      </c>
      <c r="BB4239" t="s">
        <v>938</v>
      </c>
      <c r="BC4239">
        <v>121</v>
      </c>
      <c r="BD4239">
        <v>7205</v>
      </c>
      <c r="BE4239" t="s">
        <v>13584</v>
      </c>
      <c r="BF4239" t="s">
        <v>938</v>
      </c>
      <c r="BH4239">
        <v>129</v>
      </c>
      <c r="BI4239">
        <v>7205</v>
      </c>
      <c r="BJ4239" t="s">
        <v>6936</v>
      </c>
      <c r="BK4239" t="s">
        <v>937</v>
      </c>
      <c r="BP4239">
        <v>260</v>
      </c>
      <c r="BQ4239">
        <v>6030</v>
      </c>
      <c r="BS4239">
        <v>2</v>
      </c>
    </row>
    <row r="4240" spans="43:71" x14ac:dyDescent="0.2">
      <c r="AQ4240">
        <v>121</v>
      </c>
      <c r="AR4240">
        <v>7206</v>
      </c>
      <c r="AS4240" t="s">
        <v>34179</v>
      </c>
      <c r="AT4240" t="s">
        <v>936</v>
      </c>
      <c r="AU4240">
        <v>121</v>
      </c>
      <c r="AV4240">
        <v>7206</v>
      </c>
      <c r="AW4240" t="s">
        <v>27281</v>
      </c>
      <c r="AX4240" t="s">
        <v>936</v>
      </c>
      <c r="AY4240">
        <v>121</v>
      </c>
      <c r="AZ4240">
        <v>7206</v>
      </c>
      <c r="BA4240" t="s">
        <v>20433</v>
      </c>
      <c r="BB4240" t="s">
        <v>936</v>
      </c>
      <c r="BC4240">
        <v>121</v>
      </c>
      <c r="BD4240">
        <v>7206</v>
      </c>
      <c r="BE4240" t="s">
        <v>13585</v>
      </c>
      <c r="BF4240" t="s">
        <v>936</v>
      </c>
      <c r="BH4240">
        <v>129</v>
      </c>
      <c r="BI4240">
        <v>7206</v>
      </c>
      <c r="BJ4240" t="s">
        <v>6937</v>
      </c>
      <c r="BK4240" t="s">
        <v>936</v>
      </c>
      <c r="BP4240">
        <v>260</v>
      </c>
      <c r="BQ4240">
        <v>6040</v>
      </c>
      <c r="BS4240">
        <v>2</v>
      </c>
    </row>
    <row r="4241" spans="43:71" x14ac:dyDescent="0.2">
      <c r="AQ4241">
        <v>121</v>
      </c>
      <c r="AR4241">
        <v>7207</v>
      </c>
      <c r="AS4241" t="s">
        <v>34180</v>
      </c>
      <c r="AT4241" t="s">
        <v>936</v>
      </c>
      <c r="AU4241">
        <v>121</v>
      </c>
      <c r="AV4241">
        <v>7207</v>
      </c>
      <c r="AW4241" t="s">
        <v>27282</v>
      </c>
      <c r="AX4241" t="s">
        <v>936</v>
      </c>
      <c r="AY4241">
        <v>121</v>
      </c>
      <c r="AZ4241">
        <v>7207</v>
      </c>
      <c r="BA4241" t="s">
        <v>20434</v>
      </c>
      <c r="BB4241" t="s">
        <v>936</v>
      </c>
      <c r="BC4241">
        <v>121</v>
      </c>
      <c r="BD4241">
        <v>7207</v>
      </c>
      <c r="BE4241" t="s">
        <v>13586</v>
      </c>
      <c r="BF4241" t="s">
        <v>936</v>
      </c>
      <c r="BH4241">
        <v>129</v>
      </c>
      <c r="BI4241">
        <v>7207</v>
      </c>
      <c r="BJ4241" t="s">
        <v>6938</v>
      </c>
      <c r="BK4241" t="s">
        <v>936</v>
      </c>
      <c r="BP4241">
        <v>260</v>
      </c>
      <c r="BQ4241">
        <v>6070</v>
      </c>
      <c r="BS4241">
        <v>2</v>
      </c>
    </row>
    <row r="4242" spans="43:71" x14ac:dyDescent="0.2">
      <c r="AQ4242">
        <v>121</v>
      </c>
      <c r="AR4242">
        <v>7210</v>
      </c>
      <c r="AS4242" t="s">
        <v>34181</v>
      </c>
      <c r="AT4242" t="s">
        <v>937</v>
      </c>
      <c r="AU4242">
        <v>121</v>
      </c>
      <c r="AV4242">
        <v>7210</v>
      </c>
      <c r="AW4242" t="s">
        <v>27283</v>
      </c>
      <c r="AX4242" t="s">
        <v>937</v>
      </c>
      <c r="AY4242">
        <v>121</v>
      </c>
      <c r="AZ4242">
        <v>7210</v>
      </c>
      <c r="BA4242" t="s">
        <v>20435</v>
      </c>
      <c r="BB4242" t="s">
        <v>937</v>
      </c>
      <c r="BC4242">
        <v>121</v>
      </c>
      <c r="BD4242">
        <v>7210</v>
      </c>
      <c r="BE4242" t="s">
        <v>13587</v>
      </c>
      <c r="BF4242" t="s">
        <v>937</v>
      </c>
      <c r="BH4242">
        <v>129</v>
      </c>
      <c r="BI4242">
        <v>7210</v>
      </c>
      <c r="BJ4242" t="s">
        <v>6939</v>
      </c>
      <c r="BK4242" t="s">
        <v>938</v>
      </c>
      <c r="BP4242">
        <v>260</v>
      </c>
      <c r="BQ4242">
        <v>6080</v>
      </c>
      <c r="BS4242">
        <v>2</v>
      </c>
    </row>
    <row r="4243" spans="43:71" x14ac:dyDescent="0.2">
      <c r="AQ4243">
        <v>121</v>
      </c>
      <c r="AR4243">
        <v>8073</v>
      </c>
      <c r="AS4243" t="s">
        <v>34182</v>
      </c>
      <c r="AT4243" t="s">
        <v>936</v>
      </c>
      <c r="AU4243">
        <v>121</v>
      </c>
      <c r="AV4243">
        <v>8073</v>
      </c>
      <c r="AW4243" t="s">
        <v>27284</v>
      </c>
      <c r="AX4243" t="s">
        <v>936</v>
      </c>
      <c r="AY4243">
        <v>121</v>
      </c>
      <c r="AZ4243">
        <v>8073</v>
      </c>
      <c r="BA4243" t="s">
        <v>20436</v>
      </c>
      <c r="BB4243" t="s">
        <v>936</v>
      </c>
      <c r="BC4243">
        <v>121</v>
      </c>
      <c r="BD4243">
        <v>8073</v>
      </c>
      <c r="BE4243" t="s">
        <v>13588</v>
      </c>
      <c r="BF4243" t="s">
        <v>936</v>
      </c>
      <c r="BH4243">
        <v>129</v>
      </c>
      <c r="BI4243">
        <v>8073</v>
      </c>
      <c r="BJ4243" t="s">
        <v>6940</v>
      </c>
      <c r="BK4243" t="s">
        <v>936</v>
      </c>
      <c r="BP4243">
        <v>260</v>
      </c>
      <c r="BQ4243">
        <v>6090</v>
      </c>
      <c r="BS4243">
        <v>2</v>
      </c>
    </row>
    <row r="4244" spans="43:71" x14ac:dyDescent="0.2">
      <c r="AQ4244">
        <v>121</v>
      </c>
      <c r="AR4244">
        <v>8074</v>
      </c>
      <c r="AS4244" t="s">
        <v>34183</v>
      </c>
      <c r="AT4244" t="s">
        <v>937</v>
      </c>
      <c r="AU4244">
        <v>121</v>
      </c>
      <c r="AV4244">
        <v>8074</v>
      </c>
      <c r="AW4244" t="s">
        <v>27285</v>
      </c>
      <c r="AX4244" t="s">
        <v>937</v>
      </c>
      <c r="AY4244">
        <v>121</v>
      </c>
      <c r="AZ4244">
        <v>8074</v>
      </c>
      <c r="BA4244" t="s">
        <v>20437</v>
      </c>
      <c r="BB4244" t="s">
        <v>937</v>
      </c>
      <c r="BC4244">
        <v>121</v>
      </c>
      <c r="BD4244">
        <v>8074</v>
      </c>
      <c r="BE4244" t="s">
        <v>13589</v>
      </c>
      <c r="BF4244" t="s">
        <v>937</v>
      </c>
      <c r="BH4244">
        <v>129</v>
      </c>
      <c r="BI4244">
        <v>8074</v>
      </c>
      <c r="BJ4244" t="s">
        <v>6941</v>
      </c>
      <c r="BK4244" t="s">
        <v>937</v>
      </c>
      <c r="BP4244">
        <v>260</v>
      </c>
      <c r="BQ4244">
        <v>6100</v>
      </c>
      <c r="BS4244">
        <v>2</v>
      </c>
    </row>
    <row r="4245" spans="43:71" x14ac:dyDescent="0.2">
      <c r="AQ4245">
        <v>121</v>
      </c>
      <c r="AR4245">
        <v>8075</v>
      </c>
      <c r="AS4245" t="s">
        <v>34184</v>
      </c>
      <c r="AT4245" t="s">
        <v>936</v>
      </c>
      <c r="AU4245">
        <v>121</v>
      </c>
      <c r="AV4245">
        <v>8075</v>
      </c>
      <c r="AW4245" t="s">
        <v>27286</v>
      </c>
      <c r="AX4245" t="s">
        <v>936</v>
      </c>
      <c r="AY4245">
        <v>121</v>
      </c>
      <c r="AZ4245">
        <v>8075</v>
      </c>
      <c r="BA4245" t="s">
        <v>20438</v>
      </c>
      <c r="BB4245" t="s">
        <v>936</v>
      </c>
      <c r="BC4245">
        <v>121</v>
      </c>
      <c r="BD4245">
        <v>8075</v>
      </c>
      <c r="BE4245" t="s">
        <v>13590</v>
      </c>
      <c r="BF4245" t="s">
        <v>936</v>
      </c>
      <c r="BH4245">
        <v>129</v>
      </c>
      <c r="BI4245">
        <v>8075</v>
      </c>
      <c r="BJ4245" t="s">
        <v>6942</v>
      </c>
      <c r="BK4245" t="s">
        <v>937</v>
      </c>
      <c r="BP4245">
        <v>260</v>
      </c>
      <c r="BQ4245">
        <v>6101</v>
      </c>
      <c r="BS4245">
        <v>2</v>
      </c>
    </row>
    <row r="4246" spans="43:71" x14ac:dyDescent="0.2">
      <c r="AQ4246">
        <v>121</v>
      </c>
      <c r="AR4246">
        <v>8076</v>
      </c>
      <c r="AS4246" t="s">
        <v>34185</v>
      </c>
      <c r="AT4246" t="s">
        <v>937</v>
      </c>
      <c r="AU4246">
        <v>121</v>
      </c>
      <c r="AV4246">
        <v>8076</v>
      </c>
      <c r="AW4246" t="s">
        <v>27287</v>
      </c>
      <c r="AX4246" t="s">
        <v>937</v>
      </c>
      <c r="AY4246">
        <v>121</v>
      </c>
      <c r="AZ4246">
        <v>8076</v>
      </c>
      <c r="BA4246" t="s">
        <v>20439</v>
      </c>
      <c r="BB4246" t="s">
        <v>937</v>
      </c>
      <c r="BC4246">
        <v>121</v>
      </c>
      <c r="BD4246">
        <v>8076</v>
      </c>
      <c r="BE4246" t="s">
        <v>13591</v>
      </c>
      <c r="BF4246" t="s">
        <v>937</v>
      </c>
      <c r="BH4246">
        <v>129</v>
      </c>
      <c r="BI4246">
        <v>8076</v>
      </c>
      <c r="BJ4246" t="s">
        <v>6943</v>
      </c>
      <c r="BK4246" t="s">
        <v>938</v>
      </c>
      <c r="BP4246">
        <v>260</v>
      </c>
      <c r="BQ4246">
        <v>6110</v>
      </c>
      <c r="BS4246">
        <v>4</v>
      </c>
    </row>
    <row r="4247" spans="43:71" x14ac:dyDescent="0.2">
      <c r="AQ4247">
        <v>121</v>
      </c>
      <c r="AR4247">
        <v>8077</v>
      </c>
      <c r="AS4247" t="s">
        <v>34186</v>
      </c>
      <c r="AT4247" t="s">
        <v>937</v>
      </c>
      <c r="AU4247">
        <v>121</v>
      </c>
      <c r="AV4247">
        <v>8077</v>
      </c>
      <c r="AW4247" t="s">
        <v>27288</v>
      </c>
      <c r="AX4247" t="s">
        <v>937</v>
      </c>
      <c r="AY4247">
        <v>121</v>
      </c>
      <c r="AZ4247">
        <v>8077</v>
      </c>
      <c r="BA4247" t="s">
        <v>20440</v>
      </c>
      <c r="BB4247" t="s">
        <v>937</v>
      </c>
      <c r="BC4247">
        <v>121</v>
      </c>
      <c r="BD4247">
        <v>8077</v>
      </c>
      <c r="BE4247" t="s">
        <v>13592</v>
      </c>
      <c r="BF4247" t="s">
        <v>937</v>
      </c>
      <c r="BH4247">
        <v>129</v>
      </c>
      <c r="BI4247">
        <v>8077</v>
      </c>
      <c r="BJ4247" t="s">
        <v>6944</v>
      </c>
      <c r="BK4247" t="s">
        <v>937</v>
      </c>
      <c r="BP4247">
        <v>260</v>
      </c>
      <c r="BQ4247">
        <v>6130</v>
      </c>
      <c r="BS4247">
        <v>1</v>
      </c>
    </row>
    <row r="4248" spans="43:71" x14ac:dyDescent="0.2">
      <c r="AQ4248">
        <v>121</v>
      </c>
      <c r="AR4248">
        <v>8078</v>
      </c>
      <c r="AS4248" t="s">
        <v>34187</v>
      </c>
      <c r="AT4248" t="s">
        <v>937</v>
      </c>
      <c r="AU4248">
        <v>121</v>
      </c>
      <c r="AV4248">
        <v>8078</v>
      </c>
      <c r="AW4248" t="s">
        <v>27289</v>
      </c>
      <c r="AX4248" t="s">
        <v>937</v>
      </c>
      <c r="AY4248">
        <v>121</v>
      </c>
      <c r="AZ4248">
        <v>8078</v>
      </c>
      <c r="BA4248" t="s">
        <v>20441</v>
      </c>
      <c r="BB4248" t="s">
        <v>937</v>
      </c>
      <c r="BC4248">
        <v>121</v>
      </c>
      <c r="BD4248">
        <v>8078</v>
      </c>
      <c r="BE4248" t="s">
        <v>13593</v>
      </c>
      <c r="BF4248" t="s">
        <v>937</v>
      </c>
      <c r="BH4248">
        <v>129</v>
      </c>
      <c r="BI4248">
        <v>8078</v>
      </c>
      <c r="BJ4248" t="s">
        <v>6945</v>
      </c>
      <c r="BK4248" t="s">
        <v>937</v>
      </c>
      <c r="BP4248">
        <v>260</v>
      </c>
      <c r="BQ4248">
        <v>6131</v>
      </c>
      <c r="BS4248">
        <v>2</v>
      </c>
    </row>
    <row r="4249" spans="43:71" x14ac:dyDescent="0.2">
      <c r="AQ4249">
        <v>121</v>
      </c>
      <c r="AR4249">
        <v>8079</v>
      </c>
      <c r="AS4249" t="s">
        <v>34188</v>
      </c>
      <c r="AT4249" t="s">
        <v>937</v>
      </c>
      <c r="AU4249">
        <v>121</v>
      </c>
      <c r="AV4249">
        <v>8079</v>
      </c>
      <c r="AW4249" t="s">
        <v>27290</v>
      </c>
      <c r="AX4249" t="s">
        <v>937</v>
      </c>
      <c r="AY4249">
        <v>121</v>
      </c>
      <c r="AZ4249">
        <v>8079</v>
      </c>
      <c r="BA4249" t="s">
        <v>20442</v>
      </c>
      <c r="BB4249" t="s">
        <v>937</v>
      </c>
      <c r="BC4249">
        <v>121</v>
      </c>
      <c r="BD4249">
        <v>8079</v>
      </c>
      <c r="BE4249" t="s">
        <v>13594</v>
      </c>
      <c r="BF4249" t="s">
        <v>937</v>
      </c>
      <c r="BH4249">
        <v>129</v>
      </c>
      <c r="BI4249">
        <v>8079</v>
      </c>
      <c r="BJ4249" t="s">
        <v>6946</v>
      </c>
      <c r="BK4249" t="s">
        <v>937</v>
      </c>
      <c r="BP4249">
        <v>260</v>
      </c>
      <c r="BQ4249">
        <v>6140</v>
      </c>
      <c r="BS4249">
        <v>2</v>
      </c>
    </row>
    <row r="4250" spans="43:71" x14ac:dyDescent="0.2">
      <c r="AQ4250">
        <v>121</v>
      </c>
      <c r="AR4250">
        <v>8080</v>
      </c>
      <c r="AS4250" t="s">
        <v>34189</v>
      </c>
      <c r="AT4250" t="s">
        <v>937</v>
      </c>
      <c r="AU4250">
        <v>121</v>
      </c>
      <c r="AV4250">
        <v>8080</v>
      </c>
      <c r="AW4250" t="s">
        <v>27291</v>
      </c>
      <c r="AX4250" t="s">
        <v>937</v>
      </c>
      <c r="AY4250">
        <v>121</v>
      </c>
      <c r="AZ4250">
        <v>8080</v>
      </c>
      <c r="BA4250" t="s">
        <v>20443</v>
      </c>
      <c r="BB4250" t="s">
        <v>937</v>
      </c>
      <c r="BC4250">
        <v>121</v>
      </c>
      <c r="BD4250">
        <v>8080</v>
      </c>
      <c r="BE4250" t="s">
        <v>13595</v>
      </c>
      <c r="BF4250" t="s">
        <v>937</v>
      </c>
      <c r="BH4250">
        <v>129</v>
      </c>
      <c r="BI4250">
        <v>8080</v>
      </c>
      <c r="BJ4250" t="s">
        <v>6947</v>
      </c>
      <c r="BK4250" t="s">
        <v>937</v>
      </c>
      <c r="BP4250">
        <v>260</v>
      </c>
      <c r="BQ4250">
        <v>6150</v>
      </c>
      <c r="BS4250">
        <v>2</v>
      </c>
    </row>
    <row r="4251" spans="43:71" x14ac:dyDescent="0.2">
      <c r="AQ4251">
        <v>121</v>
      </c>
      <c r="AR4251">
        <v>8081</v>
      </c>
      <c r="AS4251" t="s">
        <v>34190</v>
      </c>
      <c r="AT4251" t="s">
        <v>938</v>
      </c>
      <c r="AU4251">
        <v>121</v>
      </c>
      <c r="AV4251">
        <v>8081</v>
      </c>
      <c r="AW4251" t="s">
        <v>27292</v>
      </c>
      <c r="AX4251" t="s">
        <v>938</v>
      </c>
      <c r="AY4251">
        <v>121</v>
      </c>
      <c r="AZ4251">
        <v>8081</v>
      </c>
      <c r="BA4251" t="s">
        <v>20444</v>
      </c>
      <c r="BB4251" t="s">
        <v>938</v>
      </c>
      <c r="BC4251">
        <v>121</v>
      </c>
      <c r="BD4251">
        <v>8081</v>
      </c>
      <c r="BE4251" t="s">
        <v>13596</v>
      </c>
      <c r="BF4251" t="s">
        <v>938</v>
      </c>
      <c r="BH4251">
        <v>129</v>
      </c>
      <c r="BI4251">
        <v>8081</v>
      </c>
      <c r="BJ4251" t="s">
        <v>6948</v>
      </c>
      <c r="BK4251" t="s">
        <v>937</v>
      </c>
      <c r="BP4251">
        <v>260</v>
      </c>
      <c r="BQ4251">
        <v>6160</v>
      </c>
      <c r="BS4251">
        <v>2</v>
      </c>
    </row>
    <row r="4252" spans="43:71" x14ac:dyDescent="0.2">
      <c r="AQ4252">
        <v>121</v>
      </c>
      <c r="AR4252">
        <v>8082</v>
      </c>
      <c r="AS4252" t="s">
        <v>34191</v>
      </c>
      <c r="AT4252" t="s">
        <v>937</v>
      </c>
      <c r="AU4252">
        <v>121</v>
      </c>
      <c r="AV4252">
        <v>8082</v>
      </c>
      <c r="AW4252" t="s">
        <v>27293</v>
      </c>
      <c r="AX4252" t="s">
        <v>937</v>
      </c>
      <c r="AY4252">
        <v>121</v>
      </c>
      <c r="AZ4252">
        <v>8082</v>
      </c>
      <c r="BA4252" t="s">
        <v>20445</v>
      </c>
      <c r="BB4252" t="s">
        <v>937</v>
      </c>
      <c r="BC4252">
        <v>121</v>
      </c>
      <c r="BD4252">
        <v>8082</v>
      </c>
      <c r="BE4252" t="s">
        <v>13597</v>
      </c>
      <c r="BF4252" t="s">
        <v>937</v>
      </c>
      <c r="BH4252">
        <v>129</v>
      </c>
      <c r="BI4252">
        <v>8082</v>
      </c>
      <c r="BJ4252" t="s">
        <v>6949</v>
      </c>
      <c r="BK4252" t="s">
        <v>938</v>
      </c>
      <c r="BP4252">
        <v>260</v>
      </c>
      <c r="BQ4252">
        <v>6170</v>
      </c>
      <c r="BS4252">
        <v>2</v>
      </c>
    </row>
    <row r="4253" spans="43:71" x14ac:dyDescent="0.2">
      <c r="AQ4253">
        <v>121</v>
      </c>
      <c r="AR4253">
        <v>8083</v>
      </c>
      <c r="AS4253" t="s">
        <v>34192</v>
      </c>
      <c r="AT4253" t="s">
        <v>937</v>
      </c>
      <c r="AU4253">
        <v>121</v>
      </c>
      <c r="AV4253">
        <v>8083</v>
      </c>
      <c r="AW4253" t="s">
        <v>27294</v>
      </c>
      <c r="AX4253" t="s">
        <v>937</v>
      </c>
      <c r="AY4253">
        <v>121</v>
      </c>
      <c r="AZ4253">
        <v>8083</v>
      </c>
      <c r="BA4253" t="s">
        <v>20446</v>
      </c>
      <c r="BB4253" t="s">
        <v>937</v>
      </c>
      <c r="BC4253">
        <v>121</v>
      </c>
      <c r="BD4253">
        <v>8083</v>
      </c>
      <c r="BE4253" t="s">
        <v>13598</v>
      </c>
      <c r="BF4253" t="s">
        <v>937</v>
      </c>
      <c r="BH4253">
        <v>129</v>
      </c>
      <c r="BI4253">
        <v>8083</v>
      </c>
      <c r="BJ4253" t="s">
        <v>6950</v>
      </c>
      <c r="BK4253" t="s">
        <v>937</v>
      </c>
      <c r="BP4253">
        <v>260</v>
      </c>
      <c r="BQ4253">
        <v>6180</v>
      </c>
      <c r="BS4253">
        <v>2</v>
      </c>
    </row>
    <row r="4254" spans="43:71" x14ac:dyDescent="0.2">
      <c r="AQ4254">
        <v>121</v>
      </c>
      <c r="AR4254">
        <v>8084</v>
      </c>
      <c r="AS4254" t="s">
        <v>34193</v>
      </c>
      <c r="AT4254" t="s">
        <v>937</v>
      </c>
      <c r="AU4254">
        <v>121</v>
      </c>
      <c r="AV4254">
        <v>8084</v>
      </c>
      <c r="AW4254" t="s">
        <v>27295</v>
      </c>
      <c r="AX4254" t="s">
        <v>937</v>
      </c>
      <c r="AY4254">
        <v>121</v>
      </c>
      <c r="AZ4254">
        <v>8084</v>
      </c>
      <c r="BA4254" t="s">
        <v>20447</v>
      </c>
      <c r="BB4254" t="s">
        <v>937</v>
      </c>
      <c r="BC4254">
        <v>121</v>
      </c>
      <c r="BD4254">
        <v>8084</v>
      </c>
      <c r="BE4254" t="s">
        <v>13599</v>
      </c>
      <c r="BF4254" t="s">
        <v>937</v>
      </c>
      <c r="BH4254">
        <v>129</v>
      </c>
      <c r="BI4254">
        <v>8084</v>
      </c>
      <c r="BJ4254" t="s">
        <v>6951</v>
      </c>
      <c r="BK4254" t="s">
        <v>937</v>
      </c>
      <c r="BP4254">
        <v>260</v>
      </c>
      <c r="BQ4254">
        <v>6190</v>
      </c>
      <c r="BS4254">
        <v>2</v>
      </c>
    </row>
    <row r="4255" spans="43:71" x14ac:dyDescent="0.2">
      <c r="AQ4255">
        <v>124</v>
      </c>
      <c r="AR4255">
        <v>6010</v>
      </c>
      <c r="AS4255" t="s">
        <v>34194</v>
      </c>
      <c r="AT4255" t="s">
        <v>937</v>
      </c>
      <c r="AU4255">
        <v>124</v>
      </c>
      <c r="AV4255">
        <v>6010</v>
      </c>
      <c r="AW4255" t="s">
        <v>27296</v>
      </c>
      <c r="AX4255" t="s">
        <v>937</v>
      </c>
      <c r="AY4255">
        <v>124</v>
      </c>
      <c r="AZ4255">
        <v>6010</v>
      </c>
      <c r="BA4255" t="s">
        <v>20448</v>
      </c>
      <c r="BB4255" t="s">
        <v>937</v>
      </c>
      <c r="BC4255">
        <v>124</v>
      </c>
      <c r="BD4255">
        <v>6010</v>
      </c>
      <c r="BE4255" t="s">
        <v>13600</v>
      </c>
      <c r="BF4255" t="s">
        <v>937</v>
      </c>
      <c r="BH4255">
        <v>132</v>
      </c>
      <c r="BI4255">
        <v>6010</v>
      </c>
      <c r="BJ4255" t="s">
        <v>6952</v>
      </c>
      <c r="BK4255" t="s">
        <v>937</v>
      </c>
      <c r="BP4255">
        <v>260</v>
      </c>
      <c r="BQ4255">
        <v>6200</v>
      </c>
      <c r="BS4255">
        <v>2</v>
      </c>
    </row>
    <row r="4256" spans="43:71" x14ac:dyDescent="0.2">
      <c r="AQ4256">
        <v>124</v>
      </c>
      <c r="AR4256">
        <v>6020</v>
      </c>
      <c r="AS4256" t="s">
        <v>34195</v>
      </c>
      <c r="AT4256" t="s">
        <v>937</v>
      </c>
      <c r="AU4256">
        <v>124</v>
      </c>
      <c r="AV4256">
        <v>6020</v>
      </c>
      <c r="AW4256" t="s">
        <v>27297</v>
      </c>
      <c r="AX4256" t="s">
        <v>937</v>
      </c>
      <c r="AY4256">
        <v>124</v>
      </c>
      <c r="AZ4256">
        <v>6020</v>
      </c>
      <c r="BA4256" t="s">
        <v>20449</v>
      </c>
      <c r="BB4256" t="s">
        <v>937</v>
      </c>
      <c r="BC4256">
        <v>124</v>
      </c>
      <c r="BD4256">
        <v>6020</v>
      </c>
      <c r="BE4256" t="s">
        <v>13601</v>
      </c>
      <c r="BF4256" t="s">
        <v>937</v>
      </c>
      <c r="BH4256">
        <v>132</v>
      </c>
      <c r="BI4256">
        <v>6020</v>
      </c>
      <c r="BJ4256" t="s">
        <v>6953</v>
      </c>
      <c r="BK4256" t="s">
        <v>937</v>
      </c>
      <c r="BP4256">
        <v>260</v>
      </c>
      <c r="BQ4256">
        <v>6210</v>
      </c>
      <c r="BS4256">
        <v>1</v>
      </c>
    </row>
    <row r="4257" spans="43:71" x14ac:dyDescent="0.2">
      <c r="AQ4257">
        <v>124</v>
      </c>
      <c r="AR4257">
        <v>6030</v>
      </c>
      <c r="AS4257" t="s">
        <v>34196</v>
      </c>
      <c r="AT4257" t="s">
        <v>937</v>
      </c>
      <c r="AU4257">
        <v>124</v>
      </c>
      <c r="AV4257">
        <v>6030</v>
      </c>
      <c r="AW4257" t="s">
        <v>27298</v>
      </c>
      <c r="AX4257" t="s">
        <v>937</v>
      </c>
      <c r="AY4257">
        <v>124</v>
      </c>
      <c r="AZ4257">
        <v>6030</v>
      </c>
      <c r="BA4257" t="s">
        <v>20450</v>
      </c>
      <c r="BB4257" t="s">
        <v>937</v>
      </c>
      <c r="BC4257">
        <v>124</v>
      </c>
      <c r="BD4257">
        <v>6030</v>
      </c>
      <c r="BE4257" t="s">
        <v>13602</v>
      </c>
      <c r="BF4257" t="s">
        <v>937</v>
      </c>
      <c r="BH4257">
        <v>132</v>
      </c>
      <c r="BI4257">
        <v>6030</v>
      </c>
      <c r="BJ4257" t="s">
        <v>6954</v>
      </c>
      <c r="BK4257" t="s">
        <v>936</v>
      </c>
      <c r="BP4257">
        <v>260</v>
      </c>
      <c r="BQ4257">
        <v>6240</v>
      </c>
      <c r="BS4257">
        <v>2</v>
      </c>
    </row>
    <row r="4258" spans="43:71" x14ac:dyDescent="0.2">
      <c r="AQ4258">
        <v>124</v>
      </c>
      <c r="AR4258">
        <v>6040</v>
      </c>
      <c r="AS4258" t="s">
        <v>34197</v>
      </c>
      <c r="AT4258" t="s">
        <v>937</v>
      </c>
      <c r="AU4258">
        <v>124</v>
      </c>
      <c r="AV4258">
        <v>6040</v>
      </c>
      <c r="AW4258" t="s">
        <v>27299</v>
      </c>
      <c r="AX4258" t="s">
        <v>937</v>
      </c>
      <c r="AY4258">
        <v>124</v>
      </c>
      <c r="AZ4258">
        <v>6040</v>
      </c>
      <c r="BA4258" t="s">
        <v>20451</v>
      </c>
      <c r="BB4258" t="s">
        <v>937</v>
      </c>
      <c r="BC4258">
        <v>124</v>
      </c>
      <c r="BD4258">
        <v>6040</v>
      </c>
      <c r="BE4258" t="s">
        <v>13603</v>
      </c>
      <c r="BF4258" t="s">
        <v>937</v>
      </c>
      <c r="BH4258">
        <v>132</v>
      </c>
      <c r="BI4258">
        <v>6040</v>
      </c>
      <c r="BJ4258" t="s">
        <v>6955</v>
      </c>
      <c r="BK4258" t="s">
        <v>936</v>
      </c>
      <c r="BP4258">
        <v>260</v>
      </c>
      <c r="BQ4258">
        <v>6250</v>
      </c>
      <c r="BS4258">
        <v>2</v>
      </c>
    </row>
    <row r="4259" spans="43:71" x14ac:dyDescent="0.2">
      <c r="AQ4259">
        <v>124</v>
      </c>
      <c r="AR4259">
        <v>6070</v>
      </c>
      <c r="AS4259" t="s">
        <v>34198</v>
      </c>
      <c r="AT4259" t="s">
        <v>937</v>
      </c>
      <c r="AU4259">
        <v>124</v>
      </c>
      <c r="AV4259">
        <v>6070</v>
      </c>
      <c r="AW4259" t="s">
        <v>27300</v>
      </c>
      <c r="AX4259" t="s">
        <v>937</v>
      </c>
      <c r="AY4259">
        <v>124</v>
      </c>
      <c r="AZ4259">
        <v>6070</v>
      </c>
      <c r="BA4259" t="s">
        <v>20452</v>
      </c>
      <c r="BB4259" t="s">
        <v>937</v>
      </c>
      <c r="BC4259">
        <v>124</v>
      </c>
      <c r="BD4259">
        <v>6070</v>
      </c>
      <c r="BE4259" t="s">
        <v>13604</v>
      </c>
      <c r="BF4259" t="s">
        <v>937</v>
      </c>
      <c r="BH4259">
        <v>132</v>
      </c>
      <c r="BI4259">
        <v>6070</v>
      </c>
      <c r="BJ4259" t="s">
        <v>6956</v>
      </c>
      <c r="BK4259" t="s">
        <v>936</v>
      </c>
      <c r="BP4259">
        <v>260</v>
      </c>
      <c r="BQ4259">
        <v>6256</v>
      </c>
      <c r="BS4259">
        <v>2</v>
      </c>
    </row>
    <row r="4260" spans="43:71" x14ac:dyDescent="0.2">
      <c r="AQ4260">
        <v>124</v>
      </c>
      <c r="AR4260">
        <v>6080</v>
      </c>
      <c r="AS4260" t="s">
        <v>34199</v>
      </c>
      <c r="AT4260" t="s">
        <v>937</v>
      </c>
      <c r="AU4260">
        <v>124</v>
      </c>
      <c r="AV4260">
        <v>6080</v>
      </c>
      <c r="AW4260" t="s">
        <v>27301</v>
      </c>
      <c r="AX4260" t="s">
        <v>937</v>
      </c>
      <c r="AY4260">
        <v>124</v>
      </c>
      <c r="AZ4260">
        <v>6080</v>
      </c>
      <c r="BA4260" t="s">
        <v>20453</v>
      </c>
      <c r="BB4260" t="s">
        <v>937</v>
      </c>
      <c r="BC4260">
        <v>124</v>
      </c>
      <c r="BD4260">
        <v>6080</v>
      </c>
      <c r="BE4260" t="s">
        <v>13605</v>
      </c>
      <c r="BF4260" t="s">
        <v>937</v>
      </c>
      <c r="BH4260">
        <v>132</v>
      </c>
      <c r="BI4260">
        <v>6080</v>
      </c>
      <c r="BJ4260" t="s">
        <v>6957</v>
      </c>
      <c r="BK4260" t="s">
        <v>936</v>
      </c>
      <c r="BP4260">
        <v>260</v>
      </c>
      <c r="BQ4260">
        <v>6260</v>
      </c>
      <c r="BS4260">
        <v>2</v>
      </c>
    </row>
    <row r="4261" spans="43:71" x14ac:dyDescent="0.2">
      <c r="AQ4261">
        <v>124</v>
      </c>
      <c r="AR4261">
        <v>6090</v>
      </c>
      <c r="AS4261" t="s">
        <v>34200</v>
      </c>
      <c r="AT4261" t="s">
        <v>937</v>
      </c>
      <c r="AU4261">
        <v>124</v>
      </c>
      <c r="AV4261">
        <v>6090</v>
      </c>
      <c r="AW4261" t="s">
        <v>27302</v>
      </c>
      <c r="AX4261" t="s">
        <v>937</v>
      </c>
      <c r="AY4261">
        <v>124</v>
      </c>
      <c r="AZ4261">
        <v>6090</v>
      </c>
      <c r="BA4261" t="s">
        <v>20454</v>
      </c>
      <c r="BB4261" t="s">
        <v>937</v>
      </c>
      <c r="BC4261">
        <v>124</v>
      </c>
      <c r="BD4261">
        <v>6090</v>
      </c>
      <c r="BE4261" t="s">
        <v>13606</v>
      </c>
      <c r="BF4261" t="s">
        <v>937</v>
      </c>
      <c r="BH4261">
        <v>132</v>
      </c>
      <c r="BI4261">
        <v>6090</v>
      </c>
      <c r="BJ4261" t="s">
        <v>6958</v>
      </c>
      <c r="BK4261" t="s">
        <v>938</v>
      </c>
      <c r="BP4261">
        <v>260</v>
      </c>
      <c r="BQ4261">
        <v>6270</v>
      </c>
      <c r="BS4261">
        <v>2</v>
      </c>
    </row>
    <row r="4262" spans="43:71" x14ac:dyDescent="0.2">
      <c r="AQ4262">
        <v>124</v>
      </c>
      <c r="AR4262">
        <v>6100</v>
      </c>
      <c r="AS4262" t="s">
        <v>34201</v>
      </c>
      <c r="AT4262" t="s">
        <v>937</v>
      </c>
      <c r="AU4262">
        <v>124</v>
      </c>
      <c r="AV4262">
        <v>6100</v>
      </c>
      <c r="AW4262" t="s">
        <v>27303</v>
      </c>
      <c r="AX4262" t="s">
        <v>937</v>
      </c>
      <c r="AY4262">
        <v>124</v>
      </c>
      <c r="AZ4262">
        <v>6100</v>
      </c>
      <c r="BA4262" t="s">
        <v>20455</v>
      </c>
      <c r="BB4262" t="s">
        <v>937</v>
      </c>
      <c r="BC4262">
        <v>124</v>
      </c>
      <c r="BD4262">
        <v>6100</v>
      </c>
      <c r="BE4262" t="s">
        <v>13607</v>
      </c>
      <c r="BF4262" t="s">
        <v>937</v>
      </c>
      <c r="BH4262">
        <v>132</v>
      </c>
      <c r="BI4262">
        <v>6100</v>
      </c>
      <c r="BJ4262" t="s">
        <v>6959</v>
      </c>
      <c r="BK4262" t="s">
        <v>939</v>
      </c>
      <c r="BP4262">
        <v>260</v>
      </c>
      <c r="BQ4262">
        <v>6280</v>
      </c>
      <c r="BS4262">
        <v>4</v>
      </c>
    </row>
    <row r="4263" spans="43:71" x14ac:dyDescent="0.2">
      <c r="AQ4263">
        <v>124</v>
      </c>
      <c r="AR4263">
        <v>6101</v>
      </c>
      <c r="AS4263" t="s">
        <v>34202</v>
      </c>
      <c r="AT4263" t="s">
        <v>937</v>
      </c>
      <c r="AU4263">
        <v>124</v>
      </c>
      <c r="AV4263">
        <v>6101</v>
      </c>
      <c r="AW4263" t="s">
        <v>27304</v>
      </c>
      <c r="AX4263" t="s">
        <v>937</v>
      </c>
      <c r="AY4263">
        <v>124</v>
      </c>
      <c r="AZ4263">
        <v>6101</v>
      </c>
      <c r="BA4263" t="s">
        <v>20456</v>
      </c>
      <c r="BB4263" t="s">
        <v>937</v>
      </c>
      <c r="BC4263">
        <v>124</v>
      </c>
      <c r="BD4263">
        <v>6101</v>
      </c>
      <c r="BE4263" t="s">
        <v>13608</v>
      </c>
      <c r="BF4263" t="s">
        <v>937</v>
      </c>
      <c r="BH4263">
        <v>132</v>
      </c>
      <c r="BI4263">
        <v>6101</v>
      </c>
      <c r="BJ4263" t="s">
        <v>6960</v>
      </c>
      <c r="BK4263" t="s">
        <v>936</v>
      </c>
      <c r="BP4263">
        <v>260</v>
      </c>
      <c r="BQ4263">
        <v>6290</v>
      </c>
      <c r="BS4263">
        <v>4</v>
      </c>
    </row>
    <row r="4264" spans="43:71" x14ac:dyDescent="0.2">
      <c r="AQ4264">
        <v>124</v>
      </c>
      <c r="AR4264">
        <v>6110</v>
      </c>
      <c r="AS4264" t="s">
        <v>34203</v>
      </c>
      <c r="AT4264" t="s">
        <v>936</v>
      </c>
      <c r="AU4264">
        <v>124</v>
      </c>
      <c r="AV4264">
        <v>6110</v>
      </c>
      <c r="AW4264" t="s">
        <v>27305</v>
      </c>
      <c r="AX4264" t="s">
        <v>936</v>
      </c>
      <c r="AY4264">
        <v>124</v>
      </c>
      <c r="AZ4264">
        <v>6110</v>
      </c>
      <c r="BA4264" t="s">
        <v>20457</v>
      </c>
      <c r="BB4264" t="s">
        <v>936</v>
      </c>
      <c r="BC4264">
        <v>124</v>
      </c>
      <c r="BD4264">
        <v>6110</v>
      </c>
      <c r="BE4264" t="s">
        <v>13609</v>
      </c>
      <c r="BF4264" t="s">
        <v>936</v>
      </c>
      <c r="BH4264">
        <v>132</v>
      </c>
      <c r="BI4264">
        <v>6110</v>
      </c>
      <c r="BJ4264" t="s">
        <v>6961</v>
      </c>
      <c r="BK4264" t="s">
        <v>936</v>
      </c>
      <c r="BP4264">
        <v>260</v>
      </c>
      <c r="BQ4264">
        <v>6300</v>
      </c>
      <c r="BS4264">
        <v>4</v>
      </c>
    </row>
    <row r="4265" spans="43:71" x14ac:dyDescent="0.2">
      <c r="AQ4265">
        <v>124</v>
      </c>
      <c r="AR4265">
        <v>6130</v>
      </c>
      <c r="AS4265" t="s">
        <v>34204</v>
      </c>
      <c r="AT4265" t="s">
        <v>937</v>
      </c>
      <c r="AU4265">
        <v>124</v>
      </c>
      <c r="AV4265">
        <v>6130</v>
      </c>
      <c r="AW4265" t="s">
        <v>27306</v>
      </c>
      <c r="AX4265" t="s">
        <v>937</v>
      </c>
      <c r="AY4265">
        <v>124</v>
      </c>
      <c r="AZ4265">
        <v>6130</v>
      </c>
      <c r="BA4265" t="s">
        <v>20458</v>
      </c>
      <c r="BB4265" t="s">
        <v>937</v>
      </c>
      <c r="BC4265">
        <v>124</v>
      </c>
      <c r="BD4265">
        <v>6130</v>
      </c>
      <c r="BE4265" t="s">
        <v>13610</v>
      </c>
      <c r="BF4265" t="s">
        <v>937</v>
      </c>
      <c r="BH4265">
        <v>132</v>
      </c>
      <c r="BI4265">
        <v>6130</v>
      </c>
      <c r="BJ4265" t="s">
        <v>6962</v>
      </c>
      <c r="BK4265" t="s">
        <v>936</v>
      </c>
      <c r="BP4265">
        <v>260</v>
      </c>
      <c r="BQ4265">
        <v>6310</v>
      </c>
      <c r="BS4265">
        <v>4</v>
      </c>
    </row>
    <row r="4266" spans="43:71" x14ac:dyDescent="0.2">
      <c r="AQ4266">
        <v>124</v>
      </c>
      <c r="AR4266">
        <v>6131</v>
      </c>
      <c r="AS4266" t="s">
        <v>34205</v>
      </c>
      <c r="AT4266" t="s">
        <v>937</v>
      </c>
      <c r="AU4266">
        <v>124</v>
      </c>
      <c r="AV4266">
        <v>6131</v>
      </c>
      <c r="AW4266" t="s">
        <v>27307</v>
      </c>
      <c r="AX4266" t="s">
        <v>937</v>
      </c>
      <c r="AY4266">
        <v>124</v>
      </c>
      <c r="AZ4266">
        <v>6131</v>
      </c>
      <c r="BA4266" t="s">
        <v>20459</v>
      </c>
      <c r="BB4266" t="s">
        <v>937</v>
      </c>
      <c r="BC4266">
        <v>124</v>
      </c>
      <c r="BD4266">
        <v>6131</v>
      </c>
      <c r="BE4266" t="s">
        <v>13611</v>
      </c>
      <c r="BF4266" t="s">
        <v>937</v>
      </c>
      <c r="BH4266">
        <v>132</v>
      </c>
      <c r="BI4266">
        <v>6131</v>
      </c>
      <c r="BJ4266" t="s">
        <v>6963</v>
      </c>
      <c r="BK4266" t="s">
        <v>936</v>
      </c>
      <c r="BP4266">
        <v>260</v>
      </c>
      <c r="BQ4266">
        <v>6320</v>
      </c>
      <c r="BS4266">
        <v>4</v>
      </c>
    </row>
    <row r="4267" spans="43:71" x14ac:dyDescent="0.2">
      <c r="AQ4267">
        <v>124</v>
      </c>
      <c r="AR4267">
        <v>6140</v>
      </c>
      <c r="AS4267" t="s">
        <v>34206</v>
      </c>
      <c r="AT4267" t="s">
        <v>937</v>
      </c>
      <c r="AU4267">
        <v>124</v>
      </c>
      <c r="AV4267">
        <v>6140</v>
      </c>
      <c r="AW4267" t="s">
        <v>27308</v>
      </c>
      <c r="AX4267" t="s">
        <v>937</v>
      </c>
      <c r="AY4267">
        <v>124</v>
      </c>
      <c r="AZ4267">
        <v>6140</v>
      </c>
      <c r="BA4267" t="s">
        <v>20460</v>
      </c>
      <c r="BB4267" t="s">
        <v>937</v>
      </c>
      <c r="BC4267">
        <v>124</v>
      </c>
      <c r="BD4267">
        <v>6140</v>
      </c>
      <c r="BE4267" t="s">
        <v>13612</v>
      </c>
      <c r="BF4267" t="s">
        <v>937</v>
      </c>
      <c r="BH4267">
        <v>132</v>
      </c>
      <c r="BI4267">
        <v>6140</v>
      </c>
      <c r="BJ4267" t="s">
        <v>6964</v>
      </c>
      <c r="BK4267" t="s">
        <v>937</v>
      </c>
      <c r="BP4267">
        <v>260</v>
      </c>
      <c r="BQ4267">
        <v>6330</v>
      </c>
      <c r="BS4267">
        <v>1</v>
      </c>
    </row>
    <row r="4268" spans="43:71" x14ac:dyDescent="0.2">
      <c r="AQ4268">
        <v>124</v>
      </c>
      <c r="AR4268">
        <v>6150</v>
      </c>
      <c r="AS4268" t="s">
        <v>34207</v>
      </c>
      <c r="AT4268" t="s">
        <v>937</v>
      </c>
      <c r="AU4268">
        <v>124</v>
      </c>
      <c r="AV4268">
        <v>6150</v>
      </c>
      <c r="AW4268" t="s">
        <v>27309</v>
      </c>
      <c r="AX4268" t="s">
        <v>937</v>
      </c>
      <c r="AY4268">
        <v>124</v>
      </c>
      <c r="AZ4268">
        <v>6150</v>
      </c>
      <c r="BA4268" t="s">
        <v>20461</v>
      </c>
      <c r="BB4268" t="s">
        <v>937</v>
      </c>
      <c r="BC4268">
        <v>124</v>
      </c>
      <c r="BD4268">
        <v>6150</v>
      </c>
      <c r="BE4268" t="s">
        <v>13613</v>
      </c>
      <c r="BF4268" t="s">
        <v>937</v>
      </c>
      <c r="BH4268">
        <v>132</v>
      </c>
      <c r="BI4268">
        <v>6150</v>
      </c>
      <c r="BJ4268" t="s">
        <v>6965</v>
      </c>
      <c r="BK4268" t="s">
        <v>936</v>
      </c>
      <c r="BP4268">
        <v>260</v>
      </c>
      <c r="BQ4268">
        <v>6340</v>
      </c>
      <c r="BS4268">
        <v>4</v>
      </c>
    </row>
    <row r="4269" spans="43:71" x14ac:dyDescent="0.2">
      <c r="AQ4269">
        <v>124</v>
      </c>
      <c r="AR4269">
        <v>6160</v>
      </c>
      <c r="AS4269" t="s">
        <v>34208</v>
      </c>
      <c r="AT4269" t="s">
        <v>937</v>
      </c>
      <c r="AU4269">
        <v>124</v>
      </c>
      <c r="AV4269">
        <v>6160</v>
      </c>
      <c r="AW4269" t="s">
        <v>27310</v>
      </c>
      <c r="AX4269" t="s">
        <v>937</v>
      </c>
      <c r="AY4269">
        <v>124</v>
      </c>
      <c r="AZ4269">
        <v>6160</v>
      </c>
      <c r="BA4269" t="s">
        <v>20462</v>
      </c>
      <c r="BB4269" t="s">
        <v>937</v>
      </c>
      <c r="BC4269">
        <v>124</v>
      </c>
      <c r="BD4269">
        <v>6160</v>
      </c>
      <c r="BE4269" t="s">
        <v>13614</v>
      </c>
      <c r="BF4269" t="s">
        <v>937</v>
      </c>
      <c r="BH4269">
        <v>132</v>
      </c>
      <c r="BI4269">
        <v>6160</v>
      </c>
      <c r="BJ4269" t="s">
        <v>6966</v>
      </c>
      <c r="BK4269" t="s">
        <v>937</v>
      </c>
    </row>
    <row r="4270" spans="43:71" x14ac:dyDescent="0.2">
      <c r="AQ4270">
        <v>124</v>
      </c>
      <c r="AR4270">
        <v>6170</v>
      </c>
      <c r="AS4270" t="s">
        <v>34209</v>
      </c>
      <c r="AT4270" t="s">
        <v>937</v>
      </c>
      <c r="AU4270">
        <v>124</v>
      </c>
      <c r="AV4270">
        <v>6170</v>
      </c>
      <c r="AW4270" t="s">
        <v>27311</v>
      </c>
      <c r="AX4270" t="s">
        <v>937</v>
      </c>
      <c r="AY4270">
        <v>124</v>
      </c>
      <c r="AZ4270">
        <v>6170</v>
      </c>
      <c r="BA4270" t="s">
        <v>20463</v>
      </c>
      <c r="BB4270" t="s">
        <v>937</v>
      </c>
      <c r="BC4270">
        <v>124</v>
      </c>
      <c r="BD4270">
        <v>6170</v>
      </c>
      <c r="BE4270" t="s">
        <v>13615</v>
      </c>
      <c r="BF4270" t="s">
        <v>937</v>
      </c>
      <c r="BH4270">
        <v>132</v>
      </c>
      <c r="BI4270">
        <v>6170</v>
      </c>
      <c r="BJ4270" t="s">
        <v>6967</v>
      </c>
      <c r="BK4270" t="s">
        <v>936</v>
      </c>
    </row>
    <row r="4271" spans="43:71" x14ac:dyDescent="0.2">
      <c r="AQ4271">
        <v>124</v>
      </c>
      <c r="AR4271">
        <v>6180</v>
      </c>
      <c r="AS4271" t="s">
        <v>34210</v>
      </c>
      <c r="AT4271" t="s">
        <v>937</v>
      </c>
      <c r="AU4271">
        <v>124</v>
      </c>
      <c r="AV4271">
        <v>6180</v>
      </c>
      <c r="AW4271" t="s">
        <v>27312</v>
      </c>
      <c r="AX4271" t="s">
        <v>937</v>
      </c>
      <c r="AY4271">
        <v>124</v>
      </c>
      <c r="AZ4271">
        <v>6180</v>
      </c>
      <c r="BA4271" t="s">
        <v>20464</v>
      </c>
      <c r="BB4271" t="s">
        <v>937</v>
      </c>
      <c r="BC4271">
        <v>124</v>
      </c>
      <c r="BD4271">
        <v>6180</v>
      </c>
      <c r="BE4271" t="s">
        <v>13616</v>
      </c>
      <c r="BF4271" t="s">
        <v>937</v>
      </c>
      <c r="BH4271">
        <v>132</v>
      </c>
      <c r="BI4271">
        <v>6180</v>
      </c>
      <c r="BJ4271" t="s">
        <v>6968</v>
      </c>
      <c r="BK4271" t="s">
        <v>936</v>
      </c>
    </row>
    <row r="4272" spans="43:71" x14ac:dyDescent="0.2">
      <c r="AQ4272">
        <v>124</v>
      </c>
      <c r="AR4272">
        <v>6190</v>
      </c>
      <c r="AS4272" t="s">
        <v>34211</v>
      </c>
      <c r="AT4272" t="s">
        <v>937</v>
      </c>
      <c r="AU4272">
        <v>124</v>
      </c>
      <c r="AV4272">
        <v>6190</v>
      </c>
      <c r="AW4272" t="s">
        <v>27313</v>
      </c>
      <c r="AX4272" t="s">
        <v>937</v>
      </c>
      <c r="AY4272">
        <v>124</v>
      </c>
      <c r="AZ4272">
        <v>6190</v>
      </c>
      <c r="BA4272" t="s">
        <v>20465</v>
      </c>
      <c r="BB4272" t="s">
        <v>937</v>
      </c>
      <c r="BC4272">
        <v>124</v>
      </c>
      <c r="BD4272">
        <v>6190</v>
      </c>
      <c r="BE4272" t="s">
        <v>13617</v>
      </c>
      <c r="BF4272" t="s">
        <v>937</v>
      </c>
      <c r="BH4272">
        <v>132</v>
      </c>
      <c r="BI4272">
        <v>6190</v>
      </c>
      <c r="BJ4272" t="s">
        <v>6969</v>
      </c>
      <c r="BK4272" t="s">
        <v>936</v>
      </c>
    </row>
    <row r="4273" spans="43:63" x14ac:dyDescent="0.2">
      <c r="AQ4273">
        <v>124</v>
      </c>
      <c r="AR4273">
        <v>6200</v>
      </c>
      <c r="AS4273" t="s">
        <v>34212</v>
      </c>
      <c r="AT4273" t="s">
        <v>937</v>
      </c>
      <c r="AU4273">
        <v>124</v>
      </c>
      <c r="AV4273">
        <v>6200</v>
      </c>
      <c r="AW4273" t="s">
        <v>27314</v>
      </c>
      <c r="AX4273" t="s">
        <v>937</v>
      </c>
      <c r="AY4273">
        <v>124</v>
      </c>
      <c r="AZ4273">
        <v>6200</v>
      </c>
      <c r="BA4273" t="s">
        <v>20466</v>
      </c>
      <c r="BB4273" t="s">
        <v>937</v>
      </c>
      <c r="BC4273">
        <v>124</v>
      </c>
      <c r="BD4273">
        <v>6200</v>
      </c>
      <c r="BE4273" t="s">
        <v>13618</v>
      </c>
      <c r="BF4273" t="s">
        <v>937</v>
      </c>
      <c r="BH4273">
        <v>132</v>
      </c>
      <c r="BI4273">
        <v>6200</v>
      </c>
      <c r="BJ4273" t="s">
        <v>6970</v>
      </c>
      <c r="BK4273" t="s">
        <v>936</v>
      </c>
    </row>
    <row r="4274" spans="43:63" x14ac:dyDescent="0.2">
      <c r="AQ4274">
        <v>124</v>
      </c>
      <c r="AR4274">
        <v>6210</v>
      </c>
      <c r="AS4274" t="s">
        <v>34213</v>
      </c>
      <c r="AT4274" t="s">
        <v>936</v>
      </c>
      <c r="AU4274">
        <v>124</v>
      </c>
      <c r="AV4274">
        <v>6210</v>
      </c>
      <c r="AW4274" t="s">
        <v>27315</v>
      </c>
      <c r="AX4274" t="s">
        <v>936</v>
      </c>
      <c r="AY4274">
        <v>124</v>
      </c>
      <c r="AZ4274">
        <v>6210</v>
      </c>
      <c r="BA4274" t="s">
        <v>20467</v>
      </c>
      <c r="BB4274" t="s">
        <v>936</v>
      </c>
      <c r="BC4274">
        <v>124</v>
      </c>
      <c r="BD4274">
        <v>6210</v>
      </c>
      <c r="BE4274" t="s">
        <v>13619</v>
      </c>
      <c r="BF4274" t="s">
        <v>936</v>
      </c>
      <c r="BH4274">
        <v>132</v>
      </c>
      <c r="BI4274">
        <v>6210</v>
      </c>
      <c r="BJ4274" t="s">
        <v>6971</v>
      </c>
      <c r="BK4274" t="s">
        <v>936</v>
      </c>
    </row>
    <row r="4275" spans="43:63" x14ac:dyDescent="0.2">
      <c r="AQ4275">
        <v>124</v>
      </c>
      <c r="AR4275">
        <v>6240</v>
      </c>
      <c r="AS4275" t="s">
        <v>34214</v>
      </c>
      <c r="AT4275" t="s">
        <v>937</v>
      </c>
      <c r="AU4275">
        <v>124</v>
      </c>
      <c r="AV4275">
        <v>6240</v>
      </c>
      <c r="AW4275" t="s">
        <v>27316</v>
      </c>
      <c r="AX4275" t="s">
        <v>937</v>
      </c>
      <c r="AY4275">
        <v>124</v>
      </c>
      <c r="AZ4275">
        <v>6240</v>
      </c>
      <c r="BA4275" t="s">
        <v>20468</v>
      </c>
      <c r="BB4275" t="s">
        <v>937</v>
      </c>
      <c r="BC4275">
        <v>124</v>
      </c>
      <c r="BD4275">
        <v>6240</v>
      </c>
      <c r="BE4275" t="s">
        <v>13620</v>
      </c>
      <c r="BF4275" t="s">
        <v>937</v>
      </c>
      <c r="BH4275">
        <v>132</v>
      </c>
      <c r="BI4275">
        <v>6240</v>
      </c>
      <c r="BJ4275" t="s">
        <v>6972</v>
      </c>
      <c r="BK4275" t="s">
        <v>937</v>
      </c>
    </row>
    <row r="4276" spans="43:63" x14ac:dyDescent="0.2">
      <c r="AQ4276">
        <v>124</v>
      </c>
      <c r="AR4276">
        <v>6250</v>
      </c>
      <c r="AS4276" t="s">
        <v>34215</v>
      </c>
      <c r="AT4276" t="s">
        <v>936</v>
      </c>
      <c r="AU4276">
        <v>124</v>
      </c>
      <c r="AV4276">
        <v>6250</v>
      </c>
      <c r="AW4276" t="s">
        <v>27317</v>
      </c>
      <c r="AX4276" t="s">
        <v>936</v>
      </c>
      <c r="AY4276">
        <v>124</v>
      </c>
      <c r="AZ4276">
        <v>6250</v>
      </c>
      <c r="BA4276" t="s">
        <v>20469</v>
      </c>
      <c r="BB4276" t="s">
        <v>936</v>
      </c>
      <c r="BC4276">
        <v>124</v>
      </c>
      <c r="BD4276">
        <v>6250</v>
      </c>
      <c r="BE4276" t="s">
        <v>13621</v>
      </c>
      <c r="BF4276" t="s">
        <v>936</v>
      </c>
      <c r="BH4276">
        <v>132</v>
      </c>
      <c r="BI4276">
        <v>6250</v>
      </c>
      <c r="BJ4276" t="s">
        <v>6973</v>
      </c>
      <c r="BK4276" t="s">
        <v>936</v>
      </c>
    </row>
    <row r="4277" spans="43:63" x14ac:dyDescent="0.2">
      <c r="AQ4277">
        <v>124</v>
      </c>
      <c r="AR4277">
        <v>6256</v>
      </c>
      <c r="AS4277" t="s">
        <v>34216</v>
      </c>
      <c r="AT4277" t="s">
        <v>936</v>
      </c>
      <c r="AU4277">
        <v>124</v>
      </c>
      <c r="AV4277">
        <v>6256</v>
      </c>
      <c r="AW4277" t="s">
        <v>27318</v>
      </c>
      <c r="AX4277" t="s">
        <v>936</v>
      </c>
      <c r="AY4277">
        <v>124</v>
      </c>
      <c r="AZ4277">
        <v>6256</v>
      </c>
      <c r="BA4277" t="s">
        <v>20470</v>
      </c>
      <c r="BB4277" t="s">
        <v>936</v>
      </c>
      <c r="BC4277">
        <v>124</v>
      </c>
      <c r="BD4277">
        <v>6256</v>
      </c>
      <c r="BE4277" t="s">
        <v>13622</v>
      </c>
      <c r="BF4277" t="s">
        <v>936</v>
      </c>
      <c r="BH4277">
        <v>132</v>
      </c>
      <c r="BI4277">
        <v>6256</v>
      </c>
      <c r="BJ4277" t="s">
        <v>6974</v>
      </c>
      <c r="BK4277" t="s">
        <v>936</v>
      </c>
    </row>
    <row r="4278" spans="43:63" x14ac:dyDescent="0.2">
      <c r="AQ4278">
        <v>124</v>
      </c>
      <c r="AR4278">
        <v>6260</v>
      </c>
      <c r="AS4278" t="s">
        <v>34217</v>
      </c>
      <c r="AT4278" t="s">
        <v>937</v>
      </c>
      <c r="AU4278">
        <v>124</v>
      </c>
      <c r="AV4278">
        <v>6260</v>
      </c>
      <c r="AW4278" t="s">
        <v>27319</v>
      </c>
      <c r="AX4278" t="s">
        <v>937</v>
      </c>
      <c r="AY4278">
        <v>124</v>
      </c>
      <c r="AZ4278">
        <v>6260</v>
      </c>
      <c r="BA4278" t="s">
        <v>20471</v>
      </c>
      <c r="BB4278" t="s">
        <v>937</v>
      </c>
      <c r="BC4278">
        <v>124</v>
      </c>
      <c r="BD4278">
        <v>6260</v>
      </c>
      <c r="BE4278" t="s">
        <v>13623</v>
      </c>
      <c r="BF4278" t="s">
        <v>937</v>
      </c>
      <c r="BH4278">
        <v>132</v>
      </c>
      <c r="BI4278">
        <v>6260</v>
      </c>
      <c r="BJ4278" t="s">
        <v>6975</v>
      </c>
      <c r="BK4278" t="s">
        <v>936</v>
      </c>
    </row>
    <row r="4279" spans="43:63" x14ac:dyDescent="0.2">
      <c r="AQ4279">
        <v>124</v>
      </c>
      <c r="AR4279">
        <v>6270</v>
      </c>
      <c r="AS4279" t="s">
        <v>34218</v>
      </c>
      <c r="AT4279" t="s">
        <v>937</v>
      </c>
      <c r="AU4279">
        <v>124</v>
      </c>
      <c r="AV4279">
        <v>6270</v>
      </c>
      <c r="AW4279" t="s">
        <v>27320</v>
      </c>
      <c r="AX4279" t="s">
        <v>937</v>
      </c>
      <c r="AY4279">
        <v>124</v>
      </c>
      <c r="AZ4279">
        <v>6270</v>
      </c>
      <c r="BA4279" t="s">
        <v>20472</v>
      </c>
      <c r="BB4279" t="s">
        <v>937</v>
      </c>
      <c r="BC4279">
        <v>124</v>
      </c>
      <c r="BD4279">
        <v>6270</v>
      </c>
      <c r="BE4279" t="s">
        <v>13624</v>
      </c>
      <c r="BF4279" t="s">
        <v>937</v>
      </c>
      <c r="BH4279">
        <v>132</v>
      </c>
      <c r="BI4279">
        <v>6270</v>
      </c>
      <c r="BJ4279" t="s">
        <v>6976</v>
      </c>
      <c r="BK4279" t="s">
        <v>937</v>
      </c>
    </row>
    <row r="4280" spans="43:63" x14ac:dyDescent="0.2">
      <c r="AQ4280">
        <v>124</v>
      </c>
      <c r="AR4280">
        <v>6280</v>
      </c>
      <c r="AS4280" t="s">
        <v>34219</v>
      </c>
      <c r="AT4280" t="s">
        <v>936</v>
      </c>
      <c r="AU4280">
        <v>124</v>
      </c>
      <c r="AV4280">
        <v>6280</v>
      </c>
      <c r="AW4280" t="s">
        <v>27321</v>
      </c>
      <c r="AX4280" t="s">
        <v>936</v>
      </c>
      <c r="AY4280">
        <v>124</v>
      </c>
      <c r="AZ4280">
        <v>6280</v>
      </c>
      <c r="BA4280" t="s">
        <v>20473</v>
      </c>
      <c r="BB4280" t="s">
        <v>936</v>
      </c>
      <c r="BC4280">
        <v>124</v>
      </c>
      <c r="BD4280">
        <v>6280</v>
      </c>
      <c r="BE4280" t="s">
        <v>13625</v>
      </c>
      <c r="BF4280" t="s">
        <v>936</v>
      </c>
      <c r="BH4280">
        <v>132</v>
      </c>
      <c r="BI4280">
        <v>6280</v>
      </c>
      <c r="BJ4280" t="s">
        <v>6977</v>
      </c>
      <c r="BK4280" t="s">
        <v>936</v>
      </c>
    </row>
    <row r="4281" spans="43:63" x14ac:dyDescent="0.2">
      <c r="AQ4281">
        <v>124</v>
      </c>
      <c r="AR4281">
        <v>6290</v>
      </c>
      <c r="AS4281" t="s">
        <v>34220</v>
      </c>
      <c r="AT4281" t="s">
        <v>936</v>
      </c>
      <c r="AU4281">
        <v>124</v>
      </c>
      <c r="AV4281">
        <v>6290</v>
      </c>
      <c r="AW4281" t="s">
        <v>27322</v>
      </c>
      <c r="AX4281" t="s">
        <v>936</v>
      </c>
      <c r="AY4281">
        <v>124</v>
      </c>
      <c r="AZ4281">
        <v>6290</v>
      </c>
      <c r="BA4281" t="s">
        <v>20474</v>
      </c>
      <c r="BB4281" t="s">
        <v>936</v>
      </c>
      <c r="BC4281">
        <v>124</v>
      </c>
      <c r="BD4281">
        <v>6290</v>
      </c>
      <c r="BE4281" t="s">
        <v>13626</v>
      </c>
      <c r="BF4281" t="s">
        <v>936</v>
      </c>
      <c r="BH4281">
        <v>132</v>
      </c>
      <c r="BI4281">
        <v>6290</v>
      </c>
      <c r="BJ4281" t="s">
        <v>6978</v>
      </c>
      <c r="BK4281" t="s">
        <v>936</v>
      </c>
    </row>
    <row r="4282" spans="43:63" x14ac:dyDescent="0.2">
      <c r="AQ4282">
        <v>124</v>
      </c>
      <c r="AR4282">
        <v>6300</v>
      </c>
      <c r="AS4282" t="s">
        <v>34221</v>
      </c>
      <c r="AT4282" t="s">
        <v>936</v>
      </c>
      <c r="AU4282">
        <v>124</v>
      </c>
      <c r="AV4282">
        <v>6300</v>
      </c>
      <c r="AW4282" t="s">
        <v>27323</v>
      </c>
      <c r="AX4282" t="s">
        <v>936</v>
      </c>
      <c r="AY4282">
        <v>124</v>
      </c>
      <c r="AZ4282">
        <v>6300</v>
      </c>
      <c r="BA4282" t="s">
        <v>20475</v>
      </c>
      <c r="BB4282" t="s">
        <v>936</v>
      </c>
      <c r="BC4282">
        <v>124</v>
      </c>
      <c r="BD4282">
        <v>6300</v>
      </c>
      <c r="BE4282" t="s">
        <v>13627</v>
      </c>
      <c r="BF4282" t="s">
        <v>936</v>
      </c>
      <c r="BH4282">
        <v>132</v>
      </c>
      <c r="BI4282">
        <v>6300</v>
      </c>
      <c r="BJ4282" t="s">
        <v>6979</v>
      </c>
      <c r="BK4282" t="s">
        <v>936</v>
      </c>
    </row>
    <row r="4283" spans="43:63" x14ac:dyDescent="0.2">
      <c r="AQ4283">
        <v>124</v>
      </c>
      <c r="AR4283">
        <v>6310</v>
      </c>
      <c r="AS4283" t="s">
        <v>34222</v>
      </c>
      <c r="AT4283" t="s">
        <v>936</v>
      </c>
      <c r="AU4283">
        <v>124</v>
      </c>
      <c r="AV4283">
        <v>6310</v>
      </c>
      <c r="AW4283" t="s">
        <v>27324</v>
      </c>
      <c r="AX4283" t="s">
        <v>936</v>
      </c>
      <c r="AY4283">
        <v>124</v>
      </c>
      <c r="AZ4283">
        <v>6310</v>
      </c>
      <c r="BA4283" t="s">
        <v>20476</v>
      </c>
      <c r="BB4283" t="s">
        <v>936</v>
      </c>
      <c r="BC4283">
        <v>124</v>
      </c>
      <c r="BD4283">
        <v>6310</v>
      </c>
      <c r="BE4283" t="s">
        <v>13628</v>
      </c>
      <c r="BF4283" t="s">
        <v>936</v>
      </c>
      <c r="BH4283">
        <v>132</v>
      </c>
      <c r="BI4283">
        <v>6310</v>
      </c>
      <c r="BJ4283" t="s">
        <v>6980</v>
      </c>
      <c r="BK4283" t="s">
        <v>936</v>
      </c>
    </row>
    <row r="4284" spans="43:63" x14ac:dyDescent="0.2">
      <c r="AQ4284">
        <v>124</v>
      </c>
      <c r="AR4284">
        <v>6320</v>
      </c>
      <c r="AS4284" t="s">
        <v>34223</v>
      </c>
      <c r="AT4284" t="s">
        <v>936</v>
      </c>
      <c r="AU4284">
        <v>124</v>
      </c>
      <c r="AV4284">
        <v>6320</v>
      </c>
      <c r="AW4284" t="s">
        <v>27325</v>
      </c>
      <c r="AX4284" t="s">
        <v>936</v>
      </c>
      <c r="AY4284">
        <v>124</v>
      </c>
      <c r="AZ4284">
        <v>6320</v>
      </c>
      <c r="BA4284" t="s">
        <v>20477</v>
      </c>
      <c r="BB4284" t="s">
        <v>936</v>
      </c>
      <c r="BC4284">
        <v>124</v>
      </c>
      <c r="BD4284">
        <v>6320</v>
      </c>
      <c r="BE4284" t="s">
        <v>13629</v>
      </c>
      <c r="BF4284" t="s">
        <v>936</v>
      </c>
      <c r="BH4284">
        <v>132</v>
      </c>
      <c r="BI4284">
        <v>6320</v>
      </c>
      <c r="BJ4284" t="s">
        <v>6981</v>
      </c>
      <c r="BK4284" t="s">
        <v>936</v>
      </c>
    </row>
    <row r="4285" spans="43:63" x14ac:dyDescent="0.2">
      <c r="AQ4285">
        <v>124</v>
      </c>
      <c r="AR4285">
        <v>6330</v>
      </c>
      <c r="AS4285" t="s">
        <v>34224</v>
      </c>
      <c r="AT4285" t="s">
        <v>936</v>
      </c>
      <c r="AU4285">
        <v>124</v>
      </c>
      <c r="AV4285">
        <v>6330</v>
      </c>
      <c r="AW4285" t="s">
        <v>27326</v>
      </c>
      <c r="AX4285" t="s">
        <v>936</v>
      </c>
      <c r="AY4285">
        <v>124</v>
      </c>
      <c r="AZ4285">
        <v>6330</v>
      </c>
      <c r="BA4285" t="s">
        <v>20478</v>
      </c>
      <c r="BB4285" t="s">
        <v>936</v>
      </c>
      <c r="BC4285">
        <v>124</v>
      </c>
      <c r="BD4285">
        <v>6330</v>
      </c>
      <c r="BE4285" t="s">
        <v>13630</v>
      </c>
      <c r="BF4285" t="s">
        <v>936</v>
      </c>
      <c r="BH4285">
        <v>132</v>
      </c>
      <c r="BI4285">
        <v>6330</v>
      </c>
      <c r="BJ4285" t="s">
        <v>6982</v>
      </c>
      <c r="BK4285" t="s">
        <v>936</v>
      </c>
    </row>
    <row r="4286" spans="43:63" x14ac:dyDescent="0.2">
      <c r="AQ4286">
        <v>124</v>
      </c>
      <c r="AR4286">
        <v>6340</v>
      </c>
      <c r="AS4286" t="s">
        <v>34225</v>
      </c>
      <c r="AT4286" t="s">
        <v>936</v>
      </c>
      <c r="AU4286">
        <v>124</v>
      </c>
      <c r="AV4286">
        <v>6340</v>
      </c>
      <c r="AW4286" t="s">
        <v>27327</v>
      </c>
      <c r="AX4286" t="s">
        <v>936</v>
      </c>
      <c r="AY4286">
        <v>124</v>
      </c>
      <c r="AZ4286">
        <v>6340</v>
      </c>
      <c r="BA4286" t="s">
        <v>20479</v>
      </c>
      <c r="BB4286" t="s">
        <v>936</v>
      </c>
      <c r="BC4286">
        <v>124</v>
      </c>
      <c r="BD4286">
        <v>6340</v>
      </c>
      <c r="BE4286" t="s">
        <v>13631</v>
      </c>
      <c r="BF4286" t="s">
        <v>936</v>
      </c>
      <c r="BH4286">
        <v>132</v>
      </c>
      <c r="BI4286">
        <v>6340</v>
      </c>
      <c r="BJ4286" t="s">
        <v>6983</v>
      </c>
      <c r="BK4286" t="s">
        <v>936</v>
      </c>
    </row>
    <row r="4287" spans="43:63" x14ac:dyDescent="0.2">
      <c r="AQ4287">
        <v>124</v>
      </c>
      <c r="AR4287">
        <v>6350</v>
      </c>
      <c r="AS4287" t="s">
        <v>34226</v>
      </c>
      <c r="AT4287" t="s">
        <v>936</v>
      </c>
      <c r="AU4287">
        <v>124</v>
      </c>
      <c r="AV4287">
        <v>6350</v>
      </c>
      <c r="AW4287" t="s">
        <v>27328</v>
      </c>
      <c r="AX4287" t="s">
        <v>936</v>
      </c>
      <c r="AY4287">
        <v>124</v>
      </c>
      <c r="AZ4287">
        <v>6350</v>
      </c>
      <c r="BA4287" t="s">
        <v>20480</v>
      </c>
      <c r="BB4287" t="s">
        <v>936</v>
      </c>
      <c r="BC4287">
        <v>124</v>
      </c>
      <c r="BD4287">
        <v>6350</v>
      </c>
      <c r="BE4287" t="s">
        <v>13632</v>
      </c>
      <c r="BF4287" t="s">
        <v>936</v>
      </c>
      <c r="BH4287">
        <v>132</v>
      </c>
      <c r="BI4287">
        <v>6350</v>
      </c>
      <c r="BJ4287" t="s">
        <v>6984</v>
      </c>
      <c r="BK4287" t="s">
        <v>936</v>
      </c>
    </row>
    <row r="4288" spans="43:63" x14ac:dyDescent="0.2">
      <c r="AQ4288">
        <v>124</v>
      </c>
      <c r="AR4288">
        <v>6360</v>
      </c>
      <c r="AS4288" t="s">
        <v>34227</v>
      </c>
      <c r="AT4288" t="s">
        <v>936</v>
      </c>
      <c r="AU4288">
        <v>124</v>
      </c>
      <c r="AV4288">
        <v>6360</v>
      </c>
      <c r="AW4288" t="s">
        <v>27329</v>
      </c>
      <c r="AX4288" t="s">
        <v>936</v>
      </c>
      <c r="AY4288">
        <v>124</v>
      </c>
      <c r="AZ4288">
        <v>6360</v>
      </c>
      <c r="BA4288" t="s">
        <v>20481</v>
      </c>
      <c r="BB4288" t="s">
        <v>936</v>
      </c>
      <c r="BC4288">
        <v>124</v>
      </c>
      <c r="BD4288">
        <v>6360</v>
      </c>
      <c r="BE4288" t="s">
        <v>13633</v>
      </c>
      <c r="BF4288" t="s">
        <v>936</v>
      </c>
      <c r="BH4288">
        <v>132</v>
      </c>
      <c r="BI4288">
        <v>6360</v>
      </c>
      <c r="BJ4288" t="s">
        <v>6985</v>
      </c>
      <c r="BK4288" t="s">
        <v>938</v>
      </c>
    </row>
    <row r="4289" spans="43:63" x14ac:dyDescent="0.2">
      <c r="AQ4289">
        <v>124</v>
      </c>
      <c r="AR4289">
        <v>7205</v>
      </c>
      <c r="AS4289" t="s">
        <v>34228</v>
      </c>
      <c r="AT4289" t="s">
        <v>936</v>
      </c>
      <c r="AU4289">
        <v>124</v>
      </c>
      <c r="AV4289">
        <v>7205</v>
      </c>
      <c r="AW4289" t="s">
        <v>27330</v>
      </c>
      <c r="AX4289" t="s">
        <v>936</v>
      </c>
      <c r="AY4289">
        <v>124</v>
      </c>
      <c r="AZ4289">
        <v>7205</v>
      </c>
      <c r="BA4289" t="s">
        <v>20482</v>
      </c>
      <c r="BB4289" t="s">
        <v>936</v>
      </c>
      <c r="BC4289">
        <v>124</v>
      </c>
      <c r="BD4289">
        <v>7205</v>
      </c>
      <c r="BE4289" t="s">
        <v>13634</v>
      </c>
      <c r="BF4289" t="s">
        <v>936</v>
      </c>
      <c r="BH4289">
        <v>132</v>
      </c>
      <c r="BI4289">
        <v>7205</v>
      </c>
      <c r="BJ4289" t="s">
        <v>6986</v>
      </c>
      <c r="BK4289" t="s">
        <v>937</v>
      </c>
    </row>
    <row r="4290" spans="43:63" x14ac:dyDescent="0.2">
      <c r="AQ4290">
        <v>124</v>
      </c>
      <c r="AR4290">
        <v>7206</v>
      </c>
      <c r="AS4290" t="s">
        <v>34229</v>
      </c>
      <c r="AT4290" t="s">
        <v>937</v>
      </c>
      <c r="AU4290">
        <v>124</v>
      </c>
      <c r="AV4290">
        <v>7206</v>
      </c>
      <c r="AW4290" t="s">
        <v>27331</v>
      </c>
      <c r="AX4290" t="s">
        <v>937</v>
      </c>
      <c r="AY4290">
        <v>124</v>
      </c>
      <c r="AZ4290">
        <v>7206</v>
      </c>
      <c r="BA4290" t="s">
        <v>20483</v>
      </c>
      <c r="BB4290" t="s">
        <v>937</v>
      </c>
      <c r="BC4290">
        <v>124</v>
      </c>
      <c r="BD4290">
        <v>7206</v>
      </c>
      <c r="BE4290" t="s">
        <v>13635</v>
      </c>
      <c r="BF4290" t="s">
        <v>937</v>
      </c>
      <c r="BH4290">
        <v>132</v>
      </c>
      <c r="BI4290">
        <v>7206</v>
      </c>
      <c r="BJ4290" t="s">
        <v>6987</v>
      </c>
      <c r="BK4290" t="s">
        <v>936</v>
      </c>
    </row>
    <row r="4291" spans="43:63" x14ac:dyDescent="0.2">
      <c r="AQ4291">
        <v>124</v>
      </c>
      <c r="AR4291">
        <v>7207</v>
      </c>
      <c r="AS4291" t="s">
        <v>34230</v>
      </c>
      <c r="AT4291" t="s">
        <v>937</v>
      </c>
      <c r="AU4291">
        <v>124</v>
      </c>
      <c r="AV4291">
        <v>7207</v>
      </c>
      <c r="AW4291" t="s">
        <v>27332</v>
      </c>
      <c r="AX4291" t="s">
        <v>937</v>
      </c>
      <c r="AY4291">
        <v>124</v>
      </c>
      <c r="AZ4291">
        <v>7207</v>
      </c>
      <c r="BA4291" t="s">
        <v>20484</v>
      </c>
      <c r="BB4291" t="s">
        <v>937</v>
      </c>
      <c r="BC4291">
        <v>124</v>
      </c>
      <c r="BD4291">
        <v>7207</v>
      </c>
      <c r="BE4291" t="s">
        <v>13636</v>
      </c>
      <c r="BF4291" t="s">
        <v>937</v>
      </c>
      <c r="BH4291">
        <v>132</v>
      </c>
      <c r="BI4291">
        <v>7207</v>
      </c>
      <c r="BJ4291" t="s">
        <v>6988</v>
      </c>
      <c r="BK4291" t="s">
        <v>936</v>
      </c>
    </row>
    <row r="4292" spans="43:63" x14ac:dyDescent="0.2">
      <c r="AQ4292">
        <v>124</v>
      </c>
      <c r="AR4292">
        <v>7210</v>
      </c>
      <c r="AS4292" t="s">
        <v>34231</v>
      </c>
      <c r="AT4292" t="s">
        <v>937</v>
      </c>
      <c r="AU4292">
        <v>124</v>
      </c>
      <c r="AV4292">
        <v>7210</v>
      </c>
      <c r="AW4292" t="s">
        <v>27333</v>
      </c>
      <c r="AX4292" t="s">
        <v>937</v>
      </c>
      <c r="AY4292">
        <v>124</v>
      </c>
      <c r="AZ4292">
        <v>7210</v>
      </c>
      <c r="BA4292" t="s">
        <v>20485</v>
      </c>
      <c r="BB4292" t="s">
        <v>937</v>
      </c>
      <c r="BC4292">
        <v>124</v>
      </c>
      <c r="BD4292">
        <v>7210</v>
      </c>
      <c r="BE4292" t="s">
        <v>13637</v>
      </c>
      <c r="BF4292" t="s">
        <v>937</v>
      </c>
      <c r="BH4292">
        <v>132</v>
      </c>
      <c r="BI4292">
        <v>7210</v>
      </c>
      <c r="BJ4292" t="s">
        <v>6989</v>
      </c>
      <c r="BK4292" t="s">
        <v>937</v>
      </c>
    </row>
    <row r="4293" spans="43:63" x14ac:dyDescent="0.2">
      <c r="AQ4293">
        <v>124</v>
      </c>
      <c r="AR4293">
        <v>8073</v>
      </c>
      <c r="AS4293" t="s">
        <v>34232</v>
      </c>
      <c r="AT4293" t="s">
        <v>936</v>
      </c>
      <c r="AU4293">
        <v>124</v>
      </c>
      <c r="AV4293">
        <v>8073</v>
      </c>
      <c r="AW4293" t="s">
        <v>27334</v>
      </c>
      <c r="AX4293" t="s">
        <v>936</v>
      </c>
      <c r="AY4293">
        <v>124</v>
      </c>
      <c r="AZ4293">
        <v>8073</v>
      </c>
      <c r="BA4293" t="s">
        <v>20486</v>
      </c>
      <c r="BB4293" t="s">
        <v>936</v>
      </c>
      <c r="BC4293">
        <v>124</v>
      </c>
      <c r="BD4293">
        <v>8073</v>
      </c>
      <c r="BE4293" t="s">
        <v>13638</v>
      </c>
      <c r="BF4293" t="s">
        <v>936</v>
      </c>
      <c r="BH4293">
        <v>132</v>
      </c>
      <c r="BI4293">
        <v>8073</v>
      </c>
      <c r="BJ4293" t="s">
        <v>6990</v>
      </c>
      <c r="BK4293" t="s">
        <v>936</v>
      </c>
    </row>
    <row r="4294" spans="43:63" x14ac:dyDescent="0.2">
      <c r="AQ4294">
        <v>124</v>
      </c>
      <c r="AR4294">
        <v>8074</v>
      </c>
      <c r="AS4294" t="s">
        <v>34233</v>
      </c>
      <c r="AT4294" t="s">
        <v>937</v>
      </c>
      <c r="AU4294">
        <v>124</v>
      </c>
      <c r="AV4294">
        <v>8074</v>
      </c>
      <c r="AW4294" t="s">
        <v>27335</v>
      </c>
      <c r="AX4294" t="s">
        <v>937</v>
      </c>
      <c r="AY4294">
        <v>124</v>
      </c>
      <c r="AZ4294">
        <v>8074</v>
      </c>
      <c r="BA4294" t="s">
        <v>20487</v>
      </c>
      <c r="BB4294" t="s">
        <v>937</v>
      </c>
      <c r="BC4294">
        <v>124</v>
      </c>
      <c r="BD4294">
        <v>8074</v>
      </c>
      <c r="BE4294" t="s">
        <v>13639</v>
      </c>
      <c r="BF4294" t="s">
        <v>937</v>
      </c>
      <c r="BH4294">
        <v>132</v>
      </c>
      <c r="BI4294">
        <v>8074</v>
      </c>
      <c r="BJ4294" t="s">
        <v>6991</v>
      </c>
      <c r="BK4294" t="s">
        <v>937</v>
      </c>
    </row>
    <row r="4295" spans="43:63" x14ac:dyDescent="0.2">
      <c r="AQ4295">
        <v>124</v>
      </c>
      <c r="AR4295">
        <v>8075</v>
      </c>
      <c r="AS4295" t="s">
        <v>34234</v>
      </c>
      <c r="AT4295" t="s">
        <v>937</v>
      </c>
      <c r="AU4295">
        <v>124</v>
      </c>
      <c r="AV4295">
        <v>8075</v>
      </c>
      <c r="AW4295" t="s">
        <v>27336</v>
      </c>
      <c r="AX4295" t="s">
        <v>937</v>
      </c>
      <c r="AY4295">
        <v>124</v>
      </c>
      <c r="AZ4295">
        <v>8075</v>
      </c>
      <c r="BA4295" t="s">
        <v>20488</v>
      </c>
      <c r="BB4295" t="s">
        <v>937</v>
      </c>
      <c r="BC4295">
        <v>124</v>
      </c>
      <c r="BD4295">
        <v>8075</v>
      </c>
      <c r="BE4295" t="s">
        <v>13640</v>
      </c>
      <c r="BF4295" t="s">
        <v>937</v>
      </c>
      <c r="BH4295">
        <v>132</v>
      </c>
      <c r="BI4295">
        <v>8075</v>
      </c>
      <c r="BJ4295" t="s">
        <v>6992</v>
      </c>
      <c r="BK4295" t="s">
        <v>936</v>
      </c>
    </row>
    <row r="4296" spans="43:63" x14ac:dyDescent="0.2">
      <c r="AQ4296">
        <v>124</v>
      </c>
      <c r="AR4296">
        <v>8076</v>
      </c>
      <c r="AS4296" t="s">
        <v>34235</v>
      </c>
      <c r="AT4296" t="s">
        <v>938</v>
      </c>
      <c r="AU4296">
        <v>124</v>
      </c>
      <c r="AV4296">
        <v>8076</v>
      </c>
      <c r="AW4296" t="s">
        <v>27337</v>
      </c>
      <c r="AX4296" t="s">
        <v>938</v>
      </c>
      <c r="AY4296">
        <v>124</v>
      </c>
      <c r="AZ4296">
        <v>8076</v>
      </c>
      <c r="BA4296" t="s">
        <v>20489</v>
      </c>
      <c r="BB4296" t="s">
        <v>938</v>
      </c>
      <c r="BC4296">
        <v>124</v>
      </c>
      <c r="BD4296">
        <v>8076</v>
      </c>
      <c r="BE4296" t="s">
        <v>13641</v>
      </c>
      <c r="BF4296" t="s">
        <v>938</v>
      </c>
      <c r="BH4296">
        <v>132</v>
      </c>
      <c r="BI4296">
        <v>8076</v>
      </c>
      <c r="BJ4296" t="s">
        <v>6993</v>
      </c>
      <c r="BK4296" t="s">
        <v>937</v>
      </c>
    </row>
    <row r="4297" spans="43:63" x14ac:dyDescent="0.2">
      <c r="AQ4297">
        <v>124</v>
      </c>
      <c r="AR4297">
        <v>8077</v>
      </c>
      <c r="AS4297" t="s">
        <v>34236</v>
      </c>
      <c r="AT4297" t="s">
        <v>937</v>
      </c>
      <c r="AU4297">
        <v>124</v>
      </c>
      <c r="AV4297">
        <v>8077</v>
      </c>
      <c r="AW4297" t="s">
        <v>27338</v>
      </c>
      <c r="AX4297" t="s">
        <v>937</v>
      </c>
      <c r="AY4297">
        <v>124</v>
      </c>
      <c r="AZ4297">
        <v>8077</v>
      </c>
      <c r="BA4297" t="s">
        <v>20490</v>
      </c>
      <c r="BB4297" t="s">
        <v>937</v>
      </c>
      <c r="BC4297">
        <v>124</v>
      </c>
      <c r="BD4297">
        <v>8077</v>
      </c>
      <c r="BE4297" t="s">
        <v>13642</v>
      </c>
      <c r="BF4297" t="s">
        <v>937</v>
      </c>
      <c r="BH4297">
        <v>132</v>
      </c>
      <c r="BI4297">
        <v>8077</v>
      </c>
      <c r="BJ4297" t="s">
        <v>6994</v>
      </c>
      <c r="BK4297" t="s">
        <v>937</v>
      </c>
    </row>
    <row r="4298" spans="43:63" x14ac:dyDescent="0.2">
      <c r="AQ4298">
        <v>124</v>
      </c>
      <c r="AR4298">
        <v>8078</v>
      </c>
      <c r="AS4298" t="s">
        <v>34237</v>
      </c>
      <c r="AT4298" t="s">
        <v>937</v>
      </c>
      <c r="AU4298">
        <v>124</v>
      </c>
      <c r="AV4298">
        <v>8078</v>
      </c>
      <c r="AW4298" t="s">
        <v>27339</v>
      </c>
      <c r="AX4298" t="s">
        <v>937</v>
      </c>
      <c r="AY4298">
        <v>124</v>
      </c>
      <c r="AZ4298">
        <v>8078</v>
      </c>
      <c r="BA4298" t="s">
        <v>20491</v>
      </c>
      <c r="BB4298" t="s">
        <v>937</v>
      </c>
      <c r="BC4298">
        <v>124</v>
      </c>
      <c r="BD4298">
        <v>8078</v>
      </c>
      <c r="BE4298" t="s">
        <v>13643</v>
      </c>
      <c r="BF4298" t="s">
        <v>937</v>
      </c>
      <c r="BH4298">
        <v>132</v>
      </c>
      <c r="BI4298">
        <v>8078</v>
      </c>
      <c r="BJ4298" t="s">
        <v>6995</v>
      </c>
      <c r="BK4298" t="s">
        <v>937</v>
      </c>
    </row>
    <row r="4299" spans="43:63" x14ac:dyDescent="0.2">
      <c r="AQ4299">
        <v>124</v>
      </c>
      <c r="AR4299">
        <v>8079</v>
      </c>
      <c r="AS4299" t="s">
        <v>34238</v>
      </c>
      <c r="AT4299" t="s">
        <v>937</v>
      </c>
      <c r="AU4299">
        <v>124</v>
      </c>
      <c r="AV4299">
        <v>8079</v>
      </c>
      <c r="AW4299" t="s">
        <v>27340</v>
      </c>
      <c r="AX4299" t="s">
        <v>937</v>
      </c>
      <c r="AY4299">
        <v>124</v>
      </c>
      <c r="AZ4299">
        <v>8079</v>
      </c>
      <c r="BA4299" t="s">
        <v>20492</v>
      </c>
      <c r="BB4299" t="s">
        <v>937</v>
      </c>
      <c r="BC4299">
        <v>124</v>
      </c>
      <c r="BD4299">
        <v>8079</v>
      </c>
      <c r="BE4299" t="s">
        <v>13644</v>
      </c>
      <c r="BF4299" t="s">
        <v>937</v>
      </c>
      <c r="BH4299">
        <v>132</v>
      </c>
      <c r="BI4299">
        <v>8079</v>
      </c>
      <c r="BJ4299" t="s">
        <v>6996</v>
      </c>
      <c r="BK4299" t="s">
        <v>936</v>
      </c>
    </row>
    <row r="4300" spans="43:63" x14ac:dyDescent="0.2">
      <c r="AQ4300">
        <v>124</v>
      </c>
      <c r="AR4300">
        <v>8080</v>
      </c>
      <c r="AS4300" t="s">
        <v>34239</v>
      </c>
      <c r="AT4300" t="s">
        <v>937</v>
      </c>
      <c r="AU4300">
        <v>124</v>
      </c>
      <c r="AV4300">
        <v>8080</v>
      </c>
      <c r="AW4300" t="s">
        <v>27341</v>
      </c>
      <c r="AX4300" t="s">
        <v>937</v>
      </c>
      <c r="AY4300">
        <v>124</v>
      </c>
      <c r="AZ4300">
        <v>8080</v>
      </c>
      <c r="BA4300" t="s">
        <v>20493</v>
      </c>
      <c r="BB4300" t="s">
        <v>937</v>
      </c>
      <c r="BC4300">
        <v>124</v>
      </c>
      <c r="BD4300">
        <v>8080</v>
      </c>
      <c r="BE4300" t="s">
        <v>13645</v>
      </c>
      <c r="BF4300" t="s">
        <v>937</v>
      </c>
      <c r="BH4300">
        <v>132</v>
      </c>
      <c r="BI4300">
        <v>8080</v>
      </c>
      <c r="BJ4300" t="s">
        <v>6997</v>
      </c>
      <c r="BK4300" t="s">
        <v>937</v>
      </c>
    </row>
    <row r="4301" spans="43:63" x14ac:dyDescent="0.2">
      <c r="AQ4301">
        <v>124</v>
      </c>
      <c r="AR4301">
        <v>8081</v>
      </c>
      <c r="AS4301" t="s">
        <v>34240</v>
      </c>
      <c r="AT4301" t="s">
        <v>937</v>
      </c>
      <c r="AU4301">
        <v>124</v>
      </c>
      <c r="AV4301">
        <v>8081</v>
      </c>
      <c r="AW4301" t="s">
        <v>27342</v>
      </c>
      <c r="AX4301" t="s">
        <v>937</v>
      </c>
      <c r="AY4301">
        <v>124</v>
      </c>
      <c r="AZ4301">
        <v>8081</v>
      </c>
      <c r="BA4301" t="s">
        <v>20494</v>
      </c>
      <c r="BB4301" t="s">
        <v>937</v>
      </c>
      <c r="BC4301">
        <v>124</v>
      </c>
      <c r="BD4301">
        <v>8081</v>
      </c>
      <c r="BE4301" t="s">
        <v>13646</v>
      </c>
      <c r="BF4301" t="s">
        <v>937</v>
      </c>
      <c r="BH4301">
        <v>132</v>
      </c>
      <c r="BI4301">
        <v>8081</v>
      </c>
      <c r="BJ4301" t="s">
        <v>6998</v>
      </c>
      <c r="BK4301" t="s">
        <v>936</v>
      </c>
    </row>
    <row r="4302" spans="43:63" x14ac:dyDescent="0.2">
      <c r="AQ4302">
        <v>124</v>
      </c>
      <c r="AR4302">
        <v>8082</v>
      </c>
      <c r="AS4302" t="s">
        <v>34241</v>
      </c>
      <c r="AT4302" t="s">
        <v>938</v>
      </c>
      <c r="AU4302">
        <v>124</v>
      </c>
      <c r="AV4302">
        <v>8082</v>
      </c>
      <c r="AW4302" t="s">
        <v>27343</v>
      </c>
      <c r="AX4302" t="s">
        <v>938</v>
      </c>
      <c r="AY4302">
        <v>124</v>
      </c>
      <c r="AZ4302">
        <v>8082</v>
      </c>
      <c r="BA4302" t="s">
        <v>20495</v>
      </c>
      <c r="BB4302" t="s">
        <v>938</v>
      </c>
      <c r="BC4302">
        <v>124</v>
      </c>
      <c r="BD4302">
        <v>8082</v>
      </c>
      <c r="BE4302" t="s">
        <v>13647</v>
      </c>
      <c r="BF4302" t="s">
        <v>938</v>
      </c>
      <c r="BH4302">
        <v>132</v>
      </c>
      <c r="BI4302">
        <v>8082</v>
      </c>
      <c r="BJ4302" t="s">
        <v>6999</v>
      </c>
      <c r="BK4302" t="s">
        <v>936</v>
      </c>
    </row>
    <row r="4303" spans="43:63" x14ac:dyDescent="0.2">
      <c r="AQ4303">
        <v>124</v>
      </c>
      <c r="AR4303">
        <v>8083</v>
      </c>
      <c r="AS4303" t="s">
        <v>34242</v>
      </c>
      <c r="AT4303" t="s">
        <v>937</v>
      </c>
      <c r="AU4303">
        <v>124</v>
      </c>
      <c r="AV4303">
        <v>8083</v>
      </c>
      <c r="AW4303" t="s">
        <v>27344</v>
      </c>
      <c r="AX4303" t="s">
        <v>937</v>
      </c>
      <c r="AY4303">
        <v>124</v>
      </c>
      <c r="AZ4303">
        <v>8083</v>
      </c>
      <c r="BA4303" t="s">
        <v>20496</v>
      </c>
      <c r="BB4303" t="s">
        <v>937</v>
      </c>
      <c r="BC4303">
        <v>124</v>
      </c>
      <c r="BD4303">
        <v>8083</v>
      </c>
      <c r="BE4303" t="s">
        <v>13648</v>
      </c>
      <c r="BF4303" t="s">
        <v>937</v>
      </c>
      <c r="BH4303">
        <v>132</v>
      </c>
      <c r="BI4303">
        <v>8083</v>
      </c>
      <c r="BJ4303" t="s">
        <v>7000</v>
      </c>
      <c r="BK4303" t="s">
        <v>936</v>
      </c>
    </row>
    <row r="4304" spans="43:63" x14ac:dyDescent="0.2">
      <c r="AQ4304">
        <v>124</v>
      </c>
      <c r="AR4304">
        <v>8084</v>
      </c>
      <c r="AS4304" t="s">
        <v>34243</v>
      </c>
      <c r="AT4304" t="s">
        <v>937</v>
      </c>
      <c r="AU4304">
        <v>124</v>
      </c>
      <c r="AV4304">
        <v>8084</v>
      </c>
      <c r="AW4304" t="s">
        <v>27345</v>
      </c>
      <c r="AX4304" t="s">
        <v>937</v>
      </c>
      <c r="AY4304">
        <v>124</v>
      </c>
      <c r="AZ4304">
        <v>8084</v>
      </c>
      <c r="BA4304" t="s">
        <v>20497</v>
      </c>
      <c r="BB4304" t="s">
        <v>937</v>
      </c>
      <c r="BC4304">
        <v>124</v>
      </c>
      <c r="BD4304">
        <v>8084</v>
      </c>
      <c r="BE4304" t="s">
        <v>13649</v>
      </c>
      <c r="BF4304" t="s">
        <v>937</v>
      </c>
      <c r="BH4304">
        <v>132</v>
      </c>
      <c r="BI4304">
        <v>8084</v>
      </c>
      <c r="BJ4304" t="s">
        <v>7001</v>
      </c>
      <c r="BK4304" t="s">
        <v>937</v>
      </c>
    </row>
    <row r="4305" spans="43:63" x14ac:dyDescent="0.2">
      <c r="AQ4305">
        <v>127</v>
      </c>
      <c r="AR4305">
        <v>6010</v>
      </c>
      <c r="AS4305" t="s">
        <v>34244</v>
      </c>
      <c r="AT4305" t="s">
        <v>937</v>
      </c>
      <c r="AU4305">
        <v>127</v>
      </c>
      <c r="AV4305">
        <v>6010</v>
      </c>
      <c r="AW4305" t="s">
        <v>27346</v>
      </c>
      <c r="AX4305" t="s">
        <v>937</v>
      </c>
      <c r="AY4305">
        <v>127</v>
      </c>
      <c r="AZ4305">
        <v>6010</v>
      </c>
      <c r="BA4305" t="s">
        <v>20498</v>
      </c>
      <c r="BB4305" t="s">
        <v>937</v>
      </c>
      <c r="BC4305">
        <v>127</v>
      </c>
      <c r="BD4305">
        <v>6010</v>
      </c>
      <c r="BE4305" t="s">
        <v>13650</v>
      </c>
      <c r="BF4305" t="s">
        <v>937</v>
      </c>
      <c r="BH4305">
        <v>133</v>
      </c>
      <c r="BI4305">
        <v>6010</v>
      </c>
      <c r="BJ4305" t="s">
        <v>7002</v>
      </c>
      <c r="BK4305" t="s">
        <v>937</v>
      </c>
    </row>
    <row r="4306" spans="43:63" x14ac:dyDescent="0.2">
      <c r="AQ4306">
        <v>127</v>
      </c>
      <c r="AR4306">
        <v>6020</v>
      </c>
      <c r="AS4306" t="s">
        <v>34245</v>
      </c>
      <c r="AT4306" t="s">
        <v>937</v>
      </c>
      <c r="AU4306">
        <v>127</v>
      </c>
      <c r="AV4306">
        <v>6020</v>
      </c>
      <c r="AW4306" t="s">
        <v>27347</v>
      </c>
      <c r="AX4306" t="s">
        <v>937</v>
      </c>
      <c r="AY4306">
        <v>127</v>
      </c>
      <c r="AZ4306">
        <v>6020</v>
      </c>
      <c r="BA4306" t="s">
        <v>20499</v>
      </c>
      <c r="BB4306" t="s">
        <v>937</v>
      </c>
      <c r="BC4306">
        <v>127</v>
      </c>
      <c r="BD4306">
        <v>6020</v>
      </c>
      <c r="BE4306" t="s">
        <v>13651</v>
      </c>
      <c r="BF4306" t="s">
        <v>937</v>
      </c>
      <c r="BH4306">
        <v>133</v>
      </c>
      <c r="BI4306">
        <v>6020</v>
      </c>
      <c r="BJ4306" t="s">
        <v>7003</v>
      </c>
      <c r="BK4306" t="s">
        <v>937</v>
      </c>
    </row>
    <row r="4307" spans="43:63" x14ac:dyDescent="0.2">
      <c r="AQ4307">
        <v>127</v>
      </c>
      <c r="AR4307">
        <v>6030</v>
      </c>
      <c r="AS4307" t="s">
        <v>34246</v>
      </c>
      <c r="AT4307" t="s">
        <v>937</v>
      </c>
      <c r="AU4307">
        <v>127</v>
      </c>
      <c r="AV4307">
        <v>6030</v>
      </c>
      <c r="AW4307" t="s">
        <v>27348</v>
      </c>
      <c r="AX4307" t="s">
        <v>937</v>
      </c>
      <c r="AY4307">
        <v>127</v>
      </c>
      <c r="AZ4307">
        <v>6030</v>
      </c>
      <c r="BA4307" t="s">
        <v>20500</v>
      </c>
      <c r="BB4307" t="s">
        <v>937</v>
      </c>
      <c r="BC4307">
        <v>127</v>
      </c>
      <c r="BD4307">
        <v>6030</v>
      </c>
      <c r="BE4307" t="s">
        <v>13652</v>
      </c>
      <c r="BF4307" t="s">
        <v>937</v>
      </c>
      <c r="BH4307">
        <v>133</v>
      </c>
      <c r="BI4307">
        <v>6030</v>
      </c>
      <c r="BJ4307" t="s">
        <v>7004</v>
      </c>
      <c r="BK4307" t="s">
        <v>937</v>
      </c>
    </row>
    <row r="4308" spans="43:63" x14ac:dyDescent="0.2">
      <c r="AQ4308">
        <v>127</v>
      </c>
      <c r="AR4308">
        <v>6040</v>
      </c>
      <c r="AS4308" t="s">
        <v>34247</v>
      </c>
      <c r="AT4308" t="s">
        <v>936</v>
      </c>
      <c r="AU4308">
        <v>127</v>
      </c>
      <c r="AV4308">
        <v>6040</v>
      </c>
      <c r="AW4308" t="s">
        <v>27349</v>
      </c>
      <c r="AX4308" t="s">
        <v>936</v>
      </c>
      <c r="AY4308">
        <v>127</v>
      </c>
      <c r="AZ4308">
        <v>6040</v>
      </c>
      <c r="BA4308" t="s">
        <v>20501</v>
      </c>
      <c r="BB4308" t="s">
        <v>936</v>
      </c>
      <c r="BC4308">
        <v>127</v>
      </c>
      <c r="BD4308">
        <v>6040</v>
      </c>
      <c r="BE4308" t="s">
        <v>13653</v>
      </c>
      <c r="BF4308" t="s">
        <v>936</v>
      </c>
      <c r="BH4308">
        <v>133</v>
      </c>
      <c r="BI4308">
        <v>6040</v>
      </c>
      <c r="BJ4308" t="s">
        <v>7005</v>
      </c>
      <c r="BK4308" t="s">
        <v>937</v>
      </c>
    </row>
    <row r="4309" spans="43:63" x14ac:dyDescent="0.2">
      <c r="AQ4309">
        <v>127</v>
      </c>
      <c r="AR4309">
        <v>6070</v>
      </c>
      <c r="AS4309" t="s">
        <v>34248</v>
      </c>
      <c r="AT4309" t="s">
        <v>937</v>
      </c>
      <c r="AU4309">
        <v>127</v>
      </c>
      <c r="AV4309">
        <v>6070</v>
      </c>
      <c r="AW4309" t="s">
        <v>27350</v>
      </c>
      <c r="AX4309" t="s">
        <v>937</v>
      </c>
      <c r="AY4309">
        <v>127</v>
      </c>
      <c r="AZ4309">
        <v>6070</v>
      </c>
      <c r="BA4309" t="s">
        <v>20502</v>
      </c>
      <c r="BB4309" t="s">
        <v>936</v>
      </c>
      <c r="BC4309">
        <v>127</v>
      </c>
      <c r="BD4309">
        <v>6070</v>
      </c>
      <c r="BE4309" t="s">
        <v>13654</v>
      </c>
      <c r="BF4309" t="s">
        <v>936</v>
      </c>
      <c r="BH4309">
        <v>133</v>
      </c>
      <c r="BI4309">
        <v>6070</v>
      </c>
      <c r="BJ4309" t="s">
        <v>7006</v>
      </c>
      <c r="BK4309" t="s">
        <v>937</v>
      </c>
    </row>
    <row r="4310" spans="43:63" x14ac:dyDescent="0.2">
      <c r="AQ4310">
        <v>127</v>
      </c>
      <c r="AR4310">
        <v>6080</v>
      </c>
      <c r="AS4310" t="s">
        <v>34249</v>
      </c>
      <c r="AT4310" t="s">
        <v>937</v>
      </c>
      <c r="AU4310">
        <v>127</v>
      </c>
      <c r="AV4310">
        <v>6080</v>
      </c>
      <c r="AW4310" t="s">
        <v>27351</v>
      </c>
      <c r="AX4310" t="s">
        <v>937</v>
      </c>
      <c r="AY4310">
        <v>127</v>
      </c>
      <c r="AZ4310">
        <v>6080</v>
      </c>
      <c r="BA4310" t="s">
        <v>20503</v>
      </c>
      <c r="BB4310" t="s">
        <v>937</v>
      </c>
      <c r="BC4310">
        <v>127</v>
      </c>
      <c r="BD4310">
        <v>6080</v>
      </c>
      <c r="BE4310" t="s">
        <v>13655</v>
      </c>
      <c r="BF4310" t="s">
        <v>937</v>
      </c>
      <c r="BH4310">
        <v>133</v>
      </c>
      <c r="BI4310">
        <v>6080</v>
      </c>
      <c r="BJ4310" t="s">
        <v>7007</v>
      </c>
      <c r="BK4310" t="s">
        <v>937</v>
      </c>
    </row>
    <row r="4311" spans="43:63" x14ac:dyDescent="0.2">
      <c r="AQ4311">
        <v>127</v>
      </c>
      <c r="AR4311">
        <v>6090</v>
      </c>
      <c r="AS4311" t="s">
        <v>34250</v>
      </c>
      <c r="AT4311" t="s">
        <v>938</v>
      </c>
      <c r="AU4311">
        <v>127</v>
      </c>
      <c r="AV4311">
        <v>6090</v>
      </c>
      <c r="AW4311" t="s">
        <v>27352</v>
      </c>
      <c r="AX4311" t="s">
        <v>938</v>
      </c>
      <c r="AY4311">
        <v>127</v>
      </c>
      <c r="AZ4311">
        <v>6090</v>
      </c>
      <c r="BA4311" t="s">
        <v>20504</v>
      </c>
      <c r="BB4311" t="s">
        <v>938</v>
      </c>
      <c r="BC4311">
        <v>127</v>
      </c>
      <c r="BD4311">
        <v>6090</v>
      </c>
      <c r="BE4311" t="s">
        <v>13656</v>
      </c>
      <c r="BF4311" t="s">
        <v>938</v>
      </c>
      <c r="BH4311">
        <v>133</v>
      </c>
      <c r="BI4311">
        <v>6090</v>
      </c>
      <c r="BJ4311" t="s">
        <v>7008</v>
      </c>
      <c r="BK4311" t="s">
        <v>937</v>
      </c>
    </row>
    <row r="4312" spans="43:63" x14ac:dyDescent="0.2">
      <c r="AQ4312">
        <v>127</v>
      </c>
      <c r="AR4312">
        <v>6100</v>
      </c>
      <c r="AS4312" t="s">
        <v>34251</v>
      </c>
      <c r="AT4312" t="s">
        <v>937</v>
      </c>
      <c r="AU4312">
        <v>127</v>
      </c>
      <c r="AV4312">
        <v>6100</v>
      </c>
      <c r="AW4312" t="s">
        <v>27353</v>
      </c>
      <c r="AX4312" t="s">
        <v>937</v>
      </c>
      <c r="AY4312">
        <v>127</v>
      </c>
      <c r="AZ4312">
        <v>6100</v>
      </c>
      <c r="BA4312" t="s">
        <v>20505</v>
      </c>
      <c r="BB4312" t="s">
        <v>937</v>
      </c>
      <c r="BC4312">
        <v>127</v>
      </c>
      <c r="BD4312">
        <v>6100</v>
      </c>
      <c r="BE4312" t="s">
        <v>13657</v>
      </c>
      <c r="BF4312" t="s">
        <v>937</v>
      </c>
      <c r="BH4312">
        <v>133</v>
      </c>
      <c r="BI4312">
        <v>6100</v>
      </c>
      <c r="BJ4312" t="s">
        <v>7009</v>
      </c>
      <c r="BK4312" t="s">
        <v>936</v>
      </c>
    </row>
    <row r="4313" spans="43:63" x14ac:dyDescent="0.2">
      <c r="AQ4313">
        <v>127</v>
      </c>
      <c r="AR4313">
        <v>6101</v>
      </c>
      <c r="AS4313" t="s">
        <v>34252</v>
      </c>
      <c r="AT4313" t="s">
        <v>938</v>
      </c>
      <c r="AU4313">
        <v>127</v>
      </c>
      <c r="AV4313">
        <v>6101</v>
      </c>
      <c r="AW4313" t="s">
        <v>27354</v>
      </c>
      <c r="AX4313" t="s">
        <v>938</v>
      </c>
      <c r="AY4313">
        <v>127</v>
      </c>
      <c r="AZ4313">
        <v>6101</v>
      </c>
      <c r="BA4313" t="s">
        <v>20506</v>
      </c>
      <c r="BB4313" t="s">
        <v>937</v>
      </c>
      <c r="BC4313">
        <v>127</v>
      </c>
      <c r="BD4313">
        <v>6101</v>
      </c>
      <c r="BE4313" t="s">
        <v>13658</v>
      </c>
      <c r="BF4313" t="s">
        <v>937</v>
      </c>
      <c r="BH4313">
        <v>133</v>
      </c>
      <c r="BI4313">
        <v>6101</v>
      </c>
      <c r="BJ4313" t="s">
        <v>7010</v>
      </c>
      <c r="BK4313" t="s">
        <v>936</v>
      </c>
    </row>
    <row r="4314" spans="43:63" x14ac:dyDescent="0.2">
      <c r="AQ4314">
        <v>127</v>
      </c>
      <c r="AR4314">
        <v>6110</v>
      </c>
      <c r="AS4314" t="s">
        <v>34253</v>
      </c>
      <c r="AT4314" t="s">
        <v>936</v>
      </c>
      <c r="AU4314">
        <v>127</v>
      </c>
      <c r="AV4314">
        <v>6110</v>
      </c>
      <c r="AW4314" t="s">
        <v>27355</v>
      </c>
      <c r="AX4314" t="s">
        <v>936</v>
      </c>
      <c r="AY4314">
        <v>127</v>
      </c>
      <c r="AZ4314">
        <v>6110</v>
      </c>
      <c r="BA4314" t="s">
        <v>20507</v>
      </c>
      <c r="BB4314" t="s">
        <v>936</v>
      </c>
      <c r="BC4314">
        <v>127</v>
      </c>
      <c r="BD4314">
        <v>6110</v>
      </c>
      <c r="BE4314" t="s">
        <v>13659</v>
      </c>
      <c r="BF4314" t="s">
        <v>936</v>
      </c>
      <c r="BH4314">
        <v>133</v>
      </c>
      <c r="BI4314">
        <v>6110</v>
      </c>
      <c r="BJ4314" t="s">
        <v>7011</v>
      </c>
      <c r="BK4314" t="s">
        <v>936</v>
      </c>
    </row>
    <row r="4315" spans="43:63" x14ac:dyDescent="0.2">
      <c r="AQ4315">
        <v>127</v>
      </c>
      <c r="AR4315">
        <v>6130</v>
      </c>
      <c r="AS4315" t="s">
        <v>34254</v>
      </c>
      <c r="AT4315" t="s">
        <v>936</v>
      </c>
      <c r="AU4315">
        <v>127</v>
      </c>
      <c r="AV4315">
        <v>6130</v>
      </c>
      <c r="AW4315" t="s">
        <v>27356</v>
      </c>
      <c r="AX4315" t="s">
        <v>936</v>
      </c>
      <c r="AY4315">
        <v>127</v>
      </c>
      <c r="AZ4315">
        <v>6130</v>
      </c>
      <c r="BA4315" t="s">
        <v>20508</v>
      </c>
      <c r="BB4315" t="s">
        <v>936</v>
      </c>
      <c r="BC4315">
        <v>127</v>
      </c>
      <c r="BD4315">
        <v>6130</v>
      </c>
      <c r="BE4315" t="s">
        <v>13660</v>
      </c>
      <c r="BF4315" t="s">
        <v>936</v>
      </c>
      <c r="BH4315">
        <v>133</v>
      </c>
      <c r="BI4315">
        <v>6130</v>
      </c>
      <c r="BJ4315" t="s">
        <v>7012</v>
      </c>
      <c r="BK4315" t="s">
        <v>936</v>
      </c>
    </row>
    <row r="4316" spans="43:63" x14ac:dyDescent="0.2">
      <c r="AQ4316">
        <v>127</v>
      </c>
      <c r="AR4316">
        <v>6131</v>
      </c>
      <c r="AS4316" t="s">
        <v>34255</v>
      </c>
      <c r="AT4316" t="s">
        <v>938</v>
      </c>
      <c r="AU4316">
        <v>127</v>
      </c>
      <c r="AV4316">
        <v>6131</v>
      </c>
      <c r="AW4316" t="s">
        <v>27357</v>
      </c>
      <c r="AX4316" t="s">
        <v>938</v>
      </c>
      <c r="AY4316">
        <v>127</v>
      </c>
      <c r="AZ4316">
        <v>6131</v>
      </c>
      <c r="BA4316" t="s">
        <v>20509</v>
      </c>
      <c r="BB4316" t="s">
        <v>937</v>
      </c>
      <c r="BC4316">
        <v>127</v>
      </c>
      <c r="BD4316">
        <v>6131</v>
      </c>
      <c r="BE4316" t="s">
        <v>13661</v>
      </c>
      <c r="BF4316" t="s">
        <v>937</v>
      </c>
      <c r="BH4316">
        <v>133</v>
      </c>
      <c r="BI4316">
        <v>6131</v>
      </c>
      <c r="BJ4316" t="s">
        <v>7013</v>
      </c>
      <c r="BK4316" t="s">
        <v>938</v>
      </c>
    </row>
    <row r="4317" spans="43:63" x14ac:dyDescent="0.2">
      <c r="AQ4317">
        <v>127</v>
      </c>
      <c r="AR4317">
        <v>6140</v>
      </c>
      <c r="AS4317" t="s">
        <v>34256</v>
      </c>
      <c r="AT4317" t="s">
        <v>937</v>
      </c>
      <c r="AU4317">
        <v>127</v>
      </c>
      <c r="AV4317">
        <v>6140</v>
      </c>
      <c r="AW4317" t="s">
        <v>27358</v>
      </c>
      <c r="AX4317" t="s">
        <v>937</v>
      </c>
      <c r="AY4317">
        <v>127</v>
      </c>
      <c r="AZ4317">
        <v>6140</v>
      </c>
      <c r="BA4317" t="s">
        <v>20510</v>
      </c>
      <c r="BB4317" t="s">
        <v>937</v>
      </c>
      <c r="BC4317">
        <v>127</v>
      </c>
      <c r="BD4317">
        <v>6140</v>
      </c>
      <c r="BE4317" t="s">
        <v>13662</v>
      </c>
      <c r="BF4317" t="s">
        <v>937</v>
      </c>
      <c r="BH4317">
        <v>133</v>
      </c>
      <c r="BI4317">
        <v>6140</v>
      </c>
      <c r="BJ4317" t="s">
        <v>7014</v>
      </c>
      <c r="BK4317" t="s">
        <v>937</v>
      </c>
    </row>
    <row r="4318" spans="43:63" x14ac:dyDescent="0.2">
      <c r="AQ4318">
        <v>127</v>
      </c>
      <c r="AR4318">
        <v>6150</v>
      </c>
      <c r="AS4318" t="s">
        <v>34257</v>
      </c>
      <c r="AT4318" t="s">
        <v>937</v>
      </c>
      <c r="AU4318">
        <v>127</v>
      </c>
      <c r="AV4318">
        <v>6150</v>
      </c>
      <c r="AW4318" t="s">
        <v>27359</v>
      </c>
      <c r="AX4318" t="s">
        <v>937</v>
      </c>
      <c r="AY4318">
        <v>127</v>
      </c>
      <c r="AZ4318">
        <v>6150</v>
      </c>
      <c r="BA4318" t="s">
        <v>20511</v>
      </c>
      <c r="BB4318" t="s">
        <v>937</v>
      </c>
      <c r="BC4318">
        <v>127</v>
      </c>
      <c r="BD4318">
        <v>6150</v>
      </c>
      <c r="BE4318" t="s">
        <v>13663</v>
      </c>
      <c r="BF4318" t="s">
        <v>937</v>
      </c>
      <c r="BH4318">
        <v>133</v>
      </c>
      <c r="BI4318">
        <v>6150</v>
      </c>
      <c r="BJ4318" t="s">
        <v>7015</v>
      </c>
      <c r="BK4318" t="s">
        <v>937</v>
      </c>
    </row>
    <row r="4319" spans="43:63" x14ac:dyDescent="0.2">
      <c r="AQ4319">
        <v>127</v>
      </c>
      <c r="AR4319">
        <v>6160</v>
      </c>
      <c r="AS4319" t="s">
        <v>34258</v>
      </c>
      <c r="AT4319" t="s">
        <v>937</v>
      </c>
      <c r="AU4319">
        <v>127</v>
      </c>
      <c r="AV4319">
        <v>6160</v>
      </c>
      <c r="AW4319" t="s">
        <v>27360</v>
      </c>
      <c r="AX4319" t="s">
        <v>937</v>
      </c>
      <c r="AY4319">
        <v>127</v>
      </c>
      <c r="AZ4319">
        <v>6160</v>
      </c>
      <c r="BA4319" t="s">
        <v>20512</v>
      </c>
      <c r="BB4319" t="s">
        <v>937</v>
      </c>
      <c r="BC4319">
        <v>127</v>
      </c>
      <c r="BD4319">
        <v>6160</v>
      </c>
      <c r="BE4319" t="s">
        <v>13664</v>
      </c>
      <c r="BF4319" t="s">
        <v>937</v>
      </c>
      <c r="BH4319">
        <v>133</v>
      </c>
      <c r="BI4319">
        <v>6160</v>
      </c>
      <c r="BJ4319" t="s">
        <v>7016</v>
      </c>
      <c r="BK4319" t="s">
        <v>937</v>
      </c>
    </row>
    <row r="4320" spans="43:63" x14ac:dyDescent="0.2">
      <c r="AQ4320">
        <v>127</v>
      </c>
      <c r="AR4320">
        <v>6170</v>
      </c>
      <c r="AS4320" t="s">
        <v>34259</v>
      </c>
      <c r="AT4320" t="s">
        <v>938</v>
      </c>
      <c r="AU4320">
        <v>127</v>
      </c>
      <c r="AV4320">
        <v>6170</v>
      </c>
      <c r="AW4320" t="s">
        <v>27361</v>
      </c>
      <c r="AX4320" t="s">
        <v>938</v>
      </c>
      <c r="AY4320">
        <v>127</v>
      </c>
      <c r="AZ4320">
        <v>6170</v>
      </c>
      <c r="BA4320" t="s">
        <v>20513</v>
      </c>
      <c r="BB4320" t="s">
        <v>936</v>
      </c>
      <c r="BC4320">
        <v>127</v>
      </c>
      <c r="BD4320">
        <v>6170</v>
      </c>
      <c r="BE4320" t="s">
        <v>13665</v>
      </c>
      <c r="BF4320" t="s">
        <v>938</v>
      </c>
      <c r="BH4320">
        <v>133</v>
      </c>
      <c r="BI4320">
        <v>6170</v>
      </c>
      <c r="BJ4320" t="s">
        <v>7017</v>
      </c>
      <c r="BK4320" t="s">
        <v>937</v>
      </c>
    </row>
    <row r="4321" spans="43:63" x14ac:dyDescent="0.2">
      <c r="AQ4321">
        <v>127</v>
      </c>
      <c r="AR4321">
        <v>6180</v>
      </c>
      <c r="AS4321" t="s">
        <v>34260</v>
      </c>
      <c r="AT4321" t="s">
        <v>937</v>
      </c>
      <c r="AU4321">
        <v>127</v>
      </c>
      <c r="AV4321">
        <v>6180</v>
      </c>
      <c r="AW4321" t="s">
        <v>27362</v>
      </c>
      <c r="AX4321" t="s">
        <v>937</v>
      </c>
      <c r="AY4321">
        <v>127</v>
      </c>
      <c r="AZ4321">
        <v>6180</v>
      </c>
      <c r="BA4321" t="s">
        <v>20514</v>
      </c>
      <c r="BB4321" t="s">
        <v>937</v>
      </c>
      <c r="BC4321">
        <v>127</v>
      </c>
      <c r="BD4321">
        <v>6180</v>
      </c>
      <c r="BE4321" t="s">
        <v>13666</v>
      </c>
      <c r="BF4321" t="s">
        <v>937</v>
      </c>
      <c r="BH4321">
        <v>133</v>
      </c>
      <c r="BI4321">
        <v>6180</v>
      </c>
      <c r="BJ4321" t="s">
        <v>7018</v>
      </c>
      <c r="BK4321" t="s">
        <v>937</v>
      </c>
    </row>
    <row r="4322" spans="43:63" x14ac:dyDescent="0.2">
      <c r="AQ4322">
        <v>127</v>
      </c>
      <c r="AR4322">
        <v>6190</v>
      </c>
      <c r="AS4322" t="s">
        <v>34261</v>
      </c>
      <c r="AT4322" t="s">
        <v>937</v>
      </c>
      <c r="AU4322">
        <v>127</v>
      </c>
      <c r="AV4322">
        <v>6190</v>
      </c>
      <c r="AW4322" t="s">
        <v>27363</v>
      </c>
      <c r="AX4322" t="s">
        <v>937</v>
      </c>
      <c r="AY4322">
        <v>127</v>
      </c>
      <c r="AZ4322">
        <v>6190</v>
      </c>
      <c r="BA4322" t="s">
        <v>20515</v>
      </c>
      <c r="BB4322" t="s">
        <v>937</v>
      </c>
      <c r="BC4322">
        <v>127</v>
      </c>
      <c r="BD4322">
        <v>6190</v>
      </c>
      <c r="BE4322" t="s">
        <v>13667</v>
      </c>
      <c r="BF4322" t="s">
        <v>937</v>
      </c>
      <c r="BH4322">
        <v>133</v>
      </c>
      <c r="BI4322">
        <v>6190</v>
      </c>
      <c r="BJ4322" t="s">
        <v>7019</v>
      </c>
      <c r="BK4322" t="s">
        <v>937</v>
      </c>
    </row>
    <row r="4323" spans="43:63" x14ac:dyDescent="0.2">
      <c r="AQ4323">
        <v>127</v>
      </c>
      <c r="AR4323">
        <v>6200</v>
      </c>
      <c r="AS4323" t="s">
        <v>34262</v>
      </c>
      <c r="AT4323" t="s">
        <v>937</v>
      </c>
      <c r="AU4323">
        <v>127</v>
      </c>
      <c r="AV4323">
        <v>6200</v>
      </c>
      <c r="AW4323" t="s">
        <v>27364</v>
      </c>
      <c r="AX4323" t="s">
        <v>937</v>
      </c>
      <c r="AY4323">
        <v>127</v>
      </c>
      <c r="AZ4323">
        <v>6200</v>
      </c>
      <c r="BA4323" t="s">
        <v>20516</v>
      </c>
      <c r="BB4323" t="s">
        <v>937</v>
      </c>
      <c r="BC4323">
        <v>127</v>
      </c>
      <c r="BD4323">
        <v>6200</v>
      </c>
      <c r="BE4323" t="s">
        <v>13668</v>
      </c>
      <c r="BF4323" t="s">
        <v>937</v>
      </c>
      <c r="BH4323">
        <v>133</v>
      </c>
      <c r="BI4323">
        <v>6200</v>
      </c>
      <c r="BJ4323" t="s">
        <v>7020</v>
      </c>
      <c r="BK4323" t="s">
        <v>938</v>
      </c>
    </row>
    <row r="4324" spans="43:63" x14ac:dyDescent="0.2">
      <c r="AQ4324">
        <v>127</v>
      </c>
      <c r="AR4324">
        <v>6210</v>
      </c>
      <c r="AS4324" t="s">
        <v>34263</v>
      </c>
      <c r="AT4324" t="s">
        <v>936</v>
      </c>
      <c r="AU4324">
        <v>127</v>
      </c>
      <c r="AV4324">
        <v>6210</v>
      </c>
      <c r="AW4324" t="s">
        <v>27365</v>
      </c>
      <c r="AX4324" t="s">
        <v>936</v>
      </c>
      <c r="AY4324">
        <v>127</v>
      </c>
      <c r="AZ4324">
        <v>6210</v>
      </c>
      <c r="BA4324" t="s">
        <v>20517</v>
      </c>
      <c r="BB4324" t="s">
        <v>936</v>
      </c>
      <c r="BC4324">
        <v>127</v>
      </c>
      <c r="BD4324">
        <v>6210</v>
      </c>
      <c r="BE4324" t="s">
        <v>13669</v>
      </c>
      <c r="BF4324" t="s">
        <v>936</v>
      </c>
      <c r="BH4324">
        <v>133</v>
      </c>
      <c r="BI4324">
        <v>6210</v>
      </c>
      <c r="BJ4324" t="s">
        <v>7021</v>
      </c>
      <c r="BK4324" t="s">
        <v>936</v>
      </c>
    </row>
    <row r="4325" spans="43:63" x14ac:dyDescent="0.2">
      <c r="AQ4325">
        <v>127</v>
      </c>
      <c r="AR4325">
        <v>6240</v>
      </c>
      <c r="AS4325" t="s">
        <v>34264</v>
      </c>
      <c r="AT4325" t="s">
        <v>936</v>
      </c>
      <c r="AU4325">
        <v>127</v>
      </c>
      <c r="AV4325">
        <v>6240</v>
      </c>
      <c r="AW4325" t="s">
        <v>27366</v>
      </c>
      <c r="AX4325" t="s">
        <v>936</v>
      </c>
      <c r="AY4325">
        <v>127</v>
      </c>
      <c r="AZ4325">
        <v>6240</v>
      </c>
      <c r="BA4325" t="s">
        <v>20518</v>
      </c>
      <c r="BB4325" t="s">
        <v>936</v>
      </c>
      <c r="BC4325">
        <v>127</v>
      </c>
      <c r="BD4325">
        <v>6240</v>
      </c>
      <c r="BE4325" t="s">
        <v>13670</v>
      </c>
      <c r="BF4325" t="s">
        <v>937</v>
      </c>
      <c r="BH4325">
        <v>133</v>
      </c>
      <c r="BI4325">
        <v>6240</v>
      </c>
      <c r="BJ4325" t="s">
        <v>7022</v>
      </c>
      <c r="BK4325" t="s">
        <v>937</v>
      </c>
    </row>
    <row r="4326" spans="43:63" x14ac:dyDescent="0.2">
      <c r="AQ4326">
        <v>127</v>
      </c>
      <c r="AR4326">
        <v>6250</v>
      </c>
      <c r="AS4326" t="s">
        <v>34265</v>
      </c>
      <c r="AT4326" t="s">
        <v>936</v>
      </c>
      <c r="AU4326">
        <v>127</v>
      </c>
      <c r="AV4326">
        <v>6250</v>
      </c>
      <c r="AW4326" t="s">
        <v>27367</v>
      </c>
      <c r="AX4326" t="s">
        <v>936</v>
      </c>
      <c r="AY4326">
        <v>127</v>
      </c>
      <c r="AZ4326">
        <v>6250</v>
      </c>
      <c r="BA4326" t="s">
        <v>20519</v>
      </c>
      <c r="BB4326" t="s">
        <v>936</v>
      </c>
      <c r="BC4326">
        <v>127</v>
      </c>
      <c r="BD4326">
        <v>6250</v>
      </c>
      <c r="BE4326" t="s">
        <v>13671</v>
      </c>
      <c r="BF4326" t="s">
        <v>936</v>
      </c>
      <c r="BH4326">
        <v>133</v>
      </c>
      <c r="BI4326">
        <v>6250</v>
      </c>
      <c r="BJ4326" t="s">
        <v>7023</v>
      </c>
      <c r="BK4326" t="s">
        <v>936</v>
      </c>
    </row>
    <row r="4327" spans="43:63" x14ac:dyDescent="0.2">
      <c r="AQ4327">
        <v>127</v>
      </c>
      <c r="AR4327">
        <v>6256</v>
      </c>
      <c r="AS4327" t="s">
        <v>34266</v>
      </c>
      <c r="AT4327" t="s">
        <v>936</v>
      </c>
      <c r="AU4327">
        <v>127</v>
      </c>
      <c r="AV4327">
        <v>6256</v>
      </c>
      <c r="AW4327" t="s">
        <v>27368</v>
      </c>
      <c r="AX4327" t="s">
        <v>936</v>
      </c>
      <c r="AY4327">
        <v>127</v>
      </c>
      <c r="AZ4327">
        <v>6256</v>
      </c>
      <c r="BA4327" t="s">
        <v>20520</v>
      </c>
      <c r="BB4327" t="s">
        <v>936</v>
      </c>
      <c r="BC4327">
        <v>127</v>
      </c>
      <c r="BD4327">
        <v>6256</v>
      </c>
      <c r="BE4327" t="s">
        <v>13672</v>
      </c>
      <c r="BF4327" t="s">
        <v>936</v>
      </c>
      <c r="BH4327">
        <v>133</v>
      </c>
      <c r="BI4327">
        <v>6256</v>
      </c>
      <c r="BJ4327" t="s">
        <v>7024</v>
      </c>
      <c r="BK4327" t="s">
        <v>936</v>
      </c>
    </row>
    <row r="4328" spans="43:63" x14ac:dyDescent="0.2">
      <c r="AQ4328">
        <v>127</v>
      </c>
      <c r="AR4328">
        <v>6260</v>
      </c>
      <c r="AS4328" t="s">
        <v>34267</v>
      </c>
      <c r="AT4328" t="s">
        <v>937</v>
      </c>
      <c r="AU4328">
        <v>127</v>
      </c>
      <c r="AV4328">
        <v>6260</v>
      </c>
      <c r="AW4328" t="s">
        <v>27369</v>
      </c>
      <c r="AX4328" t="s">
        <v>937</v>
      </c>
      <c r="AY4328">
        <v>127</v>
      </c>
      <c r="AZ4328">
        <v>6260</v>
      </c>
      <c r="BA4328" t="s">
        <v>20521</v>
      </c>
      <c r="BB4328" t="s">
        <v>937</v>
      </c>
      <c r="BC4328">
        <v>127</v>
      </c>
      <c r="BD4328">
        <v>6260</v>
      </c>
      <c r="BE4328" t="s">
        <v>13673</v>
      </c>
      <c r="BF4328" t="s">
        <v>937</v>
      </c>
      <c r="BH4328">
        <v>133</v>
      </c>
      <c r="BI4328">
        <v>6260</v>
      </c>
      <c r="BJ4328" t="s">
        <v>7025</v>
      </c>
      <c r="BK4328" t="s">
        <v>937</v>
      </c>
    </row>
    <row r="4329" spans="43:63" x14ac:dyDescent="0.2">
      <c r="AQ4329">
        <v>127</v>
      </c>
      <c r="AR4329">
        <v>6270</v>
      </c>
      <c r="AS4329" t="s">
        <v>34268</v>
      </c>
      <c r="AT4329" t="s">
        <v>937</v>
      </c>
      <c r="AU4329">
        <v>127</v>
      </c>
      <c r="AV4329">
        <v>6270</v>
      </c>
      <c r="AW4329" t="s">
        <v>27370</v>
      </c>
      <c r="AX4329" t="s">
        <v>937</v>
      </c>
      <c r="AY4329">
        <v>127</v>
      </c>
      <c r="AZ4329">
        <v>6270</v>
      </c>
      <c r="BA4329" t="s">
        <v>20522</v>
      </c>
      <c r="BB4329" t="s">
        <v>937</v>
      </c>
      <c r="BC4329">
        <v>127</v>
      </c>
      <c r="BD4329">
        <v>6270</v>
      </c>
      <c r="BE4329" t="s">
        <v>13674</v>
      </c>
      <c r="BF4329" t="s">
        <v>937</v>
      </c>
      <c r="BH4329">
        <v>133</v>
      </c>
      <c r="BI4329">
        <v>6270</v>
      </c>
      <c r="BJ4329" t="s">
        <v>7026</v>
      </c>
      <c r="BK4329" t="s">
        <v>937</v>
      </c>
    </row>
    <row r="4330" spans="43:63" x14ac:dyDescent="0.2">
      <c r="AQ4330">
        <v>127</v>
      </c>
      <c r="AR4330">
        <v>6280</v>
      </c>
      <c r="AS4330" t="s">
        <v>34269</v>
      </c>
      <c r="AT4330" t="s">
        <v>936</v>
      </c>
      <c r="AU4330">
        <v>127</v>
      </c>
      <c r="AV4330">
        <v>6280</v>
      </c>
      <c r="AW4330" t="s">
        <v>27371</v>
      </c>
      <c r="AX4330" t="s">
        <v>936</v>
      </c>
      <c r="AY4330">
        <v>127</v>
      </c>
      <c r="AZ4330">
        <v>6280</v>
      </c>
      <c r="BA4330" t="s">
        <v>20523</v>
      </c>
      <c r="BB4330" t="s">
        <v>936</v>
      </c>
      <c r="BC4330">
        <v>127</v>
      </c>
      <c r="BD4330">
        <v>6280</v>
      </c>
      <c r="BE4330" t="s">
        <v>13675</v>
      </c>
      <c r="BF4330" t="s">
        <v>936</v>
      </c>
      <c r="BH4330">
        <v>133</v>
      </c>
      <c r="BI4330">
        <v>6280</v>
      </c>
      <c r="BJ4330" t="s">
        <v>7027</v>
      </c>
      <c r="BK4330" t="s">
        <v>936</v>
      </c>
    </row>
    <row r="4331" spans="43:63" x14ac:dyDescent="0.2">
      <c r="AQ4331">
        <v>127</v>
      </c>
      <c r="AR4331">
        <v>6290</v>
      </c>
      <c r="AS4331" t="s">
        <v>34270</v>
      </c>
      <c r="AT4331" t="s">
        <v>936</v>
      </c>
      <c r="AU4331">
        <v>127</v>
      </c>
      <c r="AV4331">
        <v>6290</v>
      </c>
      <c r="AW4331" t="s">
        <v>27372</v>
      </c>
      <c r="AX4331" t="s">
        <v>936</v>
      </c>
      <c r="AY4331">
        <v>127</v>
      </c>
      <c r="AZ4331">
        <v>6290</v>
      </c>
      <c r="BA4331" t="s">
        <v>20524</v>
      </c>
      <c r="BB4331" t="s">
        <v>936</v>
      </c>
      <c r="BC4331">
        <v>127</v>
      </c>
      <c r="BD4331">
        <v>6290</v>
      </c>
      <c r="BE4331" t="s">
        <v>13676</v>
      </c>
      <c r="BF4331" t="s">
        <v>936</v>
      </c>
      <c r="BH4331">
        <v>133</v>
      </c>
      <c r="BI4331">
        <v>6290</v>
      </c>
      <c r="BJ4331" t="s">
        <v>7028</v>
      </c>
      <c r="BK4331" t="s">
        <v>936</v>
      </c>
    </row>
    <row r="4332" spans="43:63" x14ac:dyDescent="0.2">
      <c r="AQ4332">
        <v>127</v>
      </c>
      <c r="AR4332">
        <v>6300</v>
      </c>
      <c r="AS4332" t="s">
        <v>34271</v>
      </c>
      <c r="AT4332" t="s">
        <v>936</v>
      </c>
      <c r="AU4332">
        <v>127</v>
      </c>
      <c r="AV4332">
        <v>6300</v>
      </c>
      <c r="AW4332" t="s">
        <v>27373</v>
      </c>
      <c r="AX4332" t="s">
        <v>936</v>
      </c>
      <c r="AY4332">
        <v>127</v>
      </c>
      <c r="AZ4332">
        <v>6300</v>
      </c>
      <c r="BA4332" t="s">
        <v>20525</v>
      </c>
      <c r="BB4332" t="s">
        <v>936</v>
      </c>
      <c r="BC4332">
        <v>127</v>
      </c>
      <c r="BD4332">
        <v>6300</v>
      </c>
      <c r="BE4332" t="s">
        <v>13677</v>
      </c>
      <c r="BF4332" t="s">
        <v>936</v>
      </c>
      <c r="BH4332">
        <v>133</v>
      </c>
      <c r="BI4332">
        <v>6300</v>
      </c>
      <c r="BJ4332" t="s">
        <v>7029</v>
      </c>
      <c r="BK4332" t="s">
        <v>938</v>
      </c>
    </row>
    <row r="4333" spans="43:63" x14ac:dyDescent="0.2">
      <c r="AQ4333">
        <v>127</v>
      </c>
      <c r="AR4333">
        <v>6310</v>
      </c>
      <c r="AS4333" t="s">
        <v>34272</v>
      </c>
      <c r="AT4333" t="s">
        <v>936</v>
      </c>
      <c r="AU4333">
        <v>127</v>
      </c>
      <c r="AV4333">
        <v>6310</v>
      </c>
      <c r="AW4333" t="s">
        <v>27374</v>
      </c>
      <c r="AX4333" t="s">
        <v>936</v>
      </c>
      <c r="AY4333">
        <v>127</v>
      </c>
      <c r="AZ4333">
        <v>6310</v>
      </c>
      <c r="BA4333" t="s">
        <v>20526</v>
      </c>
      <c r="BB4333" t="s">
        <v>936</v>
      </c>
      <c r="BC4333">
        <v>127</v>
      </c>
      <c r="BD4333">
        <v>6310</v>
      </c>
      <c r="BE4333" t="s">
        <v>13678</v>
      </c>
      <c r="BF4333" t="s">
        <v>936</v>
      </c>
      <c r="BH4333">
        <v>133</v>
      </c>
      <c r="BI4333">
        <v>6310</v>
      </c>
      <c r="BJ4333" t="s">
        <v>7030</v>
      </c>
      <c r="BK4333" t="s">
        <v>936</v>
      </c>
    </row>
    <row r="4334" spans="43:63" x14ac:dyDescent="0.2">
      <c r="AQ4334">
        <v>127</v>
      </c>
      <c r="AR4334">
        <v>6320</v>
      </c>
      <c r="AS4334" t="s">
        <v>34273</v>
      </c>
      <c r="AT4334" t="s">
        <v>936</v>
      </c>
      <c r="AU4334">
        <v>127</v>
      </c>
      <c r="AV4334">
        <v>6320</v>
      </c>
      <c r="AW4334" t="s">
        <v>27375</v>
      </c>
      <c r="AX4334" t="s">
        <v>936</v>
      </c>
      <c r="AY4334">
        <v>127</v>
      </c>
      <c r="AZ4334">
        <v>6320</v>
      </c>
      <c r="BA4334" t="s">
        <v>20527</v>
      </c>
      <c r="BB4334" t="s">
        <v>936</v>
      </c>
      <c r="BC4334">
        <v>127</v>
      </c>
      <c r="BD4334">
        <v>6320</v>
      </c>
      <c r="BE4334" t="s">
        <v>13679</v>
      </c>
      <c r="BF4334" t="s">
        <v>936</v>
      </c>
      <c r="BH4334">
        <v>133</v>
      </c>
      <c r="BI4334">
        <v>6320</v>
      </c>
      <c r="BJ4334" t="s">
        <v>7031</v>
      </c>
      <c r="BK4334" t="s">
        <v>938</v>
      </c>
    </row>
    <row r="4335" spans="43:63" x14ac:dyDescent="0.2">
      <c r="AQ4335">
        <v>127</v>
      </c>
      <c r="AR4335">
        <v>6330</v>
      </c>
      <c r="AS4335" t="s">
        <v>34274</v>
      </c>
      <c r="AT4335" t="s">
        <v>936</v>
      </c>
      <c r="AU4335">
        <v>127</v>
      </c>
      <c r="AV4335">
        <v>6330</v>
      </c>
      <c r="AW4335" t="s">
        <v>27376</v>
      </c>
      <c r="AX4335" t="s">
        <v>936</v>
      </c>
      <c r="AY4335">
        <v>127</v>
      </c>
      <c r="AZ4335">
        <v>6330</v>
      </c>
      <c r="BA4335" t="s">
        <v>20528</v>
      </c>
      <c r="BB4335" t="s">
        <v>936</v>
      </c>
      <c r="BC4335">
        <v>127</v>
      </c>
      <c r="BD4335">
        <v>6330</v>
      </c>
      <c r="BE4335" t="s">
        <v>13680</v>
      </c>
      <c r="BF4335" t="s">
        <v>936</v>
      </c>
      <c r="BH4335">
        <v>133</v>
      </c>
      <c r="BI4335">
        <v>6330</v>
      </c>
      <c r="BJ4335" t="s">
        <v>7032</v>
      </c>
      <c r="BK4335" t="s">
        <v>936</v>
      </c>
    </row>
    <row r="4336" spans="43:63" x14ac:dyDescent="0.2">
      <c r="AQ4336">
        <v>127</v>
      </c>
      <c r="AR4336">
        <v>6340</v>
      </c>
      <c r="AS4336" t="s">
        <v>34275</v>
      </c>
      <c r="AT4336" t="s">
        <v>936</v>
      </c>
      <c r="AU4336">
        <v>127</v>
      </c>
      <c r="AV4336">
        <v>6340</v>
      </c>
      <c r="AW4336" t="s">
        <v>27377</v>
      </c>
      <c r="AX4336" t="s">
        <v>936</v>
      </c>
      <c r="AY4336">
        <v>127</v>
      </c>
      <c r="AZ4336">
        <v>6340</v>
      </c>
      <c r="BA4336" t="s">
        <v>20529</v>
      </c>
      <c r="BB4336" t="s">
        <v>936</v>
      </c>
      <c r="BC4336">
        <v>127</v>
      </c>
      <c r="BD4336">
        <v>6340</v>
      </c>
      <c r="BE4336" t="s">
        <v>13681</v>
      </c>
      <c r="BF4336" t="s">
        <v>936</v>
      </c>
      <c r="BH4336">
        <v>133</v>
      </c>
      <c r="BI4336">
        <v>6340</v>
      </c>
      <c r="BJ4336" t="s">
        <v>7033</v>
      </c>
      <c r="BK4336" t="s">
        <v>936</v>
      </c>
    </row>
    <row r="4337" spans="43:63" x14ac:dyDescent="0.2">
      <c r="AQ4337">
        <v>127</v>
      </c>
      <c r="AR4337">
        <v>6350</v>
      </c>
      <c r="AS4337" t="s">
        <v>34276</v>
      </c>
      <c r="AT4337" t="s">
        <v>936</v>
      </c>
      <c r="AU4337">
        <v>127</v>
      </c>
      <c r="AV4337">
        <v>6350</v>
      </c>
      <c r="AW4337" t="s">
        <v>27378</v>
      </c>
      <c r="AX4337" t="s">
        <v>936</v>
      </c>
      <c r="AY4337">
        <v>127</v>
      </c>
      <c r="AZ4337">
        <v>6350</v>
      </c>
      <c r="BA4337" t="s">
        <v>20530</v>
      </c>
      <c r="BB4337" t="s">
        <v>936</v>
      </c>
      <c r="BC4337">
        <v>127</v>
      </c>
      <c r="BD4337">
        <v>6350</v>
      </c>
      <c r="BE4337" t="s">
        <v>13682</v>
      </c>
      <c r="BF4337" t="s">
        <v>936</v>
      </c>
      <c r="BH4337">
        <v>133</v>
      </c>
      <c r="BI4337">
        <v>6350</v>
      </c>
      <c r="BJ4337" t="s">
        <v>7034</v>
      </c>
      <c r="BK4337" t="s">
        <v>936</v>
      </c>
    </row>
    <row r="4338" spans="43:63" x14ac:dyDescent="0.2">
      <c r="AQ4338">
        <v>127</v>
      </c>
      <c r="AR4338">
        <v>6360</v>
      </c>
      <c r="AS4338" t="s">
        <v>34277</v>
      </c>
      <c r="AT4338" t="s">
        <v>936</v>
      </c>
      <c r="AU4338">
        <v>127</v>
      </c>
      <c r="AV4338">
        <v>6360</v>
      </c>
      <c r="AW4338" t="s">
        <v>27379</v>
      </c>
      <c r="AX4338" t="s">
        <v>936</v>
      </c>
      <c r="AY4338">
        <v>127</v>
      </c>
      <c r="AZ4338">
        <v>6360</v>
      </c>
      <c r="BA4338" t="s">
        <v>20531</v>
      </c>
      <c r="BB4338" t="s">
        <v>936</v>
      </c>
      <c r="BC4338">
        <v>127</v>
      </c>
      <c r="BD4338">
        <v>6360</v>
      </c>
      <c r="BE4338" t="s">
        <v>13683</v>
      </c>
      <c r="BF4338" t="s">
        <v>936</v>
      </c>
      <c r="BH4338">
        <v>133</v>
      </c>
      <c r="BI4338">
        <v>6360</v>
      </c>
      <c r="BJ4338" t="s">
        <v>7035</v>
      </c>
      <c r="BK4338" t="s">
        <v>936</v>
      </c>
    </row>
    <row r="4339" spans="43:63" x14ac:dyDescent="0.2">
      <c r="AQ4339">
        <v>127</v>
      </c>
      <c r="AR4339">
        <v>7205</v>
      </c>
      <c r="AS4339" t="s">
        <v>34278</v>
      </c>
      <c r="AT4339" t="s">
        <v>937</v>
      </c>
      <c r="AU4339">
        <v>127</v>
      </c>
      <c r="AV4339">
        <v>7205</v>
      </c>
      <c r="AW4339" t="s">
        <v>27380</v>
      </c>
      <c r="AX4339" t="s">
        <v>937</v>
      </c>
      <c r="AY4339">
        <v>127</v>
      </c>
      <c r="AZ4339">
        <v>7205</v>
      </c>
      <c r="BA4339" t="s">
        <v>20532</v>
      </c>
      <c r="BB4339" t="s">
        <v>937</v>
      </c>
      <c r="BC4339">
        <v>127</v>
      </c>
      <c r="BD4339">
        <v>7205</v>
      </c>
      <c r="BE4339" t="s">
        <v>13684</v>
      </c>
      <c r="BF4339" t="s">
        <v>937</v>
      </c>
      <c r="BH4339">
        <v>133</v>
      </c>
      <c r="BI4339">
        <v>7205</v>
      </c>
      <c r="BJ4339" t="s">
        <v>7036</v>
      </c>
      <c r="BK4339" t="s">
        <v>937</v>
      </c>
    </row>
    <row r="4340" spans="43:63" x14ac:dyDescent="0.2">
      <c r="AQ4340">
        <v>127</v>
      </c>
      <c r="AR4340">
        <v>7206</v>
      </c>
      <c r="AS4340" t="s">
        <v>34279</v>
      </c>
      <c r="AT4340" t="s">
        <v>936</v>
      </c>
      <c r="AU4340">
        <v>127</v>
      </c>
      <c r="AV4340">
        <v>7206</v>
      </c>
      <c r="AW4340" t="s">
        <v>27381</v>
      </c>
      <c r="AX4340" t="s">
        <v>936</v>
      </c>
      <c r="AY4340">
        <v>127</v>
      </c>
      <c r="AZ4340">
        <v>7206</v>
      </c>
      <c r="BA4340" t="s">
        <v>20533</v>
      </c>
      <c r="BB4340" t="s">
        <v>936</v>
      </c>
      <c r="BC4340">
        <v>127</v>
      </c>
      <c r="BD4340">
        <v>7206</v>
      </c>
      <c r="BE4340" t="s">
        <v>13685</v>
      </c>
      <c r="BF4340" t="s">
        <v>936</v>
      </c>
      <c r="BH4340">
        <v>133</v>
      </c>
      <c r="BI4340">
        <v>7206</v>
      </c>
      <c r="BJ4340" t="s">
        <v>7037</v>
      </c>
      <c r="BK4340" t="s">
        <v>937</v>
      </c>
    </row>
    <row r="4341" spans="43:63" x14ac:dyDescent="0.2">
      <c r="AQ4341">
        <v>127</v>
      </c>
      <c r="AR4341">
        <v>7207</v>
      </c>
      <c r="AS4341" t="s">
        <v>34280</v>
      </c>
      <c r="AT4341" t="s">
        <v>936</v>
      </c>
      <c r="AU4341">
        <v>127</v>
      </c>
      <c r="AV4341">
        <v>7207</v>
      </c>
      <c r="AW4341" t="s">
        <v>27382</v>
      </c>
      <c r="AX4341" t="s">
        <v>936</v>
      </c>
      <c r="AY4341">
        <v>127</v>
      </c>
      <c r="AZ4341">
        <v>7207</v>
      </c>
      <c r="BA4341" t="s">
        <v>20534</v>
      </c>
      <c r="BB4341" t="s">
        <v>936</v>
      </c>
      <c r="BC4341">
        <v>127</v>
      </c>
      <c r="BD4341">
        <v>7207</v>
      </c>
      <c r="BE4341" t="s">
        <v>13686</v>
      </c>
      <c r="BF4341" t="s">
        <v>936</v>
      </c>
      <c r="BH4341">
        <v>133</v>
      </c>
      <c r="BI4341">
        <v>7207</v>
      </c>
      <c r="BJ4341" t="s">
        <v>7038</v>
      </c>
      <c r="BK4341" t="s">
        <v>937</v>
      </c>
    </row>
    <row r="4342" spans="43:63" x14ac:dyDescent="0.2">
      <c r="AQ4342">
        <v>127</v>
      </c>
      <c r="AR4342">
        <v>7210</v>
      </c>
      <c r="AS4342" t="s">
        <v>34281</v>
      </c>
      <c r="AT4342" t="s">
        <v>938</v>
      </c>
      <c r="AU4342">
        <v>127</v>
      </c>
      <c r="AV4342">
        <v>7210</v>
      </c>
      <c r="AW4342" t="s">
        <v>27383</v>
      </c>
      <c r="AX4342" t="s">
        <v>938</v>
      </c>
      <c r="AY4342">
        <v>127</v>
      </c>
      <c r="AZ4342">
        <v>7210</v>
      </c>
      <c r="BA4342" t="s">
        <v>20535</v>
      </c>
      <c r="BB4342" t="s">
        <v>938</v>
      </c>
      <c r="BC4342">
        <v>127</v>
      </c>
      <c r="BD4342">
        <v>7210</v>
      </c>
      <c r="BE4342" t="s">
        <v>13687</v>
      </c>
      <c r="BF4342" t="s">
        <v>938</v>
      </c>
      <c r="BH4342">
        <v>133</v>
      </c>
      <c r="BI4342">
        <v>7210</v>
      </c>
      <c r="BJ4342" t="s">
        <v>7039</v>
      </c>
      <c r="BK4342" t="s">
        <v>936</v>
      </c>
    </row>
    <row r="4343" spans="43:63" x14ac:dyDescent="0.2">
      <c r="AQ4343">
        <v>127</v>
      </c>
      <c r="AR4343">
        <v>8073</v>
      </c>
      <c r="AS4343" t="s">
        <v>34282</v>
      </c>
      <c r="AT4343" t="s">
        <v>936</v>
      </c>
      <c r="AU4343">
        <v>127</v>
      </c>
      <c r="AV4343">
        <v>8073</v>
      </c>
      <c r="AW4343" t="s">
        <v>27384</v>
      </c>
      <c r="AX4343" t="s">
        <v>936</v>
      </c>
      <c r="AY4343">
        <v>127</v>
      </c>
      <c r="AZ4343">
        <v>8073</v>
      </c>
      <c r="BA4343" t="s">
        <v>20536</v>
      </c>
      <c r="BB4343" t="s">
        <v>936</v>
      </c>
      <c r="BC4343">
        <v>127</v>
      </c>
      <c r="BD4343">
        <v>8073</v>
      </c>
      <c r="BE4343" t="s">
        <v>13688</v>
      </c>
      <c r="BF4343" t="s">
        <v>936</v>
      </c>
      <c r="BH4343">
        <v>133</v>
      </c>
      <c r="BI4343">
        <v>8073</v>
      </c>
      <c r="BJ4343" t="s">
        <v>7040</v>
      </c>
      <c r="BK4343" t="s">
        <v>936</v>
      </c>
    </row>
    <row r="4344" spans="43:63" x14ac:dyDescent="0.2">
      <c r="AQ4344">
        <v>127</v>
      </c>
      <c r="AR4344">
        <v>8074</v>
      </c>
      <c r="AS4344" t="s">
        <v>34283</v>
      </c>
      <c r="AT4344" t="s">
        <v>937</v>
      </c>
      <c r="AU4344">
        <v>127</v>
      </c>
      <c r="AV4344">
        <v>8074</v>
      </c>
      <c r="AW4344" t="s">
        <v>27385</v>
      </c>
      <c r="AX4344" t="s">
        <v>937</v>
      </c>
      <c r="AY4344">
        <v>127</v>
      </c>
      <c r="AZ4344">
        <v>8074</v>
      </c>
      <c r="BA4344" t="s">
        <v>20537</v>
      </c>
      <c r="BB4344" t="s">
        <v>937</v>
      </c>
      <c r="BC4344">
        <v>127</v>
      </c>
      <c r="BD4344">
        <v>8074</v>
      </c>
      <c r="BE4344" t="s">
        <v>13689</v>
      </c>
      <c r="BF4344" t="s">
        <v>937</v>
      </c>
      <c r="BH4344">
        <v>133</v>
      </c>
      <c r="BI4344">
        <v>8074</v>
      </c>
      <c r="BJ4344" t="s">
        <v>7041</v>
      </c>
      <c r="BK4344" t="s">
        <v>937</v>
      </c>
    </row>
    <row r="4345" spans="43:63" x14ac:dyDescent="0.2">
      <c r="AQ4345">
        <v>127</v>
      </c>
      <c r="AR4345">
        <v>8075</v>
      </c>
      <c r="AS4345" t="s">
        <v>34284</v>
      </c>
      <c r="AT4345" t="s">
        <v>936</v>
      </c>
      <c r="AU4345">
        <v>127</v>
      </c>
      <c r="AV4345">
        <v>8075</v>
      </c>
      <c r="AW4345" t="s">
        <v>27386</v>
      </c>
      <c r="AX4345" t="s">
        <v>936</v>
      </c>
      <c r="AY4345">
        <v>127</v>
      </c>
      <c r="AZ4345">
        <v>8075</v>
      </c>
      <c r="BA4345" t="s">
        <v>20538</v>
      </c>
      <c r="BB4345" t="s">
        <v>936</v>
      </c>
      <c r="BC4345">
        <v>127</v>
      </c>
      <c r="BD4345">
        <v>8075</v>
      </c>
      <c r="BE4345" t="s">
        <v>13690</v>
      </c>
      <c r="BF4345" t="s">
        <v>936</v>
      </c>
      <c r="BH4345">
        <v>133</v>
      </c>
      <c r="BI4345">
        <v>8075</v>
      </c>
      <c r="BJ4345" t="s">
        <v>7042</v>
      </c>
      <c r="BK4345" t="s">
        <v>937</v>
      </c>
    </row>
    <row r="4346" spans="43:63" x14ac:dyDescent="0.2">
      <c r="AQ4346">
        <v>127</v>
      </c>
      <c r="AR4346">
        <v>8076</v>
      </c>
      <c r="AS4346" t="s">
        <v>34285</v>
      </c>
      <c r="AT4346" t="s">
        <v>937</v>
      </c>
      <c r="AU4346">
        <v>127</v>
      </c>
      <c r="AV4346">
        <v>8076</v>
      </c>
      <c r="AW4346" t="s">
        <v>27387</v>
      </c>
      <c r="AX4346" t="s">
        <v>937</v>
      </c>
      <c r="AY4346">
        <v>127</v>
      </c>
      <c r="AZ4346">
        <v>8076</v>
      </c>
      <c r="BA4346" t="s">
        <v>20539</v>
      </c>
      <c r="BB4346" t="s">
        <v>937</v>
      </c>
      <c r="BC4346">
        <v>127</v>
      </c>
      <c r="BD4346">
        <v>8076</v>
      </c>
      <c r="BE4346" t="s">
        <v>13691</v>
      </c>
      <c r="BF4346" t="s">
        <v>937</v>
      </c>
      <c r="BH4346">
        <v>133</v>
      </c>
      <c r="BI4346">
        <v>8076</v>
      </c>
      <c r="BJ4346" t="s">
        <v>7043</v>
      </c>
      <c r="BK4346" t="s">
        <v>938</v>
      </c>
    </row>
    <row r="4347" spans="43:63" x14ac:dyDescent="0.2">
      <c r="AQ4347">
        <v>127</v>
      </c>
      <c r="AR4347">
        <v>8077</v>
      </c>
      <c r="AS4347" t="s">
        <v>34286</v>
      </c>
      <c r="AT4347" t="s">
        <v>937</v>
      </c>
      <c r="AU4347">
        <v>127</v>
      </c>
      <c r="AV4347">
        <v>8077</v>
      </c>
      <c r="AW4347" t="s">
        <v>27388</v>
      </c>
      <c r="AX4347" t="s">
        <v>937</v>
      </c>
      <c r="AY4347">
        <v>127</v>
      </c>
      <c r="AZ4347">
        <v>8077</v>
      </c>
      <c r="BA4347" t="s">
        <v>20540</v>
      </c>
      <c r="BB4347" t="s">
        <v>937</v>
      </c>
      <c r="BC4347">
        <v>127</v>
      </c>
      <c r="BD4347">
        <v>8077</v>
      </c>
      <c r="BE4347" t="s">
        <v>13692</v>
      </c>
      <c r="BF4347" t="s">
        <v>937</v>
      </c>
      <c r="BH4347">
        <v>133</v>
      </c>
      <c r="BI4347">
        <v>8077</v>
      </c>
      <c r="BJ4347" t="s">
        <v>7044</v>
      </c>
      <c r="BK4347" t="s">
        <v>937</v>
      </c>
    </row>
    <row r="4348" spans="43:63" x14ac:dyDescent="0.2">
      <c r="AQ4348">
        <v>127</v>
      </c>
      <c r="AR4348">
        <v>8078</v>
      </c>
      <c r="AS4348" t="s">
        <v>34287</v>
      </c>
      <c r="AT4348" t="s">
        <v>937</v>
      </c>
      <c r="AU4348">
        <v>127</v>
      </c>
      <c r="AV4348">
        <v>8078</v>
      </c>
      <c r="AW4348" t="s">
        <v>27389</v>
      </c>
      <c r="AX4348" t="s">
        <v>937</v>
      </c>
      <c r="AY4348">
        <v>127</v>
      </c>
      <c r="AZ4348">
        <v>8078</v>
      </c>
      <c r="BA4348" t="s">
        <v>20541</v>
      </c>
      <c r="BB4348" t="s">
        <v>937</v>
      </c>
      <c r="BC4348">
        <v>127</v>
      </c>
      <c r="BD4348">
        <v>8078</v>
      </c>
      <c r="BE4348" t="s">
        <v>13693</v>
      </c>
      <c r="BF4348" t="s">
        <v>937</v>
      </c>
      <c r="BH4348">
        <v>133</v>
      </c>
      <c r="BI4348">
        <v>8078</v>
      </c>
      <c r="BJ4348" t="s">
        <v>7045</v>
      </c>
      <c r="BK4348" t="s">
        <v>937</v>
      </c>
    </row>
    <row r="4349" spans="43:63" x14ac:dyDescent="0.2">
      <c r="AQ4349">
        <v>127</v>
      </c>
      <c r="AR4349">
        <v>8079</v>
      </c>
      <c r="AS4349" t="s">
        <v>34288</v>
      </c>
      <c r="AT4349" t="s">
        <v>937</v>
      </c>
      <c r="AU4349">
        <v>127</v>
      </c>
      <c r="AV4349">
        <v>8079</v>
      </c>
      <c r="AW4349" t="s">
        <v>27390</v>
      </c>
      <c r="AX4349" t="s">
        <v>937</v>
      </c>
      <c r="AY4349">
        <v>127</v>
      </c>
      <c r="AZ4349">
        <v>8079</v>
      </c>
      <c r="BA4349" t="s">
        <v>20542</v>
      </c>
      <c r="BB4349" t="s">
        <v>937</v>
      </c>
      <c r="BC4349">
        <v>127</v>
      </c>
      <c r="BD4349">
        <v>8079</v>
      </c>
      <c r="BE4349" t="s">
        <v>13694</v>
      </c>
      <c r="BF4349" t="s">
        <v>937</v>
      </c>
      <c r="BH4349">
        <v>133</v>
      </c>
      <c r="BI4349">
        <v>8079</v>
      </c>
      <c r="BJ4349" t="s">
        <v>7046</v>
      </c>
      <c r="BK4349" t="s">
        <v>937</v>
      </c>
    </row>
    <row r="4350" spans="43:63" x14ac:dyDescent="0.2">
      <c r="AQ4350">
        <v>127</v>
      </c>
      <c r="AR4350">
        <v>8080</v>
      </c>
      <c r="AS4350" t="s">
        <v>34289</v>
      </c>
      <c r="AT4350" t="s">
        <v>938</v>
      </c>
      <c r="AU4350">
        <v>127</v>
      </c>
      <c r="AV4350">
        <v>8080</v>
      </c>
      <c r="AW4350" t="s">
        <v>27391</v>
      </c>
      <c r="AX4350" t="s">
        <v>938</v>
      </c>
      <c r="AY4350">
        <v>127</v>
      </c>
      <c r="AZ4350">
        <v>8080</v>
      </c>
      <c r="BA4350" t="s">
        <v>20543</v>
      </c>
      <c r="BB4350" t="s">
        <v>938</v>
      </c>
      <c r="BC4350">
        <v>127</v>
      </c>
      <c r="BD4350">
        <v>8080</v>
      </c>
      <c r="BE4350" t="s">
        <v>13695</v>
      </c>
      <c r="BF4350" t="s">
        <v>938</v>
      </c>
      <c r="BH4350">
        <v>133</v>
      </c>
      <c r="BI4350">
        <v>8080</v>
      </c>
      <c r="BJ4350" t="s">
        <v>7047</v>
      </c>
      <c r="BK4350" t="s">
        <v>937</v>
      </c>
    </row>
    <row r="4351" spans="43:63" x14ac:dyDescent="0.2">
      <c r="AQ4351">
        <v>127</v>
      </c>
      <c r="AR4351">
        <v>8081</v>
      </c>
      <c r="AS4351" t="s">
        <v>34290</v>
      </c>
      <c r="AT4351" t="s">
        <v>938</v>
      </c>
      <c r="AU4351">
        <v>127</v>
      </c>
      <c r="AV4351">
        <v>8081</v>
      </c>
      <c r="AW4351" t="s">
        <v>27392</v>
      </c>
      <c r="AX4351" t="s">
        <v>938</v>
      </c>
      <c r="AY4351">
        <v>127</v>
      </c>
      <c r="AZ4351">
        <v>8081</v>
      </c>
      <c r="BA4351" t="s">
        <v>20544</v>
      </c>
      <c r="BB4351" t="s">
        <v>938</v>
      </c>
      <c r="BC4351">
        <v>127</v>
      </c>
      <c r="BD4351">
        <v>8081</v>
      </c>
      <c r="BE4351" t="s">
        <v>13696</v>
      </c>
      <c r="BF4351" t="s">
        <v>938</v>
      </c>
      <c r="BH4351">
        <v>133</v>
      </c>
      <c r="BI4351">
        <v>8081</v>
      </c>
      <c r="BJ4351" t="s">
        <v>7048</v>
      </c>
      <c r="BK4351" t="s">
        <v>937</v>
      </c>
    </row>
    <row r="4352" spans="43:63" x14ac:dyDescent="0.2">
      <c r="AQ4352">
        <v>127</v>
      </c>
      <c r="AR4352">
        <v>8082</v>
      </c>
      <c r="AS4352" t="s">
        <v>34291</v>
      </c>
      <c r="AT4352" t="s">
        <v>937</v>
      </c>
      <c r="AU4352">
        <v>127</v>
      </c>
      <c r="AV4352">
        <v>8082</v>
      </c>
      <c r="AW4352" t="s">
        <v>27393</v>
      </c>
      <c r="AX4352" t="s">
        <v>937</v>
      </c>
      <c r="AY4352">
        <v>127</v>
      </c>
      <c r="AZ4352">
        <v>8082</v>
      </c>
      <c r="BA4352" t="s">
        <v>20545</v>
      </c>
      <c r="BB4352" t="s">
        <v>937</v>
      </c>
      <c r="BC4352">
        <v>127</v>
      </c>
      <c r="BD4352">
        <v>8082</v>
      </c>
      <c r="BE4352" t="s">
        <v>13697</v>
      </c>
      <c r="BF4352" t="s">
        <v>937</v>
      </c>
      <c r="BH4352">
        <v>133</v>
      </c>
      <c r="BI4352">
        <v>8082</v>
      </c>
      <c r="BJ4352" t="s">
        <v>7049</v>
      </c>
      <c r="BK4352" t="s">
        <v>937</v>
      </c>
    </row>
    <row r="4353" spans="43:63" x14ac:dyDescent="0.2">
      <c r="AQ4353">
        <v>127</v>
      </c>
      <c r="AR4353">
        <v>8083</v>
      </c>
      <c r="AS4353" t="s">
        <v>34292</v>
      </c>
      <c r="AT4353" t="s">
        <v>937</v>
      </c>
      <c r="AU4353">
        <v>127</v>
      </c>
      <c r="AV4353">
        <v>8083</v>
      </c>
      <c r="AW4353" t="s">
        <v>27394</v>
      </c>
      <c r="AX4353" t="s">
        <v>937</v>
      </c>
      <c r="AY4353">
        <v>127</v>
      </c>
      <c r="AZ4353">
        <v>8083</v>
      </c>
      <c r="BA4353" t="s">
        <v>20546</v>
      </c>
      <c r="BB4353" t="s">
        <v>937</v>
      </c>
      <c r="BC4353">
        <v>127</v>
      </c>
      <c r="BD4353">
        <v>8083</v>
      </c>
      <c r="BE4353" t="s">
        <v>13698</v>
      </c>
      <c r="BF4353" t="s">
        <v>937</v>
      </c>
      <c r="BH4353">
        <v>133</v>
      </c>
      <c r="BI4353">
        <v>8083</v>
      </c>
      <c r="BJ4353" t="s">
        <v>7050</v>
      </c>
      <c r="BK4353" t="s">
        <v>937</v>
      </c>
    </row>
    <row r="4354" spans="43:63" x14ac:dyDescent="0.2">
      <c r="AQ4354">
        <v>127</v>
      </c>
      <c r="AR4354">
        <v>8084</v>
      </c>
      <c r="AS4354" t="s">
        <v>34293</v>
      </c>
      <c r="AT4354" t="s">
        <v>937</v>
      </c>
      <c r="AU4354">
        <v>127</v>
      </c>
      <c r="AV4354">
        <v>8084</v>
      </c>
      <c r="AW4354" t="s">
        <v>27395</v>
      </c>
      <c r="AX4354" t="s">
        <v>937</v>
      </c>
      <c r="AY4354">
        <v>127</v>
      </c>
      <c r="AZ4354">
        <v>8084</v>
      </c>
      <c r="BA4354" t="s">
        <v>20547</v>
      </c>
      <c r="BB4354" t="s">
        <v>937</v>
      </c>
      <c r="BC4354">
        <v>127</v>
      </c>
      <c r="BD4354">
        <v>8084</v>
      </c>
      <c r="BE4354" t="s">
        <v>13699</v>
      </c>
      <c r="BF4354" t="s">
        <v>937</v>
      </c>
      <c r="BH4354">
        <v>133</v>
      </c>
      <c r="BI4354">
        <v>8084</v>
      </c>
      <c r="BJ4354" t="s">
        <v>7051</v>
      </c>
      <c r="BK4354" t="s">
        <v>937</v>
      </c>
    </row>
    <row r="4355" spans="43:63" x14ac:dyDescent="0.2">
      <c r="AQ4355">
        <v>129</v>
      </c>
      <c r="AR4355">
        <v>6010</v>
      </c>
      <c r="AS4355" t="s">
        <v>34294</v>
      </c>
      <c r="AT4355" t="s">
        <v>937</v>
      </c>
      <c r="AU4355">
        <v>129</v>
      </c>
      <c r="AV4355">
        <v>6010</v>
      </c>
      <c r="AW4355" t="s">
        <v>27396</v>
      </c>
      <c r="AX4355" t="s">
        <v>937</v>
      </c>
      <c r="AY4355">
        <v>129</v>
      </c>
      <c r="AZ4355">
        <v>6010</v>
      </c>
      <c r="BA4355" t="s">
        <v>20548</v>
      </c>
      <c r="BB4355" t="s">
        <v>937</v>
      </c>
      <c r="BC4355">
        <v>129</v>
      </c>
      <c r="BD4355">
        <v>6010</v>
      </c>
      <c r="BE4355" t="s">
        <v>13700</v>
      </c>
      <c r="BF4355" t="s">
        <v>937</v>
      </c>
      <c r="BH4355">
        <v>134</v>
      </c>
      <c r="BI4355">
        <v>6010</v>
      </c>
      <c r="BJ4355" t="s">
        <v>7052</v>
      </c>
      <c r="BK4355" t="s">
        <v>937</v>
      </c>
    </row>
    <row r="4356" spans="43:63" x14ac:dyDescent="0.2">
      <c r="AQ4356">
        <v>129</v>
      </c>
      <c r="AR4356">
        <v>6020</v>
      </c>
      <c r="AS4356" t="s">
        <v>34295</v>
      </c>
      <c r="AT4356" t="s">
        <v>937</v>
      </c>
      <c r="AU4356">
        <v>129</v>
      </c>
      <c r="AV4356">
        <v>6020</v>
      </c>
      <c r="AW4356" t="s">
        <v>27397</v>
      </c>
      <c r="AX4356" t="s">
        <v>937</v>
      </c>
      <c r="AY4356">
        <v>129</v>
      </c>
      <c r="AZ4356">
        <v>6020</v>
      </c>
      <c r="BA4356" t="s">
        <v>20549</v>
      </c>
      <c r="BB4356" t="s">
        <v>937</v>
      </c>
      <c r="BC4356">
        <v>129</v>
      </c>
      <c r="BD4356">
        <v>6020</v>
      </c>
      <c r="BE4356" t="s">
        <v>13701</v>
      </c>
      <c r="BF4356" t="s">
        <v>937</v>
      </c>
      <c r="BH4356">
        <v>134</v>
      </c>
      <c r="BI4356">
        <v>6020</v>
      </c>
      <c r="BJ4356" t="s">
        <v>7053</v>
      </c>
      <c r="BK4356" t="s">
        <v>937</v>
      </c>
    </row>
    <row r="4357" spans="43:63" x14ac:dyDescent="0.2">
      <c r="AQ4357">
        <v>129</v>
      </c>
      <c r="AR4357">
        <v>6030</v>
      </c>
      <c r="AS4357" t="s">
        <v>34296</v>
      </c>
      <c r="AT4357" t="s">
        <v>937</v>
      </c>
      <c r="AU4357">
        <v>129</v>
      </c>
      <c r="AV4357">
        <v>6030</v>
      </c>
      <c r="AW4357" t="s">
        <v>27398</v>
      </c>
      <c r="AX4357" t="s">
        <v>937</v>
      </c>
      <c r="AY4357">
        <v>129</v>
      </c>
      <c r="AZ4357">
        <v>6030</v>
      </c>
      <c r="BA4357" t="s">
        <v>20550</v>
      </c>
      <c r="BB4357" t="s">
        <v>937</v>
      </c>
      <c r="BC4357">
        <v>129</v>
      </c>
      <c r="BD4357">
        <v>6030</v>
      </c>
      <c r="BE4357" t="s">
        <v>13702</v>
      </c>
      <c r="BF4357" t="s">
        <v>937</v>
      </c>
      <c r="BH4357">
        <v>134</v>
      </c>
      <c r="BI4357">
        <v>6030</v>
      </c>
      <c r="BJ4357" t="s">
        <v>7054</v>
      </c>
      <c r="BK4357" t="s">
        <v>937</v>
      </c>
    </row>
    <row r="4358" spans="43:63" x14ac:dyDescent="0.2">
      <c r="AQ4358">
        <v>129</v>
      </c>
      <c r="AR4358">
        <v>6040</v>
      </c>
      <c r="AS4358" t="s">
        <v>34297</v>
      </c>
      <c r="AT4358" t="s">
        <v>937</v>
      </c>
      <c r="AU4358">
        <v>129</v>
      </c>
      <c r="AV4358">
        <v>6040</v>
      </c>
      <c r="AW4358" t="s">
        <v>27399</v>
      </c>
      <c r="AX4358" t="s">
        <v>937</v>
      </c>
      <c r="AY4358">
        <v>129</v>
      </c>
      <c r="AZ4358">
        <v>6040</v>
      </c>
      <c r="BA4358" t="s">
        <v>20551</v>
      </c>
      <c r="BB4358" t="s">
        <v>937</v>
      </c>
      <c r="BC4358">
        <v>129</v>
      </c>
      <c r="BD4358">
        <v>6040</v>
      </c>
      <c r="BE4358" t="s">
        <v>13703</v>
      </c>
      <c r="BF4358" t="s">
        <v>937</v>
      </c>
      <c r="BH4358">
        <v>134</v>
      </c>
      <c r="BI4358">
        <v>6040</v>
      </c>
      <c r="BJ4358" t="s">
        <v>7055</v>
      </c>
      <c r="BK4358" t="s">
        <v>936</v>
      </c>
    </row>
    <row r="4359" spans="43:63" x14ac:dyDescent="0.2">
      <c r="AQ4359">
        <v>129</v>
      </c>
      <c r="AR4359">
        <v>6070</v>
      </c>
      <c r="AS4359" t="s">
        <v>34298</v>
      </c>
      <c r="AT4359" t="s">
        <v>937</v>
      </c>
      <c r="AU4359">
        <v>129</v>
      </c>
      <c r="AV4359">
        <v>6070</v>
      </c>
      <c r="AW4359" t="s">
        <v>27400</v>
      </c>
      <c r="AX4359" t="s">
        <v>937</v>
      </c>
      <c r="AY4359">
        <v>129</v>
      </c>
      <c r="AZ4359">
        <v>6070</v>
      </c>
      <c r="BA4359" t="s">
        <v>20552</v>
      </c>
      <c r="BB4359" t="s">
        <v>937</v>
      </c>
      <c r="BC4359">
        <v>129</v>
      </c>
      <c r="BD4359">
        <v>6070</v>
      </c>
      <c r="BE4359" t="s">
        <v>13704</v>
      </c>
      <c r="BF4359" t="s">
        <v>937</v>
      </c>
      <c r="BH4359">
        <v>134</v>
      </c>
      <c r="BI4359">
        <v>6070</v>
      </c>
      <c r="BJ4359" t="s">
        <v>7056</v>
      </c>
      <c r="BK4359" t="s">
        <v>936</v>
      </c>
    </row>
    <row r="4360" spans="43:63" x14ac:dyDescent="0.2">
      <c r="AQ4360">
        <v>129</v>
      </c>
      <c r="AR4360">
        <v>6080</v>
      </c>
      <c r="AS4360" t="s">
        <v>34299</v>
      </c>
      <c r="AT4360" t="s">
        <v>937</v>
      </c>
      <c r="AU4360">
        <v>129</v>
      </c>
      <c r="AV4360">
        <v>6080</v>
      </c>
      <c r="AW4360" t="s">
        <v>27401</v>
      </c>
      <c r="AX4360" t="s">
        <v>937</v>
      </c>
      <c r="AY4360">
        <v>129</v>
      </c>
      <c r="AZ4360">
        <v>6080</v>
      </c>
      <c r="BA4360" t="s">
        <v>20553</v>
      </c>
      <c r="BB4360" t="s">
        <v>937</v>
      </c>
      <c r="BC4360">
        <v>129</v>
      </c>
      <c r="BD4360">
        <v>6080</v>
      </c>
      <c r="BE4360" t="s">
        <v>13705</v>
      </c>
      <c r="BF4360" t="s">
        <v>937</v>
      </c>
      <c r="BH4360">
        <v>134</v>
      </c>
      <c r="BI4360">
        <v>6080</v>
      </c>
      <c r="BJ4360" t="s">
        <v>7057</v>
      </c>
      <c r="BK4360" t="s">
        <v>936</v>
      </c>
    </row>
    <row r="4361" spans="43:63" x14ac:dyDescent="0.2">
      <c r="AQ4361">
        <v>129</v>
      </c>
      <c r="AR4361">
        <v>6090</v>
      </c>
      <c r="AS4361" t="s">
        <v>34300</v>
      </c>
      <c r="AT4361" t="s">
        <v>937</v>
      </c>
      <c r="AU4361">
        <v>129</v>
      </c>
      <c r="AV4361">
        <v>6090</v>
      </c>
      <c r="AW4361" t="s">
        <v>27402</v>
      </c>
      <c r="AX4361" t="s">
        <v>937</v>
      </c>
      <c r="AY4361">
        <v>129</v>
      </c>
      <c r="AZ4361">
        <v>6090</v>
      </c>
      <c r="BA4361" t="s">
        <v>20554</v>
      </c>
      <c r="BB4361" t="s">
        <v>937</v>
      </c>
      <c r="BC4361">
        <v>129</v>
      </c>
      <c r="BD4361">
        <v>6090</v>
      </c>
      <c r="BE4361" t="s">
        <v>13706</v>
      </c>
      <c r="BF4361" t="s">
        <v>937</v>
      </c>
      <c r="BH4361">
        <v>134</v>
      </c>
      <c r="BI4361">
        <v>6090</v>
      </c>
      <c r="BJ4361" t="s">
        <v>7058</v>
      </c>
      <c r="BK4361" t="s">
        <v>937</v>
      </c>
    </row>
    <row r="4362" spans="43:63" x14ac:dyDescent="0.2">
      <c r="AQ4362">
        <v>129</v>
      </c>
      <c r="AR4362">
        <v>6100</v>
      </c>
      <c r="AS4362" t="s">
        <v>34301</v>
      </c>
      <c r="AT4362" t="s">
        <v>937</v>
      </c>
      <c r="AU4362">
        <v>129</v>
      </c>
      <c r="AV4362">
        <v>6100</v>
      </c>
      <c r="AW4362" t="s">
        <v>27403</v>
      </c>
      <c r="AX4362" t="s">
        <v>937</v>
      </c>
      <c r="AY4362">
        <v>129</v>
      </c>
      <c r="AZ4362">
        <v>6100</v>
      </c>
      <c r="BA4362" t="s">
        <v>20555</v>
      </c>
      <c r="BB4362" t="s">
        <v>937</v>
      </c>
      <c r="BC4362">
        <v>129</v>
      </c>
      <c r="BD4362">
        <v>6100</v>
      </c>
      <c r="BE4362" t="s">
        <v>13707</v>
      </c>
      <c r="BF4362" t="s">
        <v>937</v>
      </c>
      <c r="BH4362">
        <v>134</v>
      </c>
      <c r="BI4362">
        <v>6100</v>
      </c>
      <c r="BJ4362" t="s">
        <v>7059</v>
      </c>
      <c r="BK4362" t="s">
        <v>937</v>
      </c>
    </row>
    <row r="4363" spans="43:63" x14ac:dyDescent="0.2">
      <c r="AQ4363">
        <v>129</v>
      </c>
      <c r="AR4363">
        <v>6101</v>
      </c>
      <c r="AS4363" t="s">
        <v>34302</v>
      </c>
      <c r="AT4363" t="s">
        <v>937</v>
      </c>
      <c r="AU4363">
        <v>129</v>
      </c>
      <c r="AV4363">
        <v>6101</v>
      </c>
      <c r="AW4363" t="s">
        <v>27404</v>
      </c>
      <c r="AX4363" t="s">
        <v>937</v>
      </c>
      <c r="AY4363">
        <v>129</v>
      </c>
      <c r="AZ4363">
        <v>6101</v>
      </c>
      <c r="BA4363" t="s">
        <v>20556</v>
      </c>
      <c r="BB4363" t="s">
        <v>937</v>
      </c>
      <c r="BC4363">
        <v>129</v>
      </c>
      <c r="BD4363">
        <v>6101</v>
      </c>
      <c r="BE4363" t="s">
        <v>13708</v>
      </c>
      <c r="BF4363" t="s">
        <v>937</v>
      </c>
      <c r="BH4363">
        <v>134</v>
      </c>
      <c r="BI4363">
        <v>6101</v>
      </c>
      <c r="BJ4363" t="s">
        <v>7060</v>
      </c>
      <c r="BK4363" t="s">
        <v>939</v>
      </c>
    </row>
    <row r="4364" spans="43:63" x14ac:dyDescent="0.2">
      <c r="AQ4364">
        <v>129</v>
      </c>
      <c r="AR4364">
        <v>6110</v>
      </c>
      <c r="AS4364" t="s">
        <v>34303</v>
      </c>
      <c r="AT4364" t="s">
        <v>936</v>
      </c>
      <c r="AU4364">
        <v>129</v>
      </c>
      <c r="AV4364">
        <v>6110</v>
      </c>
      <c r="AW4364" t="s">
        <v>27405</v>
      </c>
      <c r="AX4364" t="s">
        <v>936</v>
      </c>
      <c r="AY4364">
        <v>129</v>
      </c>
      <c r="AZ4364">
        <v>6110</v>
      </c>
      <c r="BA4364" t="s">
        <v>20557</v>
      </c>
      <c r="BB4364" t="s">
        <v>936</v>
      </c>
      <c r="BC4364">
        <v>129</v>
      </c>
      <c r="BD4364">
        <v>6110</v>
      </c>
      <c r="BE4364" t="s">
        <v>13709</v>
      </c>
      <c r="BF4364" t="s">
        <v>936</v>
      </c>
      <c r="BH4364">
        <v>134</v>
      </c>
      <c r="BI4364">
        <v>6110</v>
      </c>
      <c r="BJ4364" t="s">
        <v>7061</v>
      </c>
      <c r="BK4364" t="s">
        <v>936</v>
      </c>
    </row>
    <row r="4365" spans="43:63" x14ac:dyDescent="0.2">
      <c r="AQ4365">
        <v>129</v>
      </c>
      <c r="AR4365">
        <v>6130</v>
      </c>
      <c r="AS4365" t="s">
        <v>34304</v>
      </c>
      <c r="AT4365" t="s">
        <v>938</v>
      </c>
      <c r="AU4365">
        <v>129</v>
      </c>
      <c r="AV4365">
        <v>6130</v>
      </c>
      <c r="AW4365" t="s">
        <v>27406</v>
      </c>
      <c r="AX4365" t="s">
        <v>938</v>
      </c>
      <c r="AY4365">
        <v>129</v>
      </c>
      <c r="AZ4365">
        <v>6130</v>
      </c>
      <c r="BA4365" t="s">
        <v>20558</v>
      </c>
      <c r="BB4365" t="s">
        <v>938</v>
      </c>
      <c r="BC4365">
        <v>129</v>
      </c>
      <c r="BD4365">
        <v>6130</v>
      </c>
      <c r="BE4365" t="s">
        <v>13710</v>
      </c>
      <c r="BF4365" t="s">
        <v>938</v>
      </c>
      <c r="BH4365">
        <v>134</v>
      </c>
      <c r="BI4365">
        <v>6130</v>
      </c>
      <c r="BJ4365" t="s">
        <v>7062</v>
      </c>
      <c r="BK4365" t="s">
        <v>936</v>
      </c>
    </row>
    <row r="4366" spans="43:63" x14ac:dyDescent="0.2">
      <c r="AQ4366">
        <v>129</v>
      </c>
      <c r="AR4366">
        <v>6131</v>
      </c>
      <c r="AS4366" t="s">
        <v>34305</v>
      </c>
      <c r="AT4366" t="s">
        <v>937</v>
      </c>
      <c r="AU4366">
        <v>129</v>
      </c>
      <c r="AV4366">
        <v>6131</v>
      </c>
      <c r="AW4366" t="s">
        <v>27407</v>
      </c>
      <c r="AX4366" t="s">
        <v>937</v>
      </c>
      <c r="AY4366">
        <v>129</v>
      </c>
      <c r="AZ4366">
        <v>6131</v>
      </c>
      <c r="BA4366" t="s">
        <v>20559</v>
      </c>
      <c r="BB4366" t="s">
        <v>937</v>
      </c>
      <c r="BC4366">
        <v>129</v>
      </c>
      <c r="BD4366">
        <v>6131</v>
      </c>
      <c r="BE4366" t="s">
        <v>13711</v>
      </c>
      <c r="BF4366" t="s">
        <v>937</v>
      </c>
      <c r="BH4366">
        <v>134</v>
      </c>
      <c r="BI4366">
        <v>6131</v>
      </c>
      <c r="BJ4366" t="s">
        <v>7063</v>
      </c>
      <c r="BK4366" t="s">
        <v>939</v>
      </c>
    </row>
    <row r="4367" spans="43:63" x14ac:dyDescent="0.2">
      <c r="AQ4367">
        <v>129</v>
      </c>
      <c r="AR4367">
        <v>6140</v>
      </c>
      <c r="AS4367" t="s">
        <v>34306</v>
      </c>
      <c r="AT4367" t="s">
        <v>937</v>
      </c>
      <c r="AU4367">
        <v>129</v>
      </c>
      <c r="AV4367">
        <v>6140</v>
      </c>
      <c r="AW4367" t="s">
        <v>27408</v>
      </c>
      <c r="AX4367" t="s">
        <v>937</v>
      </c>
      <c r="AY4367">
        <v>129</v>
      </c>
      <c r="AZ4367">
        <v>6140</v>
      </c>
      <c r="BA4367" t="s">
        <v>20560</v>
      </c>
      <c r="BB4367" t="s">
        <v>937</v>
      </c>
      <c r="BC4367">
        <v>129</v>
      </c>
      <c r="BD4367">
        <v>6140</v>
      </c>
      <c r="BE4367" t="s">
        <v>13712</v>
      </c>
      <c r="BF4367" t="s">
        <v>937</v>
      </c>
      <c r="BH4367">
        <v>134</v>
      </c>
      <c r="BI4367">
        <v>6140</v>
      </c>
      <c r="BJ4367" t="s">
        <v>7064</v>
      </c>
      <c r="BK4367" t="s">
        <v>937</v>
      </c>
    </row>
    <row r="4368" spans="43:63" x14ac:dyDescent="0.2">
      <c r="AQ4368">
        <v>129</v>
      </c>
      <c r="AR4368">
        <v>6150</v>
      </c>
      <c r="AS4368" t="s">
        <v>34307</v>
      </c>
      <c r="AT4368" t="s">
        <v>937</v>
      </c>
      <c r="AU4368">
        <v>129</v>
      </c>
      <c r="AV4368">
        <v>6150</v>
      </c>
      <c r="AW4368" t="s">
        <v>27409</v>
      </c>
      <c r="AX4368" t="s">
        <v>937</v>
      </c>
      <c r="AY4368">
        <v>129</v>
      </c>
      <c r="AZ4368">
        <v>6150</v>
      </c>
      <c r="BA4368" t="s">
        <v>20561</v>
      </c>
      <c r="BB4368" t="s">
        <v>937</v>
      </c>
      <c r="BC4368">
        <v>129</v>
      </c>
      <c r="BD4368">
        <v>6150</v>
      </c>
      <c r="BE4368" t="s">
        <v>13713</v>
      </c>
      <c r="BF4368" t="s">
        <v>937</v>
      </c>
      <c r="BH4368">
        <v>134</v>
      </c>
      <c r="BI4368">
        <v>6150</v>
      </c>
      <c r="BJ4368" t="s">
        <v>7065</v>
      </c>
      <c r="BK4368" t="s">
        <v>937</v>
      </c>
    </row>
    <row r="4369" spans="43:63" x14ac:dyDescent="0.2">
      <c r="AQ4369">
        <v>129</v>
      </c>
      <c r="AR4369">
        <v>6160</v>
      </c>
      <c r="AS4369" t="s">
        <v>34308</v>
      </c>
      <c r="AT4369" t="s">
        <v>937</v>
      </c>
      <c r="AU4369">
        <v>129</v>
      </c>
      <c r="AV4369">
        <v>6160</v>
      </c>
      <c r="AW4369" t="s">
        <v>27410</v>
      </c>
      <c r="AX4369" t="s">
        <v>937</v>
      </c>
      <c r="AY4369">
        <v>129</v>
      </c>
      <c r="AZ4369">
        <v>6160</v>
      </c>
      <c r="BA4369" t="s">
        <v>20562</v>
      </c>
      <c r="BB4369" t="s">
        <v>937</v>
      </c>
      <c r="BC4369">
        <v>129</v>
      </c>
      <c r="BD4369">
        <v>6160</v>
      </c>
      <c r="BE4369" t="s">
        <v>13714</v>
      </c>
      <c r="BF4369" t="s">
        <v>937</v>
      </c>
      <c r="BH4369">
        <v>134</v>
      </c>
      <c r="BI4369">
        <v>6160</v>
      </c>
      <c r="BJ4369" t="s">
        <v>7066</v>
      </c>
      <c r="BK4369" t="s">
        <v>937</v>
      </c>
    </row>
    <row r="4370" spans="43:63" x14ac:dyDescent="0.2">
      <c r="AQ4370">
        <v>129</v>
      </c>
      <c r="AR4370">
        <v>6170</v>
      </c>
      <c r="AS4370" t="s">
        <v>34309</v>
      </c>
      <c r="AT4370" t="s">
        <v>937</v>
      </c>
      <c r="AU4370">
        <v>129</v>
      </c>
      <c r="AV4370">
        <v>6170</v>
      </c>
      <c r="AW4370" t="s">
        <v>27411</v>
      </c>
      <c r="AX4370" t="s">
        <v>937</v>
      </c>
      <c r="AY4370">
        <v>129</v>
      </c>
      <c r="AZ4370">
        <v>6170</v>
      </c>
      <c r="BA4370" t="s">
        <v>20563</v>
      </c>
      <c r="BB4370" t="s">
        <v>937</v>
      </c>
      <c r="BC4370">
        <v>129</v>
      </c>
      <c r="BD4370">
        <v>6170</v>
      </c>
      <c r="BE4370" t="s">
        <v>13715</v>
      </c>
      <c r="BF4370" t="s">
        <v>937</v>
      </c>
      <c r="BH4370">
        <v>134</v>
      </c>
      <c r="BI4370">
        <v>6170</v>
      </c>
      <c r="BJ4370" t="s">
        <v>7067</v>
      </c>
      <c r="BK4370" t="s">
        <v>937</v>
      </c>
    </row>
    <row r="4371" spans="43:63" x14ac:dyDescent="0.2">
      <c r="AQ4371">
        <v>129</v>
      </c>
      <c r="AR4371">
        <v>6180</v>
      </c>
      <c r="AS4371" t="s">
        <v>34310</v>
      </c>
      <c r="AT4371" t="s">
        <v>937</v>
      </c>
      <c r="AU4371">
        <v>129</v>
      </c>
      <c r="AV4371">
        <v>6180</v>
      </c>
      <c r="AW4371" t="s">
        <v>27412</v>
      </c>
      <c r="AX4371" t="s">
        <v>937</v>
      </c>
      <c r="AY4371">
        <v>129</v>
      </c>
      <c r="AZ4371">
        <v>6180</v>
      </c>
      <c r="BA4371" t="s">
        <v>20564</v>
      </c>
      <c r="BB4371" t="s">
        <v>937</v>
      </c>
      <c r="BC4371">
        <v>129</v>
      </c>
      <c r="BD4371">
        <v>6180</v>
      </c>
      <c r="BE4371" t="s">
        <v>13716</v>
      </c>
      <c r="BF4371" t="s">
        <v>937</v>
      </c>
      <c r="BH4371">
        <v>134</v>
      </c>
      <c r="BI4371">
        <v>6180</v>
      </c>
      <c r="BJ4371" t="s">
        <v>7068</v>
      </c>
      <c r="BK4371" t="s">
        <v>937</v>
      </c>
    </row>
    <row r="4372" spans="43:63" x14ac:dyDescent="0.2">
      <c r="AQ4372">
        <v>129</v>
      </c>
      <c r="AR4372">
        <v>6190</v>
      </c>
      <c r="AS4372" t="s">
        <v>34311</v>
      </c>
      <c r="AT4372" t="s">
        <v>937</v>
      </c>
      <c r="AU4372">
        <v>129</v>
      </c>
      <c r="AV4372">
        <v>6190</v>
      </c>
      <c r="AW4372" t="s">
        <v>27413</v>
      </c>
      <c r="AX4372" t="s">
        <v>937</v>
      </c>
      <c r="AY4372">
        <v>129</v>
      </c>
      <c r="AZ4372">
        <v>6190</v>
      </c>
      <c r="BA4372" t="s">
        <v>20565</v>
      </c>
      <c r="BB4372" t="s">
        <v>937</v>
      </c>
      <c r="BC4372">
        <v>129</v>
      </c>
      <c r="BD4372">
        <v>6190</v>
      </c>
      <c r="BE4372" t="s">
        <v>13717</v>
      </c>
      <c r="BF4372" t="s">
        <v>937</v>
      </c>
      <c r="BH4372">
        <v>134</v>
      </c>
      <c r="BI4372">
        <v>6190</v>
      </c>
      <c r="BJ4372" t="s">
        <v>7069</v>
      </c>
      <c r="BK4372" t="s">
        <v>937</v>
      </c>
    </row>
    <row r="4373" spans="43:63" x14ac:dyDescent="0.2">
      <c r="AQ4373">
        <v>129</v>
      </c>
      <c r="AR4373">
        <v>6200</v>
      </c>
      <c r="AS4373" t="s">
        <v>34312</v>
      </c>
      <c r="AT4373" t="s">
        <v>937</v>
      </c>
      <c r="AU4373">
        <v>129</v>
      </c>
      <c r="AV4373">
        <v>6200</v>
      </c>
      <c r="AW4373" t="s">
        <v>27414</v>
      </c>
      <c r="AX4373" t="s">
        <v>937</v>
      </c>
      <c r="AY4373">
        <v>129</v>
      </c>
      <c r="AZ4373">
        <v>6200</v>
      </c>
      <c r="BA4373" t="s">
        <v>20566</v>
      </c>
      <c r="BB4373" t="s">
        <v>937</v>
      </c>
      <c r="BC4373">
        <v>129</v>
      </c>
      <c r="BD4373">
        <v>6200</v>
      </c>
      <c r="BE4373" t="s">
        <v>13718</v>
      </c>
      <c r="BF4373" t="s">
        <v>937</v>
      </c>
      <c r="BH4373">
        <v>134</v>
      </c>
      <c r="BI4373">
        <v>6200</v>
      </c>
      <c r="BJ4373" t="s">
        <v>7070</v>
      </c>
      <c r="BK4373" t="s">
        <v>937</v>
      </c>
    </row>
    <row r="4374" spans="43:63" x14ac:dyDescent="0.2">
      <c r="AQ4374">
        <v>129</v>
      </c>
      <c r="AR4374">
        <v>6210</v>
      </c>
      <c r="AS4374" t="s">
        <v>34313</v>
      </c>
      <c r="AT4374" t="s">
        <v>936</v>
      </c>
      <c r="AU4374">
        <v>129</v>
      </c>
      <c r="AV4374">
        <v>6210</v>
      </c>
      <c r="AW4374" t="s">
        <v>27415</v>
      </c>
      <c r="AX4374" t="s">
        <v>936</v>
      </c>
      <c r="AY4374">
        <v>129</v>
      </c>
      <c r="AZ4374">
        <v>6210</v>
      </c>
      <c r="BA4374" t="s">
        <v>20567</v>
      </c>
      <c r="BB4374" t="s">
        <v>936</v>
      </c>
      <c r="BC4374">
        <v>129</v>
      </c>
      <c r="BD4374">
        <v>6210</v>
      </c>
      <c r="BE4374" t="s">
        <v>13719</v>
      </c>
      <c r="BF4374" t="s">
        <v>936</v>
      </c>
      <c r="BH4374">
        <v>134</v>
      </c>
      <c r="BI4374">
        <v>6210</v>
      </c>
      <c r="BJ4374" t="s">
        <v>7071</v>
      </c>
      <c r="BK4374" t="s">
        <v>936</v>
      </c>
    </row>
    <row r="4375" spans="43:63" x14ac:dyDescent="0.2">
      <c r="AQ4375">
        <v>129</v>
      </c>
      <c r="AR4375">
        <v>6240</v>
      </c>
      <c r="AS4375" t="s">
        <v>34314</v>
      </c>
      <c r="AT4375" t="s">
        <v>937</v>
      </c>
      <c r="AU4375">
        <v>129</v>
      </c>
      <c r="AV4375">
        <v>6240</v>
      </c>
      <c r="AW4375" t="s">
        <v>27416</v>
      </c>
      <c r="AX4375" t="s">
        <v>937</v>
      </c>
      <c r="AY4375">
        <v>129</v>
      </c>
      <c r="AZ4375">
        <v>6240</v>
      </c>
      <c r="BA4375" t="s">
        <v>20568</v>
      </c>
      <c r="BB4375" t="s">
        <v>937</v>
      </c>
      <c r="BC4375">
        <v>129</v>
      </c>
      <c r="BD4375">
        <v>6240</v>
      </c>
      <c r="BE4375" t="s">
        <v>13720</v>
      </c>
      <c r="BF4375" t="s">
        <v>937</v>
      </c>
      <c r="BH4375">
        <v>134</v>
      </c>
      <c r="BI4375">
        <v>6240</v>
      </c>
      <c r="BJ4375" t="s">
        <v>7072</v>
      </c>
      <c r="BK4375" t="s">
        <v>937</v>
      </c>
    </row>
    <row r="4376" spans="43:63" x14ac:dyDescent="0.2">
      <c r="AQ4376">
        <v>129</v>
      </c>
      <c r="AR4376">
        <v>6250</v>
      </c>
      <c r="AS4376" t="s">
        <v>34315</v>
      </c>
      <c r="AT4376" t="s">
        <v>936</v>
      </c>
      <c r="AU4376">
        <v>129</v>
      </c>
      <c r="AV4376">
        <v>6250</v>
      </c>
      <c r="AW4376" t="s">
        <v>27417</v>
      </c>
      <c r="AX4376" t="s">
        <v>936</v>
      </c>
      <c r="AY4376">
        <v>129</v>
      </c>
      <c r="AZ4376">
        <v>6250</v>
      </c>
      <c r="BA4376" t="s">
        <v>20569</v>
      </c>
      <c r="BB4376" t="s">
        <v>936</v>
      </c>
      <c r="BC4376">
        <v>129</v>
      </c>
      <c r="BD4376">
        <v>6250</v>
      </c>
      <c r="BE4376" t="s">
        <v>13721</v>
      </c>
      <c r="BF4376" t="s">
        <v>936</v>
      </c>
      <c r="BH4376">
        <v>134</v>
      </c>
      <c r="BI4376">
        <v>6250</v>
      </c>
      <c r="BJ4376" t="s">
        <v>7073</v>
      </c>
      <c r="BK4376" t="s">
        <v>936</v>
      </c>
    </row>
    <row r="4377" spans="43:63" x14ac:dyDescent="0.2">
      <c r="AQ4377">
        <v>129</v>
      </c>
      <c r="AR4377">
        <v>6256</v>
      </c>
      <c r="AS4377" t="s">
        <v>34316</v>
      </c>
      <c r="AT4377" t="s">
        <v>936</v>
      </c>
      <c r="AU4377">
        <v>129</v>
      </c>
      <c r="AV4377">
        <v>6256</v>
      </c>
      <c r="AW4377" t="s">
        <v>27418</v>
      </c>
      <c r="AX4377" t="s">
        <v>936</v>
      </c>
      <c r="AY4377">
        <v>129</v>
      </c>
      <c r="AZ4377">
        <v>6256</v>
      </c>
      <c r="BA4377" t="s">
        <v>20570</v>
      </c>
      <c r="BB4377" t="s">
        <v>936</v>
      </c>
      <c r="BC4377">
        <v>129</v>
      </c>
      <c r="BD4377">
        <v>6256</v>
      </c>
      <c r="BE4377" t="s">
        <v>13722</v>
      </c>
      <c r="BF4377" t="s">
        <v>936</v>
      </c>
      <c r="BH4377">
        <v>134</v>
      </c>
      <c r="BI4377">
        <v>6256</v>
      </c>
      <c r="BJ4377" t="s">
        <v>7074</v>
      </c>
      <c r="BK4377" t="s">
        <v>936</v>
      </c>
    </row>
    <row r="4378" spans="43:63" x14ac:dyDescent="0.2">
      <c r="AQ4378">
        <v>129</v>
      </c>
      <c r="AR4378">
        <v>6260</v>
      </c>
      <c r="AS4378" t="s">
        <v>34317</v>
      </c>
      <c r="AT4378" t="s">
        <v>937</v>
      </c>
      <c r="AU4378">
        <v>129</v>
      </c>
      <c r="AV4378">
        <v>6260</v>
      </c>
      <c r="AW4378" t="s">
        <v>27419</v>
      </c>
      <c r="AX4378" t="s">
        <v>937</v>
      </c>
      <c r="AY4378">
        <v>129</v>
      </c>
      <c r="AZ4378">
        <v>6260</v>
      </c>
      <c r="BA4378" t="s">
        <v>20571</v>
      </c>
      <c r="BB4378" t="s">
        <v>937</v>
      </c>
      <c r="BC4378">
        <v>129</v>
      </c>
      <c r="BD4378">
        <v>6260</v>
      </c>
      <c r="BE4378" t="s">
        <v>13723</v>
      </c>
      <c r="BF4378" t="s">
        <v>937</v>
      </c>
      <c r="BH4378">
        <v>134</v>
      </c>
      <c r="BI4378">
        <v>6260</v>
      </c>
      <c r="BJ4378" t="s">
        <v>7075</v>
      </c>
      <c r="BK4378" t="s">
        <v>937</v>
      </c>
    </row>
    <row r="4379" spans="43:63" x14ac:dyDescent="0.2">
      <c r="AQ4379">
        <v>129</v>
      </c>
      <c r="AR4379">
        <v>6270</v>
      </c>
      <c r="AS4379" t="s">
        <v>34318</v>
      </c>
      <c r="AT4379" t="s">
        <v>937</v>
      </c>
      <c r="AU4379">
        <v>129</v>
      </c>
      <c r="AV4379">
        <v>6270</v>
      </c>
      <c r="AW4379" t="s">
        <v>27420</v>
      </c>
      <c r="AX4379" t="s">
        <v>937</v>
      </c>
      <c r="AY4379">
        <v>129</v>
      </c>
      <c r="AZ4379">
        <v>6270</v>
      </c>
      <c r="BA4379" t="s">
        <v>20572</v>
      </c>
      <c r="BB4379" t="s">
        <v>937</v>
      </c>
      <c r="BC4379">
        <v>129</v>
      </c>
      <c r="BD4379">
        <v>6270</v>
      </c>
      <c r="BE4379" t="s">
        <v>13724</v>
      </c>
      <c r="BF4379" t="s">
        <v>937</v>
      </c>
      <c r="BH4379">
        <v>134</v>
      </c>
      <c r="BI4379">
        <v>6270</v>
      </c>
      <c r="BJ4379" t="s">
        <v>7076</v>
      </c>
      <c r="BK4379" t="s">
        <v>937</v>
      </c>
    </row>
    <row r="4380" spans="43:63" x14ac:dyDescent="0.2">
      <c r="AQ4380">
        <v>129</v>
      </c>
      <c r="AR4380">
        <v>6280</v>
      </c>
      <c r="AS4380" t="s">
        <v>34319</v>
      </c>
      <c r="AT4380" t="s">
        <v>938</v>
      </c>
      <c r="AU4380">
        <v>129</v>
      </c>
      <c r="AV4380">
        <v>6280</v>
      </c>
      <c r="AW4380" t="s">
        <v>27421</v>
      </c>
      <c r="AX4380" t="s">
        <v>938</v>
      </c>
      <c r="AY4380">
        <v>129</v>
      </c>
      <c r="AZ4380">
        <v>6280</v>
      </c>
      <c r="BA4380" t="s">
        <v>20573</v>
      </c>
      <c r="BB4380" t="s">
        <v>938</v>
      </c>
      <c r="BC4380">
        <v>129</v>
      </c>
      <c r="BD4380">
        <v>6280</v>
      </c>
      <c r="BE4380" t="s">
        <v>13725</v>
      </c>
      <c r="BF4380" t="s">
        <v>938</v>
      </c>
      <c r="BH4380">
        <v>134</v>
      </c>
      <c r="BI4380">
        <v>6280</v>
      </c>
      <c r="BJ4380" t="s">
        <v>7077</v>
      </c>
      <c r="BK4380" t="s">
        <v>936</v>
      </c>
    </row>
    <row r="4381" spans="43:63" x14ac:dyDescent="0.2">
      <c r="AQ4381">
        <v>129</v>
      </c>
      <c r="AR4381">
        <v>6290</v>
      </c>
      <c r="AS4381" t="s">
        <v>34320</v>
      </c>
      <c r="AT4381" t="s">
        <v>937</v>
      </c>
      <c r="AU4381">
        <v>129</v>
      </c>
      <c r="AV4381">
        <v>6290</v>
      </c>
      <c r="AW4381" t="s">
        <v>27422</v>
      </c>
      <c r="AX4381" t="s">
        <v>937</v>
      </c>
      <c r="AY4381">
        <v>129</v>
      </c>
      <c r="AZ4381">
        <v>6290</v>
      </c>
      <c r="BA4381" t="s">
        <v>20574</v>
      </c>
      <c r="BB4381" t="s">
        <v>937</v>
      </c>
      <c r="BC4381">
        <v>129</v>
      </c>
      <c r="BD4381">
        <v>6290</v>
      </c>
      <c r="BE4381" t="s">
        <v>13726</v>
      </c>
      <c r="BF4381" t="s">
        <v>937</v>
      </c>
      <c r="BH4381">
        <v>134</v>
      </c>
      <c r="BI4381">
        <v>6290</v>
      </c>
      <c r="BJ4381" t="s">
        <v>7078</v>
      </c>
      <c r="BK4381" t="s">
        <v>936</v>
      </c>
    </row>
    <row r="4382" spans="43:63" x14ac:dyDescent="0.2">
      <c r="AQ4382">
        <v>129</v>
      </c>
      <c r="AR4382">
        <v>6300</v>
      </c>
      <c r="AS4382" t="s">
        <v>34321</v>
      </c>
      <c r="AT4382" t="s">
        <v>938</v>
      </c>
      <c r="AU4382">
        <v>129</v>
      </c>
      <c r="AV4382">
        <v>6300</v>
      </c>
      <c r="AW4382" t="s">
        <v>27423</v>
      </c>
      <c r="AX4382" t="s">
        <v>938</v>
      </c>
      <c r="AY4382">
        <v>129</v>
      </c>
      <c r="AZ4382">
        <v>6300</v>
      </c>
      <c r="BA4382" t="s">
        <v>20575</v>
      </c>
      <c r="BB4382" t="s">
        <v>938</v>
      </c>
      <c r="BC4382">
        <v>129</v>
      </c>
      <c r="BD4382">
        <v>6300</v>
      </c>
      <c r="BE4382" t="s">
        <v>13727</v>
      </c>
      <c r="BF4382" t="s">
        <v>938</v>
      </c>
      <c r="BH4382">
        <v>134</v>
      </c>
      <c r="BI4382">
        <v>6300</v>
      </c>
      <c r="BJ4382" t="s">
        <v>7079</v>
      </c>
      <c r="BK4382" t="s">
        <v>936</v>
      </c>
    </row>
    <row r="4383" spans="43:63" x14ac:dyDescent="0.2">
      <c r="AQ4383">
        <v>129</v>
      </c>
      <c r="AR4383">
        <v>6310</v>
      </c>
      <c r="AS4383" t="s">
        <v>34322</v>
      </c>
      <c r="AT4383" t="s">
        <v>936</v>
      </c>
      <c r="AU4383">
        <v>129</v>
      </c>
      <c r="AV4383">
        <v>6310</v>
      </c>
      <c r="AW4383" t="s">
        <v>27424</v>
      </c>
      <c r="AX4383" t="s">
        <v>936</v>
      </c>
      <c r="AY4383">
        <v>129</v>
      </c>
      <c r="AZ4383">
        <v>6310</v>
      </c>
      <c r="BA4383" t="s">
        <v>20576</v>
      </c>
      <c r="BB4383" t="s">
        <v>936</v>
      </c>
      <c r="BC4383">
        <v>129</v>
      </c>
      <c r="BD4383">
        <v>6310</v>
      </c>
      <c r="BE4383" t="s">
        <v>13728</v>
      </c>
      <c r="BF4383" t="s">
        <v>936</v>
      </c>
      <c r="BH4383">
        <v>134</v>
      </c>
      <c r="BI4383">
        <v>6310</v>
      </c>
      <c r="BJ4383" t="s">
        <v>7080</v>
      </c>
      <c r="BK4383" t="s">
        <v>936</v>
      </c>
    </row>
    <row r="4384" spans="43:63" x14ac:dyDescent="0.2">
      <c r="AQ4384">
        <v>129</v>
      </c>
      <c r="AR4384">
        <v>6320</v>
      </c>
      <c r="AS4384" t="s">
        <v>34323</v>
      </c>
      <c r="AT4384" t="s">
        <v>938</v>
      </c>
      <c r="AU4384">
        <v>129</v>
      </c>
      <c r="AV4384">
        <v>6320</v>
      </c>
      <c r="AW4384" t="s">
        <v>27425</v>
      </c>
      <c r="AX4384" t="s">
        <v>938</v>
      </c>
      <c r="AY4384">
        <v>129</v>
      </c>
      <c r="AZ4384">
        <v>6320</v>
      </c>
      <c r="BA4384" t="s">
        <v>20577</v>
      </c>
      <c r="BB4384" t="s">
        <v>938</v>
      </c>
      <c r="BC4384">
        <v>129</v>
      </c>
      <c r="BD4384">
        <v>6320</v>
      </c>
      <c r="BE4384" t="s">
        <v>13729</v>
      </c>
      <c r="BF4384" t="s">
        <v>938</v>
      </c>
      <c r="BH4384">
        <v>134</v>
      </c>
      <c r="BI4384">
        <v>6320</v>
      </c>
      <c r="BJ4384" t="s">
        <v>7081</v>
      </c>
      <c r="BK4384" t="s">
        <v>938</v>
      </c>
    </row>
    <row r="4385" spans="43:63" x14ac:dyDescent="0.2">
      <c r="AQ4385">
        <v>129</v>
      </c>
      <c r="AR4385">
        <v>6330</v>
      </c>
      <c r="AS4385" t="s">
        <v>34324</v>
      </c>
      <c r="AT4385" t="s">
        <v>937</v>
      </c>
      <c r="AU4385">
        <v>129</v>
      </c>
      <c r="AV4385">
        <v>6330</v>
      </c>
      <c r="AW4385" t="s">
        <v>27426</v>
      </c>
      <c r="AX4385" t="s">
        <v>937</v>
      </c>
      <c r="AY4385">
        <v>129</v>
      </c>
      <c r="AZ4385">
        <v>6330</v>
      </c>
      <c r="BA4385" t="s">
        <v>20578</v>
      </c>
      <c r="BB4385" t="s">
        <v>937</v>
      </c>
      <c r="BC4385">
        <v>129</v>
      </c>
      <c r="BD4385">
        <v>6330</v>
      </c>
      <c r="BE4385" t="s">
        <v>13730</v>
      </c>
      <c r="BF4385" t="s">
        <v>937</v>
      </c>
      <c r="BH4385">
        <v>134</v>
      </c>
      <c r="BI4385">
        <v>6330</v>
      </c>
      <c r="BJ4385" t="s">
        <v>7082</v>
      </c>
      <c r="BK4385" t="s">
        <v>936</v>
      </c>
    </row>
    <row r="4386" spans="43:63" x14ac:dyDescent="0.2">
      <c r="AQ4386">
        <v>129</v>
      </c>
      <c r="AR4386">
        <v>6340</v>
      </c>
      <c r="AS4386" t="s">
        <v>34325</v>
      </c>
      <c r="AT4386" t="s">
        <v>936</v>
      </c>
      <c r="AU4386">
        <v>129</v>
      </c>
      <c r="AV4386">
        <v>6340</v>
      </c>
      <c r="AW4386" t="s">
        <v>27427</v>
      </c>
      <c r="AX4386" t="s">
        <v>936</v>
      </c>
      <c r="AY4386">
        <v>129</v>
      </c>
      <c r="AZ4386">
        <v>6340</v>
      </c>
      <c r="BA4386" t="s">
        <v>20579</v>
      </c>
      <c r="BB4386" t="s">
        <v>936</v>
      </c>
      <c r="BC4386">
        <v>129</v>
      </c>
      <c r="BD4386">
        <v>6340</v>
      </c>
      <c r="BE4386" t="s">
        <v>13731</v>
      </c>
      <c r="BF4386" t="s">
        <v>936</v>
      </c>
      <c r="BH4386">
        <v>134</v>
      </c>
      <c r="BI4386">
        <v>6340</v>
      </c>
      <c r="BJ4386" t="s">
        <v>7083</v>
      </c>
      <c r="BK4386" t="s">
        <v>936</v>
      </c>
    </row>
    <row r="4387" spans="43:63" x14ac:dyDescent="0.2">
      <c r="AQ4387">
        <v>129</v>
      </c>
      <c r="AR4387">
        <v>6350</v>
      </c>
      <c r="AS4387" t="s">
        <v>34326</v>
      </c>
      <c r="AT4387" t="s">
        <v>938</v>
      </c>
      <c r="AU4387">
        <v>129</v>
      </c>
      <c r="AV4387">
        <v>6350</v>
      </c>
      <c r="AW4387" t="s">
        <v>27428</v>
      </c>
      <c r="AX4387" t="s">
        <v>938</v>
      </c>
      <c r="AY4387">
        <v>129</v>
      </c>
      <c r="AZ4387">
        <v>6350</v>
      </c>
      <c r="BA4387" t="s">
        <v>20580</v>
      </c>
      <c r="BB4387" t="s">
        <v>938</v>
      </c>
      <c r="BC4387">
        <v>129</v>
      </c>
      <c r="BD4387">
        <v>6350</v>
      </c>
      <c r="BE4387" t="s">
        <v>13732</v>
      </c>
      <c r="BF4387" t="s">
        <v>938</v>
      </c>
      <c r="BH4387">
        <v>134</v>
      </c>
      <c r="BI4387">
        <v>6350</v>
      </c>
      <c r="BJ4387" t="s">
        <v>7084</v>
      </c>
      <c r="BK4387" t="s">
        <v>936</v>
      </c>
    </row>
    <row r="4388" spans="43:63" x14ac:dyDescent="0.2">
      <c r="AQ4388">
        <v>129</v>
      </c>
      <c r="AR4388">
        <v>6360</v>
      </c>
      <c r="AS4388" t="s">
        <v>34327</v>
      </c>
      <c r="AT4388" t="s">
        <v>936</v>
      </c>
      <c r="AU4388">
        <v>129</v>
      </c>
      <c r="AV4388">
        <v>6360</v>
      </c>
      <c r="AW4388" t="s">
        <v>27429</v>
      </c>
      <c r="AX4388" t="s">
        <v>936</v>
      </c>
      <c r="AY4388">
        <v>129</v>
      </c>
      <c r="AZ4388">
        <v>6360</v>
      </c>
      <c r="BA4388" t="s">
        <v>20581</v>
      </c>
      <c r="BB4388" t="s">
        <v>936</v>
      </c>
      <c r="BC4388">
        <v>129</v>
      </c>
      <c r="BD4388">
        <v>6360</v>
      </c>
      <c r="BE4388" t="s">
        <v>13733</v>
      </c>
      <c r="BF4388" t="s">
        <v>936</v>
      </c>
      <c r="BH4388">
        <v>134</v>
      </c>
      <c r="BI4388">
        <v>6360</v>
      </c>
      <c r="BJ4388" t="s">
        <v>7085</v>
      </c>
      <c r="BK4388" t="s">
        <v>936</v>
      </c>
    </row>
    <row r="4389" spans="43:63" x14ac:dyDescent="0.2">
      <c r="AQ4389">
        <v>129</v>
      </c>
      <c r="AR4389">
        <v>7205</v>
      </c>
      <c r="AS4389" t="s">
        <v>34328</v>
      </c>
      <c r="AT4389" t="s">
        <v>937</v>
      </c>
      <c r="AU4389">
        <v>129</v>
      </c>
      <c r="AV4389">
        <v>7205</v>
      </c>
      <c r="AW4389" t="s">
        <v>27430</v>
      </c>
      <c r="AX4389" t="s">
        <v>937</v>
      </c>
      <c r="AY4389">
        <v>129</v>
      </c>
      <c r="AZ4389">
        <v>7205</v>
      </c>
      <c r="BA4389" t="s">
        <v>20582</v>
      </c>
      <c r="BB4389" t="s">
        <v>937</v>
      </c>
      <c r="BC4389">
        <v>129</v>
      </c>
      <c r="BD4389">
        <v>7205</v>
      </c>
      <c r="BE4389" t="s">
        <v>13734</v>
      </c>
      <c r="BF4389" t="s">
        <v>937</v>
      </c>
      <c r="BH4389">
        <v>134</v>
      </c>
      <c r="BI4389">
        <v>7205</v>
      </c>
      <c r="BJ4389" t="s">
        <v>7086</v>
      </c>
      <c r="BK4389" t="s">
        <v>937</v>
      </c>
    </row>
    <row r="4390" spans="43:63" x14ac:dyDescent="0.2">
      <c r="AQ4390">
        <v>129</v>
      </c>
      <c r="AR4390">
        <v>7206</v>
      </c>
      <c r="AS4390" t="s">
        <v>34329</v>
      </c>
      <c r="AT4390" t="s">
        <v>936</v>
      </c>
      <c r="AU4390">
        <v>129</v>
      </c>
      <c r="AV4390">
        <v>7206</v>
      </c>
      <c r="AW4390" t="s">
        <v>27431</v>
      </c>
      <c r="AX4390" t="s">
        <v>936</v>
      </c>
      <c r="AY4390">
        <v>129</v>
      </c>
      <c r="AZ4390">
        <v>7206</v>
      </c>
      <c r="BA4390" t="s">
        <v>20583</v>
      </c>
      <c r="BB4390" t="s">
        <v>936</v>
      </c>
      <c r="BC4390">
        <v>129</v>
      </c>
      <c r="BD4390">
        <v>7206</v>
      </c>
      <c r="BE4390" t="s">
        <v>13735</v>
      </c>
      <c r="BF4390" t="s">
        <v>936</v>
      </c>
      <c r="BH4390">
        <v>134</v>
      </c>
      <c r="BI4390">
        <v>7206</v>
      </c>
      <c r="BJ4390" t="s">
        <v>7087</v>
      </c>
      <c r="BK4390" t="s">
        <v>936</v>
      </c>
    </row>
    <row r="4391" spans="43:63" x14ac:dyDescent="0.2">
      <c r="AQ4391">
        <v>129</v>
      </c>
      <c r="AR4391">
        <v>7207</v>
      </c>
      <c r="AS4391" t="s">
        <v>34330</v>
      </c>
      <c r="AT4391" t="s">
        <v>936</v>
      </c>
      <c r="AU4391">
        <v>129</v>
      </c>
      <c r="AV4391">
        <v>7207</v>
      </c>
      <c r="AW4391" t="s">
        <v>27432</v>
      </c>
      <c r="AX4391" t="s">
        <v>936</v>
      </c>
      <c r="AY4391">
        <v>129</v>
      </c>
      <c r="AZ4391">
        <v>7207</v>
      </c>
      <c r="BA4391" t="s">
        <v>20584</v>
      </c>
      <c r="BB4391" t="s">
        <v>936</v>
      </c>
      <c r="BC4391">
        <v>129</v>
      </c>
      <c r="BD4391">
        <v>7207</v>
      </c>
      <c r="BE4391" t="s">
        <v>13736</v>
      </c>
      <c r="BF4391" t="s">
        <v>936</v>
      </c>
      <c r="BH4391">
        <v>134</v>
      </c>
      <c r="BI4391">
        <v>7207</v>
      </c>
      <c r="BJ4391" t="s">
        <v>7088</v>
      </c>
      <c r="BK4391" t="s">
        <v>936</v>
      </c>
    </row>
    <row r="4392" spans="43:63" x14ac:dyDescent="0.2">
      <c r="AQ4392">
        <v>129</v>
      </c>
      <c r="AR4392">
        <v>7210</v>
      </c>
      <c r="AS4392" t="s">
        <v>34331</v>
      </c>
      <c r="AT4392" t="s">
        <v>938</v>
      </c>
      <c r="AU4392">
        <v>129</v>
      </c>
      <c r="AV4392">
        <v>7210</v>
      </c>
      <c r="AW4392" t="s">
        <v>27433</v>
      </c>
      <c r="AX4392" t="s">
        <v>938</v>
      </c>
      <c r="AY4392">
        <v>129</v>
      </c>
      <c r="AZ4392">
        <v>7210</v>
      </c>
      <c r="BA4392" t="s">
        <v>20585</v>
      </c>
      <c r="BB4392" t="s">
        <v>938</v>
      </c>
      <c r="BC4392">
        <v>129</v>
      </c>
      <c r="BD4392">
        <v>7210</v>
      </c>
      <c r="BE4392" t="s">
        <v>13737</v>
      </c>
      <c r="BF4392" t="s">
        <v>938</v>
      </c>
      <c r="BH4392">
        <v>134</v>
      </c>
      <c r="BI4392">
        <v>7210</v>
      </c>
      <c r="BJ4392" t="s">
        <v>7089</v>
      </c>
      <c r="BK4392" t="s">
        <v>937</v>
      </c>
    </row>
    <row r="4393" spans="43:63" x14ac:dyDescent="0.2">
      <c r="AQ4393">
        <v>129</v>
      </c>
      <c r="AR4393">
        <v>8073</v>
      </c>
      <c r="AS4393" t="s">
        <v>34332</v>
      </c>
      <c r="AT4393" t="s">
        <v>936</v>
      </c>
      <c r="AU4393">
        <v>129</v>
      </c>
      <c r="AV4393">
        <v>8073</v>
      </c>
      <c r="AW4393" t="s">
        <v>27434</v>
      </c>
      <c r="AX4393" t="s">
        <v>936</v>
      </c>
      <c r="AY4393">
        <v>129</v>
      </c>
      <c r="AZ4393">
        <v>8073</v>
      </c>
      <c r="BA4393" t="s">
        <v>20586</v>
      </c>
      <c r="BB4393" t="s">
        <v>936</v>
      </c>
      <c r="BC4393">
        <v>129</v>
      </c>
      <c r="BD4393">
        <v>8073</v>
      </c>
      <c r="BE4393" t="s">
        <v>13738</v>
      </c>
      <c r="BF4393" t="s">
        <v>936</v>
      </c>
      <c r="BH4393">
        <v>134</v>
      </c>
      <c r="BI4393">
        <v>8073</v>
      </c>
      <c r="BJ4393" t="s">
        <v>7090</v>
      </c>
      <c r="BK4393" t="s">
        <v>936</v>
      </c>
    </row>
    <row r="4394" spans="43:63" x14ac:dyDescent="0.2">
      <c r="AQ4394">
        <v>129</v>
      </c>
      <c r="AR4394">
        <v>8074</v>
      </c>
      <c r="AS4394" t="s">
        <v>34333</v>
      </c>
      <c r="AT4394" t="s">
        <v>937</v>
      </c>
      <c r="AU4394">
        <v>129</v>
      </c>
      <c r="AV4394">
        <v>8074</v>
      </c>
      <c r="AW4394" t="s">
        <v>27435</v>
      </c>
      <c r="AX4394" t="s">
        <v>937</v>
      </c>
      <c r="AY4394">
        <v>129</v>
      </c>
      <c r="AZ4394">
        <v>8074</v>
      </c>
      <c r="BA4394" t="s">
        <v>20587</v>
      </c>
      <c r="BB4394" t="s">
        <v>937</v>
      </c>
      <c r="BC4394">
        <v>129</v>
      </c>
      <c r="BD4394">
        <v>8074</v>
      </c>
      <c r="BE4394" t="s">
        <v>13739</v>
      </c>
      <c r="BF4394" t="s">
        <v>937</v>
      </c>
      <c r="BH4394">
        <v>134</v>
      </c>
      <c r="BI4394">
        <v>8074</v>
      </c>
      <c r="BJ4394" t="s">
        <v>7091</v>
      </c>
      <c r="BK4394" t="s">
        <v>937</v>
      </c>
    </row>
    <row r="4395" spans="43:63" x14ac:dyDescent="0.2">
      <c r="AQ4395">
        <v>129</v>
      </c>
      <c r="AR4395">
        <v>8075</v>
      </c>
      <c r="AS4395" t="s">
        <v>34334</v>
      </c>
      <c r="AT4395" t="s">
        <v>937</v>
      </c>
      <c r="AU4395">
        <v>129</v>
      </c>
      <c r="AV4395">
        <v>8075</v>
      </c>
      <c r="AW4395" t="s">
        <v>27436</v>
      </c>
      <c r="AX4395" t="s">
        <v>937</v>
      </c>
      <c r="AY4395">
        <v>129</v>
      </c>
      <c r="AZ4395">
        <v>8075</v>
      </c>
      <c r="BA4395" t="s">
        <v>20588</v>
      </c>
      <c r="BB4395" t="s">
        <v>937</v>
      </c>
      <c r="BC4395">
        <v>129</v>
      </c>
      <c r="BD4395">
        <v>8075</v>
      </c>
      <c r="BE4395" t="s">
        <v>13740</v>
      </c>
      <c r="BF4395" t="s">
        <v>937</v>
      </c>
      <c r="BH4395">
        <v>134</v>
      </c>
      <c r="BI4395">
        <v>8075</v>
      </c>
      <c r="BJ4395" t="s">
        <v>7092</v>
      </c>
      <c r="BK4395" t="s">
        <v>936</v>
      </c>
    </row>
    <row r="4396" spans="43:63" x14ac:dyDescent="0.2">
      <c r="AQ4396">
        <v>129</v>
      </c>
      <c r="AR4396">
        <v>8076</v>
      </c>
      <c r="AS4396" t="s">
        <v>34335</v>
      </c>
      <c r="AT4396" t="s">
        <v>938</v>
      </c>
      <c r="AU4396">
        <v>129</v>
      </c>
      <c r="AV4396">
        <v>8076</v>
      </c>
      <c r="AW4396" t="s">
        <v>27437</v>
      </c>
      <c r="AX4396" t="s">
        <v>938</v>
      </c>
      <c r="AY4396">
        <v>129</v>
      </c>
      <c r="AZ4396">
        <v>8076</v>
      </c>
      <c r="BA4396" t="s">
        <v>20589</v>
      </c>
      <c r="BB4396" t="s">
        <v>938</v>
      </c>
      <c r="BC4396">
        <v>129</v>
      </c>
      <c r="BD4396">
        <v>8076</v>
      </c>
      <c r="BE4396" t="s">
        <v>13741</v>
      </c>
      <c r="BF4396" t="s">
        <v>938</v>
      </c>
      <c r="BH4396">
        <v>134</v>
      </c>
      <c r="BI4396">
        <v>8076</v>
      </c>
      <c r="BJ4396" t="s">
        <v>7093</v>
      </c>
      <c r="BK4396" t="s">
        <v>937</v>
      </c>
    </row>
    <row r="4397" spans="43:63" x14ac:dyDescent="0.2">
      <c r="AQ4397">
        <v>129</v>
      </c>
      <c r="AR4397">
        <v>8077</v>
      </c>
      <c r="AS4397" t="s">
        <v>34336</v>
      </c>
      <c r="AT4397" t="s">
        <v>937</v>
      </c>
      <c r="AU4397">
        <v>129</v>
      </c>
      <c r="AV4397">
        <v>8077</v>
      </c>
      <c r="AW4397" t="s">
        <v>27438</v>
      </c>
      <c r="AX4397" t="s">
        <v>937</v>
      </c>
      <c r="AY4397">
        <v>129</v>
      </c>
      <c r="AZ4397">
        <v>8077</v>
      </c>
      <c r="BA4397" t="s">
        <v>20590</v>
      </c>
      <c r="BB4397" t="s">
        <v>937</v>
      </c>
      <c r="BC4397">
        <v>129</v>
      </c>
      <c r="BD4397">
        <v>8077</v>
      </c>
      <c r="BE4397" t="s">
        <v>13742</v>
      </c>
      <c r="BF4397" t="s">
        <v>937</v>
      </c>
      <c r="BH4397">
        <v>134</v>
      </c>
      <c r="BI4397">
        <v>8077</v>
      </c>
      <c r="BJ4397" t="s">
        <v>7094</v>
      </c>
      <c r="BK4397" t="s">
        <v>937</v>
      </c>
    </row>
    <row r="4398" spans="43:63" x14ac:dyDescent="0.2">
      <c r="AQ4398">
        <v>129</v>
      </c>
      <c r="AR4398">
        <v>8078</v>
      </c>
      <c r="AS4398" t="s">
        <v>34337</v>
      </c>
      <c r="AT4398" t="s">
        <v>937</v>
      </c>
      <c r="AU4398">
        <v>129</v>
      </c>
      <c r="AV4398">
        <v>8078</v>
      </c>
      <c r="AW4398" t="s">
        <v>27439</v>
      </c>
      <c r="AX4398" t="s">
        <v>937</v>
      </c>
      <c r="AY4398">
        <v>129</v>
      </c>
      <c r="AZ4398">
        <v>8078</v>
      </c>
      <c r="BA4398" t="s">
        <v>20591</v>
      </c>
      <c r="BB4398" t="s">
        <v>937</v>
      </c>
      <c r="BC4398">
        <v>129</v>
      </c>
      <c r="BD4398">
        <v>8078</v>
      </c>
      <c r="BE4398" t="s">
        <v>13743</v>
      </c>
      <c r="BF4398" t="s">
        <v>937</v>
      </c>
      <c r="BH4398">
        <v>134</v>
      </c>
      <c r="BI4398">
        <v>8078</v>
      </c>
      <c r="BJ4398" t="s">
        <v>7095</v>
      </c>
      <c r="BK4398" t="s">
        <v>937</v>
      </c>
    </row>
    <row r="4399" spans="43:63" x14ac:dyDescent="0.2">
      <c r="AQ4399">
        <v>129</v>
      </c>
      <c r="AR4399">
        <v>8079</v>
      </c>
      <c r="AS4399" t="s">
        <v>34338</v>
      </c>
      <c r="AT4399" t="s">
        <v>937</v>
      </c>
      <c r="AU4399">
        <v>129</v>
      </c>
      <c r="AV4399">
        <v>8079</v>
      </c>
      <c r="AW4399" t="s">
        <v>27440</v>
      </c>
      <c r="AX4399" t="s">
        <v>937</v>
      </c>
      <c r="AY4399">
        <v>129</v>
      </c>
      <c r="AZ4399">
        <v>8079</v>
      </c>
      <c r="BA4399" t="s">
        <v>20592</v>
      </c>
      <c r="BB4399" t="s">
        <v>937</v>
      </c>
      <c r="BC4399">
        <v>129</v>
      </c>
      <c r="BD4399">
        <v>8079</v>
      </c>
      <c r="BE4399" t="s">
        <v>13744</v>
      </c>
      <c r="BF4399" t="s">
        <v>937</v>
      </c>
      <c r="BH4399">
        <v>134</v>
      </c>
      <c r="BI4399">
        <v>8079</v>
      </c>
      <c r="BJ4399" t="s">
        <v>7096</v>
      </c>
      <c r="BK4399" t="s">
        <v>937</v>
      </c>
    </row>
    <row r="4400" spans="43:63" x14ac:dyDescent="0.2">
      <c r="AQ4400">
        <v>129</v>
      </c>
      <c r="AR4400">
        <v>8080</v>
      </c>
      <c r="AS4400" t="s">
        <v>34339</v>
      </c>
      <c r="AT4400" t="s">
        <v>937</v>
      </c>
      <c r="AU4400">
        <v>129</v>
      </c>
      <c r="AV4400">
        <v>8080</v>
      </c>
      <c r="AW4400" t="s">
        <v>27441</v>
      </c>
      <c r="AX4400" t="s">
        <v>937</v>
      </c>
      <c r="AY4400">
        <v>129</v>
      </c>
      <c r="AZ4400">
        <v>8080</v>
      </c>
      <c r="BA4400" t="s">
        <v>20593</v>
      </c>
      <c r="BB4400" t="s">
        <v>937</v>
      </c>
      <c r="BC4400">
        <v>129</v>
      </c>
      <c r="BD4400">
        <v>8080</v>
      </c>
      <c r="BE4400" t="s">
        <v>13745</v>
      </c>
      <c r="BF4400" t="s">
        <v>937</v>
      </c>
      <c r="BH4400">
        <v>134</v>
      </c>
      <c r="BI4400">
        <v>8080</v>
      </c>
      <c r="BJ4400" t="s">
        <v>7097</v>
      </c>
      <c r="BK4400" t="s">
        <v>937</v>
      </c>
    </row>
    <row r="4401" spans="43:63" x14ac:dyDescent="0.2">
      <c r="AQ4401">
        <v>129</v>
      </c>
      <c r="AR4401">
        <v>8081</v>
      </c>
      <c r="AS4401" t="s">
        <v>34340</v>
      </c>
      <c r="AT4401" t="s">
        <v>937</v>
      </c>
      <c r="AU4401">
        <v>129</v>
      </c>
      <c r="AV4401">
        <v>8081</v>
      </c>
      <c r="AW4401" t="s">
        <v>27442</v>
      </c>
      <c r="AX4401" t="s">
        <v>937</v>
      </c>
      <c r="AY4401">
        <v>129</v>
      </c>
      <c r="AZ4401">
        <v>8081</v>
      </c>
      <c r="BA4401" t="s">
        <v>20594</v>
      </c>
      <c r="BB4401" t="s">
        <v>937</v>
      </c>
      <c r="BC4401">
        <v>129</v>
      </c>
      <c r="BD4401">
        <v>8081</v>
      </c>
      <c r="BE4401" t="s">
        <v>13746</v>
      </c>
      <c r="BF4401" t="s">
        <v>937</v>
      </c>
      <c r="BH4401">
        <v>134</v>
      </c>
      <c r="BI4401">
        <v>8081</v>
      </c>
      <c r="BJ4401" t="s">
        <v>7098</v>
      </c>
      <c r="BK4401" t="s">
        <v>937</v>
      </c>
    </row>
    <row r="4402" spans="43:63" x14ac:dyDescent="0.2">
      <c r="AQ4402">
        <v>129</v>
      </c>
      <c r="AR4402">
        <v>8082</v>
      </c>
      <c r="AS4402" t="s">
        <v>34341</v>
      </c>
      <c r="AT4402" t="s">
        <v>938</v>
      </c>
      <c r="AU4402">
        <v>129</v>
      </c>
      <c r="AV4402">
        <v>8082</v>
      </c>
      <c r="AW4402" t="s">
        <v>27443</v>
      </c>
      <c r="AX4402" t="s">
        <v>938</v>
      </c>
      <c r="AY4402">
        <v>129</v>
      </c>
      <c r="AZ4402">
        <v>8082</v>
      </c>
      <c r="BA4402" t="s">
        <v>20595</v>
      </c>
      <c r="BB4402" t="s">
        <v>938</v>
      </c>
      <c r="BC4402">
        <v>129</v>
      </c>
      <c r="BD4402">
        <v>8082</v>
      </c>
      <c r="BE4402" t="s">
        <v>13747</v>
      </c>
      <c r="BF4402" t="s">
        <v>938</v>
      </c>
      <c r="BH4402">
        <v>134</v>
      </c>
      <c r="BI4402">
        <v>8082</v>
      </c>
      <c r="BJ4402" t="s">
        <v>7099</v>
      </c>
      <c r="BK4402" t="s">
        <v>938</v>
      </c>
    </row>
    <row r="4403" spans="43:63" x14ac:dyDescent="0.2">
      <c r="AQ4403">
        <v>129</v>
      </c>
      <c r="AR4403">
        <v>8083</v>
      </c>
      <c r="AS4403" t="s">
        <v>34342</v>
      </c>
      <c r="AT4403" t="s">
        <v>937</v>
      </c>
      <c r="AU4403">
        <v>129</v>
      </c>
      <c r="AV4403">
        <v>8083</v>
      </c>
      <c r="AW4403" t="s">
        <v>27444</v>
      </c>
      <c r="AX4403" t="s">
        <v>937</v>
      </c>
      <c r="AY4403">
        <v>129</v>
      </c>
      <c r="AZ4403">
        <v>8083</v>
      </c>
      <c r="BA4403" t="s">
        <v>20596</v>
      </c>
      <c r="BB4403" t="s">
        <v>937</v>
      </c>
      <c r="BC4403">
        <v>129</v>
      </c>
      <c r="BD4403">
        <v>8083</v>
      </c>
      <c r="BE4403" t="s">
        <v>13748</v>
      </c>
      <c r="BF4403" t="s">
        <v>937</v>
      </c>
      <c r="BH4403">
        <v>134</v>
      </c>
      <c r="BI4403">
        <v>8083</v>
      </c>
      <c r="BJ4403" t="s">
        <v>7100</v>
      </c>
      <c r="BK4403" t="s">
        <v>937</v>
      </c>
    </row>
    <row r="4404" spans="43:63" x14ac:dyDescent="0.2">
      <c r="AQ4404">
        <v>129</v>
      </c>
      <c r="AR4404">
        <v>8084</v>
      </c>
      <c r="AS4404" t="s">
        <v>34343</v>
      </c>
      <c r="AT4404" t="s">
        <v>937</v>
      </c>
      <c r="AU4404">
        <v>129</v>
      </c>
      <c r="AV4404">
        <v>8084</v>
      </c>
      <c r="AW4404" t="s">
        <v>27445</v>
      </c>
      <c r="AX4404" t="s">
        <v>937</v>
      </c>
      <c r="AY4404">
        <v>129</v>
      </c>
      <c r="AZ4404">
        <v>8084</v>
      </c>
      <c r="BA4404" t="s">
        <v>20597</v>
      </c>
      <c r="BB4404" t="s">
        <v>937</v>
      </c>
      <c r="BC4404">
        <v>129</v>
      </c>
      <c r="BD4404">
        <v>8084</v>
      </c>
      <c r="BE4404" t="s">
        <v>13749</v>
      </c>
      <c r="BF4404" t="s">
        <v>937</v>
      </c>
      <c r="BH4404">
        <v>134</v>
      </c>
      <c r="BI4404">
        <v>8084</v>
      </c>
      <c r="BJ4404" t="s">
        <v>7101</v>
      </c>
      <c r="BK4404" t="s">
        <v>937</v>
      </c>
    </row>
    <row r="4405" spans="43:63" x14ac:dyDescent="0.2">
      <c r="AQ4405">
        <v>130</v>
      </c>
      <c r="AR4405">
        <v>6010</v>
      </c>
      <c r="AS4405" t="s">
        <v>34344</v>
      </c>
      <c r="AT4405" t="s">
        <v>937</v>
      </c>
      <c r="AU4405">
        <v>130</v>
      </c>
      <c r="AV4405">
        <v>6010</v>
      </c>
      <c r="AW4405" t="s">
        <v>27446</v>
      </c>
      <c r="AX4405" t="s">
        <v>937</v>
      </c>
      <c r="AY4405">
        <v>132</v>
      </c>
      <c r="AZ4405">
        <v>6010</v>
      </c>
      <c r="BA4405" t="s">
        <v>20598</v>
      </c>
      <c r="BB4405" t="s">
        <v>937</v>
      </c>
      <c r="BC4405">
        <v>132</v>
      </c>
      <c r="BD4405">
        <v>6010</v>
      </c>
      <c r="BE4405" t="s">
        <v>13750</v>
      </c>
      <c r="BF4405" t="s">
        <v>937</v>
      </c>
      <c r="BH4405">
        <v>135</v>
      </c>
      <c r="BI4405">
        <v>6010</v>
      </c>
      <c r="BJ4405" t="s">
        <v>7102</v>
      </c>
      <c r="BK4405" t="s">
        <v>937</v>
      </c>
    </row>
    <row r="4406" spans="43:63" x14ac:dyDescent="0.2">
      <c r="AQ4406">
        <v>130</v>
      </c>
      <c r="AR4406">
        <v>6020</v>
      </c>
      <c r="AS4406" t="s">
        <v>34345</v>
      </c>
      <c r="AT4406" t="s">
        <v>937</v>
      </c>
      <c r="AU4406">
        <v>130</v>
      </c>
      <c r="AV4406">
        <v>6020</v>
      </c>
      <c r="AW4406" t="s">
        <v>27447</v>
      </c>
      <c r="AX4406" t="s">
        <v>937</v>
      </c>
      <c r="AY4406">
        <v>132</v>
      </c>
      <c r="AZ4406">
        <v>6020</v>
      </c>
      <c r="BA4406" t="s">
        <v>20599</v>
      </c>
      <c r="BB4406" t="s">
        <v>937</v>
      </c>
      <c r="BC4406">
        <v>132</v>
      </c>
      <c r="BD4406">
        <v>6020</v>
      </c>
      <c r="BE4406" t="s">
        <v>13751</v>
      </c>
      <c r="BF4406" t="s">
        <v>937</v>
      </c>
      <c r="BH4406">
        <v>135</v>
      </c>
      <c r="BI4406">
        <v>6020</v>
      </c>
      <c r="BJ4406" t="s">
        <v>7103</v>
      </c>
      <c r="BK4406" t="s">
        <v>937</v>
      </c>
    </row>
    <row r="4407" spans="43:63" x14ac:dyDescent="0.2">
      <c r="AQ4407">
        <v>130</v>
      </c>
      <c r="AR4407">
        <v>6030</v>
      </c>
      <c r="AS4407" t="s">
        <v>34346</v>
      </c>
      <c r="AT4407" t="s">
        <v>937</v>
      </c>
      <c r="AU4407">
        <v>130</v>
      </c>
      <c r="AV4407">
        <v>6030</v>
      </c>
      <c r="AW4407" t="s">
        <v>27448</v>
      </c>
      <c r="AX4407" t="s">
        <v>937</v>
      </c>
      <c r="AY4407">
        <v>132</v>
      </c>
      <c r="AZ4407">
        <v>6030</v>
      </c>
      <c r="BA4407" t="s">
        <v>20600</v>
      </c>
      <c r="BB4407" t="s">
        <v>936</v>
      </c>
      <c r="BC4407">
        <v>132</v>
      </c>
      <c r="BD4407">
        <v>6030</v>
      </c>
      <c r="BE4407" t="s">
        <v>13752</v>
      </c>
      <c r="BF4407" t="s">
        <v>936</v>
      </c>
      <c r="BH4407">
        <v>135</v>
      </c>
      <c r="BI4407">
        <v>6030</v>
      </c>
      <c r="BJ4407" t="s">
        <v>7104</v>
      </c>
      <c r="BK4407" t="s">
        <v>937</v>
      </c>
    </row>
    <row r="4408" spans="43:63" x14ac:dyDescent="0.2">
      <c r="AQ4408">
        <v>130</v>
      </c>
      <c r="AR4408">
        <v>6040</v>
      </c>
      <c r="AS4408" t="s">
        <v>34347</v>
      </c>
      <c r="AT4408" t="s">
        <v>937</v>
      </c>
      <c r="AU4408">
        <v>130</v>
      </c>
      <c r="AV4408">
        <v>6040</v>
      </c>
      <c r="AW4408" t="s">
        <v>27449</v>
      </c>
      <c r="AX4408" t="s">
        <v>937</v>
      </c>
      <c r="AY4408">
        <v>132</v>
      </c>
      <c r="AZ4408">
        <v>6040</v>
      </c>
      <c r="BA4408" t="s">
        <v>20601</v>
      </c>
      <c r="BB4408" t="s">
        <v>936</v>
      </c>
      <c r="BC4408">
        <v>132</v>
      </c>
      <c r="BD4408">
        <v>6040</v>
      </c>
      <c r="BE4408" t="s">
        <v>13753</v>
      </c>
      <c r="BF4408" t="s">
        <v>936</v>
      </c>
      <c r="BH4408">
        <v>135</v>
      </c>
      <c r="BI4408">
        <v>6040</v>
      </c>
      <c r="BJ4408" t="s">
        <v>7105</v>
      </c>
      <c r="BK4408" t="s">
        <v>937</v>
      </c>
    </row>
    <row r="4409" spans="43:63" x14ac:dyDescent="0.2">
      <c r="AQ4409">
        <v>130</v>
      </c>
      <c r="AR4409">
        <v>6070</v>
      </c>
      <c r="AS4409" t="s">
        <v>34348</v>
      </c>
      <c r="AT4409" t="s">
        <v>937</v>
      </c>
      <c r="AU4409">
        <v>130</v>
      </c>
      <c r="AV4409">
        <v>6070</v>
      </c>
      <c r="AW4409" t="s">
        <v>27450</v>
      </c>
      <c r="AX4409" t="s">
        <v>937</v>
      </c>
      <c r="AY4409">
        <v>132</v>
      </c>
      <c r="AZ4409">
        <v>6070</v>
      </c>
      <c r="BA4409" t="s">
        <v>20602</v>
      </c>
      <c r="BB4409" t="s">
        <v>936</v>
      </c>
      <c r="BC4409">
        <v>132</v>
      </c>
      <c r="BD4409">
        <v>6070</v>
      </c>
      <c r="BE4409" t="s">
        <v>13754</v>
      </c>
      <c r="BF4409" t="s">
        <v>936</v>
      </c>
      <c r="BH4409">
        <v>135</v>
      </c>
      <c r="BI4409">
        <v>6070</v>
      </c>
      <c r="BJ4409" t="s">
        <v>7106</v>
      </c>
      <c r="BK4409" t="s">
        <v>936</v>
      </c>
    </row>
    <row r="4410" spans="43:63" x14ac:dyDescent="0.2">
      <c r="AQ4410">
        <v>130</v>
      </c>
      <c r="AR4410">
        <v>6080</v>
      </c>
      <c r="AS4410" t="s">
        <v>34349</v>
      </c>
      <c r="AT4410" t="s">
        <v>937</v>
      </c>
      <c r="AU4410">
        <v>130</v>
      </c>
      <c r="AV4410">
        <v>6080</v>
      </c>
      <c r="AW4410" t="s">
        <v>27451</v>
      </c>
      <c r="AX4410" t="s">
        <v>937</v>
      </c>
      <c r="AY4410">
        <v>132</v>
      </c>
      <c r="AZ4410">
        <v>6080</v>
      </c>
      <c r="BA4410" t="s">
        <v>20603</v>
      </c>
      <c r="BB4410" t="s">
        <v>936</v>
      </c>
      <c r="BC4410">
        <v>132</v>
      </c>
      <c r="BD4410">
        <v>6080</v>
      </c>
      <c r="BE4410" t="s">
        <v>13755</v>
      </c>
      <c r="BF4410" t="s">
        <v>936</v>
      </c>
      <c r="BH4410">
        <v>135</v>
      </c>
      <c r="BI4410">
        <v>6080</v>
      </c>
      <c r="BJ4410" t="s">
        <v>7107</v>
      </c>
      <c r="BK4410" t="s">
        <v>938</v>
      </c>
    </row>
    <row r="4411" spans="43:63" x14ac:dyDescent="0.2">
      <c r="AQ4411">
        <v>130</v>
      </c>
      <c r="AR4411">
        <v>6090</v>
      </c>
      <c r="AS4411" t="s">
        <v>34350</v>
      </c>
      <c r="AT4411" t="s">
        <v>937</v>
      </c>
      <c r="AU4411">
        <v>130</v>
      </c>
      <c r="AV4411">
        <v>6090</v>
      </c>
      <c r="AW4411" t="s">
        <v>27452</v>
      </c>
      <c r="AX4411" t="s">
        <v>937</v>
      </c>
      <c r="AY4411">
        <v>132</v>
      </c>
      <c r="AZ4411">
        <v>6090</v>
      </c>
      <c r="BA4411" t="s">
        <v>20604</v>
      </c>
      <c r="BB4411" t="s">
        <v>938</v>
      </c>
      <c r="BC4411">
        <v>132</v>
      </c>
      <c r="BD4411">
        <v>6090</v>
      </c>
      <c r="BE4411" t="s">
        <v>13756</v>
      </c>
      <c r="BF4411" t="s">
        <v>938</v>
      </c>
      <c r="BH4411">
        <v>135</v>
      </c>
      <c r="BI4411">
        <v>6090</v>
      </c>
      <c r="BJ4411" t="s">
        <v>7108</v>
      </c>
      <c r="BK4411" t="s">
        <v>938</v>
      </c>
    </row>
    <row r="4412" spans="43:63" x14ac:dyDescent="0.2">
      <c r="AQ4412">
        <v>130</v>
      </c>
      <c r="AR4412">
        <v>6100</v>
      </c>
      <c r="AS4412" t="s">
        <v>34351</v>
      </c>
      <c r="AT4412" t="s">
        <v>937</v>
      </c>
      <c r="AU4412">
        <v>130</v>
      </c>
      <c r="AV4412">
        <v>6100</v>
      </c>
      <c r="AW4412" t="s">
        <v>27453</v>
      </c>
      <c r="AX4412" t="s">
        <v>937</v>
      </c>
      <c r="AY4412">
        <v>132</v>
      </c>
      <c r="AZ4412">
        <v>6100</v>
      </c>
      <c r="BA4412" t="s">
        <v>20605</v>
      </c>
      <c r="BB4412" t="s">
        <v>939</v>
      </c>
      <c r="BC4412">
        <v>132</v>
      </c>
      <c r="BD4412">
        <v>6100</v>
      </c>
      <c r="BE4412" t="s">
        <v>13757</v>
      </c>
      <c r="BF4412" t="s">
        <v>939</v>
      </c>
      <c r="BH4412">
        <v>135</v>
      </c>
      <c r="BI4412">
        <v>6100</v>
      </c>
      <c r="BJ4412" t="s">
        <v>7109</v>
      </c>
      <c r="BK4412" t="s">
        <v>937</v>
      </c>
    </row>
    <row r="4413" spans="43:63" x14ac:dyDescent="0.2">
      <c r="AQ4413">
        <v>130</v>
      </c>
      <c r="AR4413">
        <v>6101</v>
      </c>
      <c r="AS4413" t="s">
        <v>34352</v>
      </c>
      <c r="AT4413" t="s">
        <v>937</v>
      </c>
      <c r="AU4413">
        <v>130</v>
      </c>
      <c r="AV4413">
        <v>6101</v>
      </c>
      <c r="AW4413" t="s">
        <v>27454</v>
      </c>
      <c r="AX4413" t="s">
        <v>937</v>
      </c>
      <c r="AY4413">
        <v>132</v>
      </c>
      <c r="AZ4413">
        <v>6101</v>
      </c>
      <c r="BA4413" t="s">
        <v>20606</v>
      </c>
      <c r="BB4413" t="s">
        <v>936</v>
      </c>
      <c r="BC4413">
        <v>132</v>
      </c>
      <c r="BD4413">
        <v>6101</v>
      </c>
      <c r="BE4413" t="s">
        <v>13758</v>
      </c>
      <c r="BF4413" t="s">
        <v>936</v>
      </c>
      <c r="BH4413">
        <v>135</v>
      </c>
      <c r="BI4413">
        <v>6101</v>
      </c>
      <c r="BJ4413" t="s">
        <v>7110</v>
      </c>
      <c r="BK4413" t="s">
        <v>937</v>
      </c>
    </row>
    <row r="4414" spans="43:63" x14ac:dyDescent="0.2">
      <c r="AQ4414">
        <v>130</v>
      </c>
      <c r="AR4414">
        <v>6110</v>
      </c>
      <c r="AS4414" t="s">
        <v>34353</v>
      </c>
      <c r="AT4414" t="s">
        <v>936</v>
      </c>
      <c r="AU4414">
        <v>130</v>
      </c>
      <c r="AV4414">
        <v>6110</v>
      </c>
      <c r="AW4414" t="s">
        <v>27455</v>
      </c>
      <c r="AX4414" t="s">
        <v>936</v>
      </c>
      <c r="AY4414">
        <v>132</v>
      </c>
      <c r="AZ4414">
        <v>6110</v>
      </c>
      <c r="BA4414" t="s">
        <v>20607</v>
      </c>
      <c r="BB4414" t="s">
        <v>936</v>
      </c>
      <c r="BC4414">
        <v>132</v>
      </c>
      <c r="BD4414">
        <v>6110</v>
      </c>
      <c r="BE4414" t="s">
        <v>13759</v>
      </c>
      <c r="BF4414" t="s">
        <v>936</v>
      </c>
      <c r="BH4414">
        <v>135</v>
      </c>
      <c r="BI4414">
        <v>6110</v>
      </c>
      <c r="BJ4414" t="s">
        <v>7111</v>
      </c>
      <c r="BK4414" t="s">
        <v>936</v>
      </c>
    </row>
    <row r="4415" spans="43:63" x14ac:dyDescent="0.2">
      <c r="AQ4415">
        <v>130</v>
      </c>
      <c r="AR4415">
        <v>6130</v>
      </c>
      <c r="AS4415" t="s">
        <v>34354</v>
      </c>
      <c r="AT4415" t="s">
        <v>937</v>
      </c>
      <c r="AU4415">
        <v>130</v>
      </c>
      <c r="AV4415">
        <v>6130</v>
      </c>
      <c r="AW4415" t="s">
        <v>27456</v>
      </c>
      <c r="AX4415" t="s">
        <v>937</v>
      </c>
      <c r="AY4415">
        <v>132</v>
      </c>
      <c r="AZ4415">
        <v>6130</v>
      </c>
      <c r="BA4415" t="s">
        <v>20608</v>
      </c>
      <c r="BB4415" t="s">
        <v>936</v>
      </c>
      <c r="BC4415">
        <v>132</v>
      </c>
      <c r="BD4415">
        <v>6130</v>
      </c>
      <c r="BE4415" t="s">
        <v>13760</v>
      </c>
      <c r="BF4415" t="s">
        <v>936</v>
      </c>
      <c r="BH4415">
        <v>135</v>
      </c>
      <c r="BI4415">
        <v>6130</v>
      </c>
      <c r="BJ4415" t="s">
        <v>7112</v>
      </c>
      <c r="BK4415" t="s">
        <v>937</v>
      </c>
    </row>
    <row r="4416" spans="43:63" x14ac:dyDescent="0.2">
      <c r="AQ4416">
        <v>130</v>
      </c>
      <c r="AR4416">
        <v>6131</v>
      </c>
      <c r="AS4416" t="s">
        <v>34355</v>
      </c>
      <c r="AT4416" t="s">
        <v>937</v>
      </c>
      <c r="AU4416">
        <v>130</v>
      </c>
      <c r="AV4416">
        <v>6131</v>
      </c>
      <c r="AW4416" t="s">
        <v>27457</v>
      </c>
      <c r="AX4416" t="s">
        <v>937</v>
      </c>
      <c r="AY4416">
        <v>132</v>
      </c>
      <c r="AZ4416">
        <v>6131</v>
      </c>
      <c r="BA4416" t="s">
        <v>20609</v>
      </c>
      <c r="BB4416" t="s">
        <v>936</v>
      </c>
      <c r="BC4416">
        <v>132</v>
      </c>
      <c r="BD4416">
        <v>6131</v>
      </c>
      <c r="BE4416" t="s">
        <v>13761</v>
      </c>
      <c r="BF4416" t="s">
        <v>936</v>
      </c>
      <c r="BH4416">
        <v>135</v>
      </c>
      <c r="BI4416">
        <v>6131</v>
      </c>
      <c r="BJ4416" t="s">
        <v>7113</v>
      </c>
      <c r="BK4416" t="s">
        <v>937</v>
      </c>
    </row>
    <row r="4417" spans="43:63" x14ac:dyDescent="0.2">
      <c r="AQ4417">
        <v>130</v>
      </c>
      <c r="AR4417">
        <v>6140</v>
      </c>
      <c r="AS4417" t="s">
        <v>34356</v>
      </c>
      <c r="AT4417" t="s">
        <v>937</v>
      </c>
      <c r="AU4417">
        <v>130</v>
      </c>
      <c r="AV4417">
        <v>6140</v>
      </c>
      <c r="AW4417" t="s">
        <v>27458</v>
      </c>
      <c r="AX4417" t="s">
        <v>937</v>
      </c>
      <c r="AY4417">
        <v>132</v>
      </c>
      <c r="AZ4417">
        <v>6140</v>
      </c>
      <c r="BA4417" t="s">
        <v>20610</v>
      </c>
      <c r="BB4417" t="s">
        <v>937</v>
      </c>
      <c r="BC4417">
        <v>132</v>
      </c>
      <c r="BD4417">
        <v>6140</v>
      </c>
      <c r="BE4417" t="s">
        <v>13762</v>
      </c>
      <c r="BF4417" t="s">
        <v>937</v>
      </c>
      <c r="BH4417">
        <v>135</v>
      </c>
      <c r="BI4417">
        <v>6140</v>
      </c>
      <c r="BJ4417" t="s">
        <v>7114</v>
      </c>
      <c r="BK4417" t="s">
        <v>937</v>
      </c>
    </row>
    <row r="4418" spans="43:63" x14ac:dyDescent="0.2">
      <c r="AQ4418">
        <v>130</v>
      </c>
      <c r="AR4418">
        <v>6150</v>
      </c>
      <c r="AS4418" t="s">
        <v>34357</v>
      </c>
      <c r="AT4418" t="s">
        <v>937</v>
      </c>
      <c r="AU4418">
        <v>130</v>
      </c>
      <c r="AV4418">
        <v>6150</v>
      </c>
      <c r="AW4418" t="s">
        <v>27459</v>
      </c>
      <c r="AX4418" t="s">
        <v>937</v>
      </c>
      <c r="AY4418">
        <v>132</v>
      </c>
      <c r="AZ4418">
        <v>6150</v>
      </c>
      <c r="BA4418" t="s">
        <v>20611</v>
      </c>
      <c r="BB4418" t="s">
        <v>936</v>
      </c>
      <c r="BC4418">
        <v>132</v>
      </c>
      <c r="BD4418">
        <v>6150</v>
      </c>
      <c r="BE4418" t="s">
        <v>13763</v>
      </c>
      <c r="BF4418" t="s">
        <v>936</v>
      </c>
      <c r="BH4418">
        <v>135</v>
      </c>
      <c r="BI4418">
        <v>6150</v>
      </c>
      <c r="BJ4418" t="s">
        <v>7115</v>
      </c>
      <c r="BK4418" t="s">
        <v>937</v>
      </c>
    </row>
    <row r="4419" spans="43:63" x14ac:dyDescent="0.2">
      <c r="AQ4419">
        <v>130</v>
      </c>
      <c r="AR4419">
        <v>6160</v>
      </c>
      <c r="AS4419" t="s">
        <v>34358</v>
      </c>
      <c r="AT4419" t="s">
        <v>937</v>
      </c>
      <c r="AU4419">
        <v>130</v>
      </c>
      <c r="AV4419">
        <v>6160</v>
      </c>
      <c r="AW4419" t="s">
        <v>27460</v>
      </c>
      <c r="AX4419" t="s">
        <v>937</v>
      </c>
      <c r="AY4419">
        <v>132</v>
      </c>
      <c r="AZ4419">
        <v>6160</v>
      </c>
      <c r="BA4419" t="s">
        <v>20612</v>
      </c>
      <c r="BB4419" t="s">
        <v>937</v>
      </c>
      <c r="BC4419">
        <v>132</v>
      </c>
      <c r="BD4419">
        <v>6160</v>
      </c>
      <c r="BE4419" t="s">
        <v>13764</v>
      </c>
      <c r="BF4419" t="s">
        <v>937</v>
      </c>
      <c r="BH4419">
        <v>135</v>
      </c>
      <c r="BI4419">
        <v>6160</v>
      </c>
      <c r="BJ4419" t="s">
        <v>7116</v>
      </c>
      <c r="BK4419" t="s">
        <v>937</v>
      </c>
    </row>
    <row r="4420" spans="43:63" x14ac:dyDescent="0.2">
      <c r="AQ4420">
        <v>130</v>
      </c>
      <c r="AR4420">
        <v>6170</v>
      </c>
      <c r="AS4420" t="s">
        <v>34359</v>
      </c>
      <c r="AT4420" t="s">
        <v>937</v>
      </c>
      <c r="AU4420">
        <v>130</v>
      </c>
      <c r="AV4420">
        <v>6170</v>
      </c>
      <c r="AW4420" t="s">
        <v>27461</v>
      </c>
      <c r="AX4420" t="s">
        <v>937</v>
      </c>
      <c r="AY4420">
        <v>132</v>
      </c>
      <c r="AZ4420">
        <v>6170</v>
      </c>
      <c r="BA4420" t="s">
        <v>20613</v>
      </c>
      <c r="BB4420" t="s">
        <v>936</v>
      </c>
      <c r="BC4420">
        <v>132</v>
      </c>
      <c r="BD4420">
        <v>6170</v>
      </c>
      <c r="BE4420" t="s">
        <v>13765</v>
      </c>
      <c r="BF4420" t="s">
        <v>936</v>
      </c>
      <c r="BH4420">
        <v>135</v>
      </c>
      <c r="BI4420">
        <v>6170</v>
      </c>
      <c r="BJ4420" t="s">
        <v>7117</v>
      </c>
      <c r="BK4420" t="s">
        <v>936</v>
      </c>
    </row>
    <row r="4421" spans="43:63" x14ac:dyDescent="0.2">
      <c r="AQ4421">
        <v>130</v>
      </c>
      <c r="AR4421">
        <v>6180</v>
      </c>
      <c r="AS4421" t="s">
        <v>34360</v>
      </c>
      <c r="AT4421" t="s">
        <v>937</v>
      </c>
      <c r="AU4421">
        <v>130</v>
      </c>
      <c r="AV4421">
        <v>6180</v>
      </c>
      <c r="AW4421" t="s">
        <v>27462</v>
      </c>
      <c r="AX4421" t="s">
        <v>937</v>
      </c>
      <c r="AY4421">
        <v>132</v>
      </c>
      <c r="AZ4421">
        <v>6180</v>
      </c>
      <c r="BA4421" t="s">
        <v>20614</v>
      </c>
      <c r="BB4421" t="s">
        <v>936</v>
      </c>
      <c r="BC4421">
        <v>132</v>
      </c>
      <c r="BD4421">
        <v>6180</v>
      </c>
      <c r="BE4421" t="s">
        <v>13766</v>
      </c>
      <c r="BF4421" t="s">
        <v>936</v>
      </c>
      <c r="BH4421">
        <v>135</v>
      </c>
      <c r="BI4421">
        <v>6180</v>
      </c>
      <c r="BJ4421" t="s">
        <v>7118</v>
      </c>
      <c r="BK4421" t="s">
        <v>937</v>
      </c>
    </row>
    <row r="4422" spans="43:63" x14ac:dyDescent="0.2">
      <c r="AQ4422">
        <v>130</v>
      </c>
      <c r="AR4422">
        <v>6190</v>
      </c>
      <c r="AS4422" t="s">
        <v>34361</v>
      </c>
      <c r="AT4422" t="s">
        <v>938</v>
      </c>
      <c r="AU4422">
        <v>130</v>
      </c>
      <c r="AV4422">
        <v>6190</v>
      </c>
      <c r="AW4422" t="s">
        <v>27463</v>
      </c>
      <c r="AX4422" t="s">
        <v>938</v>
      </c>
      <c r="AY4422">
        <v>132</v>
      </c>
      <c r="AZ4422">
        <v>6190</v>
      </c>
      <c r="BA4422" t="s">
        <v>20615</v>
      </c>
      <c r="BB4422" t="s">
        <v>936</v>
      </c>
      <c r="BC4422">
        <v>132</v>
      </c>
      <c r="BD4422">
        <v>6190</v>
      </c>
      <c r="BE4422" t="s">
        <v>13767</v>
      </c>
      <c r="BF4422" t="s">
        <v>936</v>
      </c>
      <c r="BH4422">
        <v>135</v>
      </c>
      <c r="BI4422">
        <v>6190</v>
      </c>
      <c r="BJ4422" t="s">
        <v>7119</v>
      </c>
      <c r="BK4422" t="s">
        <v>937</v>
      </c>
    </row>
    <row r="4423" spans="43:63" x14ac:dyDescent="0.2">
      <c r="AQ4423">
        <v>130</v>
      </c>
      <c r="AR4423">
        <v>6200</v>
      </c>
      <c r="AS4423" t="s">
        <v>34362</v>
      </c>
      <c r="AT4423" t="s">
        <v>937</v>
      </c>
      <c r="AU4423">
        <v>130</v>
      </c>
      <c r="AV4423">
        <v>6200</v>
      </c>
      <c r="AW4423" t="s">
        <v>27464</v>
      </c>
      <c r="AX4423" t="s">
        <v>937</v>
      </c>
      <c r="AY4423">
        <v>132</v>
      </c>
      <c r="AZ4423">
        <v>6200</v>
      </c>
      <c r="BA4423" t="s">
        <v>20616</v>
      </c>
      <c r="BB4423" t="s">
        <v>936</v>
      </c>
      <c r="BC4423">
        <v>132</v>
      </c>
      <c r="BD4423">
        <v>6200</v>
      </c>
      <c r="BE4423" t="s">
        <v>13768</v>
      </c>
      <c r="BF4423" t="s">
        <v>936</v>
      </c>
      <c r="BH4423">
        <v>135</v>
      </c>
      <c r="BI4423">
        <v>6200</v>
      </c>
      <c r="BJ4423" t="s">
        <v>7120</v>
      </c>
      <c r="BK4423" t="s">
        <v>938</v>
      </c>
    </row>
    <row r="4424" spans="43:63" x14ac:dyDescent="0.2">
      <c r="AQ4424">
        <v>130</v>
      </c>
      <c r="AR4424">
        <v>6210</v>
      </c>
      <c r="AS4424" t="s">
        <v>34363</v>
      </c>
      <c r="AT4424" t="s">
        <v>936</v>
      </c>
      <c r="AU4424">
        <v>130</v>
      </c>
      <c r="AV4424">
        <v>6210</v>
      </c>
      <c r="AW4424" t="s">
        <v>27465</v>
      </c>
      <c r="AX4424" t="s">
        <v>936</v>
      </c>
      <c r="AY4424">
        <v>132</v>
      </c>
      <c r="AZ4424">
        <v>6210</v>
      </c>
      <c r="BA4424" t="s">
        <v>20617</v>
      </c>
      <c r="BB4424" t="s">
        <v>936</v>
      </c>
      <c r="BC4424">
        <v>132</v>
      </c>
      <c r="BD4424">
        <v>6210</v>
      </c>
      <c r="BE4424" t="s">
        <v>13769</v>
      </c>
      <c r="BF4424" t="s">
        <v>936</v>
      </c>
      <c r="BH4424">
        <v>135</v>
      </c>
      <c r="BI4424">
        <v>6210</v>
      </c>
      <c r="BJ4424" t="s">
        <v>7121</v>
      </c>
      <c r="BK4424" t="s">
        <v>936</v>
      </c>
    </row>
    <row r="4425" spans="43:63" x14ac:dyDescent="0.2">
      <c r="AQ4425">
        <v>130</v>
      </c>
      <c r="AR4425">
        <v>6240</v>
      </c>
      <c r="AS4425" t="s">
        <v>34364</v>
      </c>
      <c r="AT4425" t="s">
        <v>937</v>
      </c>
      <c r="AU4425">
        <v>130</v>
      </c>
      <c r="AV4425">
        <v>6240</v>
      </c>
      <c r="AW4425" t="s">
        <v>27466</v>
      </c>
      <c r="AX4425" t="s">
        <v>937</v>
      </c>
      <c r="AY4425">
        <v>132</v>
      </c>
      <c r="AZ4425">
        <v>6240</v>
      </c>
      <c r="BA4425" t="s">
        <v>20618</v>
      </c>
      <c r="BB4425" t="s">
        <v>937</v>
      </c>
      <c r="BC4425">
        <v>132</v>
      </c>
      <c r="BD4425">
        <v>6240</v>
      </c>
      <c r="BE4425" t="s">
        <v>13770</v>
      </c>
      <c r="BF4425" t="s">
        <v>937</v>
      </c>
      <c r="BH4425">
        <v>135</v>
      </c>
      <c r="BI4425">
        <v>6240</v>
      </c>
      <c r="BJ4425" t="s">
        <v>7122</v>
      </c>
      <c r="BK4425" t="s">
        <v>937</v>
      </c>
    </row>
    <row r="4426" spans="43:63" x14ac:dyDescent="0.2">
      <c r="AQ4426">
        <v>130</v>
      </c>
      <c r="AR4426">
        <v>6250</v>
      </c>
      <c r="AS4426" t="s">
        <v>34365</v>
      </c>
      <c r="AT4426" t="s">
        <v>937</v>
      </c>
      <c r="AU4426">
        <v>130</v>
      </c>
      <c r="AV4426">
        <v>6250</v>
      </c>
      <c r="AW4426" t="s">
        <v>27467</v>
      </c>
      <c r="AX4426" t="s">
        <v>937</v>
      </c>
      <c r="AY4426">
        <v>132</v>
      </c>
      <c r="AZ4426">
        <v>6250</v>
      </c>
      <c r="BA4426" t="s">
        <v>20619</v>
      </c>
      <c r="BB4426" t="s">
        <v>936</v>
      </c>
      <c r="BC4426">
        <v>132</v>
      </c>
      <c r="BD4426">
        <v>6250</v>
      </c>
      <c r="BE4426" t="s">
        <v>13771</v>
      </c>
      <c r="BF4426" t="s">
        <v>936</v>
      </c>
      <c r="BH4426">
        <v>135</v>
      </c>
      <c r="BI4426">
        <v>6250</v>
      </c>
      <c r="BJ4426" t="s">
        <v>7123</v>
      </c>
      <c r="BK4426" t="s">
        <v>936</v>
      </c>
    </row>
    <row r="4427" spans="43:63" x14ac:dyDescent="0.2">
      <c r="AQ4427">
        <v>130</v>
      </c>
      <c r="AR4427">
        <v>6256</v>
      </c>
      <c r="AS4427" t="s">
        <v>34366</v>
      </c>
      <c r="AT4427" t="s">
        <v>936</v>
      </c>
      <c r="AU4427">
        <v>130</v>
      </c>
      <c r="AV4427">
        <v>6256</v>
      </c>
      <c r="AW4427" t="s">
        <v>27468</v>
      </c>
      <c r="AX4427" t="s">
        <v>936</v>
      </c>
      <c r="AY4427">
        <v>132</v>
      </c>
      <c r="AZ4427">
        <v>6256</v>
      </c>
      <c r="BA4427" t="s">
        <v>20620</v>
      </c>
      <c r="BB4427" t="s">
        <v>936</v>
      </c>
      <c r="BC4427">
        <v>132</v>
      </c>
      <c r="BD4427">
        <v>6256</v>
      </c>
      <c r="BE4427" t="s">
        <v>13772</v>
      </c>
      <c r="BF4427" t="s">
        <v>936</v>
      </c>
      <c r="BH4427">
        <v>135</v>
      </c>
      <c r="BI4427">
        <v>6256</v>
      </c>
      <c r="BJ4427" t="s">
        <v>7124</v>
      </c>
      <c r="BK4427" t="s">
        <v>936</v>
      </c>
    </row>
    <row r="4428" spans="43:63" x14ac:dyDescent="0.2">
      <c r="AQ4428">
        <v>130</v>
      </c>
      <c r="AR4428">
        <v>6260</v>
      </c>
      <c r="AS4428" t="s">
        <v>34367</v>
      </c>
      <c r="AT4428" t="s">
        <v>937</v>
      </c>
      <c r="AU4428">
        <v>130</v>
      </c>
      <c r="AV4428">
        <v>6260</v>
      </c>
      <c r="AW4428" t="s">
        <v>27469</v>
      </c>
      <c r="AX4428" t="s">
        <v>937</v>
      </c>
      <c r="AY4428">
        <v>132</v>
      </c>
      <c r="AZ4428">
        <v>6260</v>
      </c>
      <c r="BA4428" t="s">
        <v>20621</v>
      </c>
      <c r="BB4428" t="s">
        <v>936</v>
      </c>
      <c r="BC4428">
        <v>132</v>
      </c>
      <c r="BD4428">
        <v>6260</v>
      </c>
      <c r="BE4428" t="s">
        <v>13773</v>
      </c>
      <c r="BF4428" t="s">
        <v>936</v>
      </c>
      <c r="BH4428">
        <v>135</v>
      </c>
      <c r="BI4428">
        <v>6260</v>
      </c>
      <c r="BJ4428" t="s">
        <v>7125</v>
      </c>
      <c r="BK4428" t="s">
        <v>937</v>
      </c>
    </row>
    <row r="4429" spans="43:63" x14ac:dyDescent="0.2">
      <c r="AQ4429">
        <v>130</v>
      </c>
      <c r="AR4429">
        <v>6270</v>
      </c>
      <c r="AS4429" t="s">
        <v>34368</v>
      </c>
      <c r="AT4429" t="s">
        <v>937</v>
      </c>
      <c r="AU4429">
        <v>130</v>
      </c>
      <c r="AV4429">
        <v>6270</v>
      </c>
      <c r="AW4429" t="s">
        <v>27470</v>
      </c>
      <c r="AX4429" t="s">
        <v>937</v>
      </c>
      <c r="AY4429">
        <v>132</v>
      </c>
      <c r="AZ4429">
        <v>6270</v>
      </c>
      <c r="BA4429" t="s">
        <v>20622</v>
      </c>
      <c r="BB4429" t="s">
        <v>937</v>
      </c>
      <c r="BC4429">
        <v>132</v>
      </c>
      <c r="BD4429">
        <v>6270</v>
      </c>
      <c r="BE4429" t="s">
        <v>13774</v>
      </c>
      <c r="BF4429" t="s">
        <v>937</v>
      </c>
      <c r="BH4429">
        <v>135</v>
      </c>
      <c r="BI4429">
        <v>6270</v>
      </c>
      <c r="BJ4429" t="s">
        <v>7126</v>
      </c>
      <c r="BK4429" t="s">
        <v>937</v>
      </c>
    </row>
    <row r="4430" spans="43:63" x14ac:dyDescent="0.2">
      <c r="AQ4430">
        <v>130</v>
      </c>
      <c r="AR4430">
        <v>6280</v>
      </c>
      <c r="AS4430" t="s">
        <v>34369</v>
      </c>
      <c r="AT4430" t="s">
        <v>936</v>
      </c>
      <c r="AU4430">
        <v>130</v>
      </c>
      <c r="AV4430">
        <v>6280</v>
      </c>
      <c r="AW4430" t="s">
        <v>27471</v>
      </c>
      <c r="AX4430" t="s">
        <v>936</v>
      </c>
      <c r="AY4430">
        <v>132</v>
      </c>
      <c r="AZ4430">
        <v>6280</v>
      </c>
      <c r="BA4430" t="s">
        <v>20623</v>
      </c>
      <c r="BB4430" t="s">
        <v>936</v>
      </c>
      <c r="BC4430">
        <v>132</v>
      </c>
      <c r="BD4430">
        <v>6280</v>
      </c>
      <c r="BE4430" t="s">
        <v>13775</v>
      </c>
      <c r="BF4430" t="s">
        <v>936</v>
      </c>
      <c r="BH4430">
        <v>135</v>
      </c>
      <c r="BI4430">
        <v>6280</v>
      </c>
      <c r="BJ4430" t="s">
        <v>7127</v>
      </c>
      <c r="BK4430" t="s">
        <v>936</v>
      </c>
    </row>
    <row r="4431" spans="43:63" x14ac:dyDescent="0.2">
      <c r="AQ4431">
        <v>130</v>
      </c>
      <c r="AR4431">
        <v>6290</v>
      </c>
      <c r="AS4431" t="s">
        <v>34370</v>
      </c>
      <c r="AT4431" t="s">
        <v>936</v>
      </c>
      <c r="AU4431">
        <v>130</v>
      </c>
      <c r="AV4431">
        <v>6290</v>
      </c>
      <c r="AW4431" t="s">
        <v>27472</v>
      </c>
      <c r="AX4431" t="s">
        <v>936</v>
      </c>
      <c r="AY4431">
        <v>132</v>
      </c>
      <c r="AZ4431">
        <v>6290</v>
      </c>
      <c r="BA4431" t="s">
        <v>20624</v>
      </c>
      <c r="BB4431" t="s">
        <v>936</v>
      </c>
      <c r="BC4431">
        <v>132</v>
      </c>
      <c r="BD4431">
        <v>6290</v>
      </c>
      <c r="BE4431" t="s">
        <v>13776</v>
      </c>
      <c r="BF4431" t="s">
        <v>936</v>
      </c>
      <c r="BH4431">
        <v>135</v>
      </c>
      <c r="BI4431">
        <v>6290</v>
      </c>
      <c r="BJ4431" t="s">
        <v>7128</v>
      </c>
      <c r="BK4431" t="s">
        <v>936</v>
      </c>
    </row>
    <row r="4432" spans="43:63" x14ac:dyDescent="0.2">
      <c r="AQ4432">
        <v>130</v>
      </c>
      <c r="AR4432">
        <v>6300</v>
      </c>
      <c r="AS4432" t="s">
        <v>34371</v>
      </c>
      <c r="AT4432" t="s">
        <v>936</v>
      </c>
      <c r="AU4432">
        <v>130</v>
      </c>
      <c r="AV4432">
        <v>6300</v>
      </c>
      <c r="AW4432" t="s">
        <v>27473</v>
      </c>
      <c r="AX4432" t="s">
        <v>936</v>
      </c>
      <c r="AY4432">
        <v>132</v>
      </c>
      <c r="AZ4432">
        <v>6300</v>
      </c>
      <c r="BA4432" t="s">
        <v>20625</v>
      </c>
      <c r="BB4432" t="s">
        <v>936</v>
      </c>
      <c r="BC4432">
        <v>132</v>
      </c>
      <c r="BD4432">
        <v>6300</v>
      </c>
      <c r="BE4432" t="s">
        <v>13777</v>
      </c>
      <c r="BF4432" t="s">
        <v>936</v>
      </c>
      <c r="BH4432">
        <v>135</v>
      </c>
      <c r="BI4432">
        <v>6300</v>
      </c>
      <c r="BJ4432" t="s">
        <v>7129</v>
      </c>
      <c r="BK4432" t="s">
        <v>936</v>
      </c>
    </row>
    <row r="4433" spans="43:63" x14ac:dyDescent="0.2">
      <c r="AQ4433">
        <v>130</v>
      </c>
      <c r="AR4433">
        <v>6310</v>
      </c>
      <c r="AS4433" t="s">
        <v>34372</v>
      </c>
      <c r="AT4433" t="s">
        <v>936</v>
      </c>
      <c r="AU4433">
        <v>130</v>
      </c>
      <c r="AV4433">
        <v>6310</v>
      </c>
      <c r="AW4433" t="s">
        <v>27474</v>
      </c>
      <c r="AX4433" t="s">
        <v>936</v>
      </c>
      <c r="AY4433">
        <v>132</v>
      </c>
      <c r="AZ4433">
        <v>6310</v>
      </c>
      <c r="BA4433" t="s">
        <v>20626</v>
      </c>
      <c r="BB4433" t="s">
        <v>936</v>
      </c>
      <c r="BC4433">
        <v>132</v>
      </c>
      <c r="BD4433">
        <v>6310</v>
      </c>
      <c r="BE4433" t="s">
        <v>13778</v>
      </c>
      <c r="BF4433" t="s">
        <v>936</v>
      </c>
      <c r="BH4433">
        <v>135</v>
      </c>
      <c r="BI4433">
        <v>6310</v>
      </c>
      <c r="BJ4433" t="s">
        <v>7130</v>
      </c>
      <c r="BK4433" t="s">
        <v>936</v>
      </c>
    </row>
    <row r="4434" spans="43:63" x14ac:dyDescent="0.2">
      <c r="AQ4434">
        <v>130</v>
      </c>
      <c r="AR4434">
        <v>6320</v>
      </c>
      <c r="AS4434" t="s">
        <v>34373</v>
      </c>
      <c r="AT4434" t="s">
        <v>936</v>
      </c>
      <c r="AU4434">
        <v>130</v>
      </c>
      <c r="AV4434">
        <v>6320</v>
      </c>
      <c r="AW4434" t="s">
        <v>27475</v>
      </c>
      <c r="AX4434" t="s">
        <v>936</v>
      </c>
      <c r="AY4434">
        <v>132</v>
      </c>
      <c r="AZ4434">
        <v>6320</v>
      </c>
      <c r="BA4434" t="s">
        <v>20627</v>
      </c>
      <c r="BB4434" t="s">
        <v>936</v>
      </c>
      <c r="BC4434">
        <v>132</v>
      </c>
      <c r="BD4434">
        <v>6320</v>
      </c>
      <c r="BE4434" t="s">
        <v>13779</v>
      </c>
      <c r="BF4434" t="s">
        <v>936</v>
      </c>
      <c r="BH4434">
        <v>135</v>
      </c>
      <c r="BI4434">
        <v>6320</v>
      </c>
      <c r="BJ4434" t="s">
        <v>7131</v>
      </c>
      <c r="BK4434" t="s">
        <v>936</v>
      </c>
    </row>
    <row r="4435" spans="43:63" x14ac:dyDescent="0.2">
      <c r="AQ4435">
        <v>130</v>
      </c>
      <c r="AR4435">
        <v>6330</v>
      </c>
      <c r="AS4435" t="s">
        <v>34374</v>
      </c>
      <c r="AT4435" t="s">
        <v>936</v>
      </c>
      <c r="AU4435">
        <v>130</v>
      </c>
      <c r="AV4435">
        <v>6330</v>
      </c>
      <c r="AW4435" t="s">
        <v>27476</v>
      </c>
      <c r="AX4435" t="s">
        <v>936</v>
      </c>
      <c r="AY4435">
        <v>132</v>
      </c>
      <c r="AZ4435">
        <v>6330</v>
      </c>
      <c r="BA4435" t="s">
        <v>20628</v>
      </c>
      <c r="BB4435" t="s">
        <v>936</v>
      </c>
      <c r="BC4435">
        <v>132</v>
      </c>
      <c r="BD4435">
        <v>6330</v>
      </c>
      <c r="BE4435" t="s">
        <v>13780</v>
      </c>
      <c r="BF4435" t="s">
        <v>936</v>
      </c>
      <c r="BH4435">
        <v>135</v>
      </c>
      <c r="BI4435">
        <v>6330</v>
      </c>
      <c r="BJ4435" t="s">
        <v>7132</v>
      </c>
      <c r="BK4435" t="s">
        <v>936</v>
      </c>
    </row>
    <row r="4436" spans="43:63" x14ac:dyDescent="0.2">
      <c r="AQ4436">
        <v>130</v>
      </c>
      <c r="AR4436">
        <v>6340</v>
      </c>
      <c r="AS4436" t="s">
        <v>34375</v>
      </c>
      <c r="AT4436" t="s">
        <v>936</v>
      </c>
      <c r="AU4436">
        <v>130</v>
      </c>
      <c r="AV4436">
        <v>6340</v>
      </c>
      <c r="AW4436" t="s">
        <v>27477</v>
      </c>
      <c r="AX4436" t="s">
        <v>936</v>
      </c>
      <c r="AY4436">
        <v>132</v>
      </c>
      <c r="AZ4436">
        <v>6340</v>
      </c>
      <c r="BA4436" t="s">
        <v>20629</v>
      </c>
      <c r="BB4436" t="s">
        <v>936</v>
      </c>
      <c r="BC4436">
        <v>132</v>
      </c>
      <c r="BD4436">
        <v>6340</v>
      </c>
      <c r="BE4436" t="s">
        <v>13781</v>
      </c>
      <c r="BF4436" t="s">
        <v>936</v>
      </c>
      <c r="BH4436">
        <v>135</v>
      </c>
      <c r="BI4436">
        <v>6340</v>
      </c>
      <c r="BJ4436" t="s">
        <v>7133</v>
      </c>
      <c r="BK4436" t="s">
        <v>936</v>
      </c>
    </row>
    <row r="4437" spans="43:63" x14ac:dyDescent="0.2">
      <c r="AQ4437">
        <v>130</v>
      </c>
      <c r="AR4437">
        <v>6350</v>
      </c>
      <c r="AS4437" t="s">
        <v>34376</v>
      </c>
      <c r="AT4437" t="s">
        <v>936</v>
      </c>
      <c r="AU4437">
        <v>130</v>
      </c>
      <c r="AV4437">
        <v>6350</v>
      </c>
      <c r="AW4437" t="s">
        <v>27478</v>
      </c>
      <c r="AX4437" t="s">
        <v>936</v>
      </c>
      <c r="AY4437">
        <v>132</v>
      </c>
      <c r="AZ4437">
        <v>6350</v>
      </c>
      <c r="BA4437" t="s">
        <v>20630</v>
      </c>
      <c r="BB4437" t="s">
        <v>936</v>
      </c>
      <c r="BC4437">
        <v>132</v>
      </c>
      <c r="BD4437">
        <v>6350</v>
      </c>
      <c r="BE4437" t="s">
        <v>13782</v>
      </c>
      <c r="BF4437" t="s">
        <v>936</v>
      </c>
      <c r="BH4437">
        <v>135</v>
      </c>
      <c r="BI4437">
        <v>6350</v>
      </c>
      <c r="BJ4437" t="s">
        <v>7134</v>
      </c>
      <c r="BK4437" t="s">
        <v>936</v>
      </c>
    </row>
    <row r="4438" spans="43:63" x14ac:dyDescent="0.2">
      <c r="AQ4438">
        <v>130</v>
      </c>
      <c r="AR4438">
        <v>6360</v>
      </c>
      <c r="AS4438" t="s">
        <v>34377</v>
      </c>
      <c r="AT4438" t="s">
        <v>936</v>
      </c>
      <c r="AU4438">
        <v>130</v>
      </c>
      <c r="AV4438">
        <v>6360</v>
      </c>
      <c r="AW4438" t="s">
        <v>27479</v>
      </c>
      <c r="AX4438" t="s">
        <v>936</v>
      </c>
      <c r="AY4438">
        <v>132</v>
      </c>
      <c r="AZ4438">
        <v>6360</v>
      </c>
      <c r="BA4438" t="s">
        <v>20631</v>
      </c>
      <c r="BB4438" t="s">
        <v>938</v>
      </c>
      <c r="BC4438">
        <v>132</v>
      </c>
      <c r="BD4438">
        <v>6360</v>
      </c>
      <c r="BE4438" t="s">
        <v>13783</v>
      </c>
      <c r="BF4438" t="s">
        <v>938</v>
      </c>
      <c r="BH4438">
        <v>135</v>
      </c>
      <c r="BI4438">
        <v>6360</v>
      </c>
      <c r="BJ4438" t="s">
        <v>7135</v>
      </c>
      <c r="BK4438" t="s">
        <v>936</v>
      </c>
    </row>
    <row r="4439" spans="43:63" x14ac:dyDescent="0.2">
      <c r="AQ4439">
        <v>130</v>
      </c>
      <c r="AR4439">
        <v>7205</v>
      </c>
      <c r="AS4439" t="s">
        <v>34378</v>
      </c>
      <c r="AT4439" t="s">
        <v>936</v>
      </c>
      <c r="AU4439">
        <v>130</v>
      </c>
      <c r="AV4439">
        <v>7205</v>
      </c>
      <c r="AW4439" t="s">
        <v>27480</v>
      </c>
      <c r="AX4439" t="s">
        <v>936</v>
      </c>
      <c r="AY4439">
        <v>132</v>
      </c>
      <c r="AZ4439">
        <v>7205</v>
      </c>
      <c r="BA4439" t="s">
        <v>20632</v>
      </c>
      <c r="BB4439" t="s">
        <v>937</v>
      </c>
      <c r="BC4439">
        <v>132</v>
      </c>
      <c r="BD4439">
        <v>7205</v>
      </c>
      <c r="BE4439" t="s">
        <v>13784</v>
      </c>
      <c r="BF4439" t="s">
        <v>937</v>
      </c>
      <c r="BH4439">
        <v>135</v>
      </c>
      <c r="BI4439">
        <v>7205</v>
      </c>
      <c r="BJ4439" t="s">
        <v>7136</v>
      </c>
      <c r="BK4439" t="s">
        <v>936</v>
      </c>
    </row>
    <row r="4440" spans="43:63" x14ac:dyDescent="0.2">
      <c r="AQ4440">
        <v>130</v>
      </c>
      <c r="AR4440">
        <v>7206</v>
      </c>
      <c r="AS4440" t="s">
        <v>34379</v>
      </c>
      <c r="AT4440" t="s">
        <v>937</v>
      </c>
      <c r="AU4440">
        <v>130</v>
      </c>
      <c r="AV4440">
        <v>7206</v>
      </c>
      <c r="AW4440" t="s">
        <v>27481</v>
      </c>
      <c r="AX4440" t="s">
        <v>937</v>
      </c>
      <c r="AY4440">
        <v>132</v>
      </c>
      <c r="AZ4440">
        <v>7206</v>
      </c>
      <c r="BA4440" t="s">
        <v>20633</v>
      </c>
      <c r="BB4440" t="s">
        <v>936</v>
      </c>
      <c r="BC4440">
        <v>132</v>
      </c>
      <c r="BD4440">
        <v>7206</v>
      </c>
      <c r="BE4440" t="s">
        <v>13785</v>
      </c>
      <c r="BF4440" t="s">
        <v>936</v>
      </c>
      <c r="BH4440">
        <v>135</v>
      </c>
      <c r="BI4440">
        <v>7206</v>
      </c>
      <c r="BJ4440" t="s">
        <v>7137</v>
      </c>
      <c r="BK4440" t="s">
        <v>936</v>
      </c>
    </row>
    <row r="4441" spans="43:63" x14ac:dyDescent="0.2">
      <c r="AQ4441">
        <v>130</v>
      </c>
      <c r="AR4441">
        <v>7207</v>
      </c>
      <c r="AS4441" t="s">
        <v>34380</v>
      </c>
      <c r="AT4441" t="s">
        <v>937</v>
      </c>
      <c r="AU4441">
        <v>130</v>
      </c>
      <c r="AV4441">
        <v>7207</v>
      </c>
      <c r="AW4441" t="s">
        <v>27482</v>
      </c>
      <c r="AX4441" t="s">
        <v>937</v>
      </c>
      <c r="AY4441">
        <v>132</v>
      </c>
      <c r="AZ4441">
        <v>7207</v>
      </c>
      <c r="BA4441" t="s">
        <v>20634</v>
      </c>
      <c r="BB4441" t="s">
        <v>936</v>
      </c>
      <c r="BC4441">
        <v>132</v>
      </c>
      <c r="BD4441">
        <v>7207</v>
      </c>
      <c r="BE4441" t="s">
        <v>13786</v>
      </c>
      <c r="BF4441" t="s">
        <v>936</v>
      </c>
      <c r="BH4441">
        <v>135</v>
      </c>
      <c r="BI4441">
        <v>7207</v>
      </c>
      <c r="BJ4441" t="s">
        <v>7138</v>
      </c>
      <c r="BK4441" t="s">
        <v>936</v>
      </c>
    </row>
    <row r="4442" spans="43:63" x14ac:dyDescent="0.2">
      <c r="AQ4442">
        <v>130</v>
      </c>
      <c r="AR4442">
        <v>7210</v>
      </c>
      <c r="AS4442" t="s">
        <v>34381</v>
      </c>
      <c r="AT4442" t="s">
        <v>937</v>
      </c>
      <c r="AU4442">
        <v>130</v>
      </c>
      <c r="AV4442">
        <v>7210</v>
      </c>
      <c r="AW4442" t="s">
        <v>27483</v>
      </c>
      <c r="AX4442" t="s">
        <v>937</v>
      </c>
      <c r="AY4442">
        <v>132</v>
      </c>
      <c r="AZ4442">
        <v>7210</v>
      </c>
      <c r="BA4442" t="s">
        <v>20635</v>
      </c>
      <c r="BB4442" t="s">
        <v>937</v>
      </c>
      <c r="BC4442">
        <v>132</v>
      </c>
      <c r="BD4442">
        <v>7210</v>
      </c>
      <c r="BE4442" t="s">
        <v>13787</v>
      </c>
      <c r="BF4442" t="s">
        <v>937</v>
      </c>
      <c r="BH4442">
        <v>135</v>
      </c>
      <c r="BI4442">
        <v>7210</v>
      </c>
      <c r="BJ4442" t="s">
        <v>7139</v>
      </c>
      <c r="BK4442" t="s">
        <v>938</v>
      </c>
    </row>
    <row r="4443" spans="43:63" x14ac:dyDescent="0.2">
      <c r="AQ4443">
        <v>130</v>
      </c>
      <c r="AR4443">
        <v>8073</v>
      </c>
      <c r="AS4443" t="s">
        <v>34382</v>
      </c>
      <c r="AT4443" t="s">
        <v>936</v>
      </c>
      <c r="AU4443">
        <v>130</v>
      </c>
      <c r="AV4443">
        <v>8073</v>
      </c>
      <c r="AW4443" t="s">
        <v>27484</v>
      </c>
      <c r="AX4443" t="s">
        <v>936</v>
      </c>
      <c r="AY4443">
        <v>132</v>
      </c>
      <c r="AZ4443">
        <v>8073</v>
      </c>
      <c r="BA4443" t="s">
        <v>20636</v>
      </c>
      <c r="BB4443" t="s">
        <v>936</v>
      </c>
      <c r="BC4443">
        <v>132</v>
      </c>
      <c r="BD4443">
        <v>8073</v>
      </c>
      <c r="BE4443" t="s">
        <v>13788</v>
      </c>
      <c r="BF4443" t="s">
        <v>936</v>
      </c>
      <c r="BH4443">
        <v>135</v>
      </c>
      <c r="BI4443">
        <v>8073</v>
      </c>
      <c r="BJ4443" t="s">
        <v>7140</v>
      </c>
      <c r="BK4443" t="s">
        <v>936</v>
      </c>
    </row>
    <row r="4444" spans="43:63" x14ac:dyDescent="0.2">
      <c r="AQ4444">
        <v>130</v>
      </c>
      <c r="AR4444">
        <v>8074</v>
      </c>
      <c r="AS4444" t="s">
        <v>34383</v>
      </c>
      <c r="AT4444" t="s">
        <v>937</v>
      </c>
      <c r="AU4444">
        <v>130</v>
      </c>
      <c r="AV4444">
        <v>8074</v>
      </c>
      <c r="AW4444" t="s">
        <v>27485</v>
      </c>
      <c r="AX4444" t="s">
        <v>937</v>
      </c>
      <c r="AY4444">
        <v>132</v>
      </c>
      <c r="AZ4444">
        <v>8074</v>
      </c>
      <c r="BA4444" t="s">
        <v>20637</v>
      </c>
      <c r="BB4444" t="s">
        <v>937</v>
      </c>
      <c r="BC4444">
        <v>132</v>
      </c>
      <c r="BD4444">
        <v>8074</v>
      </c>
      <c r="BE4444" t="s">
        <v>13789</v>
      </c>
      <c r="BF4444" t="s">
        <v>937</v>
      </c>
      <c r="BH4444">
        <v>135</v>
      </c>
      <c r="BI4444">
        <v>8074</v>
      </c>
      <c r="BJ4444" t="s">
        <v>7141</v>
      </c>
      <c r="BK4444" t="s">
        <v>937</v>
      </c>
    </row>
    <row r="4445" spans="43:63" x14ac:dyDescent="0.2">
      <c r="AQ4445">
        <v>130</v>
      </c>
      <c r="AR4445">
        <v>8075</v>
      </c>
      <c r="AS4445" t="s">
        <v>34384</v>
      </c>
      <c r="AT4445" t="s">
        <v>937</v>
      </c>
      <c r="AU4445">
        <v>130</v>
      </c>
      <c r="AV4445">
        <v>8075</v>
      </c>
      <c r="AW4445" t="s">
        <v>27486</v>
      </c>
      <c r="AX4445" t="s">
        <v>937</v>
      </c>
      <c r="AY4445">
        <v>132</v>
      </c>
      <c r="AZ4445">
        <v>8075</v>
      </c>
      <c r="BA4445" t="s">
        <v>20638</v>
      </c>
      <c r="BB4445" t="s">
        <v>936</v>
      </c>
      <c r="BC4445">
        <v>132</v>
      </c>
      <c r="BD4445">
        <v>8075</v>
      </c>
      <c r="BE4445" t="s">
        <v>13790</v>
      </c>
      <c r="BF4445" t="s">
        <v>936</v>
      </c>
      <c r="BH4445">
        <v>135</v>
      </c>
      <c r="BI4445">
        <v>8075</v>
      </c>
      <c r="BJ4445" t="s">
        <v>7142</v>
      </c>
      <c r="BK4445" t="s">
        <v>936</v>
      </c>
    </row>
    <row r="4446" spans="43:63" x14ac:dyDescent="0.2">
      <c r="AQ4446">
        <v>130</v>
      </c>
      <c r="AR4446">
        <v>8076</v>
      </c>
      <c r="AS4446" t="s">
        <v>34385</v>
      </c>
      <c r="AT4446" t="s">
        <v>938</v>
      </c>
      <c r="AU4446">
        <v>130</v>
      </c>
      <c r="AV4446">
        <v>8076</v>
      </c>
      <c r="AW4446" t="s">
        <v>27487</v>
      </c>
      <c r="AX4446" t="s">
        <v>936</v>
      </c>
      <c r="AY4446">
        <v>132</v>
      </c>
      <c r="AZ4446">
        <v>8076</v>
      </c>
      <c r="BA4446" t="s">
        <v>20639</v>
      </c>
      <c r="BB4446" t="s">
        <v>937</v>
      </c>
      <c r="BC4446">
        <v>132</v>
      </c>
      <c r="BD4446">
        <v>8076</v>
      </c>
      <c r="BE4446" t="s">
        <v>13791</v>
      </c>
      <c r="BF4446" t="s">
        <v>937</v>
      </c>
      <c r="BH4446">
        <v>135</v>
      </c>
      <c r="BI4446">
        <v>8076</v>
      </c>
      <c r="BJ4446" t="s">
        <v>7143</v>
      </c>
      <c r="BK4446" t="s">
        <v>937</v>
      </c>
    </row>
    <row r="4447" spans="43:63" x14ac:dyDescent="0.2">
      <c r="AQ4447">
        <v>130</v>
      </c>
      <c r="AR4447">
        <v>8077</v>
      </c>
      <c r="AS4447" t="s">
        <v>34386</v>
      </c>
      <c r="AT4447" t="s">
        <v>937</v>
      </c>
      <c r="AU4447">
        <v>130</v>
      </c>
      <c r="AV4447">
        <v>8077</v>
      </c>
      <c r="AW4447" t="s">
        <v>27488</v>
      </c>
      <c r="AX4447" t="s">
        <v>937</v>
      </c>
      <c r="AY4447">
        <v>132</v>
      </c>
      <c r="AZ4447">
        <v>8077</v>
      </c>
      <c r="BA4447" t="s">
        <v>20640</v>
      </c>
      <c r="BB4447" t="s">
        <v>937</v>
      </c>
      <c r="BC4447">
        <v>132</v>
      </c>
      <c r="BD4447">
        <v>8077</v>
      </c>
      <c r="BE4447" t="s">
        <v>13792</v>
      </c>
      <c r="BF4447" t="s">
        <v>937</v>
      </c>
      <c r="BH4447">
        <v>135</v>
      </c>
      <c r="BI4447">
        <v>8077</v>
      </c>
      <c r="BJ4447" t="s">
        <v>7144</v>
      </c>
      <c r="BK4447" t="s">
        <v>937</v>
      </c>
    </row>
    <row r="4448" spans="43:63" x14ac:dyDescent="0.2">
      <c r="AQ4448">
        <v>130</v>
      </c>
      <c r="AR4448">
        <v>8078</v>
      </c>
      <c r="AS4448" t="s">
        <v>34387</v>
      </c>
      <c r="AT4448" t="s">
        <v>937</v>
      </c>
      <c r="AU4448">
        <v>130</v>
      </c>
      <c r="AV4448">
        <v>8078</v>
      </c>
      <c r="AW4448" t="s">
        <v>27489</v>
      </c>
      <c r="AX4448" t="s">
        <v>937</v>
      </c>
      <c r="AY4448">
        <v>132</v>
      </c>
      <c r="AZ4448">
        <v>8078</v>
      </c>
      <c r="BA4448" t="s">
        <v>20641</v>
      </c>
      <c r="BB4448" t="s">
        <v>937</v>
      </c>
      <c r="BC4448">
        <v>132</v>
      </c>
      <c r="BD4448">
        <v>8078</v>
      </c>
      <c r="BE4448" t="s">
        <v>13793</v>
      </c>
      <c r="BF4448" t="s">
        <v>937</v>
      </c>
      <c r="BH4448">
        <v>135</v>
      </c>
      <c r="BI4448">
        <v>8078</v>
      </c>
      <c r="BJ4448" t="s">
        <v>7145</v>
      </c>
      <c r="BK4448" t="s">
        <v>937</v>
      </c>
    </row>
    <row r="4449" spans="43:63" x14ac:dyDescent="0.2">
      <c r="AQ4449">
        <v>130</v>
      </c>
      <c r="AR4449">
        <v>8079</v>
      </c>
      <c r="AS4449" t="s">
        <v>34388</v>
      </c>
      <c r="AT4449" t="s">
        <v>937</v>
      </c>
      <c r="AU4449">
        <v>130</v>
      </c>
      <c r="AV4449">
        <v>8079</v>
      </c>
      <c r="AW4449" t="s">
        <v>27490</v>
      </c>
      <c r="AX4449" t="s">
        <v>937</v>
      </c>
      <c r="AY4449">
        <v>132</v>
      </c>
      <c r="AZ4449">
        <v>8079</v>
      </c>
      <c r="BA4449" t="s">
        <v>20642</v>
      </c>
      <c r="BB4449" t="s">
        <v>936</v>
      </c>
      <c r="BC4449">
        <v>132</v>
      </c>
      <c r="BD4449">
        <v>8079</v>
      </c>
      <c r="BE4449" t="s">
        <v>13794</v>
      </c>
      <c r="BF4449" t="s">
        <v>936</v>
      </c>
      <c r="BH4449">
        <v>135</v>
      </c>
      <c r="BI4449">
        <v>8079</v>
      </c>
      <c r="BJ4449" t="s">
        <v>7146</v>
      </c>
      <c r="BK4449" t="s">
        <v>937</v>
      </c>
    </row>
    <row r="4450" spans="43:63" x14ac:dyDescent="0.2">
      <c r="AQ4450">
        <v>130</v>
      </c>
      <c r="AR4450">
        <v>8080</v>
      </c>
      <c r="AS4450" t="s">
        <v>34389</v>
      </c>
      <c r="AT4450" t="s">
        <v>937</v>
      </c>
      <c r="AU4450">
        <v>130</v>
      </c>
      <c r="AV4450">
        <v>8080</v>
      </c>
      <c r="AW4450" t="s">
        <v>27491</v>
      </c>
      <c r="AX4450" t="s">
        <v>937</v>
      </c>
      <c r="AY4450">
        <v>132</v>
      </c>
      <c r="AZ4450">
        <v>8080</v>
      </c>
      <c r="BA4450" t="s">
        <v>20643</v>
      </c>
      <c r="BB4450" t="s">
        <v>937</v>
      </c>
      <c r="BC4450">
        <v>132</v>
      </c>
      <c r="BD4450">
        <v>8080</v>
      </c>
      <c r="BE4450" t="s">
        <v>13795</v>
      </c>
      <c r="BF4450" t="s">
        <v>937</v>
      </c>
      <c r="BH4450">
        <v>135</v>
      </c>
      <c r="BI4450">
        <v>8080</v>
      </c>
      <c r="BJ4450" t="s">
        <v>7147</v>
      </c>
      <c r="BK4450" t="s">
        <v>938</v>
      </c>
    </row>
    <row r="4451" spans="43:63" x14ac:dyDescent="0.2">
      <c r="AQ4451">
        <v>130</v>
      </c>
      <c r="AR4451">
        <v>8081</v>
      </c>
      <c r="AS4451" t="s">
        <v>34390</v>
      </c>
      <c r="AT4451" t="s">
        <v>937</v>
      </c>
      <c r="AU4451">
        <v>130</v>
      </c>
      <c r="AV4451">
        <v>8081</v>
      </c>
      <c r="AW4451" t="s">
        <v>27492</v>
      </c>
      <c r="AX4451" t="s">
        <v>937</v>
      </c>
      <c r="AY4451">
        <v>132</v>
      </c>
      <c r="AZ4451">
        <v>8081</v>
      </c>
      <c r="BA4451" t="s">
        <v>20644</v>
      </c>
      <c r="BB4451" t="s">
        <v>936</v>
      </c>
      <c r="BC4451">
        <v>132</v>
      </c>
      <c r="BD4451">
        <v>8081</v>
      </c>
      <c r="BE4451" t="s">
        <v>13796</v>
      </c>
      <c r="BF4451" t="s">
        <v>936</v>
      </c>
      <c r="BH4451">
        <v>135</v>
      </c>
      <c r="BI4451">
        <v>8081</v>
      </c>
      <c r="BJ4451" t="s">
        <v>7148</v>
      </c>
      <c r="BK4451" t="s">
        <v>937</v>
      </c>
    </row>
    <row r="4452" spans="43:63" x14ac:dyDescent="0.2">
      <c r="AQ4452">
        <v>130</v>
      </c>
      <c r="AR4452">
        <v>8082</v>
      </c>
      <c r="AS4452" t="s">
        <v>34391</v>
      </c>
      <c r="AT4452" t="s">
        <v>937</v>
      </c>
      <c r="AU4452">
        <v>130</v>
      </c>
      <c r="AV4452">
        <v>8082</v>
      </c>
      <c r="AW4452" t="s">
        <v>27493</v>
      </c>
      <c r="AX4452" t="s">
        <v>937</v>
      </c>
      <c r="AY4452">
        <v>132</v>
      </c>
      <c r="AZ4452">
        <v>8082</v>
      </c>
      <c r="BA4452" t="s">
        <v>20645</v>
      </c>
      <c r="BB4452" t="s">
        <v>936</v>
      </c>
      <c r="BC4452">
        <v>132</v>
      </c>
      <c r="BD4452">
        <v>8082</v>
      </c>
      <c r="BE4452" t="s">
        <v>13797</v>
      </c>
      <c r="BF4452" t="s">
        <v>936</v>
      </c>
      <c r="BH4452">
        <v>135</v>
      </c>
      <c r="BI4452">
        <v>8082</v>
      </c>
      <c r="BJ4452" t="s">
        <v>7149</v>
      </c>
      <c r="BK4452" t="s">
        <v>937</v>
      </c>
    </row>
    <row r="4453" spans="43:63" x14ac:dyDescent="0.2">
      <c r="AQ4453">
        <v>130</v>
      </c>
      <c r="AR4453">
        <v>8083</v>
      </c>
      <c r="AS4453" t="s">
        <v>34392</v>
      </c>
      <c r="AT4453" t="s">
        <v>937</v>
      </c>
      <c r="AU4453">
        <v>130</v>
      </c>
      <c r="AV4453">
        <v>8083</v>
      </c>
      <c r="AW4453" t="s">
        <v>27494</v>
      </c>
      <c r="AX4453" t="s">
        <v>937</v>
      </c>
      <c r="AY4453">
        <v>132</v>
      </c>
      <c r="AZ4453">
        <v>8083</v>
      </c>
      <c r="BA4453" t="s">
        <v>20646</v>
      </c>
      <c r="BB4453" t="s">
        <v>936</v>
      </c>
      <c r="BC4453">
        <v>132</v>
      </c>
      <c r="BD4453">
        <v>8083</v>
      </c>
      <c r="BE4453" t="s">
        <v>13798</v>
      </c>
      <c r="BF4453" t="s">
        <v>936</v>
      </c>
      <c r="BH4453">
        <v>135</v>
      </c>
      <c r="BI4453">
        <v>8083</v>
      </c>
      <c r="BJ4453" t="s">
        <v>7150</v>
      </c>
      <c r="BK4453" t="s">
        <v>936</v>
      </c>
    </row>
    <row r="4454" spans="43:63" x14ac:dyDescent="0.2">
      <c r="AQ4454">
        <v>130</v>
      </c>
      <c r="AR4454">
        <v>8084</v>
      </c>
      <c r="AS4454" t="s">
        <v>34393</v>
      </c>
      <c r="AT4454" t="s">
        <v>937</v>
      </c>
      <c r="AU4454">
        <v>130</v>
      </c>
      <c r="AV4454">
        <v>8084</v>
      </c>
      <c r="AW4454" t="s">
        <v>27495</v>
      </c>
      <c r="AX4454" t="s">
        <v>937</v>
      </c>
      <c r="AY4454">
        <v>132</v>
      </c>
      <c r="AZ4454">
        <v>8084</v>
      </c>
      <c r="BA4454" t="s">
        <v>20647</v>
      </c>
      <c r="BB4454" t="s">
        <v>937</v>
      </c>
      <c r="BC4454">
        <v>132</v>
      </c>
      <c r="BD4454">
        <v>8084</v>
      </c>
      <c r="BE4454" t="s">
        <v>13799</v>
      </c>
      <c r="BF4454" t="s">
        <v>937</v>
      </c>
      <c r="BH4454">
        <v>135</v>
      </c>
      <c r="BI4454">
        <v>8084</v>
      </c>
      <c r="BJ4454" t="s">
        <v>7151</v>
      </c>
      <c r="BK4454" t="s">
        <v>937</v>
      </c>
    </row>
    <row r="4455" spans="43:63" x14ac:dyDescent="0.2">
      <c r="AQ4455">
        <v>132</v>
      </c>
      <c r="AR4455">
        <v>6010</v>
      </c>
      <c r="AS4455" t="s">
        <v>34394</v>
      </c>
      <c r="AT4455" t="s">
        <v>937</v>
      </c>
      <c r="AU4455">
        <v>132</v>
      </c>
      <c r="AV4455">
        <v>6010</v>
      </c>
      <c r="AW4455" t="s">
        <v>27496</v>
      </c>
      <c r="AX4455" t="s">
        <v>937</v>
      </c>
      <c r="AY4455">
        <v>133</v>
      </c>
      <c r="AZ4455">
        <v>6010</v>
      </c>
      <c r="BA4455" t="s">
        <v>20648</v>
      </c>
      <c r="BB4455" t="s">
        <v>937</v>
      </c>
      <c r="BC4455">
        <v>133</v>
      </c>
      <c r="BD4455">
        <v>6010</v>
      </c>
      <c r="BE4455" t="s">
        <v>13800</v>
      </c>
      <c r="BF4455" t="s">
        <v>937</v>
      </c>
      <c r="BH4455">
        <v>136</v>
      </c>
      <c r="BI4455">
        <v>6010</v>
      </c>
      <c r="BJ4455" t="s">
        <v>7152</v>
      </c>
      <c r="BK4455" t="s">
        <v>937</v>
      </c>
    </row>
    <row r="4456" spans="43:63" x14ac:dyDescent="0.2">
      <c r="AQ4456">
        <v>132</v>
      </c>
      <c r="AR4456">
        <v>6020</v>
      </c>
      <c r="AS4456" t="s">
        <v>34395</v>
      </c>
      <c r="AT4456" t="s">
        <v>937</v>
      </c>
      <c r="AU4456">
        <v>132</v>
      </c>
      <c r="AV4456">
        <v>6020</v>
      </c>
      <c r="AW4456" t="s">
        <v>27497</v>
      </c>
      <c r="AX4456" t="s">
        <v>937</v>
      </c>
      <c r="AY4456">
        <v>133</v>
      </c>
      <c r="AZ4456">
        <v>6020</v>
      </c>
      <c r="BA4456" t="s">
        <v>20649</v>
      </c>
      <c r="BB4456" t="s">
        <v>937</v>
      </c>
      <c r="BC4456">
        <v>133</v>
      </c>
      <c r="BD4456">
        <v>6020</v>
      </c>
      <c r="BE4456" t="s">
        <v>13801</v>
      </c>
      <c r="BF4456" t="s">
        <v>937</v>
      </c>
      <c r="BH4456">
        <v>136</v>
      </c>
      <c r="BI4456">
        <v>6020</v>
      </c>
      <c r="BJ4456" t="s">
        <v>7153</v>
      </c>
      <c r="BK4456" t="s">
        <v>937</v>
      </c>
    </row>
    <row r="4457" spans="43:63" x14ac:dyDescent="0.2">
      <c r="AQ4457">
        <v>132</v>
      </c>
      <c r="AR4457">
        <v>6030</v>
      </c>
      <c r="AS4457" t="s">
        <v>34396</v>
      </c>
      <c r="AT4457" t="s">
        <v>936</v>
      </c>
      <c r="AU4457">
        <v>132</v>
      </c>
      <c r="AV4457">
        <v>6030</v>
      </c>
      <c r="AW4457" t="s">
        <v>27498</v>
      </c>
      <c r="AX4457" t="s">
        <v>936</v>
      </c>
      <c r="AY4457">
        <v>133</v>
      </c>
      <c r="AZ4457">
        <v>6030</v>
      </c>
      <c r="BA4457" t="s">
        <v>20650</v>
      </c>
      <c r="BB4457" t="s">
        <v>937</v>
      </c>
      <c r="BC4457">
        <v>133</v>
      </c>
      <c r="BD4457">
        <v>6030</v>
      </c>
      <c r="BE4457" t="s">
        <v>13802</v>
      </c>
      <c r="BF4457" t="s">
        <v>937</v>
      </c>
      <c r="BH4457">
        <v>136</v>
      </c>
      <c r="BI4457">
        <v>6030</v>
      </c>
      <c r="BJ4457" t="s">
        <v>7154</v>
      </c>
      <c r="BK4457" t="s">
        <v>937</v>
      </c>
    </row>
    <row r="4458" spans="43:63" x14ac:dyDescent="0.2">
      <c r="AQ4458">
        <v>132</v>
      </c>
      <c r="AR4458">
        <v>6040</v>
      </c>
      <c r="AS4458" t="s">
        <v>34397</v>
      </c>
      <c r="AT4458" t="s">
        <v>936</v>
      </c>
      <c r="AU4458">
        <v>132</v>
      </c>
      <c r="AV4458">
        <v>6040</v>
      </c>
      <c r="AW4458" t="s">
        <v>27499</v>
      </c>
      <c r="AX4458" t="s">
        <v>936</v>
      </c>
      <c r="AY4458">
        <v>133</v>
      </c>
      <c r="AZ4458">
        <v>6040</v>
      </c>
      <c r="BA4458" t="s">
        <v>20651</v>
      </c>
      <c r="BB4458" t="s">
        <v>937</v>
      </c>
      <c r="BC4458">
        <v>133</v>
      </c>
      <c r="BD4458">
        <v>6040</v>
      </c>
      <c r="BE4458" t="s">
        <v>13803</v>
      </c>
      <c r="BF4458" t="s">
        <v>937</v>
      </c>
      <c r="BH4458">
        <v>136</v>
      </c>
      <c r="BI4458">
        <v>6040</v>
      </c>
      <c r="BJ4458" t="s">
        <v>7155</v>
      </c>
      <c r="BK4458" t="s">
        <v>937</v>
      </c>
    </row>
    <row r="4459" spans="43:63" x14ac:dyDescent="0.2">
      <c r="AQ4459">
        <v>132</v>
      </c>
      <c r="AR4459">
        <v>6070</v>
      </c>
      <c r="AS4459" t="s">
        <v>34398</v>
      </c>
      <c r="AT4459" t="s">
        <v>936</v>
      </c>
      <c r="AU4459">
        <v>132</v>
      </c>
      <c r="AV4459">
        <v>6070</v>
      </c>
      <c r="AW4459" t="s">
        <v>27500</v>
      </c>
      <c r="AX4459" t="s">
        <v>936</v>
      </c>
      <c r="AY4459">
        <v>133</v>
      </c>
      <c r="AZ4459">
        <v>6070</v>
      </c>
      <c r="BA4459" t="s">
        <v>20652</v>
      </c>
      <c r="BB4459" t="s">
        <v>937</v>
      </c>
      <c r="BC4459">
        <v>133</v>
      </c>
      <c r="BD4459">
        <v>6070</v>
      </c>
      <c r="BE4459" t="s">
        <v>13804</v>
      </c>
      <c r="BF4459" t="s">
        <v>937</v>
      </c>
      <c r="BH4459">
        <v>136</v>
      </c>
      <c r="BI4459">
        <v>6070</v>
      </c>
      <c r="BJ4459" t="s">
        <v>7156</v>
      </c>
      <c r="BK4459" t="s">
        <v>937</v>
      </c>
    </row>
    <row r="4460" spans="43:63" x14ac:dyDescent="0.2">
      <c r="AQ4460">
        <v>132</v>
      </c>
      <c r="AR4460">
        <v>6080</v>
      </c>
      <c r="AS4460" t="s">
        <v>34399</v>
      </c>
      <c r="AT4460" t="s">
        <v>936</v>
      </c>
      <c r="AU4460">
        <v>132</v>
      </c>
      <c r="AV4460">
        <v>6080</v>
      </c>
      <c r="AW4460" t="s">
        <v>27501</v>
      </c>
      <c r="AX4460" t="s">
        <v>936</v>
      </c>
      <c r="AY4460">
        <v>133</v>
      </c>
      <c r="AZ4460">
        <v>6080</v>
      </c>
      <c r="BA4460" t="s">
        <v>20653</v>
      </c>
      <c r="BB4460" t="s">
        <v>937</v>
      </c>
      <c r="BC4460">
        <v>133</v>
      </c>
      <c r="BD4460">
        <v>6080</v>
      </c>
      <c r="BE4460" t="s">
        <v>13805</v>
      </c>
      <c r="BF4460" t="s">
        <v>937</v>
      </c>
      <c r="BH4460">
        <v>136</v>
      </c>
      <c r="BI4460">
        <v>6080</v>
      </c>
      <c r="BJ4460" t="s">
        <v>7157</v>
      </c>
      <c r="BK4460" t="s">
        <v>936</v>
      </c>
    </row>
    <row r="4461" spans="43:63" x14ac:dyDescent="0.2">
      <c r="AQ4461">
        <v>132</v>
      </c>
      <c r="AR4461">
        <v>6090</v>
      </c>
      <c r="AS4461" t="s">
        <v>34400</v>
      </c>
      <c r="AT4461" t="s">
        <v>938</v>
      </c>
      <c r="AU4461">
        <v>132</v>
      </c>
      <c r="AV4461">
        <v>6090</v>
      </c>
      <c r="AW4461" t="s">
        <v>27502</v>
      </c>
      <c r="AX4461" t="s">
        <v>938</v>
      </c>
      <c r="AY4461">
        <v>133</v>
      </c>
      <c r="AZ4461">
        <v>6090</v>
      </c>
      <c r="BA4461" t="s">
        <v>20654</v>
      </c>
      <c r="BB4461" t="s">
        <v>937</v>
      </c>
      <c r="BC4461">
        <v>133</v>
      </c>
      <c r="BD4461">
        <v>6090</v>
      </c>
      <c r="BE4461" t="s">
        <v>13806</v>
      </c>
      <c r="BF4461" t="s">
        <v>937</v>
      </c>
      <c r="BH4461">
        <v>136</v>
      </c>
      <c r="BI4461">
        <v>6090</v>
      </c>
      <c r="BJ4461" t="s">
        <v>7158</v>
      </c>
      <c r="BK4461" t="s">
        <v>937</v>
      </c>
    </row>
    <row r="4462" spans="43:63" x14ac:dyDescent="0.2">
      <c r="AQ4462">
        <v>132</v>
      </c>
      <c r="AR4462">
        <v>6100</v>
      </c>
      <c r="AS4462" t="s">
        <v>34401</v>
      </c>
      <c r="AT4462" t="s">
        <v>939</v>
      </c>
      <c r="AU4462">
        <v>132</v>
      </c>
      <c r="AV4462">
        <v>6100</v>
      </c>
      <c r="AW4462" t="s">
        <v>27503</v>
      </c>
      <c r="AX4462" t="s">
        <v>939</v>
      </c>
      <c r="AY4462">
        <v>133</v>
      </c>
      <c r="AZ4462">
        <v>6100</v>
      </c>
      <c r="BA4462" t="s">
        <v>20655</v>
      </c>
      <c r="BB4462" t="s">
        <v>936</v>
      </c>
      <c r="BC4462">
        <v>133</v>
      </c>
      <c r="BD4462">
        <v>6100</v>
      </c>
      <c r="BE4462" t="s">
        <v>13807</v>
      </c>
      <c r="BF4462" t="s">
        <v>936</v>
      </c>
      <c r="BH4462">
        <v>136</v>
      </c>
      <c r="BI4462">
        <v>6100</v>
      </c>
      <c r="BJ4462" t="s">
        <v>7159</v>
      </c>
      <c r="BK4462" t="s">
        <v>937</v>
      </c>
    </row>
    <row r="4463" spans="43:63" x14ac:dyDescent="0.2">
      <c r="AQ4463">
        <v>132</v>
      </c>
      <c r="AR4463">
        <v>6101</v>
      </c>
      <c r="AS4463" t="s">
        <v>34402</v>
      </c>
      <c r="AT4463" t="s">
        <v>936</v>
      </c>
      <c r="AU4463">
        <v>132</v>
      </c>
      <c r="AV4463">
        <v>6101</v>
      </c>
      <c r="AW4463" t="s">
        <v>27504</v>
      </c>
      <c r="AX4463" t="s">
        <v>936</v>
      </c>
      <c r="AY4463">
        <v>133</v>
      </c>
      <c r="AZ4463">
        <v>6101</v>
      </c>
      <c r="BA4463" t="s">
        <v>20656</v>
      </c>
      <c r="BB4463" t="s">
        <v>936</v>
      </c>
      <c r="BC4463">
        <v>133</v>
      </c>
      <c r="BD4463">
        <v>6101</v>
      </c>
      <c r="BE4463" t="s">
        <v>13808</v>
      </c>
      <c r="BF4463" t="s">
        <v>936</v>
      </c>
      <c r="BH4463">
        <v>136</v>
      </c>
      <c r="BI4463">
        <v>6101</v>
      </c>
      <c r="BJ4463" t="s">
        <v>7160</v>
      </c>
      <c r="BK4463" t="s">
        <v>936</v>
      </c>
    </row>
    <row r="4464" spans="43:63" x14ac:dyDescent="0.2">
      <c r="AQ4464">
        <v>132</v>
      </c>
      <c r="AR4464">
        <v>6110</v>
      </c>
      <c r="AS4464" t="s">
        <v>34403</v>
      </c>
      <c r="AT4464" t="s">
        <v>936</v>
      </c>
      <c r="AU4464">
        <v>132</v>
      </c>
      <c r="AV4464">
        <v>6110</v>
      </c>
      <c r="AW4464" t="s">
        <v>27505</v>
      </c>
      <c r="AX4464" t="s">
        <v>936</v>
      </c>
      <c r="AY4464">
        <v>133</v>
      </c>
      <c r="AZ4464">
        <v>6110</v>
      </c>
      <c r="BA4464" t="s">
        <v>20657</v>
      </c>
      <c r="BB4464" t="s">
        <v>936</v>
      </c>
      <c r="BC4464">
        <v>133</v>
      </c>
      <c r="BD4464">
        <v>6110</v>
      </c>
      <c r="BE4464" t="s">
        <v>13809</v>
      </c>
      <c r="BF4464" t="s">
        <v>936</v>
      </c>
      <c r="BH4464">
        <v>136</v>
      </c>
      <c r="BI4464">
        <v>6110</v>
      </c>
      <c r="BJ4464" t="s">
        <v>7161</v>
      </c>
      <c r="BK4464" t="s">
        <v>936</v>
      </c>
    </row>
    <row r="4465" spans="43:63" x14ac:dyDescent="0.2">
      <c r="AQ4465">
        <v>132</v>
      </c>
      <c r="AR4465">
        <v>6130</v>
      </c>
      <c r="AS4465" t="s">
        <v>34404</v>
      </c>
      <c r="AT4465" t="s">
        <v>936</v>
      </c>
      <c r="AU4465">
        <v>132</v>
      </c>
      <c r="AV4465">
        <v>6130</v>
      </c>
      <c r="AW4465" t="s">
        <v>27506</v>
      </c>
      <c r="AX4465" t="s">
        <v>936</v>
      </c>
      <c r="AY4465">
        <v>133</v>
      </c>
      <c r="AZ4465">
        <v>6130</v>
      </c>
      <c r="BA4465" t="s">
        <v>20658</v>
      </c>
      <c r="BB4465" t="s">
        <v>936</v>
      </c>
      <c r="BC4465">
        <v>133</v>
      </c>
      <c r="BD4465">
        <v>6130</v>
      </c>
      <c r="BE4465" t="s">
        <v>13810</v>
      </c>
      <c r="BF4465" t="s">
        <v>936</v>
      </c>
      <c r="BH4465">
        <v>136</v>
      </c>
      <c r="BI4465">
        <v>6130</v>
      </c>
      <c r="BJ4465" t="s">
        <v>7162</v>
      </c>
      <c r="BK4465" t="s">
        <v>936</v>
      </c>
    </row>
    <row r="4466" spans="43:63" x14ac:dyDescent="0.2">
      <c r="AQ4466">
        <v>132</v>
      </c>
      <c r="AR4466">
        <v>6131</v>
      </c>
      <c r="AS4466" t="s">
        <v>34405</v>
      </c>
      <c r="AT4466" t="s">
        <v>936</v>
      </c>
      <c r="AU4466">
        <v>132</v>
      </c>
      <c r="AV4466">
        <v>6131</v>
      </c>
      <c r="AW4466" t="s">
        <v>27507</v>
      </c>
      <c r="AX4466" t="s">
        <v>936</v>
      </c>
      <c r="AY4466">
        <v>133</v>
      </c>
      <c r="AZ4466">
        <v>6131</v>
      </c>
      <c r="BA4466" t="s">
        <v>20659</v>
      </c>
      <c r="BB4466" t="s">
        <v>938</v>
      </c>
      <c r="BC4466">
        <v>133</v>
      </c>
      <c r="BD4466">
        <v>6131</v>
      </c>
      <c r="BE4466" t="s">
        <v>13811</v>
      </c>
      <c r="BF4466" t="s">
        <v>938</v>
      </c>
      <c r="BH4466">
        <v>136</v>
      </c>
      <c r="BI4466">
        <v>6131</v>
      </c>
      <c r="BJ4466" t="s">
        <v>7163</v>
      </c>
      <c r="BK4466" t="s">
        <v>936</v>
      </c>
    </row>
    <row r="4467" spans="43:63" x14ac:dyDescent="0.2">
      <c r="AQ4467">
        <v>132</v>
      </c>
      <c r="AR4467">
        <v>6140</v>
      </c>
      <c r="AS4467" t="s">
        <v>34406</v>
      </c>
      <c r="AT4467" t="s">
        <v>937</v>
      </c>
      <c r="AU4467">
        <v>132</v>
      </c>
      <c r="AV4467">
        <v>6140</v>
      </c>
      <c r="AW4467" t="s">
        <v>27508</v>
      </c>
      <c r="AX4467" t="s">
        <v>937</v>
      </c>
      <c r="AY4467">
        <v>133</v>
      </c>
      <c r="AZ4467">
        <v>6140</v>
      </c>
      <c r="BA4467" t="s">
        <v>20660</v>
      </c>
      <c r="BB4467" t="s">
        <v>937</v>
      </c>
      <c r="BC4467">
        <v>133</v>
      </c>
      <c r="BD4467">
        <v>6140</v>
      </c>
      <c r="BE4467" t="s">
        <v>13812</v>
      </c>
      <c r="BF4467" t="s">
        <v>937</v>
      </c>
      <c r="BH4467">
        <v>136</v>
      </c>
      <c r="BI4467">
        <v>6140</v>
      </c>
      <c r="BJ4467" t="s">
        <v>7164</v>
      </c>
      <c r="BK4467" t="s">
        <v>937</v>
      </c>
    </row>
    <row r="4468" spans="43:63" x14ac:dyDescent="0.2">
      <c r="AQ4468">
        <v>132</v>
      </c>
      <c r="AR4468">
        <v>6150</v>
      </c>
      <c r="AS4468" t="s">
        <v>34407</v>
      </c>
      <c r="AT4468" t="s">
        <v>936</v>
      </c>
      <c r="AU4468">
        <v>132</v>
      </c>
      <c r="AV4468">
        <v>6150</v>
      </c>
      <c r="AW4468" t="s">
        <v>27509</v>
      </c>
      <c r="AX4468" t="s">
        <v>936</v>
      </c>
      <c r="AY4468">
        <v>133</v>
      </c>
      <c r="AZ4468">
        <v>6150</v>
      </c>
      <c r="BA4468" t="s">
        <v>20661</v>
      </c>
      <c r="BB4468" t="s">
        <v>937</v>
      </c>
      <c r="BC4468">
        <v>133</v>
      </c>
      <c r="BD4468">
        <v>6150</v>
      </c>
      <c r="BE4468" t="s">
        <v>13813</v>
      </c>
      <c r="BF4468" t="s">
        <v>937</v>
      </c>
      <c r="BH4468">
        <v>136</v>
      </c>
      <c r="BI4468">
        <v>6150</v>
      </c>
      <c r="BJ4468" t="s">
        <v>7165</v>
      </c>
      <c r="BK4468" t="s">
        <v>937</v>
      </c>
    </row>
    <row r="4469" spans="43:63" x14ac:dyDescent="0.2">
      <c r="AQ4469">
        <v>132</v>
      </c>
      <c r="AR4469">
        <v>6160</v>
      </c>
      <c r="AS4469" t="s">
        <v>34408</v>
      </c>
      <c r="AT4469" t="s">
        <v>937</v>
      </c>
      <c r="AU4469">
        <v>132</v>
      </c>
      <c r="AV4469">
        <v>6160</v>
      </c>
      <c r="AW4469" t="s">
        <v>27510</v>
      </c>
      <c r="AX4469" t="s">
        <v>937</v>
      </c>
      <c r="AY4469">
        <v>133</v>
      </c>
      <c r="AZ4469">
        <v>6160</v>
      </c>
      <c r="BA4469" t="s">
        <v>20662</v>
      </c>
      <c r="BB4469" t="s">
        <v>937</v>
      </c>
      <c r="BC4469">
        <v>133</v>
      </c>
      <c r="BD4469">
        <v>6160</v>
      </c>
      <c r="BE4469" t="s">
        <v>13814</v>
      </c>
      <c r="BF4469" t="s">
        <v>937</v>
      </c>
      <c r="BH4469">
        <v>136</v>
      </c>
      <c r="BI4469">
        <v>6160</v>
      </c>
      <c r="BJ4469" t="s">
        <v>7166</v>
      </c>
      <c r="BK4469" t="s">
        <v>937</v>
      </c>
    </row>
    <row r="4470" spans="43:63" x14ac:dyDescent="0.2">
      <c r="AQ4470">
        <v>132</v>
      </c>
      <c r="AR4470">
        <v>6170</v>
      </c>
      <c r="AS4470" t="s">
        <v>34409</v>
      </c>
      <c r="AT4470" t="s">
        <v>936</v>
      </c>
      <c r="AU4470">
        <v>132</v>
      </c>
      <c r="AV4470">
        <v>6170</v>
      </c>
      <c r="AW4470" t="s">
        <v>27511</v>
      </c>
      <c r="AX4470" t="s">
        <v>936</v>
      </c>
      <c r="AY4470">
        <v>133</v>
      </c>
      <c r="AZ4470">
        <v>6170</v>
      </c>
      <c r="BA4470" t="s">
        <v>20663</v>
      </c>
      <c r="BB4470" t="s">
        <v>937</v>
      </c>
      <c r="BC4470">
        <v>133</v>
      </c>
      <c r="BD4470">
        <v>6170</v>
      </c>
      <c r="BE4470" t="s">
        <v>13815</v>
      </c>
      <c r="BF4470" t="s">
        <v>937</v>
      </c>
      <c r="BH4470">
        <v>136</v>
      </c>
      <c r="BI4470">
        <v>6170</v>
      </c>
      <c r="BJ4470" t="s">
        <v>7167</v>
      </c>
      <c r="BK4470" t="s">
        <v>936</v>
      </c>
    </row>
    <row r="4471" spans="43:63" x14ac:dyDescent="0.2">
      <c r="AQ4471">
        <v>132</v>
      </c>
      <c r="AR4471">
        <v>6180</v>
      </c>
      <c r="AS4471" t="s">
        <v>34410</v>
      </c>
      <c r="AT4471" t="s">
        <v>936</v>
      </c>
      <c r="AU4471">
        <v>132</v>
      </c>
      <c r="AV4471">
        <v>6180</v>
      </c>
      <c r="AW4471" t="s">
        <v>27512</v>
      </c>
      <c r="AX4471" t="s">
        <v>936</v>
      </c>
      <c r="AY4471">
        <v>133</v>
      </c>
      <c r="AZ4471">
        <v>6180</v>
      </c>
      <c r="BA4471" t="s">
        <v>20664</v>
      </c>
      <c r="BB4471" t="s">
        <v>937</v>
      </c>
      <c r="BC4471">
        <v>133</v>
      </c>
      <c r="BD4471">
        <v>6180</v>
      </c>
      <c r="BE4471" t="s">
        <v>13816</v>
      </c>
      <c r="BF4471" t="s">
        <v>937</v>
      </c>
      <c r="BH4471">
        <v>136</v>
      </c>
      <c r="BI4471">
        <v>6180</v>
      </c>
      <c r="BJ4471" t="s">
        <v>7168</v>
      </c>
      <c r="BK4471" t="s">
        <v>937</v>
      </c>
    </row>
    <row r="4472" spans="43:63" x14ac:dyDescent="0.2">
      <c r="AQ4472">
        <v>132</v>
      </c>
      <c r="AR4472">
        <v>6190</v>
      </c>
      <c r="AS4472" t="s">
        <v>34411</v>
      </c>
      <c r="AT4472" t="s">
        <v>936</v>
      </c>
      <c r="AU4472">
        <v>132</v>
      </c>
      <c r="AV4472">
        <v>6190</v>
      </c>
      <c r="AW4472" t="s">
        <v>27513</v>
      </c>
      <c r="AX4472" t="s">
        <v>936</v>
      </c>
      <c r="AY4472">
        <v>133</v>
      </c>
      <c r="AZ4472">
        <v>6190</v>
      </c>
      <c r="BA4472" t="s">
        <v>20665</v>
      </c>
      <c r="BB4472" t="s">
        <v>937</v>
      </c>
      <c r="BC4472">
        <v>133</v>
      </c>
      <c r="BD4472">
        <v>6190</v>
      </c>
      <c r="BE4472" t="s">
        <v>13817</v>
      </c>
      <c r="BF4472" t="s">
        <v>937</v>
      </c>
      <c r="BH4472">
        <v>136</v>
      </c>
      <c r="BI4472">
        <v>6190</v>
      </c>
      <c r="BJ4472" t="s">
        <v>7169</v>
      </c>
      <c r="BK4472" t="s">
        <v>937</v>
      </c>
    </row>
    <row r="4473" spans="43:63" x14ac:dyDescent="0.2">
      <c r="AQ4473">
        <v>132</v>
      </c>
      <c r="AR4473">
        <v>6200</v>
      </c>
      <c r="AS4473" t="s">
        <v>34412</v>
      </c>
      <c r="AT4473" t="s">
        <v>936</v>
      </c>
      <c r="AU4473">
        <v>132</v>
      </c>
      <c r="AV4473">
        <v>6200</v>
      </c>
      <c r="AW4473" t="s">
        <v>27514</v>
      </c>
      <c r="AX4473" t="s">
        <v>936</v>
      </c>
      <c r="AY4473">
        <v>133</v>
      </c>
      <c r="AZ4473">
        <v>6200</v>
      </c>
      <c r="BA4473" t="s">
        <v>20666</v>
      </c>
      <c r="BB4473" t="s">
        <v>938</v>
      </c>
      <c r="BC4473">
        <v>133</v>
      </c>
      <c r="BD4473">
        <v>6200</v>
      </c>
      <c r="BE4473" t="s">
        <v>13818</v>
      </c>
      <c r="BF4473" t="s">
        <v>938</v>
      </c>
      <c r="BH4473">
        <v>136</v>
      </c>
      <c r="BI4473">
        <v>6200</v>
      </c>
      <c r="BJ4473" t="s">
        <v>7170</v>
      </c>
      <c r="BK4473" t="s">
        <v>939</v>
      </c>
    </row>
    <row r="4474" spans="43:63" x14ac:dyDescent="0.2">
      <c r="AQ4474">
        <v>132</v>
      </c>
      <c r="AR4474">
        <v>6210</v>
      </c>
      <c r="AS4474" t="s">
        <v>34413</v>
      </c>
      <c r="AT4474" t="s">
        <v>936</v>
      </c>
      <c r="AU4474">
        <v>132</v>
      </c>
      <c r="AV4474">
        <v>6210</v>
      </c>
      <c r="AW4474" t="s">
        <v>27515</v>
      </c>
      <c r="AX4474" t="s">
        <v>936</v>
      </c>
      <c r="AY4474">
        <v>133</v>
      </c>
      <c r="AZ4474">
        <v>6210</v>
      </c>
      <c r="BA4474" t="s">
        <v>20667</v>
      </c>
      <c r="BB4474" t="s">
        <v>936</v>
      </c>
      <c r="BC4474">
        <v>133</v>
      </c>
      <c r="BD4474">
        <v>6210</v>
      </c>
      <c r="BE4474" t="s">
        <v>13819</v>
      </c>
      <c r="BF4474" t="s">
        <v>936</v>
      </c>
      <c r="BH4474">
        <v>136</v>
      </c>
      <c r="BI4474">
        <v>6210</v>
      </c>
      <c r="BJ4474" t="s">
        <v>7171</v>
      </c>
      <c r="BK4474" t="s">
        <v>936</v>
      </c>
    </row>
    <row r="4475" spans="43:63" x14ac:dyDescent="0.2">
      <c r="AQ4475">
        <v>132</v>
      </c>
      <c r="AR4475">
        <v>6240</v>
      </c>
      <c r="AS4475" t="s">
        <v>34414</v>
      </c>
      <c r="AT4475" t="s">
        <v>937</v>
      </c>
      <c r="AU4475">
        <v>132</v>
      </c>
      <c r="AV4475">
        <v>6240</v>
      </c>
      <c r="AW4475" t="s">
        <v>27516</v>
      </c>
      <c r="AX4475" t="s">
        <v>937</v>
      </c>
      <c r="AY4475">
        <v>133</v>
      </c>
      <c r="AZ4475">
        <v>6240</v>
      </c>
      <c r="BA4475" t="s">
        <v>20668</v>
      </c>
      <c r="BB4475" t="s">
        <v>937</v>
      </c>
      <c r="BC4475">
        <v>133</v>
      </c>
      <c r="BD4475">
        <v>6240</v>
      </c>
      <c r="BE4475" t="s">
        <v>13820</v>
      </c>
      <c r="BF4475" t="s">
        <v>937</v>
      </c>
      <c r="BH4475">
        <v>136</v>
      </c>
      <c r="BI4475">
        <v>6240</v>
      </c>
      <c r="BJ4475" t="s">
        <v>7172</v>
      </c>
      <c r="BK4475" t="s">
        <v>937</v>
      </c>
    </row>
    <row r="4476" spans="43:63" x14ac:dyDescent="0.2">
      <c r="AQ4476">
        <v>132</v>
      </c>
      <c r="AR4476">
        <v>6250</v>
      </c>
      <c r="AS4476" t="s">
        <v>34415</v>
      </c>
      <c r="AT4476" t="s">
        <v>936</v>
      </c>
      <c r="AU4476">
        <v>132</v>
      </c>
      <c r="AV4476">
        <v>6250</v>
      </c>
      <c r="AW4476" t="s">
        <v>27517</v>
      </c>
      <c r="AX4476" t="s">
        <v>936</v>
      </c>
      <c r="AY4476">
        <v>133</v>
      </c>
      <c r="AZ4476">
        <v>6250</v>
      </c>
      <c r="BA4476" t="s">
        <v>20669</v>
      </c>
      <c r="BB4476" t="s">
        <v>936</v>
      </c>
      <c r="BC4476">
        <v>133</v>
      </c>
      <c r="BD4476">
        <v>6250</v>
      </c>
      <c r="BE4476" t="s">
        <v>13821</v>
      </c>
      <c r="BF4476" t="s">
        <v>936</v>
      </c>
      <c r="BH4476">
        <v>136</v>
      </c>
      <c r="BI4476">
        <v>6250</v>
      </c>
      <c r="BJ4476" t="s">
        <v>7173</v>
      </c>
      <c r="BK4476" t="s">
        <v>936</v>
      </c>
    </row>
    <row r="4477" spans="43:63" x14ac:dyDescent="0.2">
      <c r="AQ4477">
        <v>132</v>
      </c>
      <c r="AR4477">
        <v>6256</v>
      </c>
      <c r="AS4477" t="s">
        <v>34416</v>
      </c>
      <c r="AT4477" t="s">
        <v>936</v>
      </c>
      <c r="AU4477">
        <v>132</v>
      </c>
      <c r="AV4477">
        <v>6256</v>
      </c>
      <c r="AW4477" t="s">
        <v>27518</v>
      </c>
      <c r="AX4477" t="s">
        <v>936</v>
      </c>
      <c r="AY4477">
        <v>133</v>
      </c>
      <c r="AZ4477">
        <v>6256</v>
      </c>
      <c r="BA4477" t="s">
        <v>20670</v>
      </c>
      <c r="BB4477" t="s">
        <v>936</v>
      </c>
      <c r="BC4477">
        <v>133</v>
      </c>
      <c r="BD4477">
        <v>6256</v>
      </c>
      <c r="BE4477" t="s">
        <v>13822</v>
      </c>
      <c r="BF4477" t="s">
        <v>936</v>
      </c>
      <c r="BH4477">
        <v>136</v>
      </c>
      <c r="BI4477">
        <v>6256</v>
      </c>
      <c r="BJ4477" t="s">
        <v>7174</v>
      </c>
      <c r="BK4477" t="s">
        <v>936</v>
      </c>
    </row>
    <row r="4478" spans="43:63" x14ac:dyDescent="0.2">
      <c r="AQ4478">
        <v>132</v>
      </c>
      <c r="AR4478">
        <v>6260</v>
      </c>
      <c r="AS4478" t="s">
        <v>34417</v>
      </c>
      <c r="AT4478" t="s">
        <v>936</v>
      </c>
      <c r="AU4478">
        <v>132</v>
      </c>
      <c r="AV4478">
        <v>6260</v>
      </c>
      <c r="AW4478" t="s">
        <v>27519</v>
      </c>
      <c r="AX4478" t="s">
        <v>936</v>
      </c>
      <c r="AY4478">
        <v>133</v>
      </c>
      <c r="AZ4478">
        <v>6260</v>
      </c>
      <c r="BA4478" t="s">
        <v>20671</v>
      </c>
      <c r="BB4478" t="s">
        <v>937</v>
      </c>
      <c r="BC4478">
        <v>133</v>
      </c>
      <c r="BD4478">
        <v>6260</v>
      </c>
      <c r="BE4478" t="s">
        <v>13823</v>
      </c>
      <c r="BF4478" t="s">
        <v>937</v>
      </c>
      <c r="BH4478">
        <v>136</v>
      </c>
      <c r="BI4478">
        <v>6260</v>
      </c>
      <c r="BJ4478" t="s">
        <v>7175</v>
      </c>
      <c r="BK4478" t="s">
        <v>937</v>
      </c>
    </row>
    <row r="4479" spans="43:63" x14ac:dyDescent="0.2">
      <c r="AQ4479">
        <v>132</v>
      </c>
      <c r="AR4479">
        <v>6270</v>
      </c>
      <c r="AS4479" t="s">
        <v>34418</v>
      </c>
      <c r="AT4479" t="s">
        <v>937</v>
      </c>
      <c r="AU4479">
        <v>132</v>
      </c>
      <c r="AV4479">
        <v>6270</v>
      </c>
      <c r="AW4479" t="s">
        <v>27520</v>
      </c>
      <c r="AX4479" t="s">
        <v>937</v>
      </c>
      <c r="AY4479">
        <v>133</v>
      </c>
      <c r="AZ4479">
        <v>6270</v>
      </c>
      <c r="BA4479" t="s">
        <v>20672</v>
      </c>
      <c r="BB4479" t="s">
        <v>937</v>
      </c>
      <c r="BC4479">
        <v>133</v>
      </c>
      <c r="BD4479">
        <v>6270</v>
      </c>
      <c r="BE4479" t="s">
        <v>13824</v>
      </c>
      <c r="BF4479" t="s">
        <v>937</v>
      </c>
      <c r="BH4479">
        <v>136</v>
      </c>
      <c r="BI4479">
        <v>6270</v>
      </c>
      <c r="BJ4479" t="s">
        <v>7176</v>
      </c>
      <c r="BK4479" t="s">
        <v>937</v>
      </c>
    </row>
    <row r="4480" spans="43:63" x14ac:dyDescent="0.2">
      <c r="AQ4480">
        <v>132</v>
      </c>
      <c r="AR4480">
        <v>6280</v>
      </c>
      <c r="AS4480" t="s">
        <v>34419</v>
      </c>
      <c r="AT4480" t="s">
        <v>936</v>
      </c>
      <c r="AU4480">
        <v>132</v>
      </c>
      <c r="AV4480">
        <v>6280</v>
      </c>
      <c r="AW4480" t="s">
        <v>27521</v>
      </c>
      <c r="AX4480" t="s">
        <v>936</v>
      </c>
      <c r="AY4480">
        <v>133</v>
      </c>
      <c r="AZ4480">
        <v>6280</v>
      </c>
      <c r="BA4480" t="s">
        <v>20673</v>
      </c>
      <c r="BB4480" t="s">
        <v>936</v>
      </c>
      <c r="BC4480">
        <v>133</v>
      </c>
      <c r="BD4480">
        <v>6280</v>
      </c>
      <c r="BE4480" t="s">
        <v>13825</v>
      </c>
      <c r="BF4480" t="s">
        <v>936</v>
      </c>
      <c r="BH4480">
        <v>136</v>
      </c>
      <c r="BI4480">
        <v>6280</v>
      </c>
      <c r="BJ4480" t="s">
        <v>7177</v>
      </c>
      <c r="BK4480" t="s">
        <v>936</v>
      </c>
    </row>
    <row r="4481" spans="43:63" x14ac:dyDescent="0.2">
      <c r="AQ4481">
        <v>132</v>
      </c>
      <c r="AR4481">
        <v>6290</v>
      </c>
      <c r="AS4481" t="s">
        <v>34420</v>
      </c>
      <c r="AT4481" t="s">
        <v>936</v>
      </c>
      <c r="AU4481">
        <v>132</v>
      </c>
      <c r="AV4481">
        <v>6290</v>
      </c>
      <c r="AW4481" t="s">
        <v>27522</v>
      </c>
      <c r="AX4481" t="s">
        <v>936</v>
      </c>
      <c r="AY4481">
        <v>133</v>
      </c>
      <c r="AZ4481">
        <v>6290</v>
      </c>
      <c r="BA4481" t="s">
        <v>20674</v>
      </c>
      <c r="BB4481" t="s">
        <v>936</v>
      </c>
      <c r="BC4481">
        <v>133</v>
      </c>
      <c r="BD4481">
        <v>6290</v>
      </c>
      <c r="BE4481" t="s">
        <v>13826</v>
      </c>
      <c r="BF4481" t="s">
        <v>936</v>
      </c>
      <c r="BH4481">
        <v>136</v>
      </c>
      <c r="BI4481">
        <v>6290</v>
      </c>
      <c r="BJ4481" t="s">
        <v>7178</v>
      </c>
      <c r="BK4481" t="s">
        <v>936</v>
      </c>
    </row>
    <row r="4482" spans="43:63" x14ac:dyDescent="0.2">
      <c r="AQ4482">
        <v>132</v>
      </c>
      <c r="AR4482">
        <v>6300</v>
      </c>
      <c r="AS4482" t="s">
        <v>34421</v>
      </c>
      <c r="AT4482" t="s">
        <v>936</v>
      </c>
      <c r="AU4482">
        <v>132</v>
      </c>
      <c r="AV4482">
        <v>6300</v>
      </c>
      <c r="AW4482" t="s">
        <v>27523</v>
      </c>
      <c r="AX4482" t="s">
        <v>936</v>
      </c>
      <c r="AY4482">
        <v>133</v>
      </c>
      <c r="AZ4482">
        <v>6300</v>
      </c>
      <c r="BA4482" t="s">
        <v>20675</v>
      </c>
      <c r="BB4482" t="s">
        <v>938</v>
      </c>
      <c r="BC4482">
        <v>133</v>
      </c>
      <c r="BD4482">
        <v>6300</v>
      </c>
      <c r="BE4482" t="s">
        <v>13827</v>
      </c>
      <c r="BF4482" t="s">
        <v>938</v>
      </c>
      <c r="BH4482">
        <v>136</v>
      </c>
      <c r="BI4482">
        <v>6300</v>
      </c>
      <c r="BJ4482" t="s">
        <v>7179</v>
      </c>
      <c r="BK4482" t="s">
        <v>936</v>
      </c>
    </row>
    <row r="4483" spans="43:63" x14ac:dyDescent="0.2">
      <c r="AQ4483">
        <v>132</v>
      </c>
      <c r="AR4483">
        <v>6310</v>
      </c>
      <c r="AS4483" t="s">
        <v>34422</v>
      </c>
      <c r="AT4483" t="s">
        <v>936</v>
      </c>
      <c r="AU4483">
        <v>132</v>
      </c>
      <c r="AV4483">
        <v>6310</v>
      </c>
      <c r="AW4483" t="s">
        <v>27524</v>
      </c>
      <c r="AX4483" t="s">
        <v>936</v>
      </c>
      <c r="AY4483">
        <v>133</v>
      </c>
      <c r="AZ4483">
        <v>6310</v>
      </c>
      <c r="BA4483" t="s">
        <v>20676</v>
      </c>
      <c r="BB4483" t="s">
        <v>936</v>
      </c>
      <c r="BC4483">
        <v>133</v>
      </c>
      <c r="BD4483">
        <v>6310</v>
      </c>
      <c r="BE4483" t="s">
        <v>13828</v>
      </c>
      <c r="BF4483" t="s">
        <v>936</v>
      </c>
      <c r="BH4483">
        <v>136</v>
      </c>
      <c r="BI4483">
        <v>6310</v>
      </c>
      <c r="BJ4483" t="s">
        <v>7180</v>
      </c>
      <c r="BK4483" t="s">
        <v>936</v>
      </c>
    </row>
    <row r="4484" spans="43:63" x14ac:dyDescent="0.2">
      <c r="AQ4484">
        <v>132</v>
      </c>
      <c r="AR4484">
        <v>6320</v>
      </c>
      <c r="AS4484" t="s">
        <v>34423</v>
      </c>
      <c r="AT4484" t="s">
        <v>936</v>
      </c>
      <c r="AU4484">
        <v>132</v>
      </c>
      <c r="AV4484">
        <v>6320</v>
      </c>
      <c r="AW4484" t="s">
        <v>27525</v>
      </c>
      <c r="AX4484" t="s">
        <v>936</v>
      </c>
      <c r="AY4484">
        <v>133</v>
      </c>
      <c r="AZ4484">
        <v>6320</v>
      </c>
      <c r="BA4484" t="s">
        <v>20677</v>
      </c>
      <c r="BB4484" t="s">
        <v>938</v>
      </c>
      <c r="BC4484">
        <v>133</v>
      </c>
      <c r="BD4484">
        <v>6320</v>
      </c>
      <c r="BE4484" t="s">
        <v>13829</v>
      </c>
      <c r="BF4484" t="s">
        <v>938</v>
      </c>
      <c r="BH4484">
        <v>136</v>
      </c>
      <c r="BI4484">
        <v>6320</v>
      </c>
      <c r="BJ4484" t="s">
        <v>7181</v>
      </c>
      <c r="BK4484" t="s">
        <v>936</v>
      </c>
    </row>
    <row r="4485" spans="43:63" x14ac:dyDescent="0.2">
      <c r="AQ4485">
        <v>132</v>
      </c>
      <c r="AR4485">
        <v>6330</v>
      </c>
      <c r="AS4485" t="s">
        <v>34424</v>
      </c>
      <c r="AT4485" t="s">
        <v>936</v>
      </c>
      <c r="AU4485">
        <v>132</v>
      </c>
      <c r="AV4485">
        <v>6330</v>
      </c>
      <c r="AW4485" t="s">
        <v>27526</v>
      </c>
      <c r="AX4485" t="s">
        <v>936</v>
      </c>
      <c r="AY4485">
        <v>133</v>
      </c>
      <c r="AZ4485">
        <v>6330</v>
      </c>
      <c r="BA4485" t="s">
        <v>20678</v>
      </c>
      <c r="BB4485" t="s">
        <v>936</v>
      </c>
      <c r="BC4485">
        <v>133</v>
      </c>
      <c r="BD4485">
        <v>6330</v>
      </c>
      <c r="BE4485" t="s">
        <v>13830</v>
      </c>
      <c r="BF4485" t="s">
        <v>936</v>
      </c>
      <c r="BH4485">
        <v>136</v>
      </c>
      <c r="BI4485">
        <v>6330</v>
      </c>
      <c r="BJ4485" t="s">
        <v>7182</v>
      </c>
      <c r="BK4485" t="s">
        <v>936</v>
      </c>
    </row>
    <row r="4486" spans="43:63" x14ac:dyDescent="0.2">
      <c r="AQ4486">
        <v>132</v>
      </c>
      <c r="AR4486">
        <v>6340</v>
      </c>
      <c r="AS4486" t="s">
        <v>34425</v>
      </c>
      <c r="AT4486" t="s">
        <v>936</v>
      </c>
      <c r="AU4486">
        <v>132</v>
      </c>
      <c r="AV4486">
        <v>6340</v>
      </c>
      <c r="AW4486" t="s">
        <v>27527</v>
      </c>
      <c r="AX4486" t="s">
        <v>936</v>
      </c>
      <c r="AY4486">
        <v>133</v>
      </c>
      <c r="AZ4486">
        <v>6340</v>
      </c>
      <c r="BA4486" t="s">
        <v>20679</v>
      </c>
      <c r="BB4486" t="s">
        <v>936</v>
      </c>
      <c r="BC4486">
        <v>133</v>
      </c>
      <c r="BD4486">
        <v>6340</v>
      </c>
      <c r="BE4486" t="s">
        <v>13831</v>
      </c>
      <c r="BF4486" t="s">
        <v>936</v>
      </c>
      <c r="BH4486">
        <v>136</v>
      </c>
      <c r="BI4486">
        <v>6340</v>
      </c>
      <c r="BJ4486" t="s">
        <v>7183</v>
      </c>
      <c r="BK4486" t="s">
        <v>936</v>
      </c>
    </row>
    <row r="4487" spans="43:63" x14ac:dyDescent="0.2">
      <c r="AQ4487">
        <v>132</v>
      </c>
      <c r="AR4487">
        <v>6350</v>
      </c>
      <c r="AS4487" t="s">
        <v>34426</v>
      </c>
      <c r="AT4487" t="s">
        <v>936</v>
      </c>
      <c r="AU4487">
        <v>132</v>
      </c>
      <c r="AV4487">
        <v>6350</v>
      </c>
      <c r="AW4487" t="s">
        <v>27528</v>
      </c>
      <c r="AX4487" t="s">
        <v>936</v>
      </c>
      <c r="AY4487">
        <v>133</v>
      </c>
      <c r="AZ4487">
        <v>6350</v>
      </c>
      <c r="BA4487" t="s">
        <v>20680</v>
      </c>
      <c r="BB4487" t="s">
        <v>936</v>
      </c>
      <c r="BC4487">
        <v>133</v>
      </c>
      <c r="BD4487">
        <v>6350</v>
      </c>
      <c r="BE4487" t="s">
        <v>13832</v>
      </c>
      <c r="BF4487" t="s">
        <v>936</v>
      </c>
      <c r="BH4487">
        <v>136</v>
      </c>
      <c r="BI4487">
        <v>6350</v>
      </c>
      <c r="BJ4487" t="s">
        <v>7184</v>
      </c>
      <c r="BK4487" t="s">
        <v>936</v>
      </c>
    </row>
    <row r="4488" spans="43:63" x14ac:dyDescent="0.2">
      <c r="AQ4488">
        <v>132</v>
      </c>
      <c r="AR4488">
        <v>6360</v>
      </c>
      <c r="AS4488" t="s">
        <v>34427</v>
      </c>
      <c r="AT4488" t="s">
        <v>938</v>
      </c>
      <c r="AU4488">
        <v>132</v>
      </c>
      <c r="AV4488">
        <v>6360</v>
      </c>
      <c r="AW4488" t="s">
        <v>27529</v>
      </c>
      <c r="AX4488" t="s">
        <v>938</v>
      </c>
      <c r="AY4488">
        <v>133</v>
      </c>
      <c r="AZ4488">
        <v>6360</v>
      </c>
      <c r="BA4488" t="s">
        <v>20681</v>
      </c>
      <c r="BB4488" t="s">
        <v>936</v>
      </c>
      <c r="BC4488">
        <v>133</v>
      </c>
      <c r="BD4488">
        <v>6360</v>
      </c>
      <c r="BE4488" t="s">
        <v>13833</v>
      </c>
      <c r="BF4488" t="s">
        <v>936</v>
      </c>
      <c r="BH4488">
        <v>136</v>
      </c>
      <c r="BI4488">
        <v>6360</v>
      </c>
      <c r="BJ4488" t="s">
        <v>7185</v>
      </c>
      <c r="BK4488" t="s">
        <v>936</v>
      </c>
    </row>
    <row r="4489" spans="43:63" x14ac:dyDescent="0.2">
      <c r="AQ4489">
        <v>132</v>
      </c>
      <c r="AR4489">
        <v>7205</v>
      </c>
      <c r="AS4489" t="s">
        <v>34428</v>
      </c>
      <c r="AT4489" t="s">
        <v>937</v>
      </c>
      <c r="AU4489">
        <v>132</v>
      </c>
      <c r="AV4489">
        <v>7205</v>
      </c>
      <c r="AW4489" t="s">
        <v>27530</v>
      </c>
      <c r="AX4489" t="s">
        <v>937</v>
      </c>
      <c r="AY4489">
        <v>133</v>
      </c>
      <c r="AZ4489">
        <v>7205</v>
      </c>
      <c r="BA4489" t="s">
        <v>20682</v>
      </c>
      <c r="BB4489" t="s">
        <v>937</v>
      </c>
      <c r="BC4489">
        <v>133</v>
      </c>
      <c r="BD4489">
        <v>7205</v>
      </c>
      <c r="BE4489" t="s">
        <v>13834</v>
      </c>
      <c r="BF4489" t="s">
        <v>937</v>
      </c>
      <c r="BH4489">
        <v>136</v>
      </c>
      <c r="BI4489">
        <v>7205</v>
      </c>
      <c r="BJ4489" t="s">
        <v>7186</v>
      </c>
      <c r="BK4489" t="s">
        <v>937</v>
      </c>
    </row>
    <row r="4490" spans="43:63" x14ac:dyDescent="0.2">
      <c r="AQ4490">
        <v>132</v>
      </c>
      <c r="AR4490">
        <v>7206</v>
      </c>
      <c r="AS4490" t="s">
        <v>34429</v>
      </c>
      <c r="AT4490" t="s">
        <v>936</v>
      </c>
      <c r="AU4490">
        <v>132</v>
      </c>
      <c r="AV4490">
        <v>7206</v>
      </c>
      <c r="AW4490" t="s">
        <v>27531</v>
      </c>
      <c r="AX4490" t="s">
        <v>936</v>
      </c>
      <c r="AY4490">
        <v>133</v>
      </c>
      <c r="AZ4490">
        <v>7206</v>
      </c>
      <c r="BA4490" t="s">
        <v>20683</v>
      </c>
      <c r="BB4490" t="s">
        <v>937</v>
      </c>
      <c r="BC4490">
        <v>133</v>
      </c>
      <c r="BD4490">
        <v>7206</v>
      </c>
      <c r="BE4490" t="s">
        <v>13835</v>
      </c>
      <c r="BF4490" t="s">
        <v>937</v>
      </c>
      <c r="BH4490">
        <v>136</v>
      </c>
      <c r="BI4490">
        <v>7206</v>
      </c>
      <c r="BJ4490" t="s">
        <v>7187</v>
      </c>
      <c r="BK4490" t="s">
        <v>936</v>
      </c>
    </row>
    <row r="4491" spans="43:63" x14ac:dyDescent="0.2">
      <c r="AQ4491">
        <v>132</v>
      </c>
      <c r="AR4491">
        <v>7207</v>
      </c>
      <c r="AS4491" t="s">
        <v>34430</v>
      </c>
      <c r="AT4491" t="s">
        <v>936</v>
      </c>
      <c r="AU4491">
        <v>132</v>
      </c>
      <c r="AV4491">
        <v>7207</v>
      </c>
      <c r="AW4491" t="s">
        <v>27532</v>
      </c>
      <c r="AX4491" t="s">
        <v>936</v>
      </c>
      <c r="AY4491">
        <v>133</v>
      </c>
      <c r="AZ4491">
        <v>7207</v>
      </c>
      <c r="BA4491" t="s">
        <v>20684</v>
      </c>
      <c r="BB4491" t="s">
        <v>937</v>
      </c>
      <c r="BC4491">
        <v>133</v>
      </c>
      <c r="BD4491">
        <v>7207</v>
      </c>
      <c r="BE4491" t="s">
        <v>13836</v>
      </c>
      <c r="BF4491" t="s">
        <v>937</v>
      </c>
      <c r="BH4491">
        <v>136</v>
      </c>
      <c r="BI4491">
        <v>7207</v>
      </c>
      <c r="BJ4491" t="s">
        <v>7188</v>
      </c>
      <c r="BK4491" t="s">
        <v>936</v>
      </c>
    </row>
    <row r="4492" spans="43:63" x14ac:dyDescent="0.2">
      <c r="AQ4492">
        <v>132</v>
      </c>
      <c r="AR4492">
        <v>7210</v>
      </c>
      <c r="AS4492" t="s">
        <v>34431</v>
      </c>
      <c r="AT4492" t="s">
        <v>937</v>
      </c>
      <c r="AU4492">
        <v>132</v>
      </c>
      <c r="AV4492">
        <v>7210</v>
      </c>
      <c r="AW4492" t="s">
        <v>27533</v>
      </c>
      <c r="AX4492" t="s">
        <v>937</v>
      </c>
      <c r="AY4492">
        <v>133</v>
      </c>
      <c r="AZ4492">
        <v>7210</v>
      </c>
      <c r="BA4492" t="s">
        <v>20685</v>
      </c>
      <c r="BB4492" t="s">
        <v>936</v>
      </c>
      <c r="BC4492">
        <v>133</v>
      </c>
      <c r="BD4492">
        <v>7210</v>
      </c>
      <c r="BE4492" t="s">
        <v>13837</v>
      </c>
      <c r="BF4492" t="s">
        <v>936</v>
      </c>
      <c r="BH4492">
        <v>136</v>
      </c>
      <c r="BI4492">
        <v>7210</v>
      </c>
      <c r="BJ4492" t="s">
        <v>7189</v>
      </c>
      <c r="BK4492" t="s">
        <v>937</v>
      </c>
    </row>
    <row r="4493" spans="43:63" x14ac:dyDescent="0.2">
      <c r="AQ4493">
        <v>132</v>
      </c>
      <c r="AR4493">
        <v>8073</v>
      </c>
      <c r="AS4493" t="s">
        <v>34432</v>
      </c>
      <c r="AT4493" t="s">
        <v>936</v>
      </c>
      <c r="AU4493">
        <v>132</v>
      </c>
      <c r="AV4493">
        <v>8073</v>
      </c>
      <c r="AW4493" t="s">
        <v>27534</v>
      </c>
      <c r="AX4493" t="s">
        <v>936</v>
      </c>
      <c r="AY4493">
        <v>133</v>
      </c>
      <c r="AZ4493">
        <v>8073</v>
      </c>
      <c r="BA4493" t="s">
        <v>20686</v>
      </c>
      <c r="BB4493" t="s">
        <v>936</v>
      </c>
      <c r="BC4493">
        <v>133</v>
      </c>
      <c r="BD4493">
        <v>8073</v>
      </c>
      <c r="BE4493" t="s">
        <v>13838</v>
      </c>
      <c r="BF4493" t="s">
        <v>936</v>
      </c>
      <c r="BH4493">
        <v>136</v>
      </c>
      <c r="BI4493">
        <v>8073</v>
      </c>
      <c r="BJ4493" t="s">
        <v>7190</v>
      </c>
      <c r="BK4493" t="s">
        <v>936</v>
      </c>
    </row>
    <row r="4494" spans="43:63" x14ac:dyDescent="0.2">
      <c r="AQ4494">
        <v>132</v>
      </c>
      <c r="AR4494">
        <v>8074</v>
      </c>
      <c r="AS4494" t="s">
        <v>34433</v>
      </c>
      <c r="AT4494" t="s">
        <v>937</v>
      </c>
      <c r="AU4494">
        <v>132</v>
      </c>
      <c r="AV4494">
        <v>8074</v>
      </c>
      <c r="AW4494" t="s">
        <v>27535</v>
      </c>
      <c r="AX4494" t="s">
        <v>937</v>
      </c>
      <c r="AY4494">
        <v>133</v>
      </c>
      <c r="AZ4494">
        <v>8074</v>
      </c>
      <c r="BA4494" t="s">
        <v>20687</v>
      </c>
      <c r="BB4494" t="s">
        <v>937</v>
      </c>
      <c r="BC4494">
        <v>133</v>
      </c>
      <c r="BD4494">
        <v>8074</v>
      </c>
      <c r="BE4494" t="s">
        <v>13839</v>
      </c>
      <c r="BF4494" t="s">
        <v>937</v>
      </c>
      <c r="BH4494">
        <v>136</v>
      </c>
      <c r="BI4494">
        <v>8074</v>
      </c>
      <c r="BJ4494" t="s">
        <v>7191</v>
      </c>
      <c r="BK4494" t="s">
        <v>937</v>
      </c>
    </row>
    <row r="4495" spans="43:63" x14ac:dyDescent="0.2">
      <c r="AQ4495">
        <v>132</v>
      </c>
      <c r="AR4495">
        <v>8075</v>
      </c>
      <c r="AS4495" t="s">
        <v>34434</v>
      </c>
      <c r="AT4495" t="s">
        <v>936</v>
      </c>
      <c r="AU4495">
        <v>132</v>
      </c>
      <c r="AV4495">
        <v>8075</v>
      </c>
      <c r="AW4495" t="s">
        <v>27536</v>
      </c>
      <c r="AX4495" t="s">
        <v>936</v>
      </c>
      <c r="AY4495">
        <v>133</v>
      </c>
      <c r="AZ4495">
        <v>8075</v>
      </c>
      <c r="BA4495" t="s">
        <v>20688</v>
      </c>
      <c r="BB4495" t="s">
        <v>937</v>
      </c>
      <c r="BC4495">
        <v>133</v>
      </c>
      <c r="BD4495">
        <v>8075</v>
      </c>
      <c r="BE4495" t="s">
        <v>13840</v>
      </c>
      <c r="BF4495" t="s">
        <v>937</v>
      </c>
      <c r="BH4495">
        <v>136</v>
      </c>
      <c r="BI4495">
        <v>8075</v>
      </c>
      <c r="BJ4495" t="s">
        <v>7192</v>
      </c>
      <c r="BK4495" t="s">
        <v>938</v>
      </c>
    </row>
    <row r="4496" spans="43:63" x14ac:dyDescent="0.2">
      <c r="AQ4496">
        <v>132</v>
      </c>
      <c r="AR4496">
        <v>8076</v>
      </c>
      <c r="AS4496" t="s">
        <v>34435</v>
      </c>
      <c r="AT4496" t="s">
        <v>937</v>
      </c>
      <c r="AU4496">
        <v>132</v>
      </c>
      <c r="AV4496">
        <v>8076</v>
      </c>
      <c r="AW4496" t="s">
        <v>27537</v>
      </c>
      <c r="AX4496" t="s">
        <v>937</v>
      </c>
      <c r="AY4496">
        <v>133</v>
      </c>
      <c r="AZ4496">
        <v>8076</v>
      </c>
      <c r="BA4496" t="s">
        <v>20689</v>
      </c>
      <c r="BB4496" t="s">
        <v>938</v>
      </c>
      <c r="BC4496">
        <v>133</v>
      </c>
      <c r="BD4496">
        <v>8076</v>
      </c>
      <c r="BE4496" t="s">
        <v>13841</v>
      </c>
      <c r="BF4496" t="s">
        <v>938</v>
      </c>
      <c r="BH4496">
        <v>136</v>
      </c>
      <c r="BI4496">
        <v>8076</v>
      </c>
      <c r="BJ4496" t="s">
        <v>7193</v>
      </c>
      <c r="BK4496" t="s">
        <v>938</v>
      </c>
    </row>
    <row r="4497" spans="43:63" x14ac:dyDescent="0.2">
      <c r="AQ4497">
        <v>132</v>
      </c>
      <c r="AR4497">
        <v>8077</v>
      </c>
      <c r="AS4497" t="s">
        <v>34436</v>
      </c>
      <c r="AT4497" t="s">
        <v>937</v>
      </c>
      <c r="AU4497">
        <v>132</v>
      </c>
      <c r="AV4497">
        <v>8077</v>
      </c>
      <c r="AW4497" t="s">
        <v>27538</v>
      </c>
      <c r="AX4497" t="s">
        <v>937</v>
      </c>
      <c r="AY4497">
        <v>133</v>
      </c>
      <c r="AZ4497">
        <v>8077</v>
      </c>
      <c r="BA4497" t="s">
        <v>20690</v>
      </c>
      <c r="BB4497" t="s">
        <v>937</v>
      </c>
      <c r="BC4497">
        <v>133</v>
      </c>
      <c r="BD4497">
        <v>8077</v>
      </c>
      <c r="BE4497" t="s">
        <v>13842</v>
      </c>
      <c r="BF4497" t="s">
        <v>937</v>
      </c>
      <c r="BH4497">
        <v>136</v>
      </c>
      <c r="BI4497">
        <v>8077</v>
      </c>
      <c r="BJ4497" t="s">
        <v>7194</v>
      </c>
      <c r="BK4497" t="s">
        <v>937</v>
      </c>
    </row>
    <row r="4498" spans="43:63" x14ac:dyDescent="0.2">
      <c r="AQ4498">
        <v>132</v>
      </c>
      <c r="AR4498">
        <v>8078</v>
      </c>
      <c r="AS4498" t="s">
        <v>34437</v>
      </c>
      <c r="AT4498" t="s">
        <v>937</v>
      </c>
      <c r="AU4498">
        <v>132</v>
      </c>
      <c r="AV4498">
        <v>8078</v>
      </c>
      <c r="AW4498" t="s">
        <v>27539</v>
      </c>
      <c r="AX4498" t="s">
        <v>937</v>
      </c>
      <c r="AY4498">
        <v>133</v>
      </c>
      <c r="AZ4498">
        <v>8078</v>
      </c>
      <c r="BA4498" t="s">
        <v>20691</v>
      </c>
      <c r="BB4498" t="s">
        <v>937</v>
      </c>
      <c r="BC4498">
        <v>133</v>
      </c>
      <c r="BD4498">
        <v>8078</v>
      </c>
      <c r="BE4498" t="s">
        <v>13843</v>
      </c>
      <c r="BF4498" t="s">
        <v>937</v>
      </c>
      <c r="BH4498">
        <v>136</v>
      </c>
      <c r="BI4498">
        <v>8078</v>
      </c>
      <c r="BJ4498" t="s">
        <v>7195</v>
      </c>
      <c r="BK4498" t="s">
        <v>937</v>
      </c>
    </row>
    <row r="4499" spans="43:63" x14ac:dyDescent="0.2">
      <c r="AQ4499">
        <v>132</v>
      </c>
      <c r="AR4499">
        <v>8079</v>
      </c>
      <c r="AS4499" t="s">
        <v>34438</v>
      </c>
      <c r="AT4499" t="s">
        <v>936</v>
      </c>
      <c r="AU4499">
        <v>132</v>
      </c>
      <c r="AV4499">
        <v>8079</v>
      </c>
      <c r="AW4499" t="s">
        <v>27540</v>
      </c>
      <c r="AX4499" t="s">
        <v>936</v>
      </c>
      <c r="AY4499">
        <v>133</v>
      </c>
      <c r="AZ4499">
        <v>8079</v>
      </c>
      <c r="BA4499" t="s">
        <v>20692</v>
      </c>
      <c r="BB4499" t="s">
        <v>937</v>
      </c>
      <c r="BC4499">
        <v>133</v>
      </c>
      <c r="BD4499">
        <v>8079</v>
      </c>
      <c r="BE4499" t="s">
        <v>13844</v>
      </c>
      <c r="BF4499" t="s">
        <v>937</v>
      </c>
      <c r="BH4499">
        <v>136</v>
      </c>
      <c r="BI4499">
        <v>8079</v>
      </c>
      <c r="BJ4499" t="s">
        <v>7196</v>
      </c>
      <c r="BK4499" t="s">
        <v>937</v>
      </c>
    </row>
    <row r="4500" spans="43:63" x14ac:dyDescent="0.2">
      <c r="AQ4500">
        <v>132</v>
      </c>
      <c r="AR4500">
        <v>8080</v>
      </c>
      <c r="AS4500" t="s">
        <v>34439</v>
      </c>
      <c r="AT4500" t="s">
        <v>937</v>
      </c>
      <c r="AU4500">
        <v>132</v>
      </c>
      <c r="AV4500">
        <v>8080</v>
      </c>
      <c r="AW4500" t="s">
        <v>27541</v>
      </c>
      <c r="AX4500" t="s">
        <v>937</v>
      </c>
      <c r="AY4500">
        <v>133</v>
      </c>
      <c r="AZ4500">
        <v>8080</v>
      </c>
      <c r="BA4500" t="s">
        <v>20693</v>
      </c>
      <c r="BB4500" t="s">
        <v>937</v>
      </c>
      <c r="BC4500">
        <v>133</v>
      </c>
      <c r="BD4500">
        <v>8080</v>
      </c>
      <c r="BE4500" t="s">
        <v>13845</v>
      </c>
      <c r="BF4500" t="s">
        <v>937</v>
      </c>
      <c r="BH4500">
        <v>136</v>
      </c>
      <c r="BI4500">
        <v>8080</v>
      </c>
      <c r="BJ4500" t="s">
        <v>7197</v>
      </c>
      <c r="BK4500" t="s">
        <v>937</v>
      </c>
    </row>
    <row r="4501" spans="43:63" x14ac:dyDescent="0.2">
      <c r="AQ4501">
        <v>132</v>
      </c>
      <c r="AR4501">
        <v>8081</v>
      </c>
      <c r="AS4501" t="s">
        <v>34440</v>
      </c>
      <c r="AT4501" t="s">
        <v>936</v>
      </c>
      <c r="AU4501">
        <v>132</v>
      </c>
      <c r="AV4501">
        <v>8081</v>
      </c>
      <c r="AW4501" t="s">
        <v>27542</v>
      </c>
      <c r="AX4501" t="s">
        <v>936</v>
      </c>
      <c r="AY4501">
        <v>133</v>
      </c>
      <c r="AZ4501">
        <v>8081</v>
      </c>
      <c r="BA4501" t="s">
        <v>20694</v>
      </c>
      <c r="BB4501" t="s">
        <v>937</v>
      </c>
      <c r="BC4501">
        <v>133</v>
      </c>
      <c r="BD4501">
        <v>8081</v>
      </c>
      <c r="BE4501" t="s">
        <v>13846</v>
      </c>
      <c r="BF4501" t="s">
        <v>937</v>
      </c>
      <c r="BH4501">
        <v>136</v>
      </c>
      <c r="BI4501">
        <v>8081</v>
      </c>
      <c r="BJ4501" t="s">
        <v>7198</v>
      </c>
      <c r="BK4501" t="s">
        <v>938</v>
      </c>
    </row>
    <row r="4502" spans="43:63" x14ac:dyDescent="0.2">
      <c r="AQ4502">
        <v>132</v>
      </c>
      <c r="AR4502">
        <v>8082</v>
      </c>
      <c r="AS4502" t="s">
        <v>34441</v>
      </c>
      <c r="AT4502" t="s">
        <v>936</v>
      </c>
      <c r="AU4502">
        <v>132</v>
      </c>
      <c r="AV4502">
        <v>8082</v>
      </c>
      <c r="AW4502" t="s">
        <v>27543</v>
      </c>
      <c r="AX4502" t="s">
        <v>936</v>
      </c>
      <c r="AY4502">
        <v>133</v>
      </c>
      <c r="AZ4502">
        <v>8082</v>
      </c>
      <c r="BA4502" t="s">
        <v>20695</v>
      </c>
      <c r="BB4502" t="s">
        <v>937</v>
      </c>
      <c r="BC4502">
        <v>133</v>
      </c>
      <c r="BD4502">
        <v>8082</v>
      </c>
      <c r="BE4502" t="s">
        <v>13847</v>
      </c>
      <c r="BF4502" t="s">
        <v>938</v>
      </c>
      <c r="BH4502">
        <v>136</v>
      </c>
      <c r="BI4502">
        <v>8082</v>
      </c>
      <c r="BJ4502" t="s">
        <v>7199</v>
      </c>
      <c r="BK4502" t="s">
        <v>937</v>
      </c>
    </row>
    <row r="4503" spans="43:63" x14ac:dyDescent="0.2">
      <c r="AQ4503">
        <v>132</v>
      </c>
      <c r="AR4503">
        <v>8083</v>
      </c>
      <c r="AS4503" t="s">
        <v>34442</v>
      </c>
      <c r="AT4503" t="s">
        <v>936</v>
      </c>
      <c r="AU4503">
        <v>132</v>
      </c>
      <c r="AV4503">
        <v>8083</v>
      </c>
      <c r="AW4503" t="s">
        <v>27544</v>
      </c>
      <c r="AX4503" t="s">
        <v>936</v>
      </c>
      <c r="AY4503">
        <v>133</v>
      </c>
      <c r="AZ4503">
        <v>8083</v>
      </c>
      <c r="BA4503" t="s">
        <v>20696</v>
      </c>
      <c r="BB4503" t="s">
        <v>937</v>
      </c>
      <c r="BC4503">
        <v>133</v>
      </c>
      <c r="BD4503">
        <v>8083</v>
      </c>
      <c r="BE4503" t="s">
        <v>13848</v>
      </c>
      <c r="BF4503" t="s">
        <v>937</v>
      </c>
      <c r="BH4503">
        <v>136</v>
      </c>
      <c r="BI4503">
        <v>8083</v>
      </c>
      <c r="BJ4503" t="s">
        <v>7200</v>
      </c>
      <c r="BK4503" t="s">
        <v>937</v>
      </c>
    </row>
    <row r="4504" spans="43:63" x14ac:dyDescent="0.2">
      <c r="AQ4504">
        <v>132</v>
      </c>
      <c r="AR4504">
        <v>8084</v>
      </c>
      <c r="AS4504" t="s">
        <v>34443</v>
      </c>
      <c r="AT4504" t="s">
        <v>937</v>
      </c>
      <c r="AU4504">
        <v>132</v>
      </c>
      <c r="AV4504">
        <v>8084</v>
      </c>
      <c r="AW4504" t="s">
        <v>27545</v>
      </c>
      <c r="AX4504" t="s">
        <v>937</v>
      </c>
      <c r="AY4504">
        <v>133</v>
      </c>
      <c r="AZ4504">
        <v>8084</v>
      </c>
      <c r="BA4504" t="s">
        <v>20697</v>
      </c>
      <c r="BB4504" t="s">
        <v>937</v>
      </c>
      <c r="BC4504">
        <v>133</v>
      </c>
      <c r="BD4504">
        <v>8084</v>
      </c>
      <c r="BE4504" t="s">
        <v>13849</v>
      </c>
      <c r="BF4504" t="s">
        <v>937</v>
      </c>
      <c r="BH4504">
        <v>136</v>
      </c>
      <c r="BI4504">
        <v>8084</v>
      </c>
      <c r="BJ4504" t="s">
        <v>7201</v>
      </c>
      <c r="BK4504" t="s">
        <v>937</v>
      </c>
    </row>
    <row r="4505" spans="43:63" x14ac:dyDescent="0.2">
      <c r="AQ4505">
        <v>133</v>
      </c>
      <c r="AR4505">
        <v>6010</v>
      </c>
      <c r="AS4505" t="s">
        <v>34444</v>
      </c>
      <c r="AT4505" t="s">
        <v>937</v>
      </c>
      <c r="AU4505">
        <v>133</v>
      </c>
      <c r="AV4505">
        <v>6010</v>
      </c>
      <c r="AW4505" t="s">
        <v>27546</v>
      </c>
      <c r="AX4505" t="s">
        <v>937</v>
      </c>
      <c r="AY4505">
        <v>134</v>
      </c>
      <c r="AZ4505">
        <v>6010</v>
      </c>
      <c r="BA4505" t="s">
        <v>20698</v>
      </c>
      <c r="BB4505" t="s">
        <v>937</v>
      </c>
      <c r="BC4505">
        <v>134</v>
      </c>
      <c r="BD4505">
        <v>6010</v>
      </c>
      <c r="BE4505" t="s">
        <v>13850</v>
      </c>
      <c r="BF4505" t="s">
        <v>937</v>
      </c>
      <c r="BH4505">
        <v>138</v>
      </c>
      <c r="BI4505">
        <v>6010</v>
      </c>
      <c r="BJ4505" t="s">
        <v>7202</v>
      </c>
      <c r="BK4505" t="s">
        <v>937</v>
      </c>
    </row>
    <row r="4506" spans="43:63" x14ac:dyDescent="0.2">
      <c r="AQ4506">
        <v>133</v>
      </c>
      <c r="AR4506">
        <v>6020</v>
      </c>
      <c r="AS4506" t="s">
        <v>34445</v>
      </c>
      <c r="AT4506" t="s">
        <v>937</v>
      </c>
      <c r="AU4506">
        <v>133</v>
      </c>
      <c r="AV4506">
        <v>6020</v>
      </c>
      <c r="AW4506" t="s">
        <v>27547</v>
      </c>
      <c r="AX4506" t="s">
        <v>937</v>
      </c>
      <c r="AY4506">
        <v>134</v>
      </c>
      <c r="AZ4506">
        <v>6020</v>
      </c>
      <c r="BA4506" t="s">
        <v>20699</v>
      </c>
      <c r="BB4506" t="s">
        <v>937</v>
      </c>
      <c r="BC4506">
        <v>134</v>
      </c>
      <c r="BD4506">
        <v>6020</v>
      </c>
      <c r="BE4506" t="s">
        <v>13851</v>
      </c>
      <c r="BF4506" t="s">
        <v>937</v>
      </c>
      <c r="BH4506">
        <v>138</v>
      </c>
      <c r="BI4506">
        <v>6020</v>
      </c>
      <c r="BJ4506" t="s">
        <v>7203</v>
      </c>
      <c r="BK4506" t="s">
        <v>937</v>
      </c>
    </row>
    <row r="4507" spans="43:63" x14ac:dyDescent="0.2">
      <c r="AQ4507">
        <v>133</v>
      </c>
      <c r="AR4507">
        <v>6030</v>
      </c>
      <c r="AS4507" t="s">
        <v>34446</v>
      </c>
      <c r="AT4507" t="s">
        <v>937</v>
      </c>
      <c r="AU4507">
        <v>133</v>
      </c>
      <c r="AV4507">
        <v>6030</v>
      </c>
      <c r="AW4507" t="s">
        <v>27548</v>
      </c>
      <c r="AX4507" t="s">
        <v>937</v>
      </c>
      <c r="AY4507">
        <v>134</v>
      </c>
      <c r="AZ4507">
        <v>6030</v>
      </c>
      <c r="BA4507" t="s">
        <v>20700</v>
      </c>
      <c r="BB4507" t="s">
        <v>937</v>
      </c>
      <c r="BC4507">
        <v>134</v>
      </c>
      <c r="BD4507">
        <v>6030</v>
      </c>
      <c r="BE4507" t="s">
        <v>13852</v>
      </c>
      <c r="BF4507" t="s">
        <v>937</v>
      </c>
      <c r="BH4507">
        <v>138</v>
      </c>
      <c r="BI4507">
        <v>6030</v>
      </c>
      <c r="BJ4507" t="s">
        <v>7204</v>
      </c>
      <c r="BK4507" t="s">
        <v>937</v>
      </c>
    </row>
    <row r="4508" spans="43:63" x14ac:dyDescent="0.2">
      <c r="AQ4508">
        <v>133</v>
      </c>
      <c r="AR4508">
        <v>6040</v>
      </c>
      <c r="AS4508" t="s">
        <v>34447</v>
      </c>
      <c r="AT4508" t="s">
        <v>937</v>
      </c>
      <c r="AU4508">
        <v>133</v>
      </c>
      <c r="AV4508">
        <v>6040</v>
      </c>
      <c r="AW4508" t="s">
        <v>27549</v>
      </c>
      <c r="AX4508" t="s">
        <v>937</v>
      </c>
      <c r="AY4508">
        <v>134</v>
      </c>
      <c r="AZ4508">
        <v>6040</v>
      </c>
      <c r="BA4508" t="s">
        <v>20701</v>
      </c>
      <c r="BB4508" t="s">
        <v>936</v>
      </c>
      <c r="BC4508">
        <v>134</v>
      </c>
      <c r="BD4508">
        <v>6040</v>
      </c>
      <c r="BE4508" t="s">
        <v>13853</v>
      </c>
      <c r="BF4508" t="s">
        <v>936</v>
      </c>
      <c r="BH4508">
        <v>138</v>
      </c>
      <c r="BI4508">
        <v>6040</v>
      </c>
      <c r="BJ4508" t="s">
        <v>7205</v>
      </c>
      <c r="BK4508" t="s">
        <v>937</v>
      </c>
    </row>
    <row r="4509" spans="43:63" x14ac:dyDescent="0.2">
      <c r="AQ4509">
        <v>133</v>
      </c>
      <c r="AR4509">
        <v>6070</v>
      </c>
      <c r="AS4509" t="s">
        <v>34448</v>
      </c>
      <c r="AT4509" t="s">
        <v>937</v>
      </c>
      <c r="AU4509">
        <v>133</v>
      </c>
      <c r="AV4509">
        <v>6070</v>
      </c>
      <c r="AW4509" t="s">
        <v>27550</v>
      </c>
      <c r="AX4509" t="s">
        <v>937</v>
      </c>
      <c r="AY4509">
        <v>134</v>
      </c>
      <c r="AZ4509">
        <v>6070</v>
      </c>
      <c r="BA4509" t="s">
        <v>20702</v>
      </c>
      <c r="BB4509" t="s">
        <v>936</v>
      </c>
      <c r="BC4509">
        <v>134</v>
      </c>
      <c r="BD4509">
        <v>6070</v>
      </c>
      <c r="BE4509" t="s">
        <v>13854</v>
      </c>
      <c r="BF4509" t="s">
        <v>936</v>
      </c>
      <c r="BH4509">
        <v>138</v>
      </c>
      <c r="BI4509">
        <v>6070</v>
      </c>
      <c r="BJ4509" t="s">
        <v>7206</v>
      </c>
      <c r="BK4509" t="s">
        <v>937</v>
      </c>
    </row>
    <row r="4510" spans="43:63" x14ac:dyDescent="0.2">
      <c r="AQ4510">
        <v>133</v>
      </c>
      <c r="AR4510">
        <v>6080</v>
      </c>
      <c r="AS4510" t="s">
        <v>34449</v>
      </c>
      <c r="AT4510" t="s">
        <v>937</v>
      </c>
      <c r="AU4510">
        <v>133</v>
      </c>
      <c r="AV4510">
        <v>6080</v>
      </c>
      <c r="AW4510" t="s">
        <v>27551</v>
      </c>
      <c r="AX4510" t="s">
        <v>937</v>
      </c>
      <c r="AY4510">
        <v>134</v>
      </c>
      <c r="AZ4510">
        <v>6080</v>
      </c>
      <c r="BA4510" t="s">
        <v>20703</v>
      </c>
      <c r="BB4510" t="s">
        <v>936</v>
      </c>
      <c r="BC4510">
        <v>134</v>
      </c>
      <c r="BD4510">
        <v>6080</v>
      </c>
      <c r="BE4510" t="s">
        <v>13855</v>
      </c>
      <c r="BF4510" t="s">
        <v>936</v>
      </c>
      <c r="BH4510">
        <v>138</v>
      </c>
      <c r="BI4510">
        <v>6080</v>
      </c>
      <c r="BJ4510" t="s">
        <v>7207</v>
      </c>
      <c r="BK4510" t="s">
        <v>938</v>
      </c>
    </row>
    <row r="4511" spans="43:63" x14ac:dyDescent="0.2">
      <c r="AQ4511">
        <v>133</v>
      </c>
      <c r="AR4511">
        <v>6090</v>
      </c>
      <c r="AS4511" t="s">
        <v>34450</v>
      </c>
      <c r="AT4511" t="s">
        <v>937</v>
      </c>
      <c r="AU4511">
        <v>133</v>
      </c>
      <c r="AV4511">
        <v>6090</v>
      </c>
      <c r="AW4511" t="s">
        <v>27552</v>
      </c>
      <c r="AX4511" t="s">
        <v>937</v>
      </c>
      <c r="AY4511">
        <v>134</v>
      </c>
      <c r="AZ4511">
        <v>6090</v>
      </c>
      <c r="BA4511" t="s">
        <v>20704</v>
      </c>
      <c r="BB4511" t="s">
        <v>937</v>
      </c>
      <c r="BC4511">
        <v>134</v>
      </c>
      <c r="BD4511">
        <v>6090</v>
      </c>
      <c r="BE4511" t="s">
        <v>13856</v>
      </c>
      <c r="BF4511" t="s">
        <v>937</v>
      </c>
      <c r="BH4511">
        <v>138</v>
      </c>
      <c r="BI4511">
        <v>6090</v>
      </c>
      <c r="BJ4511" t="s">
        <v>7208</v>
      </c>
      <c r="BK4511" t="s">
        <v>937</v>
      </c>
    </row>
    <row r="4512" spans="43:63" x14ac:dyDescent="0.2">
      <c r="AQ4512">
        <v>133</v>
      </c>
      <c r="AR4512">
        <v>6100</v>
      </c>
      <c r="AS4512" t="s">
        <v>34451</v>
      </c>
      <c r="AT4512" t="s">
        <v>936</v>
      </c>
      <c r="AU4512">
        <v>133</v>
      </c>
      <c r="AV4512">
        <v>6100</v>
      </c>
      <c r="AW4512" t="s">
        <v>27553</v>
      </c>
      <c r="AX4512" t="s">
        <v>936</v>
      </c>
      <c r="AY4512">
        <v>134</v>
      </c>
      <c r="AZ4512">
        <v>6100</v>
      </c>
      <c r="BA4512" t="s">
        <v>20705</v>
      </c>
      <c r="BB4512" t="s">
        <v>937</v>
      </c>
      <c r="BC4512">
        <v>134</v>
      </c>
      <c r="BD4512">
        <v>6100</v>
      </c>
      <c r="BE4512" t="s">
        <v>13857</v>
      </c>
      <c r="BF4512" t="s">
        <v>937</v>
      </c>
      <c r="BH4512">
        <v>138</v>
      </c>
      <c r="BI4512">
        <v>6100</v>
      </c>
      <c r="BJ4512" t="s">
        <v>7209</v>
      </c>
      <c r="BK4512" t="s">
        <v>937</v>
      </c>
    </row>
    <row r="4513" spans="43:63" x14ac:dyDescent="0.2">
      <c r="AQ4513">
        <v>133</v>
      </c>
      <c r="AR4513">
        <v>6101</v>
      </c>
      <c r="AS4513" t="s">
        <v>34452</v>
      </c>
      <c r="AT4513" t="s">
        <v>936</v>
      </c>
      <c r="AU4513">
        <v>133</v>
      </c>
      <c r="AV4513">
        <v>6101</v>
      </c>
      <c r="AW4513" t="s">
        <v>27554</v>
      </c>
      <c r="AX4513" t="s">
        <v>936</v>
      </c>
      <c r="AY4513">
        <v>134</v>
      </c>
      <c r="AZ4513">
        <v>6101</v>
      </c>
      <c r="BA4513" t="s">
        <v>20706</v>
      </c>
      <c r="BB4513" t="s">
        <v>939</v>
      </c>
      <c r="BC4513">
        <v>134</v>
      </c>
      <c r="BD4513">
        <v>6101</v>
      </c>
      <c r="BE4513" t="s">
        <v>13858</v>
      </c>
      <c r="BF4513" t="s">
        <v>939</v>
      </c>
      <c r="BH4513">
        <v>138</v>
      </c>
      <c r="BI4513">
        <v>6101</v>
      </c>
      <c r="BJ4513" t="s">
        <v>7210</v>
      </c>
      <c r="BK4513" t="s">
        <v>937</v>
      </c>
    </row>
    <row r="4514" spans="43:63" x14ac:dyDescent="0.2">
      <c r="AQ4514">
        <v>133</v>
      </c>
      <c r="AR4514">
        <v>6110</v>
      </c>
      <c r="AS4514" t="s">
        <v>34453</v>
      </c>
      <c r="AT4514" t="s">
        <v>936</v>
      </c>
      <c r="AU4514">
        <v>133</v>
      </c>
      <c r="AV4514">
        <v>6110</v>
      </c>
      <c r="AW4514" t="s">
        <v>27555</v>
      </c>
      <c r="AX4514" t="s">
        <v>936</v>
      </c>
      <c r="AY4514">
        <v>134</v>
      </c>
      <c r="AZ4514">
        <v>6110</v>
      </c>
      <c r="BA4514" t="s">
        <v>20707</v>
      </c>
      <c r="BB4514" t="s">
        <v>936</v>
      </c>
      <c r="BC4514">
        <v>134</v>
      </c>
      <c r="BD4514">
        <v>6110</v>
      </c>
      <c r="BE4514" t="s">
        <v>13859</v>
      </c>
      <c r="BF4514" t="s">
        <v>936</v>
      </c>
      <c r="BH4514">
        <v>138</v>
      </c>
      <c r="BI4514">
        <v>6110</v>
      </c>
      <c r="BJ4514" t="s">
        <v>7211</v>
      </c>
      <c r="BK4514" t="s">
        <v>936</v>
      </c>
    </row>
    <row r="4515" spans="43:63" x14ac:dyDescent="0.2">
      <c r="AQ4515">
        <v>133</v>
      </c>
      <c r="AR4515">
        <v>6130</v>
      </c>
      <c r="AS4515" t="s">
        <v>34454</v>
      </c>
      <c r="AT4515" t="s">
        <v>937</v>
      </c>
      <c r="AU4515">
        <v>133</v>
      </c>
      <c r="AV4515">
        <v>6130</v>
      </c>
      <c r="AW4515" t="s">
        <v>27556</v>
      </c>
      <c r="AX4515" t="s">
        <v>937</v>
      </c>
      <c r="AY4515">
        <v>134</v>
      </c>
      <c r="AZ4515">
        <v>6130</v>
      </c>
      <c r="BA4515" t="s">
        <v>20708</v>
      </c>
      <c r="BB4515" t="s">
        <v>936</v>
      </c>
      <c r="BC4515">
        <v>134</v>
      </c>
      <c r="BD4515">
        <v>6130</v>
      </c>
      <c r="BE4515" t="s">
        <v>13860</v>
      </c>
      <c r="BF4515" t="s">
        <v>936</v>
      </c>
      <c r="BH4515">
        <v>138</v>
      </c>
      <c r="BI4515">
        <v>6130</v>
      </c>
      <c r="BJ4515" t="s">
        <v>7212</v>
      </c>
      <c r="BK4515" t="s">
        <v>938</v>
      </c>
    </row>
    <row r="4516" spans="43:63" x14ac:dyDescent="0.2">
      <c r="AQ4516">
        <v>133</v>
      </c>
      <c r="AR4516">
        <v>6131</v>
      </c>
      <c r="AS4516" t="s">
        <v>34455</v>
      </c>
      <c r="AT4516" t="s">
        <v>938</v>
      </c>
      <c r="AU4516">
        <v>133</v>
      </c>
      <c r="AV4516">
        <v>6131</v>
      </c>
      <c r="AW4516" t="s">
        <v>27557</v>
      </c>
      <c r="AX4516" t="s">
        <v>938</v>
      </c>
      <c r="AY4516">
        <v>134</v>
      </c>
      <c r="AZ4516">
        <v>6131</v>
      </c>
      <c r="BA4516" t="s">
        <v>20709</v>
      </c>
      <c r="BB4516" t="s">
        <v>939</v>
      </c>
      <c r="BC4516">
        <v>134</v>
      </c>
      <c r="BD4516">
        <v>6131</v>
      </c>
      <c r="BE4516" t="s">
        <v>13861</v>
      </c>
      <c r="BF4516" t="s">
        <v>939</v>
      </c>
      <c r="BH4516">
        <v>138</v>
      </c>
      <c r="BI4516">
        <v>6131</v>
      </c>
      <c r="BJ4516" t="s">
        <v>7213</v>
      </c>
      <c r="BK4516" t="s">
        <v>937</v>
      </c>
    </row>
    <row r="4517" spans="43:63" x14ac:dyDescent="0.2">
      <c r="AQ4517">
        <v>133</v>
      </c>
      <c r="AR4517">
        <v>6140</v>
      </c>
      <c r="AS4517" t="s">
        <v>34456</v>
      </c>
      <c r="AT4517" t="s">
        <v>937</v>
      </c>
      <c r="AU4517">
        <v>133</v>
      </c>
      <c r="AV4517">
        <v>6140</v>
      </c>
      <c r="AW4517" t="s">
        <v>27558</v>
      </c>
      <c r="AX4517" t="s">
        <v>937</v>
      </c>
      <c r="AY4517">
        <v>134</v>
      </c>
      <c r="AZ4517">
        <v>6140</v>
      </c>
      <c r="BA4517" t="s">
        <v>20710</v>
      </c>
      <c r="BB4517" t="s">
        <v>937</v>
      </c>
      <c r="BC4517">
        <v>134</v>
      </c>
      <c r="BD4517">
        <v>6140</v>
      </c>
      <c r="BE4517" t="s">
        <v>13862</v>
      </c>
      <c r="BF4517" t="s">
        <v>937</v>
      </c>
      <c r="BH4517">
        <v>138</v>
      </c>
      <c r="BI4517">
        <v>6140</v>
      </c>
      <c r="BJ4517" t="s">
        <v>7214</v>
      </c>
      <c r="BK4517" t="s">
        <v>937</v>
      </c>
    </row>
    <row r="4518" spans="43:63" x14ac:dyDescent="0.2">
      <c r="AQ4518">
        <v>133</v>
      </c>
      <c r="AR4518">
        <v>6150</v>
      </c>
      <c r="AS4518" t="s">
        <v>34457</v>
      </c>
      <c r="AT4518" t="s">
        <v>937</v>
      </c>
      <c r="AU4518">
        <v>133</v>
      </c>
      <c r="AV4518">
        <v>6150</v>
      </c>
      <c r="AW4518" t="s">
        <v>27559</v>
      </c>
      <c r="AX4518" t="s">
        <v>937</v>
      </c>
      <c r="AY4518">
        <v>134</v>
      </c>
      <c r="AZ4518">
        <v>6150</v>
      </c>
      <c r="BA4518" t="s">
        <v>20711</v>
      </c>
      <c r="BB4518" t="s">
        <v>937</v>
      </c>
      <c r="BC4518">
        <v>134</v>
      </c>
      <c r="BD4518">
        <v>6150</v>
      </c>
      <c r="BE4518" t="s">
        <v>13863</v>
      </c>
      <c r="BF4518" t="s">
        <v>937</v>
      </c>
      <c r="BH4518">
        <v>138</v>
      </c>
      <c r="BI4518">
        <v>6150</v>
      </c>
      <c r="BJ4518" t="s">
        <v>7215</v>
      </c>
      <c r="BK4518" t="s">
        <v>937</v>
      </c>
    </row>
    <row r="4519" spans="43:63" x14ac:dyDescent="0.2">
      <c r="AQ4519">
        <v>133</v>
      </c>
      <c r="AR4519">
        <v>6160</v>
      </c>
      <c r="AS4519" t="s">
        <v>34458</v>
      </c>
      <c r="AT4519" t="s">
        <v>937</v>
      </c>
      <c r="AU4519">
        <v>133</v>
      </c>
      <c r="AV4519">
        <v>6160</v>
      </c>
      <c r="AW4519" t="s">
        <v>27560</v>
      </c>
      <c r="AX4519" t="s">
        <v>937</v>
      </c>
      <c r="AY4519">
        <v>134</v>
      </c>
      <c r="AZ4519">
        <v>6160</v>
      </c>
      <c r="BA4519" t="s">
        <v>20712</v>
      </c>
      <c r="BB4519" t="s">
        <v>937</v>
      </c>
      <c r="BC4519">
        <v>134</v>
      </c>
      <c r="BD4519">
        <v>6160</v>
      </c>
      <c r="BE4519" t="s">
        <v>13864</v>
      </c>
      <c r="BF4519" t="s">
        <v>937</v>
      </c>
      <c r="BH4519">
        <v>138</v>
      </c>
      <c r="BI4519">
        <v>6160</v>
      </c>
      <c r="BJ4519" t="s">
        <v>7216</v>
      </c>
      <c r="BK4519" t="s">
        <v>937</v>
      </c>
    </row>
    <row r="4520" spans="43:63" x14ac:dyDescent="0.2">
      <c r="AQ4520">
        <v>133</v>
      </c>
      <c r="AR4520">
        <v>6170</v>
      </c>
      <c r="AS4520" t="s">
        <v>34459</v>
      </c>
      <c r="AT4520" t="s">
        <v>937</v>
      </c>
      <c r="AU4520">
        <v>133</v>
      </c>
      <c r="AV4520">
        <v>6170</v>
      </c>
      <c r="AW4520" t="s">
        <v>27561</v>
      </c>
      <c r="AX4520" t="s">
        <v>937</v>
      </c>
      <c r="AY4520">
        <v>134</v>
      </c>
      <c r="AZ4520">
        <v>6170</v>
      </c>
      <c r="BA4520" t="s">
        <v>20713</v>
      </c>
      <c r="BB4520" t="s">
        <v>937</v>
      </c>
      <c r="BC4520">
        <v>134</v>
      </c>
      <c r="BD4520">
        <v>6170</v>
      </c>
      <c r="BE4520" t="s">
        <v>13865</v>
      </c>
      <c r="BF4520" t="s">
        <v>937</v>
      </c>
      <c r="BH4520">
        <v>138</v>
      </c>
      <c r="BI4520">
        <v>6170</v>
      </c>
      <c r="BJ4520" t="s">
        <v>7217</v>
      </c>
      <c r="BK4520" t="s">
        <v>936</v>
      </c>
    </row>
    <row r="4521" spans="43:63" x14ac:dyDescent="0.2">
      <c r="AQ4521">
        <v>133</v>
      </c>
      <c r="AR4521">
        <v>6180</v>
      </c>
      <c r="AS4521" t="s">
        <v>34460</v>
      </c>
      <c r="AT4521" t="s">
        <v>937</v>
      </c>
      <c r="AU4521">
        <v>133</v>
      </c>
      <c r="AV4521">
        <v>6180</v>
      </c>
      <c r="AW4521" t="s">
        <v>27562</v>
      </c>
      <c r="AX4521" t="s">
        <v>937</v>
      </c>
      <c r="AY4521">
        <v>134</v>
      </c>
      <c r="AZ4521">
        <v>6180</v>
      </c>
      <c r="BA4521" t="s">
        <v>20714</v>
      </c>
      <c r="BB4521" t="s">
        <v>937</v>
      </c>
      <c r="BC4521">
        <v>134</v>
      </c>
      <c r="BD4521">
        <v>6180</v>
      </c>
      <c r="BE4521" t="s">
        <v>13866</v>
      </c>
      <c r="BF4521" t="s">
        <v>937</v>
      </c>
      <c r="BH4521">
        <v>138</v>
      </c>
      <c r="BI4521">
        <v>6180</v>
      </c>
      <c r="BJ4521" t="s">
        <v>7218</v>
      </c>
      <c r="BK4521" t="s">
        <v>936</v>
      </c>
    </row>
    <row r="4522" spans="43:63" x14ac:dyDescent="0.2">
      <c r="AQ4522">
        <v>133</v>
      </c>
      <c r="AR4522">
        <v>6190</v>
      </c>
      <c r="AS4522" t="s">
        <v>34461</v>
      </c>
      <c r="AT4522" t="s">
        <v>937</v>
      </c>
      <c r="AU4522">
        <v>133</v>
      </c>
      <c r="AV4522">
        <v>6190</v>
      </c>
      <c r="AW4522" t="s">
        <v>27563</v>
      </c>
      <c r="AX4522" t="s">
        <v>937</v>
      </c>
      <c r="AY4522">
        <v>134</v>
      </c>
      <c r="AZ4522">
        <v>6190</v>
      </c>
      <c r="BA4522" t="s">
        <v>20715</v>
      </c>
      <c r="BB4522" t="s">
        <v>937</v>
      </c>
      <c r="BC4522">
        <v>134</v>
      </c>
      <c r="BD4522">
        <v>6190</v>
      </c>
      <c r="BE4522" t="s">
        <v>13867</v>
      </c>
      <c r="BF4522" t="s">
        <v>937</v>
      </c>
      <c r="BH4522">
        <v>138</v>
      </c>
      <c r="BI4522">
        <v>6190</v>
      </c>
      <c r="BJ4522" t="s">
        <v>7219</v>
      </c>
      <c r="BK4522" t="s">
        <v>937</v>
      </c>
    </row>
    <row r="4523" spans="43:63" x14ac:dyDescent="0.2">
      <c r="AQ4523">
        <v>133</v>
      </c>
      <c r="AR4523">
        <v>6200</v>
      </c>
      <c r="AS4523" t="s">
        <v>34462</v>
      </c>
      <c r="AT4523" t="s">
        <v>938</v>
      </c>
      <c r="AU4523">
        <v>133</v>
      </c>
      <c r="AV4523">
        <v>6200</v>
      </c>
      <c r="AW4523" t="s">
        <v>27564</v>
      </c>
      <c r="AX4523" t="s">
        <v>938</v>
      </c>
      <c r="AY4523">
        <v>134</v>
      </c>
      <c r="AZ4523">
        <v>6200</v>
      </c>
      <c r="BA4523" t="s">
        <v>20716</v>
      </c>
      <c r="BB4523" t="s">
        <v>937</v>
      </c>
      <c r="BC4523">
        <v>134</v>
      </c>
      <c r="BD4523">
        <v>6200</v>
      </c>
      <c r="BE4523" t="s">
        <v>13868</v>
      </c>
      <c r="BF4523" t="s">
        <v>937</v>
      </c>
      <c r="BH4523">
        <v>138</v>
      </c>
      <c r="BI4523">
        <v>6200</v>
      </c>
      <c r="BJ4523" t="s">
        <v>7220</v>
      </c>
      <c r="BK4523" t="s">
        <v>937</v>
      </c>
    </row>
    <row r="4524" spans="43:63" x14ac:dyDescent="0.2">
      <c r="AQ4524">
        <v>133</v>
      </c>
      <c r="AR4524">
        <v>6210</v>
      </c>
      <c r="AS4524" t="s">
        <v>34463</v>
      </c>
      <c r="AT4524" t="s">
        <v>936</v>
      </c>
      <c r="AU4524">
        <v>133</v>
      </c>
      <c r="AV4524">
        <v>6210</v>
      </c>
      <c r="AW4524" t="s">
        <v>27565</v>
      </c>
      <c r="AX4524" t="s">
        <v>936</v>
      </c>
      <c r="AY4524">
        <v>134</v>
      </c>
      <c r="AZ4524">
        <v>6210</v>
      </c>
      <c r="BA4524" t="s">
        <v>20717</v>
      </c>
      <c r="BB4524" t="s">
        <v>936</v>
      </c>
      <c r="BC4524">
        <v>134</v>
      </c>
      <c r="BD4524">
        <v>6210</v>
      </c>
      <c r="BE4524" t="s">
        <v>13869</v>
      </c>
      <c r="BF4524" t="s">
        <v>936</v>
      </c>
      <c r="BH4524">
        <v>138</v>
      </c>
      <c r="BI4524">
        <v>6210</v>
      </c>
      <c r="BJ4524" t="s">
        <v>7221</v>
      </c>
      <c r="BK4524" t="s">
        <v>936</v>
      </c>
    </row>
    <row r="4525" spans="43:63" x14ac:dyDescent="0.2">
      <c r="AQ4525">
        <v>133</v>
      </c>
      <c r="AR4525">
        <v>6240</v>
      </c>
      <c r="AS4525" t="s">
        <v>34464</v>
      </c>
      <c r="AT4525" t="s">
        <v>937</v>
      </c>
      <c r="AU4525">
        <v>133</v>
      </c>
      <c r="AV4525">
        <v>6240</v>
      </c>
      <c r="AW4525" t="s">
        <v>27566</v>
      </c>
      <c r="AX4525" t="s">
        <v>937</v>
      </c>
      <c r="AY4525">
        <v>134</v>
      </c>
      <c r="AZ4525">
        <v>6240</v>
      </c>
      <c r="BA4525" t="s">
        <v>20718</v>
      </c>
      <c r="BB4525" t="s">
        <v>937</v>
      </c>
      <c r="BC4525">
        <v>134</v>
      </c>
      <c r="BD4525">
        <v>6240</v>
      </c>
      <c r="BE4525" t="s">
        <v>13870</v>
      </c>
      <c r="BF4525" t="s">
        <v>937</v>
      </c>
      <c r="BH4525">
        <v>138</v>
      </c>
      <c r="BI4525">
        <v>6240</v>
      </c>
      <c r="BJ4525" t="s">
        <v>7222</v>
      </c>
      <c r="BK4525" t="s">
        <v>937</v>
      </c>
    </row>
    <row r="4526" spans="43:63" x14ac:dyDescent="0.2">
      <c r="AQ4526">
        <v>133</v>
      </c>
      <c r="AR4526">
        <v>6250</v>
      </c>
      <c r="AS4526" t="s">
        <v>34465</v>
      </c>
      <c r="AT4526" t="s">
        <v>936</v>
      </c>
      <c r="AU4526">
        <v>133</v>
      </c>
      <c r="AV4526">
        <v>6250</v>
      </c>
      <c r="AW4526" t="s">
        <v>27567</v>
      </c>
      <c r="AX4526" t="s">
        <v>936</v>
      </c>
      <c r="AY4526">
        <v>134</v>
      </c>
      <c r="AZ4526">
        <v>6250</v>
      </c>
      <c r="BA4526" t="s">
        <v>20719</v>
      </c>
      <c r="BB4526" t="s">
        <v>936</v>
      </c>
      <c r="BC4526">
        <v>134</v>
      </c>
      <c r="BD4526">
        <v>6250</v>
      </c>
      <c r="BE4526" t="s">
        <v>13871</v>
      </c>
      <c r="BF4526" t="s">
        <v>936</v>
      </c>
      <c r="BH4526">
        <v>138</v>
      </c>
      <c r="BI4526">
        <v>6250</v>
      </c>
      <c r="BJ4526" t="s">
        <v>7223</v>
      </c>
      <c r="BK4526" t="s">
        <v>936</v>
      </c>
    </row>
    <row r="4527" spans="43:63" x14ac:dyDescent="0.2">
      <c r="AQ4527">
        <v>133</v>
      </c>
      <c r="AR4527">
        <v>6256</v>
      </c>
      <c r="AS4527" t="s">
        <v>34466</v>
      </c>
      <c r="AT4527" t="s">
        <v>936</v>
      </c>
      <c r="AU4527">
        <v>133</v>
      </c>
      <c r="AV4527">
        <v>6256</v>
      </c>
      <c r="AW4527" t="s">
        <v>27568</v>
      </c>
      <c r="AX4527" t="s">
        <v>936</v>
      </c>
      <c r="AY4527">
        <v>134</v>
      </c>
      <c r="AZ4527">
        <v>6256</v>
      </c>
      <c r="BA4527" t="s">
        <v>20720</v>
      </c>
      <c r="BB4527" t="s">
        <v>936</v>
      </c>
      <c r="BC4527">
        <v>134</v>
      </c>
      <c r="BD4527">
        <v>6256</v>
      </c>
      <c r="BE4527" t="s">
        <v>13872</v>
      </c>
      <c r="BF4527" t="s">
        <v>936</v>
      </c>
      <c r="BH4527">
        <v>138</v>
      </c>
      <c r="BI4527">
        <v>6256</v>
      </c>
      <c r="BJ4527" t="s">
        <v>7224</v>
      </c>
      <c r="BK4527" t="s">
        <v>936</v>
      </c>
    </row>
    <row r="4528" spans="43:63" x14ac:dyDescent="0.2">
      <c r="AQ4528">
        <v>133</v>
      </c>
      <c r="AR4528">
        <v>6260</v>
      </c>
      <c r="AS4528" t="s">
        <v>34467</v>
      </c>
      <c r="AT4528" t="s">
        <v>937</v>
      </c>
      <c r="AU4528">
        <v>133</v>
      </c>
      <c r="AV4528">
        <v>6260</v>
      </c>
      <c r="AW4528" t="s">
        <v>27569</v>
      </c>
      <c r="AX4528" t="s">
        <v>937</v>
      </c>
      <c r="AY4528">
        <v>134</v>
      </c>
      <c r="AZ4528">
        <v>6260</v>
      </c>
      <c r="BA4528" t="s">
        <v>20721</v>
      </c>
      <c r="BB4528" t="s">
        <v>937</v>
      </c>
      <c r="BC4528">
        <v>134</v>
      </c>
      <c r="BD4528">
        <v>6260</v>
      </c>
      <c r="BE4528" t="s">
        <v>13873</v>
      </c>
      <c r="BF4528" t="s">
        <v>937</v>
      </c>
      <c r="BH4528">
        <v>138</v>
      </c>
      <c r="BI4528">
        <v>6260</v>
      </c>
      <c r="BJ4528" t="s">
        <v>7225</v>
      </c>
      <c r="BK4528" t="s">
        <v>937</v>
      </c>
    </row>
    <row r="4529" spans="43:63" x14ac:dyDescent="0.2">
      <c r="AQ4529">
        <v>133</v>
      </c>
      <c r="AR4529">
        <v>6270</v>
      </c>
      <c r="AS4529" t="s">
        <v>34468</v>
      </c>
      <c r="AT4529" t="s">
        <v>937</v>
      </c>
      <c r="AU4529">
        <v>133</v>
      </c>
      <c r="AV4529">
        <v>6270</v>
      </c>
      <c r="AW4529" t="s">
        <v>27570</v>
      </c>
      <c r="AX4529" t="s">
        <v>937</v>
      </c>
      <c r="AY4529">
        <v>134</v>
      </c>
      <c r="AZ4529">
        <v>6270</v>
      </c>
      <c r="BA4529" t="s">
        <v>20722</v>
      </c>
      <c r="BB4529" t="s">
        <v>937</v>
      </c>
      <c r="BC4529">
        <v>134</v>
      </c>
      <c r="BD4529">
        <v>6270</v>
      </c>
      <c r="BE4529" t="s">
        <v>13874</v>
      </c>
      <c r="BF4529" t="s">
        <v>937</v>
      </c>
      <c r="BH4529">
        <v>138</v>
      </c>
      <c r="BI4529">
        <v>6270</v>
      </c>
      <c r="BJ4529" t="s">
        <v>7226</v>
      </c>
      <c r="BK4529" t="s">
        <v>937</v>
      </c>
    </row>
    <row r="4530" spans="43:63" x14ac:dyDescent="0.2">
      <c r="AQ4530">
        <v>133</v>
      </c>
      <c r="AR4530">
        <v>6280</v>
      </c>
      <c r="AS4530" t="s">
        <v>34469</v>
      </c>
      <c r="AT4530" t="s">
        <v>937</v>
      </c>
      <c r="AU4530">
        <v>133</v>
      </c>
      <c r="AV4530">
        <v>6280</v>
      </c>
      <c r="AW4530" t="s">
        <v>27571</v>
      </c>
      <c r="AX4530" t="s">
        <v>937</v>
      </c>
      <c r="AY4530">
        <v>134</v>
      </c>
      <c r="AZ4530">
        <v>6280</v>
      </c>
      <c r="BA4530" t="s">
        <v>20723</v>
      </c>
      <c r="BB4530" t="s">
        <v>936</v>
      </c>
      <c r="BC4530">
        <v>134</v>
      </c>
      <c r="BD4530">
        <v>6280</v>
      </c>
      <c r="BE4530" t="s">
        <v>13875</v>
      </c>
      <c r="BF4530" t="s">
        <v>936</v>
      </c>
      <c r="BH4530">
        <v>138</v>
      </c>
      <c r="BI4530">
        <v>6280</v>
      </c>
      <c r="BJ4530" t="s">
        <v>7227</v>
      </c>
      <c r="BK4530" t="s">
        <v>936</v>
      </c>
    </row>
    <row r="4531" spans="43:63" x14ac:dyDescent="0.2">
      <c r="AQ4531">
        <v>133</v>
      </c>
      <c r="AR4531">
        <v>6290</v>
      </c>
      <c r="AS4531" t="s">
        <v>34470</v>
      </c>
      <c r="AT4531" t="s">
        <v>936</v>
      </c>
      <c r="AU4531">
        <v>133</v>
      </c>
      <c r="AV4531">
        <v>6290</v>
      </c>
      <c r="AW4531" t="s">
        <v>27572</v>
      </c>
      <c r="AX4531" t="s">
        <v>936</v>
      </c>
      <c r="AY4531">
        <v>134</v>
      </c>
      <c r="AZ4531">
        <v>6290</v>
      </c>
      <c r="BA4531" t="s">
        <v>20724</v>
      </c>
      <c r="BB4531" t="s">
        <v>936</v>
      </c>
      <c r="BC4531">
        <v>134</v>
      </c>
      <c r="BD4531">
        <v>6290</v>
      </c>
      <c r="BE4531" t="s">
        <v>13876</v>
      </c>
      <c r="BF4531" t="s">
        <v>936</v>
      </c>
      <c r="BH4531">
        <v>138</v>
      </c>
      <c r="BI4531">
        <v>6290</v>
      </c>
      <c r="BJ4531" t="s">
        <v>7228</v>
      </c>
      <c r="BK4531" t="s">
        <v>936</v>
      </c>
    </row>
    <row r="4532" spans="43:63" x14ac:dyDescent="0.2">
      <c r="AQ4532">
        <v>133</v>
      </c>
      <c r="AR4532">
        <v>6300</v>
      </c>
      <c r="AS4532" t="s">
        <v>34471</v>
      </c>
      <c r="AT4532" t="s">
        <v>938</v>
      </c>
      <c r="AU4532">
        <v>133</v>
      </c>
      <c r="AV4532">
        <v>6300</v>
      </c>
      <c r="AW4532" t="s">
        <v>27573</v>
      </c>
      <c r="AX4532" t="s">
        <v>938</v>
      </c>
      <c r="AY4532">
        <v>134</v>
      </c>
      <c r="AZ4532">
        <v>6300</v>
      </c>
      <c r="BA4532" t="s">
        <v>20725</v>
      </c>
      <c r="BB4532" t="s">
        <v>936</v>
      </c>
      <c r="BC4532">
        <v>134</v>
      </c>
      <c r="BD4532">
        <v>6300</v>
      </c>
      <c r="BE4532" t="s">
        <v>13877</v>
      </c>
      <c r="BF4532" t="s">
        <v>936</v>
      </c>
      <c r="BH4532">
        <v>138</v>
      </c>
      <c r="BI4532">
        <v>6300</v>
      </c>
      <c r="BJ4532" t="s">
        <v>7229</v>
      </c>
      <c r="BK4532" t="s">
        <v>936</v>
      </c>
    </row>
    <row r="4533" spans="43:63" x14ac:dyDescent="0.2">
      <c r="AQ4533">
        <v>133</v>
      </c>
      <c r="AR4533">
        <v>6310</v>
      </c>
      <c r="AS4533" t="s">
        <v>34472</v>
      </c>
      <c r="AT4533" t="s">
        <v>936</v>
      </c>
      <c r="AU4533">
        <v>133</v>
      </c>
      <c r="AV4533">
        <v>6310</v>
      </c>
      <c r="AW4533" t="s">
        <v>27574</v>
      </c>
      <c r="AX4533" t="s">
        <v>936</v>
      </c>
      <c r="AY4533">
        <v>134</v>
      </c>
      <c r="AZ4533">
        <v>6310</v>
      </c>
      <c r="BA4533" t="s">
        <v>20726</v>
      </c>
      <c r="BB4533" t="s">
        <v>936</v>
      </c>
      <c r="BC4533">
        <v>134</v>
      </c>
      <c r="BD4533">
        <v>6310</v>
      </c>
      <c r="BE4533" t="s">
        <v>13878</v>
      </c>
      <c r="BF4533" t="s">
        <v>936</v>
      </c>
      <c r="BH4533">
        <v>138</v>
      </c>
      <c r="BI4533">
        <v>6310</v>
      </c>
      <c r="BJ4533" t="s">
        <v>7230</v>
      </c>
      <c r="BK4533" t="s">
        <v>936</v>
      </c>
    </row>
    <row r="4534" spans="43:63" x14ac:dyDescent="0.2">
      <c r="AQ4534">
        <v>133</v>
      </c>
      <c r="AR4534">
        <v>6320</v>
      </c>
      <c r="AS4534" t="s">
        <v>34473</v>
      </c>
      <c r="AT4534" t="s">
        <v>938</v>
      </c>
      <c r="AU4534">
        <v>133</v>
      </c>
      <c r="AV4534">
        <v>6320</v>
      </c>
      <c r="AW4534" t="s">
        <v>27575</v>
      </c>
      <c r="AX4534" t="s">
        <v>938</v>
      </c>
      <c r="AY4534">
        <v>134</v>
      </c>
      <c r="AZ4534">
        <v>6320</v>
      </c>
      <c r="BA4534" t="s">
        <v>20727</v>
      </c>
      <c r="BB4534" t="s">
        <v>938</v>
      </c>
      <c r="BC4534">
        <v>134</v>
      </c>
      <c r="BD4534">
        <v>6320</v>
      </c>
      <c r="BE4534" t="s">
        <v>13879</v>
      </c>
      <c r="BF4534" t="s">
        <v>938</v>
      </c>
      <c r="BH4534">
        <v>138</v>
      </c>
      <c r="BI4534">
        <v>6320</v>
      </c>
      <c r="BJ4534" t="s">
        <v>7231</v>
      </c>
      <c r="BK4534" t="s">
        <v>936</v>
      </c>
    </row>
    <row r="4535" spans="43:63" x14ac:dyDescent="0.2">
      <c r="AQ4535">
        <v>133</v>
      </c>
      <c r="AR4535">
        <v>6330</v>
      </c>
      <c r="AS4535" t="s">
        <v>34474</v>
      </c>
      <c r="AT4535" t="s">
        <v>936</v>
      </c>
      <c r="AU4535">
        <v>133</v>
      </c>
      <c r="AV4535">
        <v>6330</v>
      </c>
      <c r="AW4535" t="s">
        <v>27576</v>
      </c>
      <c r="AX4535" t="s">
        <v>936</v>
      </c>
      <c r="AY4535">
        <v>134</v>
      </c>
      <c r="AZ4535">
        <v>6330</v>
      </c>
      <c r="BA4535" t="s">
        <v>20728</v>
      </c>
      <c r="BB4535" t="s">
        <v>936</v>
      </c>
      <c r="BC4535">
        <v>134</v>
      </c>
      <c r="BD4535">
        <v>6330</v>
      </c>
      <c r="BE4535" t="s">
        <v>13880</v>
      </c>
      <c r="BF4535" t="s">
        <v>936</v>
      </c>
      <c r="BH4535">
        <v>138</v>
      </c>
      <c r="BI4535">
        <v>6330</v>
      </c>
      <c r="BJ4535" t="s">
        <v>7232</v>
      </c>
      <c r="BK4535" t="s">
        <v>936</v>
      </c>
    </row>
    <row r="4536" spans="43:63" x14ac:dyDescent="0.2">
      <c r="AQ4536">
        <v>133</v>
      </c>
      <c r="AR4536">
        <v>6340</v>
      </c>
      <c r="AS4536" t="s">
        <v>34475</v>
      </c>
      <c r="AT4536" t="s">
        <v>936</v>
      </c>
      <c r="AU4536">
        <v>133</v>
      </c>
      <c r="AV4536">
        <v>6340</v>
      </c>
      <c r="AW4536" t="s">
        <v>27577</v>
      </c>
      <c r="AX4536" t="s">
        <v>936</v>
      </c>
      <c r="AY4536">
        <v>134</v>
      </c>
      <c r="AZ4536">
        <v>6340</v>
      </c>
      <c r="BA4536" t="s">
        <v>20729</v>
      </c>
      <c r="BB4536" t="s">
        <v>936</v>
      </c>
      <c r="BC4536">
        <v>134</v>
      </c>
      <c r="BD4536">
        <v>6340</v>
      </c>
      <c r="BE4536" t="s">
        <v>13881</v>
      </c>
      <c r="BF4536" t="s">
        <v>936</v>
      </c>
      <c r="BH4536">
        <v>138</v>
      </c>
      <c r="BI4536">
        <v>6340</v>
      </c>
      <c r="BJ4536" t="s">
        <v>7233</v>
      </c>
      <c r="BK4536" t="s">
        <v>936</v>
      </c>
    </row>
    <row r="4537" spans="43:63" x14ac:dyDescent="0.2">
      <c r="AQ4537">
        <v>133</v>
      </c>
      <c r="AR4537">
        <v>6350</v>
      </c>
      <c r="AS4537" t="s">
        <v>34476</v>
      </c>
      <c r="AT4537" t="s">
        <v>936</v>
      </c>
      <c r="AU4537">
        <v>133</v>
      </c>
      <c r="AV4537">
        <v>6350</v>
      </c>
      <c r="AW4537" t="s">
        <v>27578</v>
      </c>
      <c r="AX4537" t="s">
        <v>936</v>
      </c>
      <c r="AY4537">
        <v>134</v>
      </c>
      <c r="AZ4537">
        <v>6350</v>
      </c>
      <c r="BA4537" t="s">
        <v>20730</v>
      </c>
      <c r="BB4537" t="s">
        <v>936</v>
      </c>
      <c r="BC4537">
        <v>134</v>
      </c>
      <c r="BD4537">
        <v>6350</v>
      </c>
      <c r="BE4537" t="s">
        <v>13882</v>
      </c>
      <c r="BF4537" t="s">
        <v>936</v>
      </c>
      <c r="BH4537">
        <v>138</v>
      </c>
      <c r="BI4537">
        <v>6350</v>
      </c>
      <c r="BJ4537" t="s">
        <v>7234</v>
      </c>
      <c r="BK4537" t="s">
        <v>936</v>
      </c>
    </row>
    <row r="4538" spans="43:63" x14ac:dyDescent="0.2">
      <c r="AQ4538">
        <v>133</v>
      </c>
      <c r="AR4538">
        <v>6360</v>
      </c>
      <c r="AS4538" t="s">
        <v>34477</v>
      </c>
      <c r="AT4538" t="s">
        <v>936</v>
      </c>
      <c r="AU4538">
        <v>133</v>
      </c>
      <c r="AV4538">
        <v>6360</v>
      </c>
      <c r="AW4538" t="s">
        <v>27579</v>
      </c>
      <c r="AX4538" t="s">
        <v>936</v>
      </c>
      <c r="AY4538">
        <v>134</v>
      </c>
      <c r="AZ4538">
        <v>6360</v>
      </c>
      <c r="BA4538" t="s">
        <v>20731</v>
      </c>
      <c r="BB4538" t="s">
        <v>936</v>
      </c>
      <c r="BC4538">
        <v>134</v>
      </c>
      <c r="BD4538">
        <v>6360</v>
      </c>
      <c r="BE4538" t="s">
        <v>13883</v>
      </c>
      <c r="BF4538" t="s">
        <v>936</v>
      </c>
      <c r="BH4538">
        <v>138</v>
      </c>
      <c r="BI4538">
        <v>6360</v>
      </c>
      <c r="BJ4538" t="s">
        <v>7235</v>
      </c>
      <c r="BK4538" t="s">
        <v>936</v>
      </c>
    </row>
    <row r="4539" spans="43:63" x14ac:dyDescent="0.2">
      <c r="AQ4539">
        <v>133</v>
      </c>
      <c r="AR4539">
        <v>7205</v>
      </c>
      <c r="AS4539" t="s">
        <v>34478</v>
      </c>
      <c r="AT4539" t="s">
        <v>937</v>
      </c>
      <c r="AU4539">
        <v>133</v>
      </c>
      <c r="AV4539">
        <v>7205</v>
      </c>
      <c r="AW4539" t="s">
        <v>27580</v>
      </c>
      <c r="AX4539" t="s">
        <v>937</v>
      </c>
      <c r="AY4539">
        <v>134</v>
      </c>
      <c r="AZ4539">
        <v>7205</v>
      </c>
      <c r="BA4539" t="s">
        <v>20732</v>
      </c>
      <c r="BB4539" t="s">
        <v>937</v>
      </c>
      <c r="BC4539">
        <v>134</v>
      </c>
      <c r="BD4539">
        <v>7205</v>
      </c>
      <c r="BE4539" t="s">
        <v>13884</v>
      </c>
      <c r="BF4539" t="s">
        <v>937</v>
      </c>
      <c r="BH4539">
        <v>138</v>
      </c>
      <c r="BI4539">
        <v>7205</v>
      </c>
      <c r="BJ4539" t="s">
        <v>7236</v>
      </c>
      <c r="BK4539" t="s">
        <v>937</v>
      </c>
    </row>
    <row r="4540" spans="43:63" x14ac:dyDescent="0.2">
      <c r="AQ4540">
        <v>133</v>
      </c>
      <c r="AR4540">
        <v>7206</v>
      </c>
      <c r="AS4540" t="s">
        <v>34479</v>
      </c>
      <c r="AT4540" t="s">
        <v>937</v>
      </c>
      <c r="AU4540">
        <v>133</v>
      </c>
      <c r="AV4540">
        <v>7206</v>
      </c>
      <c r="AW4540" t="s">
        <v>27581</v>
      </c>
      <c r="AX4540" t="s">
        <v>937</v>
      </c>
      <c r="AY4540">
        <v>134</v>
      </c>
      <c r="AZ4540">
        <v>7206</v>
      </c>
      <c r="BA4540" t="s">
        <v>20733</v>
      </c>
      <c r="BB4540" t="s">
        <v>936</v>
      </c>
      <c r="BC4540">
        <v>134</v>
      </c>
      <c r="BD4540">
        <v>7206</v>
      </c>
      <c r="BE4540" t="s">
        <v>13885</v>
      </c>
      <c r="BF4540" t="s">
        <v>936</v>
      </c>
      <c r="BH4540">
        <v>138</v>
      </c>
      <c r="BI4540">
        <v>7206</v>
      </c>
      <c r="BJ4540" t="s">
        <v>7237</v>
      </c>
      <c r="BK4540" t="s">
        <v>936</v>
      </c>
    </row>
    <row r="4541" spans="43:63" x14ac:dyDescent="0.2">
      <c r="AQ4541">
        <v>133</v>
      </c>
      <c r="AR4541">
        <v>7207</v>
      </c>
      <c r="AS4541" t="s">
        <v>34480</v>
      </c>
      <c r="AT4541" t="s">
        <v>937</v>
      </c>
      <c r="AU4541">
        <v>133</v>
      </c>
      <c r="AV4541">
        <v>7207</v>
      </c>
      <c r="AW4541" t="s">
        <v>27582</v>
      </c>
      <c r="AX4541" t="s">
        <v>937</v>
      </c>
      <c r="AY4541">
        <v>134</v>
      </c>
      <c r="AZ4541">
        <v>7207</v>
      </c>
      <c r="BA4541" t="s">
        <v>20734</v>
      </c>
      <c r="BB4541" t="s">
        <v>936</v>
      </c>
      <c r="BC4541">
        <v>134</v>
      </c>
      <c r="BD4541">
        <v>7207</v>
      </c>
      <c r="BE4541" t="s">
        <v>13886</v>
      </c>
      <c r="BF4541" t="s">
        <v>936</v>
      </c>
      <c r="BH4541">
        <v>138</v>
      </c>
      <c r="BI4541">
        <v>7207</v>
      </c>
      <c r="BJ4541" t="s">
        <v>7238</v>
      </c>
      <c r="BK4541" t="s">
        <v>936</v>
      </c>
    </row>
    <row r="4542" spans="43:63" x14ac:dyDescent="0.2">
      <c r="AQ4542">
        <v>133</v>
      </c>
      <c r="AR4542">
        <v>7210</v>
      </c>
      <c r="AS4542" t="s">
        <v>34481</v>
      </c>
      <c r="AT4542" t="s">
        <v>936</v>
      </c>
      <c r="AU4542">
        <v>133</v>
      </c>
      <c r="AV4542">
        <v>7210</v>
      </c>
      <c r="AW4542" t="s">
        <v>27583</v>
      </c>
      <c r="AX4542" t="s">
        <v>936</v>
      </c>
      <c r="AY4542">
        <v>134</v>
      </c>
      <c r="AZ4542">
        <v>7210</v>
      </c>
      <c r="BA4542" t="s">
        <v>20735</v>
      </c>
      <c r="BB4542" t="s">
        <v>937</v>
      </c>
      <c r="BC4542">
        <v>134</v>
      </c>
      <c r="BD4542">
        <v>7210</v>
      </c>
      <c r="BE4542" t="s">
        <v>13887</v>
      </c>
      <c r="BF4542" t="s">
        <v>937</v>
      </c>
      <c r="BH4542">
        <v>138</v>
      </c>
      <c r="BI4542">
        <v>7210</v>
      </c>
      <c r="BJ4542" t="s">
        <v>7239</v>
      </c>
      <c r="BK4542" t="s">
        <v>937</v>
      </c>
    </row>
    <row r="4543" spans="43:63" x14ac:dyDescent="0.2">
      <c r="AQ4543">
        <v>133</v>
      </c>
      <c r="AR4543">
        <v>8073</v>
      </c>
      <c r="AS4543" t="s">
        <v>34482</v>
      </c>
      <c r="AT4543" t="s">
        <v>936</v>
      </c>
      <c r="AU4543">
        <v>133</v>
      </c>
      <c r="AV4543">
        <v>8073</v>
      </c>
      <c r="AW4543" t="s">
        <v>27584</v>
      </c>
      <c r="AX4543" t="s">
        <v>936</v>
      </c>
      <c r="AY4543">
        <v>134</v>
      </c>
      <c r="AZ4543">
        <v>8073</v>
      </c>
      <c r="BA4543" t="s">
        <v>20736</v>
      </c>
      <c r="BB4543" t="s">
        <v>936</v>
      </c>
      <c r="BC4543">
        <v>134</v>
      </c>
      <c r="BD4543">
        <v>8073</v>
      </c>
      <c r="BE4543" t="s">
        <v>13888</v>
      </c>
      <c r="BF4543" t="s">
        <v>936</v>
      </c>
      <c r="BH4543">
        <v>138</v>
      </c>
      <c r="BI4543">
        <v>8073</v>
      </c>
      <c r="BJ4543" t="s">
        <v>7240</v>
      </c>
      <c r="BK4543" t="s">
        <v>936</v>
      </c>
    </row>
    <row r="4544" spans="43:63" x14ac:dyDescent="0.2">
      <c r="AQ4544">
        <v>133</v>
      </c>
      <c r="AR4544">
        <v>8074</v>
      </c>
      <c r="AS4544" t="s">
        <v>34483</v>
      </c>
      <c r="AT4544" t="s">
        <v>937</v>
      </c>
      <c r="AU4544">
        <v>133</v>
      </c>
      <c r="AV4544">
        <v>8074</v>
      </c>
      <c r="AW4544" t="s">
        <v>27585</v>
      </c>
      <c r="AX4544" t="s">
        <v>937</v>
      </c>
      <c r="AY4544">
        <v>134</v>
      </c>
      <c r="AZ4544">
        <v>8074</v>
      </c>
      <c r="BA4544" t="s">
        <v>20737</v>
      </c>
      <c r="BB4544" t="s">
        <v>937</v>
      </c>
      <c r="BC4544">
        <v>134</v>
      </c>
      <c r="BD4544">
        <v>8074</v>
      </c>
      <c r="BE4544" t="s">
        <v>13889</v>
      </c>
      <c r="BF4544" t="s">
        <v>937</v>
      </c>
      <c r="BH4544">
        <v>138</v>
      </c>
      <c r="BI4544">
        <v>8074</v>
      </c>
      <c r="BJ4544" t="s">
        <v>7241</v>
      </c>
      <c r="BK4544" t="s">
        <v>937</v>
      </c>
    </row>
    <row r="4545" spans="43:63" x14ac:dyDescent="0.2">
      <c r="AQ4545">
        <v>133</v>
      </c>
      <c r="AR4545">
        <v>8075</v>
      </c>
      <c r="AS4545" t="s">
        <v>34484</v>
      </c>
      <c r="AT4545" t="s">
        <v>937</v>
      </c>
      <c r="AU4545">
        <v>133</v>
      </c>
      <c r="AV4545">
        <v>8075</v>
      </c>
      <c r="AW4545" t="s">
        <v>27586</v>
      </c>
      <c r="AX4545" t="s">
        <v>937</v>
      </c>
      <c r="AY4545">
        <v>134</v>
      </c>
      <c r="AZ4545">
        <v>8075</v>
      </c>
      <c r="BA4545" t="s">
        <v>20738</v>
      </c>
      <c r="BB4545" t="s">
        <v>936</v>
      </c>
      <c r="BC4545">
        <v>134</v>
      </c>
      <c r="BD4545">
        <v>8075</v>
      </c>
      <c r="BE4545" t="s">
        <v>13890</v>
      </c>
      <c r="BF4545" t="s">
        <v>936</v>
      </c>
      <c r="BH4545">
        <v>138</v>
      </c>
      <c r="BI4545">
        <v>8075</v>
      </c>
      <c r="BJ4545" t="s">
        <v>7242</v>
      </c>
      <c r="BK4545" t="s">
        <v>936</v>
      </c>
    </row>
    <row r="4546" spans="43:63" x14ac:dyDescent="0.2">
      <c r="AQ4546">
        <v>133</v>
      </c>
      <c r="AR4546">
        <v>8076</v>
      </c>
      <c r="AS4546" t="s">
        <v>34485</v>
      </c>
      <c r="AT4546" t="s">
        <v>938</v>
      </c>
      <c r="AU4546">
        <v>133</v>
      </c>
      <c r="AV4546">
        <v>8076</v>
      </c>
      <c r="AW4546" t="s">
        <v>27587</v>
      </c>
      <c r="AX4546" t="s">
        <v>938</v>
      </c>
      <c r="AY4546">
        <v>134</v>
      </c>
      <c r="AZ4546">
        <v>8076</v>
      </c>
      <c r="BA4546" t="s">
        <v>20739</v>
      </c>
      <c r="BB4546" t="s">
        <v>937</v>
      </c>
      <c r="BC4546">
        <v>134</v>
      </c>
      <c r="BD4546">
        <v>8076</v>
      </c>
      <c r="BE4546" t="s">
        <v>13891</v>
      </c>
      <c r="BF4546" t="s">
        <v>937</v>
      </c>
      <c r="BH4546">
        <v>138</v>
      </c>
      <c r="BI4546">
        <v>8076</v>
      </c>
      <c r="BJ4546" t="s">
        <v>7243</v>
      </c>
      <c r="BK4546" t="s">
        <v>937</v>
      </c>
    </row>
    <row r="4547" spans="43:63" x14ac:dyDescent="0.2">
      <c r="AQ4547">
        <v>133</v>
      </c>
      <c r="AR4547">
        <v>8077</v>
      </c>
      <c r="AS4547" t="s">
        <v>34486</v>
      </c>
      <c r="AT4547" t="s">
        <v>937</v>
      </c>
      <c r="AU4547">
        <v>133</v>
      </c>
      <c r="AV4547">
        <v>8077</v>
      </c>
      <c r="AW4547" t="s">
        <v>27588</v>
      </c>
      <c r="AX4547" t="s">
        <v>937</v>
      </c>
      <c r="AY4547">
        <v>134</v>
      </c>
      <c r="AZ4547">
        <v>8077</v>
      </c>
      <c r="BA4547" t="s">
        <v>20740</v>
      </c>
      <c r="BB4547" t="s">
        <v>937</v>
      </c>
      <c r="BC4547">
        <v>134</v>
      </c>
      <c r="BD4547">
        <v>8077</v>
      </c>
      <c r="BE4547" t="s">
        <v>13892</v>
      </c>
      <c r="BF4547" t="s">
        <v>937</v>
      </c>
      <c r="BH4547">
        <v>138</v>
      </c>
      <c r="BI4547">
        <v>8077</v>
      </c>
      <c r="BJ4547" t="s">
        <v>7244</v>
      </c>
      <c r="BK4547" t="s">
        <v>937</v>
      </c>
    </row>
    <row r="4548" spans="43:63" x14ac:dyDescent="0.2">
      <c r="AQ4548">
        <v>133</v>
      </c>
      <c r="AR4548">
        <v>8078</v>
      </c>
      <c r="AS4548" t="s">
        <v>34487</v>
      </c>
      <c r="AT4548" t="s">
        <v>937</v>
      </c>
      <c r="AU4548">
        <v>133</v>
      </c>
      <c r="AV4548">
        <v>8078</v>
      </c>
      <c r="AW4548" t="s">
        <v>27589</v>
      </c>
      <c r="AX4548" t="s">
        <v>937</v>
      </c>
      <c r="AY4548">
        <v>134</v>
      </c>
      <c r="AZ4548">
        <v>8078</v>
      </c>
      <c r="BA4548" t="s">
        <v>20741</v>
      </c>
      <c r="BB4548" t="s">
        <v>937</v>
      </c>
      <c r="BC4548">
        <v>134</v>
      </c>
      <c r="BD4548">
        <v>8078</v>
      </c>
      <c r="BE4548" t="s">
        <v>13893</v>
      </c>
      <c r="BF4548" t="s">
        <v>937</v>
      </c>
      <c r="BH4548">
        <v>138</v>
      </c>
      <c r="BI4548">
        <v>8078</v>
      </c>
      <c r="BJ4548" t="s">
        <v>7245</v>
      </c>
      <c r="BK4548" t="s">
        <v>937</v>
      </c>
    </row>
    <row r="4549" spans="43:63" x14ac:dyDescent="0.2">
      <c r="AQ4549">
        <v>133</v>
      </c>
      <c r="AR4549">
        <v>8079</v>
      </c>
      <c r="AS4549" t="s">
        <v>34488</v>
      </c>
      <c r="AT4549" t="s">
        <v>937</v>
      </c>
      <c r="AU4549">
        <v>133</v>
      </c>
      <c r="AV4549">
        <v>8079</v>
      </c>
      <c r="AW4549" t="s">
        <v>27590</v>
      </c>
      <c r="AX4549" t="s">
        <v>937</v>
      </c>
      <c r="AY4549">
        <v>134</v>
      </c>
      <c r="AZ4549">
        <v>8079</v>
      </c>
      <c r="BA4549" t="s">
        <v>20742</v>
      </c>
      <c r="BB4549" t="s">
        <v>937</v>
      </c>
      <c r="BC4549">
        <v>134</v>
      </c>
      <c r="BD4549">
        <v>8079</v>
      </c>
      <c r="BE4549" t="s">
        <v>13894</v>
      </c>
      <c r="BF4549" t="s">
        <v>937</v>
      </c>
      <c r="BH4549">
        <v>138</v>
      </c>
      <c r="BI4549">
        <v>8079</v>
      </c>
      <c r="BJ4549" t="s">
        <v>7246</v>
      </c>
      <c r="BK4549" t="s">
        <v>937</v>
      </c>
    </row>
    <row r="4550" spans="43:63" x14ac:dyDescent="0.2">
      <c r="AQ4550">
        <v>133</v>
      </c>
      <c r="AR4550">
        <v>8080</v>
      </c>
      <c r="AS4550" t="s">
        <v>34489</v>
      </c>
      <c r="AT4550" t="s">
        <v>937</v>
      </c>
      <c r="AU4550">
        <v>133</v>
      </c>
      <c r="AV4550">
        <v>8080</v>
      </c>
      <c r="AW4550" t="s">
        <v>27591</v>
      </c>
      <c r="AX4550" t="s">
        <v>937</v>
      </c>
      <c r="AY4550">
        <v>134</v>
      </c>
      <c r="AZ4550">
        <v>8080</v>
      </c>
      <c r="BA4550" t="s">
        <v>20743</v>
      </c>
      <c r="BB4550" t="s">
        <v>937</v>
      </c>
      <c r="BC4550">
        <v>134</v>
      </c>
      <c r="BD4550">
        <v>8080</v>
      </c>
      <c r="BE4550" t="s">
        <v>13895</v>
      </c>
      <c r="BF4550" t="s">
        <v>937</v>
      </c>
      <c r="BH4550">
        <v>138</v>
      </c>
      <c r="BI4550">
        <v>8080</v>
      </c>
      <c r="BJ4550" t="s">
        <v>7247</v>
      </c>
      <c r="BK4550" t="s">
        <v>937</v>
      </c>
    </row>
    <row r="4551" spans="43:63" x14ac:dyDescent="0.2">
      <c r="AQ4551">
        <v>133</v>
      </c>
      <c r="AR4551">
        <v>8081</v>
      </c>
      <c r="AS4551" t="s">
        <v>34490</v>
      </c>
      <c r="AT4551" t="s">
        <v>937</v>
      </c>
      <c r="AU4551">
        <v>133</v>
      </c>
      <c r="AV4551">
        <v>8081</v>
      </c>
      <c r="AW4551" t="s">
        <v>27592</v>
      </c>
      <c r="AX4551" t="s">
        <v>937</v>
      </c>
      <c r="AY4551">
        <v>134</v>
      </c>
      <c r="AZ4551">
        <v>8081</v>
      </c>
      <c r="BA4551" t="s">
        <v>20744</v>
      </c>
      <c r="BB4551" t="s">
        <v>937</v>
      </c>
      <c r="BC4551">
        <v>134</v>
      </c>
      <c r="BD4551">
        <v>8081</v>
      </c>
      <c r="BE4551" t="s">
        <v>13896</v>
      </c>
      <c r="BF4551" t="s">
        <v>937</v>
      </c>
      <c r="BH4551">
        <v>138</v>
      </c>
      <c r="BI4551">
        <v>8081</v>
      </c>
      <c r="BJ4551" t="s">
        <v>7248</v>
      </c>
      <c r="BK4551" t="s">
        <v>936</v>
      </c>
    </row>
    <row r="4552" spans="43:63" x14ac:dyDescent="0.2">
      <c r="AQ4552">
        <v>133</v>
      </c>
      <c r="AR4552">
        <v>8082</v>
      </c>
      <c r="AS4552" t="s">
        <v>34491</v>
      </c>
      <c r="AT4552" t="s">
        <v>937</v>
      </c>
      <c r="AU4552">
        <v>133</v>
      </c>
      <c r="AV4552">
        <v>8082</v>
      </c>
      <c r="AW4552" t="s">
        <v>27593</v>
      </c>
      <c r="AX4552" t="s">
        <v>937</v>
      </c>
      <c r="AY4552">
        <v>134</v>
      </c>
      <c r="AZ4552">
        <v>8082</v>
      </c>
      <c r="BA4552" t="s">
        <v>20745</v>
      </c>
      <c r="BB4552" t="s">
        <v>938</v>
      </c>
      <c r="BC4552">
        <v>134</v>
      </c>
      <c r="BD4552">
        <v>8082</v>
      </c>
      <c r="BE4552" t="s">
        <v>13897</v>
      </c>
      <c r="BF4552" t="s">
        <v>938</v>
      </c>
      <c r="BH4552">
        <v>138</v>
      </c>
      <c r="BI4552">
        <v>8082</v>
      </c>
      <c r="BJ4552" t="s">
        <v>7249</v>
      </c>
      <c r="BK4552" t="s">
        <v>937</v>
      </c>
    </row>
    <row r="4553" spans="43:63" x14ac:dyDescent="0.2">
      <c r="AQ4553">
        <v>133</v>
      </c>
      <c r="AR4553">
        <v>8083</v>
      </c>
      <c r="AS4553" t="s">
        <v>34492</v>
      </c>
      <c r="AT4553" t="s">
        <v>937</v>
      </c>
      <c r="AU4553">
        <v>133</v>
      </c>
      <c r="AV4553">
        <v>8083</v>
      </c>
      <c r="AW4553" t="s">
        <v>27594</v>
      </c>
      <c r="AX4553" t="s">
        <v>937</v>
      </c>
      <c r="AY4553">
        <v>134</v>
      </c>
      <c r="AZ4553">
        <v>8083</v>
      </c>
      <c r="BA4553" t="s">
        <v>20746</v>
      </c>
      <c r="BB4553" t="s">
        <v>937</v>
      </c>
      <c r="BC4553">
        <v>134</v>
      </c>
      <c r="BD4553">
        <v>8083</v>
      </c>
      <c r="BE4553" t="s">
        <v>13898</v>
      </c>
      <c r="BF4553" t="s">
        <v>937</v>
      </c>
      <c r="BH4553">
        <v>138</v>
      </c>
      <c r="BI4553">
        <v>8083</v>
      </c>
      <c r="BJ4553" t="s">
        <v>7250</v>
      </c>
      <c r="BK4553" t="s">
        <v>937</v>
      </c>
    </row>
    <row r="4554" spans="43:63" x14ac:dyDescent="0.2">
      <c r="AQ4554">
        <v>133</v>
      </c>
      <c r="AR4554">
        <v>8084</v>
      </c>
      <c r="AS4554" t="s">
        <v>34493</v>
      </c>
      <c r="AT4554" t="s">
        <v>937</v>
      </c>
      <c r="AU4554">
        <v>133</v>
      </c>
      <c r="AV4554">
        <v>8084</v>
      </c>
      <c r="AW4554" t="s">
        <v>27595</v>
      </c>
      <c r="AX4554" t="s">
        <v>937</v>
      </c>
      <c r="AY4554">
        <v>134</v>
      </c>
      <c r="AZ4554">
        <v>8084</v>
      </c>
      <c r="BA4554" t="s">
        <v>20747</v>
      </c>
      <c r="BB4554" t="s">
        <v>937</v>
      </c>
      <c r="BC4554">
        <v>134</v>
      </c>
      <c r="BD4554">
        <v>8084</v>
      </c>
      <c r="BE4554" t="s">
        <v>13899</v>
      </c>
      <c r="BF4554" t="s">
        <v>937</v>
      </c>
      <c r="BH4554">
        <v>138</v>
      </c>
      <c r="BI4554">
        <v>8084</v>
      </c>
      <c r="BJ4554" t="s">
        <v>7251</v>
      </c>
      <c r="BK4554" t="s">
        <v>937</v>
      </c>
    </row>
    <row r="4555" spans="43:63" x14ac:dyDescent="0.2">
      <c r="AQ4555">
        <v>134</v>
      </c>
      <c r="AR4555">
        <v>6010</v>
      </c>
      <c r="AS4555" t="s">
        <v>34494</v>
      </c>
      <c r="AT4555" t="s">
        <v>937</v>
      </c>
      <c r="AU4555">
        <v>134</v>
      </c>
      <c r="AV4555">
        <v>6010</v>
      </c>
      <c r="AW4555" t="s">
        <v>27596</v>
      </c>
      <c r="AX4555" t="s">
        <v>937</v>
      </c>
      <c r="AY4555">
        <v>135</v>
      </c>
      <c r="AZ4555">
        <v>6010</v>
      </c>
      <c r="BA4555" t="s">
        <v>20748</v>
      </c>
      <c r="BB4555" t="s">
        <v>937</v>
      </c>
      <c r="BC4555">
        <v>135</v>
      </c>
      <c r="BD4555">
        <v>6010</v>
      </c>
      <c r="BE4555" t="s">
        <v>13900</v>
      </c>
      <c r="BF4555" t="s">
        <v>937</v>
      </c>
      <c r="BH4555">
        <v>140</v>
      </c>
      <c r="BI4555">
        <v>6010</v>
      </c>
      <c r="BJ4555" t="s">
        <v>7252</v>
      </c>
      <c r="BK4555" t="s">
        <v>937</v>
      </c>
    </row>
    <row r="4556" spans="43:63" x14ac:dyDescent="0.2">
      <c r="AQ4556">
        <v>134</v>
      </c>
      <c r="AR4556">
        <v>6020</v>
      </c>
      <c r="AS4556" t="s">
        <v>34495</v>
      </c>
      <c r="AT4556" t="s">
        <v>937</v>
      </c>
      <c r="AU4556">
        <v>134</v>
      </c>
      <c r="AV4556">
        <v>6020</v>
      </c>
      <c r="AW4556" t="s">
        <v>27597</v>
      </c>
      <c r="AX4556" t="s">
        <v>937</v>
      </c>
      <c r="AY4556">
        <v>135</v>
      </c>
      <c r="AZ4556">
        <v>6020</v>
      </c>
      <c r="BA4556" t="s">
        <v>20749</v>
      </c>
      <c r="BB4556" t="s">
        <v>937</v>
      </c>
      <c r="BC4556">
        <v>135</v>
      </c>
      <c r="BD4556">
        <v>6020</v>
      </c>
      <c r="BE4556" t="s">
        <v>13901</v>
      </c>
      <c r="BF4556" t="s">
        <v>937</v>
      </c>
      <c r="BH4556">
        <v>140</v>
      </c>
      <c r="BI4556">
        <v>6020</v>
      </c>
      <c r="BJ4556" t="s">
        <v>7253</v>
      </c>
      <c r="BK4556" t="s">
        <v>937</v>
      </c>
    </row>
    <row r="4557" spans="43:63" x14ac:dyDescent="0.2">
      <c r="AQ4557">
        <v>134</v>
      </c>
      <c r="AR4557">
        <v>6030</v>
      </c>
      <c r="AS4557" t="s">
        <v>34496</v>
      </c>
      <c r="AT4557" t="s">
        <v>937</v>
      </c>
      <c r="AU4557">
        <v>134</v>
      </c>
      <c r="AV4557">
        <v>6030</v>
      </c>
      <c r="AW4557" t="s">
        <v>27598</v>
      </c>
      <c r="AX4557" t="s">
        <v>937</v>
      </c>
      <c r="AY4557">
        <v>135</v>
      </c>
      <c r="AZ4557">
        <v>6030</v>
      </c>
      <c r="BA4557" t="s">
        <v>20750</v>
      </c>
      <c r="BB4557" t="s">
        <v>937</v>
      </c>
      <c r="BC4557">
        <v>135</v>
      </c>
      <c r="BD4557">
        <v>6030</v>
      </c>
      <c r="BE4557" t="s">
        <v>13902</v>
      </c>
      <c r="BF4557" t="s">
        <v>937</v>
      </c>
      <c r="BH4557">
        <v>140</v>
      </c>
      <c r="BI4557">
        <v>6030</v>
      </c>
      <c r="BJ4557" t="s">
        <v>7254</v>
      </c>
      <c r="BK4557" t="s">
        <v>937</v>
      </c>
    </row>
    <row r="4558" spans="43:63" x14ac:dyDescent="0.2">
      <c r="AQ4558">
        <v>134</v>
      </c>
      <c r="AR4558">
        <v>6040</v>
      </c>
      <c r="AS4558" t="s">
        <v>34497</v>
      </c>
      <c r="AT4558" t="s">
        <v>936</v>
      </c>
      <c r="AU4558">
        <v>134</v>
      </c>
      <c r="AV4558">
        <v>6040</v>
      </c>
      <c r="AW4558" t="s">
        <v>27599</v>
      </c>
      <c r="AX4558" t="s">
        <v>936</v>
      </c>
      <c r="AY4558">
        <v>135</v>
      </c>
      <c r="AZ4558">
        <v>6040</v>
      </c>
      <c r="BA4558" t="s">
        <v>20751</v>
      </c>
      <c r="BB4558" t="s">
        <v>937</v>
      </c>
      <c r="BC4558">
        <v>135</v>
      </c>
      <c r="BD4558">
        <v>6040</v>
      </c>
      <c r="BE4558" t="s">
        <v>13903</v>
      </c>
      <c r="BF4558" t="s">
        <v>937</v>
      </c>
      <c r="BH4558">
        <v>140</v>
      </c>
      <c r="BI4558">
        <v>6040</v>
      </c>
      <c r="BJ4558" t="s">
        <v>7255</v>
      </c>
      <c r="BK4558" t="s">
        <v>937</v>
      </c>
    </row>
    <row r="4559" spans="43:63" x14ac:dyDescent="0.2">
      <c r="AQ4559">
        <v>134</v>
      </c>
      <c r="AR4559">
        <v>6070</v>
      </c>
      <c r="AS4559" t="s">
        <v>34498</v>
      </c>
      <c r="AT4559" t="s">
        <v>936</v>
      </c>
      <c r="AU4559">
        <v>134</v>
      </c>
      <c r="AV4559">
        <v>6070</v>
      </c>
      <c r="AW4559" t="s">
        <v>27600</v>
      </c>
      <c r="AX4559" t="s">
        <v>936</v>
      </c>
      <c r="AY4559">
        <v>135</v>
      </c>
      <c r="AZ4559">
        <v>6070</v>
      </c>
      <c r="BA4559" t="s">
        <v>20752</v>
      </c>
      <c r="BB4559" t="s">
        <v>936</v>
      </c>
      <c r="BC4559">
        <v>135</v>
      </c>
      <c r="BD4559">
        <v>6070</v>
      </c>
      <c r="BE4559" t="s">
        <v>13904</v>
      </c>
      <c r="BF4559" t="s">
        <v>936</v>
      </c>
      <c r="BH4559">
        <v>140</v>
      </c>
      <c r="BI4559">
        <v>6070</v>
      </c>
      <c r="BJ4559" t="s">
        <v>7256</v>
      </c>
      <c r="BK4559" t="s">
        <v>937</v>
      </c>
    </row>
    <row r="4560" spans="43:63" x14ac:dyDescent="0.2">
      <c r="AQ4560">
        <v>134</v>
      </c>
      <c r="AR4560">
        <v>6080</v>
      </c>
      <c r="AS4560" t="s">
        <v>34499</v>
      </c>
      <c r="AT4560" t="s">
        <v>936</v>
      </c>
      <c r="AU4560">
        <v>134</v>
      </c>
      <c r="AV4560">
        <v>6080</v>
      </c>
      <c r="AW4560" t="s">
        <v>27601</v>
      </c>
      <c r="AX4560" t="s">
        <v>936</v>
      </c>
      <c r="AY4560">
        <v>135</v>
      </c>
      <c r="AZ4560">
        <v>6080</v>
      </c>
      <c r="BA4560" t="s">
        <v>20753</v>
      </c>
      <c r="BB4560" t="s">
        <v>938</v>
      </c>
      <c r="BC4560">
        <v>135</v>
      </c>
      <c r="BD4560">
        <v>6080</v>
      </c>
      <c r="BE4560" t="s">
        <v>13905</v>
      </c>
      <c r="BF4560" t="s">
        <v>938</v>
      </c>
      <c r="BH4560">
        <v>140</v>
      </c>
      <c r="BI4560">
        <v>6080</v>
      </c>
      <c r="BJ4560" t="s">
        <v>7257</v>
      </c>
      <c r="BK4560" t="s">
        <v>938</v>
      </c>
    </row>
    <row r="4561" spans="43:63" x14ac:dyDescent="0.2">
      <c r="AQ4561">
        <v>134</v>
      </c>
      <c r="AR4561">
        <v>6090</v>
      </c>
      <c r="AS4561" t="s">
        <v>34500</v>
      </c>
      <c r="AT4561" t="s">
        <v>937</v>
      </c>
      <c r="AU4561">
        <v>134</v>
      </c>
      <c r="AV4561">
        <v>6090</v>
      </c>
      <c r="AW4561" t="s">
        <v>27602</v>
      </c>
      <c r="AX4561" t="s">
        <v>937</v>
      </c>
      <c r="AY4561">
        <v>135</v>
      </c>
      <c r="AZ4561">
        <v>6090</v>
      </c>
      <c r="BA4561" t="s">
        <v>20754</v>
      </c>
      <c r="BB4561" t="s">
        <v>937</v>
      </c>
      <c r="BC4561">
        <v>135</v>
      </c>
      <c r="BD4561">
        <v>6090</v>
      </c>
      <c r="BE4561" t="s">
        <v>13906</v>
      </c>
      <c r="BF4561" t="s">
        <v>938</v>
      </c>
      <c r="BH4561">
        <v>140</v>
      </c>
      <c r="BI4561">
        <v>6090</v>
      </c>
      <c r="BJ4561" t="s">
        <v>7258</v>
      </c>
      <c r="BK4561" t="s">
        <v>937</v>
      </c>
    </row>
    <row r="4562" spans="43:63" x14ac:dyDescent="0.2">
      <c r="AQ4562">
        <v>134</v>
      </c>
      <c r="AR4562">
        <v>6100</v>
      </c>
      <c r="AS4562" t="s">
        <v>34501</v>
      </c>
      <c r="AT4562" t="s">
        <v>937</v>
      </c>
      <c r="AU4562">
        <v>134</v>
      </c>
      <c r="AV4562">
        <v>6100</v>
      </c>
      <c r="AW4562" t="s">
        <v>27603</v>
      </c>
      <c r="AX4562" t="s">
        <v>937</v>
      </c>
      <c r="AY4562">
        <v>135</v>
      </c>
      <c r="AZ4562">
        <v>6100</v>
      </c>
      <c r="BA4562" t="s">
        <v>20755</v>
      </c>
      <c r="BB4562" t="s">
        <v>937</v>
      </c>
      <c r="BC4562">
        <v>135</v>
      </c>
      <c r="BD4562">
        <v>6100</v>
      </c>
      <c r="BE4562" t="s">
        <v>13907</v>
      </c>
      <c r="BF4562" t="s">
        <v>937</v>
      </c>
      <c r="BH4562">
        <v>140</v>
      </c>
      <c r="BI4562">
        <v>6100</v>
      </c>
      <c r="BJ4562" t="s">
        <v>7259</v>
      </c>
      <c r="BK4562" t="s">
        <v>937</v>
      </c>
    </row>
    <row r="4563" spans="43:63" x14ac:dyDescent="0.2">
      <c r="AQ4563">
        <v>134</v>
      </c>
      <c r="AR4563">
        <v>6101</v>
      </c>
      <c r="AS4563" t="s">
        <v>34502</v>
      </c>
      <c r="AT4563" t="s">
        <v>939</v>
      </c>
      <c r="AU4563">
        <v>134</v>
      </c>
      <c r="AV4563">
        <v>6101</v>
      </c>
      <c r="AW4563" t="s">
        <v>27604</v>
      </c>
      <c r="AX4563" t="s">
        <v>939</v>
      </c>
      <c r="AY4563">
        <v>135</v>
      </c>
      <c r="AZ4563">
        <v>6101</v>
      </c>
      <c r="BA4563" t="s">
        <v>20756</v>
      </c>
      <c r="BB4563" t="s">
        <v>937</v>
      </c>
      <c r="BC4563">
        <v>135</v>
      </c>
      <c r="BD4563">
        <v>6101</v>
      </c>
      <c r="BE4563" t="s">
        <v>13908</v>
      </c>
      <c r="BF4563" t="s">
        <v>937</v>
      </c>
      <c r="BH4563">
        <v>140</v>
      </c>
      <c r="BI4563">
        <v>6101</v>
      </c>
      <c r="BJ4563" t="s">
        <v>7260</v>
      </c>
      <c r="BK4563" t="s">
        <v>937</v>
      </c>
    </row>
    <row r="4564" spans="43:63" x14ac:dyDescent="0.2">
      <c r="AQ4564">
        <v>134</v>
      </c>
      <c r="AR4564">
        <v>6110</v>
      </c>
      <c r="AS4564" t="s">
        <v>34503</v>
      </c>
      <c r="AT4564" t="s">
        <v>936</v>
      </c>
      <c r="AU4564">
        <v>134</v>
      </c>
      <c r="AV4564">
        <v>6110</v>
      </c>
      <c r="AW4564" t="s">
        <v>27605</v>
      </c>
      <c r="AX4564" t="s">
        <v>936</v>
      </c>
      <c r="AY4564">
        <v>135</v>
      </c>
      <c r="AZ4564">
        <v>6110</v>
      </c>
      <c r="BA4564" t="s">
        <v>20757</v>
      </c>
      <c r="BB4564" t="s">
        <v>936</v>
      </c>
      <c r="BC4564">
        <v>135</v>
      </c>
      <c r="BD4564">
        <v>6110</v>
      </c>
      <c r="BE4564" t="s">
        <v>13909</v>
      </c>
      <c r="BF4564" t="s">
        <v>936</v>
      </c>
      <c r="BH4564">
        <v>140</v>
      </c>
      <c r="BI4564">
        <v>6110</v>
      </c>
      <c r="BJ4564" t="s">
        <v>7261</v>
      </c>
      <c r="BK4564" t="s">
        <v>936</v>
      </c>
    </row>
    <row r="4565" spans="43:63" x14ac:dyDescent="0.2">
      <c r="AQ4565">
        <v>134</v>
      </c>
      <c r="AR4565">
        <v>6130</v>
      </c>
      <c r="AS4565" t="s">
        <v>34504</v>
      </c>
      <c r="AT4565" t="s">
        <v>936</v>
      </c>
      <c r="AU4565">
        <v>134</v>
      </c>
      <c r="AV4565">
        <v>6130</v>
      </c>
      <c r="AW4565" t="s">
        <v>27606</v>
      </c>
      <c r="AX4565" t="s">
        <v>936</v>
      </c>
      <c r="AY4565">
        <v>135</v>
      </c>
      <c r="AZ4565">
        <v>6130</v>
      </c>
      <c r="BA4565" t="s">
        <v>20758</v>
      </c>
      <c r="BB4565" t="s">
        <v>937</v>
      </c>
      <c r="BC4565">
        <v>135</v>
      </c>
      <c r="BD4565">
        <v>6130</v>
      </c>
      <c r="BE4565" t="s">
        <v>13910</v>
      </c>
      <c r="BF4565" t="s">
        <v>937</v>
      </c>
      <c r="BH4565">
        <v>140</v>
      </c>
      <c r="BI4565">
        <v>6130</v>
      </c>
      <c r="BJ4565" t="s">
        <v>7262</v>
      </c>
      <c r="BK4565" t="s">
        <v>937</v>
      </c>
    </row>
    <row r="4566" spans="43:63" x14ac:dyDescent="0.2">
      <c r="AQ4566">
        <v>134</v>
      </c>
      <c r="AR4566">
        <v>6131</v>
      </c>
      <c r="AS4566" t="s">
        <v>34505</v>
      </c>
      <c r="AT4566" t="s">
        <v>939</v>
      </c>
      <c r="AU4566">
        <v>134</v>
      </c>
      <c r="AV4566">
        <v>6131</v>
      </c>
      <c r="AW4566" t="s">
        <v>27607</v>
      </c>
      <c r="AX4566" t="s">
        <v>939</v>
      </c>
      <c r="AY4566">
        <v>135</v>
      </c>
      <c r="AZ4566">
        <v>6131</v>
      </c>
      <c r="BA4566" t="s">
        <v>20759</v>
      </c>
      <c r="BB4566" t="s">
        <v>937</v>
      </c>
      <c r="BC4566">
        <v>135</v>
      </c>
      <c r="BD4566">
        <v>6131</v>
      </c>
      <c r="BE4566" t="s">
        <v>13911</v>
      </c>
      <c r="BF4566" t="s">
        <v>937</v>
      </c>
      <c r="BH4566">
        <v>140</v>
      </c>
      <c r="BI4566">
        <v>6131</v>
      </c>
      <c r="BJ4566" t="s">
        <v>7263</v>
      </c>
      <c r="BK4566" t="s">
        <v>936</v>
      </c>
    </row>
    <row r="4567" spans="43:63" x14ac:dyDescent="0.2">
      <c r="AQ4567">
        <v>134</v>
      </c>
      <c r="AR4567">
        <v>6140</v>
      </c>
      <c r="AS4567" t="s">
        <v>34506</v>
      </c>
      <c r="AT4567" t="s">
        <v>937</v>
      </c>
      <c r="AU4567">
        <v>134</v>
      </c>
      <c r="AV4567">
        <v>6140</v>
      </c>
      <c r="AW4567" t="s">
        <v>27608</v>
      </c>
      <c r="AX4567" t="s">
        <v>937</v>
      </c>
      <c r="AY4567">
        <v>135</v>
      </c>
      <c r="AZ4567">
        <v>6140</v>
      </c>
      <c r="BA4567" t="s">
        <v>20760</v>
      </c>
      <c r="BB4567" t="s">
        <v>937</v>
      </c>
      <c r="BC4567">
        <v>135</v>
      </c>
      <c r="BD4567">
        <v>6140</v>
      </c>
      <c r="BE4567" t="s">
        <v>13912</v>
      </c>
      <c r="BF4567" t="s">
        <v>937</v>
      </c>
      <c r="BH4567">
        <v>140</v>
      </c>
      <c r="BI4567">
        <v>6140</v>
      </c>
      <c r="BJ4567" t="s">
        <v>7264</v>
      </c>
      <c r="BK4567" t="s">
        <v>937</v>
      </c>
    </row>
    <row r="4568" spans="43:63" x14ac:dyDescent="0.2">
      <c r="AQ4568">
        <v>134</v>
      </c>
      <c r="AR4568">
        <v>6150</v>
      </c>
      <c r="AS4568" t="s">
        <v>34507</v>
      </c>
      <c r="AT4568" t="s">
        <v>937</v>
      </c>
      <c r="AU4568">
        <v>134</v>
      </c>
      <c r="AV4568">
        <v>6150</v>
      </c>
      <c r="AW4568" t="s">
        <v>27609</v>
      </c>
      <c r="AX4568" t="s">
        <v>937</v>
      </c>
      <c r="AY4568">
        <v>135</v>
      </c>
      <c r="AZ4568">
        <v>6150</v>
      </c>
      <c r="BA4568" t="s">
        <v>20761</v>
      </c>
      <c r="BB4568" t="s">
        <v>938</v>
      </c>
      <c r="BC4568">
        <v>135</v>
      </c>
      <c r="BD4568">
        <v>6150</v>
      </c>
      <c r="BE4568" t="s">
        <v>13913</v>
      </c>
      <c r="BF4568" t="s">
        <v>938</v>
      </c>
      <c r="BH4568">
        <v>140</v>
      </c>
      <c r="BI4568">
        <v>6150</v>
      </c>
      <c r="BJ4568" t="s">
        <v>7265</v>
      </c>
      <c r="BK4568" t="s">
        <v>937</v>
      </c>
    </row>
    <row r="4569" spans="43:63" x14ac:dyDescent="0.2">
      <c r="AQ4569">
        <v>134</v>
      </c>
      <c r="AR4569">
        <v>6160</v>
      </c>
      <c r="AS4569" t="s">
        <v>34508</v>
      </c>
      <c r="AT4569" t="s">
        <v>937</v>
      </c>
      <c r="AU4569">
        <v>134</v>
      </c>
      <c r="AV4569">
        <v>6160</v>
      </c>
      <c r="AW4569" t="s">
        <v>27610</v>
      </c>
      <c r="AX4569" t="s">
        <v>937</v>
      </c>
      <c r="AY4569">
        <v>135</v>
      </c>
      <c r="AZ4569">
        <v>6160</v>
      </c>
      <c r="BA4569" t="s">
        <v>20762</v>
      </c>
      <c r="BB4569" t="s">
        <v>939</v>
      </c>
      <c r="BC4569">
        <v>135</v>
      </c>
      <c r="BD4569">
        <v>6160</v>
      </c>
      <c r="BE4569" t="s">
        <v>13914</v>
      </c>
      <c r="BF4569" t="s">
        <v>937</v>
      </c>
      <c r="BH4569">
        <v>140</v>
      </c>
      <c r="BI4569">
        <v>6160</v>
      </c>
      <c r="BJ4569" t="s">
        <v>7266</v>
      </c>
      <c r="BK4569" t="s">
        <v>937</v>
      </c>
    </row>
    <row r="4570" spans="43:63" x14ac:dyDescent="0.2">
      <c r="AQ4570">
        <v>134</v>
      </c>
      <c r="AR4570">
        <v>6170</v>
      </c>
      <c r="AS4570" t="s">
        <v>34509</v>
      </c>
      <c r="AT4570" t="s">
        <v>937</v>
      </c>
      <c r="AU4570">
        <v>134</v>
      </c>
      <c r="AV4570">
        <v>6170</v>
      </c>
      <c r="AW4570" t="s">
        <v>27611</v>
      </c>
      <c r="AX4570" t="s">
        <v>937</v>
      </c>
      <c r="AY4570">
        <v>135</v>
      </c>
      <c r="AZ4570">
        <v>6170</v>
      </c>
      <c r="BA4570" t="s">
        <v>20763</v>
      </c>
      <c r="BB4570" t="s">
        <v>936</v>
      </c>
      <c r="BC4570">
        <v>135</v>
      </c>
      <c r="BD4570">
        <v>6170</v>
      </c>
      <c r="BE4570" t="s">
        <v>13915</v>
      </c>
      <c r="BF4570" t="s">
        <v>936</v>
      </c>
      <c r="BH4570">
        <v>140</v>
      </c>
      <c r="BI4570">
        <v>6170</v>
      </c>
      <c r="BJ4570" t="s">
        <v>7267</v>
      </c>
      <c r="BK4570" t="s">
        <v>937</v>
      </c>
    </row>
    <row r="4571" spans="43:63" x14ac:dyDescent="0.2">
      <c r="AQ4571">
        <v>134</v>
      </c>
      <c r="AR4571">
        <v>6180</v>
      </c>
      <c r="AS4571" t="s">
        <v>34510</v>
      </c>
      <c r="AT4571" t="s">
        <v>937</v>
      </c>
      <c r="AU4571">
        <v>134</v>
      </c>
      <c r="AV4571">
        <v>6180</v>
      </c>
      <c r="AW4571" t="s">
        <v>27612</v>
      </c>
      <c r="AX4571" t="s">
        <v>937</v>
      </c>
      <c r="AY4571">
        <v>135</v>
      </c>
      <c r="AZ4571">
        <v>6180</v>
      </c>
      <c r="BA4571" t="s">
        <v>20764</v>
      </c>
      <c r="BB4571" t="s">
        <v>939</v>
      </c>
      <c r="BC4571">
        <v>135</v>
      </c>
      <c r="BD4571">
        <v>6180</v>
      </c>
      <c r="BE4571" t="s">
        <v>13916</v>
      </c>
      <c r="BF4571" t="s">
        <v>937</v>
      </c>
      <c r="BH4571">
        <v>140</v>
      </c>
      <c r="BI4571">
        <v>6180</v>
      </c>
      <c r="BJ4571" t="s">
        <v>7268</v>
      </c>
      <c r="BK4571" t="s">
        <v>937</v>
      </c>
    </row>
    <row r="4572" spans="43:63" x14ac:dyDescent="0.2">
      <c r="AQ4572">
        <v>134</v>
      </c>
      <c r="AR4572">
        <v>6190</v>
      </c>
      <c r="AS4572" t="s">
        <v>34511</v>
      </c>
      <c r="AT4572" t="s">
        <v>937</v>
      </c>
      <c r="AU4572">
        <v>134</v>
      </c>
      <c r="AV4572">
        <v>6190</v>
      </c>
      <c r="AW4572" t="s">
        <v>27613</v>
      </c>
      <c r="AX4572" t="s">
        <v>937</v>
      </c>
      <c r="AY4572">
        <v>135</v>
      </c>
      <c r="AZ4572">
        <v>6190</v>
      </c>
      <c r="BA4572" t="s">
        <v>20765</v>
      </c>
      <c r="BB4572" t="s">
        <v>939</v>
      </c>
      <c r="BC4572">
        <v>135</v>
      </c>
      <c r="BD4572">
        <v>6190</v>
      </c>
      <c r="BE4572" t="s">
        <v>13917</v>
      </c>
      <c r="BF4572" t="s">
        <v>937</v>
      </c>
      <c r="BH4572">
        <v>140</v>
      </c>
      <c r="BI4572">
        <v>6190</v>
      </c>
      <c r="BJ4572" t="s">
        <v>7269</v>
      </c>
      <c r="BK4572" t="s">
        <v>937</v>
      </c>
    </row>
    <row r="4573" spans="43:63" x14ac:dyDescent="0.2">
      <c r="AQ4573">
        <v>134</v>
      </c>
      <c r="AR4573">
        <v>6200</v>
      </c>
      <c r="AS4573" t="s">
        <v>34512</v>
      </c>
      <c r="AT4573" t="s">
        <v>937</v>
      </c>
      <c r="AU4573">
        <v>134</v>
      </c>
      <c r="AV4573">
        <v>6200</v>
      </c>
      <c r="AW4573" t="s">
        <v>27614</v>
      </c>
      <c r="AX4573" t="s">
        <v>937</v>
      </c>
      <c r="AY4573">
        <v>135</v>
      </c>
      <c r="AZ4573">
        <v>6200</v>
      </c>
      <c r="BA4573" t="s">
        <v>20766</v>
      </c>
      <c r="BB4573" t="s">
        <v>938</v>
      </c>
      <c r="BC4573">
        <v>135</v>
      </c>
      <c r="BD4573">
        <v>6200</v>
      </c>
      <c r="BE4573" t="s">
        <v>13918</v>
      </c>
      <c r="BF4573" t="s">
        <v>938</v>
      </c>
      <c r="BH4573">
        <v>140</v>
      </c>
      <c r="BI4573">
        <v>6200</v>
      </c>
      <c r="BJ4573" t="s">
        <v>7270</v>
      </c>
      <c r="BK4573" t="s">
        <v>937</v>
      </c>
    </row>
    <row r="4574" spans="43:63" x14ac:dyDescent="0.2">
      <c r="AQ4574">
        <v>134</v>
      </c>
      <c r="AR4574">
        <v>6210</v>
      </c>
      <c r="AS4574" t="s">
        <v>34513</v>
      </c>
      <c r="AT4574" t="s">
        <v>936</v>
      </c>
      <c r="AU4574">
        <v>134</v>
      </c>
      <c r="AV4574">
        <v>6210</v>
      </c>
      <c r="AW4574" t="s">
        <v>27615</v>
      </c>
      <c r="AX4574" t="s">
        <v>936</v>
      </c>
      <c r="AY4574">
        <v>135</v>
      </c>
      <c r="AZ4574">
        <v>6210</v>
      </c>
      <c r="BA4574" t="s">
        <v>20767</v>
      </c>
      <c r="BB4574" t="s">
        <v>936</v>
      </c>
      <c r="BC4574">
        <v>135</v>
      </c>
      <c r="BD4574">
        <v>6210</v>
      </c>
      <c r="BE4574" t="s">
        <v>13919</v>
      </c>
      <c r="BF4574" t="s">
        <v>936</v>
      </c>
      <c r="BH4574">
        <v>140</v>
      </c>
      <c r="BI4574">
        <v>6210</v>
      </c>
      <c r="BJ4574" t="s">
        <v>7271</v>
      </c>
      <c r="BK4574" t="s">
        <v>936</v>
      </c>
    </row>
    <row r="4575" spans="43:63" x14ac:dyDescent="0.2">
      <c r="AQ4575">
        <v>134</v>
      </c>
      <c r="AR4575">
        <v>6240</v>
      </c>
      <c r="AS4575" t="s">
        <v>34514</v>
      </c>
      <c r="AT4575" t="s">
        <v>937</v>
      </c>
      <c r="AU4575">
        <v>134</v>
      </c>
      <c r="AV4575">
        <v>6240</v>
      </c>
      <c r="AW4575" t="s">
        <v>27616</v>
      </c>
      <c r="AX4575" t="s">
        <v>937</v>
      </c>
      <c r="AY4575">
        <v>135</v>
      </c>
      <c r="AZ4575">
        <v>6240</v>
      </c>
      <c r="BA4575" t="s">
        <v>20768</v>
      </c>
      <c r="BB4575" t="s">
        <v>937</v>
      </c>
      <c r="BC4575">
        <v>135</v>
      </c>
      <c r="BD4575">
        <v>6240</v>
      </c>
      <c r="BE4575" t="s">
        <v>13920</v>
      </c>
      <c r="BF4575" t="s">
        <v>937</v>
      </c>
      <c r="BH4575">
        <v>140</v>
      </c>
      <c r="BI4575">
        <v>6240</v>
      </c>
      <c r="BJ4575" t="s">
        <v>7272</v>
      </c>
      <c r="BK4575" t="s">
        <v>937</v>
      </c>
    </row>
    <row r="4576" spans="43:63" x14ac:dyDescent="0.2">
      <c r="AQ4576">
        <v>134</v>
      </c>
      <c r="AR4576">
        <v>6250</v>
      </c>
      <c r="AS4576" t="s">
        <v>34515</v>
      </c>
      <c r="AT4576" t="s">
        <v>936</v>
      </c>
      <c r="AU4576">
        <v>134</v>
      </c>
      <c r="AV4576">
        <v>6250</v>
      </c>
      <c r="AW4576" t="s">
        <v>27617</v>
      </c>
      <c r="AX4576" t="s">
        <v>936</v>
      </c>
      <c r="AY4576">
        <v>135</v>
      </c>
      <c r="AZ4576">
        <v>6250</v>
      </c>
      <c r="BA4576" t="s">
        <v>20769</v>
      </c>
      <c r="BB4576" t="s">
        <v>936</v>
      </c>
      <c r="BC4576">
        <v>135</v>
      </c>
      <c r="BD4576">
        <v>6250</v>
      </c>
      <c r="BE4576" t="s">
        <v>13921</v>
      </c>
      <c r="BF4576" t="s">
        <v>936</v>
      </c>
      <c r="BH4576">
        <v>140</v>
      </c>
      <c r="BI4576">
        <v>6250</v>
      </c>
      <c r="BJ4576" t="s">
        <v>7273</v>
      </c>
      <c r="BK4576" t="s">
        <v>936</v>
      </c>
    </row>
    <row r="4577" spans="43:63" x14ac:dyDescent="0.2">
      <c r="AQ4577">
        <v>134</v>
      </c>
      <c r="AR4577">
        <v>6256</v>
      </c>
      <c r="AS4577" t="s">
        <v>34516</v>
      </c>
      <c r="AT4577" t="s">
        <v>936</v>
      </c>
      <c r="AU4577">
        <v>134</v>
      </c>
      <c r="AV4577">
        <v>6256</v>
      </c>
      <c r="AW4577" t="s">
        <v>27618</v>
      </c>
      <c r="AX4577" t="s">
        <v>936</v>
      </c>
      <c r="AY4577">
        <v>135</v>
      </c>
      <c r="AZ4577">
        <v>6256</v>
      </c>
      <c r="BA4577" t="s">
        <v>20770</v>
      </c>
      <c r="BB4577" t="s">
        <v>936</v>
      </c>
      <c r="BC4577">
        <v>135</v>
      </c>
      <c r="BD4577">
        <v>6256</v>
      </c>
      <c r="BE4577" t="s">
        <v>13922</v>
      </c>
      <c r="BF4577" t="s">
        <v>936</v>
      </c>
      <c r="BH4577">
        <v>140</v>
      </c>
      <c r="BI4577">
        <v>6256</v>
      </c>
      <c r="BJ4577" t="s">
        <v>7274</v>
      </c>
      <c r="BK4577" t="s">
        <v>936</v>
      </c>
    </row>
    <row r="4578" spans="43:63" x14ac:dyDescent="0.2">
      <c r="AQ4578">
        <v>134</v>
      </c>
      <c r="AR4578">
        <v>6260</v>
      </c>
      <c r="AS4578" t="s">
        <v>34517</v>
      </c>
      <c r="AT4578" t="s">
        <v>937</v>
      </c>
      <c r="AU4578">
        <v>134</v>
      </c>
      <c r="AV4578">
        <v>6260</v>
      </c>
      <c r="AW4578" t="s">
        <v>27619</v>
      </c>
      <c r="AX4578" t="s">
        <v>937</v>
      </c>
      <c r="AY4578">
        <v>135</v>
      </c>
      <c r="AZ4578">
        <v>6260</v>
      </c>
      <c r="BA4578" t="s">
        <v>20771</v>
      </c>
      <c r="BB4578" t="s">
        <v>937</v>
      </c>
      <c r="BC4578">
        <v>135</v>
      </c>
      <c r="BD4578">
        <v>6260</v>
      </c>
      <c r="BE4578" t="s">
        <v>13923</v>
      </c>
      <c r="BF4578" t="s">
        <v>937</v>
      </c>
      <c r="BH4578">
        <v>140</v>
      </c>
      <c r="BI4578">
        <v>6260</v>
      </c>
      <c r="BJ4578" t="s">
        <v>7275</v>
      </c>
      <c r="BK4578" t="s">
        <v>937</v>
      </c>
    </row>
    <row r="4579" spans="43:63" x14ac:dyDescent="0.2">
      <c r="AQ4579">
        <v>134</v>
      </c>
      <c r="AR4579">
        <v>6270</v>
      </c>
      <c r="AS4579" t="s">
        <v>34518</v>
      </c>
      <c r="AT4579" t="s">
        <v>937</v>
      </c>
      <c r="AU4579">
        <v>134</v>
      </c>
      <c r="AV4579">
        <v>6270</v>
      </c>
      <c r="AW4579" t="s">
        <v>27620</v>
      </c>
      <c r="AX4579" t="s">
        <v>937</v>
      </c>
      <c r="AY4579">
        <v>135</v>
      </c>
      <c r="AZ4579">
        <v>6270</v>
      </c>
      <c r="BA4579" t="s">
        <v>20772</v>
      </c>
      <c r="BB4579" t="s">
        <v>937</v>
      </c>
      <c r="BC4579">
        <v>135</v>
      </c>
      <c r="BD4579">
        <v>6270</v>
      </c>
      <c r="BE4579" t="s">
        <v>13924</v>
      </c>
      <c r="BF4579" t="s">
        <v>937</v>
      </c>
      <c r="BH4579">
        <v>140</v>
      </c>
      <c r="BI4579">
        <v>6270</v>
      </c>
      <c r="BJ4579" t="s">
        <v>7276</v>
      </c>
      <c r="BK4579" t="s">
        <v>937</v>
      </c>
    </row>
    <row r="4580" spans="43:63" x14ac:dyDescent="0.2">
      <c r="AQ4580">
        <v>134</v>
      </c>
      <c r="AR4580">
        <v>6280</v>
      </c>
      <c r="AS4580" t="s">
        <v>34519</v>
      </c>
      <c r="AT4580" t="s">
        <v>936</v>
      </c>
      <c r="AU4580">
        <v>134</v>
      </c>
      <c r="AV4580">
        <v>6280</v>
      </c>
      <c r="AW4580" t="s">
        <v>27621</v>
      </c>
      <c r="AX4580" t="s">
        <v>936</v>
      </c>
      <c r="AY4580">
        <v>135</v>
      </c>
      <c r="AZ4580">
        <v>6280</v>
      </c>
      <c r="BA4580" t="s">
        <v>20773</v>
      </c>
      <c r="BB4580" t="s">
        <v>937</v>
      </c>
      <c r="BC4580">
        <v>135</v>
      </c>
      <c r="BD4580">
        <v>6280</v>
      </c>
      <c r="BE4580" t="s">
        <v>13925</v>
      </c>
      <c r="BF4580" t="s">
        <v>936</v>
      </c>
      <c r="BH4580">
        <v>140</v>
      </c>
      <c r="BI4580">
        <v>6280</v>
      </c>
      <c r="BJ4580" t="s">
        <v>7277</v>
      </c>
      <c r="BK4580" t="s">
        <v>936</v>
      </c>
    </row>
    <row r="4581" spans="43:63" x14ac:dyDescent="0.2">
      <c r="AQ4581">
        <v>134</v>
      </c>
      <c r="AR4581">
        <v>6290</v>
      </c>
      <c r="AS4581" t="s">
        <v>34520</v>
      </c>
      <c r="AT4581" t="s">
        <v>936</v>
      </c>
      <c r="AU4581">
        <v>134</v>
      </c>
      <c r="AV4581">
        <v>6290</v>
      </c>
      <c r="AW4581" t="s">
        <v>27622</v>
      </c>
      <c r="AX4581" t="s">
        <v>936</v>
      </c>
      <c r="AY4581">
        <v>135</v>
      </c>
      <c r="AZ4581">
        <v>6290</v>
      </c>
      <c r="BA4581" t="s">
        <v>20774</v>
      </c>
      <c r="BB4581" t="s">
        <v>936</v>
      </c>
      <c r="BC4581">
        <v>135</v>
      </c>
      <c r="BD4581">
        <v>6290</v>
      </c>
      <c r="BE4581" t="s">
        <v>13926</v>
      </c>
      <c r="BF4581" t="s">
        <v>936</v>
      </c>
      <c r="BH4581">
        <v>140</v>
      </c>
      <c r="BI4581">
        <v>6290</v>
      </c>
      <c r="BJ4581" t="s">
        <v>7278</v>
      </c>
      <c r="BK4581" t="s">
        <v>937</v>
      </c>
    </row>
    <row r="4582" spans="43:63" x14ac:dyDescent="0.2">
      <c r="AQ4582">
        <v>134</v>
      </c>
      <c r="AR4582">
        <v>6300</v>
      </c>
      <c r="AS4582" t="s">
        <v>34521</v>
      </c>
      <c r="AT4582" t="s">
        <v>936</v>
      </c>
      <c r="AU4582">
        <v>134</v>
      </c>
      <c r="AV4582">
        <v>6300</v>
      </c>
      <c r="AW4582" t="s">
        <v>27623</v>
      </c>
      <c r="AX4582" t="s">
        <v>936</v>
      </c>
      <c r="AY4582">
        <v>135</v>
      </c>
      <c r="AZ4582">
        <v>6300</v>
      </c>
      <c r="BA4582" t="s">
        <v>20775</v>
      </c>
      <c r="BB4582" t="s">
        <v>936</v>
      </c>
      <c r="BC4582">
        <v>135</v>
      </c>
      <c r="BD4582">
        <v>6300</v>
      </c>
      <c r="BE4582" t="s">
        <v>13927</v>
      </c>
      <c r="BF4582" t="s">
        <v>936</v>
      </c>
      <c r="BH4582">
        <v>140</v>
      </c>
      <c r="BI4582">
        <v>6300</v>
      </c>
      <c r="BJ4582" t="s">
        <v>7279</v>
      </c>
      <c r="BK4582" t="s">
        <v>936</v>
      </c>
    </row>
    <row r="4583" spans="43:63" x14ac:dyDescent="0.2">
      <c r="AQ4583">
        <v>134</v>
      </c>
      <c r="AR4583">
        <v>6310</v>
      </c>
      <c r="AS4583" t="s">
        <v>34522</v>
      </c>
      <c r="AT4583" t="s">
        <v>936</v>
      </c>
      <c r="AU4583">
        <v>134</v>
      </c>
      <c r="AV4583">
        <v>6310</v>
      </c>
      <c r="AW4583" t="s">
        <v>27624</v>
      </c>
      <c r="AX4583" t="s">
        <v>936</v>
      </c>
      <c r="AY4583">
        <v>135</v>
      </c>
      <c r="AZ4583">
        <v>6310</v>
      </c>
      <c r="BA4583" t="s">
        <v>20776</v>
      </c>
      <c r="BB4583" t="s">
        <v>936</v>
      </c>
      <c r="BC4583">
        <v>135</v>
      </c>
      <c r="BD4583">
        <v>6310</v>
      </c>
      <c r="BE4583" t="s">
        <v>13928</v>
      </c>
      <c r="BF4583" t="s">
        <v>936</v>
      </c>
      <c r="BH4583">
        <v>140</v>
      </c>
      <c r="BI4583">
        <v>6310</v>
      </c>
      <c r="BJ4583" t="s">
        <v>7280</v>
      </c>
      <c r="BK4583" t="s">
        <v>936</v>
      </c>
    </row>
    <row r="4584" spans="43:63" x14ac:dyDescent="0.2">
      <c r="AQ4584">
        <v>134</v>
      </c>
      <c r="AR4584">
        <v>6320</v>
      </c>
      <c r="AS4584" t="s">
        <v>34523</v>
      </c>
      <c r="AT4584" t="s">
        <v>938</v>
      </c>
      <c r="AU4584">
        <v>134</v>
      </c>
      <c r="AV4584">
        <v>6320</v>
      </c>
      <c r="AW4584" t="s">
        <v>27625</v>
      </c>
      <c r="AX4584" t="s">
        <v>938</v>
      </c>
      <c r="AY4584">
        <v>135</v>
      </c>
      <c r="AZ4584">
        <v>6320</v>
      </c>
      <c r="BA4584" t="s">
        <v>20777</v>
      </c>
      <c r="BB4584" t="s">
        <v>936</v>
      </c>
      <c r="BC4584">
        <v>135</v>
      </c>
      <c r="BD4584">
        <v>6320</v>
      </c>
      <c r="BE4584" t="s">
        <v>13929</v>
      </c>
      <c r="BF4584" t="s">
        <v>936</v>
      </c>
      <c r="BH4584">
        <v>140</v>
      </c>
      <c r="BI4584">
        <v>6320</v>
      </c>
      <c r="BJ4584" t="s">
        <v>7281</v>
      </c>
      <c r="BK4584" t="s">
        <v>936</v>
      </c>
    </row>
    <row r="4585" spans="43:63" x14ac:dyDescent="0.2">
      <c r="AQ4585">
        <v>134</v>
      </c>
      <c r="AR4585">
        <v>6330</v>
      </c>
      <c r="AS4585" t="s">
        <v>34524</v>
      </c>
      <c r="AT4585" t="s">
        <v>936</v>
      </c>
      <c r="AU4585">
        <v>134</v>
      </c>
      <c r="AV4585">
        <v>6330</v>
      </c>
      <c r="AW4585" t="s">
        <v>27626</v>
      </c>
      <c r="AX4585" t="s">
        <v>936</v>
      </c>
      <c r="AY4585">
        <v>135</v>
      </c>
      <c r="AZ4585">
        <v>6330</v>
      </c>
      <c r="BA4585" t="s">
        <v>20778</v>
      </c>
      <c r="BB4585" t="s">
        <v>936</v>
      </c>
      <c r="BC4585">
        <v>135</v>
      </c>
      <c r="BD4585">
        <v>6330</v>
      </c>
      <c r="BE4585" t="s">
        <v>13930</v>
      </c>
      <c r="BF4585" t="s">
        <v>936</v>
      </c>
      <c r="BH4585">
        <v>140</v>
      </c>
      <c r="BI4585">
        <v>6330</v>
      </c>
      <c r="BJ4585" t="s">
        <v>7282</v>
      </c>
      <c r="BK4585" t="s">
        <v>936</v>
      </c>
    </row>
    <row r="4586" spans="43:63" x14ac:dyDescent="0.2">
      <c r="AQ4586">
        <v>134</v>
      </c>
      <c r="AR4586">
        <v>6340</v>
      </c>
      <c r="AS4586" t="s">
        <v>34525</v>
      </c>
      <c r="AT4586" t="s">
        <v>936</v>
      </c>
      <c r="AU4586">
        <v>134</v>
      </c>
      <c r="AV4586">
        <v>6340</v>
      </c>
      <c r="AW4586" t="s">
        <v>27627</v>
      </c>
      <c r="AX4586" t="s">
        <v>936</v>
      </c>
      <c r="AY4586">
        <v>135</v>
      </c>
      <c r="AZ4586">
        <v>6340</v>
      </c>
      <c r="BA4586" t="s">
        <v>20779</v>
      </c>
      <c r="BB4586" t="s">
        <v>936</v>
      </c>
      <c r="BC4586">
        <v>135</v>
      </c>
      <c r="BD4586">
        <v>6340</v>
      </c>
      <c r="BE4586" t="s">
        <v>13931</v>
      </c>
      <c r="BF4586" t="s">
        <v>936</v>
      </c>
      <c r="BH4586">
        <v>140</v>
      </c>
      <c r="BI4586">
        <v>6340</v>
      </c>
      <c r="BJ4586" t="s">
        <v>7283</v>
      </c>
      <c r="BK4586" t="s">
        <v>936</v>
      </c>
    </row>
    <row r="4587" spans="43:63" x14ac:dyDescent="0.2">
      <c r="AQ4587">
        <v>134</v>
      </c>
      <c r="AR4587">
        <v>6350</v>
      </c>
      <c r="AS4587" t="s">
        <v>34526</v>
      </c>
      <c r="AT4587" t="s">
        <v>936</v>
      </c>
      <c r="AU4587">
        <v>134</v>
      </c>
      <c r="AV4587">
        <v>6350</v>
      </c>
      <c r="AW4587" t="s">
        <v>27628</v>
      </c>
      <c r="AX4587" t="s">
        <v>936</v>
      </c>
      <c r="AY4587">
        <v>135</v>
      </c>
      <c r="AZ4587">
        <v>6350</v>
      </c>
      <c r="BA4587" t="s">
        <v>20780</v>
      </c>
      <c r="BB4587" t="s">
        <v>936</v>
      </c>
      <c r="BC4587">
        <v>135</v>
      </c>
      <c r="BD4587">
        <v>6350</v>
      </c>
      <c r="BE4587" t="s">
        <v>13932</v>
      </c>
      <c r="BF4587" t="s">
        <v>936</v>
      </c>
      <c r="BH4587">
        <v>140</v>
      </c>
      <c r="BI4587">
        <v>6350</v>
      </c>
      <c r="BJ4587" t="s">
        <v>7284</v>
      </c>
      <c r="BK4587" t="s">
        <v>936</v>
      </c>
    </row>
    <row r="4588" spans="43:63" x14ac:dyDescent="0.2">
      <c r="AQ4588">
        <v>134</v>
      </c>
      <c r="AR4588">
        <v>6360</v>
      </c>
      <c r="AS4588" t="s">
        <v>34527</v>
      </c>
      <c r="AT4588" t="s">
        <v>936</v>
      </c>
      <c r="AU4588">
        <v>134</v>
      </c>
      <c r="AV4588">
        <v>6360</v>
      </c>
      <c r="AW4588" t="s">
        <v>27629</v>
      </c>
      <c r="AX4588" t="s">
        <v>936</v>
      </c>
      <c r="AY4588">
        <v>135</v>
      </c>
      <c r="AZ4588">
        <v>6360</v>
      </c>
      <c r="BA4588" t="s">
        <v>20781</v>
      </c>
      <c r="BB4588" t="s">
        <v>936</v>
      </c>
      <c r="BC4588">
        <v>135</v>
      </c>
      <c r="BD4588">
        <v>6360</v>
      </c>
      <c r="BE4588" t="s">
        <v>13933</v>
      </c>
      <c r="BF4588" t="s">
        <v>936</v>
      </c>
      <c r="BH4588">
        <v>140</v>
      </c>
      <c r="BI4588">
        <v>6360</v>
      </c>
      <c r="BJ4588" t="s">
        <v>7285</v>
      </c>
      <c r="BK4588" t="s">
        <v>936</v>
      </c>
    </row>
    <row r="4589" spans="43:63" x14ac:dyDescent="0.2">
      <c r="AQ4589">
        <v>134</v>
      </c>
      <c r="AR4589">
        <v>7205</v>
      </c>
      <c r="AS4589" t="s">
        <v>34528</v>
      </c>
      <c r="AT4589" t="s">
        <v>937</v>
      </c>
      <c r="AU4589">
        <v>134</v>
      </c>
      <c r="AV4589">
        <v>7205</v>
      </c>
      <c r="AW4589" t="s">
        <v>27630</v>
      </c>
      <c r="AX4589" t="s">
        <v>937</v>
      </c>
      <c r="AY4589">
        <v>135</v>
      </c>
      <c r="AZ4589">
        <v>7205</v>
      </c>
      <c r="BA4589" t="s">
        <v>20782</v>
      </c>
      <c r="BB4589" t="s">
        <v>936</v>
      </c>
      <c r="BC4589">
        <v>135</v>
      </c>
      <c r="BD4589">
        <v>7205</v>
      </c>
      <c r="BE4589" t="s">
        <v>13934</v>
      </c>
      <c r="BF4589" t="s">
        <v>936</v>
      </c>
      <c r="BH4589">
        <v>140</v>
      </c>
      <c r="BI4589">
        <v>7205</v>
      </c>
      <c r="BJ4589" t="s">
        <v>7286</v>
      </c>
      <c r="BK4589" t="s">
        <v>937</v>
      </c>
    </row>
    <row r="4590" spans="43:63" x14ac:dyDescent="0.2">
      <c r="AQ4590">
        <v>134</v>
      </c>
      <c r="AR4590">
        <v>7206</v>
      </c>
      <c r="AS4590" t="s">
        <v>34529</v>
      </c>
      <c r="AT4590" t="s">
        <v>936</v>
      </c>
      <c r="AU4590">
        <v>134</v>
      </c>
      <c r="AV4590">
        <v>7206</v>
      </c>
      <c r="AW4590" t="s">
        <v>27631</v>
      </c>
      <c r="AX4590" t="s">
        <v>936</v>
      </c>
      <c r="AY4590">
        <v>135</v>
      </c>
      <c r="AZ4590">
        <v>7206</v>
      </c>
      <c r="BA4590" t="s">
        <v>20783</v>
      </c>
      <c r="BB4590" t="s">
        <v>936</v>
      </c>
      <c r="BC4590">
        <v>135</v>
      </c>
      <c r="BD4590">
        <v>7206</v>
      </c>
      <c r="BE4590" t="s">
        <v>13935</v>
      </c>
      <c r="BF4590" t="s">
        <v>936</v>
      </c>
      <c r="BH4590">
        <v>140</v>
      </c>
      <c r="BI4590">
        <v>7206</v>
      </c>
      <c r="BJ4590" t="s">
        <v>7287</v>
      </c>
      <c r="BK4590" t="s">
        <v>936</v>
      </c>
    </row>
    <row r="4591" spans="43:63" x14ac:dyDescent="0.2">
      <c r="AQ4591">
        <v>134</v>
      </c>
      <c r="AR4591">
        <v>7207</v>
      </c>
      <c r="AS4591" t="s">
        <v>34530</v>
      </c>
      <c r="AT4591" t="s">
        <v>936</v>
      </c>
      <c r="AU4591">
        <v>134</v>
      </c>
      <c r="AV4591">
        <v>7207</v>
      </c>
      <c r="AW4591" t="s">
        <v>27632</v>
      </c>
      <c r="AX4591" t="s">
        <v>936</v>
      </c>
      <c r="AY4591">
        <v>135</v>
      </c>
      <c r="AZ4591">
        <v>7207</v>
      </c>
      <c r="BA4591" t="s">
        <v>20784</v>
      </c>
      <c r="BB4591" t="s">
        <v>936</v>
      </c>
      <c r="BC4591">
        <v>135</v>
      </c>
      <c r="BD4591">
        <v>7207</v>
      </c>
      <c r="BE4591" t="s">
        <v>13936</v>
      </c>
      <c r="BF4591" t="s">
        <v>936</v>
      </c>
      <c r="BH4591">
        <v>140</v>
      </c>
      <c r="BI4591">
        <v>7207</v>
      </c>
      <c r="BJ4591" t="s">
        <v>7288</v>
      </c>
      <c r="BK4591" t="s">
        <v>936</v>
      </c>
    </row>
    <row r="4592" spans="43:63" x14ac:dyDescent="0.2">
      <c r="AQ4592">
        <v>134</v>
      </c>
      <c r="AR4592">
        <v>7210</v>
      </c>
      <c r="AS4592" t="s">
        <v>34531</v>
      </c>
      <c r="AT4592" t="s">
        <v>937</v>
      </c>
      <c r="AU4592">
        <v>134</v>
      </c>
      <c r="AV4592">
        <v>7210</v>
      </c>
      <c r="AW4592" t="s">
        <v>27633</v>
      </c>
      <c r="AX4592" t="s">
        <v>937</v>
      </c>
      <c r="AY4592">
        <v>135</v>
      </c>
      <c r="AZ4592">
        <v>7210</v>
      </c>
      <c r="BA4592" t="s">
        <v>20785</v>
      </c>
      <c r="BB4592" t="s">
        <v>938</v>
      </c>
      <c r="BC4592">
        <v>135</v>
      </c>
      <c r="BD4592">
        <v>7210</v>
      </c>
      <c r="BE4592" t="s">
        <v>13937</v>
      </c>
      <c r="BF4592" t="s">
        <v>938</v>
      </c>
      <c r="BH4592">
        <v>140</v>
      </c>
      <c r="BI4592">
        <v>7210</v>
      </c>
      <c r="BJ4592" t="s">
        <v>7289</v>
      </c>
      <c r="BK4592" t="s">
        <v>937</v>
      </c>
    </row>
    <row r="4593" spans="43:63" x14ac:dyDescent="0.2">
      <c r="AQ4593">
        <v>134</v>
      </c>
      <c r="AR4593">
        <v>8073</v>
      </c>
      <c r="AS4593" t="s">
        <v>34532</v>
      </c>
      <c r="AT4593" t="s">
        <v>936</v>
      </c>
      <c r="AU4593">
        <v>134</v>
      </c>
      <c r="AV4593">
        <v>8073</v>
      </c>
      <c r="AW4593" t="s">
        <v>27634</v>
      </c>
      <c r="AX4593" t="s">
        <v>936</v>
      </c>
      <c r="AY4593">
        <v>135</v>
      </c>
      <c r="AZ4593">
        <v>8073</v>
      </c>
      <c r="BA4593" t="s">
        <v>20786</v>
      </c>
      <c r="BB4593" t="s">
        <v>936</v>
      </c>
      <c r="BC4593">
        <v>135</v>
      </c>
      <c r="BD4593">
        <v>8073</v>
      </c>
      <c r="BE4593" t="s">
        <v>13938</v>
      </c>
      <c r="BF4593" t="s">
        <v>936</v>
      </c>
      <c r="BH4593">
        <v>140</v>
      </c>
      <c r="BI4593">
        <v>8073</v>
      </c>
      <c r="BJ4593" t="s">
        <v>7290</v>
      </c>
      <c r="BK4593" t="s">
        <v>938</v>
      </c>
    </row>
    <row r="4594" spans="43:63" x14ac:dyDescent="0.2">
      <c r="AQ4594">
        <v>134</v>
      </c>
      <c r="AR4594">
        <v>8074</v>
      </c>
      <c r="AS4594" t="s">
        <v>34533</v>
      </c>
      <c r="AT4594" t="s">
        <v>937</v>
      </c>
      <c r="AU4594">
        <v>134</v>
      </c>
      <c r="AV4594">
        <v>8074</v>
      </c>
      <c r="AW4594" t="s">
        <v>27635</v>
      </c>
      <c r="AX4594" t="s">
        <v>937</v>
      </c>
      <c r="AY4594">
        <v>135</v>
      </c>
      <c r="AZ4594">
        <v>8074</v>
      </c>
      <c r="BA4594" t="s">
        <v>20787</v>
      </c>
      <c r="BB4594" t="s">
        <v>937</v>
      </c>
      <c r="BC4594">
        <v>135</v>
      </c>
      <c r="BD4594">
        <v>8074</v>
      </c>
      <c r="BE4594" t="s">
        <v>13939</v>
      </c>
      <c r="BF4594" t="s">
        <v>937</v>
      </c>
      <c r="BH4594">
        <v>140</v>
      </c>
      <c r="BI4594">
        <v>8074</v>
      </c>
      <c r="BJ4594" t="s">
        <v>7291</v>
      </c>
      <c r="BK4594" t="s">
        <v>937</v>
      </c>
    </row>
    <row r="4595" spans="43:63" x14ac:dyDescent="0.2">
      <c r="AQ4595">
        <v>134</v>
      </c>
      <c r="AR4595">
        <v>8075</v>
      </c>
      <c r="AS4595" t="s">
        <v>34534</v>
      </c>
      <c r="AT4595" t="s">
        <v>936</v>
      </c>
      <c r="AU4595">
        <v>134</v>
      </c>
      <c r="AV4595">
        <v>8075</v>
      </c>
      <c r="AW4595" t="s">
        <v>27636</v>
      </c>
      <c r="AX4595" t="s">
        <v>936</v>
      </c>
      <c r="AY4595">
        <v>135</v>
      </c>
      <c r="AZ4595">
        <v>8075</v>
      </c>
      <c r="BA4595" t="s">
        <v>20788</v>
      </c>
      <c r="BB4595" t="s">
        <v>936</v>
      </c>
      <c r="BC4595">
        <v>135</v>
      </c>
      <c r="BD4595">
        <v>8075</v>
      </c>
      <c r="BE4595" t="s">
        <v>13940</v>
      </c>
      <c r="BF4595" t="s">
        <v>936</v>
      </c>
      <c r="BH4595">
        <v>140</v>
      </c>
      <c r="BI4595">
        <v>8075</v>
      </c>
      <c r="BJ4595" t="s">
        <v>7292</v>
      </c>
      <c r="BK4595" t="s">
        <v>937</v>
      </c>
    </row>
    <row r="4596" spans="43:63" x14ac:dyDescent="0.2">
      <c r="AQ4596">
        <v>134</v>
      </c>
      <c r="AR4596">
        <v>8076</v>
      </c>
      <c r="AS4596" t="s">
        <v>34535</v>
      </c>
      <c r="AT4596" t="s">
        <v>937</v>
      </c>
      <c r="AU4596">
        <v>134</v>
      </c>
      <c r="AV4596">
        <v>8076</v>
      </c>
      <c r="AW4596" t="s">
        <v>27637</v>
      </c>
      <c r="AX4596" t="s">
        <v>937</v>
      </c>
      <c r="AY4596">
        <v>135</v>
      </c>
      <c r="AZ4596">
        <v>8076</v>
      </c>
      <c r="BA4596" t="s">
        <v>20789</v>
      </c>
      <c r="BB4596" t="s">
        <v>937</v>
      </c>
      <c r="BC4596">
        <v>135</v>
      </c>
      <c r="BD4596">
        <v>8076</v>
      </c>
      <c r="BE4596" t="s">
        <v>13941</v>
      </c>
      <c r="BF4596" t="s">
        <v>937</v>
      </c>
      <c r="BH4596">
        <v>140</v>
      </c>
      <c r="BI4596">
        <v>8076</v>
      </c>
      <c r="BJ4596" t="s">
        <v>7293</v>
      </c>
      <c r="BK4596" t="s">
        <v>938</v>
      </c>
    </row>
    <row r="4597" spans="43:63" x14ac:dyDescent="0.2">
      <c r="AQ4597">
        <v>134</v>
      </c>
      <c r="AR4597">
        <v>8077</v>
      </c>
      <c r="AS4597" t="s">
        <v>34536</v>
      </c>
      <c r="AT4597" t="s">
        <v>937</v>
      </c>
      <c r="AU4597">
        <v>134</v>
      </c>
      <c r="AV4597">
        <v>8077</v>
      </c>
      <c r="AW4597" t="s">
        <v>27638</v>
      </c>
      <c r="AX4597" t="s">
        <v>937</v>
      </c>
      <c r="AY4597">
        <v>135</v>
      </c>
      <c r="AZ4597">
        <v>8077</v>
      </c>
      <c r="BA4597" t="s">
        <v>20790</v>
      </c>
      <c r="BB4597" t="s">
        <v>937</v>
      </c>
      <c r="BC4597">
        <v>135</v>
      </c>
      <c r="BD4597">
        <v>8077</v>
      </c>
      <c r="BE4597" t="s">
        <v>13942</v>
      </c>
      <c r="BF4597" t="s">
        <v>937</v>
      </c>
      <c r="BH4597">
        <v>140</v>
      </c>
      <c r="BI4597">
        <v>8077</v>
      </c>
      <c r="BJ4597" t="s">
        <v>7294</v>
      </c>
      <c r="BK4597" t="s">
        <v>937</v>
      </c>
    </row>
    <row r="4598" spans="43:63" x14ac:dyDescent="0.2">
      <c r="AQ4598">
        <v>134</v>
      </c>
      <c r="AR4598">
        <v>8078</v>
      </c>
      <c r="AS4598" t="s">
        <v>34537</v>
      </c>
      <c r="AT4598" t="s">
        <v>937</v>
      </c>
      <c r="AU4598">
        <v>134</v>
      </c>
      <c r="AV4598">
        <v>8078</v>
      </c>
      <c r="AW4598" t="s">
        <v>27639</v>
      </c>
      <c r="AX4598" t="s">
        <v>937</v>
      </c>
      <c r="AY4598">
        <v>135</v>
      </c>
      <c r="AZ4598">
        <v>8078</v>
      </c>
      <c r="BA4598" t="s">
        <v>20791</v>
      </c>
      <c r="BB4598" t="s">
        <v>937</v>
      </c>
      <c r="BC4598">
        <v>135</v>
      </c>
      <c r="BD4598">
        <v>8078</v>
      </c>
      <c r="BE4598" t="s">
        <v>13943</v>
      </c>
      <c r="BF4598" t="s">
        <v>937</v>
      </c>
      <c r="BH4598">
        <v>140</v>
      </c>
      <c r="BI4598">
        <v>8078</v>
      </c>
      <c r="BJ4598" t="s">
        <v>7295</v>
      </c>
      <c r="BK4598" t="s">
        <v>937</v>
      </c>
    </row>
    <row r="4599" spans="43:63" x14ac:dyDescent="0.2">
      <c r="AQ4599">
        <v>134</v>
      </c>
      <c r="AR4599">
        <v>8079</v>
      </c>
      <c r="AS4599" t="s">
        <v>34538</v>
      </c>
      <c r="AT4599" t="s">
        <v>937</v>
      </c>
      <c r="AU4599">
        <v>134</v>
      </c>
      <c r="AV4599">
        <v>8079</v>
      </c>
      <c r="AW4599" t="s">
        <v>27640</v>
      </c>
      <c r="AX4599" t="s">
        <v>937</v>
      </c>
      <c r="AY4599">
        <v>135</v>
      </c>
      <c r="AZ4599">
        <v>8079</v>
      </c>
      <c r="BA4599" t="s">
        <v>20792</v>
      </c>
      <c r="BB4599" t="s">
        <v>937</v>
      </c>
      <c r="BC4599">
        <v>135</v>
      </c>
      <c r="BD4599">
        <v>8079</v>
      </c>
      <c r="BE4599" t="s">
        <v>13944</v>
      </c>
      <c r="BF4599" t="s">
        <v>937</v>
      </c>
      <c r="BH4599">
        <v>140</v>
      </c>
      <c r="BI4599">
        <v>8079</v>
      </c>
      <c r="BJ4599" t="s">
        <v>7296</v>
      </c>
      <c r="BK4599" t="s">
        <v>937</v>
      </c>
    </row>
    <row r="4600" spans="43:63" x14ac:dyDescent="0.2">
      <c r="AQ4600">
        <v>134</v>
      </c>
      <c r="AR4600">
        <v>8080</v>
      </c>
      <c r="AS4600" t="s">
        <v>34539</v>
      </c>
      <c r="AT4600" t="s">
        <v>937</v>
      </c>
      <c r="AU4600">
        <v>134</v>
      </c>
      <c r="AV4600">
        <v>8080</v>
      </c>
      <c r="AW4600" t="s">
        <v>27641</v>
      </c>
      <c r="AX4600" t="s">
        <v>937</v>
      </c>
      <c r="AY4600">
        <v>135</v>
      </c>
      <c r="AZ4600">
        <v>8080</v>
      </c>
      <c r="BA4600" t="s">
        <v>20793</v>
      </c>
      <c r="BB4600" t="s">
        <v>938</v>
      </c>
      <c r="BC4600">
        <v>135</v>
      </c>
      <c r="BD4600">
        <v>8080</v>
      </c>
      <c r="BE4600" t="s">
        <v>13945</v>
      </c>
      <c r="BF4600" t="s">
        <v>938</v>
      </c>
      <c r="BH4600">
        <v>140</v>
      </c>
      <c r="BI4600">
        <v>8080</v>
      </c>
      <c r="BJ4600" t="s">
        <v>7297</v>
      </c>
      <c r="BK4600" t="s">
        <v>937</v>
      </c>
    </row>
    <row r="4601" spans="43:63" x14ac:dyDescent="0.2">
      <c r="AQ4601">
        <v>134</v>
      </c>
      <c r="AR4601">
        <v>8081</v>
      </c>
      <c r="AS4601" t="s">
        <v>34540</v>
      </c>
      <c r="AT4601" t="s">
        <v>937</v>
      </c>
      <c r="AU4601">
        <v>134</v>
      </c>
      <c r="AV4601">
        <v>8081</v>
      </c>
      <c r="AW4601" t="s">
        <v>27642</v>
      </c>
      <c r="AX4601" t="s">
        <v>937</v>
      </c>
      <c r="AY4601">
        <v>135</v>
      </c>
      <c r="AZ4601">
        <v>8081</v>
      </c>
      <c r="BA4601" t="s">
        <v>20794</v>
      </c>
      <c r="BB4601" t="s">
        <v>937</v>
      </c>
      <c r="BC4601">
        <v>135</v>
      </c>
      <c r="BD4601">
        <v>8081</v>
      </c>
      <c r="BE4601" t="s">
        <v>13946</v>
      </c>
      <c r="BF4601" t="s">
        <v>937</v>
      </c>
      <c r="BH4601">
        <v>140</v>
      </c>
      <c r="BI4601">
        <v>8081</v>
      </c>
      <c r="BJ4601" t="s">
        <v>7298</v>
      </c>
      <c r="BK4601" t="s">
        <v>938</v>
      </c>
    </row>
    <row r="4602" spans="43:63" x14ac:dyDescent="0.2">
      <c r="AQ4602">
        <v>134</v>
      </c>
      <c r="AR4602">
        <v>8082</v>
      </c>
      <c r="AS4602" t="s">
        <v>34541</v>
      </c>
      <c r="AT4602" t="s">
        <v>938</v>
      </c>
      <c r="AU4602">
        <v>134</v>
      </c>
      <c r="AV4602">
        <v>8082</v>
      </c>
      <c r="AW4602" t="s">
        <v>27643</v>
      </c>
      <c r="AX4602" t="s">
        <v>938</v>
      </c>
      <c r="AY4602">
        <v>135</v>
      </c>
      <c r="AZ4602">
        <v>8082</v>
      </c>
      <c r="BA4602" t="s">
        <v>20795</v>
      </c>
      <c r="BB4602" t="s">
        <v>937</v>
      </c>
      <c r="BC4602">
        <v>135</v>
      </c>
      <c r="BD4602">
        <v>8082</v>
      </c>
      <c r="BE4602" t="s">
        <v>13947</v>
      </c>
      <c r="BF4602" t="s">
        <v>937</v>
      </c>
      <c r="BH4602">
        <v>140</v>
      </c>
      <c r="BI4602">
        <v>8082</v>
      </c>
      <c r="BJ4602" t="s">
        <v>7299</v>
      </c>
      <c r="BK4602" t="s">
        <v>937</v>
      </c>
    </row>
    <row r="4603" spans="43:63" x14ac:dyDescent="0.2">
      <c r="AQ4603">
        <v>134</v>
      </c>
      <c r="AR4603">
        <v>8083</v>
      </c>
      <c r="AS4603" t="s">
        <v>34542</v>
      </c>
      <c r="AT4603" t="s">
        <v>937</v>
      </c>
      <c r="AU4603">
        <v>134</v>
      </c>
      <c r="AV4603">
        <v>8083</v>
      </c>
      <c r="AW4603" t="s">
        <v>27644</v>
      </c>
      <c r="AX4603" t="s">
        <v>937</v>
      </c>
      <c r="AY4603">
        <v>135</v>
      </c>
      <c r="AZ4603">
        <v>8083</v>
      </c>
      <c r="BA4603" t="s">
        <v>20796</v>
      </c>
      <c r="BB4603" t="s">
        <v>936</v>
      </c>
      <c r="BC4603">
        <v>135</v>
      </c>
      <c r="BD4603">
        <v>8083</v>
      </c>
      <c r="BE4603" t="s">
        <v>13948</v>
      </c>
      <c r="BF4603" t="s">
        <v>936</v>
      </c>
      <c r="BH4603">
        <v>140</v>
      </c>
      <c r="BI4603">
        <v>8083</v>
      </c>
      <c r="BJ4603" t="s">
        <v>7300</v>
      </c>
      <c r="BK4603" t="s">
        <v>937</v>
      </c>
    </row>
    <row r="4604" spans="43:63" x14ac:dyDescent="0.2">
      <c r="AQ4604">
        <v>134</v>
      </c>
      <c r="AR4604">
        <v>8084</v>
      </c>
      <c r="AS4604" t="s">
        <v>34543</v>
      </c>
      <c r="AT4604" t="s">
        <v>937</v>
      </c>
      <c r="AU4604">
        <v>134</v>
      </c>
      <c r="AV4604">
        <v>8084</v>
      </c>
      <c r="AW4604" t="s">
        <v>27645</v>
      </c>
      <c r="AX4604" t="s">
        <v>937</v>
      </c>
      <c r="AY4604">
        <v>135</v>
      </c>
      <c r="AZ4604">
        <v>8084</v>
      </c>
      <c r="BA4604" t="s">
        <v>20797</v>
      </c>
      <c r="BB4604" t="s">
        <v>937</v>
      </c>
      <c r="BC4604">
        <v>135</v>
      </c>
      <c r="BD4604">
        <v>8084</v>
      </c>
      <c r="BE4604" t="s">
        <v>13949</v>
      </c>
      <c r="BF4604" t="s">
        <v>937</v>
      </c>
      <c r="BH4604">
        <v>140</v>
      </c>
      <c r="BI4604">
        <v>8084</v>
      </c>
      <c r="BJ4604" t="s">
        <v>7301</v>
      </c>
      <c r="BK4604" t="s">
        <v>937</v>
      </c>
    </row>
    <row r="4605" spans="43:63" x14ac:dyDescent="0.2">
      <c r="AQ4605">
        <v>135</v>
      </c>
      <c r="AR4605">
        <v>6010</v>
      </c>
      <c r="AS4605" t="s">
        <v>34544</v>
      </c>
      <c r="AT4605" t="s">
        <v>937</v>
      </c>
      <c r="AU4605">
        <v>135</v>
      </c>
      <c r="AV4605">
        <v>6010</v>
      </c>
      <c r="AW4605" t="s">
        <v>27646</v>
      </c>
      <c r="AX4605" t="s">
        <v>937</v>
      </c>
      <c r="AY4605">
        <v>136</v>
      </c>
      <c r="AZ4605">
        <v>6010</v>
      </c>
      <c r="BA4605" t="s">
        <v>20798</v>
      </c>
      <c r="BB4605" t="s">
        <v>937</v>
      </c>
      <c r="BC4605">
        <v>136</v>
      </c>
      <c r="BD4605">
        <v>6010</v>
      </c>
      <c r="BE4605" t="s">
        <v>13950</v>
      </c>
      <c r="BF4605" t="s">
        <v>937</v>
      </c>
      <c r="BH4605">
        <v>141</v>
      </c>
      <c r="BI4605">
        <v>6010</v>
      </c>
      <c r="BJ4605" t="s">
        <v>7302</v>
      </c>
      <c r="BK4605" t="s">
        <v>937</v>
      </c>
    </row>
    <row r="4606" spans="43:63" x14ac:dyDescent="0.2">
      <c r="AQ4606">
        <v>135</v>
      </c>
      <c r="AR4606">
        <v>6020</v>
      </c>
      <c r="AS4606" t="s">
        <v>34545</v>
      </c>
      <c r="AT4606" t="s">
        <v>937</v>
      </c>
      <c r="AU4606">
        <v>135</v>
      </c>
      <c r="AV4606">
        <v>6020</v>
      </c>
      <c r="AW4606" t="s">
        <v>27647</v>
      </c>
      <c r="AX4606" t="s">
        <v>937</v>
      </c>
      <c r="AY4606">
        <v>136</v>
      </c>
      <c r="AZ4606">
        <v>6020</v>
      </c>
      <c r="BA4606" t="s">
        <v>20799</v>
      </c>
      <c r="BB4606" t="s">
        <v>937</v>
      </c>
      <c r="BC4606">
        <v>136</v>
      </c>
      <c r="BD4606">
        <v>6020</v>
      </c>
      <c r="BE4606" t="s">
        <v>13951</v>
      </c>
      <c r="BF4606" t="s">
        <v>937</v>
      </c>
      <c r="BH4606">
        <v>141</v>
      </c>
      <c r="BI4606">
        <v>6020</v>
      </c>
      <c r="BJ4606" t="s">
        <v>7303</v>
      </c>
      <c r="BK4606" t="s">
        <v>937</v>
      </c>
    </row>
    <row r="4607" spans="43:63" x14ac:dyDescent="0.2">
      <c r="AQ4607">
        <v>135</v>
      </c>
      <c r="AR4607">
        <v>6030</v>
      </c>
      <c r="AS4607" t="s">
        <v>34546</v>
      </c>
      <c r="AT4607" t="s">
        <v>937</v>
      </c>
      <c r="AU4607">
        <v>135</v>
      </c>
      <c r="AV4607">
        <v>6030</v>
      </c>
      <c r="AW4607" t="s">
        <v>27648</v>
      </c>
      <c r="AX4607" t="s">
        <v>937</v>
      </c>
      <c r="AY4607">
        <v>136</v>
      </c>
      <c r="AZ4607">
        <v>6030</v>
      </c>
      <c r="BA4607" t="s">
        <v>20800</v>
      </c>
      <c r="BB4607" t="s">
        <v>937</v>
      </c>
      <c r="BC4607">
        <v>136</v>
      </c>
      <c r="BD4607">
        <v>6030</v>
      </c>
      <c r="BE4607" t="s">
        <v>13952</v>
      </c>
      <c r="BF4607" t="s">
        <v>937</v>
      </c>
      <c r="BH4607">
        <v>141</v>
      </c>
      <c r="BI4607">
        <v>6030</v>
      </c>
      <c r="BJ4607" t="s">
        <v>7304</v>
      </c>
      <c r="BK4607" t="s">
        <v>937</v>
      </c>
    </row>
    <row r="4608" spans="43:63" x14ac:dyDescent="0.2">
      <c r="AQ4608">
        <v>135</v>
      </c>
      <c r="AR4608">
        <v>6040</v>
      </c>
      <c r="AS4608" t="s">
        <v>34547</v>
      </c>
      <c r="AT4608" t="s">
        <v>937</v>
      </c>
      <c r="AU4608">
        <v>135</v>
      </c>
      <c r="AV4608">
        <v>6040</v>
      </c>
      <c r="AW4608" t="s">
        <v>27649</v>
      </c>
      <c r="AX4608" t="s">
        <v>937</v>
      </c>
      <c r="AY4608">
        <v>136</v>
      </c>
      <c r="AZ4608">
        <v>6040</v>
      </c>
      <c r="BA4608" t="s">
        <v>20801</v>
      </c>
      <c r="BB4608" t="s">
        <v>937</v>
      </c>
      <c r="BC4608">
        <v>136</v>
      </c>
      <c r="BD4608">
        <v>6040</v>
      </c>
      <c r="BE4608" t="s">
        <v>13953</v>
      </c>
      <c r="BF4608" t="s">
        <v>937</v>
      </c>
      <c r="BH4608">
        <v>141</v>
      </c>
      <c r="BI4608">
        <v>6040</v>
      </c>
      <c r="BJ4608" t="s">
        <v>7305</v>
      </c>
      <c r="BK4608" t="s">
        <v>936</v>
      </c>
    </row>
    <row r="4609" spans="43:63" x14ac:dyDescent="0.2">
      <c r="AQ4609">
        <v>135</v>
      </c>
      <c r="AR4609">
        <v>6070</v>
      </c>
      <c r="AS4609" t="s">
        <v>34548</v>
      </c>
      <c r="AT4609" t="s">
        <v>936</v>
      </c>
      <c r="AU4609">
        <v>135</v>
      </c>
      <c r="AV4609">
        <v>6070</v>
      </c>
      <c r="AW4609" t="s">
        <v>27650</v>
      </c>
      <c r="AX4609" t="s">
        <v>936</v>
      </c>
      <c r="AY4609">
        <v>136</v>
      </c>
      <c r="AZ4609">
        <v>6070</v>
      </c>
      <c r="BA4609" t="s">
        <v>20802</v>
      </c>
      <c r="BB4609" t="s">
        <v>937</v>
      </c>
      <c r="BC4609">
        <v>136</v>
      </c>
      <c r="BD4609">
        <v>6070</v>
      </c>
      <c r="BE4609" t="s">
        <v>13954</v>
      </c>
      <c r="BF4609" t="s">
        <v>937</v>
      </c>
      <c r="BH4609">
        <v>141</v>
      </c>
      <c r="BI4609">
        <v>6070</v>
      </c>
      <c r="BJ4609" t="s">
        <v>7306</v>
      </c>
      <c r="BK4609" t="s">
        <v>937</v>
      </c>
    </row>
    <row r="4610" spans="43:63" x14ac:dyDescent="0.2">
      <c r="AQ4610">
        <v>135</v>
      </c>
      <c r="AR4610">
        <v>6080</v>
      </c>
      <c r="AS4610" t="s">
        <v>34549</v>
      </c>
      <c r="AT4610" t="s">
        <v>938</v>
      </c>
      <c r="AU4610">
        <v>135</v>
      </c>
      <c r="AV4610">
        <v>6080</v>
      </c>
      <c r="AW4610" t="s">
        <v>27651</v>
      </c>
      <c r="AX4610" t="s">
        <v>938</v>
      </c>
      <c r="AY4610">
        <v>136</v>
      </c>
      <c r="AZ4610">
        <v>6080</v>
      </c>
      <c r="BA4610" t="s">
        <v>20803</v>
      </c>
      <c r="BB4610" t="s">
        <v>936</v>
      </c>
      <c r="BC4610">
        <v>136</v>
      </c>
      <c r="BD4610">
        <v>6080</v>
      </c>
      <c r="BE4610" t="s">
        <v>13955</v>
      </c>
      <c r="BF4610" t="s">
        <v>936</v>
      </c>
      <c r="BH4610">
        <v>141</v>
      </c>
      <c r="BI4610">
        <v>6080</v>
      </c>
      <c r="BJ4610" t="s">
        <v>7307</v>
      </c>
      <c r="BK4610" t="s">
        <v>936</v>
      </c>
    </row>
    <row r="4611" spans="43:63" x14ac:dyDescent="0.2">
      <c r="AQ4611">
        <v>135</v>
      </c>
      <c r="AR4611">
        <v>6090</v>
      </c>
      <c r="AS4611" t="s">
        <v>34550</v>
      </c>
      <c r="AT4611" t="s">
        <v>937</v>
      </c>
      <c r="AU4611">
        <v>135</v>
      </c>
      <c r="AV4611">
        <v>6090</v>
      </c>
      <c r="AW4611" t="s">
        <v>27652</v>
      </c>
      <c r="AX4611" t="s">
        <v>937</v>
      </c>
      <c r="AY4611">
        <v>136</v>
      </c>
      <c r="AZ4611">
        <v>6090</v>
      </c>
      <c r="BA4611" t="s">
        <v>20804</v>
      </c>
      <c r="BB4611" t="s">
        <v>937</v>
      </c>
      <c r="BC4611">
        <v>136</v>
      </c>
      <c r="BD4611">
        <v>6090</v>
      </c>
      <c r="BE4611" t="s">
        <v>13956</v>
      </c>
      <c r="BF4611" t="s">
        <v>937</v>
      </c>
      <c r="BH4611">
        <v>141</v>
      </c>
      <c r="BI4611">
        <v>6090</v>
      </c>
      <c r="BJ4611" t="s">
        <v>7308</v>
      </c>
      <c r="BK4611" t="s">
        <v>937</v>
      </c>
    </row>
    <row r="4612" spans="43:63" x14ac:dyDescent="0.2">
      <c r="AQ4612">
        <v>135</v>
      </c>
      <c r="AR4612">
        <v>6100</v>
      </c>
      <c r="AS4612" t="s">
        <v>34551</v>
      </c>
      <c r="AT4612" t="s">
        <v>937</v>
      </c>
      <c r="AU4612">
        <v>135</v>
      </c>
      <c r="AV4612">
        <v>6100</v>
      </c>
      <c r="AW4612" t="s">
        <v>27653</v>
      </c>
      <c r="AX4612" t="s">
        <v>937</v>
      </c>
      <c r="AY4612">
        <v>136</v>
      </c>
      <c r="AZ4612">
        <v>6100</v>
      </c>
      <c r="BA4612" t="s">
        <v>20805</v>
      </c>
      <c r="BB4612" t="s">
        <v>937</v>
      </c>
      <c r="BC4612">
        <v>136</v>
      </c>
      <c r="BD4612">
        <v>6100</v>
      </c>
      <c r="BE4612" t="s">
        <v>13957</v>
      </c>
      <c r="BF4612" t="s">
        <v>937</v>
      </c>
      <c r="BH4612">
        <v>141</v>
      </c>
      <c r="BI4612">
        <v>6100</v>
      </c>
      <c r="BJ4612" t="s">
        <v>7309</v>
      </c>
      <c r="BK4612" t="s">
        <v>937</v>
      </c>
    </row>
    <row r="4613" spans="43:63" x14ac:dyDescent="0.2">
      <c r="AQ4613">
        <v>135</v>
      </c>
      <c r="AR4613">
        <v>6101</v>
      </c>
      <c r="AS4613" t="s">
        <v>34552</v>
      </c>
      <c r="AT4613" t="s">
        <v>937</v>
      </c>
      <c r="AU4613">
        <v>135</v>
      </c>
      <c r="AV4613">
        <v>6101</v>
      </c>
      <c r="AW4613" t="s">
        <v>27654</v>
      </c>
      <c r="AX4613" t="s">
        <v>937</v>
      </c>
      <c r="AY4613">
        <v>136</v>
      </c>
      <c r="AZ4613">
        <v>6101</v>
      </c>
      <c r="BA4613" t="s">
        <v>20806</v>
      </c>
      <c r="BB4613" t="s">
        <v>936</v>
      </c>
      <c r="BC4613">
        <v>136</v>
      </c>
      <c r="BD4613">
        <v>6101</v>
      </c>
      <c r="BE4613" t="s">
        <v>13958</v>
      </c>
      <c r="BF4613" t="s">
        <v>936</v>
      </c>
      <c r="BH4613">
        <v>141</v>
      </c>
      <c r="BI4613">
        <v>6101</v>
      </c>
      <c r="BJ4613" t="s">
        <v>7310</v>
      </c>
      <c r="BK4613" t="s">
        <v>939</v>
      </c>
    </row>
    <row r="4614" spans="43:63" x14ac:dyDescent="0.2">
      <c r="AQ4614">
        <v>135</v>
      </c>
      <c r="AR4614">
        <v>6110</v>
      </c>
      <c r="AS4614" t="s">
        <v>34553</v>
      </c>
      <c r="AT4614" t="s">
        <v>936</v>
      </c>
      <c r="AU4614">
        <v>135</v>
      </c>
      <c r="AV4614">
        <v>6110</v>
      </c>
      <c r="AW4614" t="s">
        <v>27655</v>
      </c>
      <c r="AX4614" t="s">
        <v>936</v>
      </c>
      <c r="AY4614">
        <v>136</v>
      </c>
      <c r="AZ4614">
        <v>6110</v>
      </c>
      <c r="BA4614" t="s">
        <v>20807</v>
      </c>
      <c r="BB4614" t="s">
        <v>936</v>
      </c>
      <c r="BC4614">
        <v>136</v>
      </c>
      <c r="BD4614">
        <v>6110</v>
      </c>
      <c r="BE4614" t="s">
        <v>13959</v>
      </c>
      <c r="BF4614" t="s">
        <v>936</v>
      </c>
      <c r="BH4614">
        <v>141</v>
      </c>
      <c r="BI4614">
        <v>6110</v>
      </c>
      <c r="BJ4614" t="s">
        <v>7311</v>
      </c>
      <c r="BK4614" t="s">
        <v>936</v>
      </c>
    </row>
    <row r="4615" spans="43:63" x14ac:dyDescent="0.2">
      <c r="AQ4615">
        <v>135</v>
      </c>
      <c r="AR4615">
        <v>6130</v>
      </c>
      <c r="AS4615" t="s">
        <v>34554</v>
      </c>
      <c r="AT4615" t="s">
        <v>936</v>
      </c>
      <c r="AU4615">
        <v>135</v>
      </c>
      <c r="AV4615">
        <v>6130</v>
      </c>
      <c r="AW4615" t="s">
        <v>27656</v>
      </c>
      <c r="AX4615" t="s">
        <v>937</v>
      </c>
      <c r="AY4615">
        <v>136</v>
      </c>
      <c r="AZ4615">
        <v>6130</v>
      </c>
      <c r="BA4615" t="s">
        <v>20808</v>
      </c>
      <c r="BB4615" t="s">
        <v>936</v>
      </c>
      <c r="BC4615">
        <v>136</v>
      </c>
      <c r="BD4615">
        <v>6130</v>
      </c>
      <c r="BE4615" t="s">
        <v>13960</v>
      </c>
      <c r="BF4615" t="s">
        <v>936</v>
      </c>
      <c r="BH4615">
        <v>141</v>
      </c>
      <c r="BI4615">
        <v>6130</v>
      </c>
      <c r="BJ4615" t="s">
        <v>7312</v>
      </c>
      <c r="BK4615" t="s">
        <v>936</v>
      </c>
    </row>
    <row r="4616" spans="43:63" x14ac:dyDescent="0.2">
      <c r="AQ4616">
        <v>135</v>
      </c>
      <c r="AR4616">
        <v>6131</v>
      </c>
      <c r="AS4616" t="s">
        <v>34555</v>
      </c>
      <c r="AT4616" t="s">
        <v>937</v>
      </c>
      <c r="AU4616">
        <v>135</v>
      </c>
      <c r="AV4616">
        <v>6131</v>
      </c>
      <c r="AW4616" t="s">
        <v>27657</v>
      </c>
      <c r="AX4616" t="s">
        <v>937</v>
      </c>
      <c r="AY4616">
        <v>136</v>
      </c>
      <c r="AZ4616">
        <v>6131</v>
      </c>
      <c r="BA4616" t="s">
        <v>20809</v>
      </c>
      <c r="BB4616" t="s">
        <v>936</v>
      </c>
      <c r="BC4616">
        <v>136</v>
      </c>
      <c r="BD4616">
        <v>6131</v>
      </c>
      <c r="BE4616" t="s">
        <v>13961</v>
      </c>
      <c r="BF4616" t="s">
        <v>936</v>
      </c>
      <c r="BH4616">
        <v>141</v>
      </c>
      <c r="BI4616">
        <v>6131</v>
      </c>
      <c r="BJ4616" t="s">
        <v>7313</v>
      </c>
      <c r="BK4616" t="s">
        <v>939</v>
      </c>
    </row>
    <row r="4617" spans="43:63" x14ac:dyDescent="0.2">
      <c r="AQ4617">
        <v>135</v>
      </c>
      <c r="AR4617">
        <v>6140</v>
      </c>
      <c r="AS4617" t="s">
        <v>34556</v>
      </c>
      <c r="AT4617" t="s">
        <v>937</v>
      </c>
      <c r="AU4617">
        <v>135</v>
      </c>
      <c r="AV4617">
        <v>6140</v>
      </c>
      <c r="AW4617" t="s">
        <v>27658</v>
      </c>
      <c r="AX4617" t="s">
        <v>937</v>
      </c>
      <c r="AY4617">
        <v>136</v>
      </c>
      <c r="AZ4617">
        <v>6140</v>
      </c>
      <c r="BA4617" t="s">
        <v>20810</v>
      </c>
      <c r="BB4617" t="s">
        <v>937</v>
      </c>
      <c r="BC4617">
        <v>136</v>
      </c>
      <c r="BD4617">
        <v>6140</v>
      </c>
      <c r="BE4617" t="s">
        <v>13962</v>
      </c>
      <c r="BF4617" t="s">
        <v>937</v>
      </c>
      <c r="BH4617">
        <v>141</v>
      </c>
      <c r="BI4617">
        <v>6140</v>
      </c>
      <c r="BJ4617" t="s">
        <v>7314</v>
      </c>
      <c r="BK4617" t="s">
        <v>937</v>
      </c>
    </row>
    <row r="4618" spans="43:63" x14ac:dyDescent="0.2">
      <c r="AQ4618">
        <v>135</v>
      </c>
      <c r="AR4618">
        <v>6150</v>
      </c>
      <c r="AS4618" t="s">
        <v>34557</v>
      </c>
      <c r="AT4618" t="s">
        <v>938</v>
      </c>
      <c r="AU4618">
        <v>135</v>
      </c>
      <c r="AV4618">
        <v>6150</v>
      </c>
      <c r="AW4618" t="s">
        <v>27659</v>
      </c>
      <c r="AX4618" t="s">
        <v>938</v>
      </c>
      <c r="AY4618">
        <v>136</v>
      </c>
      <c r="AZ4618">
        <v>6150</v>
      </c>
      <c r="BA4618" t="s">
        <v>20811</v>
      </c>
      <c r="BB4618" t="s">
        <v>937</v>
      </c>
      <c r="BC4618">
        <v>136</v>
      </c>
      <c r="BD4618">
        <v>6150</v>
      </c>
      <c r="BE4618" t="s">
        <v>13963</v>
      </c>
      <c r="BF4618" t="s">
        <v>937</v>
      </c>
      <c r="BH4618">
        <v>141</v>
      </c>
      <c r="BI4618">
        <v>6150</v>
      </c>
      <c r="BJ4618" t="s">
        <v>7315</v>
      </c>
      <c r="BK4618" t="s">
        <v>939</v>
      </c>
    </row>
    <row r="4619" spans="43:63" x14ac:dyDescent="0.2">
      <c r="AQ4619">
        <v>135</v>
      </c>
      <c r="AR4619">
        <v>6160</v>
      </c>
      <c r="AS4619" t="s">
        <v>34558</v>
      </c>
      <c r="AT4619" t="s">
        <v>939</v>
      </c>
      <c r="AU4619">
        <v>135</v>
      </c>
      <c r="AV4619">
        <v>6160</v>
      </c>
      <c r="AW4619" t="s">
        <v>27660</v>
      </c>
      <c r="AX4619" t="s">
        <v>939</v>
      </c>
      <c r="AY4619">
        <v>136</v>
      </c>
      <c r="AZ4619">
        <v>6160</v>
      </c>
      <c r="BA4619" t="s">
        <v>20812</v>
      </c>
      <c r="BB4619" t="s">
        <v>937</v>
      </c>
      <c r="BC4619">
        <v>136</v>
      </c>
      <c r="BD4619">
        <v>6160</v>
      </c>
      <c r="BE4619" t="s">
        <v>13964</v>
      </c>
      <c r="BF4619" t="s">
        <v>937</v>
      </c>
      <c r="BH4619">
        <v>141</v>
      </c>
      <c r="BI4619">
        <v>6160</v>
      </c>
      <c r="BJ4619" t="s">
        <v>7316</v>
      </c>
      <c r="BK4619" t="s">
        <v>937</v>
      </c>
    </row>
    <row r="4620" spans="43:63" x14ac:dyDescent="0.2">
      <c r="AQ4620">
        <v>135</v>
      </c>
      <c r="AR4620">
        <v>6170</v>
      </c>
      <c r="AS4620" t="s">
        <v>34559</v>
      </c>
      <c r="AT4620" t="s">
        <v>936</v>
      </c>
      <c r="AU4620">
        <v>135</v>
      </c>
      <c r="AV4620">
        <v>6170</v>
      </c>
      <c r="AW4620" t="s">
        <v>27661</v>
      </c>
      <c r="AX4620" t="s">
        <v>936</v>
      </c>
      <c r="AY4620">
        <v>136</v>
      </c>
      <c r="AZ4620">
        <v>6170</v>
      </c>
      <c r="BA4620" t="s">
        <v>20813</v>
      </c>
      <c r="BB4620" t="s">
        <v>936</v>
      </c>
      <c r="BC4620">
        <v>136</v>
      </c>
      <c r="BD4620">
        <v>6170</v>
      </c>
      <c r="BE4620" t="s">
        <v>13965</v>
      </c>
      <c r="BF4620" t="s">
        <v>936</v>
      </c>
      <c r="BH4620">
        <v>141</v>
      </c>
      <c r="BI4620">
        <v>6170</v>
      </c>
      <c r="BJ4620" t="s">
        <v>7317</v>
      </c>
      <c r="BK4620" t="s">
        <v>936</v>
      </c>
    </row>
    <row r="4621" spans="43:63" x14ac:dyDescent="0.2">
      <c r="AQ4621">
        <v>135</v>
      </c>
      <c r="AR4621">
        <v>6180</v>
      </c>
      <c r="AS4621" t="s">
        <v>34560</v>
      </c>
      <c r="AT4621" t="s">
        <v>939</v>
      </c>
      <c r="AU4621">
        <v>135</v>
      </c>
      <c r="AV4621">
        <v>6180</v>
      </c>
      <c r="AW4621" t="s">
        <v>27662</v>
      </c>
      <c r="AX4621" t="s">
        <v>939</v>
      </c>
      <c r="AY4621">
        <v>136</v>
      </c>
      <c r="AZ4621">
        <v>6180</v>
      </c>
      <c r="BA4621" t="s">
        <v>20814</v>
      </c>
      <c r="BB4621" t="s">
        <v>937</v>
      </c>
      <c r="BC4621">
        <v>136</v>
      </c>
      <c r="BD4621">
        <v>6180</v>
      </c>
      <c r="BE4621" t="s">
        <v>13966</v>
      </c>
      <c r="BF4621" t="s">
        <v>937</v>
      </c>
      <c r="BH4621">
        <v>141</v>
      </c>
      <c r="BI4621">
        <v>6180</v>
      </c>
      <c r="BJ4621" t="s">
        <v>7318</v>
      </c>
      <c r="BK4621" t="s">
        <v>936</v>
      </c>
    </row>
    <row r="4622" spans="43:63" x14ac:dyDescent="0.2">
      <c r="AQ4622">
        <v>135</v>
      </c>
      <c r="AR4622">
        <v>6190</v>
      </c>
      <c r="AS4622" t="s">
        <v>34561</v>
      </c>
      <c r="AT4622" t="s">
        <v>939</v>
      </c>
      <c r="AU4622">
        <v>135</v>
      </c>
      <c r="AV4622">
        <v>6190</v>
      </c>
      <c r="AW4622" t="s">
        <v>27663</v>
      </c>
      <c r="AX4622" t="s">
        <v>939</v>
      </c>
      <c r="AY4622">
        <v>136</v>
      </c>
      <c r="AZ4622">
        <v>6190</v>
      </c>
      <c r="BA4622" t="s">
        <v>20815</v>
      </c>
      <c r="BB4622" t="s">
        <v>937</v>
      </c>
      <c r="BC4622">
        <v>136</v>
      </c>
      <c r="BD4622">
        <v>6190</v>
      </c>
      <c r="BE4622" t="s">
        <v>13967</v>
      </c>
      <c r="BF4622" t="s">
        <v>937</v>
      </c>
      <c r="BH4622">
        <v>141</v>
      </c>
      <c r="BI4622">
        <v>6190</v>
      </c>
      <c r="BJ4622" t="s">
        <v>7319</v>
      </c>
      <c r="BK4622" t="s">
        <v>936</v>
      </c>
    </row>
    <row r="4623" spans="43:63" x14ac:dyDescent="0.2">
      <c r="AQ4623">
        <v>135</v>
      </c>
      <c r="AR4623">
        <v>6200</v>
      </c>
      <c r="AS4623" t="s">
        <v>34562</v>
      </c>
      <c r="AT4623" t="s">
        <v>938</v>
      </c>
      <c r="AU4623">
        <v>135</v>
      </c>
      <c r="AV4623">
        <v>6200</v>
      </c>
      <c r="AW4623" t="s">
        <v>27664</v>
      </c>
      <c r="AX4623" t="s">
        <v>938</v>
      </c>
      <c r="AY4623">
        <v>136</v>
      </c>
      <c r="AZ4623">
        <v>6200</v>
      </c>
      <c r="BA4623" t="s">
        <v>20816</v>
      </c>
      <c r="BB4623" t="s">
        <v>939</v>
      </c>
      <c r="BC4623">
        <v>136</v>
      </c>
      <c r="BD4623">
        <v>6200</v>
      </c>
      <c r="BE4623" t="s">
        <v>13968</v>
      </c>
      <c r="BF4623" t="s">
        <v>939</v>
      </c>
      <c r="BH4623">
        <v>141</v>
      </c>
      <c r="BI4623">
        <v>6200</v>
      </c>
      <c r="BJ4623" t="s">
        <v>7320</v>
      </c>
      <c r="BK4623" t="s">
        <v>937</v>
      </c>
    </row>
    <row r="4624" spans="43:63" x14ac:dyDescent="0.2">
      <c r="AQ4624">
        <v>135</v>
      </c>
      <c r="AR4624">
        <v>6210</v>
      </c>
      <c r="AS4624" t="s">
        <v>34563</v>
      </c>
      <c r="AT4624" t="s">
        <v>936</v>
      </c>
      <c r="AU4624">
        <v>135</v>
      </c>
      <c r="AV4624">
        <v>6210</v>
      </c>
      <c r="AW4624" t="s">
        <v>27665</v>
      </c>
      <c r="AX4624" t="s">
        <v>936</v>
      </c>
      <c r="AY4624">
        <v>136</v>
      </c>
      <c r="AZ4624">
        <v>6210</v>
      </c>
      <c r="BA4624" t="s">
        <v>20817</v>
      </c>
      <c r="BB4624" t="s">
        <v>936</v>
      </c>
      <c r="BC4624">
        <v>136</v>
      </c>
      <c r="BD4624">
        <v>6210</v>
      </c>
      <c r="BE4624" t="s">
        <v>13969</v>
      </c>
      <c r="BF4624" t="s">
        <v>936</v>
      </c>
      <c r="BH4624">
        <v>141</v>
      </c>
      <c r="BI4624">
        <v>6210</v>
      </c>
      <c r="BJ4624" t="s">
        <v>7321</v>
      </c>
      <c r="BK4624" t="s">
        <v>936</v>
      </c>
    </row>
    <row r="4625" spans="43:63" x14ac:dyDescent="0.2">
      <c r="AQ4625">
        <v>135</v>
      </c>
      <c r="AR4625">
        <v>6240</v>
      </c>
      <c r="AS4625" t="s">
        <v>34564</v>
      </c>
      <c r="AT4625" t="s">
        <v>937</v>
      </c>
      <c r="AU4625">
        <v>135</v>
      </c>
      <c r="AV4625">
        <v>6240</v>
      </c>
      <c r="AW4625" t="s">
        <v>27666</v>
      </c>
      <c r="AX4625" t="s">
        <v>937</v>
      </c>
      <c r="AY4625">
        <v>136</v>
      </c>
      <c r="AZ4625">
        <v>6240</v>
      </c>
      <c r="BA4625" t="s">
        <v>20818</v>
      </c>
      <c r="BB4625" t="s">
        <v>937</v>
      </c>
      <c r="BC4625">
        <v>136</v>
      </c>
      <c r="BD4625">
        <v>6240</v>
      </c>
      <c r="BE4625" t="s">
        <v>13970</v>
      </c>
      <c r="BF4625" t="s">
        <v>937</v>
      </c>
      <c r="BH4625">
        <v>141</v>
      </c>
      <c r="BI4625">
        <v>6240</v>
      </c>
      <c r="BJ4625" t="s">
        <v>7322</v>
      </c>
      <c r="BK4625" t="s">
        <v>937</v>
      </c>
    </row>
    <row r="4626" spans="43:63" x14ac:dyDescent="0.2">
      <c r="AQ4626">
        <v>135</v>
      </c>
      <c r="AR4626">
        <v>6250</v>
      </c>
      <c r="AS4626" t="s">
        <v>34565</v>
      </c>
      <c r="AT4626" t="s">
        <v>936</v>
      </c>
      <c r="AU4626">
        <v>135</v>
      </c>
      <c r="AV4626">
        <v>6250</v>
      </c>
      <c r="AW4626" t="s">
        <v>27667</v>
      </c>
      <c r="AX4626" t="s">
        <v>936</v>
      </c>
      <c r="AY4626">
        <v>136</v>
      </c>
      <c r="AZ4626">
        <v>6250</v>
      </c>
      <c r="BA4626" t="s">
        <v>20819</v>
      </c>
      <c r="BB4626" t="s">
        <v>936</v>
      </c>
      <c r="BC4626">
        <v>136</v>
      </c>
      <c r="BD4626">
        <v>6250</v>
      </c>
      <c r="BE4626" t="s">
        <v>13971</v>
      </c>
      <c r="BF4626" t="s">
        <v>936</v>
      </c>
      <c r="BH4626">
        <v>141</v>
      </c>
      <c r="BI4626">
        <v>6250</v>
      </c>
      <c r="BJ4626" t="s">
        <v>7323</v>
      </c>
      <c r="BK4626" t="s">
        <v>936</v>
      </c>
    </row>
    <row r="4627" spans="43:63" x14ac:dyDescent="0.2">
      <c r="AQ4627">
        <v>135</v>
      </c>
      <c r="AR4627">
        <v>6256</v>
      </c>
      <c r="AS4627" t="s">
        <v>34566</v>
      </c>
      <c r="AT4627" t="s">
        <v>936</v>
      </c>
      <c r="AU4627">
        <v>135</v>
      </c>
      <c r="AV4627">
        <v>6256</v>
      </c>
      <c r="AW4627" t="s">
        <v>27668</v>
      </c>
      <c r="AX4627" t="s">
        <v>936</v>
      </c>
      <c r="AY4627">
        <v>136</v>
      </c>
      <c r="AZ4627">
        <v>6256</v>
      </c>
      <c r="BA4627" t="s">
        <v>20820</v>
      </c>
      <c r="BB4627" t="s">
        <v>936</v>
      </c>
      <c r="BC4627">
        <v>136</v>
      </c>
      <c r="BD4627">
        <v>6256</v>
      </c>
      <c r="BE4627" t="s">
        <v>13972</v>
      </c>
      <c r="BF4627" t="s">
        <v>936</v>
      </c>
      <c r="BH4627">
        <v>141</v>
      </c>
      <c r="BI4627">
        <v>6256</v>
      </c>
      <c r="BJ4627" t="s">
        <v>7324</v>
      </c>
      <c r="BK4627" t="s">
        <v>936</v>
      </c>
    </row>
    <row r="4628" spans="43:63" x14ac:dyDescent="0.2">
      <c r="AQ4628">
        <v>135</v>
      </c>
      <c r="AR4628">
        <v>6260</v>
      </c>
      <c r="AS4628" t="s">
        <v>34567</v>
      </c>
      <c r="AT4628" t="s">
        <v>937</v>
      </c>
      <c r="AU4628">
        <v>135</v>
      </c>
      <c r="AV4628">
        <v>6260</v>
      </c>
      <c r="AW4628" t="s">
        <v>27669</v>
      </c>
      <c r="AX4628" t="s">
        <v>937</v>
      </c>
      <c r="AY4628">
        <v>136</v>
      </c>
      <c r="AZ4628">
        <v>6260</v>
      </c>
      <c r="BA4628" t="s">
        <v>20821</v>
      </c>
      <c r="BB4628" t="s">
        <v>937</v>
      </c>
      <c r="BC4628">
        <v>136</v>
      </c>
      <c r="BD4628">
        <v>6260</v>
      </c>
      <c r="BE4628" t="s">
        <v>13973</v>
      </c>
      <c r="BF4628" t="s">
        <v>937</v>
      </c>
      <c r="BH4628">
        <v>141</v>
      </c>
      <c r="BI4628">
        <v>6260</v>
      </c>
      <c r="BJ4628" t="s">
        <v>7325</v>
      </c>
      <c r="BK4628" t="s">
        <v>937</v>
      </c>
    </row>
    <row r="4629" spans="43:63" x14ac:dyDescent="0.2">
      <c r="AQ4629">
        <v>135</v>
      </c>
      <c r="AR4629">
        <v>6270</v>
      </c>
      <c r="AS4629" t="s">
        <v>34568</v>
      </c>
      <c r="AT4629" t="s">
        <v>937</v>
      </c>
      <c r="AU4629">
        <v>135</v>
      </c>
      <c r="AV4629">
        <v>6270</v>
      </c>
      <c r="AW4629" t="s">
        <v>27670</v>
      </c>
      <c r="AX4629" t="s">
        <v>937</v>
      </c>
      <c r="AY4629">
        <v>136</v>
      </c>
      <c r="AZ4629">
        <v>6270</v>
      </c>
      <c r="BA4629" t="s">
        <v>20822</v>
      </c>
      <c r="BB4629" t="s">
        <v>937</v>
      </c>
      <c r="BC4629">
        <v>136</v>
      </c>
      <c r="BD4629">
        <v>6270</v>
      </c>
      <c r="BE4629" t="s">
        <v>13974</v>
      </c>
      <c r="BF4629" t="s">
        <v>937</v>
      </c>
      <c r="BH4629">
        <v>141</v>
      </c>
      <c r="BI4629">
        <v>6270</v>
      </c>
      <c r="BJ4629" t="s">
        <v>7326</v>
      </c>
      <c r="BK4629" t="s">
        <v>937</v>
      </c>
    </row>
    <row r="4630" spans="43:63" x14ac:dyDescent="0.2">
      <c r="AQ4630">
        <v>135</v>
      </c>
      <c r="AR4630">
        <v>6280</v>
      </c>
      <c r="AS4630" t="s">
        <v>34569</v>
      </c>
      <c r="AT4630" t="s">
        <v>937</v>
      </c>
      <c r="AU4630">
        <v>135</v>
      </c>
      <c r="AV4630">
        <v>6280</v>
      </c>
      <c r="AW4630" t="s">
        <v>27671</v>
      </c>
      <c r="AX4630" t="s">
        <v>937</v>
      </c>
      <c r="AY4630">
        <v>136</v>
      </c>
      <c r="AZ4630">
        <v>6280</v>
      </c>
      <c r="BA4630" t="s">
        <v>20823</v>
      </c>
      <c r="BB4630" t="s">
        <v>936</v>
      </c>
      <c r="BC4630">
        <v>136</v>
      </c>
      <c r="BD4630">
        <v>6280</v>
      </c>
      <c r="BE4630" t="s">
        <v>13975</v>
      </c>
      <c r="BF4630" t="s">
        <v>936</v>
      </c>
      <c r="BH4630">
        <v>141</v>
      </c>
      <c r="BI4630">
        <v>6280</v>
      </c>
      <c r="BJ4630" t="s">
        <v>7327</v>
      </c>
      <c r="BK4630" t="s">
        <v>936</v>
      </c>
    </row>
    <row r="4631" spans="43:63" x14ac:dyDescent="0.2">
      <c r="AQ4631">
        <v>135</v>
      </c>
      <c r="AR4631">
        <v>6290</v>
      </c>
      <c r="AS4631" t="s">
        <v>34570</v>
      </c>
      <c r="AT4631" t="s">
        <v>936</v>
      </c>
      <c r="AU4631">
        <v>135</v>
      </c>
      <c r="AV4631">
        <v>6290</v>
      </c>
      <c r="AW4631" t="s">
        <v>27672</v>
      </c>
      <c r="AX4631" t="s">
        <v>936</v>
      </c>
      <c r="AY4631">
        <v>136</v>
      </c>
      <c r="AZ4631">
        <v>6290</v>
      </c>
      <c r="BA4631" t="s">
        <v>20824</v>
      </c>
      <c r="BB4631" t="s">
        <v>936</v>
      </c>
      <c r="BC4631">
        <v>136</v>
      </c>
      <c r="BD4631">
        <v>6290</v>
      </c>
      <c r="BE4631" t="s">
        <v>13976</v>
      </c>
      <c r="BF4631" t="s">
        <v>936</v>
      </c>
      <c r="BH4631">
        <v>141</v>
      </c>
      <c r="BI4631">
        <v>6290</v>
      </c>
      <c r="BJ4631" t="s">
        <v>7328</v>
      </c>
      <c r="BK4631" t="s">
        <v>936</v>
      </c>
    </row>
    <row r="4632" spans="43:63" x14ac:dyDescent="0.2">
      <c r="AQ4632">
        <v>135</v>
      </c>
      <c r="AR4632">
        <v>6300</v>
      </c>
      <c r="AS4632" t="s">
        <v>34571</v>
      </c>
      <c r="AT4632" t="s">
        <v>936</v>
      </c>
      <c r="AU4632">
        <v>135</v>
      </c>
      <c r="AV4632">
        <v>6300</v>
      </c>
      <c r="AW4632" t="s">
        <v>27673</v>
      </c>
      <c r="AX4632" t="s">
        <v>936</v>
      </c>
      <c r="AY4632">
        <v>136</v>
      </c>
      <c r="AZ4632">
        <v>6300</v>
      </c>
      <c r="BA4632" t="s">
        <v>20825</v>
      </c>
      <c r="BB4632" t="s">
        <v>936</v>
      </c>
      <c r="BC4632">
        <v>136</v>
      </c>
      <c r="BD4632">
        <v>6300</v>
      </c>
      <c r="BE4632" t="s">
        <v>13977</v>
      </c>
      <c r="BF4632" t="s">
        <v>936</v>
      </c>
      <c r="BH4632">
        <v>141</v>
      </c>
      <c r="BI4632">
        <v>6300</v>
      </c>
      <c r="BJ4632" t="s">
        <v>7329</v>
      </c>
      <c r="BK4632" t="s">
        <v>936</v>
      </c>
    </row>
    <row r="4633" spans="43:63" x14ac:dyDescent="0.2">
      <c r="AQ4633">
        <v>135</v>
      </c>
      <c r="AR4633">
        <v>6310</v>
      </c>
      <c r="AS4633" t="s">
        <v>34572</v>
      </c>
      <c r="AT4633" t="s">
        <v>936</v>
      </c>
      <c r="AU4633">
        <v>135</v>
      </c>
      <c r="AV4633">
        <v>6310</v>
      </c>
      <c r="AW4633" t="s">
        <v>27674</v>
      </c>
      <c r="AX4633" t="s">
        <v>936</v>
      </c>
      <c r="AY4633">
        <v>136</v>
      </c>
      <c r="AZ4633">
        <v>6310</v>
      </c>
      <c r="BA4633" t="s">
        <v>20826</v>
      </c>
      <c r="BB4633" t="s">
        <v>936</v>
      </c>
      <c r="BC4633">
        <v>136</v>
      </c>
      <c r="BD4633">
        <v>6310</v>
      </c>
      <c r="BE4633" t="s">
        <v>13978</v>
      </c>
      <c r="BF4633" t="s">
        <v>936</v>
      </c>
      <c r="BH4633">
        <v>141</v>
      </c>
      <c r="BI4633">
        <v>6310</v>
      </c>
      <c r="BJ4633" t="s">
        <v>7330</v>
      </c>
      <c r="BK4633" t="s">
        <v>936</v>
      </c>
    </row>
    <row r="4634" spans="43:63" x14ac:dyDescent="0.2">
      <c r="AQ4634">
        <v>135</v>
      </c>
      <c r="AR4634">
        <v>6320</v>
      </c>
      <c r="AS4634" t="s">
        <v>34573</v>
      </c>
      <c r="AT4634" t="s">
        <v>936</v>
      </c>
      <c r="AU4634">
        <v>135</v>
      </c>
      <c r="AV4634">
        <v>6320</v>
      </c>
      <c r="AW4634" t="s">
        <v>27675</v>
      </c>
      <c r="AX4634" t="s">
        <v>936</v>
      </c>
      <c r="AY4634">
        <v>136</v>
      </c>
      <c r="AZ4634">
        <v>6320</v>
      </c>
      <c r="BA4634" t="s">
        <v>20827</v>
      </c>
      <c r="BB4634" t="s">
        <v>936</v>
      </c>
      <c r="BC4634">
        <v>136</v>
      </c>
      <c r="BD4634">
        <v>6320</v>
      </c>
      <c r="BE4634" t="s">
        <v>13979</v>
      </c>
      <c r="BF4634" t="s">
        <v>936</v>
      </c>
      <c r="BH4634">
        <v>141</v>
      </c>
      <c r="BI4634">
        <v>6320</v>
      </c>
      <c r="BJ4634" t="s">
        <v>7331</v>
      </c>
      <c r="BK4634" t="s">
        <v>938</v>
      </c>
    </row>
    <row r="4635" spans="43:63" x14ac:dyDescent="0.2">
      <c r="AQ4635">
        <v>135</v>
      </c>
      <c r="AR4635">
        <v>6330</v>
      </c>
      <c r="AS4635" t="s">
        <v>34574</v>
      </c>
      <c r="AT4635" t="s">
        <v>936</v>
      </c>
      <c r="AU4635">
        <v>135</v>
      </c>
      <c r="AV4635">
        <v>6330</v>
      </c>
      <c r="AW4635" t="s">
        <v>27676</v>
      </c>
      <c r="AX4635" t="s">
        <v>936</v>
      </c>
      <c r="AY4635">
        <v>136</v>
      </c>
      <c r="AZ4635">
        <v>6330</v>
      </c>
      <c r="BA4635" t="s">
        <v>20828</v>
      </c>
      <c r="BB4635" t="s">
        <v>936</v>
      </c>
      <c r="BC4635">
        <v>136</v>
      </c>
      <c r="BD4635">
        <v>6330</v>
      </c>
      <c r="BE4635" t="s">
        <v>13980</v>
      </c>
      <c r="BF4635" t="s">
        <v>936</v>
      </c>
      <c r="BH4635">
        <v>141</v>
      </c>
      <c r="BI4635">
        <v>6330</v>
      </c>
      <c r="BJ4635" t="s">
        <v>7332</v>
      </c>
      <c r="BK4635" t="s">
        <v>936</v>
      </c>
    </row>
    <row r="4636" spans="43:63" x14ac:dyDescent="0.2">
      <c r="AQ4636">
        <v>135</v>
      </c>
      <c r="AR4636">
        <v>6340</v>
      </c>
      <c r="AS4636" t="s">
        <v>34575</v>
      </c>
      <c r="AT4636" t="s">
        <v>936</v>
      </c>
      <c r="AU4636">
        <v>135</v>
      </c>
      <c r="AV4636">
        <v>6340</v>
      </c>
      <c r="AW4636" t="s">
        <v>27677</v>
      </c>
      <c r="AX4636" t="s">
        <v>936</v>
      </c>
      <c r="AY4636">
        <v>136</v>
      </c>
      <c r="AZ4636">
        <v>6340</v>
      </c>
      <c r="BA4636" t="s">
        <v>20829</v>
      </c>
      <c r="BB4636" t="s">
        <v>936</v>
      </c>
      <c r="BC4636">
        <v>136</v>
      </c>
      <c r="BD4636">
        <v>6340</v>
      </c>
      <c r="BE4636" t="s">
        <v>13981</v>
      </c>
      <c r="BF4636" t="s">
        <v>936</v>
      </c>
      <c r="BH4636">
        <v>141</v>
      </c>
      <c r="BI4636">
        <v>6340</v>
      </c>
      <c r="BJ4636" t="s">
        <v>7333</v>
      </c>
      <c r="BK4636" t="s">
        <v>936</v>
      </c>
    </row>
    <row r="4637" spans="43:63" x14ac:dyDescent="0.2">
      <c r="AQ4637">
        <v>135</v>
      </c>
      <c r="AR4637">
        <v>6350</v>
      </c>
      <c r="AS4637" t="s">
        <v>34576</v>
      </c>
      <c r="AT4637" t="s">
        <v>936</v>
      </c>
      <c r="AU4637">
        <v>135</v>
      </c>
      <c r="AV4637">
        <v>6350</v>
      </c>
      <c r="AW4637" t="s">
        <v>27678</v>
      </c>
      <c r="AX4637" t="s">
        <v>936</v>
      </c>
      <c r="AY4637">
        <v>136</v>
      </c>
      <c r="AZ4637">
        <v>6350</v>
      </c>
      <c r="BA4637" t="s">
        <v>20830</v>
      </c>
      <c r="BB4637" t="s">
        <v>936</v>
      </c>
      <c r="BC4637">
        <v>136</v>
      </c>
      <c r="BD4637">
        <v>6350</v>
      </c>
      <c r="BE4637" t="s">
        <v>13982</v>
      </c>
      <c r="BF4637" t="s">
        <v>936</v>
      </c>
      <c r="BH4637">
        <v>141</v>
      </c>
      <c r="BI4637">
        <v>6350</v>
      </c>
      <c r="BJ4637" t="s">
        <v>7334</v>
      </c>
      <c r="BK4637" t="s">
        <v>936</v>
      </c>
    </row>
    <row r="4638" spans="43:63" x14ac:dyDescent="0.2">
      <c r="AQ4638">
        <v>135</v>
      </c>
      <c r="AR4638">
        <v>6360</v>
      </c>
      <c r="AS4638" t="s">
        <v>34577</v>
      </c>
      <c r="AT4638" t="s">
        <v>936</v>
      </c>
      <c r="AU4638">
        <v>135</v>
      </c>
      <c r="AV4638">
        <v>6360</v>
      </c>
      <c r="AW4638" t="s">
        <v>27679</v>
      </c>
      <c r="AX4638" t="s">
        <v>936</v>
      </c>
      <c r="AY4638">
        <v>136</v>
      </c>
      <c r="AZ4638">
        <v>6360</v>
      </c>
      <c r="BA4638" t="s">
        <v>20831</v>
      </c>
      <c r="BB4638" t="s">
        <v>936</v>
      </c>
      <c r="BC4638">
        <v>136</v>
      </c>
      <c r="BD4638">
        <v>6360</v>
      </c>
      <c r="BE4638" t="s">
        <v>13983</v>
      </c>
      <c r="BF4638" t="s">
        <v>936</v>
      </c>
      <c r="BH4638">
        <v>141</v>
      </c>
      <c r="BI4638">
        <v>6360</v>
      </c>
      <c r="BJ4638" t="s">
        <v>7335</v>
      </c>
      <c r="BK4638" t="s">
        <v>936</v>
      </c>
    </row>
    <row r="4639" spans="43:63" x14ac:dyDescent="0.2">
      <c r="AQ4639">
        <v>135</v>
      </c>
      <c r="AR4639">
        <v>7205</v>
      </c>
      <c r="AS4639" t="s">
        <v>34578</v>
      </c>
      <c r="AT4639" t="s">
        <v>936</v>
      </c>
      <c r="AU4639">
        <v>135</v>
      </c>
      <c r="AV4639">
        <v>7205</v>
      </c>
      <c r="AW4639" t="s">
        <v>27680</v>
      </c>
      <c r="AX4639" t="s">
        <v>936</v>
      </c>
      <c r="AY4639">
        <v>136</v>
      </c>
      <c r="AZ4639">
        <v>7205</v>
      </c>
      <c r="BA4639" t="s">
        <v>20832</v>
      </c>
      <c r="BB4639" t="s">
        <v>937</v>
      </c>
      <c r="BC4639">
        <v>136</v>
      </c>
      <c r="BD4639">
        <v>7205</v>
      </c>
      <c r="BE4639" t="s">
        <v>13984</v>
      </c>
      <c r="BF4639" t="s">
        <v>937</v>
      </c>
      <c r="BH4639">
        <v>141</v>
      </c>
      <c r="BI4639">
        <v>7205</v>
      </c>
      <c r="BJ4639" t="s">
        <v>7336</v>
      </c>
      <c r="BK4639" t="s">
        <v>937</v>
      </c>
    </row>
    <row r="4640" spans="43:63" x14ac:dyDescent="0.2">
      <c r="AQ4640">
        <v>135</v>
      </c>
      <c r="AR4640">
        <v>7206</v>
      </c>
      <c r="AS4640" t="s">
        <v>34579</v>
      </c>
      <c r="AT4640" t="s">
        <v>936</v>
      </c>
      <c r="AU4640">
        <v>135</v>
      </c>
      <c r="AV4640">
        <v>7206</v>
      </c>
      <c r="AW4640" t="s">
        <v>27681</v>
      </c>
      <c r="AX4640" t="s">
        <v>936</v>
      </c>
      <c r="AY4640">
        <v>136</v>
      </c>
      <c r="AZ4640">
        <v>7206</v>
      </c>
      <c r="BA4640" t="s">
        <v>20833</v>
      </c>
      <c r="BB4640" t="s">
        <v>936</v>
      </c>
      <c r="BC4640">
        <v>136</v>
      </c>
      <c r="BD4640">
        <v>7206</v>
      </c>
      <c r="BE4640" t="s">
        <v>13985</v>
      </c>
      <c r="BF4640" t="s">
        <v>936</v>
      </c>
      <c r="BH4640">
        <v>141</v>
      </c>
      <c r="BI4640">
        <v>7206</v>
      </c>
      <c r="BJ4640" t="s">
        <v>7337</v>
      </c>
      <c r="BK4640" t="s">
        <v>937</v>
      </c>
    </row>
    <row r="4641" spans="43:63" x14ac:dyDescent="0.2">
      <c r="AQ4641">
        <v>135</v>
      </c>
      <c r="AR4641">
        <v>7207</v>
      </c>
      <c r="AS4641" t="s">
        <v>34580</v>
      </c>
      <c r="AT4641" t="s">
        <v>936</v>
      </c>
      <c r="AU4641">
        <v>135</v>
      </c>
      <c r="AV4641">
        <v>7207</v>
      </c>
      <c r="AW4641" t="s">
        <v>27682</v>
      </c>
      <c r="AX4641" t="s">
        <v>936</v>
      </c>
      <c r="AY4641">
        <v>136</v>
      </c>
      <c r="AZ4641">
        <v>7207</v>
      </c>
      <c r="BA4641" t="s">
        <v>20834</v>
      </c>
      <c r="BB4641" t="s">
        <v>936</v>
      </c>
      <c r="BC4641">
        <v>136</v>
      </c>
      <c r="BD4641">
        <v>7207</v>
      </c>
      <c r="BE4641" t="s">
        <v>13986</v>
      </c>
      <c r="BF4641" t="s">
        <v>936</v>
      </c>
      <c r="BH4641">
        <v>141</v>
      </c>
      <c r="BI4641">
        <v>7207</v>
      </c>
      <c r="BJ4641" t="s">
        <v>7338</v>
      </c>
      <c r="BK4641" t="s">
        <v>936</v>
      </c>
    </row>
    <row r="4642" spans="43:63" x14ac:dyDescent="0.2">
      <c r="AQ4642">
        <v>135</v>
      </c>
      <c r="AR4642">
        <v>7210</v>
      </c>
      <c r="AS4642" t="s">
        <v>34581</v>
      </c>
      <c r="AT4642" t="s">
        <v>938</v>
      </c>
      <c r="AU4642">
        <v>135</v>
      </c>
      <c r="AV4642">
        <v>7210</v>
      </c>
      <c r="AW4642" t="s">
        <v>27683</v>
      </c>
      <c r="AX4642" t="s">
        <v>938</v>
      </c>
      <c r="AY4642">
        <v>136</v>
      </c>
      <c r="AZ4642">
        <v>7210</v>
      </c>
      <c r="BA4642" t="s">
        <v>20835</v>
      </c>
      <c r="BB4642" t="s">
        <v>937</v>
      </c>
      <c r="BC4642">
        <v>136</v>
      </c>
      <c r="BD4642">
        <v>7210</v>
      </c>
      <c r="BE4642" t="s">
        <v>13987</v>
      </c>
      <c r="BF4642" t="s">
        <v>937</v>
      </c>
      <c r="BH4642">
        <v>141</v>
      </c>
      <c r="BI4642">
        <v>7210</v>
      </c>
      <c r="BJ4642" t="s">
        <v>7339</v>
      </c>
      <c r="BK4642" t="s">
        <v>939</v>
      </c>
    </row>
    <row r="4643" spans="43:63" x14ac:dyDescent="0.2">
      <c r="AQ4643">
        <v>135</v>
      </c>
      <c r="AR4643">
        <v>8073</v>
      </c>
      <c r="AS4643" t="s">
        <v>34582</v>
      </c>
      <c r="AT4643" t="s">
        <v>936</v>
      </c>
      <c r="AU4643">
        <v>135</v>
      </c>
      <c r="AV4643">
        <v>8073</v>
      </c>
      <c r="AW4643" t="s">
        <v>27684</v>
      </c>
      <c r="AX4643" t="s">
        <v>936</v>
      </c>
      <c r="AY4643">
        <v>136</v>
      </c>
      <c r="AZ4643">
        <v>8073</v>
      </c>
      <c r="BA4643" t="s">
        <v>20836</v>
      </c>
      <c r="BB4643" t="s">
        <v>936</v>
      </c>
      <c r="BC4643">
        <v>136</v>
      </c>
      <c r="BD4643">
        <v>8073</v>
      </c>
      <c r="BE4643" t="s">
        <v>13988</v>
      </c>
      <c r="BF4643" t="s">
        <v>936</v>
      </c>
      <c r="BH4643">
        <v>141</v>
      </c>
      <c r="BI4643">
        <v>8073</v>
      </c>
      <c r="BJ4643" t="s">
        <v>7340</v>
      </c>
      <c r="BK4643" t="s">
        <v>936</v>
      </c>
    </row>
    <row r="4644" spans="43:63" x14ac:dyDescent="0.2">
      <c r="AQ4644">
        <v>135</v>
      </c>
      <c r="AR4644">
        <v>8074</v>
      </c>
      <c r="AS4644" t="s">
        <v>34583</v>
      </c>
      <c r="AT4644" t="s">
        <v>937</v>
      </c>
      <c r="AU4644">
        <v>135</v>
      </c>
      <c r="AV4644">
        <v>8074</v>
      </c>
      <c r="AW4644" t="s">
        <v>27685</v>
      </c>
      <c r="AX4644" t="s">
        <v>937</v>
      </c>
      <c r="AY4644">
        <v>136</v>
      </c>
      <c r="AZ4644">
        <v>8074</v>
      </c>
      <c r="BA4644" t="s">
        <v>20837</v>
      </c>
      <c r="BB4644" t="s">
        <v>937</v>
      </c>
      <c r="BC4644">
        <v>136</v>
      </c>
      <c r="BD4644">
        <v>8074</v>
      </c>
      <c r="BE4644" t="s">
        <v>13989</v>
      </c>
      <c r="BF4644" t="s">
        <v>937</v>
      </c>
      <c r="BH4644">
        <v>141</v>
      </c>
      <c r="BI4644">
        <v>8074</v>
      </c>
      <c r="BJ4644" t="s">
        <v>7341</v>
      </c>
      <c r="BK4644" t="s">
        <v>937</v>
      </c>
    </row>
    <row r="4645" spans="43:63" x14ac:dyDescent="0.2">
      <c r="AQ4645">
        <v>135</v>
      </c>
      <c r="AR4645">
        <v>8075</v>
      </c>
      <c r="AS4645" t="s">
        <v>34584</v>
      </c>
      <c r="AT4645" t="s">
        <v>936</v>
      </c>
      <c r="AU4645">
        <v>135</v>
      </c>
      <c r="AV4645">
        <v>8075</v>
      </c>
      <c r="AW4645" t="s">
        <v>27686</v>
      </c>
      <c r="AX4645" t="s">
        <v>936</v>
      </c>
      <c r="AY4645">
        <v>136</v>
      </c>
      <c r="AZ4645">
        <v>8075</v>
      </c>
      <c r="BA4645" t="s">
        <v>20838</v>
      </c>
      <c r="BB4645" t="s">
        <v>938</v>
      </c>
      <c r="BC4645">
        <v>136</v>
      </c>
      <c r="BD4645">
        <v>8075</v>
      </c>
      <c r="BE4645" t="s">
        <v>13990</v>
      </c>
      <c r="BF4645" t="s">
        <v>938</v>
      </c>
      <c r="BH4645">
        <v>141</v>
      </c>
      <c r="BI4645">
        <v>8075</v>
      </c>
      <c r="BJ4645" t="s">
        <v>7342</v>
      </c>
      <c r="BK4645" t="s">
        <v>936</v>
      </c>
    </row>
    <row r="4646" spans="43:63" x14ac:dyDescent="0.2">
      <c r="AQ4646">
        <v>135</v>
      </c>
      <c r="AR4646">
        <v>8076</v>
      </c>
      <c r="AS4646" t="s">
        <v>34585</v>
      </c>
      <c r="AT4646" t="s">
        <v>937</v>
      </c>
      <c r="AU4646">
        <v>135</v>
      </c>
      <c r="AV4646">
        <v>8076</v>
      </c>
      <c r="AW4646" t="s">
        <v>27687</v>
      </c>
      <c r="AX4646" t="s">
        <v>937</v>
      </c>
      <c r="AY4646">
        <v>136</v>
      </c>
      <c r="AZ4646">
        <v>8076</v>
      </c>
      <c r="BA4646" t="s">
        <v>20839</v>
      </c>
      <c r="BB4646" t="s">
        <v>938</v>
      </c>
      <c r="BC4646">
        <v>136</v>
      </c>
      <c r="BD4646">
        <v>8076</v>
      </c>
      <c r="BE4646" t="s">
        <v>13991</v>
      </c>
      <c r="BF4646" t="s">
        <v>938</v>
      </c>
      <c r="BH4646">
        <v>141</v>
      </c>
      <c r="BI4646">
        <v>8076</v>
      </c>
      <c r="BJ4646" t="s">
        <v>7343</v>
      </c>
      <c r="BK4646" t="s">
        <v>937</v>
      </c>
    </row>
    <row r="4647" spans="43:63" x14ac:dyDescent="0.2">
      <c r="AQ4647">
        <v>135</v>
      </c>
      <c r="AR4647">
        <v>8077</v>
      </c>
      <c r="AS4647" t="s">
        <v>34586</v>
      </c>
      <c r="AT4647" t="s">
        <v>937</v>
      </c>
      <c r="AU4647">
        <v>135</v>
      </c>
      <c r="AV4647">
        <v>8077</v>
      </c>
      <c r="AW4647" t="s">
        <v>27688</v>
      </c>
      <c r="AX4647" t="s">
        <v>937</v>
      </c>
      <c r="AY4647">
        <v>136</v>
      </c>
      <c r="AZ4647">
        <v>8077</v>
      </c>
      <c r="BA4647" t="s">
        <v>20840</v>
      </c>
      <c r="BB4647" t="s">
        <v>937</v>
      </c>
      <c r="BC4647">
        <v>136</v>
      </c>
      <c r="BD4647">
        <v>8077</v>
      </c>
      <c r="BE4647" t="s">
        <v>13992</v>
      </c>
      <c r="BF4647" t="s">
        <v>937</v>
      </c>
      <c r="BH4647">
        <v>141</v>
      </c>
      <c r="BI4647">
        <v>8077</v>
      </c>
      <c r="BJ4647" t="s">
        <v>7344</v>
      </c>
      <c r="BK4647" t="s">
        <v>937</v>
      </c>
    </row>
    <row r="4648" spans="43:63" x14ac:dyDescent="0.2">
      <c r="AQ4648">
        <v>135</v>
      </c>
      <c r="AR4648">
        <v>8078</v>
      </c>
      <c r="AS4648" t="s">
        <v>34587</v>
      </c>
      <c r="AT4648" t="s">
        <v>937</v>
      </c>
      <c r="AU4648">
        <v>135</v>
      </c>
      <c r="AV4648">
        <v>8078</v>
      </c>
      <c r="AW4648" t="s">
        <v>27689</v>
      </c>
      <c r="AX4648" t="s">
        <v>937</v>
      </c>
      <c r="AY4648">
        <v>136</v>
      </c>
      <c r="AZ4648">
        <v>8078</v>
      </c>
      <c r="BA4648" t="s">
        <v>20841</v>
      </c>
      <c r="BB4648" t="s">
        <v>937</v>
      </c>
      <c r="BC4648">
        <v>136</v>
      </c>
      <c r="BD4648">
        <v>8078</v>
      </c>
      <c r="BE4648" t="s">
        <v>13993</v>
      </c>
      <c r="BF4648" t="s">
        <v>937</v>
      </c>
      <c r="BH4648">
        <v>141</v>
      </c>
      <c r="BI4648">
        <v>8078</v>
      </c>
      <c r="BJ4648" t="s">
        <v>7345</v>
      </c>
      <c r="BK4648" t="s">
        <v>937</v>
      </c>
    </row>
    <row r="4649" spans="43:63" x14ac:dyDescent="0.2">
      <c r="AQ4649">
        <v>135</v>
      </c>
      <c r="AR4649">
        <v>8079</v>
      </c>
      <c r="AS4649" t="s">
        <v>34588</v>
      </c>
      <c r="AT4649" t="s">
        <v>937</v>
      </c>
      <c r="AU4649">
        <v>135</v>
      </c>
      <c r="AV4649">
        <v>8079</v>
      </c>
      <c r="AW4649" t="s">
        <v>27690</v>
      </c>
      <c r="AX4649" t="s">
        <v>937</v>
      </c>
      <c r="AY4649">
        <v>136</v>
      </c>
      <c r="AZ4649">
        <v>8079</v>
      </c>
      <c r="BA4649" t="s">
        <v>20842</v>
      </c>
      <c r="BB4649" t="s">
        <v>937</v>
      </c>
      <c r="BC4649">
        <v>136</v>
      </c>
      <c r="BD4649">
        <v>8079</v>
      </c>
      <c r="BE4649" t="s">
        <v>13994</v>
      </c>
      <c r="BF4649" t="s">
        <v>937</v>
      </c>
      <c r="BH4649">
        <v>141</v>
      </c>
      <c r="BI4649">
        <v>8079</v>
      </c>
      <c r="BJ4649" t="s">
        <v>7346</v>
      </c>
      <c r="BK4649" t="s">
        <v>939</v>
      </c>
    </row>
    <row r="4650" spans="43:63" x14ac:dyDescent="0.2">
      <c r="AQ4650">
        <v>135</v>
      </c>
      <c r="AR4650">
        <v>8080</v>
      </c>
      <c r="AS4650" t="s">
        <v>34589</v>
      </c>
      <c r="AT4650" t="s">
        <v>938</v>
      </c>
      <c r="AU4650">
        <v>135</v>
      </c>
      <c r="AV4650">
        <v>8080</v>
      </c>
      <c r="AW4650" t="s">
        <v>27691</v>
      </c>
      <c r="AX4650" t="s">
        <v>938</v>
      </c>
      <c r="AY4650">
        <v>136</v>
      </c>
      <c r="AZ4650">
        <v>8080</v>
      </c>
      <c r="BA4650" t="s">
        <v>20843</v>
      </c>
      <c r="BB4650" t="s">
        <v>937</v>
      </c>
      <c r="BC4650">
        <v>136</v>
      </c>
      <c r="BD4650">
        <v>8080</v>
      </c>
      <c r="BE4650" t="s">
        <v>13995</v>
      </c>
      <c r="BF4650" t="s">
        <v>937</v>
      </c>
      <c r="BH4650">
        <v>141</v>
      </c>
      <c r="BI4650">
        <v>8080</v>
      </c>
      <c r="BJ4650" t="s">
        <v>7347</v>
      </c>
      <c r="BK4650" t="s">
        <v>937</v>
      </c>
    </row>
    <row r="4651" spans="43:63" x14ac:dyDescent="0.2">
      <c r="AQ4651">
        <v>135</v>
      </c>
      <c r="AR4651">
        <v>8081</v>
      </c>
      <c r="AS4651" t="s">
        <v>34590</v>
      </c>
      <c r="AT4651" t="s">
        <v>937</v>
      </c>
      <c r="AU4651">
        <v>135</v>
      </c>
      <c r="AV4651">
        <v>8081</v>
      </c>
      <c r="AW4651" t="s">
        <v>27692</v>
      </c>
      <c r="AX4651" t="s">
        <v>937</v>
      </c>
      <c r="AY4651">
        <v>136</v>
      </c>
      <c r="AZ4651">
        <v>8081</v>
      </c>
      <c r="BA4651" t="s">
        <v>20844</v>
      </c>
      <c r="BB4651" t="s">
        <v>938</v>
      </c>
      <c r="BC4651">
        <v>136</v>
      </c>
      <c r="BD4651">
        <v>8081</v>
      </c>
      <c r="BE4651" t="s">
        <v>13996</v>
      </c>
      <c r="BF4651" t="s">
        <v>938</v>
      </c>
      <c r="BH4651">
        <v>141</v>
      </c>
      <c r="BI4651">
        <v>8081</v>
      </c>
      <c r="BJ4651" t="s">
        <v>7348</v>
      </c>
      <c r="BK4651" t="s">
        <v>936</v>
      </c>
    </row>
    <row r="4652" spans="43:63" x14ac:dyDescent="0.2">
      <c r="AQ4652">
        <v>135</v>
      </c>
      <c r="AR4652">
        <v>8082</v>
      </c>
      <c r="AS4652" t="s">
        <v>34591</v>
      </c>
      <c r="AT4652" t="s">
        <v>937</v>
      </c>
      <c r="AU4652">
        <v>135</v>
      </c>
      <c r="AV4652">
        <v>8082</v>
      </c>
      <c r="AW4652" t="s">
        <v>27693</v>
      </c>
      <c r="AX4652" t="s">
        <v>937</v>
      </c>
      <c r="AY4652">
        <v>136</v>
      </c>
      <c r="AZ4652">
        <v>8082</v>
      </c>
      <c r="BA4652" t="s">
        <v>20845</v>
      </c>
      <c r="BB4652" t="s">
        <v>937</v>
      </c>
      <c r="BC4652">
        <v>136</v>
      </c>
      <c r="BD4652">
        <v>8082</v>
      </c>
      <c r="BE4652" t="s">
        <v>13997</v>
      </c>
      <c r="BF4652" t="s">
        <v>937</v>
      </c>
      <c r="BH4652">
        <v>141</v>
      </c>
      <c r="BI4652">
        <v>8082</v>
      </c>
      <c r="BJ4652" t="s">
        <v>7349</v>
      </c>
      <c r="BK4652" t="s">
        <v>937</v>
      </c>
    </row>
    <row r="4653" spans="43:63" x14ac:dyDescent="0.2">
      <c r="AQ4653">
        <v>135</v>
      </c>
      <c r="AR4653">
        <v>8083</v>
      </c>
      <c r="AS4653" t="s">
        <v>34592</v>
      </c>
      <c r="AT4653" t="s">
        <v>936</v>
      </c>
      <c r="AU4653">
        <v>135</v>
      </c>
      <c r="AV4653">
        <v>8083</v>
      </c>
      <c r="AW4653" t="s">
        <v>27694</v>
      </c>
      <c r="AX4653" t="s">
        <v>936</v>
      </c>
      <c r="AY4653">
        <v>136</v>
      </c>
      <c r="AZ4653">
        <v>8083</v>
      </c>
      <c r="BA4653" t="s">
        <v>20846</v>
      </c>
      <c r="BB4653" t="s">
        <v>937</v>
      </c>
      <c r="BC4653">
        <v>136</v>
      </c>
      <c r="BD4653">
        <v>8083</v>
      </c>
      <c r="BE4653" t="s">
        <v>13998</v>
      </c>
      <c r="BF4653" t="s">
        <v>937</v>
      </c>
      <c r="BH4653">
        <v>141</v>
      </c>
      <c r="BI4653">
        <v>8083</v>
      </c>
      <c r="BJ4653" t="s">
        <v>7350</v>
      </c>
      <c r="BK4653" t="s">
        <v>937</v>
      </c>
    </row>
    <row r="4654" spans="43:63" x14ac:dyDescent="0.2">
      <c r="AQ4654">
        <v>135</v>
      </c>
      <c r="AR4654">
        <v>8084</v>
      </c>
      <c r="AS4654" t="s">
        <v>34593</v>
      </c>
      <c r="AT4654" t="s">
        <v>937</v>
      </c>
      <c r="AU4654">
        <v>135</v>
      </c>
      <c r="AV4654">
        <v>8084</v>
      </c>
      <c r="AW4654" t="s">
        <v>27695</v>
      </c>
      <c r="AX4654" t="s">
        <v>937</v>
      </c>
      <c r="AY4654">
        <v>136</v>
      </c>
      <c r="AZ4654">
        <v>8084</v>
      </c>
      <c r="BA4654" t="s">
        <v>20847</v>
      </c>
      <c r="BB4654" t="s">
        <v>937</v>
      </c>
      <c r="BC4654">
        <v>136</v>
      </c>
      <c r="BD4654">
        <v>8084</v>
      </c>
      <c r="BE4654" t="s">
        <v>13999</v>
      </c>
      <c r="BF4654" t="s">
        <v>937</v>
      </c>
      <c r="BH4654">
        <v>141</v>
      </c>
      <c r="BI4654">
        <v>8084</v>
      </c>
      <c r="BJ4654" t="s">
        <v>7351</v>
      </c>
      <c r="BK4654" t="s">
        <v>937</v>
      </c>
    </row>
    <row r="4655" spans="43:63" x14ac:dyDescent="0.2">
      <c r="AQ4655">
        <v>136</v>
      </c>
      <c r="AR4655">
        <v>6010</v>
      </c>
      <c r="AS4655" t="s">
        <v>34594</v>
      </c>
      <c r="AT4655" t="s">
        <v>937</v>
      </c>
      <c r="AU4655">
        <v>136</v>
      </c>
      <c r="AV4655">
        <v>6010</v>
      </c>
      <c r="AW4655" t="s">
        <v>27696</v>
      </c>
      <c r="AX4655" t="s">
        <v>937</v>
      </c>
      <c r="AY4655">
        <v>138</v>
      </c>
      <c r="AZ4655">
        <v>6010</v>
      </c>
      <c r="BA4655" t="s">
        <v>20848</v>
      </c>
      <c r="BB4655" t="s">
        <v>937</v>
      </c>
      <c r="BC4655">
        <v>138</v>
      </c>
      <c r="BD4655">
        <v>6010</v>
      </c>
      <c r="BE4655" t="s">
        <v>14000</v>
      </c>
      <c r="BF4655" t="s">
        <v>937</v>
      </c>
      <c r="BH4655">
        <v>142</v>
      </c>
      <c r="BI4655">
        <v>6010</v>
      </c>
      <c r="BJ4655" t="s">
        <v>7352</v>
      </c>
      <c r="BK4655" t="s">
        <v>937</v>
      </c>
    </row>
    <row r="4656" spans="43:63" x14ac:dyDescent="0.2">
      <c r="AQ4656">
        <v>136</v>
      </c>
      <c r="AR4656">
        <v>6020</v>
      </c>
      <c r="AS4656" t="s">
        <v>34595</v>
      </c>
      <c r="AT4656" t="s">
        <v>937</v>
      </c>
      <c r="AU4656">
        <v>136</v>
      </c>
      <c r="AV4656">
        <v>6020</v>
      </c>
      <c r="AW4656" t="s">
        <v>27697</v>
      </c>
      <c r="AX4656" t="s">
        <v>937</v>
      </c>
      <c r="AY4656">
        <v>138</v>
      </c>
      <c r="AZ4656">
        <v>6020</v>
      </c>
      <c r="BA4656" t="s">
        <v>20849</v>
      </c>
      <c r="BB4656" t="s">
        <v>937</v>
      </c>
      <c r="BC4656">
        <v>138</v>
      </c>
      <c r="BD4656">
        <v>6020</v>
      </c>
      <c r="BE4656" t="s">
        <v>14001</v>
      </c>
      <c r="BF4656" t="s">
        <v>937</v>
      </c>
      <c r="BH4656">
        <v>142</v>
      </c>
      <c r="BI4656">
        <v>6020</v>
      </c>
      <c r="BJ4656" t="s">
        <v>7353</v>
      </c>
      <c r="BK4656" t="s">
        <v>937</v>
      </c>
    </row>
    <row r="4657" spans="43:63" x14ac:dyDescent="0.2">
      <c r="AQ4657">
        <v>136</v>
      </c>
      <c r="AR4657">
        <v>6030</v>
      </c>
      <c r="AS4657" t="s">
        <v>34596</v>
      </c>
      <c r="AT4657" t="s">
        <v>937</v>
      </c>
      <c r="AU4657">
        <v>136</v>
      </c>
      <c r="AV4657">
        <v>6030</v>
      </c>
      <c r="AW4657" t="s">
        <v>27698</v>
      </c>
      <c r="AX4657" t="s">
        <v>937</v>
      </c>
      <c r="AY4657">
        <v>138</v>
      </c>
      <c r="AZ4657">
        <v>6030</v>
      </c>
      <c r="BA4657" t="s">
        <v>20850</v>
      </c>
      <c r="BB4657" t="s">
        <v>937</v>
      </c>
      <c r="BC4657">
        <v>138</v>
      </c>
      <c r="BD4657">
        <v>6030</v>
      </c>
      <c r="BE4657" t="s">
        <v>14002</v>
      </c>
      <c r="BF4657" t="s">
        <v>937</v>
      </c>
      <c r="BH4657">
        <v>142</v>
      </c>
      <c r="BI4657">
        <v>6030</v>
      </c>
      <c r="BJ4657" t="s">
        <v>7354</v>
      </c>
      <c r="BK4657" t="s">
        <v>936</v>
      </c>
    </row>
    <row r="4658" spans="43:63" x14ac:dyDescent="0.2">
      <c r="AQ4658">
        <v>136</v>
      </c>
      <c r="AR4658">
        <v>6040</v>
      </c>
      <c r="AS4658" t="s">
        <v>34597</v>
      </c>
      <c r="AT4658" t="s">
        <v>937</v>
      </c>
      <c r="AU4658">
        <v>136</v>
      </c>
      <c r="AV4658">
        <v>6040</v>
      </c>
      <c r="AW4658" t="s">
        <v>27699</v>
      </c>
      <c r="AX4658" t="s">
        <v>937</v>
      </c>
      <c r="AY4658">
        <v>138</v>
      </c>
      <c r="AZ4658">
        <v>6040</v>
      </c>
      <c r="BA4658" t="s">
        <v>20851</v>
      </c>
      <c r="BB4658" t="s">
        <v>937</v>
      </c>
      <c r="BC4658">
        <v>138</v>
      </c>
      <c r="BD4658">
        <v>6040</v>
      </c>
      <c r="BE4658" t="s">
        <v>14003</v>
      </c>
      <c r="BF4658" t="s">
        <v>937</v>
      </c>
      <c r="BH4658">
        <v>142</v>
      </c>
      <c r="BI4658">
        <v>6040</v>
      </c>
      <c r="BJ4658" t="s">
        <v>7355</v>
      </c>
      <c r="BK4658" t="s">
        <v>936</v>
      </c>
    </row>
    <row r="4659" spans="43:63" x14ac:dyDescent="0.2">
      <c r="AQ4659">
        <v>136</v>
      </c>
      <c r="AR4659">
        <v>6070</v>
      </c>
      <c r="AS4659" t="s">
        <v>34598</v>
      </c>
      <c r="AT4659" t="s">
        <v>937</v>
      </c>
      <c r="AU4659">
        <v>136</v>
      </c>
      <c r="AV4659">
        <v>6070</v>
      </c>
      <c r="AW4659" t="s">
        <v>27700</v>
      </c>
      <c r="AX4659" t="s">
        <v>937</v>
      </c>
      <c r="AY4659">
        <v>138</v>
      </c>
      <c r="AZ4659">
        <v>6070</v>
      </c>
      <c r="BA4659" t="s">
        <v>20852</v>
      </c>
      <c r="BB4659" t="s">
        <v>937</v>
      </c>
      <c r="BC4659">
        <v>138</v>
      </c>
      <c r="BD4659">
        <v>6070</v>
      </c>
      <c r="BE4659" t="s">
        <v>14004</v>
      </c>
      <c r="BF4659" t="s">
        <v>937</v>
      </c>
      <c r="BH4659">
        <v>142</v>
      </c>
      <c r="BI4659">
        <v>6070</v>
      </c>
      <c r="BJ4659" t="s">
        <v>7356</v>
      </c>
      <c r="BK4659" t="s">
        <v>937</v>
      </c>
    </row>
    <row r="4660" spans="43:63" x14ac:dyDescent="0.2">
      <c r="AQ4660">
        <v>136</v>
      </c>
      <c r="AR4660">
        <v>6080</v>
      </c>
      <c r="AS4660" t="s">
        <v>34599</v>
      </c>
      <c r="AT4660" t="s">
        <v>936</v>
      </c>
      <c r="AU4660">
        <v>136</v>
      </c>
      <c r="AV4660">
        <v>6080</v>
      </c>
      <c r="AW4660" t="s">
        <v>27701</v>
      </c>
      <c r="AX4660" t="s">
        <v>936</v>
      </c>
      <c r="AY4660">
        <v>138</v>
      </c>
      <c r="AZ4660">
        <v>6080</v>
      </c>
      <c r="BA4660" t="s">
        <v>20853</v>
      </c>
      <c r="BB4660" t="s">
        <v>938</v>
      </c>
      <c r="BC4660">
        <v>138</v>
      </c>
      <c r="BD4660">
        <v>6080</v>
      </c>
      <c r="BE4660" t="s">
        <v>14005</v>
      </c>
      <c r="BF4660" t="s">
        <v>938</v>
      </c>
      <c r="BH4660">
        <v>142</v>
      </c>
      <c r="BI4660">
        <v>6080</v>
      </c>
      <c r="BJ4660" t="s">
        <v>7357</v>
      </c>
      <c r="BK4660" t="s">
        <v>936</v>
      </c>
    </row>
    <row r="4661" spans="43:63" x14ac:dyDescent="0.2">
      <c r="AQ4661">
        <v>136</v>
      </c>
      <c r="AR4661">
        <v>6090</v>
      </c>
      <c r="AS4661" t="s">
        <v>34600</v>
      </c>
      <c r="AT4661" t="s">
        <v>937</v>
      </c>
      <c r="AU4661">
        <v>136</v>
      </c>
      <c r="AV4661">
        <v>6090</v>
      </c>
      <c r="AW4661" t="s">
        <v>27702</v>
      </c>
      <c r="AX4661" t="s">
        <v>937</v>
      </c>
      <c r="AY4661">
        <v>138</v>
      </c>
      <c r="AZ4661">
        <v>6090</v>
      </c>
      <c r="BA4661" t="s">
        <v>20854</v>
      </c>
      <c r="BB4661" t="s">
        <v>937</v>
      </c>
      <c r="BC4661">
        <v>138</v>
      </c>
      <c r="BD4661">
        <v>6090</v>
      </c>
      <c r="BE4661" t="s">
        <v>14006</v>
      </c>
      <c r="BF4661" t="s">
        <v>937</v>
      </c>
      <c r="BH4661">
        <v>142</v>
      </c>
      <c r="BI4661">
        <v>6090</v>
      </c>
      <c r="BJ4661" t="s">
        <v>7358</v>
      </c>
      <c r="BK4661" t="s">
        <v>936</v>
      </c>
    </row>
    <row r="4662" spans="43:63" x14ac:dyDescent="0.2">
      <c r="AQ4662">
        <v>136</v>
      </c>
      <c r="AR4662">
        <v>6100</v>
      </c>
      <c r="AS4662" t="s">
        <v>34601</v>
      </c>
      <c r="AT4662" t="s">
        <v>937</v>
      </c>
      <c r="AU4662">
        <v>136</v>
      </c>
      <c r="AV4662">
        <v>6100</v>
      </c>
      <c r="AW4662" t="s">
        <v>27703</v>
      </c>
      <c r="AX4662" t="s">
        <v>937</v>
      </c>
      <c r="AY4662">
        <v>138</v>
      </c>
      <c r="AZ4662">
        <v>6100</v>
      </c>
      <c r="BA4662" t="s">
        <v>20855</v>
      </c>
      <c r="BB4662" t="s">
        <v>937</v>
      </c>
      <c r="BC4662">
        <v>138</v>
      </c>
      <c r="BD4662">
        <v>6100</v>
      </c>
      <c r="BE4662" t="s">
        <v>14007</v>
      </c>
      <c r="BF4662" t="s">
        <v>937</v>
      </c>
      <c r="BH4662">
        <v>142</v>
      </c>
      <c r="BI4662">
        <v>6100</v>
      </c>
      <c r="BJ4662" t="s">
        <v>7359</v>
      </c>
      <c r="BK4662" t="s">
        <v>937</v>
      </c>
    </row>
    <row r="4663" spans="43:63" x14ac:dyDescent="0.2">
      <c r="AQ4663">
        <v>136</v>
      </c>
      <c r="AR4663">
        <v>6101</v>
      </c>
      <c r="AS4663" t="s">
        <v>34602</v>
      </c>
      <c r="AT4663" t="s">
        <v>936</v>
      </c>
      <c r="AU4663">
        <v>136</v>
      </c>
      <c r="AV4663">
        <v>6101</v>
      </c>
      <c r="AW4663" t="s">
        <v>27704</v>
      </c>
      <c r="AX4663" t="s">
        <v>936</v>
      </c>
      <c r="AY4663">
        <v>138</v>
      </c>
      <c r="AZ4663">
        <v>6101</v>
      </c>
      <c r="BA4663" t="s">
        <v>20856</v>
      </c>
      <c r="BB4663" t="s">
        <v>937</v>
      </c>
      <c r="BC4663">
        <v>138</v>
      </c>
      <c r="BD4663">
        <v>6101</v>
      </c>
      <c r="BE4663" t="s">
        <v>14008</v>
      </c>
      <c r="BF4663" t="s">
        <v>937</v>
      </c>
      <c r="BH4663">
        <v>142</v>
      </c>
      <c r="BI4663">
        <v>6101</v>
      </c>
      <c r="BJ4663" t="s">
        <v>7360</v>
      </c>
      <c r="BK4663" t="s">
        <v>937</v>
      </c>
    </row>
    <row r="4664" spans="43:63" x14ac:dyDescent="0.2">
      <c r="AQ4664">
        <v>136</v>
      </c>
      <c r="AR4664">
        <v>6110</v>
      </c>
      <c r="AS4664" t="s">
        <v>34603</v>
      </c>
      <c r="AT4664" t="s">
        <v>936</v>
      </c>
      <c r="AU4664">
        <v>136</v>
      </c>
      <c r="AV4664">
        <v>6110</v>
      </c>
      <c r="AW4664" t="s">
        <v>27705</v>
      </c>
      <c r="AX4664" t="s">
        <v>936</v>
      </c>
      <c r="AY4664">
        <v>138</v>
      </c>
      <c r="AZ4664">
        <v>6110</v>
      </c>
      <c r="BA4664" t="s">
        <v>20857</v>
      </c>
      <c r="BB4664" t="s">
        <v>936</v>
      </c>
      <c r="BC4664">
        <v>138</v>
      </c>
      <c r="BD4664">
        <v>6110</v>
      </c>
      <c r="BE4664" t="s">
        <v>14009</v>
      </c>
      <c r="BF4664" t="s">
        <v>936</v>
      </c>
      <c r="BH4664">
        <v>142</v>
      </c>
      <c r="BI4664">
        <v>6110</v>
      </c>
      <c r="BJ4664" t="s">
        <v>7361</v>
      </c>
      <c r="BK4664" t="s">
        <v>936</v>
      </c>
    </row>
    <row r="4665" spans="43:63" x14ac:dyDescent="0.2">
      <c r="AQ4665">
        <v>136</v>
      </c>
      <c r="AR4665">
        <v>6130</v>
      </c>
      <c r="AS4665" t="s">
        <v>34604</v>
      </c>
      <c r="AT4665" t="s">
        <v>936</v>
      </c>
      <c r="AU4665">
        <v>136</v>
      </c>
      <c r="AV4665">
        <v>6130</v>
      </c>
      <c r="AW4665" t="s">
        <v>27706</v>
      </c>
      <c r="AX4665" t="s">
        <v>936</v>
      </c>
      <c r="AY4665">
        <v>138</v>
      </c>
      <c r="AZ4665">
        <v>6130</v>
      </c>
      <c r="BA4665" t="s">
        <v>20858</v>
      </c>
      <c r="BB4665" t="s">
        <v>938</v>
      </c>
      <c r="BC4665">
        <v>138</v>
      </c>
      <c r="BD4665">
        <v>6130</v>
      </c>
      <c r="BE4665" t="s">
        <v>14010</v>
      </c>
      <c r="BF4665" t="s">
        <v>938</v>
      </c>
      <c r="BH4665">
        <v>142</v>
      </c>
      <c r="BI4665">
        <v>6130</v>
      </c>
      <c r="BJ4665" t="s">
        <v>7362</v>
      </c>
      <c r="BK4665" t="s">
        <v>936</v>
      </c>
    </row>
    <row r="4666" spans="43:63" x14ac:dyDescent="0.2">
      <c r="AQ4666">
        <v>136</v>
      </c>
      <c r="AR4666">
        <v>6131</v>
      </c>
      <c r="AS4666" t="s">
        <v>34605</v>
      </c>
      <c r="AT4666" t="s">
        <v>936</v>
      </c>
      <c r="AU4666">
        <v>136</v>
      </c>
      <c r="AV4666">
        <v>6131</v>
      </c>
      <c r="AW4666" t="s">
        <v>27707</v>
      </c>
      <c r="AX4666" t="s">
        <v>936</v>
      </c>
      <c r="AY4666">
        <v>138</v>
      </c>
      <c r="AZ4666">
        <v>6131</v>
      </c>
      <c r="BA4666" t="s">
        <v>20859</v>
      </c>
      <c r="BB4666" t="s">
        <v>936</v>
      </c>
      <c r="BC4666">
        <v>138</v>
      </c>
      <c r="BD4666">
        <v>6131</v>
      </c>
      <c r="BE4666" t="s">
        <v>14011</v>
      </c>
      <c r="BF4666" t="s">
        <v>936</v>
      </c>
      <c r="BH4666">
        <v>142</v>
      </c>
      <c r="BI4666">
        <v>6131</v>
      </c>
      <c r="BJ4666" t="s">
        <v>7363</v>
      </c>
      <c r="BK4666" t="s">
        <v>937</v>
      </c>
    </row>
    <row r="4667" spans="43:63" x14ac:dyDescent="0.2">
      <c r="AQ4667">
        <v>136</v>
      </c>
      <c r="AR4667">
        <v>6140</v>
      </c>
      <c r="AS4667" t="s">
        <v>34606</v>
      </c>
      <c r="AT4667" t="s">
        <v>937</v>
      </c>
      <c r="AU4667">
        <v>136</v>
      </c>
      <c r="AV4667">
        <v>6140</v>
      </c>
      <c r="AW4667" t="s">
        <v>27708</v>
      </c>
      <c r="AX4667" t="s">
        <v>937</v>
      </c>
      <c r="AY4667">
        <v>138</v>
      </c>
      <c r="AZ4667">
        <v>6140</v>
      </c>
      <c r="BA4667" t="s">
        <v>20860</v>
      </c>
      <c r="BB4667" t="s">
        <v>937</v>
      </c>
      <c r="BC4667">
        <v>138</v>
      </c>
      <c r="BD4667">
        <v>6140</v>
      </c>
      <c r="BE4667" t="s">
        <v>14012</v>
      </c>
      <c r="BF4667" t="s">
        <v>937</v>
      </c>
      <c r="BH4667">
        <v>142</v>
      </c>
      <c r="BI4667">
        <v>6140</v>
      </c>
      <c r="BJ4667" t="s">
        <v>7364</v>
      </c>
      <c r="BK4667" t="s">
        <v>937</v>
      </c>
    </row>
    <row r="4668" spans="43:63" x14ac:dyDescent="0.2">
      <c r="AQ4668">
        <v>136</v>
      </c>
      <c r="AR4668">
        <v>6150</v>
      </c>
      <c r="AS4668" t="s">
        <v>34607</v>
      </c>
      <c r="AT4668" t="s">
        <v>937</v>
      </c>
      <c r="AU4668">
        <v>136</v>
      </c>
      <c r="AV4668">
        <v>6150</v>
      </c>
      <c r="AW4668" t="s">
        <v>27709</v>
      </c>
      <c r="AX4668" t="s">
        <v>937</v>
      </c>
      <c r="AY4668">
        <v>138</v>
      </c>
      <c r="AZ4668">
        <v>6150</v>
      </c>
      <c r="BA4668" t="s">
        <v>20861</v>
      </c>
      <c r="BB4668" t="s">
        <v>937</v>
      </c>
      <c r="BC4668">
        <v>138</v>
      </c>
      <c r="BD4668">
        <v>6150</v>
      </c>
      <c r="BE4668" t="s">
        <v>14013</v>
      </c>
      <c r="BF4668" t="s">
        <v>937</v>
      </c>
      <c r="BH4668">
        <v>142</v>
      </c>
      <c r="BI4668">
        <v>6150</v>
      </c>
      <c r="BJ4668" t="s">
        <v>7365</v>
      </c>
      <c r="BK4668" t="s">
        <v>938</v>
      </c>
    </row>
    <row r="4669" spans="43:63" x14ac:dyDescent="0.2">
      <c r="AQ4669">
        <v>136</v>
      </c>
      <c r="AR4669">
        <v>6160</v>
      </c>
      <c r="AS4669" t="s">
        <v>34608</v>
      </c>
      <c r="AT4669" t="s">
        <v>937</v>
      </c>
      <c r="AU4669">
        <v>136</v>
      </c>
      <c r="AV4669">
        <v>6160</v>
      </c>
      <c r="AW4669" t="s">
        <v>27710</v>
      </c>
      <c r="AX4669" t="s">
        <v>937</v>
      </c>
      <c r="AY4669">
        <v>138</v>
      </c>
      <c r="AZ4669">
        <v>6160</v>
      </c>
      <c r="BA4669" t="s">
        <v>20862</v>
      </c>
      <c r="BB4669" t="s">
        <v>937</v>
      </c>
      <c r="BC4669">
        <v>138</v>
      </c>
      <c r="BD4669">
        <v>6160</v>
      </c>
      <c r="BE4669" t="s">
        <v>14014</v>
      </c>
      <c r="BF4669" t="s">
        <v>937</v>
      </c>
      <c r="BH4669">
        <v>142</v>
      </c>
      <c r="BI4669">
        <v>6160</v>
      </c>
      <c r="BJ4669" t="s">
        <v>7366</v>
      </c>
      <c r="BK4669" t="s">
        <v>937</v>
      </c>
    </row>
    <row r="4670" spans="43:63" x14ac:dyDescent="0.2">
      <c r="AQ4670">
        <v>136</v>
      </c>
      <c r="AR4670">
        <v>6170</v>
      </c>
      <c r="AS4670" t="s">
        <v>34609</v>
      </c>
      <c r="AT4670" t="s">
        <v>936</v>
      </c>
      <c r="AU4670">
        <v>136</v>
      </c>
      <c r="AV4670">
        <v>6170</v>
      </c>
      <c r="AW4670" t="s">
        <v>27711</v>
      </c>
      <c r="AX4670" t="s">
        <v>936</v>
      </c>
      <c r="AY4670">
        <v>138</v>
      </c>
      <c r="AZ4670">
        <v>6170</v>
      </c>
      <c r="BA4670" t="s">
        <v>20863</v>
      </c>
      <c r="BB4670" t="s">
        <v>936</v>
      </c>
      <c r="BC4670">
        <v>138</v>
      </c>
      <c r="BD4670">
        <v>6170</v>
      </c>
      <c r="BE4670" t="s">
        <v>14015</v>
      </c>
      <c r="BF4670" t="s">
        <v>936</v>
      </c>
      <c r="BH4670">
        <v>142</v>
      </c>
      <c r="BI4670">
        <v>6170</v>
      </c>
      <c r="BJ4670" t="s">
        <v>7367</v>
      </c>
      <c r="BK4670" t="s">
        <v>937</v>
      </c>
    </row>
    <row r="4671" spans="43:63" x14ac:dyDescent="0.2">
      <c r="AQ4671">
        <v>136</v>
      </c>
      <c r="AR4671">
        <v>6180</v>
      </c>
      <c r="AS4671" t="s">
        <v>34610</v>
      </c>
      <c r="AT4671" t="s">
        <v>937</v>
      </c>
      <c r="AU4671">
        <v>136</v>
      </c>
      <c r="AV4671">
        <v>6180</v>
      </c>
      <c r="AW4671" t="s">
        <v>27712</v>
      </c>
      <c r="AX4671" t="s">
        <v>937</v>
      </c>
      <c r="AY4671">
        <v>138</v>
      </c>
      <c r="AZ4671">
        <v>6180</v>
      </c>
      <c r="BA4671" t="s">
        <v>20864</v>
      </c>
      <c r="BB4671" t="s">
        <v>936</v>
      </c>
      <c r="BC4671">
        <v>138</v>
      </c>
      <c r="BD4671">
        <v>6180</v>
      </c>
      <c r="BE4671" t="s">
        <v>14016</v>
      </c>
      <c r="BF4671" t="s">
        <v>936</v>
      </c>
      <c r="BH4671">
        <v>142</v>
      </c>
      <c r="BI4671">
        <v>6180</v>
      </c>
      <c r="BJ4671" t="s">
        <v>7368</v>
      </c>
      <c r="BK4671" t="s">
        <v>937</v>
      </c>
    </row>
    <row r="4672" spans="43:63" x14ac:dyDescent="0.2">
      <c r="AQ4672">
        <v>136</v>
      </c>
      <c r="AR4672">
        <v>6190</v>
      </c>
      <c r="AS4672" t="s">
        <v>34611</v>
      </c>
      <c r="AT4672" t="s">
        <v>937</v>
      </c>
      <c r="AU4672">
        <v>136</v>
      </c>
      <c r="AV4672">
        <v>6190</v>
      </c>
      <c r="AW4672" t="s">
        <v>27713</v>
      </c>
      <c r="AX4672" t="s">
        <v>937</v>
      </c>
      <c r="AY4672">
        <v>138</v>
      </c>
      <c r="AZ4672">
        <v>6190</v>
      </c>
      <c r="BA4672" t="s">
        <v>20865</v>
      </c>
      <c r="BB4672" t="s">
        <v>937</v>
      </c>
      <c r="BC4672">
        <v>138</v>
      </c>
      <c r="BD4672">
        <v>6190</v>
      </c>
      <c r="BE4672" t="s">
        <v>14017</v>
      </c>
      <c r="BF4672" t="s">
        <v>937</v>
      </c>
      <c r="BH4672">
        <v>142</v>
      </c>
      <c r="BI4672">
        <v>6190</v>
      </c>
      <c r="BJ4672" t="s">
        <v>7369</v>
      </c>
      <c r="BK4672" t="s">
        <v>936</v>
      </c>
    </row>
    <row r="4673" spans="43:63" x14ac:dyDescent="0.2">
      <c r="AQ4673">
        <v>136</v>
      </c>
      <c r="AR4673">
        <v>6200</v>
      </c>
      <c r="AS4673" t="s">
        <v>34612</v>
      </c>
      <c r="AT4673" t="s">
        <v>939</v>
      </c>
      <c r="AU4673">
        <v>136</v>
      </c>
      <c r="AV4673">
        <v>6200</v>
      </c>
      <c r="AW4673" t="s">
        <v>27714</v>
      </c>
      <c r="AX4673" t="s">
        <v>939</v>
      </c>
      <c r="AY4673">
        <v>138</v>
      </c>
      <c r="AZ4673">
        <v>6200</v>
      </c>
      <c r="BA4673" t="s">
        <v>20866</v>
      </c>
      <c r="BB4673" t="s">
        <v>937</v>
      </c>
      <c r="BC4673">
        <v>138</v>
      </c>
      <c r="BD4673">
        <v>6200</v>
      </c>
      <c r="BE4673" t="s">
        <v>14018</v>
      </c>
      <c r="BF4673" t="s">
        <v>937</v>
      </c>
      <c r="BH4673">
        <v>142</v>
      </c>
      <c r="BI4673">
        <v>6200</v>
      </c>
      <c r="BJ4673" t="s">
        <v>7370</v>
      </c>
      <c r="BK4673" t="s">
        <v>937</v>
      </c>
    </row>
    <row r="4674" spans="43:63" x14ac:dyDescent="0.2">
      <c r="AQ4674">
        <v>136</v>
      </c>
      <c r="AR4674">
        <v>6210</v>
      </c>
      <c r="AS4674" t="s">
        <v>34613</v>
      </c>
      <c r="AT4674" t="s">
        <v>936</v>
      </c>
      <c r="AU4674">
        <v>136</v>
      </c>
      <c r="AV4674">
        <v>6210</v>
      </c>
      <c r="AW4674" t="s">
        <v>27715</v>
      </c>
      <c r="AX4674" t="s">
        <v>936</v>
      </c>
      <c r="AY4674">
        <v>138</v>
      </c>
      <c r="AZ4674">
        <v>6210</v>
      </c>
      <c r="BA4674" t="s">
        <v>20867</v>
      </c>
      <c r="BB4674" t="s">
        <v>936</v>
      </c>
      <c r="BC4674">
        <v>138</v>
      </c>
      <c r="BD4674">
        <v>6210</v>
      </c>
      <c r="BE4674" t="s">
        <v>14019</v>
      </c>
      <c r="BF4674" t="s">
        <v>936</v>
      </c>
      <c r="BH4674">
        <v>142</v>
      </c>
      <c r="BI4674">
        <v>6210</v>
      </c>
      <c r="BJ4674" t="s">
        <v>7371</v>
      </c>
      <c r="BK4674" t="s">
        <v>936</v>
      </c>
    </row>
    <row r="4675" spans="43:63" x14ac:dyDescent="0.2">
      <c r="AQ4675">
        <v>136</v>
      </c>
      <c r="AR4675">
        <v>6240</v>
      </c>
      <c r="AS4675" t="s">
        <v>34614</v>
      </c>
      <c r="AT4675" t="s">
        <v>937</v>
      </c>
      <c r="AU4675">
        <v>136</v>
      </c>
      <c r="AV4675">
        <v>6240</v>
      </c>
      <c r="AW4675" t="s">
        <v>27716</v>
      </c>
      <c r="AX4675" t="s">
        <v>937</v>
      </c>
      <c r="AY4675">
        <v>138</v>
      </c>
      <c r="AZ4675">
        <v>6240</v>
      </c>
      <c r="BA4675" t="s">
        <v>20868</v>
      </c>
      <c r="BB4675" t="s">
        <v>937</v>
      </c>
      <c r="BC4675">
        <v>138</v>
      </c>
      <c r="BD4675">
        <v>6240</v>
      </c>
      <c r="BE4675" t="s">
        <v>14020</v>
      </c>
      <c r="BF4675" t="s">
        <v>937</v>
      </c>
      <c r="BH4675">
        <v>142</v>
      </c>
      <c r="BI4675">
        <v>6240</v>
      </c>
      <c r="BJ4675" t="s">
        <v>7372</v>
      </c>
      <c r="BK4675" t="s">
        <v>937</v>
      </c>
    </row>
    <row r="4676" spans="43:63" x14ac:dyDescent="0.2">
      <c r="AQ4676">
        <v>136</v>
      </c>
      <c r="AR4676">
        <v>6250</v>
      </c>
      <c r="AS4676" t="s">
        <v>34615</v>
      </c>
      <c r="AT4676" t="s">
        <v>936</v>
      </c>
      <c r="AU4676">
        <v>136</v>
      </c>
      <c r="AV4676">
        <v>6250</v>
      </c>
      <c r="AW4676" t="s">
        <v>27717</v>
      </c>
      <c r="AX4676" t="s">
        <v>936</v>
      </c>
      <c r="AY4676">
        <v>138</v>
      </c>
      <c r="AZ4676">
        <v>6250</v>
      </c>
      <c r="BA4676" t="s">
        <v>20869</v>
      </c>
      <c r="BB4676" t="s">
        <v>936</v>
      </c>
      <c r="BC4676">
        <v>138</v>
      </c>
      <c r="BD4676">
        <v>6250</v>
      </c>
      <c r="BE4676" t="s">
        <v>14021</v>
      </c>
      <c r="BF4676" t="s">
        <v>936</v>
      </c>
      <c r="BH4676">
        <v>142</v>
      </c>
      <c r="BI4676">
        <v>6250</v>
      </c>
      <c r="BJ4676" t="s">
        <v>7373</v>
      </c>
      <c r="BK4676" t="s">
        <v>936</v>
      </c>
    </row>
    <row r="4677" spans="43:63" x14ac:dyDescent="0.2">
      <c r="AQ4677">
        <v>136</v>
      </c>
      <c r="AR4677">
        <v>6256</v>
      </c>
      <c r="AS4677" t="s">
        <v>34616</v>
      </c>
      <c r="AT4677" t="s">
        <v>936</v>
      </c>
      <c r="AU4677">
        <v>136</v>
      </c>
      <c r="AV4677">
        <v>6256</v>
      </c>
      <c r="AW4677" t="s">
        <v>27718</v>
      </c>
      <c r="AX4677" t="s">
        <v>936</v>
      </c>
      <c r="AY4677">
        <v>138</v>
      </c>
      <c r="AZ4677">
        <v>6256</v>
      </c>
      <c r="BA4677" t="s">
        <v>20870</v>
      </c>
      <c r="BB4677" t="s">
        <v>936</v>
      </c>
      <c r="BC4677">
        <v>138</v>
      </c>
      <c r="BD4677">
        <v>6256</v>
      </c>
      <c r="BE4677" t="s">
        <v>14022</v>
      </c>
      <c r="BF4677" t="s">
        <v>936</v>
      </c>
      <c r="BH4677">
        <v>142</v>
      </c>
      <c r="BI4677">
        <v>6256</v>
      </c>
      <c r="BJ4677" t="s">
        <v>7374</v>
      </c>
      <c r="BK4677" t="s">
        <v>936</v>
      </c>
    </row>
    <row r="4678" spans="43:63" x14ac:dyDescent="0.2">
      <c r="AQ4678">
        <v>136</v>
      </c>
      <c r="AR4678">
        <v>6260</v>
      </c>
      <c r="AS4678" t="s">
        <v>34617</v>
      </c>
      <c r="AT4678" t="s">
        <v>937</v>
      </c>
      <c r="AU4678">
        <v>136</v>
      </c>
      <c r="AV4678">
        <v>6260</v>
      </c>
      <c r="AW4678" t="s">
        <v>27719</v>
      </c>
      <c r="AX4678" t="s">
        <v>937</v>
      </c>
      <c r="AY4678">
        <v>138</v>
      </c>
      <c r="AZ4678">
        <v>6260</v>
      </c>
      <c r="BA4678" t="s">
        <v>20871</v>
      </c>
      <c r="BB4678" t="s">
        <v>937</v>
      </c>
      <c r="BC4678">
        <v>138</v>
      </c>
      <c r="BD4678">
        <v>6260</v>
      </c>
      <c r="BE4678" t="s">
        <v>14023</v>
      </c>
      <c r="BF4678" t="s">
        <v>937</v>
      </c>
      <c r="BH4678">
        <v>142</v>
      </c>
      <c r="BI4678">
        <v>6260</v>
      </c>
      <c r="BJ4678" t="s">
        <v>7375</v>
      </c>
      <c r="BK4678" t="s">
        <v>937</v>
      </c>
    </row>
    <row r="4679" spans="43:63" x14ac:dyDescent="0.2">
      <c r="AQ4679">
        <v>136</v>
      </c>
      <c r="AR4679">
        <v>6270</v>
      </c>
      <c r="AS4679" t="s">
        <v>34618</v>
      </c>
      <c r="AT4679" t="s">
        <v>937</v>
      </c>
      <c r="AU4679">
        <v>136</v>
      </c>
      <c r="AV4679">
        <v>6270</v>
      </c>
      <c r="AW4679" t="s">
        <v>27720</v>
      </c>
      <c r="AX4679" t="s">
        <v>937</v>
      </c>
      <c r="AY4679">
        <v>138</v>
      </c>
      <c r="AZ4679">
        <v>6270</v>
      </c>
      <c r="BA4679" t="s">
        <v>20872</v>
      </c>
      <c r="BB4679" t="s">
        <v>937</v>
      </c>
      <c r="BC4679">
        <v>138</v>
      </c>
      <c r="BD4679">
        <v>6270</v>
      </c>
      <c r="BE4679" t="s">
        <v>14024</v>
      </c>
      <c r="BF4679" t="s">
        <v>937</v>
      </c>
      <c r="BH4679">
        <v>142</v>
      </c>
      <c r="BI4679">
        <v>6270</v>
      </c>
      <c r="BJ4679" t="s">
        <v>7376</v>
      </c>
      <c r="BK4679" t="s">
        <v>937</v>
      </c>
    </row>
    <row r="4680" spans="43:63" x14ac:dyDescent="0.2">
      <c r="AQ4680">
        <v>136</v>
      </c>
      <c r="AR4680">
        <v>6280</v>
      </c>
      <c r="AS4680" t="s">
        <v>34619</v>
      </c>
      <c r="AT4680" t="s">
        <v>936</v>
      </c>
      <c r="AU4680">
        <v>136</v>
      </c>
      <c r="AV4680">
        <v>6280</v>
      </c>
      <c r="AW4680" t="s">
        <v>27721</v>
      </c>
      <c r="AX4680" t="s">
        <v>936</v>
      </c>
      <c r="AY4680">
        <v>138</v>
      </c>
      <c r="AZ4680">
        <v>6280</v>
      </c>
      <c r="BA4680" t="s">
        <v>20873</v>
      </c>
      <c r="BB4680" t="s">
        <v>936</v>
      </c>
      <c r="BC4680">
        <v>138</v>
      </c>
      <c r="BD4680">
        <v>6280</v>
      </c>
      <c r="BE4680" t="s">
        <v>14025</v>
      </c>
      <c r="BF4680" t="s">
        <v>936</v>
      </c>
      <c r="BH4680">
        <v>142</v>
      </c>
      <c r="BI4680">
        <v>6280</v>
      </c>
      <c r="BJ4680" t="s">
        <v>7377</v>
      </c>
      <c r="BK4680" t="s">
        <v>936</v>
      </c>
    </row>
    <row r="4681" spans="43:63" x14ac:dyDescent="0.2">
      <c r="AQ4681">
        <v>136</v>
      </c>
      <c r="AR4681">
        <v>6290</v>
      </c>
      <c r="AS4681" t="s">
        <v>34620</v>
      </c>
      <c r="AT4681" t="s">
        <v>936</v>
      </c>
      <c r="AU4681">
        <v>136</v>
      </c>
      <c r="AV4681">
        <v>6290</v>
      </c>
      <c r="AW4681" t="s">
        <v>27722</v>
      </c>
      <c r="AX4681" t="s">
        <v>936</v>
      </c>
      <c r="AY4681">
        <v>138</v>
      </c>
      <c r="AZ4681">
        <v>6290</v>
      </c>
      <c r="BA4681" t="s">
        <v>20874</v>
      </c>
      <c r="BB4681" t="s">
        <v>936</v>
      </c>
      <c r="BC4681">
        <v>138</v>
      </c>
      <c r="BD4681">
        <v>6290</v>
      </c>
      <c r="BE4681" t="s">
        <v>14026</v>
      </c>
      <c r="BF4681" t="s">
        <v>936</v>
      </c>
      <c r="BH4681">
        <v>142</v>
      </c>
      <c r="BI4681">
        <v>6290</v>
      </c>
      <c r="BJ4681" t="s">
        <v>7378</v>
      </c>
      <c r="BK4681" t="s">
        <v>937</v>
      </c>
    </row>
    <row r="4682" spans="43:63" x14ac:dyDescent="0.2">
      <c r="AQ4682">
        <v>136</v>
      </c>
      <c r="AR4682">
        <v>6300</v>
      </c>
      <c r="AS4682" t="s">
        <v>34621</v>
      </c>
      <c r="AT4682" t="s">
        <v>936</v>
      </c>
      <c r="AU4682">
        <v>136</v>
      </c>
      <c r="AV4682">
        <v>6300</v>
      </c>
      <c r="AW4682" t="s">
        <v>27723</v>
      </c>
      <c r="AX4682" t="s">
        <v>936</v>
      </c>
      <c r="AY4682">
        <v>138</v>
      </c>
      <c r="AZ4682">
        <v>6300</v>
      </c>
      <c r="BA4682" t="s">
        <v>20875</v>
      </c>
      <c r="BB4682" t="s">
        <v>936</v>
      </c>
      <c r="BC4682">
        <v>138</v>
      </c>
      <c r="BD4682">
        <v>6300</v>
      </c>
      <c r="BE4682" t="s">
        <v>14027</v>
      </c>
      <c r="BF4682" t="s">
        <v>936</v>
      </c>
      <c r="BH4682">
        <v>142</v>
      </c>
      <c r="BI4682">
        <v>6300</v>
      </c>
      <c r="BJ4682" t="s">
        <v>7379</v>
      </c>
      <c r="BK4682" t="s">
        <v>936</v>
      </c>
    </row>
    <row r="4683" spans="43:63" x14ac:dyDescent="0.2">
      <c r="AQ4683">
        <v>136</v>
      </c>
      <c r="AR4683">
        <v>6310</v>
      </c>
      <c r="AS4683" t="s">
        <v>34622</v>
      </c>
      <c r="AT4683" t="s">
        <v>936</v>
      </c>
      <c r="AU4683">
        <v>136</v>
      </c>
      <c r="AV4683">
        <v>6310</v>
      </c>
      <c r="AW4683" t="s">
        <v>27724</v>
      </c>
      <c r="AX4683" t="s">
        <v>936</v>
      </c>
      <c r="AY4683">
        <v>138</v>
      </c>
      <c r="AZ4683">
        <v>6310</v>
      </c>
      <c r="BA4683" t="s">
        <v>20876</v>
      </c>
      <c r="BB4683" t="s">
        <v>936</v>
      </c>
      <c r="BC4683">
        <v>138</v>
      </c>
      <c r="BD4683">
        <v>6310</v>
      </c>
      <c r="BE4683" t="s">
        <v>14028</v>
      </c>
      <c r="BF4683" t="s">
        <v>936</v>
      </c>
      <c r="BH4683">
        <v>142</v>
      </c>
      <c r="BI4683">
        <v>6310</v>
      </c>
      <c r="BJ4683" t="s">
        <v>7380</v>
      </c>
      <c r="BK4683" t="s">
        <v>936</v>
      </c>
    </row>
    <row r="4684" spans="43:63" x14ac:dyDescent="0.2">
      <c r="AQ4684">
        <v>136</v>
      </c>
      <c r="AR4684">
        <v>6320</v>
      </c>
      <c r="AS4684" t="s">
        <v>34623</v>
      </c>
      <c r="AT4684" t="s">
        <v>936</v>
      </c>
      <c r="AU4684">
        <v>136</v>
      </c>
      <c r="AV4684">
        <v>6320</v>
      </c>
      <c r="AW4684" t="s">
        <v>27725</v>
      </c>
      <c r="AX4684" t="s">
        <v>936</v>
      </c>
      <c r="AY4684">
        <v>138</v>
      </c>
      <c r="AZ4684">
        <v>6320</v>
      </c>
      <c r="BA4684" t="s">
        <v>20877</v>
      </c>
      <c r="BB4684" t="s">
        <v>936</v>
      </c>
      <c r="BC4684">
        <v>138</v>
      </c>
      <c r="BD4684">
        <v>6320</v>
      </c>
      <c r="BE4684" t="s">
        <v>14029</v>
      </c>
      <c r="BF4684" t="s">
        <v>936</v>
      </c>
      <c r="BH4684">
        <v>142</v>
      </c>
      <c r="BI4684">
        <v>6320</v>
      </c>
      <c r="BJ4684" t="s">
        <v>7381</v>
      </c>
      <c r="BK4684" t="s">
        <v>936</v>
      </c>
    </row>
    <row r="4685" spans="43:63" x14ac:dyDescent="0.2">
      <c r="AQ4685">
        <v>136</v>
      </c>
      <c r="AR4685">
        <v>6330</v>
      </c>
      <c r="AS4685" t="s">
        <v>34624</v>
      </c>
      <c r="AT4685" t="s">
        <v>936</v>
      </c>
      <c r="AU4685">
        <v>136</v>
      </c>
      <c r="AV4685">
        <v>6330</v>
      </c>
      <c r="AW4685" t="s">
        <v>27726</v>
      </c>
      <c r="AX4685" t="s">
        <v>936</v>
      </c>
      <c r="AY4685">
        <v>138</v>
      </c>
      <c r="AZ4685">
        <v>6330</v>
      </c>
      <c r="BA4685" t="s">
        <v>20878</v>
      </c>
      <c r="BB4685" t="s">
        <v>936</v>
      </c>
      <c r="BC4685">
        <v>138</v>
      </c>
      <c r="BD4685">
        <v>6330</v>
      </c>
      <c r="BE4685" t="s">
        <v>14030</v>
      </c>
      <c r="BF4685" t="s">
        <v>936</v>
      </c>
      <c r="BH4685">
        <v>142</v>
      </c>
      <c r="BI4685">
        <v>6330</v>
      </c>
      <c r="BJ4685" t="s">
        <v>7382</v>
      </c>
      <c r="BK4685" t="s">
        <v>936</v>
      </c>
    </row>
    <row r="4686" spans="43:63" x14ac:dyDescent="0.2">
      <c r="AQ4686">
        <v>136</v>
      </c>
      <c r="AR4686">
        <v>6340</v>
      </c>
      <c r="AS4686" t="s">
        <v>34625</v>
      </c>
      <c r="AT4686" t="s">
        <v>936</v>
      </c>
      <c r="AU4686">
        <v>136</v>
      </c>
      <c r="AV4686">
        <v>6340</v>
      </c>
      <c r="AW4686" t="s">
        <v>27727</v>
      </c>
      <c r="AX4686" t="s">
        <v>936</v>
      </c>
      <c r="AY4686">
        <v>138</v>
      </c>
      <c r="AZ4686">
        <v>6340</v>
      </c>
      <c r="BA4686" t="s">
        <v>20879</v>
      </c>
      <c r="BB4686" t="s">
        <v>936</v>
      </c>
      <c r="BC4686">
        <v>138</v>
      </c>
      <c r="BD4686">
        <v>6340</v>
      </c>
      <c r="BE4686" t="s">
        <v>14031</v>
      </c>
      <c r="BF4686" t="s">
        <v>936</v>
      </c>
      <c r="BH4686">
        <v>142</v>
      </c>
      <c r="BI4686">
        <v>6340</v>
      </c>
      <c r="BJ4686" t="s">
        <v>7383</v>
      </c>
      <c r="BK4686" t="s">
        <v>936</v>
      </c>
    </row>
    <row r="4687" spans="43:63" x14ac:dyDescent="0.2">
      <c r="AQ4687">
        <v>136</v>
      </c>
      <c r="AR4687">
        <v>6350</v>
      </c>
      <c r="AS4687" t="s">
        <v>34626</v>
      </c>
      <c r="AT4687" t="s">
        <v>936</v>
      </c>
      <c r="AU4687">
        <v>136</v>
      </c>
      <c r="AV4687">
        <v>6350</v>
      </c>
      <c r="AW4687" t="s">
        <v>27728</v>
      </c>
      <c r="AX4687" t="s">
        <v>936</v>
      </c>
      <c r="AY4687">
        <v>138</v>
      </c>
      <c r="AZ4687">
        <v>6350</v>
      </c>
      <c r="BA4687" t="s">
        <v>20880</v>
      </c>
      <c r="BB4687" t="s">
        <v>936</v>
      </c>
      <c r="BC4687">
        <v>138</v>
      </c>
      <c r="BD4687">
        <v>6350</v>
      </c>
      <c r="BE4687" t="s">
        <v>14032</v>
      </c>
      <c r="BF4687" t="s">
        <v>936</v>
      </c>
      <c r="BH4687">
        <v>142</v>
      </c>
      <c r="BI4687">
        <v>6350</v>
      </c>
      <c r="BJ4687" t="s">
        <v>7384</v>
      </c>
      <c r="BK4687" t="s">
        <v>936</v>
      </c>
    </row>
    <row r="4688" spans="43:63" x14ac:dyDescent="0.2">
      <c r="AQ4688">
        <v>136</v>
      </c>
      <c r="AR4688">
        <v>6360</v>
      </c>
      <c r="AS4688" t="s">
        <v>34627</v>
      </c>
      <c r="AT4688" t="s">
        <v>936</v>
      </c>
      <c r="AU4688">
        <v>136</v>
      </c>
      <c r="AV4688">
        <v>6360</v>
      </c>
      <c r="AW4688" t="s">
        <v>27729</v>
      </c>
      <c r="AX4688" t="s">
        <v>936</v>
      </c>
      <c r="AY4688">
        <v>138</v>
      </c>
      <c r="AZ4688">
        <v>6360</v>
      </c>
      <c r="BA4688" t="s">
        <v>20881</v>
      </c>
      <c r="BB4688" t="s">
        <v>936</v>
      </c>
      <c r="BC4688">
        <v>138</v>
      </c>
      <c r="BD4688">
        <v>6360</v>
      </c>
      <c r="BE4688" t="s">
        <v>14033</v>
      </c>
      <c r="BF4688" t="s">
        <v>936</v>
      </c>
      <c r="BH4688">
        <v>142</v>
      </c>
      <c r="BI4688">
        <v>6360</v>
      </c>
      <c r="BJ4688" t="s">
        <v>7385</v>
      </c>
      <c r="BK4688" t="s">
        <v>936</v>
      </c>
    </row>
    <row r="4689" spans="43:63" x14ac:dyDescent="0.2">
      <c r="AQ4689">
        <v>136</v>
      </c>
      <c r="AR4689">
        <v>7205</v>
      </c>
      <c r="AS4689" t="s">
        <v>34628</v>
      </c>
      <c r="AT4689" t="s">
        <v>937</v>
      </c>
      <c r="AU4689">
        <v>136</v>
      </c>
      <c r="AV4689">
        <v>7205</v>
      </c>
      <c r="AW4689" t="s">
        <v>27730</v>
      </c>
      <c r="AX4689" t="s">
        <v>937</v>
      </c>
      <c r="AY4689">
        <v>138</v>
      </c>
      <c r="AZ4689">
        <v>7205</v>
      </c>
      <c r="BA4689" t="s">
        <v>20882</v>
      </c>
      <c r="BB4689" t="s">
        <v>937</v>
      </c>
      <c r="BC4689">
        <v>138</v>
      </c>
      <c r="BD4689">
        <v>7205</v>
      </c>
      <c r="BE4689" t="s">
        <v>14034</v>
      </c>
      <c r="BF4689" t="s">
        <v>937</v>
      </c>
      <c r="BH4689">
        <v>142</v>
      </c>
      <c r="BI4689">
        <v>7205</v>
      </c>
      <c r="BJ4689" t="s">
        <v>7386</v>
      </c>
      <c r="BK4689" t="s">
        <v>937</v>
      </c>
    </row>
    <row r="4690" spans="43:63" x14ac:dyDescent="0.2">
      <c r="AQ4690">
        <v>136</v>
      </c>
      <c r="AR4690">
        <v>7206</v>
      </c>
      <c r="AS4690" t="s">
        <v>34629</v>
      </c>
      <c r="AT4690" t="s">
        <v>936</v>
      </c>
      <c r="AU4690">
        <v>136</v>
      </c>
      <c r="AV4690">
        <v>7206</v>
      </c>
      <c r="AW4690" t="s">
        <v>27731</v>
      </c>
      <c r="AX4690" t="s">
        <v>936</v>
      </c>
      <c r="AY4690">
        <v>138</v>
      </c>
      <c r="AZ4690">
        <v>7206</v>
      </c>
      <c r="BA4690" t="s">
        <v>20883</v>
      </c>
      <c r="BB4690" t="s">
        <v>936</v>
      </c>
      <c r="BC4690">
        <v>138</v>
      </c>
      <c r="BD4690">
        <v>7206</v>
      </c>
      <c r="BE4690" t="s">
        <v>14035</v>
      </c>
      <c r="BF4690" t="s">
        <v>936</v>
      </c>
      <c r="BH4690">
        <v>142</v>
      </c>
      <c r="BI4690">
        <v>7206</v>
      </c>
      <c r="BJ4690" t="s">
        <v>7387</v>
      </c>
      <c r="BK4690" t="s">
        <v>938</v>
      </c>
    </row>
    <row r="4691" spans="43:63" x14ac:dyDescent="0.2">
      <c r="AQ4691">
        <v>136</v>
      </c>
      <c r="AR4691">
        <v>7207</v>
      </c>
      <c r="AS4691" t="s">
        <v>34630</v>
      </c>
      <c r="AT4691" t="s">
        <v>936</v>
      </c>
      <c r="AU4691">
        <v>136</v>
      </c>
      <c r="AV4691">
        <v>7207</v>
      </c>
      <c r="AW4691" t="s">
        <v>27732</v>
      </c>
      <c r="AX4691" t="s">
        <v>936</v>
      </c>
      <c r="AY4691">
        <v>138</v>
      </c>
      <c r="AZ4691">
        <v>7207</v>
      </c>
      <c r="BA4691" t="s">
        <v>20884</v>
      </c>
      <c r="BB4691" t="s">
        <v>936</v>
      </c>
      <c r="BC4691">
        <v>138</v>
      </c>
      <c r="BD4691">
        <v>7207</v>
      </c>
      <c r="BE4691" t="s">
        <v>14036</v>
      </c>
      <c r="BF4691" t="s">
        <v>936</v>
      </c>
      <c r="BH4691">
        <v>142</v>
      </c>
      <c r="BI4691">
        <v>7207</v>
      </c>
      <c r="BJ4691" t="s">
        <v>7388</v>
      </c>
      <c r="BK4691" t="s">
        <v>937</v>
      </c>
    </row>
    <row r="4692" spans="43:63" x14ac:dyDescent="0.2">
      <c r="AQ4692">
        <v>136</v>
      </c>
      <c r="AR4692">
        <v>7210</v>
      </c>
      <c r="AS4692" t="s">
        <v>34631</v>
      </c>
      <c r="AT4692" t="s">
        <v>937</v>
      </c>
      <c r="AU4692">
        <v>136</v>
      </c>
      <c r="AV4692">
        <v>7210</v>
      </c>
      <c r="AW4692" t="s">
        <v>27733</v>
      </c>
      <c r="AX4692" t="s">
        <v>937</v>
      </c>
      <c r="AY4692">
        <v>138</v>
      </c>
      <c r="AZ4692">
        <v>7210</v>
      </c>
      <c r="BA4692" t="s">
        <v>20885</v>
      </c>
      <c r="BB4692" t="s">
        <v>937</v>
      </c>
      <c r="BC4692">
        <v>138</v>
      </c>
      <c r="BD4692">
        <v>7210</v>
      </c>
      <c r="BE4692" t="s">
        <v>14037</v>
      </c>
      <c r="BF4692" t="s">
        <v>937</v>
      </c>
      <c r="BH4692">
        <v>142</v>
      </c>
      <c r="BI4692">
        <v>7210</v>
      </c>
      <c r="BJ4692" t="s">
        <v>7389</v>
      </c>
      <c r="BK4692" t="s">
        <v>938</v>
      </c>
    </row>
    <row r="4693" spans="43:63" x14ac:dyDescent="0.2">
      <c r="AQ4693">
        <v>136</v>
      </c>
      <c r="AR4693">
        <v>8073</v>
      </c>
      <c r="AS4693" t="s">
        <v>34632</v>
      </c>
      <c r="AT4693" t="s">
        <v>936</v>
      </c>
      <c r="AU4693">
        <v>136</v>
      </c>
      <c r="AV4693">
        <v>8073</v>
      </c>
      <c r="AW4693" t="s">
        <v>27734</v>
      </c>
      <c r="AX4693" t="s">
        <v>936</v>
      </c>
      <c r="AY4693">
        <v>138</v>
      </c>
      <c r="AZ4693">
        <v>8073</v>
      </c>
      <c r="BA4693" t="s">
        <v>20886</v>
      </c>
      <c r="BB4693" t="s">
        <v>936</v>
      </c>
      <c r="BC4693">
        <v>138</v>
      </c>
      <c r="BD4693">
        <v>8073</v>
      </c>
      <c r="BE4693" t="s">
        <v>14038</v>
      </c>
      <c r="BF4693" t="s">
        <v>936</v>
      </c>
      <c r="BH4693">
        <v>142</v>
      </c>
      <c r="BI4693">
        <v>8073</v>
      </c>
      <c r="BJ4693" t="s">
        <v>7390</v>
      </c>
      <c r="BK4693" t="s">
        <v>936</v>
      </c>
    </row>
    <row r="4694" spans="43:63" x14ac:dyDescent="0.2">
      <c r="AQ4694">
        <v>136</v>
      </c>
      <c r="AR4694">
        <v>8074</v>
      </c>
      <c r="AS4694" t="s">
        <v>34633</v>
      </c>
      <c r="AT4694" t="s">
        <v>937</v>
      </c>
      <c r="AU4694">
        <v>136</v>
      </c>
      <c r="AV4694">
        <v>8074</v>
      </c>
      <c r="AW4694" t="s">
        <v>27735</v>
      </c>
      <c r="AX4694" t="s">
        <v>937</v>
      </c>
      <c r="AY4694">
        <v>138</v>
      </c>
      <c r="AZ4694">
        <v>8074</v>
      </c>
      <c r="BA4694" t="s">
        <v>20887</v>
      </c>
      <c r="BB4694" t="s">
        <v>937</v>
      </c>
      <c r="BC4694">
        <v>138</v>
      </c>
      <c r="BD4694">
        <v>8074</v>
      </c>
      <c r="BE4694" t="s">
        <v>14039</v>
      </c>
      <c r="BF4694" t="s">
        <v>937</v>
      </c>
      <c r="BH4694">
        <v>142</v>
      </c>
      <c r="BI4694">
        <v>8074</v>
      </c>
      <c r="BJ4694" t="s">
        <v>7391</v>
      </c>
      <c r="BK4694" t="s">
        <v>937</v>
      </c>
    </row>
    <row r="4695" spans="43:63" x14ac:dyDescent="0.2">
      <c r="AQ4695">
        <v>136</v>
      </c>
      <c r="AR4695">
        <v>8075</v>
      </c>
      <c r="AS4695" t="s">
        <v>34634</v>
      </c>
      <c r="AT4695" t="s">
        <v>938</v>
      </c>
      <c r="AU4695">
        <v>136</v>
      </c>
      <c r="AV4695">
        <v>8075</v>
      </c>
      <c r="AW4695" t="s">
        <v>27736</v>
      </c>
      <c r="AX4695" t="s">
        <v>938</v>
      </c>
      <c r="AY4695">
        <v>138</v>
      </c>
      <c r="AZ4695">
        <v>8075</v>
      </c>
      <c r="BA4695" t="s">
        <v>20888</v>
      </c>
      <c r="BB4695" t="s">
        <v>936</v>
      </c>
      <c r="BC4695">
        <v>138</v>
      </c>
      <c r="BD4695">
        <v>8075</v>
      </c>
      <c r="BE4695" t="s">
        <v>14040</v>
      </c>
      <c r="BF4695" t="s">
        <v>936</v>
      </c>
      <c r="BH4695">
        <v>142</v>
      </c>
      <c r="BI4695">
        <v>8075</v>
      </c>
      <c r="BJ4695" t="s">
        <v>7392</v>
      </c>
      <c r="BK4695" t="s">
        <v>936</v>
      </c>
    </row>
    <row r="4696" spans="43:63" x14ac:dyDescent="0.2">
      <c r="AQ4696">
        <v>136</v>
      </c>
      <c r="AR4696">
        <v>8076</v>
      </c>
      <c r="AS4696" t="s">
        <v>34635</v>
      </c>
      <c r="AT4696" t="s">
        <v>937</v>
      </c>
      <c r="AU4696">
        <v>136</v>
      </c>
      <c r="AV4696">
        <v>8076</v>
      </c>
      <c r="AW4696" t="s">
        <v>27737</v>
      </c>
      <c r="AX4696" t="s">
        <v>938</v>
      </c>
      <c r="AY4696">
        <v>138</v>
      </c>
      <c r="AZ4696">
        <v>8076</v>
      </c>
      <c r="BA4696" t="s">
        <v>20889</v>
      </c>
      <c r="BB4696" t="s">
        <v>937</v>
      </c>
      <c r="BC4696">
        <v>138</v>
      </c>
      <c r="BD4696">
        <v>8076</v>
      </c>
      <c r="BE4696" t="s">
        <v>14041</v>
      </c>
      <c r="BF4696" t="s">
        <v>937</v>
      </c>
      <c r="BH4696">
        <v>142</v>
      </c>
      <c r="BI4696">
        <v>8076</v>
      </c>
      <c r="BJ4696" t="s">
        <v>7393</v>
      </c>
      <c r="BK4696" t="s">
        <v>937</v>
      </c>
    </row>
    <row r="4697" spans="43:63" x14ac:dyDescent="0.2">
      <c r="AQ4697">
        <v>136</v>
      </c>
      <c r="AR4697">
        <v>8077</v>
      </c>
      <c r="AS4697" t="s">
        <v>34636</v>
      </c>
      <c r="AT4697" t="s">
        <v>937</v>
      </c>
      <c r="AU4697">
        <v>136</v>
      </c>
      <c r="AV4697">
        <v>8077</v>
      </c>
      <c r="AW4697" t="s">
        <v>27738</v>
      </c>
      <c r="AX4697" t="s">
        <v>937</v>
      </c>
      <c r="AY4697">
        <v>138</v>
      </c>
      <c r="AZ4697">
        <v>8077</v>
      </c>
      <c r="BA4697" t="s">
        <v>20890</v>
      </c>
      <c r="BB4697" t="s">
        <v>937</v>
      </c>
      <c r="BC4697">
        <v>138</v>
      </c>
      <c r="BD4697">
        <v>8077</v>
      </c>
      <c r="BE4697" t="s">
        <v>14042</v>
      </c>
      <c r="BF4697" t="s">
        <v>937</v>
      </c>
      <c r="BH4697">
        <v>142</v>
      </c>
      <c r="BI4697">
        <v>8077</v>
      </c>
      <c r="BJ4697" t="s">
        <v>7394</v>
      </c>
      <c r="BK4697" t="s">
        <v>937</v>
      </c>
    </row>
    <row r="4698" spans="43:63" x14ac:dyDescent="0.2">
      <c r="AQ4698">
        <v>136</v>
      </c>
      <c r="AR4698">
        <v>8078</v>
      </c>
      <c r="AS4698" t="s">
        <v>34637</v>
      </c>
      <c r="AT4698" t="s">
        <v>937</v>
      </c>
      <c r="AU4698">
        <v>136</v>
      </c>
      <c r="AV4698">
        <v>8078</v>
      </c>
      <c r="AW4698" t="s">
        <v>27739</v>
      </c>
      <c r="AX4698" t="s">
        <v>937</v>
      </c>
      <c r="AY4698">
        <v>138</v>
      </c>
      <c r="AZ4698">
        <v>8078</v>
      </c>
      <c r="BA4698" t="s">
        <v>20891</v>
      </c>
      <c r="BB4698" t="s">
        <v>937</v>
      </c>
      <c r="BC4698">
        <v>138</v>
      </c>
      <c r="BD4698">
        <v>8078</v>
      </c>
      <c r="BE4698" t="s">
        <v>14043</v>
      </c>
      <c r="BF4698" t="s">
        <v>937</v>
      </c>
      <c r="BH4698">
        <v>142</v>
      </c>
      <c r="BI4698">
        <v>8078</v>
      </c>
      <c r="BJ4698" t="s">
        <v>7395</v>
      </c>
      <c r="BK4698" t="s">
        <v>937</v>
      </c>
    </row>
    <row r="4699" spans="43:63" x14ac:dyDescent="0.2">
      <c r="AQ4699">
        <v>136</v>
      </c>
      <c r="AR4699">
        <v>8079</v>
      </c>
      <c r="AS4699" t="s">
        <v>34638</v>
      </c>
      <c r="AT4699" t="s">
        <v>937</v>
      </c>
      <c r="AU4699">
        <v>136</v>
      </c>
      <c r="AV4699">
        <v>8079</v>
      </c>
      <c r="AW4699" t="s">
        <v>27740</v>
      </c>
      <c r="AX4699" t="s">
        <v>937</v>
      </c>
      <c r="AY4699">
        <v>138</v>
      </c>
      <c r="AZ4699">
        <v>8079</v>
      </c>
      <c r="BA4699" t="s">
        <v>20892</v>
      </c>
      <c r="BB4699" t="s">
        <v>937</v>
      </c>
      <c r="BC4699">
        <v>138</v>
      </c>
      <c r="BD4699">
        <v>8079</v>
      </c>
      <c r="BE4699" t="s">
        <v>14044</v>
      </c>
      <c r="BF4699" t="s">
        <v>937</v>
      </c>
      <c r="BH4699">
        <v>142</v>
      </c>
      <c r="BI4699">
        <v>8079</v>
      </c>
      <c r="BJ4699" t="s">
        <v>7396</v>
      </c>
      <c r="BK4699" t="s">
        <v>937</v>
      </c>
    </row>
    <row r="4700" spans="43:63" x14ac:dyDescent="0.2">
      <c r="AQ4700">
        <v>136</v>
      </c>
      <c r="AR4700">
        <v>8080</v>
      </c>
      <c r="AS4700" t="s">
        <v>34639</v>
      </c>
      <c r="AT4700" t="s">
        <v>937</v>
      </c>
      <c r="AU4700">
        <v>136</v>
      </c>
      <c r="AV4700">
        <v>8080</v>
      </c>
      <c r="AW4700" t="s">
        <v>27741</v>
      </c>
      <c r="AX4700" t="s">
        <v>937</v>
      </c>
      <c r="AY4700">
        <v>138</v>
      </c>
      <c r="AZ4700">
        <v>8080</v>
      </c>
      <c r="BA4700" t="s">
        <v>20893</v>
      </c>
      <c r="BB4700" t="s">
        <v>937</v>
      </c>
      <c r="BC4700">
        <v>138</v>
      </c>
      <c r="BD4700">
        <v>8080</v>
      </c>
      <c r="BE4700" t="s">
        <v>14045</v>
      </c>
      <c r="BF4700" t="s">
        <v>937</v>
      </c>
      <c r="BH4700">
        <v>142</v>
      </c>
      <c r="BI4700">
        <v>8080</v>
      </c>
      <c r="BJ4700" t="s">
        <v>7397</v>
      </c>
      <c r="BK4700" t="s">
        <v>938</v>
      </c>
    </row>
    <row r="4701" spans="43:63" x14ac:dyDescent="0.2">
      <c r="AQ4701">
        <v>136</v>
      </c>
      <c r="AR4701">
        <v>8081</v>
      </c>
      <c r="AS4701" t="s">
        <v>34640</v>
      </c>
      <c r="AT4701" t="s">
        <v>938</v>
      </c>
      <c r="AU4701">
        <v>136</v>
      </c>
      <c r="AV4701">
        <v>8081</v>
      </c>
      <c r="AW4701" t="s">
        <v>27742</v>
      </c>
      <c r="AX4701" t="s">
        <v>938</v>
      </c>
      <c r="AY4701">
        <v>138</v>
      </c>
      <c r="AZ4701">
        <v>8081</v>
      </c>
      <c r="BA4701" t="s">
        <v>20894</v>
      </c>
      <c r="BB4701" t="s">
        <v>936</v>
      </c>
      <c r="BC4701">
        <v>138</v>
      </c>
      <c r="BD4701">
        <v>8081</v>
      </c>
      <c r="BE4701" t="s">
        <v>14046</v>
      </c>
      <c r="BF4701" t="s">
        <v>936</v>
      </c>
      <c r="BH4701">
        <v>142</v>
      </c>
      <c r="BI4701">
        <v>8081</v>
      </c>
      <c r="BJ4701" t="s">
        <v>7398</v>
      </c>
      <c r="BK4701" t="s">
        <v>937</v>
      </c>
    </row>
    <row r="4702" spans="43:63" x14ac:dyDescent="0.2">
      <c r="AQ4702">
        <v>136</v>
      </c>
      <c r="AR4702">
        <v>8082</v>
      </c>
      <c r="AS4702" t="s">
        <v>34641</v>
      </c>
      <c r="AT4702" t="s">
        <v>937</v>
      </c>
      <c r="AU4702">
        <v>136</v>
      </c>
      <c r="AV4702">
        <v>8082</v>
      </c>
      <c r="AW4702" t="s">
        <v>27743</v>
      </c>
      <c r="AX4702" t="s">
        <v>937</v>
      </c>
      <c r="AY4702">
        <v>138</v>
      </c>
      <c r="AZ4702">
        <v>8082</v>
      </c>
      <c r="BA4702" t="s">
        <v>20895</v>
      </c>
      <c r="BB4702" t="s">
        <v>937</v>
      </c>
      <c r="BC4702">
        <v>138</v>
      </c>
      <c r="BD4702">
        <v>8082</v>
      </c>
      <c r="BE4702" t="s">
        <v>14047</v>
      </c>
      <c r="BF4702" t="s">
        <v>937</v>
      </c>
      <c r="BH4702">
        <v>142</v>
      </c>
      <c r="BI4702">
        <v>8082</v>
      </c>
      <c r="BJ4702" t="s">
        <v>7399</v>
      </c>
      <c r="BK4702" t="s">
        <v>937</v>
      </c>
    </row>
    <row r="4703" spans="43:63" x14ac:dyDescent="0.2">
      <c r="AQ4703">
        <v>136</v>
      </c>
      <c r="AR4703">
        <v>8083</v>
      </c>
      <c r="AS4703" t="s">
        <v>34642</v>
      </c>
      <c r="AT4703" t="s">
        <v>937</v>
      </c>
      <c r="AU4703">
        <v>136</v>
      </c>
      <c r="AV4703">
        <v>8083</v>
      </c>
      <c r="AW4703" t="s">
        <v>27744</v>
      </c>
      <c r="AX4703" t="s">
        <v>937</v>
      </c>
      <c r="AY4703">
        <v>138</v>
      </c>
      <c r="AZ4703">
        <v>8083</v>
      </c>
      <c r="BA4703" t="s">
        <v>20896</v>
      </c>
      <c r="BB4703" t="s">
        <v>937</v>
      </c>
      <c r="BC4703">
        <v>138</v>
      </c>
      <c r="BD4703">
        <v>8083</v>
      </c>
      <c r="BE4703" t="s">
        <v>14048</v>
      </c>
      <c r="BF4703" t="s">
        <v>937</v>
      </c>
      <c r="BH4703">
        <v>142</v>
      </c>
      <c r="BI4703">
        <v>8083</v>
      </c>
      <c r="BJ4703" t="s">
        <v>7400</v>
      </c>
      <c r="BK4703" t="s">
        <v>936</v>
      </c>
    </row>
    <row r="4704" spans="43:63" x14ac:dyDescent="0.2">
      <c r="AQ4704">
        <v>136</v>
      </c>
      <c r="AR4704">
        <v>8084</v>
      </c>
      <c r="AS4704" t="s">
        <v>34643</v>
      </c>
      <c r="AT4704" t="s">
        <v>937</v>
      </c>
      <c r="AU4704">
        <v>136</v>
      </c>
      <c r="AV4704">
        <v>8084</v>
      </c>
      <c r="AW4704" t="s">
        <v>27745</v>
      </c>
      <c r="AX4704" t="s">
        <v>937</v>
      </c>
      <c r="AY4704">
        <v>138</v>
      </c>
      <c r="AZ4704">
        <v>8084</v>
      </c>
      <c r="BA4704" t="s">
        <v>20897</v>
      </c>
      <c r="BB4704" t="s">
        <v>937</v>
      </c>
      <c r="BC4704">
        <v>138</v>
      </c>
      <c r="BD4704">
        <v>8084</v>
      </c>
      <c r="BE4704" t="s">
        <v>14049</v>
      </c>
      <c r="BF4704" t="s">
        <v>937</v>
      </c>
      <c r="BH4704">
        <v>142</v>
      </c>
      <c r="BI4704">
        <v>8084</v>
      </c>
      <c r="BJ4704" t="s">
        <v>7401</v>
      </c>
      <c r="BK4704" t="s">
        <v>937</v>
      </c>
    </row>
    <row r="4705" spans="43:63" x14ac:dyDescent="0.2">
      <c r="AQ4705">
        <v>138</v>
      </c>
      <c r="AR4705">
        <v>6010</v>
      </c>
      <c r="AS4705" t="s">
        <v>34644</v>
      </c>
      <c r="AT4705" t="s">
        <v>937</v>
      </c>
      <c r="AU4705">
        <v>138</v>
      </c>
      <c r="AV4705">
        <v>6010</v>
      </c>
      <c r="AW4705" t="s">
        <v>27746</v>
      </c>
      <c r="AX4705" t="s">
        <v>937</v>
      </c>
      <c r="AY4705">
        <v>140</v>
      </c>
      <c r="AZ4705">
        <v>6010</v>
      </c>
      <c r="BA4705" t="s">
        <v>20898</v>
      </c>
      <c r="BB4705" t="s">
        <v>937</v>
      </c>
      <c r="BC4705">
        <v>140</v>
      </c>
      <c r="BD4705">
        <v>6010</v>
      </c>
      <c r="BE4705" t="s">
        <v>14050</v>
      </c>
      <c r="BF4705" t="s">
        <v>937</v>
      </c>
      <c r="BH4705">
        <v>143</v>
      </c>
      <c r="BI4705">
        <v>6010</v>
      </c>
      <c r="BJ4705" t="s">
        <v>7402</v>
      </c>
      <c r="BK4705" t="s">
        <v>937</v>
      </c>
    </row>
    <row r="4706" spans="43:63" x14ac:dyDescent="0.2">
      <c r="AQ4706">
        <v>138</v>
      </c>
      <c r="AR4706">
        <v>6020</v>
      </c>
      <c r="AS4706" t="s">
        <v>34645</v>
      </c>
      <c r="AT4706" t="s">
        <v>937</v>
      </c>
      <c r="AU4706">
        <v>138</v>
      </c>
      <c r="AV4706">
        <v>6020</v>
      </c>
      <c r="AW4706" t="s">
        <v>27747</v>
      </c>
      <c r="AX4706" t="s">
        <v>937</v>
      </c>
      <c r="AY4706">
        <v>140</v>
      </c>
      <c r="AZ4706">
        <v>6020</v>
      </c>
      <c r="BA4706" t="s">
        <v>20899</v>
      </c>
      <c r="BB4706" t="s">
        <v>937</v>
      </c>
      <c r="BC4706">
        <v>140</v>
      </c>
      <c r="BD4706">
        <v>6020</v>
      </c>
      <c r="BE4706" t="s">
        <v>14051</v>
      </c>
      <c r="BF4706" t="s">
        <v>937</v>
      </c>
      <c r="BH4706">
        <v>143</v>
      </c>
      <c r="BI4706">
        <v>6020</v>
      </c>
      <c r="BJ4706" t="s">
        <v>7403</v>
      </c>
      <c r="BK4706" t="s">
        <v>937</v>
      </c>
    </row>
    <row r="4707" spans="43:63" x14ac:dyDescent="0.2">
      <c r="AQ4707">
        <v>138</v>
      </c>
      <c r="AR4707">
        <v>6030</v>
      </c>
      <c r="AS4707" t="s">
        <v>34646</v>
      </c>
      <c r="AT4707" t="s">
        <v>937</v>
      </c>
      <c r="AU4707">
        <v>138</v>
      </c>
      <c r="AV4707">
        <v>6030</v>
      </c>
      <c r="AW4707" t="s">
        <v>27748</v>
      </c>
      <c r="AX4707" t="s">
        <v>937</v>
      </c>
      <c r="AY4707">
        <v>140</v>
      </c>
      <c r="AZ4707">
        <v>6030</v>
      </c>
      <c r="BA4707" t="s">
        <v>20900</v>
      </c>
      <c r="BB4707" t="s">
        <v>937</v>
      </c>
      <c r="BC4707">
        <v>140</v>
      </c>
      <c r="BD4707">
        <v>6030</v>
      </c>
      <c r="BE4707" t="s">
        <v>14052</v>
      </c>
      <c r="BF4707" t="s">
        <v>937</v>
      </c>
      <c r="BH4707">
        <v>143</v>
      </c>
      <c r="BI4707">
        <v>6030</v>
      </c>
      <c r="BJ4707" t="s">
        <v>7404</v>
      </c>
      <c r="BK4707" t="s">
        <v>936</v>
      </c>
    </row>
    <row r="4708" spans="43:63" x14ac:dyDescent="0.2">
      <c r="AQ4708">
        <v>138</v>
      </c>
      <c r="AR4708">
        <v>6040</v>
      </c>
      <c r="AS4708" t="s">
        <v>34647</v>
      </c>
      <c r="AT4708" t="s">
        <v>937</v>
      </c>
      <c r="AU4708">
        <v>138</v>
      </c>
      <c r="AV4708">
        <v>6040</v>
      </c>
      <c r="AW4708" t="s">
        <v>27749</v>
      </c>
      <c r="AX4708" t="s">
        <v>937</v>
      </c>
      <c r="AY4708">
        <v>140</v>
      </c>
      <c r="AZ4708">
        <v>6040</v>
      </c>
      <c r="BA4708" t="s">
        <v>20901</v>
      </c>
      <c r="BB4708" t="s">
        <v>937</v>
      </c>
      <c r="BC4708">
        <v>140</v>
      </c>
      <c r="BD4708">
        <v>6040</v>
      </c>
      <c r="BE4708" t="s">
        <v>14053</v>
      </c>
      <c r="BF4708" t="s">
        <v>937</v>
      </c>
      <c r="BH4708">
        <v>143</v>
      </c>
      <c r="BI4708">
        <v>6040</v>
      </c>
      <c r="BJ4708" t="s">
        <v>7405</v>
      </c>
      <c r="BK4708" t="s">
        <v>937</v>
      </c>
    </row>
    <row r="4709" spans="43:63" x14ac:dyDescent="0.2">
      <c r="AQ4709">
        <v>138</v>
      </c>
      <c r="AR4709">
        <v>6070</v>
      </c>
      <c r="AS4709" t="s">
        <v>34648</v>
      </c>
      <c r="AT4709" t="s">
        <v>937</v>
      </c>
      <c r="AU4709">
        <v>138</v>
      </c>
      <c r="AV4709">
        <v>6070</v>
      </c>
      <c r="AW4709" t="s">
        <v>27750</v>
      </c>
      <c r="AX4709" t="s">
        <v>937</v>
      </c>
      <c r="AY4709">
        <v>140</v>
      </c>
      <c r="AZ4709">
        <v>6070</v>
      </c>
      <c r="BA4709" t="s">
        <v>20902</v>
      </c>
      <c r="BB4709" t="s">
        <v>937</v>
      </c>
      <c r="BC4709">
        <v>140</v>
      </c>
      <c r="BD4709">
        <v>6070</v>
      </c>
      <c r="BE4709" t="s">
        <v>14054</v>
      </c>
      <c r="BF4709" t="s">
        <v>937</v>
      </c>
      <c r="BH4709">
        <v>143</v>
      </c>
      <c r="BI4709">
        <v>6070</v>
      </c>
      <c r="BJ4709" t="s">
        <v>7406</v>
      </c>
      <c r="BK4709" t="s">
        <v>937</v>
      </c>
    </row>
    <row r="4710" spans="43:63" x14ac:dyDescent="0.2">
      <c r="AQ4710">
        <v>138</v>
      </c>
      <c r="AR4710">
        <v>6080</v>
      </c>
      <c r="AS4710" t="s">
        <v>34649</v>
      </c>
      <c r="AT4710" t="s">
        <v>938</v>
      </c>
      <c r="AU4710">
        <v>138</v>
      </c>
      <c r="AV4710">
        <v>6080</v>
      </c>
      <c r="AW4710" t="s">
        <v>27751</v>
      </c>
      <c r="AX4710" t="s">
        <v>938</v>
      </c>
      <c r="AY4710">
        <v>140</v>
      </c>
      <c r="AZ4710">
        <v>6080</v>
      </c>
      <c r="BA4710" t="s">
        <v>20903</v>
      </c>
      <c r="BB4710" t="s">
        <v>938</v>
      </c>
      <c r="BC4710">
        <v>140</v>
      </c>
      <c r="BD4710">
        <v>6080</v>
      </c>
      <c r="BE4710" t="s">
        <v>14055</v>
      </c>
      <c r="BF4710" t="s">
        <v>938</v>
      </c>
      <c r="BH4710">
        <v>143</v>
      </c>
      <c r="BI4710">
        <v>6080</v>
      </c>
      <c r="BJ4710" t="s">
        <v>7407</v>
      </c>
      <c r="BK4710" t="s">
        <v>936</v>
      </c>
    </row>
    <row r="4711" spans="43:63" x14ac:dyDescent="0.2">
      <c r="AQ4711">
        <v>138</v>
      </c>
      <c r="AR4711">
        <v>6090</v>
      </c>
      <c r="AS4711" t="s">
        <v>34650</v>
      </c>
      <c r="AT4711" t="s">
        <v>937</v>
      </c>
      <c r="AU4711">
        <v>138</v>
      </c>
      <c r="AV4711">
        <v>6090</v>
      </c>
      <c r="AW4711" t="s">
        <v>27752</v>
      </c>
      <c r="AX4711" t="s">
        <v>937</v>
      </c>
      <c r="AY4711">
        <v>140</v>
      </c>
      <c r="AZ4711">
        <v>6090</v>
      </c>
      <c r="BA4711" t="s">
        <v>20904</v>
      </c>
      <c r="BB4711" t="s">
        <v>937</v>
      </c>
      <c r="BC4711">
        <v>140</v>
      </c>
      <c r="BD4711">
        <v>6090</v>
      </c>
      <c r="BE4711" t="s">
        <v>14056</v>
      </c>
      <c r="BF4711" t="s">
        <v>937</v>
      </c>
      <c r="BH4711">
        <v>143</v>
      </c>
      <c r="BI4711">
        <v>6090</v>
      </c>
      <c r="BJ4711" t="s">
        <v>7408</v>
      </c>
      <c r="BK4711" t="s">
        <v>936</v>
      </c>
    </row>
    <row r="4712" spans="43:63" x14ac:dyDescent="0.2">
      <c r="AQ4712">
        <v>138</v>
      </c>
      <c r="AR4712">
        <v>6100</v>
      </c>
      <c r="AS4712" t="s">
        <v>34651</v>
      </c>
      <c r="AT4712" t="s">
        <v>937</v>
      </c>
      <c r="AU4712">
        <v>138</v>
      </c>
      <c r="AV4712">
        <v>6100</v>
      </c>
      <c r="AW4712" t="s">
        <v>27753</v>
      </c>
      <c r="AX4712" t="s">
        <v>937</v>
      </c>
      <c r="AY4712">
        <v>140</v>
      </c>
      <c r="AZ4712">
        <v>6100</v>
      </c>
      <c r="BA4712" t="s">
        <v>20905</v>
      </c>
      <c r="BB4712" t="s">
        <v>937</v>
      </c>
      <c r="BC4712">
        <v>140</v>
      </c>
      <c r="BD4712">
        <v>6100</v>
      </c>
      <c r="BE4712" t="s">
        <v>14057</v>
      </c>
      <c r="BF4712" t="s">
        <v>937</v>
      </c>
      <c r="BH4712">
        <v>143</v>
      </c>
      <c r="BI4712">
        <v>6100</v>
      </c>
      <c r="BJ4712" t="s">
        <v>7409</v>
      </c>
      <c r="BK4712" t="s">
        <v>937</v>
      </c>
    </row>
    <row r="4713" spans="43:63" x14ac:dyDescent="0.2">
      <c r="AQ4713">
        <v>138</v>
      </c>
      <c r="AR4713">
        <v>6101</v>
      </c>
      <c r="AS4713" t="s">
        <v>34652</v>
      </c>
      <c r="AT4713" t="s">
        <v>937</v>
      </c>
      <c r="AU4713">
        <v>138</v>
      </c>
      <c r="AV4713">
        <v>6101</v>
      </c>
      <c r="AW4713" t="s">
        <v>27754</v>
      </c>
      <c r="AX4713" t="s">
        <v>937</v>
      </c>
      <c r="AY4713">
        <v>140</v>
      </c>
      <c r="AZ4713">
        <v>6101</v>
      </c>
      <c r="BA4713" t="s">
        <v>20906</v>
      </c>
      <c r="BB4713" t="s">
        <v>937</v>
      </c>
      <c r="BC4713">
        <v>140</v>
      </c>
      <c r="BD4713">
        <v>6101</v>
      </c>
      <c r="BE4713" t="s">
        <v>14058</v>
      </c>
      <c r="BF4713" t="s">
        <v>937</v>
      </c>
      <c r="BH4713">
        <v>143</v>
      </c>
      <c r="BI4713">
        <v>6101</v>
      </c>
      <c r="BJ4713" t="s">
        <v>7410</v>
      </c>
      <c r="BK4713" t="s">
        <v>936</v>
      </c>
    </row>
    <row r="4714" spans="43:63" x14ac:dyDescent="0.2">
      <c r="AQ4714">
        <v>138</v>
      </c>
      <c r="AR4714">
        <v>6110</v>
      </c>
      <c r="AS4714" t="s">
        <v>34653</v>
      </c>
      <c r="AT4714" t="s">
        <v>936</v>
      </c>
      <c r="AU4714">
        <v>138</v>
      </c>
      <c r="AV4714">
        <v>6110</v>
      </c>
      <c r="AW4714" t="s">
        <v>27755</v>
      </c>
      <c r="AX4714" t="s">
        <v>936</v>
      </c>
      <c r="AY4714">
        <v>140</v>
      </c>
      <c r="AZ4714">
        <v>6110</v>
      </c>
      <c r="BA4714" t="s">
        <v>20907</v>
      </c>
      <c r="BB4714" t="s">
        <v>936</v>
      </c>
      <c r="BC4714">
        <v>140</v>
      </c>
      <c r="BD4714">
        <v>6110</v>
      </c>
      <c r="BE4714" t="s">
        <v>14059</v>
      </c>
      <c r="BF4714" t="s">
        <v>936</v>
      </c>
      <c r="BH4714">
        <v>143</v>
      </c>
      <c r="BI4714">
        <v>6110</v>
      </c>
      <c r="BJ4714" t="s">
        <v>7411</v>
      </c>
      <c r="BK4714" t="s">
        <v>936</v>
      </c>
    </row>
    <row r="4715" spans="43:63" x14ac:dyDescent="0.2">
      <c r="AQ4715">
        <v>138</v>
      </c>
      <c r="AR4715">
        <v>6130</v>
      </c>
      <c r="AS4715" t="s">
        <v>34654</v>
      </c>
      <c r="AT4715" t="s">
        <v>938</v>
      </c>
      <c r="AU4715">
        <v>138</v>
      </c>
      <c r="AV4715">
        <v>6130</v>
      </c>
      <c r="AW4715" t="s">
        <v>27756</v>
      </c>
      <c r="AX4715" t="s">
        <v>938</v>
      </c>
      <c r="AY4715">
        <v>140</v>
      </c>
      <c r="AZ4715">
        <v>6130</v>
      </c>
      <c r="BA4715" t="s">
        <v>20908</v>
      </c>
      <c r="BB4715" t="s">
        <v>937</v>
      </c>
      <c r="BC4715">
        <v>140</v>
      </c>
      <c r="BD4715">
        <v>6130</v>
      </c>
      <c r="BE4715" t="s">
        <v>14060</v>
      </c>
      <c r="BF4715" t="s">
        <v>937</v>
      </c>
      <c r="BH4715">
        <v>143</v>
      </c>
      <c r="BI4715">
        <v>6130</v>
      </c>
      <c r="BJ4715" t="s">
        <v>7412</v>
      </c>
      <c r="BK4715" t="s">
        <v>936</v>
      </c>
    </row>
    <row r="4716" spans="43:63" x14ac:dyDescent="0.2">
      <c r="AQ4716">
        <v>138</v>
      </c>
      <c r="AR4716">
        <v>6131</v>
      </c>
      <c r="AS4716" t="s">
        <v>34655</v>
      </c>
      <c r="AT4716" t="s">
        <v>936</v>
      </c>
      <c r="AU4716">
        <v>138</v>
      </c>
      <c r="AV4716">
        <v>6131</v>
      </c>
      <c r="AW4716" t="s">
        <v>27757</v>
      </c>
      <c r="AX4716" t="s">
        <v>936</v>
      </c>
      <c r="AY4716">
        <v>140</v>
      </c>
      <c r="AZ4716">
        <v>6131</v>
      </c>
      <c r="BA4716" t="s">
        <v>20909</v>
      </c>
      <c r="BB4716" t="s">
        <v>936</v>
      </c>
      <c r="BC4716">
        <v>140</v>
      </c>
      <c r="BD4716">
        <v>6131</v>
      </c>
      <c r="BE4716" t="s">
        <v>14061</v>
      </c>
      <c r="BF4716" t="s">
        <v>936</v>
      </c>
      <c r="BH4716">
        <v>143</v>
      </c>
      <c r="BI4716">
        <v>6131</v>
      </c>
      <c r="BJ4716" t="s">
        <v>7413</v>
      </c>
      <c r="BK4716" t="s">
        <v>936</v>
      </c>
    </row>
    <row r="4717" spans="43:63" x14ac:dyDescent="0.2">
      <c r="AQ4717">
        <v>138</v>
      </c>
      <c r="AR4717">
        <v>6140</v>
      </c>
      <c r="AS4717" t="s">
        <v>34656</v>
      </c>
      <c r="AT4717" t="s">
        <v>937</v>
      </c>
      <c r="AU4717">
        <v>138</v>
      </c>
      <c r="AV4717">
        <v>6140</v>
      </c>
      <c r="AW4717" t="s">
        <v>27758</v>
      </c>
      <c r="AX4717" t="s">
        <v>937</v>
      </c>
      <c r="AY4717">
        <v>140</v>
      </c>
      <c r="AZ4717">
        <v>6140</v>
      </c>
      <c r="BA4717" t="s">
        <v>20910</v>
      </c>
      <c r="BB4717" t="s">
        <v>937</v>
      </c>
      <c r="BC4717">
        <v>140</v>
      </c>
      <c r="BD4717">
        <v>6140</v>
      </c>
      <c r="BE4717" t="s">
        <v>14062</v>
      </c>
      <c r="BF4717" t="s">
        <v>937</v>
      </c>
      <c r="BH4717">
        <v>143</v>
      </c>
      <c r="BI4717">
        <v>6140</v>
      </c>
      <c r="BJ4717" t="s">
        <v>7414</v>
      </c>
      <c r="BK4717" t="s">
        <v>937</v>
      </c>
    </row>
    <row r="4718" spans="43:63" x14ac:dyDescent="0.2">
      <c r="AQ4718">
        <v>138</v>
      </c>
      <c r="AR4718">
        <v>6150</v>
      </c>
      <c r="AS4718" t="s">
        <v>34657</v>
      </c>
      <c r="AT4718" t="s">
        <v>937</v>
      </c>
      <c r="AU4718">
        <v>138</v>
      </c>
      <c r="AV4718">
        <v>6150</v>
      </c>
      <c r="AW4718" t="s">
        <v>27759</v>
      </c>
      <c r="AX4718" t="s">
        <v>937</v>
      </c>
      <c r="AY4718">
        <v>140</v>
      </c>
      <c r="AZ4718">
        <v>6150</v>
      </c>
      <c r="BA4718" t="s">
        <v>20911</v>
      </c>
      <c r="BB4718" t="s">
        <v>937</v>
      </c>
      <c r="BC4718">
        <v>140</v>
      </c>
      <c r="BD4718">
        <v>6150</v>
      </c>
      <c r="BE4718" t="s">
        <v>14063</v>
      </c>
      <c r="BF4718" t="s">
        <v>937</v>
      </c>
      <c r="BH4718">
        <v>143</v>
      </c>
      <c r="BI4718">
        <v>6150</v>
      </c>
      <c r="BJ4718" t="s">
        <v>7415</v>
      </c>
      <c r="BK4718" t="s">
        <v>936</v>
      </c>
    </row>
    <row r="4719" spans="43:63" x14ac:dyDescent="0.2">
      <c r="AQ4719">
        <v>138</v>
      </c>
      <c r="AR4719">
        <v>6160</v>
      </c>
      <c r="AS4719" t="s">
        <v>34658</v>
      </c>
      <c r="AT4719" t="s">
        <v>937</v>
      </c>
      <c r="AU4719">
        <v>138</v>
      </c>
      <c r="AV4719">
        <v>6160</v>
      </c>
      <c r="AW4719" t="s">
        <v>27760</v>
      </c>
      <c r="AX4719" t="s">
        <v>937</v>
      </c>
      <c r="AY4719">
        <v>140</v>
      </c>
      <c r="AZ4719">
        <v>6160</v>
      </c>
      <c r="BA4719" t="s">
        <v>20912</v>
      </c>
      <c r="BB4719" t="s">
        <v>937</v>
      </c>
      <c r="BC4719">
        <v>140</v>
      </c>
      <c r="BD4719">
        <v>6160</v>
      </c>
      <c r="BE4719" t="s">
        <v>14064</v>
      </c>
      <c r="BF4719" t="s">
        <v>937</v>
      </c>
      <c r="BH4719">
        <v>143</v>
      </c>
      <c r="BI4719">
        <v>6160</v>
      </c>
      <c r="BJ4719" t="s">
        <v>7416</v>
      </c>
      <c r="BK4719" t="s">
        <v>937</v>
      </c>
    </row>
    <row r="4720" spans="43:63" x14ac:dyDescent="0.2">
      <c r="AQ4720">
        <v>138</v>
      </c>
      <c r="AR4720">
        <v>6170</v>
      </c>
      <c r="AS4720" t="s">
        <v>34659</v>
      </c>
      <c r="AT4720" t="s">
        <v>936</v>
      </c>
      <c r="AU4720">
        <v>138</v>
      </c>
      <c r="AV4720">
        <v>6170</v>
      </c>
      <c r="AW4720" t="s">
        <v>27761</v>
      </c>
      <c r="AX4720" t="s">
        <v>936</v>
      </c>
      <c r="AY4720">
        <v>140</v>
      </c>
      <c r="AZ4720">
        <v>6170</v>
      </c>
      <c r="BA4720" t="s">
        <v>20913</v>
      </c>
      <c r="BB4720" t="s">
        <v>937</v>
      </c>
      <c r="BC4720">
        <v>140</v>
      </c>
      <c r="BD4720">
        <v>6170</v>
      </c>
      <c r="BE4720" t="s">
        <v>14065</v>
      </c>
      <c r="BF4720" t="s">
        <v>937</v>
      </c>
      <c r="BH4720">
        <v>143</v>
      </c>
      <c r="BI4720">
        <v>6170</v>
      </c>
      <c r="BJ4720" t="s">
        <v>7417</v>
      </c>
      <c r="BK4720" t="s">
        <v>936</v>
      </c>
    </row>
    <row r="4721" spans="43:63" x14ac:dyDescent="0.2">
      <c r="AQ4721">
        <v>138</v>
      </c>
      <c r="AR4721">
        <v>6180</v>
      </c>
      <c r="AS4721" t="s">
        <v>34660</v>
      </c>
      <c r="AT4721" t="s">
        <v>936</v>
      </c>
      <c r="AU4721">
        <v>138</v>
      </c>
      <c r="AV4721">
        <v>6180</v>
      </c>
      <c r="AW4721" t="s">
        <v>27762</v>
      </c>
      <c r="AX4721" t="s">
        <v>936</v>
      </c>
      <c r="AY4721">
        <v>140</v>
      </c>
      <c r="AZ4721">
        <v>6180</v>
      </c>
      <c r="BA4721" t="s">
        <v>20914</v>
      </c>
      <c r="BB4721" t="s">
        <v>937</v>
      </c>
      <c r="BC4721">
        <v>140</v>
      </c>
      <c r="BD4721">
        <v>6180</v>
      </c>
      <c r="BE4721" t="s">
        <v>14066</v>
      </c>
      <c r="BF4721" t="s">
        <v>937</v>
      </c>
      <c r="BH4721">
        <v>143</v>
      </c>
      <c r="BI4721">
        <v>6180</v>
      </c>
      <c r="BJ4721" t="s">
        <v>7418</v>
      </c>
      <c r="BK4721" t="s">
        <v>936</v>
      </c>
    </row>
    <row r="4722" spans="43:63" x14ac:dyDescent="0.2">
      <c r="AQ4722">
        <v>138</v>
      </c>
      <c r="AR4722">
        <v>6190</v>
      </c>
      <c r="AS4722" t="s">
        <v>34661</v>
      </c>
      <c r="AT4722" t="s">
        <v>937</v>
      </c>
      <c r="AU4722">
        <v>138</v>
      </c>
      <c r="AV4722">
        <v>6190</v>
      </c>
      <c r="AW4722" t="s">
        <v>27763</v>
      </c>
      <c r="AX4722" t="s">
        <v>937</v>
      </c>
      <c r="AY4722">
        <v>140</v>
      </c>
      <c r="AZ4722">
        <v>6190</v>
      </c>
      <c r="BA4722" t="s">
        <v>20915</v>
      </c>
      <c r="BB4722" t="s">
        <v>937</v>
      </c>
      <c r="BC4722">
        <v>140</v>
      </c>
      <c r="BD4722">
        <v>6190</v>
      </c>
      <c r="BE4722" t="s">
        <v>14067</v>
      </c>
      <c r="BF4722" t="s">
        <v>937</v>
      </c>
      <c r="BH4722">
        <v>143</v>
      </c>
      <c r="BI4722">
        <v>6190</v>
      </c>
      <c r="BJ4722" t="s">
        <v>7419</v>
      </c>
      <c r="BK4722" t="s">
        <v>937</v>
      </c>
    </row>
    <row r="4723" spans="43:63" x14ac:dyDescent="0.2">
      <c r="AQ4723">
        <v>138</v>
      </c>
      <c r="AR4723">
        <v>6200</v>
      </c>
      <c r="AS4723" t="s">
        <v>34662</v>
      </c>
      <c r="AT4723" t="s">
        <v>937</v>
      </c>
      <c r="AU4723">
        <v>138</v>
      </c>
      <c r="AV4723">
        <v>6200</v>
      </c>
      <c r="AW4723" t="s">
        <v>27764</v>
      </c>
      <c r="AX4723" t="s">
        <v>937</v>
      </c>
      <c r="AY4723">
        <v>140</v>
      </c>
      <c r="AZ4723">
        <v>6200</v>
      </c>
      <c r="BA4723" t="s">
        <v>20916</v>
      </c>
      <c r="BB4723" t="s">
        <v>937</v>
      </c>
      <c r="BC4723">
        <v>140</v>
      </c>
      <c r="BD4723">
        <v>6200</v>
      </c>
      <c r="BE4723" t="s">
        <v>14068</v>
      </c>
      <c r="BF4723" t="s">
        <v>937</v>
      </c>
      <c r="BH4723">
        <v>143</v>
      </c>
      <c r="BI4723">
        <v>6200</v>
      </c>
      <c r="BJ4723" t="s">
        <v>7420</v>
      </c>
      <c r="BK4723" t="s">
        <v>938</v>
      </c>
    </row>
    <row r="4724" spans="43:63" x14ac:dyDescent="0.2">
      <c r="AQ4724">
        <v>138</v>
      </c>
      <c r="AR4724">
        <v>6210</v>
      </c>
      <c r="AS4724" t="s">
        <v>34663</v>
      </c>
      <c r="AT4724" t="s">
        <v>936</v>
      </c>
      <c r="AU4724">
        <v>138</v>
      </c>
      <c r="AV4724">
        <v>6210</v>
      </c>
      <c r="AW4724" t="s">
        <v>27765</v>
      </c>
      <c r="AX4724" t="s">
        <v>936</v>
      </c>
      <c r="AY4724">
        <v>140</v>
      </c>
      <c r="AZ4724">
        <v>6210</v>
      </c>
      <c r="BA4724" t="s">
        <v>20917</v>
      </c>
      <c r="BB4724" t="s">
        <v>936</v>
      </c>
      <c r="BC4724">
        <v>140</v>
      </c>
      <c r="BD4724">
        <v>6210</v>
      </c>
      <c r="BE4724" t="s">
        <v>14069</v>
      </c>
      <c r="BF4724" t="s">
        <v>936</v>
      </c>
      <c r="BH4724">
        <v>143</v>
      </c>
      <c r="BI4724">
        <v>6210</v>
      </c>
      <c r="BJ4724" t="s">
        <v>7421</v>
      </c>
      <c r="BK4724" t="s">
        <v>936</v>
      </c>
    </row>
    <row r="4725" spans="43:63" x14ac:dyDescent="0.2">
      <c r="AQ4725">
        <v>138</v>
      </c>
      <c r="AR4725">
        <v>6240</v>
      </c>
      <c r="AS4725" t="s">
        <v>34664</v>
      </c>
      <c r="AT4725" t="s">
        <v>937</v>
      </c>
      <c r="AU4725">
        <v>138</v>
      </c>
      <c r="AV4725">
        <v>6240</v>
      </c>
      <c r="AW4725" t="s">
        <v>27766</v>
      </c>
      <c r="AX4725" t="s">
        <v>937</v>
      </c>
      <c r="AY4725">
        <v>140</v>
      </c>
      <c r="AZ4725">
        <v>6240</v>
      </c>
      <c r="BA4725" t="s">
        <v>20918</v>
      </c>
      <c r="BB4725" t="s">
        <v>937</v>
      </c>
      <c r="BC4725">
        <v>140</v>
      </c>
      <c r="BD4725">
        <v>6240</v>
      </c>
      <c r="BE4725" t="s">
        <v>14070</v>
      </c>
      <c r="BF4725" t="s">
        <v>937</v>
      </c>
      <c r="BH4725">
        <v>143</v>
      </c>
      <c r="BI4725">
        <v>6240</v>
      </c>
      <c r="BJ4725" t="s">
        <v>7422</v>
      </c>
      <c r="BK4725" t="s">
        <v>937</v>
      </c>
    </row>
    <row r="4726" spans="43:63" x14ac:dyDescent="0.2">
      <c r="AQ4726">
        <v>138</v>
      </c>
      <c r="AR4726">
        <v>6250</v>
      </c>
      <c r="AS4726" t="s">
        <v>34665</v>
      </c>
      <c r="AT4726" t="s">
        <v>936</v>
      </c>
      <c r="AU4726">
        <v>138</v>
      </c>
      <c r="AV4726">
        <v>6250</v>
      </c>
      <c r="AW4726" t="s">
        <v>27767</v>
      </c>
      <c r="AX4726" t="s">
        <v>936</v>
      </c>
      <c r="AY4726">
        <v>140</v>
      </c>
      <c r="AZ4726">
        <v>6250</v>
      </c>
      <c r="BA4726" t="s">
        <v>20919</v>
      </c>
      <c r="BB4726" t="s">
        <v>936</v>
      </c>
      <c r="BC4726">
        <v>140</v>
      </c>
      <c r="BD4726">
        <v>6250</v>
      </c>
      <c r="BE4726" t="s">
        <v>14071</v>
      </c>
      <c r="BF4726" t="s">
        <v>936</v>
      </c>
      <c r="BH4726">
        <v>143</v>
      </c>
      <c r="BI4726">
        <v>6250</v>
      </c>
      <c r="BJ4726" t="s">
        <v>7423</v>
      </c>
      <c r="BK4726" t="s">
        <v>936</v>
      </c>
    </row>
    <row r="4727" spans="43:63" x14ac:dyDescent="0.2">
      <c r="AQ4727">
        <v>138</v>
      </c>
      <c r="AR4727">
        <v>6256</v>
      </c>
      <c r="AS4727" t="s">
        <v>34666</v>
      </c>
      <c r="AT4727" t="s">
        <v>936</v>
      </c>
      <c r="AU4727">
        <v>138</v>
      </c>
      <c r="AV4727">
        <v>6256</v>
      </c>
      <c r="AW4727" t="s">
        <v>27768</v>
      </c>
      <c r="AX4727" t="s">
        <v>936</v>
      </c>
      <c r="AY4727">
        <v>140</v>
      </c>
      <c r="AZ4727">
        <v>6256</v>
      </c>
      <c r="BA4727" t="s">
        <v>20920</v>
      </c>
      <c r="BB4727" t="s">
        <v>936</v>
      </c>
      <c r="BC4727">
        <v>140</v>
      </c>
      <c r="BD4727">
        <v>6256</v>
      </c>
      <c r="BE4727" t="s">
        <v>14072</v>
      </c>
      <c r="BF4727" t="s">
        <v>936</v>
      </c>
      <c r="BH4727">
        <v>143</v>
      </c>
      <c r="BI4727">
        <v>6256</v>
      </c>
      <c r="BJ4727" t="s">
        <v>7424</v>
      </c>
      <c r="BK4727" t="s">
        <v>936</v>
      </c>
    </row>
    <row r="4728" spans="43:63" x14ac:dyDescent="0.2">
      <c r="AQ4728">
        <v>138</v>
      </c>
      <c r="AR4728">
        <v>6260</v>
      </c>
      <c r="AS4728" t="s">
        <v>34667</v>
      </c>
      <c r="AT4728" t="s">
        <v>937</v>
      </c>
      <c r="AU4728">
        <v>138</v>
      </c>
      <c r="AV4728">
        <v>6260</v>
      </c>
      <c r="AW4728" t="s">
        <v>27769</v>
      </c>
      <c r="AX4728" t="s">
        <v>937</v>
      </c>
      <c r="AY4728">
        <v>140</v>
      </c>
      <c r="AZ4728">
        <v>6260</v>
      </c>
      <c r="BA4728" t="s">
        <v>20921</v>
      </c>
      <c r="BB4728" t="s">
        <v>937</v>
      </c>
      <c r="BC4728">
        <v>140</v>
      </c>
      <c r="BD4728">
        <v>6260</v>
      </c>
      <c r="BE4728" t="s">
        <v>14073</v>
      </c>
      <c r="BF4728" t="s">
        <v>937</v>
      </c>
      <c r="BH4728">
        <v>143</v>
      </c>
      <c r="BI4728">
        <v>6260</v>
      </c>
      <c r="BJ4728" t="s">
        <v>7425</v>
      </c>
      <c r="BK4728" t="s">
        <v>936</v>
      </c>
    </row>
    <row r="4729" spans="43:63" x14ac:dyDescent="0.2">
      <c r="AQ4729">
        <v>138</v>
      </c>
      <c r="AR4729">
        <v>6270</v>
      </c>
      <c r="AS4729" t="s">
        <v>34668</v>
      </c>
      <c r="AT4729" t="s">
        <v>937</v>
      </c>
      <c r="AU4729">
        <v>138</v>
      </c>
      <c r="AV4729">
        <v>6270</v>
      </c>
      <c r="AW4729" t="s">
        <v>27770</v>
      </c>
      <c r="AX4729" t="s">
        <v>937</v>
      </c>
      <c r="AY4729">
        <v>140</v>
      </c>
      <c r="AZ4729">
        <v>6270</v>
      </c>
      <c r="BA4729" t="s">
        <v>20922</v>
      </c>
      <c r="BB4729" t="s">
        <v>937</v>
      </c>
      <c r="BC4729">
        <v>140</v>
      </c>
      <c r="BD4729">
        <v>6270</v>
      </c>
      <c r="BE4729" t="s">
        <v>14074</v>
      </c>
      <c r="BF4729" t="s">
        <v>937</v>
      </c>
      <c r="BH4729">
        <v>143</v>
      </c>
      <c r="BI4729">
        <v>6270</v>
      </c>
      <c r="BJ4729" t="s">
        <v>7426</v>
      </c>
      <c r="BK4729" t="s">
        <v>937</v>
      </c>
    </row>
    <row r="4730" spans="43:63" x14ac:dyDescent="0.2">
      <c r="AQ4730">
        <v>138</v>
      </c>
      <c r="AR4730">
        <v>6280</v>
      </c>
      <c r="AS4730" t="s">
        <v>34669</v>
      </c>
      <c r="AT4730" t="s">
        <v>936</v>
      </c>
      <c r="AU4730">
        <v>138</v>
      </c>
      <c r="AV4730">
        <v>6280</v>
      </c>
      <c r="AW4730" t="s">
        <v>27771</v>
      </c>
      <c r="AX4730" t="s">
        <v>936</v>
      </c>
      <c r="AY4730">
        <v>140</v>
      </c>
      <c r="AZ4730">
        <v>6280</v>
      </c>
      <c r="BA4730" t="s">
        <v>20923</v>
      </c>
      <c r="BB4730" t="s">
        <v>936</v>
      </c>
      <c r="BC4730">
        <v>140</v>
      </c>
      <c r="BD4730">
        <v>6280</v>
      </c>
      <c r="BE4730" t="s">
        <v>14075</v>
      </c>
      <c r="BF4730" t="s">
        <v>936</v>
      </c>
      <c r="BH4730">
        <v>143</v>
      </c>
      <c r="BI4730">
        <v>6280</v>
      </c>
      <c r="BJ4730" t="s">
        <v>7427</v>
      </c>
      <c r="BK4730" t="s">
        <v>936</v>
      </c>
    </row>
    <row r="4731" spans="43:63" x14ac:dyDescent="0.2">
      <c r="AQ4731">
        <v>138</v>
      </c>
      <c r="AR4731">
        <v>6290</v>
      </c>
      <c r="AS4731" t="s">
        <v>34670</v>
      </c>
      <c r="AT4731" t="s">
        <v>936</v>
      </c>
      <c r="AU4731">
        <v>138</v>
      </c>
      <c r="AV4731">
        <v>6290</v>
      </c>
      <c r="AW4731" t="s">
        <v>27772</v>
      </c>
      <c r="AX4731" t="s">
        <v>936</v>
      </c>
      <c r="AY4731">
        <v>140</v>
      </c>
      <c r="AZ4731">
        <v>6290</v>
      </c>
      <c r="BA4731" t="s">
        <v>20924</v>
      </c>
      <c r="BB4731" t="s">
        <v>937</v>
      </c>
      <c r="BC4731">
        <v>140</v>
      </c>
      <c r="BD4731">
        <v>6290</v>
      </c>
      <c r="BE4731" t="s">
        <v>14076</v>
      </c>
      <c r="BF4731" t="s">
        <v>937</v>
      </c>
      <c r="BH4731">
        <v>143</v>
      </c>
      <c r="BI4731">
        <v>6290</v>
      </c>
      <c r="BJ4731" t="s">
        <v>7428</v>
      </c>
      <c r="BK4731" t="s">
        <v>936</v>
      </c>
    </row>
    <row r="4732" spans="43:63" x14ac:dyDescent="0.2">
      <c r="AQ4732">
        <v>138</v>
      </c>
      <c r="AR4732">
        <v>6300</v>
      </c>
      <c r="AS4732" t="s">
        <v>34671</v>
      </c>
      <c r="AT4732" t="s">
        <v>936</v>
      </c>
      <c r="AU4732">
        <v>138</v>
      </c>
      <c r="AV4732">
        <v>6300</v>
      </c>
      <c r="AW4732" t="s">
        <v>27773</v>
      </c>
      <c r="AX4732" t="s">
        <v>936</v>
      </c>
      <c r="AY4732">
        <v>140</v>
      </c>
      <c r="AZ4732">
        <v>6300</v>
      </c>
      <c r="BA4732" t="s">
        <v>20925</v>
      </c>
      <c r="BB4732" t="s">
        <v>936</v>
      </c>
      <c r="BC4732">
        <v>140</v>
      </c>
      <c r="BD4732">
        <v>6300</v>
      </c>
      <c r="BE4732" t="s">
        <v>14077</v>
      </c>
      <c r="BF4732" t="s">
        <v>936</v>
      </c>
      <c r="BH4732">
        <v>143</v>
      </c>
      <c r="BI4732">
        <v>6300</v>
      </c>
      <c r="BJ4732" t="s">
        <v>7429</v>
      </c>
      <c r="BK4732" t="s">
        <v>936</v>
      </c>
    </row>
    <row r="4733" spans="43:63" x14ac:dyDescent="0.2">
      <c r="AQ4733">
        <v>138</v>
      </c>
      <c r="AR4733">
        <v>6310</v>
      </c>
      <c r="AS4733" t="s">
        <v>34672</v>
      </c>
      <c r="AT4733" t="s">
        <v>936</v>
      </c>
      <c r="AU4733">
        <v>138</v>
      </c>
      <c r="AV4733">
        <v>6310</v>
      </c>
      <c r="AW4733" t="s">
        <v>27774</v>
      </c>
      <c r="AX4733" t="s">
        <v>936</v>
      </c>
      <c r="AY4733">
        <v>140</v>
      </c>
      <c r="AZ4733">
        <v>6310</v>
      </c>
      <c r="BA4733" t="s">
        <v>20926</v>
      </c>
      <c r="BB4733" t="s">
        <v>936</v>
      </c>
      <c r="BC4733">
        <v>140</v>
      </c>
      <c r="BD4733">
        <v>6310</v>
      </c>
      <c r="BE4733" t="s">
        <v>14078</v>
      </c>
      <c r="BF4733" t="s">
        <v>936</v>
      </c>
      <c r="BH4733">
        <v>143</v>
      </c>
      <c r="BI4733">
        <v>6310</v>
      </c>
      <c r="BJ4733" t="s">
        <v>7430</v>
      </c>
      <c r="BK4733" t="s">
        <v>936</v>
      </c>
    </row>
    <row r="4734" spans="43:63" x14ac:dyDescent="0.2">
      <c r="AQ4734">
        <v>138</v>
      </c>
      <c r="AR4734">
        <v>6320</v>
      </c>
      <c r="AS4734" t="s">
        <v>34673</v>
      </c>
      <c r="AT4734" t="s">
        <v>936</v>
      </c>
      <c r="AU4734">
        <v>138</v>
      </c>
      <c r="AV4734">
        <v>6320</v>
      </c>
      <c r="AW4734" t="s">
        <v>27775</v>
      </c>
      <c r="AX4734" t="s">
        <v>936</v>
      </c>
      <c r="AY4734">
        <v>140</v>
      </c>
      <c r="AZ4734">
        <v>6320</v>
      </c>
      <c r="BA4734" t="s">
        <v>20927</v>
      </c>
      <c r="BB4734" t="s">
        <v>936</v>
      </c>
      <c r="BC4734">
        <v>140</v>
      </c>
      <c r="BD4734">
        <v>6320</v>
      </c>
      <c r="BE4734" t="s">
        <v>14079</v>
      </c>
      <c r="BF4734" t="s">
        <v>936</v>
      </c>
      <c r="BH4734">
        <v>143</v>
      </c>
      <c r="BI4734">
        <v>6320</v>
      </c>
      <c r="BJ4734" t="s">
        <v>7431</v>
      </c>
      <c r="BK4734" t="s">
        <v>936</v>
      </c>
    </row>
    <row r="4735" spans="43:63" x14ac:dyDescent="0.2">
      <c r="AQ4735">
        <v>138</v>
      </c>
      <c r="AR4735">
        <v>6330</v>
      </c>
      <c r="AS4735" t="s">
        <v>34674</v>
      </c>
      <c r="AT4735" t="s">
        <v>936</v>
      </c>
      <c r="AU4735">
        <v>138</v>
      </c>
      <c r="AV4735">
        <v>6330</v>
      </c>
      <c r="AW4735" t="s">
        <v>27776</v>
      </c>
      <c r="AX4735" t="s">
        <v>936</v>
      </c>
      <c r="AY4735">
        <v>140</v>
      </c>
      <c r="AZ4735">
        <v>6330</v>
      </c>
      <c r="BA4735" t="s">
        <v>20928</v>
      </c>
      <c r="BB4735" t="s">
        <v>936</v>
      </c>
      <c r="BC4735">
        <v>140</v>
      </c>
      <c r="BD4735">
        <v>6330</v>
      </c>
      <c r="BE4735" t="s">
        <v>14080</v>
      </c>
      <c r="BF4735" t="s">
        <v>936</v>
      </c>
      <c r="BH4735">
        <v>143</v>
      </c>
      <c r="BI4735">
        <v>6330</v>
      </c>
      <c r="BJ4735" t="s">
        <v>7432</v>
      </c>
      <c r="BK4735" t="s">
        <v>936</v>
      </c>
    </row>
    <row r="4736" spans="43:63" x14ac:dyDescent="0.2">
      <c r="AQ4736">
        <v>138</v>
      </c>
      <c r="AR4736">
        <v>6340</v>
      </c>
      <c r="AS4736" t="s">
        <v>34675</v>
      </c>
      <c r="AT4736" t="s">
        <v>936</v>
      </c>
      <c r="AU4736">
        <v>138</v>
      </c>
      <c r="AV4736">
        <v>6340</v>
      </c>
      <c r="AW4736" t="s">
        <v>27777</v>
      </c>
      <c r="AX4736" t="s">
        <v>936</v>
      </c>
      <c r="AY4736">
        <v>140</v>
      </c>
      <c r="AZ4736">
        <v>6340</v>
      </c>
      <c r="BA4736" t="s">
        <v>20929</v>
      </c>
      <c r="BB4736" t="s">
        <v>936</v>
      </c>
      <c r="BC4736">
        <v>140</v>
      </c>
      <c r="BD4736">
        <v>6340</v>
      </c>
      <c r="BE4736" t="s">
        <v>14081</v>
      </c>
      <c r="BF4736" t="s">
        <v>936</v>
      </c>
      <c r="BH4736">
        <v>143</v>
      </c>
      <c r="BI4736">
        <v>6340</v>
      </c>
      <c r="BJ4736" t="s">
        <v>7433</v>
      </c>
      <c r="BK4736" t="s">
        <v>936</v>
      </c>
    </row>
    <row r="4737" spans="43:63" x14ac:dyDescent="0.2">
      <c r="AQ4737">
        <v>138</v>
      </c>
      <c r="AR4737">
        <v>6350</v>
      </c>
      <c r="AS4737" t="s">
        <v>34676</v>
      </c>
      <c r="AT4737" t="s">
        <v>936</v>
      </c>
      <c r="AU4737">
        <v>138</v>
      </c>
      <c r="AV4737">
        <v>6350</v>
      </c>
      <c r="AW4737" t="s">
        <v>27778</v>
      </c>
      <c r="AX4737" t="s">
        <v>936</v>
      </c>
      <c r="AY4737">
        <v>140</v>
      </c>
      <c r="AZ4737">
        <v>6350</v>
      </c>
      <c r="BA4737" t="s">
        <v>20930</v>
      </c>
      <c r="BB4737" t="s">
        <v>936</v>
      </c>
      <c r="BC4737">
        <v>140</v>
      </c>
      <c r="BD4737">
        <v>6350</v>
      </c>
      <c r="BE4737" t="s">
        <v>14082</v>
      </c>
      <c r="BF4737" t="s">
        <v>936</v>
      </c>
      <c r="BH4737">
        <v>143</v>
      </c>
      <c r="BI4737">
        <v>6350</v>
      </c>
      <c r="BJ4737" t="s">
        <v>7434</v>
      </c>
      <c r="BK4737" t="s">
        <v>936</v>
      </c>
    </row>
    <row r="4738" spans="43:63" x14ac:dyDescent="0.2">
      <c r="AQ4738">
        <v>138</v>
      </c>
      <c r="AR4738">
        <v>6360</v>
      </c>
      <c r="AS4738" t="s">
        <v>34677</v>
      </c>
      <c r="AT4738" t="s">
        <v>936</v>
      </c>
      <c r="AU4738">
        <v>138</v>
      </c>
      <c r="AV4738">
        <v>6360</v>
      </c>
      <c r="AW4738" t="s">
        <v>27779</v>
      </c>
      <c r="AX4738" t="s">
        <v>936</v>
      </c>
      <c r="AY4738">
        <v>140</v>
      </c>
      <c r="AZ4738">
        <v>6360</v>
      </c>
      <c r="BA4738" t="s">
        <v>20931</v>
      </c>
      <c r="BB4738" t="s">
        <v>936</v>
      </c>
      <c r="BC4738">
        <v>140</v>
      </c>
      <c r="BD4738">
        <v>6360</v>
      </c>
      <c r="BE4738" t="s">
        <v>14083</v>
      </c>
      <c r="BF4738" t="s">
        <v>936</v>
      </c>
      <c r="BH4738">
        <v>143</v>
      </c>
      <c r="BI4738">
        <v>6360</v>
      </c>
      <c r="BJ4738" t="s">
        <v>7435</v>
      </c>
      <c r="BK4738" t="s">
        <v>936</v>
      </c>
    </row>
    <row r="4739" spans="43:63" x14ac:dyDescent="0.2">
      <c r="AQ4739">
        <v>138</v>
      </c>
      <c r="AR4739">
        <v>7205</v>
      </c>
      <c r="AS4739" t="s">
        <v>34678</v>
      </c>
      <c r="AT4739" t="s">
        <v>936</v>
      </c>
      <c r="AU4739">
        <v>138</v>
      </c>
      <c r="AV4739">
        <v>7205</v>
      </c>
      <c r="AW4739" t="s">
        <v>27780</v>
      </c>
      <c r="AX4739" t="s">
        <v>936</v>
      </c>
      <c r="AY4739">
        <v>140</v>
      </c>
      <c r="AZ4739">
        <v>7205</v>
      </c>
      <c r="BA4739" t="s">
        <v>20932</v>
      </c>
      <c r="BB4739" t="s">
        <v>937</v>
      </c>
      <c r="BC4739">
        <v>140</v>
      </c>
      <c r="BD4739">
        <v>7205</v>
      </c>
      <c r="BE4739" t="s">
        <v>14084</v>
      </c>
      <c r="BF4739" t="s">
        <v>937</v>
      </c>
      <c r="BH4739">
        <v>143</v>
      </c>
      <c r="BI4739">
        <v>7205</v>
      </c>
      <c r="BJ4739" t="s">
        <v>7436</v>
      </c>
      <c r="BK4739" t="s">
        <v>936</v>
      </c>
    </row>
    <row r="4740" spans="43:63" x14ac:dyDescent="0.2">
      <c r="AQ4740">
        <v>138</v>
      </c>
      <c r="AR4740">
        <v>7206</v>
      </c>
      <c r="AS4740" t="s">
        <v>34679</v>
      </c>
      <c r="AT4740" t="s">
        <v>936</v>
      </c>
      <c r="AU4740">
        <v>138</v>
      </c>
      <c r="AV4740">
        <v>7206</v>
      </c>
      <c r="AW4740" t="s">
        <v>27781</v>
      </c>
      <c r="AX4740" t="s">
        <v>936</v>
      </c>
      <c r="AY4740">
        <v>140</v>
      </c>
      <c r="AZ4740">
        <v>7206</v>
      </c>
      <c r="BA4740" t="s">
        <v>20933</v>
      </c>
      <c r="BB4740" t="s">
        <v>936</v>
      </c>
      <c r="BC4740">
        <v>140</v>
      </c>
      <c r="BD4740">
        <v>7206</v>
      </c>
      <c r="BE4740" t="s">
        <v>14085</v>
      </c>
      <c r="BF4740" t="s">
        <v>936</v>
      </c>
      <c r="BH4740">
        <v>143</v>
      </c>
      <c r="BI4740">
        <v>7206</v>
      </c>
      <c r="BJ4740" t="s">
        <v>7437</v>
      </c>
      <c r="BK4740" t="s">
        <v>936</v>
      </c>
    </row>
    <row r="4741" spans="43:63" x14ac:dyDescent="0.2">
      <c r="AQ4741">
        <v>138</v>
      </c>
      <c r="AR4741">
        <v>7207</v>
      </c>
      <c r="AS4741" t="s">
        <v>34680</v>
      </c>
      <c r="AT4741" t="s">
        <v>936</v>
      </c>
      <c r="AU4741">
        <v>138</v>
      </c>
      <c r="AV4741">
        <v>7207</v>
      </c>
      <c r="AW4741" t="s">
        <v>27782</v>
      </c>
      <c r="AX4741" t="s">
        <v>936</v>
      </c>
      <c r="AY4741">
        <v>140</v>
      </c>
      <c r="AZ4741">
        <v>7207</v>
      </c>
      <c r="BA4741" t="s">
        <v>20934</v>
      </c>
      <c r="BB4741" t="s">
        <v>936</v>
      </c>
      <c r="BC4741">
        <v>140</v>
      </c>
      <c r="BD4741">
        <v>7207</v>
      </c>
      <c r="BE4741" t="s">
        <v>14086</v>
      </c>
      <c r="BF4741" t="s">
        <v>936</v>
      </c>
      <c r="BH4741">
        <v>143</v>
      </c>
      <c r="BI4741">
        <v>7207</v>
      </c>
      <c r="BJ4741" t="s">
        <v>7438</v>
      </c>
      <c r="BK4741" t="s">
        <v>936</v>
      </c>
    </row>
    <row r="4742" spans="43:63" x14ac:dyDescent="0.2">
      <c r="AQ4742">
        <v>138</v>
      </c>
      <c r="AR4742">
        <v>7210</v>
      </c>
      <c r="AS4742" t="s">
        <v>34681</v>
      </c>
      <c r="AT4742" t="s">
        <v>937</v>
      </c>
      <c r="AU4742">
        <v>138</v>
      </c>
      <c r="AV4742">
        <v>7210</v>
      </c>
      <c r="AW4742" t="s">
        <v>27783</v>
      </c>
      <c r="AX4742" t="s">
        <v>937</v>
      </c>
      <c r="AY4742">
        <v>140</v>
      </c>
      <c r="AZ4742">
        <v>7210</v>
      </c>
      <c r="BA4742" t="s">
        <v>20935</v>
      </c>
      <c r="BB4742" t="s">
        <v>937</v>
      </c>
      <c r="BC4742">
        <v>140</v>
      </c>
      <c r="BD4742">
        <v>7210</v>
      </c>
      <c r="BE4742" t="s">
        <v>14087</v>
      </c>
      <c r="BF4742" t="s">
        <v>937</v>
      </c>
      <c r="BH4742">
        <v>143</v>
      </c>
      <c r="BI4742">
        <v>7210</v>
      </c>
      <c r="BJ4742" t="s">
        <v>7439</v>
      </c>
      <c r="BK4742" t="s">
        <v>937</v>
      </c>
    </row>
    <row r="4743" spans="43:63" x14ac:dyDescent="0.2">
      <c r="AQ4743">
        <v>138</v>
      </c>
      <c r="AR4743">
        <v>8073</v>
      </c>
      <c r="AS4743" t="s">
        <v>34682</v>
      </c>
      <c r="AT4743" t="s">
        <v>936</v>
      </c>
      <c r="AU4743">
        <v>138</v>
      </c>
      <c r="AV4743">
        <v>8073</v>
      </c>
      <c r="AW4743" t="s">
        <v>27784</v>
      </c>
      <c r="AX4743" t="s">
        <v>936</v>
      </c>
      <c r="AY4743">
        <v>140</v>
      </c>
      <c r="AZ4743">
        <v>8073</v>
      </c>
      <c r="BA4743" t="s">
        <v>20936</v>
      </c>
      <c r="BB4743" t="s">
        <v>938</v>
      </c>
      <c r="BC4743">
        <v>140</v>
      </c>
      <c r="BD4743">
        <v>8073</v>
      </c>
      <c r="BE4743" t="s">
        <v>14088</v>
      </c>
      <c r="BF4743" t="s">
        <v>938</v>
      </c>
      <c r="BH4743">
        <v>143</v>
      </c>
      <c r="BI4743">
        <v>8073</v>
      </c>
      <c r="BJ4743" t="s">
        <v>7440</v>
      </c>
      <c r="BK4743" t="s">
        <v>936</v>
      </c>
    </row>
    <row r="4744" spans="43:63" x14ac:dyDescent="0.2">
      <c r="AQ4744">
        <v>138</v>
      </c>
      <c r="AR4744">
        <v>8074</v>
      </c>
      <c r="AS4744" t="s">
        <v>34683</v>
      </c>
      <c r="AT4744" t="s">
        <v>937</v>
      </c>
      <c r="AU4744">
        <v>138</v>
      </c>
      <c r="AV4744">
        <v>8074</v>
      </c>
      <c r="AW4744" t="s">
        <v>27785</v>
      </c>
      <c r="AX4744" t="s">
        <v>937</v>
      </c>
      <c r="AY4744">
        <v>140</v>
      </c>
      <c r="AZ4744">
        <v>8074</v>
      </c>
      <c r="BA4744" t="s">
        <v>20937</v>
      </c>
      <c r="BB4744" t="s">
        <v>937</v>
      </c>
      <c r="BC4744">
        <v>140</v>
      </c>
      <c r="BD4744">
        <v>8074</v>
      </c>
      <c r="BE4744" t="s">
        <v>14089</v>
      </c>
      <c r="BF4744" t="s">
        <v>937</v>
      </c>
      <c r="BH4744">
        <v>143</v>
      </c>
      <c r="BI4744">
        <v>8074</v>
      </c>
      <c r="BJ4744" t="s">
        <v>7441</v>
      </c>
      <c r="BK4744" t="s">
        <v>937</v>
      </c>
    </row>
    <row r="4745" spans="43:63" x14ac:dyDescent="0.2">
      <c r="AQ4745">
        <v>138</v>
      </c>
      <c r="AR4745">
        <v>8075</v>
      </c>
      <c r="AS4745" t="s">
        <v>34684</v>
      </c>
      <c r="AT4745" t="s">
        <v>936</v>
      </c>
      <c r="AU4745">
        <v>138</v>
      </c>
      <c r="AV4745">
        <v>8075</v>
      </c>
      <c r="AW4745" t="s">
        <v>27786</v>
      </c>
      <c r="AX4745" t="s">
        <v>936</v>
      </c>
      <c r="AY4745">
        <v>140</v>
      </c>
      <c r="AZ4745">
        <v>8075</v>
      </c>
      <c r="BA4745" t="s">
        <v>20938</v>
      </c>
      <c r="BB4745" t="s">
        <v>937</v>
      </c>
      <c r="BC4745">
        <v>140</v>
      </c>
      <c r="BD4745">
        <v>8075</v>
      </c>
      <c r="BE4745" t="s">
        <v>14090</v>
      </c>
      <c r="BF4745" t="s">
        <v>937</v>
      </c>
      <c r="BH4745">
        <v>143</v>
      </c>
      <c r="BI4745">
        <v>8075</v>
      </c>
      <c r="BJ4745" t="s">
        <v>7442</v>
      </c>
      <c r="BK4745" t="s">
        <v>938</v>
      </c>
    </row>
    <row r="4746" spans="43:63" x14ac:dyDescent="0.2">
      <c r="AQ4746">
        <v>138</v>
      </c>
      <c r="AR4746">
        <v>8076</v>
      </c>
      <c r="AS4746" t="s">
        <v>34685</v>
      </c>
      <c r="AT4746" t="s">
        <v>937</v>
      </c>
      <c r="AU4746">
        <v>138</v>
      </c>
      <c r="AV4746">
        <v>8076</v>
      </c>
      <c r="AW4746" t="s">
        <v>27787</v>
      </c>
      <c r="AX4746" t="s">
        <v>937</v>
      </c>
      <c r="AY4746">
        <v>140</v>
      </c>
      <c r="AZ4746">
        <v>8076</v>
      </c>
      <c r="BA4746" t="s">
        <v>20939</v>
      </c>
      <c r="BB4746" t="s">
        <v>938</v>
      </c>
      <c r="BC4746">
        <v>140</v>
      </c>
      <c r="BD4746">
        <v>8076</v>
      </c>
      <c r="BE4746" t="s">
        <v>14091</v>
      </c>
      <c r="BF4746" t="s">
        <v>938</v>
      </c>
      <c r="BH4746">
        <v>143</v>
      </c>
      <c r="BI4746">
        <v>8076</v>
      </c>
      <c r="BJ4746" t="s">
        <v>7443</v>
      </c>
      <c r="BK4746" t="s">
        <v>937</v>
      </c>
    </row>
    <row r="4747" spans="43:63" x14ac:dyDescent="0.2">
      <c r="AQ4747">
        <v>138</v>
      </c>
      <c r="AR4747">
        <v>8077</v>
      </c>
      <c r="AS4747" t="s">
        <v>34686</v>
      </c>
      <c r="AT4747" t="s">
        <v>937</v>
      </c>
      <c r="AU4747">
        <v>138</v>
      </c>
      <c r="AV4747">
        <v>8077</v>
      </c>
      <c r="AW4747" t="s">
        <v>27788</v>
      </c>
      <c r="AX4747" t="s">
        <v>937</v>
      </c>
      <c r="AY4747">
        <v>140</v>
      </c>
      <c r="AZ4747">
        <v>8077</v>
      </c>
      <c r="BA4747" t="s">
        <v>20940</v>
      </c>
      <c r="BB4747" t="s">
        <v>937</v>
      </c>
      <c r="BC4747">
        <v>140</v>
      </c>
      <c r="BD4747">
        <v>8077</v>
      </c>
      <c r="BE4747" t="s">
        <v>14092</v>
      </c>
      <c r="BF4747" t="s">
        <v>937</v>
      </c>
      <c r="BH4747">
        <v>143</v>
      </c>
      <c r="BI4747">
        <v>8077</v>
      </c>
      <c r="BJ4747" t="s">
        <v>7444</v>
      </c>
      <c r="BK4747" t="s">
        <v>937</v>
      </c>
    </row>
    <row r="4748" spans="43:63" x14ac:dyDescent="0.2">
      <c r="AQ4748">
        <v>138</v>
      </c>
      <c r="AR4748">
        <v>8078</v>
      </c>
      <c r="AS4748" t="s">
        <v>34687</v>
      </c>
      <c r="AT4748" t="s">
        <v>937</v>
      </c>
      <c r="AU4748">
        <v>138</v>
      </c>
      <c r="AV4748">
        <v>8078</v>
      </c>
      <c r="AW4748" t="s">
        <v>27789</v>
      </c>
      <c r="AX4748" t="s">
        <v>937</v>
      </c>
      <c r="AY4748">
        <v>140</v>
      </c>
      <c r="AZ4748">
        <v>8078</v>
      </c>
      <c r="BA4748" t="s">
        <v>20941</v>
      </c>
      <c r="BB4748" t="s">
        <v>937</v>
      </c>
      <c r="BC4748">
        <v>140</v>
      </c>
      <c r="BD4748">
        <v>8078</v>
      </c>
      <c r="BE4748" t="s">
        <v>14093</v>
      </c>
      <c r="BF4748" t="s">
        <v>937</v>
      </c>
      <c r="BH4748">
        <v>143</v>
      </c>
      <c r="BI4748">
        <v>8078</v>
      </c>
      <c r="BJ4748" t="s">
        <v>7445</v>
      </c>
      <c r="BK4748" t="s">
        <v>937</v>
      </c>
    </row>
    <row r="4749" spans="43:63" x14ac:dyDescent="0.2">
      <c r="AQ4749">
        <v>138</v>
      </c>
      <c r="AR4749">
        <v>8079</v>
      </c>
      <c r="AS4749" t="s">
        <v>34688</v>
      </c>
      <c r="AT4749" t="s">
        <v>937</v>
      </c>
      <c r="AU4749">
        <v>138</v>
      </c>
      <c r="AV4749">
        <v>8079</v>
      </c>
      <c r="AW4749" t="s">
        <v>27790</v>
      </c>
      <c r="AX4749" t="s">
        <v>937</v>
      </c>
      <c r="AY4749">
        <v>140</v>
      </c>
      <c r="AZ4749">
        <v>8079</v>
      </c>
      <c r="BA4749" t="s">
        <v>20942</v>
      </c>
      <c r="BB4749" t="s">
        <v>937</v>
      </c>
      <c r="BC4749">
        <v>140</v>
      </c>
      <c r="BD4749">
        <v>8079</v>
      </c>
      <c r="BE4749" t="s">
        <v>14094</v>
      </c>
      <c r="BF4749" t="s">
        <v>937</v>
      </c>
      <c r="BH4749">
        <v>143</v>
      </c>
      <c r="BI4749">
        <v>8079</v>
      </c>
      <c r="BJ4749" t="s">
        <v>7446</v>
      </c>
      <c r="BK4749" t="s">
        <v>936</v>
      </c>
    </row>
    <row r="4750" spans="43:63" x14ac:dyDescent="0.2">
      <c r="AQ4750">
        <v>138</v>
      </c>
      <c r="AR4750">
        <v>8080</v>
      </c>
      <c r="AS4750" t="s">
        <v>34689</v>
      </c>
      <c r="AT4750" t="s">
        <v>937</v>
      </c>
      <c r="AU4750">
        <v>138</v>
      </c>
      <c r="AV4750">
        <v>8080</v>
      </c>
      <c r="AW4750" t="s">
        <v>27791</v>
      </c>
      <c r="AX4750" t="s">
        <v>937</v>
      </c>
      <c r="AY4750">
        <v>140</v>
      </c>
      <c r="AZ4750">
        <v>8080</v>
      </c>
      <c r="BA4750" t="s">
        <v>20943</v>
      </c>
      <c r="BB4750" t="s">
        <v>937</v>
      </c>
      <c r="BC4750">
        <v>140</v>
      </c>
      <c r="BD4750">
        <v>8080</v>
      </c>
      <c r="BE4750" t="s">
        <v>14095</v>
      </c>
      <c r="BF4750" t="s">
        <v>937</v>
      </c>
      <c r="BH4750">
        <v>143</v>
      </c>
      <c r="BI4750">
        <v>8080</v>
      </c>
      <c r="BJ4750" t="s">
        <v>7447</v>
      </c>
      <c r="BK4750" t="s">
        <v>937</v>
      </c>
    </row>
    <row r="4751" spans="43:63" x14ac:dyDescent="0.2">
      <c r="AQ4751">
        <v>138</v>
      </c>
      <c r="AR4751">
        <v>8081</v>
      </c>
      <c r="AS4751" t="s">
        <v>34690</v>
      </c>
      <c r="AT4751" t="s">
        <v>937</v>
      </c>
      <c r="AU4751">
        <v>138</v>
      </c>
      <c r="AV4751">
        <v>8081</v>
      </c>
      <c r="AW4751" t="s">
        <v>27792</v>
      </c>
      <c r="AX4751" t="s">
        <v>936</v>
      </c>
      <c r="AY4751">
        <v>140</v>
      </c>
      <c r="AZ4751">
        <v>8081</v>
      </c>
      <c r="BA4751" t="s">
        <v>20944</v>
      </c>
      <c r="BB4751" t="s">
        <v>938</v>
      </c>
      <c r="BC4751">
        <v>140</v>
      </c>
      <c r="BD4751">
        <v>8081</v>
      </c>
      <c r="BE4751" t="s">
        <v>14096</v>
      </c>
      <c r="BF4751" t="s">
        <v>938</v>
      </c>
      <c r="BH4751">
        <v>143</v>
      </c>
      <c r="BI4751">
        <v>8081</v>
      </c>
      <c r="BJ4751" t="s">
        <v>7448</v>
      </c>
      <c r="BK4751" t="s">
        <v>936</v>
      </c>
    </row>
    <row r="4752" spans="43:63" x14ac:dyDescent="0.2">
      <c r="AQ4752">
        <v>138</v>
      </c>
      <c r="AR4752">
        <v>8082</v>
      </c>
      <c r="AS4752" t="s">
        <v>34691</v>
      </c>
      <c r="AT4752" t="s">
        <v>937</v>
      </c>
      <c r="AU4752">
        <v>138</v>
      </c>
      <c r="AV4752">
        <v>8082</v>
      </c>
      <c r="AW4752" t="s">
        <v>27793</v>
      </c>
      <c r="AX4752" t="s">
        <v>937</v>
      </c>
      <c r="AY4752">
        <v>140</v>
      </c>
      <c r="AZ4752">
        <v>8082</v>
      </c>
      <c r="BA4752" t="s">
        <v>20945</v>
      </c>
      <c r="BB4752" t="s">
        <v>937</v>
      </c>
      <c r="BC4752">
        <v>140</v>
      </c>
      <c r="BD4752">
        <v>8082</v>
      </c>
      <c r="BE4752" t="s">
        <v>14097</v>
      </c>
      <c r="BF4752" t="s">
        <v>937</v>
      </c>
      <c r="BH4752">
        <v>143</v>
      </c>
      <c r="BI4752">
        <v>8082</v>
      </c>
      <c r="BJ4752" t="s">
        <v>7449</v>
      </c>
      <c r="BK4752" t="s">
        <v>937</v>
      </c>
    </row>
    <row r="4753" spans="43:63" x14ac:dyDescent="0.2">
      <c r="AQ4753">
        <v>138</v>
      </c>
      <c r="AR4753">
        <v>8083</v>
      </c>
      <c r="AS4753" t="s">
        <v>34692</v>
      </c>
      <c r="AT4753" t="s">
        <v>937</v>
      </c>
      <c r="AU4753">
        <v>138</v>
      </c>
      <c r="AV4753">
        <v>8083</v>
      </c>
      <c r="AW4753" t="s">
        <v>27794</v>
      </c>
      <c r="AX4753" t="s">
        <v>937</v>
      </c>
      <c r="AY4753">
        <v>140</v>
      </c>
      <c r="AZ4753">
        <v>8083</v>
      </c>
      <c r="BA4753" t="s">
        <v>20946</v>
      </c>
      <c r="BB4753" t="s">
        <v>937</v>
      </c>
      <c r="BC4753">
        <v>140</v>
      </c>
      <c r="BD4753">
        <v>8083</v>
      </c>
      <c r="BE4753" t="s">
        <v>14098</v>
      </c>
      <c r="BF4753" t="s">
        <v>937</v>
      </c>
      <c r="BH4753">
        <v>143</v>
      </c>
      <c r="BI4753">
        <v>8083</v>
      </c>
      <c r="BJ4753" t="s">
        <v>7450</v>
      </c>
      <c r="BK4753" t="s">
        <v>936</v>
      </c>
    </row>
    <row r="4754" spans="43:63" x14ac:dyDescent="0.2">
      <c r="AQ4754">
        <v>138</v>
      </c>
      <c r="AR4754">
        <v>8084</v>
      </c>
      <c r="AS4754" t="s">
        <v>34693</v>
      </c>
      <c r="AT4754" t="s">
        <v>937</v>
      </c>
      <c r="AU4754">
        <v>138</v>
      </c>
      <c r="AV4754">
        <v>8084</v>
      </c>
      <c r="AW4754" t="s">
        <v>27795</v>
      </c>
      <c r="AX4754" t="s">
        <v>937</v>
      </c>
      <c r="AY4754">
        <v>140</v>
      </c>
      <c r="AZ4754">
        <v>8084</v>
      </c>
      <c r="BA4754" t="s">
        <v>20947</v>
      </c>
      <c r="BB4754" t="s">
        <v>937</v>
      </c>
      <c r="BC4754">
        <v>140</v>
      </c>
      <c r="BD4754">
        <v>8084</v>
      </c>
      <c r="BE4754" t="s">
        <v>14099</v>
      </c>
      <c r="BF4754" t="s">
        <v>937</v>
      </c>
      <c r="BH4754">
        <v>143</v>
      </c>
      <c r="BI4754">
        <v>8084</v>
      </c>
      <c r="BJ4754" t="s">
        <v>7451</v>
      </c>
      <c r="BK4754" t="s">
        <v>937</v>
      </c>
    </row>
    <row r="4755" spans="43:63" x14ac:dyDescent="0.2">
      <c r="AQ4755">
        <v>140</v>
      </c>
      <c r="AR4755">
        <v>6010</v>
      </c>
      <c r="AS4755" t="s">
        <v>34694</v>
      </c>
      <c r="AT4755" t="s">
        <v>937</v>
      </c>
      <c r="AU4755">
        <v>140</v>
      </c>
      <c r="AV4755">
        <v>6010</v>
      </c>
      <c r="AW4755" t="s">
        <v>27796</v>
      </c>
      <c r="AX4755" t="s">
        <v>937</v>
      </c>
      <c r="AY4755">
        <v>141</v>
      </c>
      <c r="AZ4755">
        <v>6010</v>
      </c>
      <c r="BA4755" t="s">
        <v>20948</v>
      </c>
      <c r="BB4755" t="s">
        <v>937</v>
      </c>
      <c r="BC4755">
        <v>141</v>
      </c>
      <c r="BD4755">
        <v>6010</v>
      </c>
      <c r="BE4755" t="s">
        <v>14100</v>
      </c>
      <c r="BF4755" t="s">
        <v>937</v>
      </c>
      <c r="BH4755">
        <v>145</v>
      </c>
      <c r="BI4755">
        <v>6010</v>
      </c>
      <c r="BJ4755" t="s">
        <v>7452</v>
      </c>
      <c r="BK4755" t="s">
        <v>936</v>
      </c>
    </row>
    <row r="4756" spans="43:63" x14ac:dyDescent="0.2">
      <c r="AQ4756">
        <v>140</v>
      </c>
      <c r="AR4756">
        <v>6020</v>
      </c>
      <c r="AS4756" t="s">
        <v>34695</v>
      </c>
      <c r="AT4756" t="s">
        <v>937</v>
      </c>
      <c r="AU4756">
        <v>140</v>
      </c>
      <c r="AV4756">
        <v>6020</v>
      </c>
      <c r="AW4756" t="s">
        <v>27797</v>
      </c>
      <c r="AX4756" t="s">
        <v>937</v>
      </c>
      <c r="AY4756">
        <v>141</v>
      </c>
      <c r="AZ4756">
        <v>6020</v>
      </c>
      <c r="BA4756" t="s">
        <v>20949</v>
      </c>
      <c r="BB4756" t="s">
        <v>937</v>
      </c>
      <c r="BC4756">
        <v>141</v>
      </c>
      <c r="BD4756">
        <v>6020</v>
      </c>
      <c r="BE4756" t="s">
        <v>14101</v>
      </c>
      <c r="BF4756" t="s">
        <v>937</v>
      </c>
      <c r="BH4756">
        <v>145</v>
      </c>
      <c r="BI4756">
        <v>6020</v>
      </c>
      <c r="BJ4756" t="s">
        <v>7453</v>
      </c>
      <c r="BK4756" t="s">
        <v>936</v>
      </c>
    </row>
    <row r="4757" spans="43:63" x14ac:dyDescent="0.2">
      <c r="AQ4757">
        <v>140</v>
      </c>
      <c r="AR4757">
        <v>6030</v>
      </c>
      <c r="AS4757" t="s">
        <v>34696</v>
      </c>
      <c r="AT4757" t="s">
        <v>937</v>
      </c>
      <c r="AU4757">
        <v>140</v>
      </c>
      <c r="AV4757">
        <v>6030</v>
      </c>
      <c r="AW4757" t="s">
        <v>27798</v>
      </c>
      <c r="AX4757" t="s">
        <v>937</v>
      </c>
      <c r="AY4757">
        <v>141</v>
      </c>
      <c r="AZ4757">
        <v>6030</v>
      </c>
      <c r="BA4757" t="s">
        <v>20950</v>
      </c>
      <c r="BB4757" t="s">
        <v>936</v>
      </c>
      <c r="BC4757">
        <v>141</v>
      </c>
      <c r="BD4757">
        <v>6030</v>
      </c>
      <c r="BE4757" t="s">
        <v>14102</v>
      </c>
      <c r="BF4757" t="s">
        <v>939</v>
      </c>
      <c r="BH4757">
        <v>145</v>
      </c>
      <c r="BI4757">
        <v>6030</v>
      </c>
      <c r="BJ4757" t="s">
        <v>7454</v>
      </c>
      <c r="BK4757" t="s">
        <v>936</v>
      </c>
    </row>
    <row r="4758" spans="43:63" x14ac:dyDescent="0.2">
      <c r="AQ4758">
        <v>140</v>
      </c>
      <c r="AR4758">
        <v>6040</v>
      </c>
      <c r="AS4758" t="s">
        <v>34697</v>
      </c>
      <c r="AT4758" t="s">
        <v>937</v>
      </c>
      <c r="AU4758">
        <v>140</v>
      </c>
      <c r="AV4758">
        <v>6040</v>
      </c>
      <c r="AW4758" t="s">
        <v>27799</v>
      </c>
      <c r="AX4758" t="s">
        <v>937</v>
      </c>
      <c r="AY4758">
        <v>141</v>
      </c>
      <c r="AZ4758">
        <v>6040</v>
      </c>
      <c r="BA4758" t="s">
        <v>20951</v>
      </c>
      <c r="BB4758" t="s">
        <v>936</v>
      </c>
      <c r="BC4758">
        <v>141</v>
      </c>
      <c r="BD4758">
        <v>6040</v>
      </c>
      <c r="BE4758" t="s">
        <v>14103</v>
      </c>
      <c r="BF4758" t="s">
        <v>936</v>
      </c>
      <c r="BH4758">
        <v>145</v>
      </c>
      <c r="BI4758">
        <v>6040</v>
      </c>
      <c r="BJ4758" t="s">
        <v>7455</v>
      </c>
      <c r="BK4758" t="s">
        <v>936</v>
      </c>
    </row>
    <row r="4759" spans="43:63" x14ac:dyDescent="0.2">
      <c r="AQ4759">
        <v>140</v>
      </c>
      <c r="AR4759">
        <v>6070</v>
      </c>
      <c r="AS4759" t="s">
        <v>34698</v>
      </c>
      <c r="AT4759" t="s">
        <v>937</v>
      </c>
      <c r="AU4759">
        <v>140</v>
      </c>
      <c r="AV4759">
        <v>6070</v>
      </c>
      <c r="AW4759" t="s">
        <v>27800</v>
      </c>
      <c r="AX4759" t="s">
        <v>937</v>
      </c>
      <c r="AY4759">
        <v>141</v>
      </c>
      <c r="AZ4759">
        <v>6070</v>
      </c>
      <c r="BA4759" t="s">
        <v>20952</v>
      </c>
      <c r="BB4759" t="s">
        <v>936</v>
      </c>
      <c r="BC4759">
        <v>141</v>
      </c>
      <c r="BD4759">
        <v>6070</v>
      </c>
      <c r="BE4759" t="s">
        <v>14104</v>
      </c>
      <c r="BF4759" t="s">
        <v>936</v>
      </c>
      <c r="BH4759">
        <v>145</v>
      </c>
      <c r="BI4759">
        <v>6070</v>
      </c>
      <c r="BJ4759" t="s">
        <v>7456</v>
      </c>
      <c r="BK4759" t="s">
        <v>936</v>
      </c>
    </row>
    <row r="4760" spans="43:63" x14ac:dyDescent="0.2">
      <c r="AQ4760">
        <v>140</v>
      </c>
      <c r="AR4760">
        <v>6080</v>
      </c>
      <c r="AS4760" t="s">
        <v>34699</v>
      </c>
      <c r="AT4760" t="s">
        <v>938</v>
      </c>
      <c r="AU4760">
        <v>140</v>
      </c>
      <c r="AV4760">
        <v>6080</v>
      </c>
      <c r="AW4760" t="s">
        <v>27801</v>
      </c>
      <c r="AX4760" t="s">
        <v>938</v>
      </c>
      <c r="AY4760">
        <v>141</v>
      </c>
      <c r="AZ4760">
        <v>6080</v>
      </c>
      <c r="BA4760" t="s">
        <v>20953</v>
      </c>
      <c r="BB4760" t="s">
        <v>936</v>
      </c>
      <c r="BC4760">
        <v>141</v>
      </c>
      <c r="BD4760">
        <v>6080</v>
      </c>
      <c r="BE4760" t="s">
        <v>14105</v>
      </c>
      <c r="BF4760" t="s">
        <v>936</v>
      </c>
      <c r="BH4760">
        <v>145</v>
      </c>
      <c r="BI4760">
        <v>6080</v>
      </c>
      <c r="BJ4760" t="s">
        <v>7457</v>
      </c>
      <c r="BK4760" t="s">
        <v>936</v>
      </c>
    </row>
    <row r="4761" spans="43:63" x14ac:dyDescent="0.2">
      <c r="AQ4761">
        <v>140</v>
      </c>
      <c r="AR4761">
        <v>6090</v>
      </c>
      <c r="AS4761" t="s">
        <v>34700</v>
      </c>
      <c r="AT4761" t="s">
        <v>937</v>
      </c>
      <c r="AU4761">
        <v>140</v>
      </c>
      <c r="AV4761">
        <v>6090</v>
      </c>
      <c r="AW4761" t="s">
        <v>27802</v>
      </c>
      <c r="AX4761" t="s">
        <v>937</v>
      </c>
      <c r="AY4761">
        <v>141</v>
      </c>
      <c r="AZ4761">
        <v>6090</v>
      </c>
      <c r="BA4761" t="s">
        <v>20954</v>
      </c>
      <c r="BB4761" t="s">
        <v>938</v>
      </c>
      <c r="BC4761">
        <v>141</v>
      </c>
      <c r="BD4761">
        <v>6090</v>
      </c>
      <c r="BE4761" t="s">
        <v>14106</v>
      </c>
      <c r="BF4761" t="s">
        <v>938</v>
      </c>
      <c r="BH4761">
        <v>145</v>
      </c>
      <c r="BI4761">
        <v>6090</v>
      </c>
      <c r="BJ4761" t="s">
        <v>7458</v>
      </c>
      <c r="BK4761" t="s">
        <v>936</v>
      </c>
    </row>
    <row r="4762" spans="43:63" x14ac:dyDescent="0.2">
      <c r="AQ4762">
        <v>140</v>
      </c>
      <c r="AR4762">
        <v>6100</v>
      </c>
      <c r="AS4762" t="s">
        <v>34701</v>
      </c>
      <c r="AT4762" t="s">
        <v>937</v>
      </c>
      <c r="AU4762">
        <v>140</v>
      </c>
      <c r="AV4762">
        <v>6100</v>
      </c>
      <c r="AW4762" t="s">
        <v>27803</v>
      </c>
      <c r="AX4762" t="s">
        <v>937</v>
      </c>
      <c r="AY4762">
        <v>141</v>
      </c>
      <c r="AZ4762">
        <v>6100</v>
      </c>
      <c r="BA4762" t="s">
        <v>20955</v>
      </c>
      <c r="BB4762" t="s">
        <v>937</v>
      </c>
      <c r="BC4762">
        <v>141</v>
      </c>
      <c r="BD4762">
        <v>6100</v>
      </c>
      <c r="BE4762" t="s">
        <v>14107</v>
      </c>
      <c r="BF4762" t="s">
        <v>937</v>
      </c>
      <c r="BH4762">
        <v>145</v>
      </c>
      <c r="BI4762">
        <v>6100</v>
      </c>
      <c r="BJ4762" t="s">
        <v>7459</v>
      </c>
      <c r="BK4762" t="s">
        <v>937</v>
      </c>
    </row>
    <row r="4763" spans="43:63" x14ac:dyDescent="0.2">
      <c r="AQ4763">
        <v>140</v>
      </c>
      <c r="AR4763">
        <v>6101</v>
      </c>
      <c r="AS4763" t="s">
        <v>34702</v>
      </c>
      <c r="AT4763" t="s">
        <v>937</v>
      </c>
      <c r="AU4763">
        <v>140</v>
      </c>
      <c r="AV4763">
        <v>6101</v>
      </c>
      <c r="AW4763" t="s">
        <v>27804</v>
      </c>
      <c r="AX4763" t="s">
        <v>937</v>
      </c>
      <c r="AY4763">
        <v>141</v>
      </c>
      <c r="AZ4763">
        <v>6101</v>
      </c>
      <c r="BA4763" t="s">
        <v>20956</v>
      </c>
      <c r="BB4763" t="s">
        <v>939</v>
      </c>
      <c r="BC4763">
        <v>141</v>
      </c>
      <c r="BD4763">
        <v>6101</v>
      </c>
      <c r="BE4763" t="s">
        <v>14108</v>
      </c>
      <c r="BF4763" t="s">
        <v>939</v>
      </c>
      <c r="BH4763">
        <v>145</v>
      </c>
      <c r="BI4763">
        <v>6101</v>
      </c>
      <c r="BJ4763" t="s">
        <v>7460</v>
      </c>
      <c r="BK4763" t="s">
        <v>937</v>
      </c>
    </row>
    <row r="4764" spans="43:63" x14ac:dyDescent="0.2">
      <c r="AQ4764">
        <v>140</v>
      </c>
      <c r="AR4764">
        <v>6110</v>
      </c>
      <c r="AS4764" t="s">
        <v>34703</v>
      </c>
      <c r="AT4764" t="s">
        <v>936</v>
      </c>
      <c r="AU4764">
        <v>140</v>
      </c>
      <c r="AV4764">
        <v>6110</v>
      </c>
      <c r="AW4764" t="s">
        <v>27805</v>
      </c>
      <c r="AX4764" t="s">
        <v>936</v>
      </c>
      <c r="AY4764">
        <v>141</v>
      </c>
      <c r="AZ4764">
        <v>6110</v>
      </c>
      <c r="BA4764" t="s">
        <v>20957</v>
      </c>
      <c r="BB4764" t="s">
        <v>936</v>
      </c>
      <c r="BC4764">
        <v>141</v>
      </c>
      <c r="BD4764">
        <v>6110</v>
      </c>
      <c r="BE4764" t="s">
        <v>14109</v>
      </c>
      <c r="BF4764" t="s">
        <v>939</v>
      </c>
      <c r="BH4764">
        <v>145</v>
      </c>
      <c r="BI4764">
        <v>6110</v>
      </c>
      <c r="BJ4764" t="s">
        <v>7461</v>
      </c>
      <c r="BK4764" t="s">
        <v>938</v>
      </c>
    </row>
    <row r="4765" spans="43:63" x14ac:dyDescent="0.2">
      <c r="AQ4765">
        <v>140</v>
      </c>
      <c r="AR4765">
        <v>6130</v>
      </c>
      <c r="AS4765" t="s">
        <v>34704</v>
      </c>
      <c r="AT4765" t="s">
        <v>937</v>
      </c>
      <c r="AU4765">
        <v>140</v>
      </c>
      <c r="AV4765">
        <v>6130</v>
      </c>
      <c r="AW4765" t="s">
        <v>27806</v>
      </c>
      <c r="AX4765" t="s">
        <v>937</v>
      </c>
      <c r="AY4765">
        <v>141</v>
      </c>
      <c r="AZ4765">
        <v>6130</v>
      </c>
      <c r="BA4765" t="s">
        <v>20958</v>
      </c>
      <c r="BB4765" t="s">
        <v>936</v>
      </c>
      <c r="BC4765">
        <v>141</v>
      </c>
      <c r="BD4765">
        <v>6130</v>
      </c>
      <c r="BE4765" t="s">
        <v>14110</v>
      </c>
      <c r="BF4765" t="s">
        <v>936</v>
      </c>
      <c r="BH4765">
        <v>145</v>
      </c>
      <c r="BI4765">
        <v>6130</v>
      </c>
      <c r="BJ4765" t="s">
        <v>7462</v>
      </c>
      <c r="BK4765" t="s">
        <v>936</v>
      </c>
    </row>
    <row r="4766" spans="43:63" x14ac:dyDescent="0.2">
      <c r="AQ4766">
        <v>140</v>
      </c>
      <c r="AR4766">
        <v>6131</v>
      </c>
      <c r="AS4766" t="s">
        <v>34705</v>
      </c>
      <c r="AT4766" t="s">
        <v>936</v>
      </c>
      <c r="AU4766">
        <v>140</v>
      </c>
      <c r="AV4766">
        <v>6131</v>
      </c>
      <c r="AW4766" t="s">
        <v>27807</v>
      </c>
      <c r="AX4766" t="s">
        <v>936</v>
      </c>
      <c r="AY4766">
        <v>141</v>
      </c>
      <c r="AZ4766">
        <v>6131</v>
      </c>
      <c r="BA4766" t="s">
        <v>20959</v>
      </c>
      <c r="BB4766" t="s">
        <v>939</v>
      </c>
      <c r="BC4766">
        <v>141</v>
      </c>
      <c r="BD4766">
        <v>6131</v>
      </c>
      <c r="BE4766" t="s">
        <v>14111</v>
      </c>
      <c r="BF4766" t="s">
        <v>939</v>
      </c>
      <c r="BH4766">
        <v>145</v>
      </c>
      <c r="BI4766">
        <v>6131</v>
      </c>
      <c r="BJ4766" t="s">
        <v>7463</v>
      </c>
      <c r="BK4766" t="s">
        <v>938</v>
      </c>
    </row>
    <row r="4767" spans="43:63" x14ac:dyDescent="0.2">
      <c r="AQ4767">
        <v>140</v>
      </c>
      <c r="AR4767">
        <v>6140</v>
      </c>
      <c r="AS4767" t="s">
        <v>34706</v>
      </c>
      <c r="AT4767" t="s">
        <v>937</v>
      </c>
      <c r="AU4767">
        <v>140</v>
      </c>
      <c r="AV4767">
        <v>6140</v>
      </c>
      <c r="AW4767" t="s">
        <v>27808</v>
      </c>
      <c r="AX4767" t="s">
        <v>937</v>
      </c>
      <c r="AY4767">
        <v>141</v>
      </c>
      <c r="AZ4767">
        <v>6140</v>
      </c>
      <c r="BA4767" t="s">
        <v>20960</v>
      </c>
      <c r="BB4767" t="s">
        <v>937</v>
      </c>
      <c r="BC4767">
        <v>141</v>
      </c>
      <c r="BD4767">
        <v>6140</v>
      </c>
      <c r="BE4767" t="s">
        <v>14112</v>
      </c>
      <c r="BF4767" t="s">
        <v>937</v>
      </c>
      <c r="BH4767">
        <v>145</v>
      </c>
      <c r="BI4767">
        <v>6140</v>
      </c>
      <c r="BJ4767" t="s">
        <v>7464</v>
      </c>
      <c r="BK4767" t="s">
        <v>936</v>
      </c>
    </row>
    <row r="4768" spans="43:63" x14ac:dyDescent="0.2">
      <c r="AQ4768">
        <v>140</v>
      </c>
      <c r="AR4768">
        <v>6150</v>
      </c>
      <c r="AS4768" t="s">
        <v>34707</v>
      </c>
      <c r="AT4768" t="s">
        <v>937</v>
      </c>
      <c r="AU4768">
        <v>140</v>
      </c>
      <c r="AV4768">
        <v>6150</v>
      </c>
      <c r="AW4768" t="s">
        <v>27809</v>
      </c>
      <c r="AX4768" t="s">
        <v>937</v>
      </c>
      <c r="AY4768">
        <v>141</v>
      </c>
      <c r="AZ4768">
        <v>6150</v>
      </c>
      <c r="BA4768" t="s">
        <v>20961</v>
      </c>
      <c r="BB4768" t="s">
        <v>939</v>
      </c>
      <c r="BC4768">
        <v>141</v>
      </c>
      <c r="BD4768">
        <v>6150</v>
      </c>
      <c r="BE4768" t="s">
        <v>14113</v>
      </c>
      <c r="BF4768" t="s">
        <v>939</v>
      </c>
      <c r="BH4768">
        <v>145</v>
      </c>
      <c r="BI4768">
        <v>6150</v>
      </c>
      <c r="BJ4768" t="s">
        <v>7465</v>
      </c>
      <c r="BK4768" t="s">
        <v>936</v>
      </c>
    </row>
    <row r="4769" spans="43:63" x14ac:dyDescent="0.2">
      <c r="AQ4769">
        <v>140</v>
      </c>
      <c r="AR4769">
        <v>6160</v>
      </c>
      <c r="AS4769" t="s">
        <v>34708</v>
      </c>
      <c r="AT4769" t="s">
        <v>937</v>
      </c>
      <c r="AU4769">
        <v>140</v>
      </c>
      <c r="AV4769">
        <v>6160</v>
      </c>
      <c r="AW4769" t="s">
        <v>27810</v>
      </c>
      <c r="AX4769" t="s">
        <v>937</v>
      </c>
      <c r="AY4769">
        <v>141</v>
      </c>
      <c r="AZ4769">
        <v>6160</v>
      </c>
      <c r="BA4769" t="s">
        <v>20962</v>
      </c>
      <c r="BB4769" t="s">
        <v>937</v>
      </c>
      <c r="BC4769">
        <v>141</v>
      </c>
      <c r="BD4769">
        <v>6160</v>
      </c>
      <c r="BE4769" t="s">
        <v>14114</v>
      </c>
      <c r="BF4769" t="s">
        <v>937</v>
      </c>
      <c r="BH4769">
        <v>145</v>
      </c>
      <c r="BI4769">
        <v>6160</v>
      </c>
      <c r="BJ4769" t="s">
        <v>7466</v>
      </c>
      <c r="BK4769" t="s">
        <v>936</v>
      </c>
    </row>
    <row r="4770" spans="43:63" x14ac:dyDescent="0.2">
      <c r="AQ4770">
        <v>140</v>
      </c>
      <c r="AR4770">
        <v>6170</v>
      </c>
      <c r="AS4770" t="s">
        <v>34709</v>
      </c>
      <c r="AT4770" t="s">
        <v>937</v>
      </c>
      <c r="AU4770">
        <v>140</v>
      </c>
      <c r="AV4770">
        <v>6170</v>
      </c>
      <c r="AW4770" t="s">
        <v>27811</v>
      </c>
      <c r="AX4770" t="s">
        <v>937</v>
      </c>
      <c r="AY4770">
        <v>141</v>
      </c>
      <c r="AZ4770">
        <v>6170</v>
      </c>
      <c r="BA4770" t="s">
        <v>20963</v>
      </c>
      <c r="BB4770" t="s">
        <v>936</v>
      </c>
      <c r="BC4770">
        <v>141</v>
      </c>
      <c r="BD4770">
        <v>6170</v>
      </c>
      <c r="BE4770" t="s">
        <v>14115</v>
      </c>
      <c r="BF4770" t="s">
        <v>936</v>
      </c>
      <c r="BH4770">
        <v>145</v>
      </c>
      <c r="BI4770">
        <v>6170</v>
      </c>
      <c r="BJ4770" t="s">
        <v>7467</v>
      </c>
      <c r="BK4770" t="s">
        <v>937</v>
      </c>
    </row>
    <row r="4771" spans="43:63" x14ac:dyDescent="0.2">
      <c r="AQ4771">
        <v>140</v>
      </c>
      <c r="AR4771">
        <v>6180</v>
      </c>
      <c r="AS4771" t="s">
        <v>34710</v>
      </c>
      <c r="AT4771" t="s">
        <v>937</v>
      </c>
      <c r="AU4771">
        <v>140</v>
      </c>
      <c r="AV4771">
        <v>6180</v>
      </c>
      <c r="AW4771" t="s">
        <v>27812</v>
      </c>
      <c r="AX4771" t="s">
        <v>937</v>
      </c>
      <c r="AY4771">
        <v>141</v>
      </c>
      <c r="AZ4771">
        <v>6180</v>
      </c>
      <c r="BA4771" t="s">
        <v>20964</v>
      </c>
      <c r="BB4771" t="s">
        <v>936</v>
      </c>
      <c r="BC4771">
        <v>141</v>
      </c>
      <c r="BD4771">
        <v>6180</v>
      </c>
      <c r="BE4771" t="s">
        <v>14116</v>
      </c>
      <c r="BF4771" t="s">
        <v>936</v>
      </c>
      <c r="BH4771">
        <v>145</v>
      </c>
      <c r="BI4771">
        <v>6180</v>
      </c>
      <c r="BJ4771" t="s">
        <v>7468</v>
      </c>
      <c r="BK4771" t="s">
        <v>936</v>
      </c>
    </row>
    <row r="4772" spans="43:63" x14ac:dyDescent="0.2">
      <c r="AQ4772">
        <v>140</v>
      </c>
      <c r="AR4772">
        <v>6190</v>
      </c>
      <c r="AS4772" t="s">
        <v>34711</v>
      </c>
      <c r="AT4772" t="s">
        <v>937</v>
      </c>
      <c r="AU4772">
        <v>140</v>
      </c>
      <c r="AV4772">
        <v>6190</v>
      </c>
      <c r="AW4772" t="s">
        <v>27813</v>
      </c>
      <c r="AX4772" t="s">
        <v>937</v>
      </c>
      <c r="AY4772">
        <v>141</v>
      </c>
      <c r="AZ4772">
        <v>6190</v>
      </c>
      <c r="BA4772" t="s">
        <v>20965</v>
      </c>
      <c r="BB4772" t="s">
        <v>936</v>
      </c>
      <c r="BC4772">
        <v>141</v>
      </c>
      <c r="BD4772">
        <v>6190</v>
      </c>
      <c r="BE4772" t="s">
        <v>14117</v>
      </c>
      <c r="BF4772" t="s">
        <v>936</v>
      </c>
      <c r="BH4772">
        <v>145</v>
      </c>
      <c r="BI4772">
        <v>6190</v>
      </c>
      <c r="BJ4772" t="s">
        <v>7469</v>
      </c>
      <c r="BK4772" t="s">
        <v>936</v>
      </c>
    </row>
    <row r="4773" spans="43:63" x14ac:dyDescent="0.2">
      <c r="AQ4773">
        <v>140</v>
      </c>
      <c r="AR4773">
        <v>6200</v>
      </c>
      <c r="AS4773" t="s">
        <v>34712</v>
      </c>
      <c r="AT4773" t="s">
        <v>937</v>
      </c>
      <c r="AU4773">
        <v>140</v>
      </c>
      <c r="AV4773">
        <v>6200</v>
      </c>
      <c r="AW4773" t="s">
        <v>27814</v>
      </c>
      <c r="AX4773" t="s">
        <v>937</v>
      </c>
      <c r="AY4773">
        <v>141</v>
      </c>
      <c r="AZ4773">
        <v>6200</v>
      </c>
      <c r="BA4773" t="s">
        <v>20966</v>
      </c>
      <c r="BB4773" t="s">
        <v>938</v>
      </c>
      <c r="BC4773">
        <v>141</v>
      </c>
      <c r="BD4773">
        <v>6200</v>
      </c>
      <c r="BE4773" t="s">
        <v>14118</v>
      </c>
      <c r="BF4773" t="s">
        <v>938</v>
      </c>
      <c r="BH4773">
        <v>145</v>
      </c>
      <c r="BI4773">
        <v>6200</v>
      </c>
      <c r="BJ4773" t="s">
        <v>7470</v>
      </c>
      <c r="BK4773" t="s">
        <v>936</v>
      </c>
    </row>
    <row r="4774" spans="43:63" x14ac:dyDescent="0.2">
      <c r="AQ4774">
        <v>140</v>
      </c>
      <c r="AR4774">
        <v>6210</v>
      </c>
      <c r="AS4774" t="s">
        <v>34713</v>
      </c>
      <c r="AT4774" t="s">
        <v>936</v>
      </c>
      <c r="AU4774">
        <v>140</v>
      </c>
      <c r="AV4774">
        <v>6210</v>
      </c>
      <c r="AW4774" t="s">
        <v>27815</v>
      </c>
      <c r="AX4774" t="s">
        <v>936</v>
      </c>
      <c r="AY4774">
        <v>141</v>
      </c>
      <c r="AZ4774">
        <v>6210</v>
      </c>
      <c r="BA4774" t="s">
        <v>20967</v>
      </c>
      <c r="BB4774" t="s">
        <v>936</v>
      </c>
      <c r="BC4774">
        <v>141</v>
      </c>
      <c r="BD4774">
        <v>6210</v>
      </c>
      <c r="BE4774" t="s">
        <v>14119</v>
      </c>
      <c r="BF4774" t="s">
        <v>936</v>
      </c>
      <c r="BH4774">
        <v>145</v>
      </c>
      <c r="BI4774">
        <v>6210</v>
      </c>
      <c r="BJ4774" t="s">
        <v>7471</v>
      </c>
      <c r="BK4774" t="s">
        <v>936</v>
      </c>
    </row>
    <row r="4775" spans="43:63" x14ac:dyDescent="0.2">
      <c r="AQ4775">
        <v>140</v>
      </c>
      <c r="AR4775">
        <v>6240</v>
      </c>
      <c r="AS4775" t="s">
        <v>34714</v>
      </c>
      <c r="AT4775" t="s">
        <v>937</v>
      </c>
      <c r="AU4775">
        <v>140</v>
      </c>
      <c r="AV4775">
        <v>6240</v>
      </c>
      <c r="AW4775" t="s">
        <v>27816</v>
      </c>
      <c r="AX4775" t="s">
        <v>937</v>
      </c>
      <c r="AY4775">
        <v>141</v>
      </c>
      <c r="AZ4775">
        <v>6240</v>
      </c>
      <c r="BA4775" t="s">
        <v>20968</v>
      </c>
      <c r="BB4775" t="s">
        <v>937</v>
      </c>
      <c r="BC4775">
        <v>141</v>
      </c>
      <c r="BD4775">
        <v>6240</v>
      </c>
      <c r="BE4775" t="s">
        <v>14120</v>
      </c>
      <c r="BF4775" t="s">
        <v>937</v>
      </c>
      <c r="BH4775">
        <v>145</v>
      </c>
      <c r="BI4775">
        <v>6240</v>
      </c>
      <c r="BJ4775" t="s">
        <v>7472</v>
      </c>
      <c r="BK4775" t="s">
        <v>936</v>
      </c>
    </row>
    <row r="4776" spans="43:63" x14ac:dyDescent="0.2">
      <c r="AQ4776">
        <v>140</v>
      </c>
      <c r="AR4776">
        <v>6250</v>
      </c>
      <c r="AS4776" t="s">
        <v>34715</v>
      </c>
      <c r="AT4776" t="s">
        <v>936</v>
      </c>
      <c r="AU4776">
        <v>140</v>
      </c>
      <c r="AV4776">
        <v>6250</v>
      </c>
      <c r="AW4776" t="s">
        <v>27817</v>
      </c>
      <c r="AX4776" t="s">
        <v>936</v>
      </c>
      <c r="AY4776">
        <v>141</v>
      </c>
      <c r="AZ4776">
        <v>6250</v>
      </c>
      <c r="BA4776" t="s">
        <v>20969</v>
      </c>
      <c r="BB4776" t="s">
        <v>936</v>
      </c>
      <c r="BC4776">
        <v>141</v>
      </c>
      <c r="BD4776">
        <v>6250</v>
      </c>
      <c r="BE4776" t="s">
        <v>14121</v>
      </c>
      <c r="BF4776" t="s">
        <v>939</v>
      </c>
      <c r="BH4776">
        <v>145</v>
      </c>
      <c r="BI4776">
        <v>6250</v>
      </c>
      <c r="BJ4776" t="s">
        <v>7473</v>
      </c>
      <c r="BK4776" t="s">
        <v>936</v>
      </c>
    </row>
    <row r="4777" spans="43:63" x14ac:dyDescent="0.2">
      <c r="AQ4777">
        <v>140</v>
      </c>
      <c r="AR4777">
        <v>6256</v>
      </c>
      <c r="AS4777" t="s">
        <v>34716</v>
      </c>
      <c r="AT4777" t="s">
        <v>936</v>
      </c>
      <c r="AU4777">
        <v>140</v>
      </c>
      <c r="AV4777">
        <v>6256</v>
      </c>
      <c r="AW4777" t="s">
        <v>27818</v>
      </c>
      <c r="AX4777" t="s">
        <v>936</v>
      </c>
      <c r="AY4777">
        <v>141</v>
      </c>
      <c r="AZ4777">
        <v>6256</v>
      </c>
      <c r="BA4777" t="s">
        <v>20970</v>
      </c>
      <c r="BB4777" t="s">
        <v>936</v>
      </c>
      <c r="BC4777">
        <v>141</v>
      </c>
      <c r="BD4777">
        <v>6256</v>
      </c>
      <c r="BE4777" t="s">
        <v>14122</v>
      </c>
      <c r="BF4777" t="s">
        <v>939</v>
      </c>
      <c r="BH4777">
        <v>145</v>
      </c>
      <c r="BI4777">
        <v>6256</v>
      </c>
      <c r="BJ4777" t="s">
        <v>7474</v>
      </c>
      <c r="BK4777" t="s">
        <v>936</v>
      </c>
    </row>
    <row r="4778" spans="43:63" x14ac:dyDescent="0.2">
      <c r="AQ4778">
        <v>140</v>
      </c>
      <c r="AR4778">
        <v>6260</v>
      </c>
      <c r="AS4778" t="s">
        <v>34717</v>
      </c>
      <c r="AT4778" t="s">
        <v>937</v>
      </c>
      <c r="AU4778">
        <v>140</v>
      </c>
      <c r="AV4778">
        <v>6260</v>
      </c>
      <c r="AW4778" t="s">
        <v>27819</v>
      </c>
      <c r="AX4778" t="s">
        <v>937</v>
      </c>
      <c r="AY4778">
        <v>141</v>
      </c>
      <c r="AZ4778">
        <v>6260</v>
      </c>
      <c r="BA4778" t="s">
        <v>20971</v>
      </c>
      <c r="BB4778" t="s">
        <v>936</v>
      </c>
      <c r="BC4778">
        <v>141</v>
      </c>
      <c r="BD4778">
        <v>6260</v>
      </c>
      <c r="BE4778" t="s">
        <v>14123</v>
      </c>
      <c r="BF4778" t="s">
        <v>939</v>
      </c>
      <c r="BH4778">
        <v>145</v>
      </c>
      <c r="BI4778">
        <v>6260</v>
      </c>
      <c r="BJ4778" t="s">
        <v>7475</v>
      </c>
      <c r="BK4778" t="s">
        <v>936</v>
      </c>
    </row>
    <row r="4779" spans="43:63" x14ac:dyDescent="0.2">
      <c r="AQ4779">
        <v>140</v>
      </c>
      <c r="AR4779">
        <v>6270</v>
      </c>
      <c r="AS4779" t="s">
        <v>34718</v>
      </c>
      <c r="AT4779" t="s">
        <v>937</v>
      </c>
      <c r="AU4779">
        <v>140</v>
      </c>
      <c r="AV4779">
        <v>6270</v>
      </c>
      <c r="AW4779" t="s">
        <v>27820</v>
      </c>
      <c r="AX4779" t="s">
        <v>937</v>
      </c>
      <c r="AY4779">
        <v>141</v>
      </c>
      <c r="AZ4779">
        <v>6270</v>
      </c>
      <c r="BA4779" t="s">
        <v>20972</v>
      </c>
      <c r="BB4779" t="s">
        <v>937</v>
      </c>
      <c r="BC4779">
        <v>141</v>
      </c>
      <c r="BD4779">
        <v>6270</v>
      </c>
      <c r="BE4779" t="s">
        <v>14124</v>
      </c>
      <c r="BF4779" t="s">
        <v>937</v>
      </c>
      <c r="BH4779">
        <v>145</v>
      </c>
      <c r="BI4779">
        <v>6270</v>
      </c>
      <c r="BJ4779" t="s">
        <v>7476</v>
      </c>
      <c r="BK4779" t="s">
        <v>936</v>
      </c>
    </row>
    <row r="4780" spans="43:63" x14ac:dyDescent="0.2">
      <c r="AQ4780">
        <v>140</v>
      </c>
      <c r="AR4780">
        <v>6280</v>
      </c>
      <c r="AS4780" t="s">
        <v>34719</v>
      </c>
      <c r="AT4780" t="s">
        <v>936</v>
      </c>
      <c r="AU4780">
        <v>140</v>
      </c>
      <c r="AV4780">
        <v>6280</v>
      </c>
      <c r="AW4780" t="s">
        <v>27821</v>
      </c>
      <c r="AX4780" t="s">
        <v>936</v>
      </c>
      <c r="AY4780">
        <v>141</v>
      </c>
      <c r="AZ4780">
        <v>6280</v>
      </c>
      <c r="BA4780" t="s">
        <v>20973</v>
      </c>
      <c r="BB4780" t="s">
        <v>936</v>
      </c>
      <c r="BC4780">
        <v>141</v>
      </c>
      <c r="BD4780">
        <v>6280</v>
      </c>
      <c r="BE4780" t="s">
        <v>14125</v>
      </c>
      <c r="BF4780" t="s">
        <v>936</v>
      </c>
      <c r="BH4780">
        <v>145</v>
      </c>
      <c r="BI4780">
        <v>6280</v>
      </c>
      <c r="BJ4780" t="s">
        <v>7477</v>
      </c>
      <c r="BK4780" t="s">
        <v>936</v>
      </c>
    </row>
    <row r="4781" spans="43:63" x14ac:dyDescent="0.2">
      <c r="AQ4781">
        <v>140</v>
      </c>
      <c r="AR4781">
        <v>6290</v>
      </c>
      <c r="AS4781" t="s">
        <v>34720</v>
      </c>
      <c r="AT4781" t="s">
        <v>937</v>
      </c>
      <c r="AU4781">
        <v>140</v>
      </c>
      <c r="AV4781">
        <v>6290</v>
      </c>
      <c r="AW4781" t="s">
        <v>27822</v>
      </c>
      <c r="AX4781" t="s">
        <v>937</v>
      </c>
      <c r="AY4781">
        <v>141</v>
      </c>
      <c r="AZ4781">
        <v>6290</v>
      </c>
      <c r="BA4781" t="s">
        <v>20974</v>
      </c>
      <c r="BB4781" t="s">
        <v>936</v>
      </c>
      <c r="BC4781">
        <v>141</v>
      </c>
      <c r="BD4781">
        <v>6290</v>
      </c>
      <c r="BE4781" t="s">
        <v>14126</v>
      </c>
      <c r="BF4781" t="s">
        <v>936</v>
      </c>
      <c r="BH4781">
        <v>145</v>
      </c>
      <c r="BI4781">
        <v>6290</v>
      </c>
      <c r="BJ4781" t="s">
        <v>7478</v>
      </c>
      <c r="BK4781" t="s">
        <v>938</v>
      </c>
    </row>
    <row r="4782" spans="43:63" x14ac:dyDescent="0.2">
      <c r="AQ4782">
        <v>140</v>
      </c>
      <c r="AR4782">
        <v>6300</v>
      </c>
      <c r="AS4782" t="s">
        <v>34721</v>
      </c>
      <c r="AT4782" t="s">
        <v>936</v>
      </c>
      <c r="AU4782">
        <v>140</v>
      </c>
      <c r="AV4782">
        <v>6300</v>
      </c>
      <c r="AW4782" t="s">
        <v>27823</v>
      </c>
      <c r="AX4782" t="s">
        <v>936</v>
      </c>
      <c r="AY4782">
        <v>141</v>
      </c>
      <c r="AZ4782">
        <v>6300</v>
      </c>
      <c r="BA4782" t="s">
        <v>20975</v>
      </c>
      <c r="BB4782" t="s">
        <v>936</v>
      </c>
      <c r="BC4782">
        <v>141</v>
      </c>
      <c r="BD4782">
        <v>6300</v>
      </c>
      <c r="BE4782" t="s">
        <v>14127</v>
      </c>
      <c r="BF4782" t="s">
        <v>936</v>
      </c>
      <c r="BH4782">
        <v>145</v>
      </c>
      <c r="BI4782">
        <v>6300</v>
      </c>
      <c r="BJ4782" t="s">
        <v>7479</v>
      </c>
      <c r="BK4782" t="s">
        <v>938</v>
      </c>
    </row>
    <row r="4783" spans="43:63" x14ac:dyDescent="0.2">
      <c r="AQ4783">
        <v>140</v>
      </c>
      <c r="AR4783">
        <v>6310</v>
      </c>
      <c r="AS4783" t="s">
        <v>34722</v>
      </c>
      <c r="AT4783" t="s">
        <v>936</v>
      </c>
      <c r="AU4783">
        <v>140</v>
      </c>
      <c r="AV4783">
        <v>6310</v>
      </c>
      <c r="AW4783" t="s">
        <v>27824</v>
      </c>
      <c r="AX4783" t="s">
        <v>936</v>
      </c>
      <c r="AY4783">
        <v>141</v>
      </c>
      <c r="AZ4783">
        <v>6310</v>
      </c>
      <c r="BA4783" t="s">
        <v>20976</v>
      </c>
      <c r="BB4783" t="s">
        <v>936</v>
      </c>
      <c r="BC4783">
        <v>141</v>
      </c>
      <c r="BD4783">
        <v>6310</v>
      </c>
      <c r="BE4783" t="s">
        <v>14128</v>
      </c>
      <c r="BF4783" t="s">
        <v>936</v>
      </c>
      <c r="BH4783">
        <v>145</v>
      </c>
      <c r="BI4783">
        <v>6310</v>
      </c>
      <c r="BJ4783" t="s">
        <v>7480</v>
      </c>
      <c r="BK4783" t="s">
        <v>938</v>
      </c>
    </row>
    <row r="4784" spans="43:63" x14ac:dyDescent="0.2">
      <c r="AQ4784">
        <v>140</v>
      </c>
      <c r="AR4784">
        <v>6320</v>
      </c>
      <c r="AS4784" t="s">
        <v>34723</v>
      </c>
      <c r="AT4784" t="s">
        <v>936</v>
      </c>
      <c r="AU4784">
        <v>140</v>
      </c>
      <c r="AV4784">
        <v>6320</v>
      </c>
      <c r="AW4784" t="s">
        <v>27825</v>
      </c>
      <c r="AX4784" t="s">
        <v>936</v>
      </c>
      <c r="AY4784">
        <v>141</v>
      </c>
      <c r="AZ4784">
        <v>6320</v>
      </c>
      <c r="BA4784" t="s">
        <v>20977</v>
      </c>
      <c r="BB4784" t="s">
        <v>938</v>
      </c>
      <c r="BC4784">
        <v>141</v>
      </c>
      <c r="BD4784">
        <v>6320</v>
      </c>
      <c r="BE4784" t="s">
        <v>14129</v>
      </c>
      <c r="BF4784" t="s">
        <v>938</v>
      </c>
      <c r="BH4784">
        <v>145</v>
      </c>
      <c r="BI4784">
        <v>6320</v>
      </c>
      <c r="BJ4784" t="s">
        <v>7481</v>
      </c>
      <c r="BK4784" t="s">
        <v>938</v>
      </c>
    </row>
    <row r="4785" spans="43:63" x14ac:dyDescent="0.2">
      <c r="AQ4785">
        <v>140</v>
      </c>
      <c r="AR4785">
        <v>6330</v>
      </c>
      <c r="AS4785" t="s">
        <v>34724</v>
      </c>
      <c r="AT4785" t="s">
        <v>936</v>
      </c>
      <c r="AU4785">
        <v>140</v>
      </c>
      <c r="AV4785">
        <v>6330</v>
      </c>
      <c r="AW4785" t="s">
        <v>27826</v>
      </c>
      <c r="AX4785" t="s">
        <v>936</v>
      </c>
      <c r="AY4785">
        <v>141</v>
      </c>
      <c r="AZ4785">
        <v>6330</v>
      </c>
      <c r="BA4785" t="s">
        <v>20978</v>
      </c>
      <c r="BB4785" t="s">
        <v>936</v>
      </c>
      <c r="BC4785">
        <v>141</v>
      </c>
      <c r="BD4785">
        <v>6330</v>
      </c>
      <c r="BE4785" t="s">
        <v>14130</v>
      </c>
      <c r="BF4785" t="s">
        <v>936</v>
      </c>
      <c r="BH4785">
        <v>145</v>
      </c>
      <c r="BI4785">
        <v>6330</v>
      </c>
      <c r="BJ4785" t="s">
        <v>7482</v>
      </c>
      <c r="BK4785" t="s">
        <v>936</v>
      </c>
    </row>
    <row r="4786" spans="43:63" x14ac:dyDescent="0.2">
      <c r="AQ4786">
        <v>140</v>
      </c>
      <c r="AR4786">
        <v>6340</v>
      </c>
      <c r="AS4786" t="s">
        <v>34725</v>
      </c>
      <c r="AT4786" t="s">
        <v>936</v>
      </c>
      <c r="AU4786">
        <v>140</v>
      </c>
      <c r="AV4786">
        <v>6340</v>
      </c>
      <c r="AW4786" t="s">
        <v>27827</v>
      </c>
      <c r="AX4786" t="s">
        <v>936</v>
      </c>
      <c r="AY4786">
        <v>141</v>
      </c>
      <c r="AZ4786">
        <v>6340</v>
      </c>
      <c r="BA4786" t="s">
        <v>20979</v>
      </c>
      <c r="BB4786" t="s">
        <v>936</v>
      </c>
      <c r="BC4786">
        <v>141</v>
      </c>
      <c r="BD4786">
        <v>6340</v>
      </c>
      <c r="BE4786" t="s">
        <v>14131</v>
      </c>
      <c r="BF4786" t="s">
        <v>936</v>
      </c>
      <c r="BH4786">
        <v>145</v>
      </c>
      <c r="BI4786">
        <v>6340</v>
      </c>
      <c r="BJ4786" t="s">
        <v>7483</v>
      </c>
      <c r="BK4786" t="s">
        <v>938</v>
      </c>
    </row>
    <row r="4787" spans="43:63" x14ac:dyDescent="0.2">
      <c r="AQ4787">
        <v>140</v>
      </c>
      <c r="AR4787">
        <v>6350</v>
      </c>
      <c r="AS4787" t="s">
        <v>34726</v>
      </c>
      <c r="AT4787" t="s">
        <v>936</v>
      </c>
      <c r="AU4787">
        <v>140</v>
      </c>
      <c r="AV4787">
        <v>6350</v>
      </c>
      <c r="AW4787" t="s">
        <v>27828</v>
      </c>
      <c r="AX4787" t="s">
        <v>936</v>
      </c>
      <c r="AY4787">
        <v>141</v>
      </c>
      <c r="AZ4787">
        <v>6350</v>
      </c>
      <c r="BA4787" t="s">
        <v>20980</v>
      </c>
      <c r="BB4787" t="s">
        <v>936</v>
      </c>
      <c r="BC4787">
        <v>141</v>
      </c>
      <c r="BD4787">
        <v>6350</v>
      </c>
      <c r="BE4787" t="s">
        <v>14132</v>
      </c>
      <c r="BF4787" t="s">
        <v>939</v>
      </c>
      <c r="BH4787">
        <v>145</v>
      </c>
      <c r="BI4787">
        <v>6350</v>
      </c>
      <c r="BJ4787" t="s">
        <v>7484</v>
      </c>
      <c r="BK4787" t="s">
        <v>938</v>
      </c>
    </row>
    <row r="4788" spans="43:63" x14ac:dyDescent="0.2">
      <c r="AQ4788">
        <v>140</v>
      </c>
      <c r="AR4788">
        <v>6360</v>
      </c>
      <c r="AS4788" t="s">
        <v>34727</v>
      </c>
      <c r="AT4788" t="s">
        <v>936</v>
      </c>
      <c r="AU4788">
        <v>140</v>
      </c>
      <c r="AV4788">
        <v>6360</v>
      </c>
      <c r="AW4788" t="s">
        <v>27829</v>
      </c>
      <c r="AX4788" t="s">
        <v>936</v>
      </c>
      <c r="AY4788">
        <v>141</v>
      </c>
      <c r="AZ4788">
        <v>6360</v>
      </c>
      <c r="BA4788" t="s">
        <v>20981</v>
      </c>
      <c r="BB4788" t="s">
        <v>936</v>
      </c>
      <c r="BC4788">
        <v>141</v>
      </c>
      <c r="BD4788">
        <v>6360</v>
      </c>
      <c r="BE4788" t="s">
        <v>14133</v>
      </c>
      <c r="BF4788" t="s">
        <v>936</v>
      </c>
      <c r="BH4788">
        <v>145</v>
      </c>
      <c r="BI4788">
        <v>6360</v>
      </c>
      <c r="BJ4788" t="s">
        <v>7485</v>
      </c>
      <c r="BK4788" t="s">
        <v>936</v>
      </c>
    </row>
    <row r="4789" spans="43:63" x14ac:dyDescent="0.2">
      <c r="AQ4789">
        <v>140</v>
      </c>
      <c r="AR4789">
        <v>7205</v>
      </c>
      <c r="AS4789" t="s">
        <v>34728</v>
      </c>
      <c r="AT4789" t="s">
        <v>937</v>
      </c>
      <c r="AU4789">
        <v>140</v>
      </c>
      <c r="AV4789">
        <v>7205</v>
      </c>
      <c r="AW4789" t="s">
        <v>27830</v>
      </c>
      <c r="AX4789" t="s">
        <v>937</v>
      </c>
      <c r="AY4789">
        <v>141</v>
      </c>
      <c r="AZ4789">
        <v>7205</v>
      </c>
      <c r="BA4789" t="s">
        <v>20982</v>
      </c>
      <c r="BB4789" t="s">
        <v>937</v>
      </c>
      <c r="BC4789">
        <v>141</v>
      </c>
      <c r="BD4789">
        <v>7205</v>
      </c>
      <c r="BE4789" t="s">
        <v>14134</v>
      </c>
      <c r="BF4789" t="s">
        <v>937</v>
      </c>
      <c r="BH4789">
        <v>145</v>
      </c>
      <c r="BI4789">
        <v>7205</v>
      </c>
      <c r="BJ4789" t="s">
        <v>7486</v>
      </c>
      <c r="BK4789" t="s">
        <v>937</v>
      </c>
    </row>
    <row r="4790" spans="43:63" x14ac:dyDescent="0.2">
      <c r="AQ4790">
        <v>140</v>
      </c>
      <c r="AR4790">
        <v>7206</v>
      </c>
      <c r="AS4790" t="s">
        <v>34729</v>
      </c>
      <c r="AT4790" t="s">
        <v>936</v>
      </c>
      <c r="AU4790">
        <v>140</v>
      </c>
      <c r="AV4790">
        <v>7206</v>
      </c>
      <c r="AW4790" t="s">
        <v>27831</v>
      </c>
      <c r="AX4790" t="s">
        <v>936</v>
      </c>
      <c r="AY4790">
        <v>141</v>
      </c>
      <c r="AZ4790">
        <v>7206</v>
      </c>
      <c r="BA4790" t="s">
        <v>20983</v>
      </c>
      <c r="BB4790" t="s">
        <v>937</v>
      </c>
      <c r="BC4790">
        <v>141</v>
      </c>
      <c r="BD4790">
        <v>7206</v>
      </c>
      <c r="BE4790" t="s">
        <v>14135</v>
      </c>
      <c r="BF4790" t="s">
        <v>937</v>
      </c>
      <c r="BH4790">
        <v>145</v>
      </c>
      <c r="BI4790">
        <v>7206</v>
      </c>
      <c r="BJ4790" t="s">
        <v>7487</v>
      </c>
      <c r="BK4790" t="s">
        <v>936</v>
      </c>
    </row>
    <row r="4791" spans="43:63" x14ac:dyDescent="0.2">
      <c r="AQ4791">
        <v>140</v>
      </c>
      <c r="AR4791">
        <v>7207</v>
      </c>
      <c r="AS4791" t="s">
        <v>34730</v>
      </c>
      <c r="AT4791" t="s">
        <v>936</v>
      </c>
      <c r="AU4791">
        <v>140</v>
      </c>
      <c r="AV4791">
        <v>7207</v>
      </c>
      <c r="AW4791" t="s">
        <v>27832</v>
      </c>
      <c r="AX4791" t="s">
        <v>936</v>
      </c>
      <c r="AY4791">
        <v>141</v>
      </c>
      <c r="AZ4791">
        <v>7207</v>
      </c>
      <c r="BA4791" t="s">
        <v>20984</v>
      </c>
      <c r="BB4791" t="s">
        <v>936</v>
      </c>
      <c r="BC4791">
        <v>141</v>
      </c>
      <c r="BD4791">
        <v>7207</v>
      </c>
      <c r="BE4791" t="s">
        <v>14136</v>
      </c>
      <c r="BF4791" t="s">
        <v>936</v>
      </c>
      <c r="BH4791">
        <v>145</v>
      </c>
      <c r="BI4791">
        <v>7207</v>
      </c>
      <c r="BJ4791" t="s">
        <v>7488</v>
      </c>
      <c r="BK4791" t="s">
        <v>936</v>
      </c>
    </row>
    <row r="4792" spans="43:63" x14ac:dyDescent="0.2">
      <c r="AQ4792">
        <v>140</v>
      </c>
      <c r="AR4792">
        <v>7210</v>
      </c>
      <c r="AS4792" t="s">
        <v>34731</v>
      </c>
      <c r="AT4792" t="s">
        <v>937</v>
      </c>
      <c r="AU4792">
        <v>140</v>
      </c>
      <c r="AV4792">
        <v>7210</v>
      </c>
      <c r="AW4792" t="s">
        <v>27833</v>
      </c>
      <c r="AX4792" t="s">
        <v>937</v>
      </c>
      <c r="AY4792">
        <v>141</v>
      </c>
      <c r="AZ4792">
        <v>7210</v>
      </c>
      <c r="BA4792" t="s">
        <v>20985</v>
      </c>
      <c r="BB4792" t="s">
        <v>939</v>
      </c>
      <c r="BC4792">
        <v>141</v>
      </c>
      <c r="BD4792">
        <v>7210</v>
      </c>
      <c r="BE4792" t="s">
        <v>14137</v>
      </c>
      <c r="BF4792" t="s">
        <v>939</v>
      </c>
      <c r="BH4792">
        <v>145</v>
      </c>
      <c r="BI4792">
        <v>7210</v>
      </c>
      <c r="BJ4792" t="s">
        <v>7489</v>
      </c>
      <c r="BK4792" t="s">
        <v>936</v>
      </c>
    </row>
    <row r="4793" spans="43:63" x14ac:dyDescent="0.2">
      <c r="AQ4793">
        <v>140</v>
      </c>
      <c r="AR4793">
        <v>8073</v>
      </c>
      <c r="AS4793" t="s">
        <v>34732</v>
      </c>
      <c r="AT4793" t="s">
        <v>938</v>
      </c>
      <c r="AU4793">
        <v>140</v>
      </c>
      <c r="AV4793">
        <v>8073</v>
      </c>
      <c r="AW4793" t="s">
        <v>27834</v>
      </c>
      <c r="AX4793" t="s">
        <v>938</v>
      </c>
      <c r="AY4793">
        <v>141</v>
      </c>
      <c r="AZ4793">
        <v>8073</v>
      </c>
      <c r="BA4793" t="s">
        <v>20986</v>
      </c>
      <c r="BB4793" t="s">
        <v>936</v>
      </c>
      <c r="BC4793">
        <v>141</v>
      </c>
      <c r="BD4793">
        <v>8073</v>
      </c>
      <c r="BE4793" t="s">
        <v>14138</v>
      </c>
      <c r="BF4793" t="s">
        <v>939</v>
      </c>
      <c r="BH4793">
        <v>145</v>
      </c>
      <c r="BI4793">
        <v>8073</v>
      </c>
      <c r="BJ4793" t="s">
        <v>7490</v>
      </c>
      <c r="BK4793" t="s">
        <v>938</v>
      </c>
    </row>
    <row r="4794" spans="43:63" x14ac:dyDescent="0.2">
      <c r="AQ4794">
        <v>140</v>
      </c>
      <c r="AR4794">
        <v>8074</v>
      </c>
      <c r="AS4794" t="s">
        <v>34733</v>
      </c>
      <c r="AT4794" t="s">
        <v>937</v>
      </c>
      <c r="AU4794">
        <v>140</v>
      </c>
      <c r="AV4794">
        <v>8074</v>
      </c>
      <c r="AW4794" t="s">
        <v>27835</v>
      </c>
      <c r="AX4794" t="s">
        <v>937</v>
      </c>
      <c r="AY4794">
        <v>141</v>
      </c>
      <c r="AZ4794">
        <v>8074</v>
      </c>
      <c r="BA4794" t="s">
        <v>20987</v>
      </c>
      <c r="BB4794" t="s">
        <v>939</v>
      </c>
      <c r="BC4794">
        <v>141</v>
      </c>
      <c r="BD4794">
        <v>8074</v>
      </c>
      <c r="BE4794" t="s">
        <v>14139</v>
      </c>
      <c r="BF4794" t="s">
        <v>939</v>
      </c>
      <c r="BH4794">
        <v>145</v>
      </c>
      <c r="BI4794">
        <v>8074</v>
      </c>
      <c r="BJ4794" t="s">
        <v>7491</v>
      </c>
      <c r="BK4794" t="s">
        <v>937</v>
      </c>
    </row>
    <row r="4795" spans="43:63" x14ac:dyDescent="0.2">
      <c r="AQ4795">
        <v>140</v>
      </c>
      <c r="AR4795">
        <v>8075</v>
      </c>
      <c r="AS4795" t="s">
        <v>34734</v>
      </c>
      <c r="AT4795" t="s">
        <v>937</v>
      </c>
      <c r="AU4795">
        <v>140</v>
      </c>
      <c r="AV4795">
        <v>8075</v>
      </c>
      <c r="AW4795" t="s">
        <v>27836</v>
      </c>
      <c r="AX4795" t="s">
        <v>937</v>
      </c>
      <c r="AY4795">
        <v>141</v>
      </c>
      <c r="AZ4795">
        <v>8075</v>
      </c>
      <c r="BA4795" t="s">
        <v>20988</v>
      </c>
      <c r="BB4795" t="s">
        <v>936</v>
      </c>
      <c r="BC4795">
        <v>141</v>
      </c>
      <c r="BD4795">
        <v>8075</v>
      </c>
      <c r="BE4795" t="s">
        <v>14140</v>
      </c>
      <c r="BF4795" t="s">
        <v>939</v>
      </c>
      <c r="BH4795">
        <v>145</v>
      </c>
      <c r="BI4795">
        <v>8075</v>
      </c>
      <c r="BJ4795" t="s">
        <v>7492</v>
      </c>
      <c r="BK4795" t="s">
        <v>938</v>
      </c>
    </row>
    <row r="4796" spans="43:63" x14ac:dyDescent="0.2">
      <c r="AQ4796">
        <v>140</v>
      </c>
      <c r="AR4796">
        <v>8076</v>
      </c>
      <c r="AS4796" t="s">
        <v>34735</v>
      </c>
      <c r="AT4796" t="s">
        <v>938</v>
      </c>
      <c r="AU4796">
        <v>140</v>
      </c>
      <c r="AV4796">
        <v>8076</v>
      </c>
      <c r="AW4796" t="s">
        <v>27837</v>
      </c>
      <c r="AX4796" t="s">
        <v>938</v>
      </c>
      <c r="AY4796">
        <v>141</v>
      </c>
      <c r="AZ4796">
        <v>8076</v>
      </c>
      <c r="BA4796" t="s">
        <v>20989</v>
      </c>
      <c r="BB4796" t="s">
        <v>937</v>
      </c>
      <c r="BC4796">
        <v>141</v>
      </c>
      <c r="BD4796">
        <v>8076</v>
      </c>
      <c r="BE4796" t="s">
        <v>14141</v>
      </c>
      <c r="BF4796" t="s">
        <v>939</v>
      </c>
      <c r="BH4796">
        <v>145</v>
      </c>
      <c r="BI4796">
        <v>8076</v>
      </c>
      <c r="BJ4796" t="s">
        <v>7493</v>
      </c>
      <c r="BK4796" t="s">
        <v>937</v>
      </c>
    </row>
    <row r="4797" spans="43:63" x14ac:dyDescent="0.2">
      <c r="AQ4797">
        <v>140</v>
      </c>
      <c r="AR4797">
        <v>8077</v>
      </c>
      <c r="AS4797" t="s">
        <v>34736</v>
      </c>
      <c r="AT4797" t="s">
        <v>937</v>
      </c>
      <c r="AU4797">
        <v>140</v>
      </c>
      <c r="AV4797">
        <v>8077</v>
      </c>
      <c r="AW4797" t="s">
        <v>27838</v>
      </c>
      <c r="AX4797" t="s">
        <v>937</v>
      </c>
      <c r="AY4797">
        <v>141</v>
      </c>
      <c r="AZ4797">
        <v>8077</v>
      </c>
      <c r="BA4797" t="s">
        <v>20990</v>
      </c>
      <c r="BB4797" t="s">
        <v>937</v>
      </c>
      <c r="BC4797">
        <v>141</v>
      </c>
      <c r="BD4797">
        <v>8077</v>
      </c>
      <c r="BE4797" t="s">
        <v>14142</v>
      </c>
      <c r="BF4797" t="s">
        <v>937</v>
      </c>
      <c r="BH4797">
        <v>145</v>
      </c>
      <c r="BI4797">
        <v>8077</v>
      </c>
      <c r="BJ4797" t="s">
        <v>7494</v>
      </c>
      <c r="BK4797" t="s">
        <v>938</v>
      </c>
    </row>
    <row r="4798" spans="43:63" x14ac:dyDescent="0.2">
      <c r="AQ4798">
        <v>140</v>
      </c>
      <c r="AR4798">
        <v>8078</v>
      </c>
      <c r="AS4798" t="s">
        <v>34737</v>
      </c>
      <c r="AT4798" t="s">
        <v>937</v>
      </c>
      <c r="AU4798">
        <v>140</v>
      </c>
      <c r="AV4798">
        <v>8078</v>
      </c>
      <c r="AW4798" t="s">
        <v>27839</v>
      </c>
      <c r="AX4798" t="s">
        <v>937</v>
      </c>
      <c r="AY4798">
        <v>141</v>
      </c>
      <c r="AZ4798">
        <v>8078</v>
      </c>
      <c r="BA4798" t="s">
        <v>20991</v>
      </c>
      <c r="BB4798" t="s">
        <v>937</v>
      </c>
      <c r="BC4798">
        <v>141</v>
      </c>
      <c r="BD4798">
        <v>8078</v>
      </c>
      <c r="BE4798" t="s">
        <v>14143</v>
      </c>
      <c r="BF4798" t="s">
        <v>937</v>
      </c>
      <c r="BH4798">
        <v>145</v>
      </c>
      <c r="BI4798">
        <v>8078</v>
      </c>
      <c r="BJ4798" t="s">
        <v>7495</v>
      </c>
      <c r="BK4798" t="s">
        <v>937</v>
      </c>
    </row>
    <row r="4799" spans="43:63" x14ac:dyDescent="0.2">
      <c r="AQ4799">
        <v>140</v>
      </c>
      <c r="AR4799">
        <v>8079</v>
      </c>
      <c r="AS4799" t="s">
        <v>34738</v>
      </c>
      <c r="AT4799" t="s">
        <v>937</v>
      </c>
      <c r="AU4799">
        <v>140</v>
      </c>
      <c r="AV4799">
        <v>8079</v>
      </c>
      <c r="AW4799" t="s">
        <v>27840</v>
      </c>
      <c r="AX4799" t="s">
        <v>937</v>
      </c>
      <c r="AY4799">
        <v>141</v>
      </c>
      <c r="AZ4799">
        <v>8079</v>
      </c>
      <c r="BA4799" t="s">
        <v>20992</v>
      </c>
      <c r="BB4799" t="s">
        <v>939</v>
      </c>
      <c r="BC4799">
        <v>141</v>
      </c>
      <c r="BD4799">
        <v>8079</v>
      </c>
      <c r="BE4799" t="s">
        <v>14144</v>
      </c>
      <c r="BF4799" t="s">
        <v>939</v>
      </c>
      <c r="BH4799">
        <v>145</v>
      </c>
      <c r="BI4799">
        <v>8079</v>
      </c>
      <c r="BJ4799" t="s">
        <v>7496</v>
      </c>
      <c r="BK4799" t="s">
        <v>938</v>
      </c>
    </row>
    <row r="4800" spans="43:63" x14ac:dyDescent="0.2">
      <c r="AQ4800">
        <v>140</v>
      </c>
      <c r="AR4800">
        <v>8080</v>
      </c>
      <c r="AS4800" t="s">
        <v>34739</v>
      </c>
      <c r="AT4800" t="s">
        <v>937</v>
      </c>
      <c r="AU4800">
        <v>140</v>
      </c>
      <c r="AV4800">
        <v>8080</v>
      </c>
      <c r="AW4800" t="s">
        <v>27841</v>
      </c>
      <c r="AX4800" t="s">
        <v>937</v>
      </c>
      <c r="AY4800">
        <v>141</v>
      </c>
      <c r="AZ4800">
        <v>8080</v>
      </c>
      <c r="BA4800" t="s">
        <v>20993</v>
      </c>
      <c r="BB4800" t="s">
        <v>937</v>
      </c>
      <c r="BC4800">
        <v>141</v>
      </c>
      <c r="BD4800">
        <v>8080</v>
      </c>
      <c r="BE4800" t="s">
        <v>14145</v>
      </c>
      <c r="BF4800" t="s">
        <v>937</v>
      </c>
      <c r="BH4800">
        <v>145</v>
      </c>
      <c r="BI4800">
        <v>8080</v>
      </c>
      <c r="BJ4800" t="s">
        <v>7497</v>
      </c>
      <c r="BK4800" t="s">
        <v>937</v>
      </c>
    </row>
    <row r="4801" spans="43:63" x14ac:dyDescent="0.2">
      <c r="AQ4801">
        <v>140</v>
      </c>
      <c r="AR4801">
        <v>8081</v>
      </c>
      <c r="AS4801" t="s">
        <v>34740</v>
      </c>
      <c r="AT4801" t="s">
        <v>938</v>
      </c>
      <c r="AU4801">
        <v>140</v>
      </c>
      <c r="AV4801">
        <v>8081</v>
      </c>
      <c r="AW4801" t="s">
        <v>27842</v>
      </c>
      <c r="AX4801" t="s">
        <v>938</v>
      </c>
      <c r="AY4801">
        <v>141</v>
      </c>
      <c r="AZ4801">
        <v>8081</v>
      </c>
      <c r="BA4801" t="s">
        <v>20994</v>
      </c>
      <c r="BB4801" t="s">
        <v>936</v>
      </c>
      <c r="BC4801">
        <v>141</v>
      </c>
      <c r="BD4801">
        <v>8081</v>
      </c>
      <c r="BE4801" t="s">
        <v>14146</v>
      </c>
      <c r="BF4801" t="s">
        <v>939</v>
      </c>
      <c r="BH4801">
        <v>145</v>
      </c>
      <c r="BI4801">
        <v>8081</v>
      </c>
      <c r="BJ4801" t="s">
        <v>7498</v>
      </c>
      <c r="BK4801" t="s">
        <v>938</v>
      </c>
    </row>
    <row r="4802" spans="43:63" x14ac:dyDescent="0.2">
      <c r="AQ4802">
        <v>140</v>
      </c>
      <c r="AR4802">
        <v>8082</v>
      </c>
      <c r="AS4802" t="s">
        <v>34741</v>
      </c>
      <c r="AT4802" t="s">
        <v>937</v>
      </c>
      <c r="AU4802">
        <v>140</v>
      </c>
      <c r="AV4802">
        <v>8082</v>
      </c>
      <c r="AW4802" t="s">
        <v>27843</v>
      </c>
      <c r="AX4802" t="s">
        <v>937</v>
      </c>
      <c r="AY4802">
        <v>141</v>
      </c>
      <c r="AZ4802">
        <v>8082</v>
      </c>
      <c r="BA4802" t="s">
        <v>20995</v>
      </c>
      <c r="BB4802" t="s">
        <v>937</v>
      </c>
      <c r="BC4802">
        <v>141</v>
      </c>
      <c r="BD4802">
        <v>8082</v>
      </c>
      <c r="BE4802" t="s">
        <v>14147</v>
      </c>
      <c r="BF4802" t="s">
        <v>939</v>
      </c>
      <c r="BH4802">
        <v>145</v>
      </c>
      <c r="BI4802">
        <v>8082</v>
      </c>
      <c r="BJ4802" t="s">
        <v>7499</v>
      </c>
      <c r="BK4802" t="s">
        <v>937</v>
      </c>
    </row>
    <row r="4803" spans="43:63" x14ac:dyDescent="0.2">
      <c r="AQ4803">
        <v>140</v>
      </c>
      <c r="AR4803">
        <v>8083</v>
      </c>
      <c r="AS4803" t="s">
        <v>34742</v>
      </c>
      <c r="AT4803" t="s">
        <v>937</v>
      </c>
      <c r="AU4803">
        <v>140</v>
      </c>
      <c r="AV4803">
        <v>8083</v>
      </c>
      <c r="AW4803" t="s">
        <v>27844</v>
      </c>
      <c r="AX4803" t="s">
        <v>937</v>
      </c>
      <c r="AY4803">
        <v>141</v>
      </c>
      <c r="AZ4803">
        <v>8083</v>
      </c>
      <c r="BA4803" t="s">
        <v>20996</v>
      </c>
      <c r="BB4803" t="s">
        <v>937</v>
      </c>
      <c r="BC4803">
        <v>141</v>
      </c>
      <c r="BD4803">
        <v>8083</v>
      </c>
      <c r="BE4803" t="s">
        <v>14148</v>
      </c>
      <c r="BF4803" t="s">
        <v>937</v>
      </c>
      <c r="BH4803">
        <v>145</v>
      </c>
      <c r="BI4803">
        <v>8083</v>
      </c>
      <c r="BJ4803" t="s">
        <v>7500</v>
      </c>
      <c r="BK4803" t="s">
        <v>938</v>
      </c>
    </row>
    <row r="4804" spans="43:63" x14ac:dyDescent="0.2">
      <c r="AQ4804">
        <v>140</v>
      </c>
      <c r="AR4804">
        <v>8084</v>
      </c>
      <c r="AS4804" t="s">
        <v>34743</v>
      </c>
      <c r="AT4804" t="s">
        <v>937</v>
      </c>
      <c r="AU4804">
        <v>140</v>
      </c>
      <c r="AV4804">
        <v>8084</v>
      </c>
      <c r="AW4804" t="s">
        <v>27845</v>
      </c>
      <c r="AX4804" t="s">
        <v>937</v>
      </c>
      <c r="AY4804">
        <v>141</v>
      </c>
      <c r="AZ4804">
        <v>8084</v>
      </c>
      <c r="BA4804" t="s">
        <v>20997</v>
      </c>
      <c r="BB4804" t="s">
        <v>937</v>
      </c>
      <c r="BC4804">
        <v>141</v>
      </c>
      <c r="BD4804">
        <v>8084</v>
      </c>
      <c r="BE4804" t="s">
        <v>14149</v>
      </c>
      <c r="BF4804" t="s">
        <v>937</v>
      </c>
      <c r="BH4804">
        <v>145</v>
      </c>
      <c r="BI4804">
        <v>8084</v>
      </c>
      <c r="BJ4804" t="s">
        <v>7501</v>
      </c>
      <c r="BK4804" t="s">
        <v>937</v>
      </c>
    </row>
    <row r="4805" spans="43:63" x14ac:dyDescent="0.2">
      <c r="AQ4805">
        <v>141</v>
      </c>
      <c r="AR4805">
        <v>6010</v>
      </c>
      <c r="AS4805" t="s">
        <v>34744</v>
      </c>
      <c r="AT4805" t="s">
        <v>937</v>
      </c>
      <c r="AU4805">
        <v>141</v>
      </c>
      <c r="AV4805">
        <v>6010</v>
      </c>
      <c r="AW4805" t="s">
        <v>27846</v>
      </c>
      <c r="AX4805" t="s">
        <v>937</v>
      </c>
      <c r="AY4805">
        <v>142</v>
      </c>
      <c r="AZ4805">
        <v>6010</v>
      </c>
      <c r="BA4805" t="s">
        <v>20998</v>
      </c>
      <c r="BB4805" t="s">
        <v>937</v>
      </c>
      <c r="BC4805">
        <v>142</v>
      </c>
      <c r="BD4805">
        <v>6010</v>
      </c>
      <c r="BE4805" t="s">
        <v>14150</v>
      </c>
      <c r="BF4805" t="s">
        <v>937</v>
      </c>
      <c r="BH4805">
        <v>147</v>
      </c>
      <c r="BI4805">
        <v>6010</v>
      </c>
      <c r="BJ4805" t="s">
        <v>7502</v>
      </c>
      <c r="BK4805" t="s">
        <v>937</v>
      </c>
    </row>
    <row r="4806" spans="43:63" x14ac:dyDescent="0.2">
      <c r="AQ4806">
        <v>141</v>
      </c>
      <c r="AR4806">
        <v>6020</v>
      </c>
      <c r="AS4806" t="s">
        <v>34745</v>
      </c>
      <c r="AT4806" t="s">
        <v>937</v>
      </c>
      <c r="AU4806">
        <v>141</v>
      </c>
      <c r="AV4806">
        <v>6020</v>
      </c>
      <c r="AW4806" t="s">
        <v>27847</v>
      </c>
      <c r="AX4806" t="s">
        <v>937</v>
      </c>
      <c r="AY4806">
        <v>142</v>
      </c>
      <c r="AZ4806">
        <v>6020</v>
      </c>
      <c r="BA4806" t="s">
        <v>20999</v>
      </c>
      <c r="BB4806" t="s">
        <v>937</v>
      </c>
      <c r="BC4806">
        <v>142</v>
      </c>
      <c r="BD4806">
        <v>6020</v>
      </c>
      <c r="BE4806" t="s">
        <v>14151</v>
      </c>
      <c r="BF4806" t="s">
        <v>937</v>
      </c>
      <c r="BH4806">
        <v>147</v>
      </c>
      <c r="BI4806">
        <v>6020</v>
      </c>
      <c r="BJ4806" t="s">
        <v>7503</v>
      </c>
      <c r="BK4806" t="s">
        <v>937</v>
      </c>
    </row>
    <row r="4807" spans="43:63" x14ac:dyDescent="0.2">
      <c r="AQ4807">
        <v>141</v>
      </c>
      <c r="AR4807">
        <v>6030</v>
      </c>
      <c r="AS4807" t="s">
        <v>34746</v>
      </c>
      <c r="AT4807" t="s">
        <v>936</v>
      </c>
      <c r="AU4807">
        <v>141</v>
      </c>
      <c r="AV4807">
        <v>6030</v>
      </c>
      <c r="AW4807" t="s">
        <v>27848</v>
      </c>
      <c r="AX4807" t="s">
        <v>936</v>
      </c>
      <c r="AY4807">
        <v>142</v>
      </c>
      <c r="AZ4807">
        <v>6030</v>
      </c>
      <c r="BA4807" t="s">
        <v>21000</v>
      </c>
      <c r="BB4807" t="s">
        <v>936</v>
      </c>
      <c r="BC4807">
        <v>142</v>
      </c>
      <c r="BD4807">
        <v>6030</v>
      </c>
      <c r="BE4807" t="s">
        <v>14152</v>
      </c>
      <c r="BF4807" t="s">
        <v>936</v>
      </c>
      <c r="BH4807">
        <v>147</v>
      </c>
      <c r="BI4807">
        <v>6030</v>
      </c>
      <c r="BJ4807" t="s">
        <v>7504</v>
      </c>
      <c r="BK4807" t="s">
        <v>937</v>
      </c>
    </row>
    <row r="4808" spans="43:63" x14ac:dyDescent="0.2">
      <c r="AQ4808">
        <v>141</v>
      </c>
      <c r="AR4808">
        <v>6040</v>
      </c>
      <c r="AS4808" t="s">
        <v>34747</v>
      </c>
      <c r="AT4808" t="s">
        <v>936</v>
      </c>
      <c r="AU4808">
        <v>141</v>
      </c>
      <c r="AV4808">
        <v>6040</v>
      </c>
      <c r="AW4808" t="s">
        <v>27849</v>
      </c>
      <c r="AX4808" t="s">
        <v>936</v>
      </c>
      <c r="AY4808">
        <v>142</v>
      </c>
      <c r="AZ4808">
        <v>6040</v>
      </c>
      <c r="BA4808" t="s">
        <v>21001</v>
      </c>
      <c r="BB4808" t="s">
        <v>936</v>
      </c>
      <c r="BC4808">
        <v>142</v>
      </c>
      <c r="BD4808">
        <v>6040</v>
      </c>
      <c r="BE4808" t="s">
        <v>14153</v>
      </c>
      <c r="BF4808" t="s">
        <v>936</v>
      </c>
      <c r="BH4808">
        <v>147</v>
      </c>
      <c r="BI4808">
        <v>6040</v>
      </c>
      <c r="BJ4808" t="s">
        <v>7505</v>
      </c>
      <c r="BK4808" t="s">
        <v>937</v>
      </c>
    </row>
    <row r="4809" spans="43:63" x14ac:dyDescent="0.2">
      <c r="AQ4809">
        <v>141</v>
      </c>
      <c r="AR4809">
        <v>6070</v>
      </c>
      <c r="AS4809" t="s">
        <v>34748</v>
      </c>
      <c r="AT4809" t="s">
        <v>936</v>
      </c>
      <c r="AU4809">
        <v>141</v>
      </c>
      <c r="AV4809">
        <v>6070</v>
      </c>
      <c r="AW4809" t="s">
        <v>27850</v>
      </c>
      <c r="AX4809" t="s">
        <v>936</v>
      </c>
      <c r="AY4809">
        <v>142</v>
      </c>
      <c r="AZ4809">
        <v>6070</v>
      </c>
      <c r="BA4809" t="s">
        <v>21002</v>
      </c>
      <c r="BB4809" t="s">
        <v>937</v>
      </c>
      <c r="BC4809">
        <v>142</v>
      </c>
      <c r="BD4809">
        <v>6070</v>
      </c>
      <c r="BE4809" t="s">
        <v>14154</v>
      </c>
      <c r="BF4809" t="s">
        <v>937</v>
      </c>
      <c r="BH4809">
        <v>147</v>
      </c>
      <c r="BI4809">
        <v>6070</v>
      </c>
      <c r="BJ4809" t="s">
        <v>7506</v>
      </c>
      <c r="BK4809" t="s">
        <v>937</v>
      </c>
    </row>
    <row r="4810" spans="43:63" x14ac:dyDescent="0.2">
      <c r="AQ4810">
        <v>141</v>
      </c>
      <c r="AR4810">
        <v>6080</v>
      </c>
      <c r="AS4810" t="s">
        <v>34749</v>
      </c>
      <c r="AT4810" t="s">
        <v>936</v>
      </c>
      <c r="AU4810">
        <v>141</v>
      </c>
      <c r="AV4810">
        <v>6080</v>
      </c>
      <c r="AW4810" t="s">
        <v>27851</v>
      </c>
      <c r="AX4810" t="s">
        <v>936</v>
      </c>
      <c r="AY4810">
        <v>142</v>
      </c>
      <c r="AZ4810">
        <v>6080</v>
      </c>
      <c r="BA4810" t="s">
        <v>21003</v>
      </c>
      <c r="BB4810" t="s">
        <v>936</v>
      </c>
      <c r="BC4810">
        <v>142</v>
      </c>
      <c r="BD4810">
        <v>6080</v>
      </c>
      <c r="BE4810" t="s">
        <v>14155</v>
      </c>
      <c r="BF4810" t="s">
        <v>936</v>
      </c>
      <c r="BH4810">
        <v>147</v>
      </c>
      <c r="BI4810">
        <v>6080</v>
      </c>
      <c r="BJ4810" t="s">
        <v>7507</v>
      </c>
      <c r="BK4810" t="s">
        <v>936</v>
      </c>
    </row>
    <row r="4811" spans="43:63" x14ac:dyDescent="0.2">
      <c r="AQ4811">
        <v>141</v>
      </c>
      <c r="AR4811">
        <v>6090</v>
      </c>
      <c r="AS4811" t="s">
        <v>34750</v>
      </c>
      <c r="AT4811" t="s">
        <v>938</v>
      </c>
      <c r="AU4811">
        <v>141</v>
      </c>
      <c r="AV4811">
        <v>6090</v>
      </c>
      <c r="AW4811" t="s">
        <v>27852</v>
      </c>
      <c r="AX4811" t="s">
        <v>938</v>
      </c>
      <c r="AY4811">
        <v>142</v>
      </c>
      <c r="AZ4811">
        <v>6090</v>
      </c>
      <c r="BA4811" t="s">
        <v>21004</v>
      </c>
      <c r="BB4811" t="s">
        <v>936</v>
      </c>
      <c r="BC4811">
        <v>142</v>
      </c>
      <c r="BD4811">
        <v>6090</v>
      </c>
      <c r="BE4811" t="s">
        <v>14156</v>
      </c>
      <c r="BF4811" t="s">
        <v>936</v>
      </c>
      <c r="BH4811">
        <v>147</v>
      </c>
      <c r="BI4811">
        <v>6090</v>
      </c>
      <c r="BJ4811" t="s">
        <v>7508</v>
      </c>
      <c r="BK4811" t="s">
        <v>937</v>
      </c>
    </row>
    <row r="4812" spans="43:63" x14ac:dyDescent="0.2">
      <c r="AQ4812">
        <v>141</v>
      </c>
      <c r="AR4812">
        <v>6100</v>
      </c>
      <c r="AS4812" t="s">
        <v>34751</v>
      </c>
      <c r="AT4812" t="s">
        <v>937</v>
      </c>
      <c r="AU4812">
        <v>141</v>
      </c>
      <c r="AV4812">
        <v>6100</v>
      </c>
      <c r="AW4812" t="s">
        <v>27853</v>
      </c>
      <c r="AX4812" t="s">
        <v>937</v>
      </c>
      <c r="AY4812">
        <v>142</v>
      </c>
      <c r="AZ4812">
        <v>6100</v>
      </c>
      <c r="BA4812" t="s">
        <v>21005</v>
      </c>
      <c r="BB4812" t="s">
        <v>937</v>
      </c>
      <c r="BC4812">
        <v>142</v>
      </c>
      <c r="BD4812">
        <v>6100</v>
      </c>
      <c r="BE4812" t="s">
        <v>14157</v>
      </c>
      <c r="BF4812" t="s">
        <v>937</v>
      </c>
      <c r="BH4812">
        <v>147</v>
      </c>
      <c r="BI4812">
        <v>6100</v>
      </c>
      <c r="BJ4812" t="s">
        <v>7509</v>
      </c>
      <c r="BK4812" t="s">
        <v>937</v>
      </c>
    </row>
    <row r="4813" spans="43:63" x14ac:dyDescent="0.2">
      <c r="AQ4813">
        <v>141</v>
      </c>
      <c r="AR4813">
        <v>6101</v>
      </c>
      <c r="AS4813" t="s">
        <v>34752</v>
      </c>
      <c r="AT4813" t="s">
        <v>939</v>
      </c>
      <c r="AU4813">
        <v>141</v>
      </c>
      <c r="AV4813">
        <v>6101</v>
      </c>
      <c r="AW4813" t="s">
        <v>27854</v>
      </c>
      <c r="AX4813" t="s">
        <v>939</v>
      </c>
      <c r="AY4813">
        <v>142</v>
      </c>
      <c r="AZ4813">
        <v>6101</v>
      </c>
      <c r="BA4813" t="s">
        <v>21006</v>
      </c>
      <c r="BB4813" t="s">
        <v>937</v>
      </c>
      <c r="BC4813">
        <v>142</v>
      </c>
      <c r="BD4813">
        <v>6101</v>
      </c>
      <c r="BE4813" t="s">
        <v>14158</v>
      </c>
      <c r="BF4813" t="s">
        <v>937</v>
      </c>
      <c r="BH4813">
        <v>147</v>
      </c>
      <c r="BI4813">
        <v>6101</v>
      </c>
      <c r="BJ4813" t="s">
        <v>7510</v>
      </c>
      <c r="BK4813" t="s">
        <v>936</v>
      </c>
    </row>
    <row r="4814" spans="43:63" x14ac:dyDescent="0.2">
      <c r="AQ4814">
        <v>141</v>
      </c>
      <c r="AR4814">
        <v>6110</v>
      </c>
      <c r="AS4814" t="s">
        <v>34753</v>
      </c>
      <c r="AT4814" t="s">
        <v>936</v>
      </c>
      <c r="AU4814">
        <v>141</v>
      </c>
      <c r="AV4814">
        <v>6110</v>
      </c>
      <c r="AW4814" t="s">
        <v>27855</v>
      </c>
      <c r="AX4814" t="s">
        <v>936</v>
      </c>
      <c r="AY4814">
        <v>142</v>
      </c>
      <c r="AZ4814">
        <v>6110</v>
      </c>
      <c r="BA4814" t="s">
        <v>21007</v>
      </c>
      <c r="BB4814" t="s">
        <v>936</v>
      </c>
      <c r="BC4814">
        <v>142</v>
      </c>
      <c r="BD4814">
        <v>6110</v>
      </c>
      <c r="BE4814" t="s">
        <v>14159</v>
      </c>
      <c r="BF4814" t="s">
        <v>936</v>
      </c>
      <c r="BH4814">
        <v>147</v>
      </c>
      <c r="BI4814">
        <v>6110</v>
      </c>
      <c r="BJ4814" t="s">
        <v>7511</v>
      </c>
      <c r="BK4814" t="s">
        <v>936</v>
      </c>
    </row>
    <row r="4815" spans="43:63" x14ac:dyDescent="0.2">
      <c r="AQ4815">
        <v>141</v>
      </c>
      <c r="AR4815">
        <v>6130</v>
      </c>
      <c r="AS4815" t="s">
        <v>34754</v>
      </c>
      <c r="AT4815" t="s">
        <v>936</v>
      </c>
      <c r="AU4815">
        <v>141</v>
      </c>
      <c r="AV4815">
        <v>6130</v>
      </c>
      <c r="AW4815" t="s">
        <v>27856</v>
      </c>
      <c r="AX4815" t="s">
        <v>936</v>
      </c>
      <c r="AY4815">
        <v>142</v>
      </c>
      <c r="AZ4815">
        <v>6130</v>
      </c>
      <c r="BA4815" t="s">
        <v>21008</v>
      </c>
      <c r="BB4815" t="s">
        <v>936</v>
      </c>
      <c r="BC4815">
        <v>142</v>
      </c>
      <c r="BD4815">
        <v>6130</v>
      </c>
      <c r="BE4815" t="s">
        <v>14160</v>
      </c>
      <c r="BF4815" t="s">
        <v>936</v>
      </c>
      <c r="BH4815">
        <v>147</v>
      </c>
      <c r="BI4815">
        <v>6130</v>
      </c>
      <c r="BJ4815" t="s">
        <v>7512</v>
      </c>
      <c r="BK4815" t="s">
        <v>936</v>
      </c>
    </row>
    <row r="4816" spans="43:63" x14ac:dyDescent="0.2">
      <c r="AQ4816">
        <v>141</v>
      </c>
      <c r="AR4816">
        <v>6131</v>
      </c>
      <c r="AS4816" t="s">
        <v>34755</v>
      </c>
      <c r="AT4816" t="s">
        <v>939</v>
      </c>
      <c r="AU4816">
        <v>141</v>
      </c>
      <c r="AV4816">
        <v>6131</v>
      </c>
      <c r="AW4816" t="s">
        <v>27857</v>
      </c>
      <c r="AX4816" t="s">
        <v>939</v>
      </c>
      <c r="AY4816">
        <v>142</v>
      </c>
      <c r="AZ4816">
        <v>6131</v>
      </c>
      <c r="BA4816" t="s">
        <v>21009</v>
      </c>
      <c r="BB4816" t="s">
        <v>937</v>
      </c>
      <c r="BC4816">
        <v>142</v>
      </c>
      <c r="BD4816">
        <v>6131</v>
      </c>
      <c r="BE4816" t="s">
        <v>14161</v>
      </c>
      <c r="BF4816" t="s">
        <v>937</v>
      </c>
      <c r="BH4816">
        <v>147</v>
      </c>
      <c r="BI4816">
        <v>6131</v>
      </c>
      <c r="BJ4816" t="s">
        <v>7513</v>
      </c>
      <c r="BK4816" t="s">
        <v>936</v>
      </c>
    </row>
    <row r="4817" spans="43:63" x14ac:dyDescent="0.2">
      <c r="AQ4817">
        <v>141</v>
      </c>
      <c r="AR4817">
        <v>6140</v>
      </c>
      <c r="AS4817" t="s">
        <v>34756</v>
      </c>
      <c r="AT4817" t="s">
        <v>937</v>
      </c>
      <c r="AU4817">
        <v>141</v>
      </c>
      <c r="AV4817">
        <v>6140</v>
      </c>
      <c r="AW4817" t="s">
        <v>27858</v>
      </c>
      <c r="AX4817" t="s">
        <v>937</v>
      </c>
      <c r="AY4817">
        <v>142</v>
      </c>
      <c r="AZ4817">
        <v>6140</v>
      </c>
      <c r="BA4817" t="s">
        <v>21010</v>
      </c>
      <c r="BB4817" t="s">
        <v>937</v>
      </c>
      <c r="BC4817">
        <v>142</v>
      </c>
      <c r="BD4817">
        <v>6140</v>
      </c>
      <c r="BE4817" t="s">
        <v>14162</v>
      </c>
      <c r="BF4817" t="s">
        <v>937</v>
      </c>
      <c r="BH4817">
        <v>147</v>
      </c>
      <c r="BI4817">
        <v>6140</v>
      </c>
      <c r="BJ4817" t="s">
        <v>7514</v>
      </c>
      <c r="BK4817" t="s">
        <v>937</v>
      </c>
    </row>
    <row r="4818" spans="43:63" x14ac:dyDescent="0.2">
      <c r="AQ4818">
        <v>141</v>
      </c>
      <c r="AR4818">
        <v>6150</v>
      </c>
      <c r="AS4818" t="s">
        <v>34757</v>
      </c>
      <c r="AT4818" t="s">
        <v>939</v>
      </c>
      <c r="AU4818">
        <v>141</v>
      </c>
      <c r="AV4818">
        <v>6150</v>
      </c>
      <c r="AW4818" t="s">
        <v>27859</v>
      </c>
      <c r="AX4818" t="s">
        <v>939</v>
      </c>
      <c r="AY4818">
        <v>142</v>
      </c>
      <c r="AZ4818">
        <v>6150</v>
      </c>
      <c r="BA4818" t="s">
        <v>21011</v>
      </c>
      <c r="BB4818" t="s">
        <v>938</v>
      </c>
      <c r="BC4818">
        <v>142</v>
      </c>
      <c r="BD4818">
        <v>6150</v>
      </c>
      <c r="BE4818" t="s">
        <v>14163</v>
      </c>
      <c r="BF4818" t="s">
        <v>938</v>
      </c>
      <c r="BH4818">
        <v>147</v>
      </c>
      <c r="BI4818">
        <v>6150</v>
      </c>
      <c r="BJ4818" t="s">
        <v>7515</v>
      </c>
      <c r="BK4818" t="s">
        <v>937</v>
      </c>
    </row>
    <row r="4819" spans="43:63" x14ac:dyDescent="0.2">
      <c r="AQ4819">
        <v>141</v>
      </c>
      <c r="AR4819">
        <v>6160</v>
      </c>
      <c r="AS4819" t="s">
        <v>34758</v>
      </c>
      <c r="AT4819" t="s">
        <v>936</v>
      </c>
      <c r="AU4819">
        <v>141</v>
      </c>
      <c r="AV4819">
        <v>6160</v>
      </c>
      <c r="AW4819" t="s">
        <v>27860</v>
      </c>
      <c r="AX4819" t="s">
        <v>936</v>
      </c>
      <c r="AY4819">
        <v>142</v>
      </c>
      <c r="AZ4819">
        <v>6160</v>
      </c>
      <c r="BA4819" t="s">
        <v>21012</v>
      </c>
      <c r="BB4819" t="s">
        <v>937</v>
      </c>
      <c r="BC4819">
        <v>142</v>
      </c>
      <c r="BD4819">
        <v>6160</v>
      </c>
      <c r="BE4819" t="s">
        <v>14164</v>
      </c>
      <c r="BF4819" t="s">
        <v>937</v>
      </c>
      <c r="BH4819">
        <v>147</v>
      </c>
      <c r="BI4819">
        <v>6160</v>
      </c>
      <c r="BJ4819" t="s">
        <v>7516</v>
      </c>
      <c r="BK4819" t="s">
        <v>937</v>
      </c>
    </row>
    <row r="4820" spans="43:63" x14ac:dyDescent="0.2">
      <c r="AQ4820">
        <v>141</v>
      </c>
      <c r="AR4820">
        <v>6170</v>
      </c>
      <c r="AS4820" t="s">
        <v>34759</v>
      </c>
      <c r="AT4820" t="s">
        <v>936</v>
      </c>
      <c r="AU4820">
        <v>141</v>
      </c>
      <c r="AV4820">
        <v>6170</v>
      </c>
      <c r="AW4820" t="s">
        <v>27861</v>
      </c>
      <c r="AX4820" t="s">
        <v>936</v>
      </c>
      <c r="AY4820">
        <v>142</v>
      </c>
      <c r="AZ4820">
        <v>6170</v>
      </c>
      <c r="BA4820" t="s">
        <v>21013</v>
      </c>
      <c r="BB4820" t="s">
        <v>937</v>
      </c>
      <c r="BC4820">
        <v>142</v>
      </c>
      <c r="BD4820">
        <v>6170</v>
      </c>
      <c r="BE4820" t="s">
        <v>14165</v>
      </c>
      <c r="BF4820" t="s">
        <v>937</v>
      </c>
      <c r="BH4820">
        <v>147</v>
      </c>
      <c r="BI4820">
        <v>6170</v>
      </c>
      <c r="BJ4820" t="s">
        <v>7517</v>
      </c>
      <c r="BK4820" t="s">
        <v>937</v>
      </c>
    </row>
    <row r="4821" spans="43:63" x14ac:dyDescent="0.2">
      <c r="AQ4821">
        <v>141</v>
      </c>
      <c r="AR4821">
        <v>6180</v>
      </c>
      <c r="AS4821" t="s">
        <v>34760</v>
      </c>
      <c r="AT4821" t="s">
        <v>936</v>
      </c>
      <c r="AU4821">
        <v>141</v>
      </c>
      <c r="AV4821">
        <v>6180</v>
      </c>
      <c r="AW4821" t="s">
        <v>27862</v>
      </c>
      <c r="AX4821" t="s">
        <v>936</v>
      </c>
      <c r="AY4821">
        <v>142</v>
      </c>
      <c r="AZ4821">
        <v>6180</v>
      </c>
      <c r="BA4821" t="s">
        <v>21014</v>
      </c>
      <c r="BB4821" t="s">
        <v>937</v>
      </c>
      <c r="BC4821">
        <v>142</v>
      </c>
      <c r="BD4821">
        <v>6180</v>
      </c>
      <c r="BE4821" t="s">
        <v>14166</v>
      </c>
      <c r="BF4821" t="s">
        <v>937</v>
      </c>
      <c r="BH4821">
        <v>147</v>
      </c>
      <c r="BI4821">
        <v>6180</v>
      </c>
      <c r="BJ4821" t="s">
        <v>7518</v>
      </c>
      <c r="BK4821" t="s">
        <v>937</v>
      </c>
    </row>
    <row r="4822" spans="43:63" x14ac:dyDescent="0.2">
      <c r="AQ4822">
        <v>141</v>
      </c>
      <c r="AR4822">
        <v>6190</v>
      </c>
      <c r="AS4822" t="s">
        <v>34761</v>
      </c>
      <c r="AT4822" t="s">
        <v>936</v>
      </c>
      <c r="AU4822">
        <v>141</v>
      </c>
      <c r="AV4822">
        <v>6190</v>
      </c>
      <c r="AW4822" t="s">
        <v>27863</v>
      </c>
      <c r="AX4822" t="s">
        <v>936</v>
      </c>
      <c r="AY4822">
        <v>142</v>
      </c>
      <c r="AZ4822">
        <v>6190</v>
      </c>
      <c r="BA4822" t="s">
        <v>21015</v>
      </c>
      <c r="BB4822" t="s">
        <v>936</v>
      </c>
      <c r="BC4822">
        <v>142</v>
      </c>
      <c r="BD4822">
        <v>6190</v>
      </c>
      <c r="BE4822" t="s">
        <v>14167</v>
      </c>
      <c r="BF4822" t="s">
        <v>936</v>
      </c>
      <c r="BH4822">
        <v>147</v>
      </c>
      <c r="BI4822">
        <v>6190</v>
      </c>
      <c r="BJ4822" t="s">
        <v>7519</v>
      </c>
      <c r="BK4822" t="s">
        <v>937</v>
      </c>
    </row>
    <row r="4823" spans="43:63" x14ac:dyDescent="0.2">
      <c r="AQ4823">
        <v>141</v>
      </c>
      <c r="AR4823">
        <v>6200</v>
      </c>
      <c r="AS4823" t="s">
        <v>34762</v>
      </c>
      <c r="AT4823" t="s">
        <v>938</v>
      </c>
      <c r="AU4823">
        <v>141</v>
      </c>
      <c r="AV4823">
        <v>6200</v>
      </c>
      <c r="AW4823" t="s">
        <v>27864</v>
      </c>
      <c r="AX4823" t="s">
        <v>938</v>
      </c>
      <c r="AY4823">
        <v>142</v>
      </c>
      <c r="AZ4823">
        <v>6200</v>
      </c>
      <c r="BA4823" t="s">
        <v>21016</v>
      </c>
      <c r="BB4823" t="s">
        <v>937</v>
      </c>
      <c r="BC4823">
        <v>142</v>
      </c>
      <c r="BD4823">
        <v>6200</v>
      </c>
      <c r="BE4823" t="s">
        <v>14168</v>
      </c>
      <c r="BF4823" t="s">
        <v>937</v>
      </c>
      <c r="BH4823">
        <v>147</v>
      </c>
      <c r="BI4823">
        <v>6200</v>
      </c>
      <c r="BJ4823" t="s">
        <v>7520</v>
      </c>
      <c r="BK4823" t="s">
        <v>937</v>
      </c>
    </row>
    <row r="4824" spans="43:63" x14ac:dyDescent="0.2">
      <c r="AQ4824">
        <v>141</v>
      </c>
      <c r="AR4824">
        <v>6210</v>
      </c>
      <c r="AS4824" t="s">
        <v>34763</v>
      </c>
      <c r="AT4824" t="s">
        <v>936</v>
      </c>
      <c r="AU4824">
        <v>141</v>
      </c>
      <c r="AV4824">
        <v>6210</v>
      </c>
      <c r="AW4824" t="s">
        <v>27865</v>
      </c>
      <c r="AX4824" t="s">
        <v>936</v>
      </c>
      <c r="AY4824">
        <v>142</v>
      </c>
      <c r="AZ4824">
        <v>6210</v>
      </c>
      <c r="BA4824" t="s">
        <v>21017</v>
      </c>
      <c r="BB4824" t="s">
        <v>936</v>
      </c>
      <c r="BC4824">
        <v>142</v>
      </c>
      <c r="BD4824">
        <v>6210</v>
      </c>
      <c r="BE4824" t="s">
        <v>14169</v>
      </c>
      <c r="BF4824" t="s">
        <v>936</v>
      </c>
      <c r="BH4824">
        <v>147</v>
      </c>
      <c r="BI4824">
        <v>6210</v>
      </c>
      <c r="BJ4824" t="s">
        <v>7521</v>
      </c>
      <c r="BK4824" t="s">
        <v>936</v>
      </c>
    </row>
    <row r="4825" spans="43:63" x14ac:dyDescent="0.2">
      <c r="AQ4825">
        <v>141</v>
      </c>
      <c r="AR4825">
        <v>6240</v>
      </c>
      <c r="AS4825" t="s">
        <v>34764</v>
      </c>
      <c r="AT4825" t="s">
        <v>937</v>
      </c>
      <c r="AU4825">
        <v>141</v>
      </c>
      <c r="AV4825">
        <v>6240</v>
      </c>
      <c r="AW4825" t="s">
        <v>27866</v>
      </c>
      <c r="AX4825" t="s">
        <v>937</v>
      </c>
      <c r="AY4825">
        <v>142</v>
      </c>
      <c r="AZ4825">
        <v>6240</v>
      </c>
      <c r="BA4825" t="s">
        <v>21018</v>
      </c>
      <c r="BB4825" t="s">
        <v>937</v>
      </c>
      <c r="BC4825">
        <v>142</v>
      </c>
      <c r="BD4825">
        <v>6240</v>
      </c>
      <c r="BE4825" t="s">
        <v>14170</v>
      </c>
      <c r="BF4825" t="s">
        <v>937</v>
      </c>
      <c r="BH4825">
        <v>147</v>
      </c>
      <c r="BI4825">
        <v>6240</v>
      </c>
      <c r="BJ4825" t="s">
        <v>7522</v>
      </c>
      <c r="BK4825" t="s">
        <v>937</v>
      </c>
    </row>
    <row r="4826" spans="43:63" x14ac:dyDescent="0.2">
      <c r="AQ4826">
        <v>141</v>
      </c>
      <c r="AR4826">
        <v>6250</v>
      </c>
      <c r="AS4826" t="s">
        <v>34765</v>
      </c>
      <c r="AT4826" t="s">
        <v>936</v>
      </c>
      <c r="AU4826">
        <v>141</v>
      </c>
      <c r="AV4826">
        <v>6250</v>
      </c>
      <c r="AW4826" t="s">
        <v>27867</v>
      </c>
      <c r="AX4826" t="s">
        <v>936</v>
      </c>
      <c r="AY4826">
        <v>142</v>
      </c>
      <c r="AZ4826">
        <v>6250</v>
      </c>
      <c r="BA4826" t="s">
        <v>21019</v>
      </c>
      <c r="BB4826" t="s">
        <v>936</v>
      </c>
      <c r="BC4826">
        <v>142</v>
      </c>
      <c r="BD4826">
        <v>6250</v>
      </c>
      <c r="BE4826" t="s">
        <v>14171</v>
      </c>
      <c r="BF4826" t="s">
        <v>936</v>
      </c>
      <c r="BH4826">
        <v>147</v>
      </c>
      <c r="BI4826">
        <v>6250</v>
      </c>
      <c r="BJ4826" t="s">
        <v>7523</v>
      </c>
      <c r="BK4826" t="s">
        <v>936</v>
      </c>
    </row>
    <row r="4827" spans="43:63" x14ac:dyDescent="0.2">
      <c r="AQ4827">
        <v>141</v>
      </c>
      <c r="AR4827">
        <v>6256</v>
      </c>
      <c r="AS4827" t="s">
        <v>34766</v>
      </c>
      <c r="AT4827" t="s">
        <v>936</v>
      </c>
      <c r="AU4827">
        <v>141</v>
      </c>
      <c r="AV4827">
        <v>6256</v>
      </c>
      <c r="AW4827" t="s">
        <v>27868</v>
      </c>
      <c r="AX4827" t="s">
        <v>936</v>
      </c>
      <c r="AY4827">
        <v>142</v>
      </c>
      <c r="AZ4827">
        <v>6256</v>
      </c>
      <c r="BA4827" t="s">
        <v>21020</v>
      </c>
      <c r="BB4827" t="s">
        <v>936</v>
      </c>
      <c r="BC4827">
        <v>142</v>
      </c>
      <c r="BD4827">
        <v>6256</v>
      </c>
      <c r="BE4827" t="s">
        <v>14172</v>
      </c>
      <c r="BF4827" t="s">
        <v>936</v>
      </c>
      <c r="BH4827">
        <v>147</v>
      </c>
      <c r="BI4827">
        <v>6256</v>
      </c>
      <c r="BJ4827" t="s">
        <v>7524</v>
      </c>
      <c r="BK4827" t="s">
        <v>936</v>
      </c>
    </row>
    <row r="4828" spans="43:63" x14ac:dyDescent="0.2">
      <c r="AQ4828">
        <v>141</v>
      </c>
      <c r="AR4828">
        <v>6260</v>
      </c>
      <c r="AS4828" t="s">
        <v>34767</v>
      </c>
      <c r="AT4828" t="s">
        <v>936</v>
      </c>
      <c r="AU4828">
        <v>141</v>
      </c>
      <c r="AV4828">
        <v>6260</v>
      </c>
      <c r="AW4828" t="s">
        <v>27869</v>
      </c>
      <c r="AX4828" t="s">
        <v>936</v>
      </c>
      <c r="AY4828">
        <v>142</v>
      </c>
      <c r="AZ4828">
        <v>6260</v>
      </c>
      <c r="BA4828" t="s">
        <v>21021</v>
      </c>
      <c r="BB4828" t="s">
        <v>937</v>
      </c>
      <c r="BC4828">
        <v>142</v>
      </c>
      <c r="BD4828">
        <v>6260</v>
      </c>
      <c r="BE4828" t="s">
        <v>14173</v>
      </c>
      <c r="BF4828" t="s">
        <v>937</v>
      </c>
      <c r="BH4828">
        <v>147</v>
      </c>
      <c r="BI4828">
        <v>6260</v>
      </c>
      <c r="BJ4828" t="s">
        <v>7525</v>
      </c>
      <c r="BK4828" t="s">
        <v>937</v>
      </c>
    </row>
    <row r="4829" spans="43:63" x14ac:dyDescent="0.2">
      <c r="AQ4829">
        <v>141</v>
      </c>
      <c r="AR4829">
        <v>6270</v>
      </c>
      <c r="AS4829" t="s">
        <v>34768</v>
      </c>
      <c r="AT4829" t="s">
        <v>937</v>
      </c>
      <c r="AU4829">
        <v>141</v>
      </c>
      <c r="AV4829">
        <v>6270</v>
      </c>
      <c r="AW4829" t="s">
        <v>27870</v>
      </c>
      <c r="AX4829" t="s">
        <v>937</v>
      </c>
      <c r="AY4829">
        <v>142</v>
      </c>
      <c r="AZ4829">
        <v>6270</v>
      </c>
      <c r="BA4829" t="s">
        <v>21022</v>
      </c>
      <c r="BB4829" t="s">
        <v>937</v>
      </c>
      <c r="BC4829">
        <v>142</v>
      </c>
      <c r="BD4829">
        <v>6270</v>
      </c>
      <c r="BE4829" t="s">
        <v>14174</v>
      </c>
      <c r="BF4829" t="s">
        <v>937</v>
      </c>
      <c r="BH4829">
        <v>147</v>
      </c>
      <c r="BI4829">
        <v>6270</v>
      </c>
      <c r="BJ4829" t="s">
        <v>7526</v>
      </c>
      <c r="BK4829" t="s">
        <v>937</v>
      </c>
    </row>
    <row r="4830" spans="43:63" x14ac:dyDescent="0.2">
      <c r="AQ4830">
        <v>141</v>
      </c>
      <c r="AR4830">
        <v>6280</v>
      </c>
      <c r="AS4830" t="s">
        <v>34769</v>
      </c>
      <c r="AT4830" t="s">
        <v>936</v>
      </c>
      <c r="AU4830">
        <v>141</v>
      </c>
      <c r="AV4830">
        <v>6280</v>
      </c>
      <c r="AW4830" t="s">
        <v>27871</v>
      </c>
      <c r="AX4830" t="s">
        <v>936</v>
      </c>
      <c r="AY4830">
        <v>142</v>
      </c>
      <c r="AZ4830">
        <v>6280</v>
      </c>
      <c r="BA4830" t="s">
        <v>21023</v>
      </c>
      <c r="BB4830" t="s">
        <v>936</v>
      </c>
      <c r="BC4830">
        <v>142</v>
      </c>
      <c r="BD4830">
        <v>6280</v>
      </c>
      <c r="BE4830" t="s">
        <v>14175</v>
      </c>
      <c r="BF4830" t="s">
        <v>936</v>
      </c>
      <c r="BH4830">
        <v>147</v>
      </c>
      <c r="BI4830">
        <v>6280</v>
      </c>
      <c r="BJ4830" t="s">
        <v>7527</v>
      </c>
      <c r="BK4830" t="s">
        <v>936</v>
      </c>
    </row>
    <row r="4831" spans="43:63" x14ac:dyDescent="0.2">
      <c r="AQ4831">
        <v>141</v>
      </c>
      <c r="AR4831">
        <v>6290</v>
      </c>
      <c r="AS4831" t="s">
        <v>34770</v>
      </c>
      <c r="AT4831" t="s">
        <v>936</v>
      </c>
      <c r="AU4831">
        <v>141</v>
      </c>
      <c r="AV4831">
        <v>6290</v>
      </c>
      <c r="AW4831" t="s">
        <v>27872</v>
      </c>
      <c r="AX4831" t="s">
        <v>936</v>
      </c>
      <c r="AY4831">
        <v>142</v>
      </c>
      <c r="AZ4831">
        <v>6290</v>
      </c>
      <c r="BA4831" t="s">
        <v>21024</v>
      </c>
      <c r="BB4831" t="s">
        <v>937</v>
      </c>
      <c r="BC4831">
        <v>142</v>
      </c>
      <c r="BD4831">
        <v>6290</v>
      </c>
      <c r="BE4831" t="s">
        <v>14176</v>
      </c>
      <c r="BF4831" t="s">
        <v>937</v>
      </c>
      <c r="BH4831">
        <v>147</v>
      </c>
      <c r="BI4831">
        <v>6290</v>
      </c>
      <c r="BJ4831" t="s">
        <v>7528</v>
      </c>
      <c r="BK4831" t="s">
        <v>936</v>
      </c>
    </row>
    <row r="4832" spans="43:63" x14ac:dyDescent="0.2">
      <c r="AQ4832">
        <v>141</v>
      </c>
      <c r="AR4832">
        <v>6300</v>
      </c>
      <c r="AS4832" t="s">
        <v>34771</v>
      </c>
      <c r="AT4832" t="s">
        <v>936</v>
      </c>
      <c r="AU4832">
        <v>141</v>
      </c>
      <c r="AV4832">
        <v>6300</v>
      </c>
      <c r="AW4832" t="s">
        <v>27873</v>
      </c>
      <c r="AX4832" t="s">
        <v>936</v>
      </c>
      <c r="AY4832">
        <v>142</v>
      </c>
      <c r="AZ4832">
        <v>6300</v>
      </c>
      <c r="BA4832" t="s">
        <v>21025</v>
      </c>
      <c r="BB4832" t="s">
        <v>936</v>
      </c>
      <c r="BC4832">
        <v>142</v>
      </c>
      <c r="BD4832">
        <v>6300</v>
      </c>
      <c r="BE4832" t="s">
        <v>14177</v>
      </c>
      <c r="BF4832" t="s">
        <v>936</v>
      </c>
      <c r="BH4832">
        <v>147</v>
      </c>
      <c r="BI4832">
        <v>6300</v>
      </c>
      <c r="BJ4832" t="s">
        <v>7529</v>
      </c>
      <c r="BK4832" t="s">
        <v>936</v>
      </c>
    </row>
    <row r="4833" spans="43:63" x14ac:dyDescent="0.2">
      <c r="AQ4833">
        <v>141</v>
      </c>
      <c r="AR4833">
        <v>6310</v>
      </c>
      <c r="AS4833" t="s">
        <v>34772</v>
      </c>
      <c r="AT4833" t="s">
        <v>936</v>
      </c>
      <c r="AU4833">
        <v>141</v>
      </c>
      <c r="AV4833">
        <v>6310</v>
      </c>
      <c r="AW4833" t="s">
        <v>27874</v>
      </c>
      <c r="AX4833" t="s">
        <v>936</v>
      </c>
      <c r="AY4833">
        <v>142</v>
      </c>
      <c r="AZ4833">
        <v>6310</v>
      </c>
      <c r="BA4833" t="s">
        <v>21026</v>
      </c>
      <c r="BB4833" t="s">
        <v>936</v>
      </c>
      <c r="BC4833">
        <v>142</v>
      </c>
      <c r="BD4833">
        <v>6310</v>
      </c>
      <c r="BE4833" t="s">
        <v>14178</v>
      </c>
      <c r="BF4833" t="s">
        <v>936</v>
      </c>
      <c r="BH4833">
        <v>147</v>
      </c>
      <c r="BI4833">
        <v>6310</v>
      </c>
      <c r="BJ4833" t="s">
        <v>7530</v>
      </c>
      <c r="BK4833" t="s">
        <v>936</v>
      </c>
    </row>
    <row r="4834" spans="43:63" x14ac:dyDescent="0.2">
      <c r="AQ4834">
        <v>141</v>
      </c>
      <c r="AR4834">
        <v>6320</v>
      </c>
      <c r="AS4834" t="s">
        <v>34773</v>
      </c>
      <c r="AT4834" t="s">
        <v>938</v>
      </c>
      <c r="AU4834">
        <v>141</v>
      </c>
      <c r="AV4834">
        <v>6320</v>
      </c>
      <c r="AW4834" t="s">
        <v>27875</v>
      </c>
      <c r="AX4834" t="s">
        <v>938</v>
      </c>
      <c r="AY4834">
        <v>142</v>
      </c>
      <c r="AZ4834">
        <v>6320</v>
      </c>
      <c r="BA4834" t="s">
        <v>21027</v>
      </c>
      <c r="BB4834" t="s">
        <v>936</v>
      </c>
      <c r="BC4834">
        <v>142</v>
      </c>
      <c r="BD4834">
        <v>6320</v>
      </c>
      <c r="BE4834" t="s">
        <v>14179</v>
      </c>
      <c r="BF4834" t="s">
        <v>936</v>
      </c>
      <c r="BH4834">
        <v>147</v>
      </c>
      <c r="BI4834">
        <v>6320</v>
      </c>
      <c r="BJ4834" t="s">
        <v>7531</v>
      </c>
      <c r="BK4834" t="s">
        <v>936</v>
      </c>
    </row>
    <row r="4835" spans="43:63" x14ac:dyDescent="0.2">
      <c r="AQ4835">
        <v>141</v>
      </c>
      <c r="AR4835">
        <v>6330</v>
      </c>
      <c r="AS4835" t="s">
        <v>34774</v>
      </c>
      <c r="AT4835" t="s">
        <v>936</v>
      </c>
      <c r="AU4835">
        <v>141</v>
      </c>
      <c r="AV4835">
        <v>6330</v>
      </c>
      <c r="AW4835" t="s">
        <v>27876</v>
      </c>
      <c r="AX4835" t="s">
        <v>936</v>
      </c>
      <c r="AY4835">
        <v>142</v>
      </c>
      <c r="AZ4835">
        <v>6330</v>
      </c>
      <c r="BA4835" t="s">
        <v>21028</v>
      </c>
      <c r="BB4835" t="s">
        <v>936</v>
      </c>
      <c r="BC4835">
        <v>142</v>
      </c>
      <c r="BD4835">
        <v>6330</v>
      </c>
      <c r="BE4835" t="s">
        <v>14180</v>
      </c>
      <c r="BF4835" t="s">
        <v>936</v>
      </c>
      <c r="BH4835">
        <v>147</v>
      </c>
      <c r="BI4835">
        <v>6330</v>
      </c>
      <c r="BJ4835" t="s">
        <v>7532</v>
      </c>
      <c r="BK4835" t="s">
        <v>936</v>
      </c>
    </row>
    <row r="4836" spans="43:63" x14ac:dyDescent="0.2">
      <c r="AQ4836">
        <v>141</v>
      </c>
      <c r="AR4836">
        <v>6340</v>
      </c>
      <c r="AS4836" t="s">
        <v>34775</v>
      </c>
      <c r="AT4836" t="s">
        <v>936</v>
      </c>
      <c r="AU4836">
        <v>141</v>
      </c>
      <c r="AV4836">
        <v>6340</v>
      </c>
      <c r="AW4836" t="s">
        <v>27877</v>
      </c>
      <c r="AX4836" t="s">
        <v>936</v>
      </c>
      <c r="AY4836">
        <v>142</v>
      </c>
      <c r="AZ4836">
        <v>6340</v>
      </c>
      <c r="BA4836" t="s">
        <v>21029</v>
      </c>
      <c r="BB4836" t="s">
        <v>936</v>
      </c>
      <c r="BC4836">
        <v>142</v>
      </c>
      <c r="BD4836">
        <v>6340</v>
      </c>
      <c r="BE4836" t="s">
        <v>14181</v>
      </c>
      <c r="BF4836" t="s">
        <v>936</v>
      </c>
      <c r="BH4836">
        <v>147</v>
      </c>
      <c r="BI4836">
        <v>6340</v>
      </c>
      <c r="BJ4836" t="s">
        <v>7533</v>
      </c>
      <c r="BK4836" t="s">
        <v>936</v>
      </c>
    </row>
    <row r="4837" spans="43:63" x14ac:dyDescent="0.2">
      <c r="AQ4837">
        <v>141</v>
      </c>
      <c r="AR4837">
        <v>6350</v>
      </c>
      <c r="AS4837" t="s">
        <v>34776</v>
      </c>
      <c r="AT4837" t="s">
        <v>936</v>
      </c>
      <c r="AU4837">
        <v>141</v>
      </c>
      <c r="AV4837">
        <v>6350</v>
      </c>
      <c r="AW4837" t="s">
        <v>27878</v>
      </c>
      <c r="AX4837" t="s">
        <v>936</v>
      </c>
      <c r="AY4837">
        <v>142</v>
      </c>
      <c r="AZ4837">
        <v>6350</v>
      </c>
      <c r="BA4837" t="s">
        <v>21030</v>
      </c>
      <c r="BB4837" t="s">
        <v>936</v>
      </c>
      <c r="BC4837">
        <v>142</v>
      </c>
      <c r="BD4837">
        <v>6350</v>
      </c>
      <c r="BE4837" t="s">
        <v>14182</v>
      </c>
      <c r="BF4837" t="s">
        <v>936</v>
      </c>
      <c r="BH4837">
        <v>147</v>
      </c>
      <c r="BI4837">
        <v>6350</v>
      </c>
      <c r="BJ4837" t="s">
        <v>7534</v>
      </c>
      <c r="BK4837" t="s">
        <v>936</v>
      </c>
    </row>
    <row r="4838" spans="43:63" x14ac:dyDescent="0.2">
      <c r="AQ4838">
        <v>141</v>
      </c>
      <c r="AR4838">
        <v>6360</v>
      </c>
      <c r="AS4838" t="s">
        <v>34777</v>
      </c>
      <c r="AT4838" t="s">
        <v>936</v>
      </c>
      <c r="AU4838">
        <v>141</v>
      </c>
      <c r="AV4838">
        <v>6360</v>
      </c>
      <c r="AW4838" t="s">
        <v>27879</v>
      </c>
      <c r="AX4838" t="s">
        <v>936</v>
      </c>
      <c r="AY4838">
        <v>142</v>
      </c>
      <c r="AZ4838">
        <v>6360</v>
      </c>
      <c r="BA4838" t="s">
        <v>21031</v>
      </c>
      <c r="BB4838" t="s">
        <v>936</v>
      </c>
      <c r="BC4838">
        <v>142</v>
      </c>
      <c r="BD4838">
        <v>6360</v>
      </c>
      <c r="BE4838" t="s">
        <v>14183</v>
      </c>
      <c r="BF4838" t="s">
        <v>936</v>
      </c>
      <c r="BH4838">
        <v>147</v>
      </c>
      <c r="BI4838">
        <v>6360</v>
      </c>
      <c r="BJ4838" t="s">
        <v>7535</v>
      </c>
      <c r="BK4838" t="s">
        <v>936</v>
      </c>
    </row>
    <row r="4839" spans="43:63" x14ac:dyDescent="0.2">
      <c r="AQ4839">
        <v>141</v>
      </c>
      <c r="AR4839">
        <v>7205</v>
      </c>
      <c r="AS4839" t="s">
        <v>34778</v>
      </c>
      <c r="AT4839" t="s">
        <v>937</v>
      </c>
      <c r="AU4839">
        <v>141</v>
      </c>
      <c r="AV4839">
        <v>7205</v>
      </c>
      <c r="AW4839" t="s">
        <v>27880</v>
      </c>
      <c r="AX4839" t="s">
        <v>937</v>
      </c>
      <c r="AY4839">
        <v>142</v>
      </c>
      <c r="AZ4839">
        <v>7205</v>
      </c>
      <c r="BA4839" t="s">
        <v>21032</v>
      </c>
      <c r="BB4839" t="s">
        <v>937</v>
      </c>
      <c r="BC4839">
        <v>142</v>
      </c>
      <c r="BD4839">
        <v>7205</v>
      </c>
      <c r="BE4839" t="s">
        <v>14184</v>
      </c>
      <c r="BF4839" t="s">
        <v>937</v>
      </c>
      <c r="BH4839">
        <v>147</v>
      </c>
      <c r="BI4839">
        <v>7205</v>
      </c>
      <c r="BJ4839" t="s">
        <v>7536</v>
      </c>
      <c r="BK4839" t="s">
        <v>936</v>
      </c>
    </row>
    <row r="4840" spans="43:63" x14ac:dyDescent="0.2">
      <c r="AQ4840">
        <v>141</v>
      </c>
      <c r="AR4840">
        <v>7206</v>
      </c>
      <c r="AS4840" t="s">
        <v>34779</v>
      </c>
      <c r="AT4840" t="s">
        <v>937</v>
      </c>
      <c r="AU4840">
        <v>141</v>
      </c>
      <c r="AV4840">
        <v>7206</v>
      </c>
      <c r="AW4840" t="s">
        <v>27881</v>
      </c>
      <c r="AX4840" t="s">
        <v>937</v>
      </c>
      <c r="AY4840">
        <v>142</v>
      </c>
      <c r="AZ4840">
        <v>7206</v>
      </c>
      <c r="BA4840" t="s">
        <v>21033</v>
      </c>
      <c r="BB4840" t="s">
        <v>938</v>
      </c>
      <c r="BC4840">
        <v>142</v>
      </c>
      <c r="BD4840">
        <v>7206</v>
      </c>
      <c r="BE4840" t="s">
        <v>14185</v>
      </c>
      <c r="BF4840" t="s">
        <v>938</v>
      </c>
      <c r="BH4840">
        <v>147</v>
      </c>
      <c r="BI4840">
        <v>7206</v>
      </c>
      <c r="BJ4840" t="s">
        <v>7537</v>
      </c>
      <c r="BK4840" t="s">
        <v>936</v>
      </c>
    </row>
    <row r="4841" spans="43:63" x14ac:dyDescent="0.2">
      <c r="AQ4841">
        <v>141</v>
      </c>
      <c r="AR4841">
        <v>7207</v>
      </c>
      <c r="AS4841" t="s">
        <v>34780</v>
      </c>
      <c r="AT4841" t="s">
        <v>936</v>
      </c>
      <c r="AU4841">
        <v>141</v>
      </c>
      <c r="AV4841">
        <v>7207</v>
      </c>
      <c r="AW4841" t="s">
        <v>27882</v>
      </c>
      <c r="AX4841" t="s">
        <v>936</v>
      </c>
      <c r="AY4841">
        <v>142</v>
      </c>
      <c r="AZ4841">
        <v>7207</v>
      </c>
      <c r="BA4841" t="s">
        <v>21034</v>
      </c>
      <c r="BB4841" t="s">
        <v>937</v>
      </c>
      <c r="BC4841">
        <v>142</v>
      </c>
      <c r="BD4841">
        <v>7207</v>
      </c>
      <c r="BE4841" t="s">
        <v>14186</v>
      </c>
      <c r="BF4841" t="s">
        <v>937</v>
      </c>
      <c r="BH4841">
        <v>147</v>
      </c>
      <c r="BI4841">
        <v>7207</v>
      </c>
      <c r="BJ4841" t="s">
        <v>7538</v>
      </c>
      <c r="BK4841" t="s">
        <v>936</v>
      </c>
    </row>
    <row r="4842" spans="43:63" x14ac:dyDescent="0.2">
      <c r="AQ4842">
        <v>141</v>
      </c>
      <c r="AR4842">
        <v>7210</v>
      </c>
      <c r="AS4842" t="s">
        <v>34781</v>
      </c>
      <c r="AT4842" t="s">
        <v>939</v>
      </c>
      <c r="AU4842">
        <v>141</v>
      </c>
      <c r="AV4842">
        <v>7210</v>
      </c>
      <c r="AW4842" t="s">
        <v>27883</v>
      </c>
      <c r="AX4842" t="s">
        <v>939</v>
      </c>
      <c r="AY4842">
        <v>142</v>
      </c>
      <c r="AZ4842">
        <v>7210</v>
      </c>
      <c r="BA4842" t="s">
        <v>21035</v>
      </c>
      <c r="BB4842" t="s">
        <v>938</v>
      </c>
      <c r="BC4842">
        <v>142</v>
      </c>
      <c r="BD4842">
        <v>7210</v>
      </c>
      <c r="BE4842" t="s">
        <v>14187</v>
      </c>
      <c r="BF4842" t="s">
        <v>938</v>
      </c>
      <c r="BH4842">
        <v>147</v>
      </c>
      <c r="BI4842">
        <v>7210</v>
      </c>
      <c r="BJ4842" t="s">
        <v>7539</v>
      </c>
      <c r="BK4842" t="s">
        <v>937</v>
      </c>
    </row>
    <row r="4843" spans="43:63" x14ac:dyDescent="0.2">
      <c r="AQ4843">
        <v>141</v>
      </c>
      <c r="AR4843">
        <v>8073</v>
      </c>
      <c r="AS4843" t="s">
        <v>34782</v>
      </c>
      <c r="AT4843" t="s">
        <v>936</v>
      </c>
      <c r="AU4843">
        <v>141</v>
      </c>
      <c r="AV4843">
        <v>8073</v>
      </c>
      <c r="AW4843" t="s">
        <v>27884</v>
      </c>
      <c r="AX4843" t="s">
        <v>936</v>
      </c>
      <c r="AY4843">
        <v>142</v>
      </c>
      <c r="AZ4843">
        <v>8073</v>
      </c>
      <c r="BA4843" t="s">
        <v>21036</v>
      </c>
      <c r="BB4843" t="s">
        <v>936</v>
      </c>
      <c r="BC4843">
        <v>142</v>
      </c>
      <c r="BD4843">
        <v>8073</v>
      </c>
      <c r="BE4843" t="s">
        <v>14188</v>
      </c>
      <c r="BF4843" t="s">
        <v>936</v>
      </c>
      <c r="BH4843">
        <v>147</v>
      </c>
      <c r="BI4843">
        <v>8073</v>
      </c>
      <c r="BJ4843" t="s">
        <v>7540</v>
      </c>
      <c r="BK4843" t="s">
        <v>936</v>
      </c>
    </row>
    <row r="4844" spans="43:63" x14ac:dyDescent="0.2">
      <c r="AQ4844">
        <v>141</v>
      </c>
      <c r="AR4844">
        <v>8074</v>
      </c>
      <c r="AS4844" t="s">
        <v>34783</v>
      </c>
      <c r="AT4844" t="s">
        <v>939</v>
      </c>
      <c r="AU4844">
        <v>141</v>
      </c>
      <c r="AV4844">
        <v>8074</v>
      </c>
      <c r="AW4844" t="s">
        <v>27885</v>
      </c>
      <c r="AX4844" t="s">
        <v>939</v>
      </c>
      <c r="AY4844">
        <v>142</v>
      </c>
      <c r="AZ4844">
        <v>8074</v>
      </c>
      <c r="BA4844" t="s">
        <v>21037</v>
      </c>
      <c r="BB4844" t="s">
        <v>937</v>
      </c>
      <c r="BC4844">
        <v>142</v>
      </c>
      <c r="BD4844">
        <v>8074</v>
      </c>
      <c r="BE4844" t="s">
        <v>14189</v>
      </c>
      <c r="BF4844" t="s">
        <v>937</v>
      </c>
      <c r="BH4844">
        <v>147</v>
      </c>
      <c r="BI4844">
        <v>8074</v>
      </c>
      <c r="BJ4844" t="s">
        <v>7541</v>
      </c>
      <c r="BK4844" t="s">
        <v>937</v>
      </c>
    </row>
    <row r="4845" spans="43:63" x14ac:dyDescent="0.2">
      <c r="AQ4845">
        <v>141</v>
      </c>
      <c r="AR4845">
        <v>8075</v>
      </c>
      <c r="AS4845" t="s">
        <v>34784</v>
      </c>
      <c r="AT4845" t="s">
        <v>936</v>
      </c>
      <c r="AU4845">
        <v>141</v>
      </c>
      <c r="AV4845">
        <v>8075</v>
      </c>
      <c r="AW4845" t="s">
        <v>27886</v>
      </c>
      <c r="AX4845" t="s">
        <v>936</v>
      </c>
      <c r="AY4845">
        <v>142</v>
      </c>
      <c r="AZ4845">
        <v>8075</v>
      </c>
      <c r="BA4845" t="s">
        <v>21038</v>
      </c>
      <c r="BB4845" t="s">
        <v>936</v>
      </c>
      <c r="BC4845">
        <v>142</v>
      </c>
      <c r="BD4845">
        <v>8075</v>
      </c>
      <c r="BE4845" t="s">
        <v>14190</v>
      </c>
      <c r="BF4845" t="s">
        <v>936</v>
      </c>
      <c r="BH4845">
        <v>147</v>
      </c>
      <c r="BI4845">
        <v>8075</v>
      </c>
      <c r="BJ4845" t="s">
        <v>7542</v>
      </c>
      <c r="BK4845" t="s">
        <v>936</v>
      </c>
    </row>
    <row r="4846" spans="43:63" x14ac:dyDescent="0.2">
      <c r="AQ4846">
        <v>141</v>
      </c>
      <c r="AR4846">
        <v>8076</v>
      </c>
      <c r="AS4846" t="s">
        <v>34785</v>
      </c>
      <c r="AT4846" t="s">
        <v>937</v>
      </c>
      <c r="AU4846">
        <v>141</v>
      </c>
      <c r="AV4846">
        <v>8076</v>
      </c>
      <c r="AW4846" t="s">
        <v>27887</v>
      </c>
      <c r="AX4846" t="s">
        <v>937</v>
      </c>
      <c r="AY4846">
        <v>142</v>
      </c>
      <c r="AZ4846">
        <v>8076</v>
      </c>
      <c r="BA4846" t="s">
        <v>21039</v>
      </c>
      <c r="BB4846" t="s">
        <v>937</v>
      </c>
      <c r="BC4846">
        <v>142</v>
      </c>
      <c r="BD4846">
        <v>8076</v>
      </c>
      <c r="BE4846" t="s">
        <v>14191</v>
      </c>
      <c r="BF4846" t="s">
        <v>937</v>
      </c>
      <c r="BH4846">
        <v>147</v>
      </c>
      <c r="BI4846">
        <v>8076</v>
      </c>
      <c r="BJ4846" t="s">
        <v>7543</v>
      </c>
      <c r="BK4846" t="s">
        <v>937</v>
      </c>
    </row>
    <row r="4847" spans="43:63" x14ac:dyDescent="0.2">
      <c r="AQ4847">
        <v>141</v>
      </c>
      <c r="AR4847">
        <v>8077</v>
      </c>
      <c r="AS4847" t="s">
        <v>34786</v>
      </c>
      <c r="AT4847" t="s">
        <v>937</v>
      </c>
      <c r="AU4847">
        <v>141</v>
      </c>
      <c r="AV4847">
        <v>8077</v>
      </c>
      <c r="AW4847" t="s">
        <v>27888</v>
      </c>
      <c r="AX4847" t="s">
        <v>937</v>
      </c>
      <c r="AY4847">
        <v>142</v>
      </c>
      <c r="AZ4847">
        <v>8077</v>
      </c>
      <c r="BA4847" t="s">
        <v>21040</v>
      </c>
      <c r="BB4847" t="s">
        <v>937</v>
      </c>
      <c r="BC4847">
        <v>142</v>
      </c>
      <c r="BD4847">
        <v>8077</v>
      </c>
      <c r="BE4847" t="s">
        <v>14192</v>
      </c>
      <c r="BF4847" t="s">
        <v>937</v>
      </c>
      <c r="BH4847">
        <v>147</v>
      </c>
      <c r="BI4847">
        <v>8077</v>
      </c>
      <c r="BJ4847" t="s">
        <v>7544</v>
      </c>
      <c r="BK4847" t="s">
        <v>937</v>
      </c>
    </row>
    <row r="4848" spans="43:63" x14ac:dyDescent="0.2">
      <c r="AQ4848">
        <v>141</v>
      </c>
      <c r="AR4848">
        <v>8078</v>
      </c>
      <c r="AS4848" t="s">
        <v>34787</v>
      </c>
      <c r="AT4848" t="s">
        <v>937</v>
      </c>
      <c r="AU4848">
        <v>141</v>
      </c>
      <c r="AV4848">
        <v>8078</v>
      </c>
      <c r="AW4848" t="s">
        <v>27889</v>
      </c>
      <c r="AX4848" t="s">
        <v>937</v>
      </c>
      <c r="AY4848">
        <v>142</v>
      </c>
      <c r="AZ4848">
        <v>8078</v>
      </c>
      <c r="BA4848" t="s">
        <v>21041</v>
      </c>
      <c r="BB4848" t="s">
        <v>937</v>
      </c>
      <c r="BC4848">
        <v>142</v>
      </c>
      <c r="BD4848">
        <v>8078</v>
      </c>
      <c r="BE4848" t="s">
        <v>14193</v>
      </c>
      <c r="BF4848" t="s">
        <v>937</v>
      </c>
      <c r="BH4848">
        <v>147</v>
      </c>
      <c r="BI4848">
        <v>8078</v>
      </c>
      <c r="BJ4848" t="s">
        <v>7545</v>
      </c>
      <c r="BK4848" t="s">
        <v>937</v>
      </c>
    </row>
    <row r="4849" spans="43:63" x14ac:dyDescent="0.2">
      <c r="AQ4849">
        <v>141</v>
      </c>
      <c r="AR4849">
        <v>8079</v>
      </c>
      <c r="AS4849" t="s">
        <v>34788</v>
      </c>
      <c r="AT4849" t="s">
        <v>939</v>
      </c>
      <c r="AU4849">
        <v>141</v>
      </c>
      <c r="AV4849">
        <v>8079</v>
      </c>
      <c r="AW4849" t="s">
        <v>27890</v>
      </c>
      <c r="AX4849" t="s">
        <v>939</v>
      </c>
      <c r="AY4849">
        <v>142</v>
      </c>
      <c r="AZ4849">
        <v>8079</v>
      </c>
      <c r="BA4849" t="s">
        <v>21042</v>
      </c>
      <c r="BB4849" t="s">
        <v>937</v>
      </c>
      <c r="BC4849">
        <v>142</v>
      </c>
      <c r="BD4849">
        <v>8079</v>
      </c>
      <c r="BE4849" t="s">
        <v>14194</v>
      </c>
      <c r="BF4849" t="s">
        <v>937</v>
      </c>
      <c r="BH4849">
        <v>147</v>
      </c>
      <c r="BI4849">
        <v>8079</v>
      </c>
      <c r="BJ4849" t="s">
        <v>7546</v>
      </c>
      <c r="BK4849" t="s">
        <v>937</v>
      </c>
    </row>
    <row r="4850" spans="43:63" x14ac:dyDescent="0.2">
      <c r="AQ4850">
        <v>141</v>
      </c>
      <c r="AR4850">
        <v>8080</v>
      </c>
      <c r="AS4850" t="s">
        <v>34789</v>
      </c>
      <c r="AT4850" t="s">
        <v>937</v>
      </c>
      <c r="AU4850">
        <v>141</v>
      </c>
      <c r="AV4850">
        <v>8080</v>
      </c>
      <c r="AW4850" t="s">
        <v>27891</v>
      </c>
      <c r="AX4850" t="s">
        <v>937</v>
      </c>
      <c r="AY4850">
        <v>142</v>
      </c>
      <c r="AZ4850">
        <v>8080</v>
      </c>
      <c r="BA4850" t="s">
        <v>21043</v>
      </c>
      <c r="BB4850" t="s">
        <v>938</v>
      </c>
      <c r="BC4850">
        <v>142</v>
      </c>
      <c r="BD4850">
        <v>8080</v>
      </c>
      <c r="BE4850" t="s">
        <v>14195</v>
      </c>
      <c r="BF4850" t="s">
        <v>938</v>
      </c>
      <c r="BH4850">
        <v>147</v>
      </c>
      <c r="BI4850">
        <v>8080</v>
      </c>
      <c r="BJ4850" t="s">
        <v>7547</v>
      </c>
      <c r="BK4850" t="s">
        <v>937</v>
      </c>
    </row>
    <row r="4851" spans="43:63" x14ac:dyDescent="0.2">
      <c r="AQ4851">
        <v>141</v>
      </c>
      <c r="AR4851">
        <v>8081</v>
      </c>
      <c r="AS4851" t="s">
        <v>34790</v>
      </c>
      <c r="AT4851" t="s">
        <v>936</v>
      </c>
      <c r="AU4851">
        <v>141</v>
      </c>
      <c r="AV4851">
        <v>8081</v>
      </c>
      <c r="AW4851" t="s">
        <v>27892</v>
      </c>
      <c r="AX4851" t="s">
        <v>936</v>
      </c>
      <c r="AY4851">
        <v>142</v>
      </c>
      <c r="AZ4851">
        <v>8081</v>
      </c>
      <c r="BA4851" t="s">
        <v>21044</v>
      </c>
      <c r="BB4851" t="s">
        <v>937</v>
      </c>
      <c r="BC4851">
        <v>142</v>
      </c>
      <c r="BD4851">
        <v>8081</v>
      </c>
      <c r="BE4851" t="s">
        <v>14196</v>
      </c>
      <c r="BF4851" t="s">
        <v>937</v>
      </c>
      <c r="BH4851">
        <v>147</v>
      </c>
      <c r="BI4851">
        <v>8081</v>
      </c>
      <c r="BJ4851" t="s">
        <v>7548</v>
      </c>
      <c r="BK4851" t="s">
        <v>936</v>
      </c>
    </row>
    <row r="4852" spans="43:63" x14ac:dyDescent="0.2">
      <c r="AQ4852">
        <v>141</v>
      </c>
      <c r="AR4852">
        <v>8082</v>
      </c>
      <c r="AS4852" t="s">
        <v>34791</v>
      </c>
      <c r="AT4852" t="s">
        <v>937</v>
      </c>
      <c r="AU4852">
        <v>141</v>
      </c>
      <c r="AV4852">
        <v>8082</v>
      </c>
      <c r="AW4852" t="s">
        <v>27893</v>
      </c>
      <c r="AX4852" t="s">
        <v>937</v>
      </c>
      <c r="AY4852">
        <v>142</v>
      </c>
      <c r="AZ4852">
        <v>8082</v>
      </c>
      <c r="BA4852" t="s">
        <v>21045</v>
      </c>
      <c r="BB4852" t="s">
        <v>937</v>
      </c>
      <c r="BC4852">
        <v>142</v>
      </c>
      <c r="BD4852">
        <v>8082</v>
      </c>
      <c r="BE4852" t="s">
        <v>14197</v>
      </c>
      <c r="BF4852" t="s">
        <v>937</v>
      </c>
      <c r="BH4852">
        <v>147</v>
      </c>
      <c r="BI4852">
        <v>8082</v>
      </c>
      <c r="BJ4852" t="s">
        <v>7549</v>
      </c>
      <c r="BK4852" t="s">
        <v>937</v>
      </c>
    </row>
    <row r="4853" spans="43:63" x14ac:dyDescent="0.2">
      <c r="AQ4853">
        <v>141</v>
      </c>
      <c r="AR4853">
        <v>8083</v>
      </c>
      <c r="AS4853" t="s">
        <v>34792</v>
      </c>
      <c r="AT4853" t="s">
        <v>937</v>
      </c>
      <c r="AU4853">
        <v>141</v>
      </c>
      <c r="AV4853">
        <v>8083</v>
      </c>
      <c r="AW4853" t="s">
        <v>27894</v>
      </c>
      <c r="AX4853" t="s">
        <v>937</v>
      </c>
      <c r="AY4853">
        <v>142</v>
      </c>
      <c r="AZ4853">
        <v>8083</v>
      </c>
      <c r="BA4853" t="s">
        <v>21046</v>
      </c>
      <c r="BB4853" t="s">
        <v>936</v>
      </c>
      <c r="BC4853">
        <v>142</v>
      </c>
      <c r="BD4853">
        <v>8083</v>
      </c>
      <c r="BE4853" t="s">
        <v>14198</v>
      </c>
      <c r="BF4853" t="s">
        <v>936</v>
      </c>
      <c r="BH4853">
        <v>147</v>
      </c>
      <c r="BI4853">
        <v>8083</v>
      </c>
      <c r="BJ4853" t="s">
        <v>7550</v>
      </c>
      <c r="BK4853" t="s">
        <v>937</v>
      </c>
    </row>
    <row r="4854" spans="43:63" x14ac:dyDescent="0.2">
      <c r="AQ4854">
        <v>141</v>
      </c>
      <c r="AR4854">
        <v>8084</v>
      </c>
      <c r="AS4854" t="s">
        <v>34793</v>
      </c>
      <c r="AT4854" t="s">
        <v>937</v>
      </c>
      <c r="AU4854">
        <v>141</v>
      </c>
      <c r="AV4854">
        <v>8084</v>
      </c>
      <c r="AW4854" t="s">
        <v>27895</v>
      </c>
      <c r="AX4854" t="s">
        <v>937</v>
      </c>
      <c r="AY4854">
        <v>142</v>
      </c>
      <c r="AZ4854">
        <v>8084</v>
      </c>
      <c r="BA4854" t="s">
        <v>21047</v>
      </c>
      <c r="BB4854" t="s">
        <v>937</v>
      </c>
      <c r="BC4854">
        <v>142</v>
      </c>
      <c r="BD4854">
        <v>8084</v>
      </c>
      <c r="BE4854" t="s">
        <v>14199</v>
      </c>
      <c r="BF4854" t="s">
        <v>937</v>
      </c>
      <c r="BH4854">
        <v>147</v>
      </c>
      <c r="BI4854">
        <v>8084</v>
      </c>
      <c r="BJ4854" t="s">
        <v>7551</v>
      </c>
      <c r="BK4854" t="s">
        <v>937</v>
      </c>
    </row>
    <row r="4855" spans="43:63" x14ac:dyDescent="0.2">
      <c r="AQ4855">
        <v>142</v>
      </c>
      <c r="AR4855">
        <v>6010</v>
      </c>
      <c r="AS4855" t="s">
        <v>34794</v>
      </c>
      <c r="AT4855" t="s">
        <v>937</v>
      </c>
      <c r="AU4855">
        <v>142</v>
      </c>
      <c r="AV4855">
        <v>6010</v>
      </c>
      <c r="AW4855" t="s">
        <v>27896</v>
      </c>
      <c r="AX4855" t="s">
        <v>937</v>
      </c>
      <c r="AY4855">
        <v>143</v>
      </c>
      <c r="AZ4855">
        <v>6010</v>
      </c>
      <c r="BA4855" t="s">
        <v>21048</v>
      </c>
      <c r="BB4855" t="s">
        <v>937</v>
      </c>
      <c r="BC4855">
        <v>143</v>
      </c>
      <c r="BD4855">
        <v>6010</v>
      </c>
      <c r="BE4855" t="s">
        <v>14200</v>
      </c>
      <c r="BF4855" t="s">
        <v>937</v>
      </c>
      <c r="BH4855">
        <v>148</v>
      </c>
      <c r="BI4855">
        <v>6010</v>
      </c>
      <c r="BJ4855" t="s">
        <v>7552</v>
      </c>
      <c r="BK4855" t="s">
        <v>937</v>
      </c>
    </row>
    <row r="4856" spans="43:63" x14ac:dyDescent="0.2">
      <c r="AQ4856">
        <v>142</v>
      </c>
      <c r="AR4856">
        <v>6020</v>
      </c>
      <c r="AS4856" t="s">
        <v>34795</v>
      </c>
      <c r="AT4856" t="s">
        <v>937</v>
      </c>
      <c r="AU4856">
        <v>142</v>
      </c>
      <c r="AV4856">
        <v>6020</v>
      </c>
      <c r="AW4856" t="s">
        <v>27897</v>
      </c>
      <c r="AX4856" t="s">
        <v>937</v>
      </c>
      <c r="AY4856">
        <v>143</v>
      </c>
      <c r="AZ4856">
        <v>6020</v>
      </c>
      <c r="BA4856" t="s">
        <v>21049</v>
      </c>
      <c r="BB4856" t="s">
        <v>937</v>
      </c>
      <c r="BC4856">
        <v>143</v>
      </c>
      <c r="BD4856">
        <v>6020</v>
      </c>
      <c r="BE4856" t="s">
        <v>14201</v>
      </c>
      <c r="BF4856" t="s">
        <v>937</v>
      </c>
      <c r="BH4856">
        <v>148</v>
      </c>
      <c r="BI4856">
        <v>6020</v>
      </c>
      <c r="BJ4856" t="s">
        <v>7553</v>
      </c>
      <c r="BK4856" t="s">
        <v>937</v>
      </c>
    </row>
    <row r="4857" spans="43:63" x14ac:dyDescent="0.2">
      <c r="AQ4857">
        <v>142</v>
      </c>
      <c r="AR4857">
        <v>6030</v>
      </c>
      <c r="AS4857" t="s">
        <v>34796</v>
      </c>
      <c r="AT4857" t="s">
        <v>936</v>
      </c>
      <c r="AU4857">
        <v>142</v>
      </c>
      <c r="AV4857">
        <v>6030</v>
      </c>
      <c r="AW4857" t="s">
        <v>27898</v>
      </c>
      <c r="AX4857" t="s">
        <v>936</v>
      </c>
      <c r="AY4857">
        <v>143</v>
      </c>
      <c r="AZ4857">
        <v>6030</v>
      </c>
      <c r="BA4857" t="s">
        <v>21050</v>
      </c>
      <c r="BB4857" t="s">
        <v>936</v>
      </c>
      <c r="BC4857">
        <v>143</v>
      </c>
      <c r="BD4857">
        <v>6030</v>
      </c>
      <c r="BE4857" t="s">
        <v>14202</v>
      </c>
      <c r="BF4857" t="s">
        <v>936</v>
      </c>
      <c r="BH4857">
        <v>148</v>
      </c>
      <c r="BI4857">
        <v>6030</v>
      </c>
      <c r="BJ4857" t="s">
        <v>7554</v>
      </c>
      <c r="BK4857" t="s">
        <v>936</v>
      </c>
    </row>
    <row r="4858" spans="43:63" x14ac:dyDescent="0.2">
      <c r="AQ4858">
        <v>142</v>
      </c>
      <c r="AR4858">
        <v>6040</v>
      </c>
      <c r="AS4858" t="s">
        <v>34797</v>
      </c>
      <c r="AT4858" t="s">
        <v>936</v>
      </c>
      <c r="AU4858">
        <v>142</v>
      </c>
      <c r="AV4858">
        <v>6040</v>
      </c>
      <c r="AW4858" t="s">
        <v>27899</v>
      </c>
      <c r="AX4858" t="s">
        <v>936</v>
      </c>
      <c r="AY4858">
        <v>143</v>
      </c>
      <c r="AZ4858">
        <v>6040</v>
      </c>
      <c r="BA4858" t="s">
        <v>21051</v>
      </c>
      <c r="BB4858" t="s">
        <v>937</v>
      </c>
      <c r="BC4858">
        <v>143</v>
      </c>
      <c r="BD4858">
        <v>6040</v>
      </c>
      <c r="BE4858" t="s">
        <v>14203</v>
      </c>
      <c r="BF4858" t="s">
        <v>937</v>
      </c>
      <c r="BH4858">
        <v>148</v>
      </c>
      <c r="BI4858">
        <v>6040</v>
      </c>
      <c r="BJ4858" t="s">
        <v>7555</v>
      </c>
      <c r="BK4858" t="s">
        <v>937</v>
      </c>
    </row>
    <row r="4859" spans="43:63" x14ac:dyDescent="0.2">
      <c r="AQ4859">
        <v>142</v>
      </c>
      <c r="AR4859">
        <v>6070</v>
      </c>
      <c r="AS4859" t="s">
        <v>34798</v>
      </c>
      <c r="AT4859" t="s">
        <v>937</v>
      </c>
      <c r="AU4859">
        <v>142</v>
      </c>
      <c r="AV4859">
        <v>6070</v>
      </c>
      <c r="AW4859" t="s">
        <v>27900</v>
      </c>
      <c r="AX4859" t="s">
        <v>937</v>
      </c>
      <c r="AY4859">
        <v>143</v>
      </c>
      <c r="AZ4859">
        <v>6070</v>
      </c>
      <c r="BA4859" t="s">
        <v>21052</v>
      </c>
      <c r="BB4859" t="s">
        <v>937</v>
      </c>
      <c r="BC4859">
        <v>143</v>
      </c>
      <c r="BD4859">
        <v>6070</v>
      </c>
      <c r="BE4859" t="s">
        <v>14204</v>
      </c>
      <c r="BF4859" t="s">
        <v>937</v>
      </c>
      <c r="BH4859">
        <v>148</v>
      </c>
      <c r="BI4859">
        <v>6070</v>
      </c>
      <c r="BJ4859" t="s">
        <v>7556</v>
      </c>
      <c r="BK4859" t="s">
        <v>937</v>
      </c>
    </row>
    <row r="4860" spans="43:63" x14ac:dyDescent="0.2">
      <c r="AQ4860">
        <v>142</v>
      </c>
      <c r="AR4860">
        <v>6080</v>
      </c>
      <c r="AS4860" t="s">
        <v>34799</v>
      </c>
      <c r="AT4860" t="s">
        <v>936</v>
      </c>
      <c r="AU4860">
        <v>142</v>
      </c>
      <c r="AV4860">
        <v>6080</v>
      </c>
      <c r="AW4860" t="s">
        <v>27901</v>
      </c>
      <c r="AX4860" t="s">
        <v>936</v>
      </c>
      <c r="AY4860">
        <v>143</v>
      </c>
      <c r="AZ4860">
        <v>6080</v>
      </c>
      <c r="BA4860" t="s">
        <v>21053</v>
      </c>
      <c r="BB4860" t="s">
        <v>936</v>
      </c>
      <c r="BC4860">
        <v>143</v>
      </c>
      <c r="BD4860">
        <v>6080</v>
      </c>
      <c r="BE4860" t="s">
        <v>14205</v>
      </c>
      <c r="BF4860" t="s">
        <v>936</v>
      </c>
      <c r="BH4860">
        <v>148</v>
      </c>
      <c r="BI4860">
        <v>6080</v>
      </c>
      <c r="BJ4860" t="s">
        <v>7557</v>
      </c>
      <c r="BK4860" t="s">
        <v>936</v>
      </c>
    </row>
    <row r="4861" spans="43:63" x14ac:dyDescent="0.2">
      <c r="AQ4861">
        <v>142</v>
      </c>
      <c r="AR4861">
        <v>6090</v>
      </c>
      <c r="AS4861" t="s">
        <v>34800</v>
      </c>
      <c r="AT4861" t="s">
        <v>936</v>
      </c>
      <c r="AU4861">
        <v>142</v>
      </c>
      <c r="AV4861">
        <v>6090</v>
      </c>
      <c r="AW4861" t="s">
        <v>27902</v>
      </c>
      <c r="AX4861" t="s">
        <v>936</v>
      </c>
      <c r="AY4861">
        <v>143</v>
      </c>
      <c r="AZ4861">
        <v>6090</v>
      </c>
      <c r="BA4861" t="s">
        <v>21054</v>
      </c>
      <c r="BB4861" t="s">
        <v>936</v>
      </c>
      <c r="BC4861">
        <v>143</v>
      </c>
      <c r="BD4861">
        <v>6090</v>
      </c>
      <c r="BE4861" t="s">
        <v>14206</v>
      </c>
      <c r="BF4861" t="s">
        <v>936</v>
      </c>
      <c r="BH4861">
        <v>148</v>
      </c>
      <c r="BI4861">
        <v>6090</v>
      </c>
      <c r="BJ4861" t="s">
        <v>7558</v>
      </c>
      <c r="BK4861" t="s">
        <v>939</v>
      </c>
    </row>
    <row r="4862" spans="43:63" x14ac:dyDescent="0.2">
      <c r="AQ4862">
        <v>142</v>
      </c>
      <c r="AR4862">
        <v>6100</v>
      </c>
      <c r="AS4862" t="s">
        <v>34801</v>
      </c>
      <c r="AT4862" t="s">
        <v>937</v>
      </c>
      <c r="AU4862">
        <v>142</v>
      </c>
      <c r="AV4862">
        <v>6100</v>
      </c>
      <c r="AW4862" t="s">
        <v>27903</v>
      </c>
      <c r="AX4862" t="s">
        <v>937</v>
      </c>
      <c r="AY4862">
        <v>143</v>
      </c>
      <c r="AZ4862">
        <v>6100</v>
      </c>
      <c r="BA4862" t="s">
        <v>21055</v>
      </c>
      <c r="BB4862" t="s">
        <v>937</v>
      </c>
      <c r="BC4862">
        <v>143</v>
      </c>
      <c r="BD4862">
        <v>6100</v>
      </c>
      <c r="BE4862" t="s">
        <v>14207</v>
      </c>
      <c r="BF4862" t="s">
        <v>937</v>
      </c>
      <c r="BH4862">
        <v>148</v>
      </c>
      <c r="BI4862">
        <v>6100</v>
      </c>
      <c r="BJ4862" t="s">
        <v>7559</v>
      </c>
      <c r="BK4862" t="s">
        <v>937</v>
      </c>
    </row>
    <row r="4863" spans="43:63" x14ac:dyDescent="0.2">
      <c r="AQ4863">
        <v>142</v>
      </c>
      <c r="AR4863">
        <v>6101</v>
      </c>
      <c r="AS4863" t="s">
        <v>34802</v>
      </c>
      <c r="AT4863" t="s">
        <v>937</v>
      </c>
      <c r="AU4863">
        <v>142</v>
      </c>
      <c r="AV4863">
        <v>6101</v>
      </c>
      <c r="AW4863" t="s">
        <v>27904</v>
      </c>
      <c r="AX4863" t="s">
        <v>937</v>
      </c>
      <c r="AY4863">
        <v>143</v>
      </c>
      <c r="AZ4863">
        <v>6101</v>
      </c>
      <c r="BA4863" t="s">
        <v>21056</v>
      </c>
      <c r="BB4863" t="s">
        <v>936</v>
      </c>
      <c r="BC4863">
        <v>143</v>
      </c>
      <c r="BD4863">
        <v>6101</v>
      </c>
      <c r="BE4863" t="s">
        <v>14208</v>
      </c>
      <c r="BF4863" t="s">
        <v>936</v>
      </c>
      <c r="BH4863">
        <v>148</v>
      </c>
      <c r="BI4863">
        <v>6101</v>
      </c>
      <c r="BJ4863" t="s">
        <v>7560</v>
      </c>
      <c r="BK4863" t="s">
        <v>937</v>
      </c>
    </row>
    <row r="4864" spans="43:63" x14ac:dyDescent="0.2">
      <c r="AQ4864">
        <v>142</v>
      </c>
      <c r="AR4864">
        <v>6110</v>
      </c>
      <c r="AS4864" t="s">
        <v>34803</v>
      </c>
      <c r="AT4864" t="s">
        <v>936</v>
      </c>
      <c r="AU4864">
        <v>142</v>
      </c>
      <c r="AV4864">
        <v>6110</v>
      </c>
      <c r="AW4864" t="s">
        <v>27905</v>
      </c>
      <c r="AX4864" t="s">
        <v>936</v>
      </c>
      <c r="AY4864">
        <v>143</v>
      </c>
      <c r="AZ4864">
        <v>6110</v>
      </c>
      <c r="BA4864" t="s">
        <v>21057</v>
      </c>
      <c r="BB4864" t="s">
        <v>936</v>
      </c>
      <c r="BC4864">
        <v>143</v>
      </c>
      <c r="BD4864">
        <v>6110</v>
      </c>
      <c r="BE4864" t="s">
        <v>14209</v>
      </c>
      <c r="BF4864" t="s">
        <v>936</v>
      </c>
      <c r="BH4864">
        <v>148</v>
      </c>
      <c r="BI4864">
        <v>6110</v>
      </c>
      <c r="BJ4864" t="s">
        <v>7561</v>
      </c>
      <c r="BK4864" t="s">
        <v>939</v>
      </c>
    </row>
    <row r="4865" spans="43:63" x14ac:dyDescent="0.2">
      <c r="AQ4865">
        <v>142</v>
      </c>
      <c r="AR4865">
        <v>6130</v>
      </c>
      <c r="AS4865" t="s">
        <v>34804</v>
      </c>
      <c r="AT4865" t="s">
        <v>936</v>
      </c>
      <c r="AU4865">
        <v>142</v>
      </c>
      <c r="AV4865">
        <v>6130</v>
      </c>
      <c r="AW4865" t="s">
        <v>27906</v>
      </c>
      <c r="AX4865" t="s">
        <v>936</v>
      </c>
      <c r="AY4865">
        <v>143</v>
      </c>
      <c r="AZ4865">
        <v>6130</v>
      </c>
      <c r="BA4865" t="s">
        <v>21058</v>
      </c>
      <c r="BB4865" t="s">
        <v>936</v>
      </c>
      <c r="BC4865">
        <v>143</v>
      </c>
      <c r="BD4865">
        <v>6130</v>
      </c>
      <c r="BE4865" t="s">
        <v>14210</v>
      </c>
      <c r="BF4865" t="s">
        <v>936</v>
      </c>
      <c r="BH4865">
        <v>148</v>
      </c>
      <c r="BI4865">
        <v>6130</v>
      </c>
      <c r="BJ4865" t="s">
        <v>7562</v>
      </c>
      <c r="BK4865" t="s">
        <v>936</v>
      </c>
    </row>
    <row r="4866" spans="43:63" x14ac:dyDescent="0.2">
      <c r="AQ4866">
        <v>142</v>
      </c>
      <c r="AR4866">
        <v>6131</v>
      </c>
      <c r="AS4866" t="s">
        <v>34805</v>
      </c>
      <c r="AT4866" t="s">
        <v>937</v>
      </c>
      <c r="AU4866">
        <v>142</v>
      </c>
      <c r="AV4866">
        <v>6131</v>
      </c>
      <c r="AW4866" t="s">
        <v>27907</v>
      </c>
      <c r="AX4866" t="s">
        <v>937</v>
      </c>
      <c r="AY4866">
        <v>143</v>
      </c>
      <c r="AZ4866">
        <v>6131</v>
      </c>
      <c r="BA4866" t="s">
        <v>21059</v>
      </c>
      <c r="BB4866" t="s">
        <v>936</v>
      </c>
      <c r="BC4866">
        <v>143</v>
      </c>
      <c r="BD4866">
        <v>6131</v>
      </c>
      <c r="BE4866" t="s">
        <v>14211</v>
      </c>
      <c r="BF4866" t="s">
        <v>936</v>
      </c>
      <c r="BH4866">
        <v>148</v>
      </c>
      <c r="BI4866">
        <v>6131</v>
      </c>
      <c r="BJ4866" t="s">
        <v>7563</v>
      </c>
      <c r="BK4866" t="s">
        <v>936</v>
      </c>
    </row>
    <row r="4867" spans="43:63" x14ac:dyDescent="0.2">
      <c r="AQ4867">
        <v>142</v>
      </c>
      <c r="AR4867">
        <v>6140</v>
      </c>
      <c r="AS4867" t="s">
        <v>34806</v>
      </c>
      <c r="AT4867" t="s">
        <v>937</v>
      </c>
      <c r="AU4867">
        <v>142</v>
      </c>
      <c r="AV4867">
        <v>6140</v>
      </c>
      <c r="AW4867" t="s">
        <v>27908</v>
      </c>
      <c r="AX4867" t="s">
        <v>937</v>
      </c>
      <c r="AY4867">
        <v>143</v>
      </c>
      <c r="AZ4867">
        <v>6140</v>
      </c>
      <c r="BA4867" t="s">
        <v>21060</v>
      </c>
      <c r="BB4867" t="s">
        <v>937</v>
      </c>
      <c r="BC4867">
        <v>143</v>
      </c>
      <c r="BD4867">
        <v>6140</v>
      </c>
      <c r="BE4867" t="s">
        <v>14212</v>
      </c>
      <c r="BF4867" t="s">
        <v>937</v>
      </c>
      <c r="BH4867">
        <v>148</v>
      </c>
      <c r="BI4867">
        <v>6140</v>
      </c>
      <c r="BJ4867" t="s">
        <v>7564</v>
      </c>
      <c r="BK4867" t="s">
        <v>937</v>
      </c>
    </row>
    <row r="4868" spans="43:63" x14ac:dyDescent="0.2">
      <c r="AQ4868">
        <v>142</v>
      </c>
      <c r="AR4868">
        <v>6150</v>
      </c>
      <c r="AS4868" t="s">
        <v>34807</v>
      </c>
      <c r="AT4868" t="s">
        <v>938</v>
      </c>
      <c r="AU4868">
        <v>142</v>
      </c>
      <c r="AV4868">
        <v>6150</v>
      </c>
      <c r="AW4868" t="s">
        <v>27909</v>
      </c>
      <c r="AX4868" t="s">
        <v>938</v>
      </c>
      <c r="AY4868">
        <v>143</v>
      </c>
      <c r="AZ4868">
        <v>6150</v>
      </c>
      <c r="BA4868" t="s">
        <v>21061</v>
      </c>
      <c r="BB4868" t="s">
        <v>936</v>
      </c>
      <c r="BC4868">
        <v>143</v>
      </c>
      <c r="BD4868">
        <v>6150</v>
      </c>
      <c r="BE4868" t="s">
        <v>14213</v>
      </c>
      <c r="BF4868" t="s">
        <v>936</v>
      </c>
      <c r="BH4868">
        <v>148</v>
      </c>
      <c r="BI4868">
        <v>6150</v>
      </c>
      <c r="BJ4868" t="s">
        <v>7565</v>
      </c>
      <c r="BK4868" t="s">
        <v>936</v>
      </c>
    </row>
    <row r="4869" spans="43:63" x14ac:dyDescent="0.2">
      <c r="AQ4869">
        <v>142</v>
      </c>
      <c r="AR4869">
        <v>6160</v>
      </c>
      <c r="AS4869" t="s">
        <v>34808</v>
      </c>
      <c r="AT4869" t="s">
        <v>937</v>
      </c>
      <c r="AU4869">
        <v>142</v>
      </c>
      <c r="AV4869">
        <v>6160</v>
      </c>
      <c r="AW4869" t="s">
        <v>27910</v>
      </c>
      <c r="AX4869" t="s">
        <v>937</v>
      </c>
      <c r="AY4869">
        <v>143</v>
      </c>
      <c r="AZ4869">
        <v>6160</v>
      </c>
      <c r="BA4869" t="s">
        <v>21062</v>
      </c>
      <c r="BB4869" t="s">
        <v>937</v>
      </c>
      <c r="BC4869">
        <v>143</v>
      </c>
      <c r="BD4869">
        <v>6160</v>
      </c>
      <c r="BE4869" t="s">
        <v>14214</v>
      </c>
      <c r="BF4869" t="s">
        <v>937</v>
      </c>
      <c r="BH4869">
        <v>148</v>
      </c>
      <c r="BI4869">
        <v>6160</v>
      </c>
      <c r="BJ4869" t="s">
        <v>7566</v>
      </c>
      <c r="BK4869" t="s">
        <v>939</v>
      </c>
    </row>
    <row r="4870" spans="43:63" x14ac:dyDescent="0.2">
      <c r="AQ4870">
        <v>142</v>
      </c>
      <c r="AR4870">
        <v>6170</v>
      </c>
      <c r="AS4870" t="s">
        <v>34809</v>
      </c>
      <c r="AT4870" t="s">
        <v>937</v>
      </c>
      <c r="AU4870">
        <v>142</v>
      </c>
      <c r="AV4870">
        <v>6170</v>
      </c>
      <c r="AW4870" t="s">
        <v>27911</v>
      </c>
      <c r="AX4870" t="s">
        <v>937</v>
      </c>
      <c r="AY4870">
        <v>143</v>
      </c>
      <c r="AZ4870">
        <v>6170</v>
      </c>
      <c r="BA4870" t="s">
        <v>21063</v>
      </c>
      <c r="BB4870" t="s">
        <v>936</v>
      </c>
      <c r="BC4870">
        <v>143</v>
      </c>
      <c r="BD4870">
        <v>6170</v>
      </c>
      <c r="BE4870" t="s">
        <v>14215</v>
      </c>
      <c r="BF4870" t="s">
        <v>936</v>
      </c>
      <c r="BH4870">
        <v>148</v>
      </c>
      <c r="BI4870">
        <v>6170</v>
      </c>
      <c r="BJ4870" t="s">
        <v>7567</v>
      </c>
      <c r="BK4870" t="s">
        <v>936</v>
      </c>
    </row>
    <row r="4871" spans="43:63" x14ac:dyDescent="0.2">
      <c r="AQ4871">
        <v>142</v>
      </c>
      <c r="AR4871">
        <v>6180</v>
      </c>
      <c r="AS4871" t="s">
        <v>34810</v>
      </c>
      <c r="AT4871" t="s">
        <v>937</v>
      </c>
      <c r="AU4871">
        <v>142</v>
      </c>
      <c r="AV4871">
        <v>6180</v>
      </c>
      <c r="AW4871" t="s">
        <v>27912</v>
      </c>
      <c r="AX4871" t="s">
        <v>937</v>
      </c>
      <c r="AY4871">
        <v>143</v>
      </c>
      <c r="AZ4871">
        <v>6180</v>
      </c>
      <c r="BA4871" t="s">
        <v>21064</v>
      </c>
      <c r="BB4871" t="s">
        <v>936</v>
      </c>
      <c r="BC4871">
        <v>143</v>
      </c>
      <c r="BD4871">
        <v>6180</v>
      </c>
      <c r="BE4871" t="s">
        <v>14216</v>
      </c>
      <c r="BF4871" t="s">
        <v>936</v>
      </c>
      <c r="BH4871">
        <v>148</v>
      </c>
      <c r="BI4871">
        <v>6180</v>
      </c>
      <c r="BJ4871" t="s">
        <v>7568</v>
      </c>
      <c r="BK4871" t="s">
        <v>936</v>
      </c>
    </row>
    <row r="4872" spans="43:63" x14ac:dyDescent="0.2">
      <c r="AQ4872">
        <v>142</v>
      </c>
      <c r="AR4872">
        <v>6190</v>
      </c>
      <c r="AS4872" t="s">
        <v>34811</v>
      </c>
      <c r="AT4872" t="s">
        <v>936</v>
      </c>
      <c r="AU4872">
        <v>142</v>
      </c>
      <c r="AV4872">
        <v>6190</v>
      </c>
      <c r="AW4872" t="s">
        <v>27913</v>
      </c>
      <c r="AX4872" t="s">
        <v>936</v>
      </c>
      <c r="AY4872">
        <v>143</v>
      </c>
      <c r="AZ4872">
        <v>6190</v>
      </c>
      <c r="BA4872" t="s">
        <v>21065</v>
      </c>
      <c r="BB4872" t="s">
        <v>937</v>
      </c>
      <c r="BC4872">
        <v>143</v>
      </c>
      <c r="BD4872">
        <v>6190</v>
      </c>
      <c r="BE4872" t="s">
        <v>14217</v>
      </c>
      <c r="BF4872" t="s">
        <v>937</v>
      </c>
      <c r="BH4872">
        <v>148</v>
      </c>
      <c r="BI4872">
        <v>6190</v>
      </c>
      <c r="BJ4872" t="s">
        <v>7569</v>
      </c>
      <c r="BK4872" t="s">
        <v>939</v>
      </c>
    </row>
    <row r="4873" spans="43:63" x14ac:dyDescent="0.2">
      <c r="AQ4873">
        <v>142</v>
      </c>
      <c r="AR4873">
        <v>6200</v>
      </c>
      <c r="AS4873" t="s">
        <v>34812</v>
      </c>
      <c r="AT4873" t="s">
        <v>937</v>
      </c>
      <c r="AU4873">
        <v>142</v>
      </c>
      <c r="AV4873">
        <v>6200</v>
      </c>
      <c r="AW4873" t="s">
        <v>27914</v>
      </c>
      <c r="AX4873" t="s">
        <v>937</v>
      </c>
      <c r="AY4873">
        <v>143</v>
      </c>
      <c r="AZ4873">
        <v>6200</v>
      </c>
      <c r="BA4873" t="s">
        <v>21066</v>
      </c>
      <c r="BB4873" t="s">
        <v>938</v>
      </c>
      <c r="BC4873">
        <v>143</v>
      </c>
      <c r="BD4873">
        <v>6200</v>
      </c>
      <c r="BE4873" t="s">
        <v>14218</v>
      </c>
      <c r="BF4873" t="s">
        <v>938</v>
      </c>
      <c r="BH4873">
        <v>148</v>
      </c>
      <c r="BI4873">
        <v>6200</v>
      </c>
      <c r="BJ4873" t="s">
        <v>7570</v>
      </c>
      <c r="BK4873" t="s">
        <v>939</v>
      </c>
    </row>
    <row r="4874" spans="43:63" x14ac:dyDescent="0.2">
      <c r="AQ4874">
        <v>142</v>
      </c>
      <c r="AR4874">
        <v>6210</v>
      </c>
      <c r="AS4874" t="s">
        <v>34813</v>
      </c>
      <c r="AT4874" t="s">
        <v>936</v>
      </c>
      <c r="AU4874">
        <v>142</v>
      </c>
      <c r="AV4874">
        <v>6210</v>
      </c>
      <c r="AW4874" t="s">
        <v>27915</v>
      </c>
      <c r="AX4874" t="s">
        <v>936</v>
      </c>
      <c r="AY4874">
        <v>143</v>
      </c>
      <c r="AZ4874">
        <v>6210</v>
      </c>
      <c r="BA4874" t="s">
        <v>21067</v>
      </c>
      <c r="BB4874" t="s">
        <v>936</v>
      </c>
      <c r="BC4874">
        <v>143</v>
      </c>
      <c r="BD4874">
        <v>6210</v>
      </c>
      <c r="BE4874" t="s">
        <v>14219</v>
      </c>
      <c r="BF4874" t="s">
        <v>936</v>
      </c>
      <c r="BH4874">
        <v>148</v>
      </c>
      <c r="BI4874">
        <v>6210</v>
      </c>
      <c r="BJ4874" t="s">
        <v>7571</v>
      </c>
      <c r="BK4874" t="s">
        <v>936</v>
      </c>
    </row>
    <row r="4875" spans="43:63" x14ac:dyDescent="0.2">
      <c r="AQ4875">
        <v>142</v>
      </c>
      <c r="AR4875">
        <v>6240</v>
      </c>
      <c r="AS4875" t="s">
        <v>34814</v>
      </c>
      <c r="AT4875" t="s">
        <v>937</v>
      </c>
      <c r="AU4875">
        <v>142</v>
      </c>
      <c r="AV4875">
        <v>6240</v>
      </c>
      <c r="AW4875" t="s">
        <v>27916</v>
      </c>
      <c r="AX4875" t="s">
        <v>937</v>
      </c>
      <c r="AY4875">
        <v>143</v>
      </c>
      <c r="AZ4875">
        <v>6240</v>
      </c>
      <c r="BA4875" t="s">
        <v>21068</v>
      </c>
      <c r="BB4875" t="s">
        <v>937</v>
      </c>
      <c r="BC4875">
        <v>143</v>
      </c>
      <c r="BD4875">
        <v>6240</v>
      </c>
      <c r="BE4875" t="s">
        <v>14220</v>
      </c>
      <c r="BF4875" t="s">
        <v>937</v>
      </c>
      <c r="BH4875">
        <v>148</v>
      </c>
      <c r="BI4875">
        <v>6240</v>
      </c>
      <c r="BJ4875" t="s">
        <v>7572</v>
      </c>
      <c r="BK4875" t="s">
        <v>939</v>
      </c>
    </row>
    <row r="4876" spans="43:63" x14ac:dyDescent="0.2">
      <c r="AQ4876">
        <v>142</v>
      </c>
      <c r="AR4876">
        <v>6250</v>
      </c>
      <c r="AS4876" t="s">
        <v>34815</v>
      </c>
      <c r="AT4876" t="s">
        <v>936</v>
      </c>
      <c r="AU4876">
        <v>142</v>
      </c>
      <c r="AV4876">
        <v>6250</v>
      </c>
      <c r="AW4876" t="s">
        <v>27917</v>
      </c>
      <c r="AX4876" t="s">
        <v>936</v>
      </c>
      <c r="AY4876">
        <v>143</v>
      </c>
      <c r="AZ4876">
        <v>6250</v>
      </c>
      <c r="BA4876" t="s">
        <v>21069</v>
      </c>
      <c r="BB4876" t="s">
        <v>936</v>
      </c>
      <c r="BC4876">
        <v>143</v>
      </c>
      <c r="BD4876">
        <v>6250</v>
      </c>
      <c r="BE4876" t="s">
        <v>14221</v>
      </c>
      <c r="BF4876" t="s">
        <v>936</v>
      </c>
      <c r="BH4876">
        <v>148</v>
      </c>
      <c r="BI4876">
        <v>6250</v>
      </c>
      <c r="BJ4876" t="s">
        <v>7573</v>
      </c>
      <c r="BK4876" t="s">
        <v>936</v>
      </c>
    </row>
    <row r="4877" spans="43:63" x14ac:dyDescent="0.2">
      <c r="AQ4877">
        <v>142</v>
      </c>
      <c r="AR4877">
        <v>6256</v>
      </c>
      <c r="AS4877" t="s">
        <v>34816</v>
      </c>
      <c r="AT4877" t="s">
        <v>936</v>
      </c>
      <c r="AU4877">
        <v>142</v>
      </c>
      <c r="AV4877">
        <v>6256</v>
      </c>
      <c r="AW4877" t="s">
        <v>27918</v>
      </c>
      <c r="AX4877" t="s">
        <v>936</v>
      </c>
      <c r="AY4877">
        <v>143</v>
      </c>
      <c r="AZ4877">
        <v>6256</v>
      </c>
      <c r="BA4877" t="s">
        <v>21070</v>
      </c>
      <c r="BB4877" t="s">
        <v>936</v>
      </c>
      <c r="BC4877">
        <v>143</v>
      </c>
      <c r="BD4877">
        <v>6256</v>
      </c>
      <c r="BE4877" t="s">
        <v>14222</v>
      </c>
      <c r="BF4877" t="s">
        <v>936</v>
      </c>
      <c r="BH4877">
        <v>148</v>
      </c>
      <c r="BI4877">
        <v>6256</v>
      </c>
      <c r="BJ4877" t="s">
        <v>7574</v>
      </c>
      <c r="BK4877" t="s">
        <v>936</v>
      </c>
    </row>
    <row r="4878" spans="43:63" x14ac:dyDescent="0.2">
      <c r="AQ4878">
        <v>142</v>
      </c>
      <c r="AR4878">
        <v>6260</v>
      </c>
      <c r="AS4878" t="s">
        <v>34817</v>
      </c>
      <c r="AT4878" t="s">
        <v>937</v>
      </c>
      <c r="AU4878">
        <v>142</v>
      </c>
      <c r="AV4878">
        <v>6260</v>
      </c>
      <c r="AW4878" t="s">
        <v>27919</v>
      </c>
      <c r="AX4878" t="s">
        <v>937</v>
      </c>
      <c r="AY4878">
        <v>143</v>
      </c>
      <c r="AZ4878">
        <v>6260</v>
      </c>
      <c r="BA4878" t="s">
        <v>21071</v>
      </c>
      <c r="BB4878" t="s">
        <v>936</v>
      </c>
      <c r="BC4878">
        <v>143</v>
      </c>
      <c r="BD4878">
        <v>6260</v>
      </c>
      <c r="BE4878" t="s">
        <v>14223</v>
      </c>
      <c r="BF4878" t="s">
        <v>936</v>
      </c>
      <c r="BH4878">
        <v>148</v>
      </c>
      <c r="BI4878">
        <v>6260</v>
      </c>
      <c r="BJ4878" t="s">
        <v>7575</v>
      </c>
      <c r="BK4878" t="s">
        <v>936</v>
      </c>
    </row>
    <row r="4879" spans="43:63" x14ac:dyDescent="0.2">
      <c r="AQ4879">
        <v>142</v>
      </c>
      <c r="AR4879">
        <v>6270</v>
      </c>
      <c r="AS4879" t="s">
        <v>34818</v>
      </c>
      <c r="AT4879" t="s">
        <v>937</v>
      </c>
      <c r="AU4879">
        <v>142</v>
      </c>
      <c r="AV4879">
        <v>6270</v>
      </c>
      <c r="AW4879" t="s">
        <v>27920</v>
      </c>
      <c r="AX4879" t="s">
        <v>937</v>
      </c>
      <c r="AY4879">
        <v>143</v>
      </c>
      <c r="AZ4879">
        <v>6270</v>
      </c>
      <c r="BA4879" t="s">
        <v>21072</v>
      </c>
      <c r="BB4879" t="s">
        <v>937</v>
      </c>
      <c r="BC4879">
        <v>143</v>
      </c>
      <c r="BD4879">
        <v>6270</v>
      </c>
      <c r="BE4879" t="s">
        <v>14224</v>
      </c>
      <c r="BF4879" t="s">
        <v>937</v>
      </c>
      <c r="BH4879">
        <v>148</v>
      </c>
      <c r="BI4879">
        <v>6270</v>
      </c>
      <c r="BJ4879" t="s">
        <v>7576</v>
      </c>
      <c r="BK4879" t="s">
        <v>937</v>
      </c>
    </row>
    <row r="4880" spans="43:63" x14ac:dyDescent="0.2">
      <c r="AQ4880">
        <v>142</v>
      </c>
      <c r="AR4880">
        <v>6280</v>
      </c>
      <c r="AS4880" t="s">
        <v>34819</v>
      </c>
      <c r="AT4880" t="s">
        <v>936</v>
      </c>
      <c r="AU4880">
        <v>142</v>
      </c>
      <c r="AV4880">
        <v>6280</v>
      </c>
      <c r="AW4880" t="s">
        <v>27921</v>
      </c>
      <c r="AX4880" t="s">
        <v>936</v>
      </c>
      <c r="AY4880">
        <v>143</v>
      </c>
      <c r="AZ4880">
        <v>6280</v>
      </c>
      <c r="BA4880" t="s">
        <v>21073</v>
      </c>
      <c r="BB4880" t="s">
        <v>936</v>
      </c>
      <c r="BC4880">
        <v>143</v>
      </c>
      <c r="BD4880">
        <v>6280</v>
      </c>
      <c r="BE4880" t="s">
        <v>14225</v>
      </c>
      <c r="BF4880" t="s">
        <v>936</v>
      </c>
      <c r="BH4880">
        <v>148</v>
      </c>
      <c r="BI4880">
        <v>6280</v>
      </c>
      <c r="BJ4880" t="s">
        <v>7577</v>
      </c>
      <c r="BK4880" t="s">
        <v>936</v>
      </c>
    </row>
    <row r="4881" spans="43:63" x14ac:dyDescent="0.2">
      <c r="AQ4881">
        <v>142</v>
      </c>
      <c r="AR4881">
        <v>6290</v>
      </c>
      <c r="AS4881" t="s">
        <v>34820</v>
      </c>
      <c r="AT4881" t="s">
        <v>937</v>
      </c>
      <c r="AU4881">
        <v>142</v>
      </c>
      <c r="AV4881">
        <v>6290</v>
      </c>
      <c r="AW4881" t="s">
        <v>27922</v>
      </c>
      <c r="AX4881" t="s">
        <v>937</v>
      </c>
      <c r="AY4881">
        <v>143</v>
      </c>
      <c r="AZ4881">
        <v>6290</v>
      </c>
      <c r="BA4881" t="s">
        <v>21074</v>
      </c>
      <c r="BB4881" t="s">
        <v>936</v>
      </c>
      <c r="BC4881">
        <v>143</v>
      </c>
      <c r="BD4881">
        <v>6290</v>
      </c>
      <c r="BE4881" t="s">
        <v>14226</v>
      </c>
      <c r="BF4881" t="s">
        <v>936</v>
      </c>
      <c r="BH4881">
        <v>148</v>
      </c>
      <c r="BI4881">
        <v>6290</v>
      </c>
      <c r="BJ4881" t="s">
        <v>7578</v>
      </c>
      <c r="BK4881" t="s">
        <v>936</v>
      </c>
    </row>
    <row r="4882" spans="43:63" x14ac:dyDescent="0.2">
      <c r="AQ4882">
        <v>142</v>
      </c>
      <c r="AR4882">
        <v>6300</v>
      </c>
      <c r="AS4882" t="s">
        <v>34821</v>
      </c>
      <c r="AT4882" t="s">
        <v>936</v>
      </c>
      <c r="AU4882">
        <v>142</v>
      </c>
      <c r="AV4882">
        <v>6300</v>
      </c>
      <c r="AW4882" t="s">
        <v>27923</v>
      </c>
      <c r="AX4882" t="s">
        <v>936</v>
      </c>
      <c r="AY4882">
        <v>143</v>
      </c>
      <c r="AZ4882">
        <v>6300</v>
      </c>
      <c r="BA4882" t="s">
        <v>21075</v>
      </c>
      <c r="BB4882" t="s">
        <v>936</v>
      </c>
      <c r="BC4882">
        <v>143</v>
      </c>
      <c r="BD4882">
        <v>6300</v>
      </c>
      <c r="BE4882" t="s">
        <v>14227</v>
      </c>
      <c r="BF4882" t="s">
        <v>936</v>
      </c>
      <c r="BH4882">
        <v>148</v>
      </c>
      <c r="BI4882">
        <v>6300</v>
      </c>
      <c r="BJ4882" t="s">
        <v>7579</v>
      </c>
      <c r="BK4882" t="s">
        <v>936</v>
      </c>
    </row>
    <row r="4883" spans="43:63" x14ac:dyDescent="0.2">
      <c r="AQ4883">
        <v>142</v>
      </c>
      <c r="AR4883">
        <v>6310</v>
      </c>
      <c r="AS4883" t="s">
        <v>34822</v>
      </c>
      <c r="AT4883" t="s">
        <v>936</v>
      </c>
      <c r="AU4883">
        <v>142</v>
      </c>
      <c r="AV4883">
        <v>6310</v>
      </c>
      <c r="AW4883" t="s">
        <v>27924</v>
      </c>
      <c r="AX4883" t="s">
        <v>936</v>
      </c>
      <c r="AY4883">
        <v>143</v>
      </c>
      <c r="AZ4883">
        <v>6310</v>
      </c>
      <c r="BA4883" t="s">
        <v>21076</v>
      </c>
      <c r="BB4883" t="s">
        <v>936</v>
      </c>
      <c r="BC4883">
        <v>143</v>
      </c>
      <c r="BD4883">
        <v>6310</v>
      </c>
      <c r="BE4883" t="s">
        <v>14228</v>
      </c>
      <c r="BF4883" t="s">
        <v>936</v>
      </c>
      <c r="BH4883">
        <v>148</v>
      </c>
      <c r="BI4883">
        <v>6310</v>
      </c>
      <c r="BJ4883" t="s">
        <v>7580</v>
      </c>
      <c r="BK4883" t="s">
        <v>936</v>
      </c>
    </row>
    <row r="4884" spans="43:63" x14ac:dyDescent="0.2">
      <c r="AQ4884">
        <v>142</v>
      </c>
      <c r="AR4884">
        <v>6320</v>
      </c>
      <c r="AS4884" t="s">
        <v>34823</v>
      </c>
      <c r="AT4884" t="s">
        <v>936</v>
      </c>
      <c r="AU4884">
        <v>142</v>
      </c>
      <c r="AV4884">
        <v>6320</v>
      </c>
      <c r="AW4884" t="s">
        <v>27925</v>
      </c>
      <c r="AX4884" t="s">
        <v>936</v>
      </c>
      <c r="AY4884">
        <v>143</v>
      </c>
      <c r="AZ4884">
        <v>6320</v>
      </c>
      <c r="BA4884" t="s">
        <v>21077</v>
      </c>
      <c r="BB4884" t="s">
        <v>936</v>
      </c>
      <c r="BC4884">
        <v>143</v>
      </c>
      <c r="BD4884">
        <v>6320</v>
      </c>
      <c r="BE4884" t="s">
        <v>14229</v>
      </c>
      <c r="BF4884" t="s">
        <v>936</v>
      </c>
      <c r="BH4884">
        <v>148</v>
      </c>
      <c r="BI4884">
        <v>6320</v>
      </c>
      <c r="BJ4884" t="s">
        <v>7581</v>
      </c>
      <c r="BK4884" t="s">
        <v>936</v>
      </c>
    </row>
    <row r="4885" spans="43:63" x14ac:dyDescent="0.2">
      <c r="AQ4885">
        <v>142</v>
      </c>
      <c r="AR4885">
        <v>6330</v>
      </c>
      <c r="AS4885" t="s">
        <v>34824</v>
      </c>
      <c r="AT4885" t="s">
        <v>936</v>
      </c>
      <c r="AU4885">
        <v>142</v>
      </c>
      <c r="AV4885">
        <v>6330</v>
      </c>
      <c r="AW4885" t="s">
        <v>27926</v>
      </c>
      <c r="AX4885" t="s">
        <v>936</v>
      </c>
      <c r="AY4885">
        <v>143</v>
      </c>
      <c r="AZ4885">
        <v>6330</v>
      </c>
      <c r="BA4885" t="s">
        <v>21078</v>
      </c>
      <c r="BB4885" t="s">
        <v>936</v>
      </c>
      <c r="BC4885">
        <v>143</v>
      </c>
      <c r="BD4885">
        <v>6330</v>
      </c>
      <c r="BE4885" t="s">
        <v>14230</v>
      </c>
      <c r="BF4885" t="s">
        <v>936</v>
      </c>
      <c r="BH4885">
        <v>148</v>
      </c>
      <c r="BI4885">
        <v>6330</v>
      </c>
      <c r="BJ4885" t="s">
        <v>7582</v>
      </c>
      <c r="BK4885" t="s">
        <v>936</v>
      </c>
    </row>
    <row r="4886" spans="43:63" x14ac:dyDescent="0.2">
      <c r="AQ4886">
        <v>142</v>
      </c>
      <c r="AR4886">
        <v>6340</v>
      </c>
      <c r="AS4886" t="s">
        <v>34825</v>
      </c>
      <c r="AT4886" t="s">
        <v>936</v>
      </c>
      <c r="AU4886">
        <v>142</v>
      </c>
      <c r="AV4886">
        <v>6340</v>
      </c>
      <c r="AW4886" t="s">
        <v>27927</v>
      </c>
      <c r="AX4886" t="s">
        <v>936</v>
      </c>
      <c r="AY4886">
        <v>143</v>
      </c>
      <c r="AZ4886">
        <v>6340</v>
      </c>
      <c r="BA4886" t="s">
        <v>21079</v>
      </c>
      <c r="BB4886" t="s">
        <v>936</v>
      </c>
      <c r="BC4886">
        <v>143</v>
      </c>
      <c r="BD4886">
        <v>6340</v>
      </c>
      <c r="BE4886" t="s">
        <v>14231</v>
      </c>
      <c r="BF4886" t="s">
        <v>936</v>
      </c>
      <c r="BH4886">
        <v>148</v>
      </c>
      <c r="BI4886">
        <v>6340</v>
      </c>
      <c r="BJ4886" t="s">
        <v>7583</v>
      </c>
      <c r="BK4886" t="s">
        <v>936</v>
      </c>
    </row>
    <row r="4887" spans="43:63" x14ac:dyDescent="0.2">
      <c r="AQ4887">
        <v>142</v>
      </c>
      <c r="AR4887">
        <v>6350</v>
      </c>
      <c r="AS4887" t="s">
        <v>34826</v>
      </c>
      <c r="AT4887" t="s">
        <v>936</v>
      </c>
      <c r="AU4887">
        <v>142</v>
      </c>
      <c r="AV4887">
        <v>6350</v>
      </c>
      <c r="AW4887" t="s">
        <v>27928</v>
      </c>
      <c r="AX4887" t="s">
        <v>936</v>
      </c>
      <c r="AY4887">
        <v>143</v>
      </c>
      <c r="AZ4887">
        <v>6350</v>
      </c>
      <c r="BA4887" t="s">
        <v>21080</v>
      </c>
      <c r="BB4887" t="s">
        <v>936</v>
      </c>
      <c r="BC4887">
        <v>143</v>
      </c>
      <c r="BD4887">
        <v>6350</v>
      </c>
      <c r="BE4887" t="s">
        <v>14232</v>
      </c>
      <c r="BF4887" t="s">
        <v>936</v>
      </c>
      <c r="BH4887">
        <v>148</v>
      </c>
      <c r="BI4887">
        <v>6350</v>
      </c>
      <c r="BJ4887" t="s">
        <v>7584</v>
      </c>
      <c r="BK4887" t="s">
        <v>936</v>
      </c>
    </row>
    <row r="4888" spans="43:63" x14ac:dyDescent="0.2">
      <c r="AQ4888">
        <v>142</v>
      </c>
      <c r="AR4888">
        <v>6360</v>
      </c>
      <c r="AS4888" t="s">
        <v>34827</v>
      </c>
      <c r="AT4888" t="s">
        <v>936</v>
      </c>
      <c r="AU4888">
        <v>142</v>
      </c>
      <c r="AV4888">
        <v>6360</v>
      </c>
      <c r="AW4888" t="s">
        <v>27929</v>
      </c>
      <c r="AX4888" t="s">
        <v>936</v>
      </c>
      <c r="AY4888">
        <v>143</v>
      </c>
      <c r="AZ4888">
        <v>6360</v>
      </c>
      <c r="BA4888" t="s">
        <v>21081</v>
      </c>
      <c r="BB4888" t="s">
        <v>936</v>
      </c>
      <c r="BC4888">
        <v>143</v>
      </c>
      <c r="BD4888">
        <v>6360</v>
      </c>
      <c r="BE4888" t="s">
        <v>14233</v>
      </c>
      <c r="BF4888" t="s">
        <v>936</v>
      </c>
      <c r="BH4888">
        <v>148</v>
      </c>
      <c r="BI4888">
        <v>6360</v>
      </c>
      <c r="BJ4888" t="s">
        <v>7585</v>
      </c>
      <c r="BK4888" t="s">
        <v>936</v>
      </c>
    </row>
    <row r="4889" spans="43:63" x14ac:dyDescent="0.2">
      <c r="AQ4889">
        <v>142</v>
      </c>
      <c r="AR4889">
        <v>7205</v>
      </c>
      <c r="AS4889" t="s">
        <v>34828</v>
      </c>
      <c r="AT4889" t="s">
        <v>937</v>
      </c>
      <c r="AU4889">
        <v>142</v>
      </c>
      <c r="AV4889">
        <v>7205</v>
      </c>
      <c r="AW4889" t="s">
        <v>27930</v>
      </c>
      <c r="AX4889" t="s">
        <v>937</v>
      </c>
      <c r="AY4889">
        <v>143</v>
      </c>
      <c r="AZ4889">
        <v>7205</v>
      </c>
      <c r="BA4889" t="s">
        <v>21082</v>
      </c>
      <c r="BB4889" t="s">
        <v>936</v>
      </c>
      <c r="BC4889">
        <v>143</v>
      </c>
      <c r="BD4889">
        <v>7205</v>
      </c>
      <c r="BE4889" t="s">
        <v>14234</v>
      </c>
      <c r="BF4889" t="s">
        <v>936</v>
      </c>
      <c r="BH4889">
        <v>148</v>
      </c>
      <c r="BI4889">
        <v>7205</v>
      </c>
      <c r="BJ4889" t="s">
        <v>7586</v>
      </c>
      <c r="BK4889" t="s">
        <v>939</v>
      </c>
    </row>
    <row r="4890" spans="43:63" x14ac:dyDescent="0.2">
      <c r="AQ4890">
        <v>142</v>
      </c>
      <c r="AR4890">
        <v>7206</v>
      </c>
      <c r="AS4890" t="s">
        <v>34829</v>
      </c>
      <c r="AT4890" t="s">
        <v>938</v>
      </c>
      <c r="AU4890">
        <v>142</v>
      </c>
      <c r="AV4890">
        <v>7206</v>
      </c>
      <c r="AW4890" t="s">
        <v>27931</v>
      </c>
      <c r="AX4890" t="s">
        <v>938</v>
      </c>
      <c r="AY4890">
        <v>143</v>
      </c>
      <c r="AZ4890">
        <v>7206</v>
      </c>
      <c r="BA4890" t="s">
        <v>21083</v>
      </c>
      <c r="BB4890" t="s">
        <v>936</v>
      </c>
      <c r="BC4890">
        <v>143</v>
      </c>
      <c r="BD4890">
        <v>7206</v>
      </c>
      <c r="BE4890" t="s">
        <v>14235</v>
      </c>
      <c r="BF4890" t="s">
        <v>936</v>
      </c>
      <c r="BH4890">
        <v>148</v>
      </c>
      <c r="BI4890">
        <v>7206</v>
      </c>
      <c r="BJ4890" t="s">
        <v>7587</v>
      </c>
      <c r="BK4890" t="s">
        <v>936</v>
      </c>
    </row>
    <row r="4891" spans="43:63" x14ac:dyDescent="0.2">
      <c r="AQ4891">
        <v>142</v>
      </c>
      <c r="AR4891">
        <v>7207</v>
      </c>
      <c r="AS4891" t="s">
        <v>34830</v>
      </c>
      <c r="AT4891" t="s">
        <v>937</v>
      </c>
      <c r="AU4891">
        <v>142</v>
      </c>
      <c r="AV4891">
        <v>7207</v>
      </c>
      <c r="AW4891" t="s">
        <v>27932</v>
      </c>
      <c r="AX4891" t="s">
        <v>937</v>
      </c>
      <c r="AY4891">
        <v>143</v>
      </c>
      <c r="AZ4891">
        <v>7207</v>
      </c>
      <c r="BA4891" t="s">
        <v>21084</v>
      </c>
      <c r="BB4891" t="s">
        <v>936</v>
      </c>
      <c r="BC4891">
        <v>143</v>
      </c>
      <c r="BD4891">
        <v>7207</v>
      </c>
      <c r="BE4891" t="s">
        <v>14236</v>
      </c>
      <c r="BF4891" t="s">
        <v>936</v>
      </c>
      <c r="BH4891">
        <v>148</v>
      </c>
      <c r="BI4891">
        <v>7207</v>
      </c>
      <c r="BJ4891" t="s">
        <v>7588</v>
      </c>
      <c r="BK4891" t="s">
        <v>936</v>
      </c>
    </row>
    <row r="4892" spans="43:63" x14ac:dyDescent="0.2">
      <c r="AQ4892">
        <v>142</v>
      </c>
      <c r="AR4892">
        <v>7210</v>
      </c>
      <c r="AS4892" t="s">
        <v>34831</v>
      </c>
      <c r="AT4892" t="s">
        <v>938</v>
      </c>
      <c r="AU4892">
        <v>142</v>
      </c>
      <c r="AV4892">
        <v>7210</v>
      </c>
      <c r="AW4892" t="s">
        <v>27933</v>
      </c>
      <c r="AX4892" t="s">
        <v>938</v>
      </c>
      <c r="AY4892">
        <v>143</v>
      </c>
      <c r="AZ4892">
        <v>7210</v>
      </c>
      <c r="BA4892" t="s">
        <v>21085</v>
      </c>
      <c r="BB4892" t="s">
        <v>937</v>
      </c>
      <c r="BC4892">
        <v>143</v>
      </c>
      <c r="BD4892">
        <v>7210</v>
      </c>
      <c r="BE4892" t="s">
        <v>14237</v>
      </c>
      <c r="BF4892" t="s">
        <v>937</v>
      </c>
      <c r="BH4892">
        <v>148</v>
      </c>
      <c r="BI4892">
        <v>7210</v>
      </c>
      <c r="BJ4892" t="s">
        <v>7589</v>
      </c>
      <c r="BK4892" t="s">
        <v>938</v>
      </c>
    </row>
    <row r="4893" spans="43:63" x14ac:dyDescent="0.2">
      <c r="AQ4893">
        <v>142</v>
      </c>
      <c r="AR4893">
        <v>8073</v>
      </c>
      <c r="AS4893" t="s">
        <v>34832</v>
      </c>
      <c r="AT4893" t="s">
        <v>936</v>
      </c>
      <c r="AU4893">
        <v>142</v>
      </c>
      <c r="AV4893">
        <v>8073</v>
      </c>
      <c r="AW4893" t="s">
        <v>27934</v>
      </c>
      <c r="AX4893" t="s">
        <v>936</v>
      </c>
      <c r="AY4893">
        <v>143</v>
      </c>
      <c r="AZ4893">
        <v>8073</v>
      </c>
      <c r="BA4893" t="s">
        <v>21086</v>
      </c>
      <c r="BB4893" t="s">
        <v>936</v>
      </c>
      <c r="BC4893">
        <v>143</v>
      </c>
      <c r="BD4893">
        <v>8073</v>
      </c>
      <c r="BE4893" t="s">
        <v>14238</v>
      </c>
      <c r="BF4893" t="s">
        <v>936</v>
      </c>
      <c r="BH4893">
        <v>148</v>
      </c>
      <c r="BI4893">
        <v>8073</v>
      </c>
      <c r="BJ4893" t="s">
        <v>7590</v>
      </c>
      <c r="BK4893" t="s">
        <v>936</v>
      </c>
    </row>
    <row r="4894" spans="43:63" x14ac:dyDescent="0.2">
      <c r="AQ4894">
        <v>142</v>
      </c>
      <c r="AR4894">
        <v>8074</v>
      </c>
      <c r="AS4894" t="s">
        <v>34833</v>
      </c>
      <c r="AT4894" t="s">
        <v>937</v>
      </c>
      <c r="AU4894">
        <v>142</v>
      </c>
      <c r="AV4894">
        <v>8074</v>
      </c>
      <c r="AW4894" t="s">
        <v>27935</v>
      </c>
      <c r="AX4894" t="s">
        <v>937</v>
      </c>
      <c r="AY4894">
        <v>143</v>
      </c>
      <c r="AZ4894">
        <v>8074</v>
      </c>
      <c r="BA4894" t="s">
        <v>21087</v>
      </c>
      <c r="BB4894" t="s">
        <v>937</v>
      </c>
      <c r="BC4894">
        <v>143</v>
      </c>
      <c r="BD4894">
        <v>8074</v>
      </c>
      <c r="BE4894" t="s">
        <v>14239</v>
      </c>
      <c r="BF4894" t="s">
        <v>937</v>
      </c>
      <c r="BH4894">
        <v>148</v>
      </c>
      <c r="BI4894">
        <v>8074</v>
      </c>
      <c r="BJ4894" t="s">
        <v>7591</v>
      </c>
      <c r="BK4894" t="s">
        <v>937</v>
      </c>
    </row>
    <row r="4895" spans="43:63" x14ac:dyDescent="0.2">
      <c r="AQ4895">
        <v>142</v>
      </c>
      <c r="AR4895">
        <v>8075</v>
      </c>
      <c r="AS4895" t="s">
        <v>34834</v>
      </c>
      <c r="AT4895" t="s">
        <v>936</v>
      </c>
      <c r="AU4895">
        <v>142</v>
      </c>
      <c r="AV4895">
        <v>8075</v>
      </c>
      <c r="AW4895" t="s">
        <v>27936</v>
      </c>
      <c r="AX4895" t="s">
        <v>936</v>
      </c>
      <c r="AY4895">
        <v>143</v>
      </c>
      <c r="AZ4895">
        <v>8075</v>
      </c>
      <c r="BA4895" t="s">
        <v>21088</v>
      </c>
      <c r="BB4895" t="s">
        <v>938</v>
      </c>
      <c r="BC4895">
        <v>143</v>
      </c>
      <c r="BD4895">
        <v>8075</v>
      </c>
      <c r="BE4895" t="s">
        <v>14240</v>
      </c>
      <c r="BF4895" t="s">
        <v>938</v>
      </c>
      <c r="BH4895">
        <v>148</v>
      </c>
      <c r="BI4895">
        <v>8075</v>
      </c>
      <c r="BJ4895" t="s">
        <v>7592</v>
      </c>
      <c r="BK4895" t="s">
        <v>936</v>
      </c>
    </row>
    <row r="4896" spans="43:63" x14ac:dyDescent="0.2">
      <c r="AQ4896">
        <v>142</v>
      </c>
      <c r="AR4896">
        <v>8076</v>
      </c>
      <c r="AS4896" t="s">
        <v>34835</v>
      </c>
      <c r="AT4896" t="s">
        <v>937</v>
      </c>
      <c r="AU4896">
        <v>142</v>
      </c>
      <c r="AV4896">
        <v>8076</v>
      </c>
      <c r="AW4896" t="s">
        <v>27937</v>
      </c>
      <c r="AX4896" t="s">
        <v>937</v>
      </c>
      <c r="AY4896">
        <v>143</v>
      </c>
      <c r="AZ4896">
        <v>8076</v>
      </c>
      <c r="BA4896" t="s">
        <v>21089</v>
      </c>
      <c r="BB4896" t="s">
        <v>937</v>
      </c>
      <c r="BC4896">
        <v>143</v>
      </c>
      <c r="BD4896">
        <v>8076</v>
      </c>
      <c r="BE4896" t="s">
        <v>14241</v>
      </c>
      <c r="BF4896" t="s">
        <v>937</v>
      </c>
      <c r="BH4896">
        <v>148</v>
      </c>
      <c r="BI4896">
        <v>8076</v>
      </c>
      <c r="BJ4896" t="s">
        <v>7593</v>
      </c>
      <c r="BK4896" t="s">
        <v>939</v>
      </c>
    </row>
    <row r="4897" spans="43:63" x14ac:dyDescent="0.2">
      <c r="AQ4897">
        <v>142</v>
      </c>
      <c r="AR4897">
        <v>8077</v>
      </c>
      <c r="AS4897" t="s">
        <v>34836</v>
      </c>
      <c r="AT4897" t="s">
        <v>937</v>
      </c>
      <c r="AU4897">
        <v>142</v>
      </c>
      <c r="AV4897">
        <v>8077</v>
      </c>
      <c r="AW4897" t="s">
        <v>27938</v>
      </c>
      <c r="AX4897" t="s">
        <v>937</v>
      </c>
      <c r="AY4897">
        <v>143</v>
      </c>
      <c r="AZ4897">
        <v>8077</v>
      </c>
      <c r="BA4897" t="s">
        <v>21090</v>
      </c>
      <c r="BB4897" t="s">
        <v>937</v>
      </c>
      <c r="BC4897">
        <v>143</v>
      </c>
      <c r="BD4897">
        <v>8077</v>
      </c>
      <c r="BE4897" t="s">
        <v>14242</v>
      </c>
      <c r="BF4897" t="s">
        <v>937</v>
      </c>
      <c r="BH4897">
        <v>148</v>
      </c>
      <c r="BI4897">
        <v>8077</v>
      </c>
      <c r="BJ4897" t="s">
        <v>7594</v>
      </c>
      <c r="BK4897" t="s">
        <v>939</v>
      </c>
    </row>
    <row r="4898" spans="43:63" x14ac:dyDescent="0.2">
      <c r="AQ4898">
        <v>142</v>
      </c>
      <c r="AR4898">
        <v>8078</v>
      </c>
      <c r="AS4898" t="s">
        <v>34837</v>
      </c>
      <c r="AT4898" t="s">
        <v>937</v>
      </c>
      <c r="AU4898">
        <v>142</v>
      </c>
      <c r="AV4898">
        <v>8078</v>
      </c>
      <c r="AW4898" t="s">
        <v>27939</v>
      </c>
      <c r="AX4898" t="s">
        <v>937</v>
      </c>
      <c r="AY4898">
        <v>143</v>
      </c>
      <c r="AZ4898">
        <v>8078</v>
      </c>
      <c r="BA4898" t="s">
        <v>21091</v>
      </c>
      <c r="BB4898" t="s">
        <v>937</v>
      </c>
      <c r="BC4898">
        <v>143</v>
      </c>
      <c r="BD4898">
        <v>8078</v>
      </c>
      <c r="BE4898" t="s">
        <v>14243</v>
      </c>
      <c r="BF4898" t="s">
        <v>937</v>
      </c>
      <c r="BH4898">
        <v>148</v>
      </c>
      <c r="BI4898">
        <v>8078</v>
      </c>
      <c r="BJ4898" t="s">
        <v>7595</v>
      </c>
      <c r="BK4898" t="s">
        <v>939</v>
      </c>
    </row>
    <row r="4899" spans="43:63" x14ac:dyDescent="0.2">
      <c r="AQ4899">
        <v>142</v>
      </c>
      <c r="AR4899">
        <v>8079</v>
      </c>
      <c r="AS4899" t="s">
        <v>34838</v>
      </c>
      <c r="AT4899" t="s">
        <v>937</v>
      </c>
      <c r="AU4899">
        <v>142</v>
      </c>
      <c r="AV4899">
        <v>8079</v>
      </c>
      <c r="AW4899" t="s">
        <v>27940</v>
      </c>
      <c r="AX4899" t="s">
        <v>937</v>
      </c>
      <c r="AY4899">
        <v>143</v>
      </c>
      <c r="AZ4899">
        <v>8079</v>
      </c>
      <c r="BA4899" t="s">
        <v>21092</v>
      </c>
      <c r="BB4899" t="s">
        <v>936</v>
      </c>
      <c r="BC4899">
        <v>143</v>
      </c>
      <c r="BD4899">
        <v>8079</v>
      </c>
      <c r="BE4899" t="s">
        <v>14244</v>
      </c>
      <c r="BF4899" t="s">
        <v>936</v>
      </c>
      <c r="BH4899">
        <v>148</v>
      </c>
      <c r="BI4899">
        <v>8079</v>
      </c>
      <c r="BJ4899" t="s">
        <v>7596</v>
      </c>
      <c r="BK4899" t="s">
        <v>939</v>
      </c>
    </row>
    <row r="4900" spans="43:63" x14ac:dyDescent="0.2">
      <c r="AQ4900">
        <v>142</v>
      </c>
      <c r="AR4900">
        <v>8080</v>
      </c>
      <c r="AS4900" t="s">
        <v>34839</v>
      </c>
      <c r="AT4900" t="s">
        <v>938</v>
      </c>
      <c r="AU4900">
        <v>142</v>
      </c>
      <c r="AV4900">
        <v>8080</v>
      </c>
      <c r="AW4900" t="s">
        <v>27941</v>
      </c>
      <c r="AX4900" t="s">
        <v>938</v>
      </c>
      <c r="AY4900">
        <v>143</v>
      </c>
      <c r="AZ4900">
        <v>8080</v>
      </c>
      <c r="BA4900" t="s">
        <v>21093</v>
      </c>
      <c r="BB4900" t="s">
        <v>937</v>
      </c>
      <c r="BC4900">
        <v>143</v>
      </c>
      <c r="BD4900">
        <v>8080</v>
      </c>
      <c r="BE4900" t="s">
        <v>14245</v>
      </c>
      <c r="BF4900" t="s">
        <v>937</v>
      </c>
      <c r="BH4900">
        <v>148</v>
      </c>
      <c r="BI4900">
        <v>8080</v>
      </c>
      <c r="BJ4900" t="s">
        <v>7597</v>
      </c>
      <c r="BK4900" t="s">
        <v>939</v>
      </c>
    </row>
    <row r="4901" spans="43:63" x14ac:dyDescent="0.2">
      <c r="AQ4901">
        <v>142</v>
      </c>
      <c r="AR4901">
        <v>8081</v>
      </c>
      <c r="AS4901" t="s">
        <v>34840</v>
      </c>
      <c r="AT4901" t="s">
        <v>937</v>
      </c>
      <c r="AU4901">
        <v>142</v>
      </c>
      <c r="AV4901">
        <v>8081</v>
      </c>
      <c r="AW4901" t="s">
        <v>27942</v>
      </c>
      <c r="AX4901" t="s">
        <v>937</v>
      </c>
      <c r="AY4901">
        <v>143</v>
      </c>
      <c r="AZ4901">
        <v>8081</v>
      </c>
      <c r="BA4901" t="s">
        <v>21094</v>
      </c>
      <c r="BB4901" t="s">
        <v>936</v>
      </c>
      <c r="BC4901">
        <v>143</v>
      </c>
      <c r="BD4901">
        <v>8081</v>
      </c>
      <c r="BE4901" t="s">
        <v>14246</v>
      </c>
      <c r="BF4901" t="s">
        <v>936</v>
      </c>
      <c r="BH4901">
        <v>148</v>
      </c>
      <c r="BI4901">
        <v>8081</v>
      </c>
      <c r="BJ4901" t="s">
        <v>7598</v>
      </c>
      <c r="BK4901" t="s">
        <v>937</v>
      </c>
    </row>
    <row r="4902" spans="43:63" x14ac:dyDescent="0.2">
      <c r="AQ4902">
        <v>142</v>
      </c>
      <c r="AR4902">
        <v>8082</v>
      </c>
      <c r="AS4902" t="s">
        <v>34841</v>
      </c>
      <c r="AT4902" t="s">
        <v>937</v>
      </c>
      <c r="AU4902">
        <v>142</v>
      </c>
      <c r="AV4902">
        <v>8082</v>
      </c>
      <c r="AW4902" t="s">
        <v>27943</v>
      </c>
      <c r="AX4902" t="s">
        <v>937</v>
      </c>
      <c r="AY4902">
        <v>143</v>
      </c>
      <c r="AZ4902">
        <v>8082</v>
      </c>
      <c r="BA4902" t="s">
        <v>21095</v>
      </c>
      <c r="BB4902" t="s">
        <v>937</v>
      </c>
      <c r="BC4902">
        <v>143</v>
      </c>
      <c r="BD4902">
        <v>8082</v>
      </c>
      <c r="BE4902" t="s">
        <v>14247</v>
      </c>
      <c r="BF4902" t="s">
        <v>937</v>
      </c>
      <c r="BH4902">
        <v>148</v>
      </c>
      <c r="BI4902">
        <v>8082</v>
      </c>
      <c r="BJ4902" t="s">
        <v>7599</v>
      </c>
      <c r="BK4902" t="s">
        <v>937</v>
      </c>
    </row>
    <row r="4903" spans="43:63" x14ac:dyDescent="0.2">
      <c r="AQ4903">
        <v>142</v>
      </c>
      <c r="AR4903">
        <v>8083</v>
      </c>
      <c r="AS4903" t="s">
        <v>34842</v>
      </c>
      <c r="AT4903" t="s">
        <v>936</v>
      </c>
      <c r="AU4903">
        <v>142</v>
      </c>
      <c r="AV4903">
        <v>8083</v>
      </c>
      <c r="AW4903" t="s">
        <v>27944</v>
      </c>
      <c r="AX4903" t="s">
        <v>936</v>
      </c>
      <c r="AY4903">
        <v>143</v>
      </c>
      <c r="AZ4903">
        <v>8083</v>
      </c>
      <c r="BA4903" t="s">
        <v>21096</v>
      </c>
      <c r="BB4903" t="s">
        <v>936</v>
      </c>
      <c r="BC4903">
        <v>143</v>
      </c>
      <c r="BD4903">
        <v>8083</v>
      </c>
      <c r="BE4903" t="s">
        <v>14248</v>
      </c>
      <c r="BF4903" t="s">
        <v>936</v>
      </c>
      <c r="BH4903">
        <v>148</v>
      </c>
      <c r="BI4903">
        <v>8083</v>
      </c>
      <c r="BJ4903" t="s">
        <v>7600</v>
      </c>
      <c r="BK4903" t="s">
        <v>937</v>
      </c>
    </row>
    <row r="4904" spans="43:63" x14ac:dyDescent="0.2">
      <c r="AQ4904">
        <v>142</v>
      </c>
      <c r="AR4904">
        <v>8084</v>
      </c>
      <c r="AS4904" t="s">
        <v>34843</v>
      </c>
      <c r="AT4904" t="s">
        <v>937</v>
      </c>
      <c r="AU4904">
        <v>142</v>
      </c>
      <c r="AV4904">
        <v>8084</v>
      </c>
      <c r="AW4904" t="s">
        <v>27945</v>
      </c>
      <c r="AX4904" t="s">
        <v>937</v>
      </c>
      <c r="AY4904">
        <v>143</v>
      </c>
      <c r="AZ4904">
        <v>8084</v>
      </c>
      <c r="BA4904" t="s">
        <v>21097</v>
      </c>
      <c r="BB4904" t="s">
        <v>937</v>
      </c>
      <c r="BC4904">
        <v>143</v>
      </c>
      <c r="BD4904">
        <v>8084</v>
      </c>
      <c r="BE4904" t="s">
        <v>14249</v>
      </c>
      <c r="BF4904" t="s">
        <v>937</v>
      </c>
      <c r="BH4904">
        <v>148</v>
      </c>
      <c r="BI4904">
        <v>8084</v>
      </c>
      <c r="BJ4904" t="s">
        <v>7601</v>
      </c>
      <c r="BK4904" t="s">
        <v>937</v>
      </c>
    </row>
    <row r="4905" spans="43:63" x14ac:dyDescent="0.2">
      <c r="AQ4905">
        <v>143</v>
      </c>
      <c r="AR4905">
        <v>6010</v>
      </c>
      <c r="AS4905" t="s">
        <v>34844</v>
      </c>
      <c r="AT4905" t="s">
        <v>937</v>
      </c>
      <c r="AU4905">
        <v>143</v>
      </c>
      <c r="AV4905">
        <v>6010</v>
      </c>
      <c r="AW4905" t="s">
        <v>27946</v>
      </c>
      <c r="AX4905" t="s">
        <v>937</v>
      </c>
      <c r="AY4905">
        <v>145</v>
      </c>
      <c r="AZ4905">
        <v>6010</v>
      </c>
      <c r="BA4905" t="s">
        <v>21098</v>
      </c>
      <c r="BB4905" t="s">
        <v>936</v>
      </c>
      <c r="BC4905">
        <v>145</v>
      </c>
      <c r="BD4905">
        <v>6010</v>
      </c>
      <c r="BE4905" t="s">
        <v>14250</v>
      </c>
      <c r="BF4905" t="s">
        <v>936</v>
      </c>
      <c r="BH4905">
        <v>149</v>
      </c>
      <c r="BI4905">
        <v>6010</v>
      </c>
      <c r="BJ4905" t="s">
        <v>7602</v>
      </c>
      <c r="BK4905" t="s">
        <v>937</v>
      </c>
    </row>
    <row r="4906" spans="43:63" x14ac:dyDescent="0.2">
      <c r="AQ4906">
        <v>143</v>
      </c>
      <c r="AR4906">
        <v>6020</v>
      </c>
      <c r="AS4906" t="s">
        <v>34845</v>
      </c>
      <c r="AT4906" t="s">
        <v>937</v>
      </c>
      <c r="AU4906">
        <v>143</v>
      </c>
      <c r="AV4906">
        <v>6020</v>
      </c>
      <c r="AW4906" t="s">
        <v>27947</v>
      </c>
      <c r="AX4906" t="s">
        <v>937</v>
      </c>
      <c r="AY4906">
        <v>145</v>
      </c>
      <c r="AZ4906">
        <v>6020</v>
      </c>
      <c r="BA4906" t="s">
        <v>21099</v>
      </c>
      <c r="BB4906" t="s">
        <v>936</v>
      </c>
      <c r="BC4906">
        <v>145</v>
      </c>
      <c r="BD4906">
        <v>6020</v>
      </c>
      <c r="BE4906" t="s">
        <v>14251</v>
      </c>
      <c r="BF4906" t="s">
        <v>936</v>
      </c>
      <c r="BH4906">
        <v>149</v>
      </c>
      <c r="BI4906">
        <v>6020</v>
      </c>
      <c r="BJ4906" t="s">
        <v>7603</v>
      </c>
      <c r="BK4906" t="s">
        <v>937</v>
      </c>
    </row>
    <row r="4907" spans="43:63" x14ac:dyDescent="0.2">
      <c r="AQ4907">
        <v>143</v>
      </c>
      <c r="AR4907">
        <v>6030</v>
      </c>
      <c r="AS4907" t="s">
        <v>34846</v>
      </c>
      <c r="AT4907" t="s">
        <v>936</v>
      </c>
      <c r="AU4907">
        <v>143</v>
      </c>
      <c r="AV4907">
        <v>6030</v>
      </c>
      <c r="AW4907" t="s">
        <v>27948</v>
      </c>
      <c r="AX4907" t="s">
        <v>936</v>
      </c>
      <c r="AY4907">
        <v>145</v>
      </c>
      <c r="AZ4907">
        <v>6030</v>
      </c>
      <c r="BA4907" t="s">
        <v>21100</v>
      </c>
      <c r="BB4907" t="s">
        <v>936</v>
      </c>
      <c r="BC4907">
        <v>145</v>
      </c>
      <c r="BD4907">
        <v>6030</v>
      </c>
      <c r="BE4907" t="s">
        <v>14252</v>
      </c>
      <c r="BF4907" t="s">
        <v>936</v>
      </c>
      <c r="BH4907">
        <v>149</v>
      </c>
      <c r="BI4907">
        <v>6030</v>
      </c>
      <c r="BJ4907" t="s">
        <v>7604</v>
      </c>
      <c r="BK4907" t="s">
        <v>937</v>
      </c>
    </row>
    <row r="4908" spans="43:63" x14ac:dyDescent="0.2">
      <c r="AQ4908">
        <v>143</v>
      </c>
      <c r="AR4908">
        <v>6040</v>
      </c>
      <c r="AS4908" t="s">
        <v>34847</v>
      </c>
      <c r="AT4908" t="s">
        <v>937</v>
      </c>
      <c r="AU4908">
        <v>143</v>
      </c>
      <c r="AV4908">
        <v>6040</v>
      </c>
      <c r="AW4908" t="s">
        <v>27949</v>
      </c>
      <c r="AX4908" t="s">
        <v>937</v>
      </c>
      <c r="AY4908">
        <v>145</v>
      </c>
      <c r="AZ4908">
        <v>6040</v>
      </c>
      <c r="BA4908" t="s">
        <v>21101</v>
      </c>
      <c r="BB4908" t="s">
        <v>936</v>
      </c>
      <c r="BC4908">
        <v>145</v>
      </c>
      <c r="BD4908">
        <v>6040</v>
      </c>
      <c r="BE4908" t="s">
        <v>14253</v>
      </c>
      <c r="BF4908" t="s">
        <v>936</v>
      </c>
      <c r="BH4908">
        <v>149</v>
      </c>
      <c r="BI4908">
        <v>6040</v>
      </c>
      <c r="BJ4908" t="s">
        <v>7605</v>
      </c>
      <c r="BK4908" t="s">
        <v>937</v>
      </c>
    </row>
    <row r="4909" spans="43:63" x14ac:dyDescent="0.2">
      <c r="AQ4909">
        <v>143</v>
      </c>
      <c r="AR4909">
        <v>6070</v>
      </c>
      <c r="AS4909" t="s">
        <v>34848</v>
      </c>
      <c r="AT4909" t="s">
        <v>937</v>
      </c>
      <c r="AU4909">
        <v>143</v>
      </c>
      <c r="AV4909">
        <v>6070</v>
      </c>
      <c r="AW4909" t="s">
        <v>27950</v>
      </c>
      <c r="AX4909" t="s">
        <v>937</v>
      </c>
      <c r="AY4909">
        <v>145</v>
      </c>
      <c r="AZ4909">
        <v>6070</v>
      </c>
      <c r="BA4909" t="s">
        <v>21102</v>
      </c>
      <c r="BB4909" t="s">
        <v>936</v>
      </c>
      <c r="BC4909">
        <v>145</v>
      </c>
      <c r="BD4909">
        <v>6070</v>
      </c>
      <c r="BE4909" t="s">
        <v>14254</v>
      </c>
      <c r="BF4909" t="s">
        <v>936</v>
      </c>
      <c r="BH4909">
        <v>149</v>
      </c>
      <c r="BI4909">
        <v>6070</v>
      </c>
      <c r="BJ4909" t="s">
        <v>7606</v>
      </c>
      <c r="BK4909" t="s">
        <v>937</v>
      </c>
    </row>
    <row r="4910" spans="43:63" x14ac:dyDescent="0.2">
      <c r="AQ4910">
        <v>143</v>
      </c>
      <c r="AR4910">
        <v>6080</v>
      </c>
      <c r="AS4910" t="s">
        <v>34849</v>
      </c>
      <c r="AT4910" t="s">
        <v>936</v>
      </c>
      <c r="AU4910">
        <v>143</v>
      </c>
      <c r="AV4910">
        <v>6080</v>
      </c>
      <c r="AW4910" t="s">
        <v>27951</v>
      </c>
      <c r="AX4910" t="s">
        <v>936</v>
      </c>
      <c r="AY4910">
        <v>145</v>
      </c>
      <c r="AZ4910">
        <v>6080</v>
      </c>
      <c r="BA4910" t="s">
        <v>21103</v>
      </c>
      <c r="BB4910" t="s">
        <v>936</v>
      </c>
      <c r="BC4910">
        <v>145</v>
      </c>
      <c r="BD4910">
        <v>6080</v>
      </c>
      <c r="BE4910" t="s">
        <v>14255</v>
      </c>
      <c r="BF4910" t="s">
        <v>936</v>
      </c>
      <c r="BH4910">
        <v>149</v>
      </c>
      <c r="BI4910">
        <v>6080</v>
      </c>
      <c r="BJ4910" t="s">
        <v>7607</v>
      </c>
      <c r="BK4910" t="s">
        <v>938</v>
      </c>
    </row>
    <row r="4911" spans="43:63" x14ac:dyDescent="0.2">
      <c r="AQ4911">
        <v>143</v>
      </c>
      <c r="AR4911">
        <v>6090</v>
      </c>
      <c r="AS4911" t="s">
        <v>34850</v>
      </c>
      <c r="AT4911" t="s">
        <v>936</v>
      </c>
      <c r="AU4911">
        <v>143</v>
      </c>
      <c r="AV4911">
        <v>6090</v>
      </c>
      <c r="AW4911" t="s">
        <v>27952</v>
      </c>
      <c r="AX4911" t="s">
        <v>936</v>
      </c>
      <c r="AY4911">
        <v>145</v>
      </c>
      <c r="AZ4911">
        <v>6090</v>
      </c>
      <c r="BA4911" t="s">
        <v>21104</v>
      </c>
      <c r="BB4911" t="s">
        <v>936</v>
      </c>
      <c r="BC4911">
        <v>145</v>
      </c>
      <c r="BD4911">
        <v>6090</v>
      </c>
      <c r="BE4911" t="s">
        <v>14256</v>
      </c>
      <c r="BF4911" t="s">
        <v>936</v>
      </c>
      <c r="BH4911">
        <v>149</v>
      </c>
      <c r="BI4911">
        <v>6090</v>
      </c>
      <c r="BJ4911" t="s">
        <v>7608</v>
      </c>
      <c r="BK4911" t="s">
        <v>937</v>
      </c>
    </row>
    <row r="4912" spans="43:63" x14ac:dyDescent="0.2">
      <c r="AQ4912">
        <v>143</v>
      </c>
      <c r="AR4912">
        <v>6100</v>
      </c>
      <c r="AS4912" t="s">
        <v>34851</v>
      </c>
      <c r="AT4912" t="s">
        <v>937</v>
      </c>
      <c r="AU4912">
        <v>143</v>
      </c>
      <c r="AV4912">
        <v>6100</v>
      </c>
      <c r="AW4912" t="s">
        <v>27953</v>
      </c>
      <c r="AX4912" t="s">
        <v>937</v>
      </c>
      <c r="AY4912">
        <v>145</v>
      </c>
      <c r="AZ4912">
        <v>6100</v>
      </c>
      <c r="BA4912" t="s">
        <v>21105</v>
      </c>
      <c r="BB4912" t="s">
        <v>937</v>
      </c>
      <c r="BC4912">
        <v>145</v>
      </c>
      <c r="BD4912">
        <v>6100</v>
      </c>
      <c r="BE4912" t="s">
        <v>14257</v>
      </c>
      <c r="BF4912" t="s">
        <v>937</v>
      </c>
      <c r="BH4912">
        <v>149</v>
      </c>
      <c r="BI4912">
        <v>6100</v>
      </c>
      <c r="BJ4912" t="s">
        <v>7609</v>
      </c>
      <c r="BK4912" t="s">
        <v>937</v>
      </c>
    </row>
    <row r="4913" spans="43:63" x14ac:dyDescent="0.2">
      <c r="AQ4913">
        <v>143</v>
      </c>
      <c r="AR4913">
        <v>6101</v>
      </c>
      <c r="AS4913" t="s">
        <v>34852</v>
      </c>
      <c r="AT4913" t="s">
        <v>936</v>
      </c>
      <c r="AU4913">
        <v>143</v>
      </c>
      <c r="AV4913">
        <v>6101</v>
      </c>
      <c r="AW4913" t="s">
        <v>27954</v>
      </c>
      <c r="AX4913" t="s">
        <v>936</v>
      </c>
      <c r="AY4913">
        <v>145</v>
      </c>
      <c r="AZ4913">
        <v>6101</v>
      </c>
      <c r="BA4913" t="s">
        <v>21106</v>
      </c>
      <c r="BB4913" t="s">
        <v>937</v>
      </c>
      <c r="BC4913">
        <v>145</v>
      </c>
      <c r="BD4913">
        <v>6101</v>
      </c>
      <c r="BE4913" t="s">
        <v>14258</v>
      </c>
      <c r="BF4913" t="s">
        <v>937</v>
      </c>
      <c r="BH4913">
        <v>149</v>
      </c>
      <c r="BI4913">
        <v>6101</v>
      </c>
      <c r="BJ4913" t="s">
        <v>7610</v>
      </c>
      <c r="BK4913" t="s">
        <v>939</v>
      </c>
    </row>
    <row r="4914" spans="43:63" x14ac:dyDescent="0.2">
      <c r="AQ4914">
        <v>143</v>
      </c>
      <c r="AR4914">
        <v>6110</v>
      </c>
      <c r="AS4914" t="s">
        <v>34853</v>
      </c>
      <c r="AT4914" t="s">
        <v>936</v>
      </c>
      <c r="AU4914">
        <v>143</v>
      </c>
      <c r="AV4914">
        <v>6110</v>
      </c>
      <c r="AW4914" t="s">
        <v>27955</v>
      </c>
      <c r="AX4914" t="s">
        <v>936</v>
      </c>
      <c r="AY4914">
        <v>145</v>
      </c>
      <c r="AZ4914">
        <v>6110</v>
      </c>
      <c r="BA4914" t="s">
        <v>21107</v>
      </c>
      <c r="BB4914" t="s">
        <v>938</v>
      </c>
      <c r="BC4914">
        <v>145</v>
      </c>
      <c r="BD4914">
        <v>6110</v>
      </c>
      <c r="BE4914" t="s">
        <v>14259</v>
      </c>
      <c r="BF4914" t="s">
        <v>938</v>
      </c>
      <c r="BH4914">
        <v>149</v>
      </c>
      <c r="BI4914">
        <v>6110</v>
      </c>
      <c r="BJ4914" t="s">
        <v>7611</v>
      </c>
      <c r="BK4914" t="s">
        <v>936</v>
      </c>
    </row>
    <row r="4915" spans="43:63" x14ac:dyDescent="0.2">
      <c r="AQ4915">
        <v>143</v>
      </c>
      <c r="AR4915">
        <v>6130</v>
      </c>
      <c r="AS4915" t="s">
        <v>34854</v>
      </c>
      <c r="AT4915" t="s">
        <v>936</v>
      </c>
      <c r="AU4915">
        <v>143</v>
      </c>
      <c r="AV4915">
        <v>6130</v>
      </c>
      <c r="AW4915" t="s">
        <v>27956</v>
      </c>
      <c r="AX4915" t="s">
        <v>936</v>
      </c>
      <c r="AY4915">
        <v>145</v>
      </c>
      <c r="AZ4915">
        <v>6130</v>
      </c>
      <c r="BA4915" t="s">
        <v>21108</v>
      </c>
      <c r="BB4915" t="s">
        <v>936</v>
      </c>
      <c r="BC4915">
        <v>145</v>
      </c>
      <c r="BD4915">
        <v>6130</v>
      </c>
      <c r="BE4915" t="s">
        <v>14260</v>
      </c>
      <c r="BF4915" t="s">
        <v>936</v>
      </c>
      <c r="BH4915">
        <v>149</v>
      </c>
      <c r="BI4915">
        <v>6130</v>
      </c>
      <c r="BJ4915" t="s">
        <v>7612</v>
      </c>
      <c r="BK4915" t="s">
        <v>937</v>
      </c>
    </row>
    <row r="4916" spans="43:63" x14ac:dyDescent="0.2">
      <c r="AQ4916">
        <v>143</v>
      </c>
      <c r="AR4916">
        <v>6131</v>
      </c>
      <c r="AS4916" t="s">
        <v>34855</v>
      </c>
      <c r="AT4916" t="s">
        <v>936</v>
      </c>
      <c r="AU4916">
        <v>143</v>
      </c>
      <c r="AV4916">
        <v>6131</v>
      </c>
      <c r="AW4916" t="s">
        <v>27957</v>
      </c>
      <c r="AX4916" t="s">
        <v>936</v>
      </c>
      <c r="AY4916">
        <v>145</v>
      </c>
      <c r="AZ4916">
        <v>6131</v>
      </c>
      <c r="BA4916" t="s">
        <v>21109</v>
      </c>
      <c r="BB4916" t="s">
        <v>938</v>
      </c>
      <c r="BC4916">
        <v>145</v>
      </c>
      <c r="BD4916">
        <v>6131</v>
      </c>
      <c r="BE4916" t="s">
        <v>14261</v>
      </c>
      <c r="BF4916" t="s">
        <v>938</v>
      </c>
      <c r="BH4916">
        <v>149</v>
      </c>
      <c r="BI4916">
        <v>6131</v>
      </c>
      <c r="BJ4916" t="s">
        <v>7613</v>
      </c>
      <c r="BK4916" t="s">
        <v>939</v>
      </c>
    </row>
    <row r="4917" spans="43:63" x14ac:dyDescent="0.2">
      <c r="AQ4917">
        <v>143</v>
      </c>
      <c r="AR4917">
        <v>6140</v>
      </c>
      <c r="AS4917" t="s">
        <v>34856</v>
      </c>
      <c r="AT4917" t="s">
        <v>937</v>
      </c>
      <c r="AU4917">
        <v>143</v>
      </c>
      <c r="AV4917">
        <v>6140</v>
      </c>
      <c r="AW4917" t="s">
        <v>27958</v>
      </c>
      <c r="AX4917" t="s">
        <v>937</v>
      </c>
      <c r="AY4917">
        <v>145</v>
      </c>
      <c r="AZ4917">
        <v>6140</v>
      </c>
      <c r="BA4917" t="s">
        <v>21110</v>
      </c>
      <c r="BB4917" t="s">
        <v>936</v>
      </c>
      <c r="BC4917">
        <v>145</v>
      </c>
      <c r="BD4917">
        <v>6140</v>
      </c>
      <c r="BE4917" t="s">
        <v>14262</v>
      </c>
      <c r="BF4917" t="s">
        <v>936</v>
      </c>
      <c r="BH4917">
        <v>149</v>
      </c>
      <c r="BI4917">
        <v>6140</v>
      </c>
      <c r="BJ4917" t="s">
        <v>7614</v>
      </c>
      <c r="BK4917" t="s">
        <v>937</v>
      </c>
    </row>
    <row r="4918" spans="43:63" x14ac:dyDescent="0.2">
      <c r="AQ4918">
        <v>143</v>
      </c>
      <c r="AR4918">
        <v>6150</v>
      </c>
      <c r="AS4918" t="s">
        <v>34857</v>
      </c>
      <c r="AT4918" t="s">
        <v>936</v>
      </c>
      <c r="AU4918">
        <v>143</v>
      </c>
      <c r="AV4918">
        <v>6150</v>
      </c>
      <c r="AW4918" t="s">
        <v>27959</v>
      </c>
      <c r="AX4918" t="s">
        <v>936</v>
      </c>
      <c r="AY4918">
        <v>145</v>
      </c>
      <c r="AZ4918">
        <v>6150</v>
      </c>
      <c r="BA4918" t="s">
        <v>21111</v>
      </c>
      <c r="BB4918" t="s">
        <v>936</v>
      </c>
      <c r="BC4918">
        <v>145</v>
      </c>
      <c r="BD4918">
        <v>6150</v>
      </c>
      <c r="BE4918" t="s">
        <v>14263</v>
      </c>
      <c r="BF4918" t="s">
        <v>936</v>
      </c>
      <c r="BH4918">
        <v>149</v>
      </c>
      <c r="BI4918">
        <v>6150</v>
      </c>
      <c r="BJ4918" t="s">
        <v>7615</v>
      </c>
      <c r="BK4918" t="s">
        <v>937</v>
      </c>
    </row>
    <row r="4919" spans="43:63" x14ac:dyDescent="0.2">
      <c r="AQ4919">
        <v>143</v>
      </c>
      <c r="AR4919">
        <v>6160</v>
      </c>
      <c r="AS4919" t="s">
        <v>34858</v>
      </c>
      <c r="AT4919" t="s">
        <v>937</v>
      </c>
      <c r="AU4919">
        <v>143</v>
      </c>
      <c r="AV4919">
        <v>6160</v>
      </c>
      <c r="AW4919" t="s">
        <v>27960</v>
      </c>
      <c r="AX4919" t="s">
        <v>937</v>
      </c>
      <c r="AY4919">
        <v>145</v>
      </c>
      <c r="AZ4919">
        <v>6160</v>
      </c>
      <c r="BA4919" t="s">
        <v>21112</v>
      </c>
      <c r="BB4919" t="s">
        <v>936</v>
      </c>
      <c r="BC4919">
        <v>145</v>
      </c>
      <c r="BD4919">
        <v>6160</v>
      </c>
      <c r="BE4919" t="s">
        <v>14264</v>
      </c>
      <c r="BF4919" t="s">
        <v>936</v>
      </c>
      <c r="BH4919">
        <v>149</v>
      </c>
      <c r="BI4919">
        <v>6160</v>
      </c>
      <c r="BJ4919" t="s">
        <v>7616</v>
      </c>
      <c r="BK4919" t="s">
        <v>937</v>
      </c>
    </row>
    <row r="4920" spans="43:63" x14ac:dyDescent="0.2">
      <c r="AQ4920">
        <v>143</v>
      </c>
      <c r="AR4920">
        <v>6170</v>
      </c>
      <c r="AS4920" t="s">
        <v>34859</v>
      </c>
      <c r="AT4920" t="s">
        <v>936</v>
      </c>
      <c r="AU4920">
        <v>143</v>
      </c>
      <c r="AV4920">
        <v>6170</v>
      </c>
      <c r="AW4920" t="s">
        <v>27961</v>
      </c>
      <c r="AX4920" t="s">
        <v>936</v>
      </c>
      <c r="AY4920">
        <v>145</v>
      </c>
      <c r="AZ4920">
        <v>6170</v>
      </c>
      <c r="BA4920" t="s">
        <v>21113</v>
      </c>
      <c r="BB4920" t="s">
        <v>937</v>
      </c>
      <c r="BC4920">
        <v>145</v>
      </c>
      <c r="BD4920">
        <v>6170</v>
      </c>
      <c r="BE4920" t="s">
        <v>14265</v>
      </c>
      <c r="BF4920" t="s">
        <v>937</v>
      </c>
      <c r="BH4920">
        <v>149</v>
      </c>
      <c r="BI4920">
        <v>6170</v>
      </c>
      <c r="BJ4920" t="s">
        <v>7617</v>
      </c>
      <c r="BK4920" t="s">
        <v>937</v>
      </c>
    </row>
    <row r="4921" spans="43:63" x14ac:dyDescent="0.2">
      <c r="AQ4921">
        <v>143</v>
      </c>
      <c r="AR4921">
        <v>6180</v>
      </c>
      <c r="AS4921" t="s">
        <v>34860</v>
      </c>
      <c r="AT4921" t="s">
        <v>936</v>
      </c>
      <c r="AU4921">
        <v>143</v>
      </c>
      <c r="AV4921">
        <v>6180</v>
      </c>
      <c r="AW4921" t="s">
        <v>27962</v>
      </c>
      <c r="AX4921" t="s">
        <v>936</v>
      </c>
      <c r="AY4921">
        <v>145</v>
      </c>
      <c r="AZ4921">
        <v>6180</v>
      </c>
      <c r="BA4921" t="s">
        <v>21114</v>
      </c>
      <c r="BB4921" t="s">
        <v>936</v>
      </c>
      <c r="BC4921">
        <v>145</v>
      </c>
      <c r="BD4921">
        <v>6180</v>
      </c>
      <c r="BE4921" t="s">
        <v>14266</v>
      </c>
      <c r="BF4921" t="s">
        <v>936</v>
      </c>
      <c r="BH4921">
        <v>149</v>
      </c>
      <c r="BI4921">
        <v>6180</v>
      </c>
      <c r="BJ4921" t="s">
        <v>7618</v>
      </c>
      <c r="BK4921" t="s">
        <v>937</v>
      </c>
    </row>
    <row r="4922" spans="43:63" x14ac:dyDescent="0.2">
      <c r="AQ4922">
        <v>143</v>
      </c>
      <c r="AR4922">
        <v>6190</v>
      </c>
      <c r="AS4922" t="s">
        <v>34861</v>
      </c>
      <c r="AT4922" t="s">
        <v>937</v>
      </c>
      <c r="AU4922">
        <v>143</v>
      </c>
      <c r="AV4922">
        <v>6190</v>
      </c>
      <c r="AW4922" t="s">
        <v>27963</v>
      </c>
      <c r="AX4922" t="s">
        <v>937</v>
      </c>
      <c r="AY4922">
        <v>145</v>
      </c>
      <c r="AZ4922">
        <v>6190</v>
      </c>
      <c r="BA4922" t="s">
        <v>21115</v>
      </c>
      <c r="BB4922" t="s">
        <v>936</v>
      </c>
      <c r="BC4922">
        <v>145</v>
      </c>
      <c r="BD4922">
        <v>6190</v>
      </c>
      <c r="BE4922" t="s">
        <v>14267</v>
      </c>
      <c r="BF4922" t="s">
        <v>936</v>
      </c>
      <c r="BH4922">
        <v>149</v>
      </c>
      <c r="BI4922">
        <v>6190</v>
      </c>
      <c r="BJ4922" t="s">
        <v>7619</v>
      </c>
      <c r="BK4922" t="s">
        <v>937</v>
      </c>
    </row>
    <row r="4923" spans="43:63" x14ac:dyDescent="0.2">
      <c r="AQ4923">
        <v>143</v>
      </c>
      <c r="AR4923">
        <v>6200</v>
      </c>
      <c r="AS4923" t="s">
        <v>34862</v>
      </c>
      <c r="AT4923" t="s">
        <v>938</v>
      </c>
      <c r="AU4923">
        <v>143</v>
      </c>
      <c r="AV4923">
        <v>6200</v>
      </c>
      <c r="AW4923" t="s">
        <v>27964</v>
      </c>
      <c r="AX4923" t="s">
        <v>938</v>
      </c>
      <c r="AY4923">
        <v>145</v>
      </c>
      <c r="AZ4923">
        <v>6200</v>
      </c>
      <c r="BA4923" t="s">
        <v>21116</v>
      </c>
      <c r="BB4923" t="s">
        <v>936</v>
      </c>
      <c r="BC4923">
        <v>145</v>
      </c>
      <c r="BD4923">
        <v>6200</v>
      </c>
      <c r="BE4923" t="s">
        <v>14268</v>
      </c>
      <c r="BF4923" t="s">
        <v>936</v>
      </c>
      <c r="BH4923">
        <v>149</v>
      </c>
      <c r="BI4923">
        <v>6200</v>
      </c>
      <c r="BJ4923" t="s">
        <v>7620</v>
      </c>
      <c r="BK4923" t="s">
        <v>937</v>
      </c>
    </row>
    <row r="4924" spans="43:63" x14ac:dyDescent="0.2">
      <c r="AQ4924">
        <v>143</v>
      </c>
      <c r="AR4924">
        <v>6210</v>
      </c>
      <c r="AS4924" t="s">
        <v>34863</v>
      </c>
      <c r="AT4924" t="s">
        <v>936</v>
      </c>
      <c r="AU4924">
        <v>143</v>
      </c>
      <c r="AV4924">
        <v>6210</v>
      </c>
      <c r="AW4924" t="s">
        <v>27965</v>
      </c>
      <c r="AX4924" t="s">
        <v>936</v>
      </c>
      <c r="AY4924">
        <v>145</v>
      </c>
      <c r="AZ4924">
        <v>6210</v>
      </c>
      <c r="BA4924" t="s">
        <v>21117</v>
      </c>
      <c r="BB4924" t="s">
        <v>936</v>
      </c>
      <c r="BC4924">
        <v>145</v>
      </c>
      <c r="BD4924">
        <v>6210</v>
      </c>
      <c r="BE4924" t="s">
        <v>14269</v>
      </c>
      <c r="BF4924" t="s">
        <v>936</v>
      </c>
      <c r="BH4924">
        <v>149</v>
      </c>
      <c r="BI4924">
        <v>6210</v>
      </c>
      <c r="BJ4924" t="s">
        <v>7621</v>
      </c>
      <c r="BK4924" t="s">
        <v>936</v>
      </c>
    </row>
    <row r="4925" spans="43:63" x14ac:dyDescent="0.2">
      <c r="AQ4925">
        <v>143</v>
      </c>
      <c r="AR4925">
        <v>6240</v>
      </c>
      <c r="AS4925" t="s">
        <v>34864</v>
      </c>
      <c r="AT4925" t="s">
        <v>937</v>
      </c>
      <c r="AU4925">
        <v>143</v>
      </c>
      <c r="AV4925">
        <v>6240</v>
      </c>
      <c r="AW4925" t="s">
        <v>27966</v>
      </c>
      <c r="AX4925" t="s">
        <v>937</v>
      </c>
      <c r="AY4925">
        <v>145</v>
      </c>
      <c r="AZ4925">
        <v>6240</v>
      </c>
      <c r="BA4925" t="s">
        <v>21118</v>
      </c>
      <c r="BB4925" t="s">
        <v>936</v>
      </c>
      <c r="BC4925">
        <v>145</v>
      </c>
      <c r="BD4925">
        <v>6240</v>
      </c>
      <c r="BE4925" t="s">
        <v>14270</v>
      </c>
      <c r="BF4925" t="s">
        <v>936</v>
      </c>
      <c r="BH4925">
        <v>149</v>
      </c>
      <c r="BI4925">
        <v>6240</v>
      </c>
      <c r="BJ4925" t="s">
        <v>7622</v>
      </c>
      <c r="BK4925" t="s">
        <v>937</v>
      </c>
    </row>
    <row r="4926" spans="43:63" x14ac:dyDescent="0.2">
      <c r="AQ4926">
        <v>143</v>
      </c>
      <c r="AR4926">
        <v>6250</v>
      </c>
      <c r="AS4926" t="s">
        <v>34865</v>
      </c>
      <c r="AT4926" t="s">
        <v>936</v>
      </c>
      <c r="AU4926">
        <v>143</v>
      </c>
      <c r="AV4926">
        <v>6250</v>
      </c>
      <c r="AW4926" t="s">
        <v>27967</v>
      </c>
      <c r="AX4926" t="s">
        <v>936</v>
      </c>
      <c r="AY4926">
        <v>145</v>
      </c>
      <c r="AZ4926">
        <v>6250</v>
      </c>
      <c r="BA4926" t="s">
        <v>21119</v>
      </c>
      <c r="BB4926" t="s">
        <v>936</v>
      </c>
      <c r="BC4926">
        <v>145</v>
      </c>
      <c r="BD4926">
        <v>6250</v>
      </c>
      <c r="BE4926" t="s">
        <v>14271</v>
      </c>
      <c r="BF4926" t="s">
        <v>936</v>
      </c>
      <c r="BH4926">
        <v>149</v>
      </c>
      <c r="BI4926">
        <v>6250</v>
      </c>
      <c r="BJ4926" t="s">
        <v>7623</v>
      </c>
      <c r="BK4926" t="s">
        <v>936</v>
      </c>
    </row>
    <row r="4927" spans="43:63" x14ac:dyDescent="0.2">
      <c r="AQ4927">
        <v>143</v>
      </c>
      <c r="AR4927">
        <v>6256</v>
      </c>
      <c r="AS4927" t="s">
        <v>34866</v>
      </c>
      <c r="AT4927" t="s">
        <v>936</v>
      </c>
      <c r="AU4927">
        <v>143</v>
      </c>
      <c r="AV4927">
        <v>6256</v>
      </c>
      <c r="AW4927" t="s">
        <v>27968</v>
      </c>
      <c r="AX4927" t="s">
        <v>936</v>
      </c>
      <c r="AY4927">
        <v>145</v>
      </c>
      <c r="AZ4927">
        <v>6256</v>
      </c>
      <c r="BA4927" t="s">
        <v>21120</v>
      </c>
      <c r="BB4927" t="s">
        <v>936</v>
      </c>
      <c r="BC4927">
        <v>145</v>
      </c>
      <c r="BD4927">
        <v>6256</v>
      </c>
      <c r="BE4927" t="s">
        <v>14272</v>
      </c>
      <c r="BF4927" t="s">
        <v>936</v>
      </c>
      <c r="BH4927">
        <v>149</v>
      </c>
      <c r="BI4927">
        <v>6256</v>
      </c>
      <c r="BJ4927" t="s">
        <v>7624</v>
      </c>
      <c r="BK4927" t="s">
        <v>936</v>
      </c>
    </row>
    <row r="4928" spans="43:63" x14ac:dyDescent="0.2">
      <c r="AQ4928">
        <v>143</v>
      </c>
      <c r="AR4928">
        <v>6260</v>
      </c>
      <c r="AS4928" t="s">
        <v>34867</v>
      </c>
      <c r="AT4928" t="s">
        <v>936</v>
      </c>
      <c r="AU4928">
        <v>143</v>
      </c>
      <c r="AV4928">
        <v>6260</v>
      </c>
      <c r="AW4928" t="s">
        <v>27969</v>
      </c>
      <c r="AX4928" t="s">
        <v>936</v>
      </c>
      <c r="AY4928">
        <v>145</v>
      </c>
      <c r="AZ4928">
        <v>6260</v>
      </c>
      <c r="BA4928" t="s">
        <v>21121</v>
      </c>
      <c r="BB4928" t="s">
        <v>936</v>
      </c>
      <c r="BC4928">
        <v>145</v>
      </c>
      <c r="BD4928">
        <v>6260</v>
      </c>
      <c r="BE4928" t="s">
        <v>14273</v>
      </c>
      <c r="BF4928" t="s">
        <v>936</v>
      </c>
      <c r="BH4928">
        <v>149</v>
      </c>
      <c r="BI4928">
        <v>6260</v>
      </c>
      <c r="BJ4928" t="s">
        <v>7625</v>
      </c>
      <c r="BK4928" t="s">
        <v>937</v>
      </c>
    </row>
    <row r="4929" spans="43:63" x14ac:dyDescent="0.2">
      <c r="AQ4929">
        <v>143</v>
      </c>
      <c r="AR4929">
        <v>6270</v>
      </c>
      <c r="AS4929" t="s">
        <v>34868</v>
      </c>
      <c r="AT4929" t="s">
        <v>937</v>
      </c>
      <c r="AU4929">
        <v>143</v>
      </c>
      <c r="AV4929">
        <v>6270</v>
      </c>
      <c r="AW4929" t="s">
        <v>27970</v>
      </c>
      <c r="AX4929" t="s">
        <v>937</v>
      </c>
      <c r="AY4929">
        <v>145</v>
      </c>
      <c r="AZ4929">
        <v>6270</v>
      </c>
      <c r="BA4929" t="s">
        <v>21122</v>
      </c>
      <c r="BB4929" t="s">
        <v>936</v>
      </c>
      <c r="BC4929">
        <v>145</v>
      </c>
      <c r="BD4929">
        <v>6270</v>
      </c>
      <c r="BE4929" t="s">
        <v>14274</v>
      </c>
      <c r="BF4929" t="s">
        <v>936</v>
      </c>
      <c r="BH4929">
        <v>149</v>
      </c>
      <c r="BI4929">
        <v>6270</v>
      </c>
      <c r="BJ4929" t="s">
        <v>7626</v>
      </c>
      <c r="BK4929" t="s">
        <v>937</v>
      </c>
    </row>
    <row r="4930" spans="43:63" x14ac:dyDescent="0.2">
      <c r="AQ4930">
        <v>143</v>
      </c>
      <c r="AR4930">
        <v>6280</v>
      </c>
      <c r="AS4930" t="s">
        <v>34869</v>
      </c>
      <c r="AT4930" t="s">
        <v>936</v>
      </c>
      <c r="AU4930">
        <v>143</v>
      </c>
      <c r="AV4930">
        <v>6280</v>
      </c>
      <c r="AW4930" t="s">
        <v>27971</v>
      </c>
      <c r="AX4930" t="s">
        <v>936</v>
      </c>
      <c r="AY4930">
        <v>145</v>
      </c>
      <c r="AZ4930">
        <v>6280</v>
      </c>
      <c r="BA4930" t="s">
        <v>21123</v>
      </c>
      <c r="BB4930" t="s">
        <v>936</v>
      </c>
      <c r="BC4930">
        <v>145</v>
      </c>
      <c r="BD4930">
        <v>6280</v>
      </c>
      <c r="BE4930" t="s">
        <v>14275</v>
      </c>
      <c r="BF4930" t="s">
        <v>936</v>
      </c>
      <c r="BH4930">
        <v>149</v>
      </c>
      <c r="BI4930">
        <v>6280</v>
      </c>
      <c r="BJ4930" t="s">
        <v>7627</v>
      </c>
      <c r="BK4930" t="s">
        <v>936</v>
      </c>
    </row>
    <row r="4931" spans="43:63" x14ac:dyDescent="0.2">
      <c r="AQ4931">
        <v>143</v>
      </c>
      <c r="AR4931">
        <v>6290</v>
      </c>
      <c r="AS4931" t="s">
        <v>34870</v>
      </c>
      <c r="AT4931" t="s">
        <v>936</v>
      </c>
      <c r="AU4931">
        <v>143</v>
      </c>
      <c r="AV4931">
        <v>6290</v>
      </c>
      <c r="AW4931" t="s">
        <v>27972</v>
      </c>
      <c r="AX4931" t="s">
        <v>936</v>
      </c>
      <c r="AY4931">
        <v>145</v>
      </c>
      <c r="AZ4931">
        <v>6290</v>
      </c>
      <c r="BA4931" t="s">
        <v>21124</v>
      </c>
      <c r="BB4931" t="s">
        <v>938</v>
      </c>
      <c r="BC4931">
        <v>145</v>
      </c>
      <c r="BD4931">
        <v>6290</v>
      </c>
      <c r="BE4931" t="s">
        <v>14276</v>
      </c>
      <c r="BF4931" t="s">
        <v>938</v>
      </c>
      <c r="BH4931">
        <v>149</v>
      </c>
      <c r="BI4931">
        <v>6290</v>
      </c>
      <c r="BJ4931" t="s">
        <v>7628</v>
      </c>
      <c r="BK4931" t="s">
        <v>937</v>
      </c>
    </row>
    <row r="4932" spans="43:63" x14ac:dyDescent="0.2">
      <c r="AQ4932">
        <v>143</v>
      </c>
      <c r="AR4932">
        <v>6300</v>
      </c>
      <c r="AS4932" t="s">
        <v>34871</v>
      </c>
      <c r="AT4932" t="s">
        <v>936</v>
      </c>
      <c r="AU4932">
        <v>143</v>
      </c>
      <c r="AV4932">
        <v>6300</v>
      </c>
      <c r="AW4932" t="s">
        <v>27973</v>
      </c>
      <c r="AX4932" t="s">
        <v>936</v>
      </c>
      <c r="AY4932">
        <v>145</v>
      </c>
      <c r="AZ4932">
        <v>6300</v>
      </c>
      <c r="BA4932" t="s">
        <v>21125</v>
      </c>
      <c r="BB4932" t="s">
        <v>938</v>
      </c>
      <c r="BC4932">
        <v>145</v>
      </c>
      <c r="BD4932">
        <v>6300</v>
      </c>
      <c r="BE4932" t="s">
        <v>14277</v>
      </c>
      <c r="BF4932" t="s">
        <v>938</v>
      </c>
      <c r="BH4932">
        <v>149</v>
      </c>
      <c r="BI4932">
        <v>6300</v>
      </c>
      <c r="BJ4932" t="s">
        <v>7629</v>
      </c>
      <c r="BK4932" t="s">
        <v>936</v>
      </c>
    </row>
    <row r="4933" spans="43:63" x14ac:dyDescent="0.2">
      <c r="AQ4933">
        <v>143</v>
      </c>
      <c r="AR4933">
        <v>6310</v>
      </c>
      <c r="AS4933" t="s">
        <v>34872</v>
      </c>
      <c r="AT4933" t="s">
        <v>936</v>
      </c>
      <c r="AU4933">
        <v>143</v>
      </c>
      <c r="AV4933">
        <v>6310</v>
      </c>
      <c r="AW4933" t="s">
        <v>27974</v>
      </c>
      <c r="AX4933" t="s">
        <v>936</v>
      </c>
      <c r="AY4933">
        <v>145</v>
      </c>
      <c r="AZ4933">
        <v>6310</v>
      </c>
      <c r="BA4933" t="s">
        <v>21126</v>
      </c>
      <c r="BB4933" t="s">
        <v>938</v>
      </c>
      <c r="BC4933">
        <v>145</v>
      </c>
      <c r="BD4933">
        <v>6310</v>
      </c>
      <c r="BE4933" t="s">
        <v>14278</v>
      </c>
      <c r="BF4933" t="s">
        <v>938</v>
      </c>
      <c r="BH4933">
        <v>149</v>
      </c>
      <c r="BI4933">
        <v>6310</v>
      </c>
      <c r="BJ4933" t="s">
        <v>7630</v>
      </c>
      <c r="BK4933" t="s">
        <v>936</v>
      </c>
    </row>
    <row r="4934" spans="43:63" x14ac:dyDescent="0.2">
      <c r="AQ4934">
        <v>143</v>
      </c>
      <c r="AR4934">
        <v>6320</v>
      </c>
      <c r="AS4934" t="s">
        <v>34873</v>
      </c>
      <c r="AT4934" t="s">
        <v>936</v>
      </c>
      <c r="AU4934">
        <v>143</v>
      </c>
      <c r="AV4934">
        <v>6320</v>
      </c>
      <c r="AW4934" t="s">
        <v>27975</v>
      </c>
      <c r="AX4934" t="s">
        <v>936</v>
      </c>
      <c r="AY4934">
        <v>145</v>
      </c>
      <c r="AZ4934">
        <v>6320</v>
      </c>
      <c r="BA4934" t="s">
        <v>21127</v>
      </c>
      <c r="BB4934" t="s">
        <v>938</v>
      </c>
      <c r="BC4934">
        <v>145</v>
      </c>
      <c r="BD4934">
        <v>6320</v>
      </c>
      <c r="BE4934" t="s">
        <v>14279</v>
      </c>
      <c r="BF4934" t="s">
        <v>938</v>
      </c>
      <c r="BH4934">
        <v>149</v>
      </c>
      <c r="BI4934">
        <v>6320</v>
      </c>
      <c r="BJ4934" t="s">
        <v>7631</v>
      </c>
      <c r="BK4934" t="s">
        <v>936</v>
      </c>
    </row>
    <row r="4935" spans="43:63" x14ac:dyDescent="0.2">
      <c r="AQ4935">
        <v>143</v>
      </c>
      <c r="AR4935">
        <v>6330</v>
      </c>
      <c r="AS4935" t="s">
        <v>34874</v>
      </c>
      <c r="AT4935" t="s">
        <v>936</v>
      </c>
      <c r="AU4935">
        <v>143</v>
      </c>
      <c r="AV4935">
        <v>6330</v>
      </c>
      <c r="AW4935" t="s">
        <v>27976</v>
      </c>
      <c r="AX4935" t="s">
        <v>936</v>
      </c>
      <c r="AY4935">
        <v>145</v>
      </c>
      <c r="AZ4935">
        <v>6330</v>
      </c>
      <c r="BA4935" t="s">
        <v>21128</v>
      </c>
      <c r="BB4935" t="s">
        <v>936</v>
      </c>
      <c r="BC4935">
        <v>145</v>
      </c>
      <c r="BD4935">
        <v>6330</v>
      </c>
      <c r="BE4935" t="s">
        <v>14280</v>
      </c>
      <c r="BF4935" t="s">
        <v>936</v>
      </c>
      <c r="BH4935">
        <v>149</v>
      </c>
      <c r="BI4935">
        <v>6330</v>
      </c>
      <c r="BJ4935" t="s">
        <v>7632</v>
      </c>
      <c r="BK4935" t="s">
        <v>936</v>
      </c>
    </row>
    <row r="4936" spans="43:63" x14ac:dyDescent="0.2">
      <c r="AQ4936">
        <v>143</v>
      </c>
      <c r="AR4936">
        <v>6340</v>
      </c>
      <c r="AS4936" t="s">
        <v>34875</v>
      </c>
      <c r="AT4936" t="s">
        <v>936</v>
      </c>
      <c r="AU4936">
        <v>143</v>
      </c>
      <c r="AV4936">
        <v>6340</v>
      </c>
      <c r="AW4936" t="s">
        <v>27977</v>
      </c>
      <c r="AX4936" t="s">
        <v>936</v>
      </c>
      <c r="AY4936">
        <v>145</v>
      </c>
      <c r="AZ4936">
        <v>6340</v>
      </c>
      <c r="BA4936" t="s">
        <v>21129</v>
      </c>
      <c r="BB4936" t="s">
        <v>938</v>
      </c>
      <c r="BC4936">
        <v>145</v>
      </c>
      <c r="BD4936">
        <v>6340</v>
      </c>
      <c r="BE4936" t="s">
        <v>14281</v>
      </c>
      <c r="BF4936" t="s">
        <v>938</v>
      </c>
      <c r="BH4936">
        <v>149</v>
      </c>
      <c r="BI4936">
        <v>6340</v>
      </c>
      <c r="BJ4936" t="s">
        <v>7633</v>
      </c>
      <c r="BK4936" t="s">
        <v>936</v>
      </c>
    </row>
    <row r="4937" spans="43:63" x14ac:dyDescent="0.2">
      <c r="AQ4937">
        <v>143</v>
      </c>
      <c r="AR4937">
        <v>6350</v>
      </c>
      <c r="AS4937" t="s">
        <v>34876</v>
      </c>
      <c r="AT4937" t="s">
        <v>936</v>
      </c>
      <c r="AU4937">
        <v>143</v>
      </c>
      <c r="AV4937">
        <v>6350</v>
      </c>
      <c r="AW4937" t="s">
        <v>27978</v>
      </c>
      <c r="AX4937" t="s">
        <v>936</v>
      </c>
      <c r="AY4937">
        <v>145</v>
      </c>
      <c r="AZ4937">
        <v>6350</v>
      </c>
      <c r="BA4937" t="s">
        <v>21130</v>
      </c>
      <c r="BB4937" t="s">
        <v>938</v>
      </c>
      <c r="BC4937">
        <v>145</v>
      </c>
      <c r="BD4937">
        <v>6350</v>
      </c>
      <c r="BE4937" t="s">
        <v>14282</v>
      </c>
      <c r="BF4937" t="s">
        <v>938</v>
      </c>
      <c r="BH4937">
        <v>149</v>
      </c>
      <c r="BI4937">
        <v>6350</v>
      </c>
      <c r="BJ4937" t="s">
        <v>7634</v>
      </c>
      <c r="BK4937" t="s">
        <v>936</v>
      </c>
    </row>
    <row r="4938" spans="43:63" x14ac:dyDescent="0.2">
      <c r="AQ4938">
        <v>143</v>
      </c>
      <c r="AR4938">
        <v>6360</v>
      </c>
      <c r="AS4938" t="s">
        <v>34877</v>
      </c>
      <c r="AT4938" t="s">
        <v>936</v>
      </c>
      <c r="AU4938">
        <v>143</v>
      </c>
      <c r="AV4938">
        <v>6360</v>
      </c>
      <c r="AW4938" t="s">
        <v>27979</v>
      </c>
      <c r="AX4938" t="s">
        <v>936</v>
      </c>
      <c r="AY4938">
        <v>145</v>
      </c>
      <c r="AZ4938">
        <v>6360</v>
      </c>
      <c r="BA4938" t="s">
        <v>21131</v>
      </c>
      <c r="BB4938" t="s">
        <v>936</v>
      </c>
      <c r="BC4938">
        <v>145</v>
      </c>
      <c r="BD4938">
        <v>6360</v>
      </c>
      <c r="BE4938" t="s">
        <v>14283</v>
      </c>
      <c r="BF4938" t="s">
        <v>936</v>
      </c>
      <c r="BH4938">
        <v>149</v>
      </c>
      <c r="BI4938">
        <v>6360</v>
      </c>
      <c r="BJ4938" t="s">
        <v>7635</v>
      </c>
      <c r="BK4938" t="s">
        <v>936</v>
      </c>
    </row>
    <row r="4939" spans="43:63" x14ac:dyDescent="0.2">
      <c r="AQ4939">
        <v>143</v>
      </c>
      <c r="AR4939">
        <v>7205</v>
      </c>
      <c r="AS4939" t="s">
        <v>34878</v>
      </c>
      <c r="AT4939" t="s">
        <v>936</v>
      </c>
      <c r="AU4939">
        <v>143</v>
      </c>
      <c r="AV4939">
        <v>7205</v>
      </c>
      <c r="AW4939" t="s">
        <v>27980</v>
      </c>
      <c r="AX4939" t="s">
        <v>936</v>
      </c>
      <c r="AY4939">
        <v>145</v>
      </c>
      <c r="AZ4939">
        <v>7205</v>
      </c>
      <c r="BA4939" t="s">
        <v>21132</v>
      </c>
      <c r="BB4939" t="s">
        <v>937</v>
      </c>
      <c r="BC4939">
        <v>145</v>
      </c>
      <c r="BD4939">
        <v>7205</v>
      </c>
      <c r="BE4939" t="s">
        <v>14284</v>
      </c>
      <c r="BF4939" t="s">
        <v>937</v>
      </c>
      <c r="BH4939">
        <v>149</v>
      </c>
      <c r="BI4939">
        <v>7205</v>
      </c>
      <c r="BJ4939" t="s">
        <v>7636</v>
      </c>
      <c r="BK4939" t="s">
        <v>937</v>
      </c>
    </row>
    <row r="4940" spans="43:63" x14ac:dyDescent="0.2">
      <c r="AQ4940">
        <v>143</v>
      </c>
      <c r="AR4940">
        <v>7206</v>
      </c>
      <c r="AS4940" t="s">
        <v>34879</v>
      </c>
      <c r="AT4940" t="s">
        <v>936</v>
      </c>
      <c r="AU4940">
        <v>143</v>
      </c>
      <c r="AV4940">
        <v>7206</v>
      </c>
      <c r="AW4940" t="s">
        <v>27981</v>
      </c>
      <c r="AX4940" t="s">
        <v>936</v>
      </c>
      <c r="AY4940">
        <v>145</v>
      </c>
      <c r="AZ4940">
        <v>7206</v>
      </c>
      <c r="BA4940" t="s">
        <v>21133</v>
      </c>
      <c r="BB4940" t="s">
        <v>936</v>
      </c>
      <c r="BC4940">
        <v>145</v>
      </c>
      <c r="BD4940">
        <v>7206</v>
      </c>
      <c r="BE4940" t="s">
        <v>14285</v>
      </c>
      <c r="BF4940" t="s">
        <v>936</v>
      </c>
      <c r="BH4940">
        <v>149</v>
      </c>
      <c r="BI4940">
        <v>7206</v>
      </c>
      <c r="BJ4940" t="s">
        <v>7637</v>
      </c>
      <c r="BK4940" t="s">
        <v>936</v>
      </c>
    </row>
    <row r="4941" spans="43:63" x14ac:dyDescent="0.2">
      <c r="AQ4941">
        <v>143</v>
      </c>
      <c r="AR4941">
        <v>7207</v>
      </c>
      <c r="AS4941" t="s">
        <v>34880</v>
      </c>
      <c r="AT4941" t="s">
        <v>936</v>
      </c>
      <c r="AU4941">
        <v>143</v>
      </c>
      <c r="AV4941">
        <v>7207</v>
      </c>
      <c r="AW4941" t="s">
        <v>27982</v>
      </c>
      <c r="AX4941" t="s">
        <v>936</v>
      </c>
      <c r="AY4941">
        <v>145</v>
      </c>
      <c r="AZ4941">
        <v>7207</v>
      </c>
      <c r="BA4941" t="s">
        <v>21134</v>
      </c>
      <c r="BB4941" t="s">
        <v>936</v>
      </c>
      <c r="BC4941">
        <v>145</v>
      </c>
      <c r="BD4941">
        <v>7207</v>
      </c>
      <c r="BE4941" t="s">
        <v>14286</v>
      </c>
      <c r="BF4941" t="s">
        <v>936</v>
      </c>
      <c r="BH4941">
        <v>149</v>
      </c>
      <c r="BI4941">
        <v>7207</v>
      </c>
      <c r="BJ4941" t="s">
        <v>7638</v>
      </c>
      <c r="BK4941" t="s">
        <v>936</v>
      </c>
    </row>
    <row r="4942" spans="43:63" x14ac:dyDescent="0.2">
      <c r="AQ4942">
        <v>143</v>
      </c>
      <c r="AR4942">
        <v>7210</v>
      </c>
      <c r="AS4942" t="s">
        <v>34881</v>
      </c>
      <c r="AT4942" t="s">
        <v>937</v>
      </c>
      <c r="AU4942">
        <v>143</v>
      </c>
      <c r="AV4942">
        <v>7210</v>
      </c>
      <c r="AW4942" t="s">
        <v>27983</v>
      </c>
      <c r="AX4942" t="s">
        <v>937</v>
      </c>
      <c r="AY4942">
        <v>145</v>
      </c>
      <c r="AZ4942">
        <v>7210</v>
      </c>
      <c r="BA4942" t="s">
        <v>21135</v>
      </c>
      <c r="BB4942" t="s">
        <v>936</v>
      </c>
      <c r="BC4942">
        <v>145</v>
      </c>
      <c r="BD4942">
        <v>7210</v>
      </c>
      <c r="BE4942" t="s">
        <v>14287</v>
      </c>
      <c r="BF4942" t="s">
        <v>936</v>
      </c>
      <c r="BH4942">
        <v>149</v>
      </c>
      <c r="BI4942">
        <v>7210</v>
      </c>
      <c r="BJ4942" t="s">
        <v>7639</v>
      </c>
      <c r="BK4942" t="s">
        <v>937</v>
      </c>
    </row>
    <row r="4943" spans="43:63" x14ac:dyDescent="0.2">
      <c r="AQ4943">
        <v>143</v>
      </c>
      <c r="AR4943">
        <v>8073</v>
      </c>
      <c r="AS4943" t="s">
        <v>34882</v>
      </c>
      <c r="AT4943" t="s">
        <v>936</v>
      </c>
      <c r="AU4943">
        <v>143</v>
      </c>
      <c r="AV4943">
        <v>8073</v>
      </c>
      <c r="AW4943" t="s">
        <v>27984</v>
      </c>
      <c r="AX4943" t="s">
        <v>936</v>
      </c>
      <c r="AY4943">
        <v>145</v>
      </c>
      <c r="AZ4943">
        <v>8073</v>
      </c>
      <c r="BA4943" t="s">
        <v>21136</v>
      </c>
      <c r="BB4943" t="s">
        <v>938</v>
      </c>
      <c r="BC4943">
        <v>145</v>
      </c>
      <c r="BD4943">
        <v>8073</v>
      </c>
      <c r="BE4943" t="s">
        <v>14288</v>
      </c>
      <c r="BF4943" t="s">
        <v>938</v>
      </c>
      <c r="BH4943">
        <v>149</v>
      </c>
      <c r="BI4943">
        <v>8073</v>
      </c>
      <c r="BJ4943" t="s">
        <v>7640</v>
      </c>
      <c r="BK4943" t="s">
        <v>936</v>
      </c>
    </row>
    <row r="4944" spans="43:63" x14ac:dyDescent="0.2">
      <c r="AQ4944">
        <v>143</v>
      </c>
      <c r="AR4944">
        <v>8074</v>
      </c>
      <c r="AS4944" t="s">
        <v>34883</v>
      </c>
      <c r="AT4944" t="s">
        <v>937</v>
      </c>
      <c r="AU4944">
        <v>143</v>
      </c>
      <c r="AV4944">
        <v>8074</v>
      </c>
      <c r="AW4944" t="s">
        <v>27985</v>
      </c>
      <c r="AX4944" t="s">
        <v>937</v>
      </c>
      <c r="AY4944">
        <v>145</v>
      </c>
      <c r="AZ4944">
        <v>8074</v>
      </c>
      <c r="BA4944" t="s">
        <v>21137</v>
      </c>
      <c r="BB4944" t="s">
        <v>937</v>
      </c>
      <c r="BC4944">
        <v>145</v>
      </c>
      <c r="BD4944">
        <v>8074</v>
      </c>
      <c r="BE4944" t="s">
        <v>14289</v>
      </c>
      <c r="BF4944" t="s">
        <v>937</v>
      </c>
      <c r="BH4944">
        <v>149</v>
      </c>
      <c r="BI4944">
        <v>8074</v>
      </c>
      <c r="BJ4944" t="s">
        <v>7641</v>
      </c>
      <c r="BK4944" t="s">
        <v>937</v>
      </c>
    </row>
    <row r="4945" spans="43:63" x14ac:dyDescent="0.2">
      <c r="AQ4945">
        <v>143</v>
      </c>
      <c r="AR4945">
        <v>8075</v>
      </c>
      <c r="AS4945" t="s">
        <v>34884</v>
      </c>
      <c r="AT4945" t="s">
        <v>936</v>
      </c>
      <c r="AU4945">
        <v>143</v>
      </c>
      <c r="AV4945">
        <v>8075</v>
      </c>
      <c r="AW4945" t="s">
        <v>27986</v>
      </c>
      <c r="AX4945" t="s">
        <v>936</v>
      </c>
      <c r="AY4945">
        <v>145</v>
      </c>
      <c r="AZ4945">
        <v>8075</v>
      </c>
      <c r="BA4945" t="s">
        <v>21138</v>
      </c>
      <c r="BB4945" t="s">
        <v>938</v>
      </c>
      <c r="BC4945">
        <v>145</v>
      </c>
      <c r="BD4945">
        <v>8075</v>
      </c>
      <c r="BE4945" t="s">
        <v>14290</v>
      </c>
      <c r="BF4945" t="s">
        <v>938</v>
      </c>
      <c r="BH4945">
        <v>149</v>
      </c>
      <c r="BI4945">
        <v>8075</v>
      </c>
      <c r="BJ4945" t="s">
        <v>7642</v>
      </c>
      <c r="BK4945" t="s">
        <v>937</v>
      </c>
    </row>
    <row r="4946" spans="43:63" x14ac:dyDescent="0.2">
      <c r="AQ4946">
        <v>143</v>
      </c>
      <c r="AR4946">
        <v>8076</v>
      </c>
      <c r="AS4946" t="s">
        <v>34885</v>
      </c>
      <c r="AT4946" t="s">
        <v>937</v>
      </c>
      <c r="AU4946">
        <v>143</v>
      </c>
      <c r="AV4946">
        <v>8076</v>
      </c>
      <c r="AW4946" t="s">
        <v>27987</v>
      </c>
      <c r="AX4946" t="s">
        <v>937</v>
      </c>
      <c r="AY4946">
        <v>145</v>
      </c>
      <c r="AZ4946">
        <v>8076</v>
      </c>
      <c r="BA4946" t="s">
        <v>21139</v>
      </c>
      <c r="BB4946" t="s">
        <v>937</v>
      </c>
      <c r="BC4946">
        <v>145</v>
      </c>
      <c r="BD4946">
        <v>8076</v>
      </c>
      <c r="BE4946" t="s">
        <v>14291</v>
      </c>
      <c r="BF4946" t="s">
        <v>937</v>
      </c>
      <c r="BH4946">
        <v>149</v>
      </c>
      <c r="BI4946">
        <v>8076</v>
      </c>
      <c r="BJ4946" t="s">
        <v>7643</v>
      </c>
      <c r="BK4946" t="s">
        <v>938</v>
      </c>
    </row>
    <row r="4947" spans="43:63" x14ac:dyDescent="0.2">
      <c r="AQ4947">
        <v>143</v>
      </c>
      <c r="AR4947">
        <v>8077</v>
      </c>
      <c r="AS4947" t="s">
        <v>34886</v>
      </c>
      <c r="AT4947" t="s">
        <v>937</v>
      </c>
      <c r="AU4947">
        <v>143</v>
      </c>
      <c r="AV4947">
        <v>8077</v>
      </c>
      <c r="AW4947" t="s">
        <v>27988</v>
      </c>
      <c r="AX4947" t="s">
        <v>937</v>
      </c>
      <c r="AY4947">
        <v>145</v>
      </c>
      <c r="AZ4947">
        <v>8077</v>
      </c>
      <c r="BA4947" t="s">
        <v>21140</v>
      </c>
      <c r="BB4947" t="s">
        <v>938</v>
      </c>
      <c r="BC4947">
        <v>145</v>
      </c>
      <c r="BD4947">
        <v>8077</v>
      </c>
      <c r="BE4947" t="s">
        <v>14292</v>
      </c>
      <c r="BF4947" t="s">
        <v>938</v>
      </c>
      <c r="BH4947">
        <v>149</v>
      </c>
      <c r="BI4947">
        <v>8077</v>
      </c>
      <c r="BJ4947" t="s">
        <v>7644</v>
      </c>
      <c r="BK4947" t="s">
        <v>937</v>
      </c>
    </row>
    <row r="4948" spans="43:63" x14ac:dyDescent="0.2">
      <c r="AQ4948">
        <v>143</v>
      </c>
      <c r="AR4948">
        <v>8078</v>
      </c>
      <c r="AS4948" t="s">
        <v>34887</v>
      </c>
      <c r="AT4948" t="s">
        <v>937</v>
      </c>
      <c r="AU4948">
        <v>143</v>
      </c>
      <c r="AV4948">
        <v>8078</v>
      </c>
      <c r="AW4948" t="s">
        <v>27989</v>
      </c>
      <c r="AX4948" t="s">
        <v>937</v>
      </c>
      <c r="AY4948">
        <v>145</v>
      </c>
      <c r="AZ4948">
        <v>8078</v>
      </c>
      <c r="BA4948" t="s">
        <v>21141</v>
      </c>
      <c r="BB4948" t="s">
        <v>937</v>
      </c>
      <c r="BC4948">
        <v>145</v>
      </c>
      <c r="BD4948">
        <v>8078</v>
      </c>
      <c r="BE4948" t="s">
        <v>14293</v>
      </c>
      <c r="BF4948" t="s">
        <v>937</v>
      </c>
      <c r="BH4948">
        <v>149</v>
      </c>
      <c r="BI4948">
        <v>8078</v>
      </c>
      <c r="BJ4948" t="s">
        <v>7645</v>
      </c>
      <c r="BK4948" t="s">
        <v>937</v>
      </c>
    </row>
    <row r="4949" spans="43:63" x14ac:dyDescent="0.2">
      <c r="AQ4949">
        <v>143</v>
      </c>
      <c r="AR4949">
        <v>8079</v>
      </c>
      <c r="AS4949" t="s">
        <v>34888</v>
      </c>
      <c r="AT4949" t="s">
        <v>936</v>
      </c>
      <c r="AU4949">
        <v>143</v>
      </c>
      <c r="AV4949">
        <v>8079</v>
      </c>
      <c r="AW4949" t="s">
        <v>27990</v>
      </c>
      <c r="AX4949" t="s">
        <v>936</v>
      </c>
      <c r="AY4949">
        <v>145</v>
      </c>
      <c r="AZ4949">
        <v>8079</v>
      </c>
      <c r="BA4949" t="s">
        <v>21142</v>
      </c>
      <c r="BB4949" t="s">
        <v>938</v>
      </c>
      <c r="BC4949">
        <v>145</v>
      </c>
      <c r="BD4949">
        <v>8079</v>
      </c>
      <c r="BE4949" t="s">
        <v>14294</v>
      </c>
      <c r="BF4949" t="s">
        <v>938</v>
      </c>
      <c r="BH4949">
        <v>149</v>
      </c>
      <c r="BI4949">
        <v>8079</v>
      </c>
      <c r="BJ4949" t="s">
        <v>7646</v>
      </c>
      <c r="BK4949" t="s">
        <v>937</v>
      </c>
    </row>
    <row r="4950" spans="43:63" x14ac:dyDescent="0.2">
      <c r="AQ4950">
        <v>143</v>
      </c>
      <c r="AR4950">
        <v>8080</v>
      </c>
      <c r="AS4950" t="s">
        <v>34889</v>
      </c>
      <c r="AT4950" t="s">
        <v>937</v>
      </c>
      <c r="AU4950">
        <v>143</v>
      </c>
      <c r="AV4950">
        <v>8080</v>
      </c>
      <c r="AW4950" t="s">
        <v>27991</v>
      </c>
      <c r="AX4950" t="s">
        <v>937</v>
      </c>
      <c r="AY4950">
        <v>145</v>
      </c>
      <c r="AZ4950">
        <v>8080</v>
      </c>
      <c r="BA4950" t="s">
        <v>21143</v>
      </c>
      <c r="BB4950" t="s">
        <v>937</v>
      </c>
      <c r="BC4950">
        <v>145</v>
      </c>
      <c r="BD4950">
        <v>8080</v>
      </c>
      <c r="BE4950" t="s">
        <v>14295</v>
      </c>
      <c r="BF4950" t="s">
        <v>937</v>
      </c>
      <c r="BH4950">
        <v>149</v>
      </c>
      <c r="BI4950">
        <v>8080</v>
      </c>
      <c r="BJ4950" t="s">
        <v>7647</v>
      </c>
      <c r="BK4950" t="s">
        <v>937</v>
      </c>
    </row>
    <row r="4951" spans="43:63" x14ac:dyDescent="0.2">
      <c r="AQ4951">
        <v>143</v>
      </c>
      <c r="AR4951">
        <v>8081</v>
      </c>
      <c r="AS4951" t="s">
        <v>34890</v>
      </c>
      <c r="AT4951" t="s">
        <v>936</v>
      </c>
      <c r="AU4951">
        <v>143</v>
      </c>
      <c r="AV4951">
        <v>8081</v>
      </c>
      <c r="AW4951" t="s">
        <v>27992</v>
      </c>
      <c r="AX4951" t="s">
        <v>936</v>
      </c>
      <c r="AY4951">
        <v>145</v>
      </c>
      <c r="AZ4951">
        <v>8081</v>
      </c>
      <c r="BA4951" t="s">
        <v>21144</v>
      </c>
      <c r="BB4951" t="s">
        <v>938</v>
      </c>
      <c r="BC4951">
        <v>145</v>
      </c>
      <c r="BD4951">
        <v>8081</v>
      </c>
      <c r="BE4951" t="s">
        <v>14296</v>
      </c>
      <c r="BF4951" t="s">
        <v>938</v>
      </c>
      <c r="BH4951">
        <v>149</v>
      </c>
      <c r="BI4951">
        <v>8081</v>
      </c>
      <c r="BJ4951" t="s">
        <v>7648</v>
      </c>
      <c r="BK4951" t="s">
        <v>937</v>
      </c>
    </row>
    <row r="4952" spans="43:63" x14ac:dyDescent="0.2">
      <c r="AQ4952">
        <v>143</v>
      </c>
      <c r="AR4952">
        <v>8082</v>
      </c>
      <c r="AS4952" t="s">
        <v>34891</v>
      </c>
      <c r="AT4952" t="s">
        <v>937</v>
      </c>
      <c r="AU4952">
        <v>143</v>
      </c>
      <c r="AV4952">
        <v>8082</v>
      </c>
      <c r="AW4952" t="s">
        <v>27993</v>
      </c>
      <c r="AX4952" t="s">
        <v>937</v>
      </c>
      <c r="AY4952">
        <v>145</v>
      </c>
      <c r="AZ4952">
        <v>8082</v>
      </c>
      <c r="BA4952" t="s">
        <v>21145</v>
      </c>
      <c r="BB4952" t="s">
        <v>937</v>
      </c>
      <c r="BC4952">
        <v>145</v>
      </c>
      <c r="BD4952">
        <v>8082</v>
      </c>
      <c r="BE4952" t="s">
        <v>14297</v>
      </c>
      <c r="BF4952" t="s">
        <v>937</v>
      </c>
      <c r="BH4952">
        <v>149</v>
      </c>
      <c r="BI4952">
        <v>8082</v>
      </c>
      <c r="BJ4952" t="s">
        <v>7649</v>
      </c>
      <c r="BK4952" t="s">
        <v>938</v>
      </c>
    </row>
    <row r="4953" spans="43:63" x14ac:dyDescent="0.2">
      <c r="AQ4953">
        <v>143</v>
      </c>
      <c r="AR4953">
        <v>8083</v>
      </c>
      <c r="AS4953" t="s">
        <v>34892</v>
      </c>
      <c r="AT4953" t="s">
        <v>936</v>
      </c>
      <c r="AU4953">
        <v>143</v>
      </c>
      <c r="AV4953">
        <v>8083</v>
      </c>
      <c r="AW4953" t="s">
        <v>27994</v>
      </c>
      <c r="AX4953" t="s">
        <v>936</v>
      </c>
      <c r="AY4953">
        <v>145</v>
      </c>
      <c r="AZ4953">
        <v>8083</v>
      </c>
      <c r="BA4953" t="s">
        <v>21146</v>
      </c>
      <c r="BB4953" t="s">
        <v>938</v>
      </c>
      <c r="BC4953">
        <v>145</v>
      </c>
      <c r="BD4953">
        <v>8083</v>
      </c>
      <c r="BE4953" t="s">
        <v>14298</v>
      </c>
      <c r="BF4953" t="s">
        <v>938</v>
      </c>
      <c r="BH4953">
        <v>149</v>
      </c>
      <c r="BI4953">
        <v>8083</v>
      </c>
      <c r="BJ4953" t="s">
        <v>7650</v>
      </c>
      <c r="BK4953" t="s">
        <v>937</v>
      </c>
    </row>
    <row r="4954" spans="43:63" x14ac:dyDescent="0.2">
      <c r="AQ4954">
        <v>143</v>
      </c>
      <c r="AR4954">
        <v>8084</v>
      </c>
      <c r="AS4954" t="s">
        <v>34893</v>
      </c>
      <c r="AT4954" t="s">
        <v>937</v>
      </c>
      <c r="AU4954">
        <v>143</v>
      </c>
      <c r="AV4954">
        <v>8084</v>
      </c>
      <c r="AW4954" t="s">
        <v>27995</v>
      </c>
      <c r="AX4954" t="s">
        <v>937</v>
      </c>
      <c r="AY4954">
        <v>145</v>
      </c>
      <c r="AZ4954">
        <v>8084</v>
      </c>
      <c r="BA4954" t="s">
        <v>21147</v>
      </c>
      <c r="BB4954" t="s">
        <v>937</v>
      </c>
      <c r="BC4954">
        <v>145</v>
      </c>
      <c r="BD4954">
        <v>8084</v>
      </c>
      <c r="BE4954" t="s">
        <v>14299</v>
      </c>
      <c r="BF4954" t="s">
        <v>937</v>
      </c>
      <c r="BH4954">
        <v>149</v>
      </c>
      <c r="BI4954">
        <v>8084</v>
      </c>
      <c r="BJ4954" t="s">
        <v>7651</v>
      </c>
      <c r="BK4954" t="s">
        <v>937</v>
      </c>
    </row>
    <row r="4955" spans="43:63" x14ac:dyDescent="0.2">
      <c r="AQ4955">
        <v>145</v>
      </c>
      <c r="AR4955">
        <v>6010</v>
      </c>
      <c r="AS4955" t="s">
        <v>34894</v>
      </c>
      <c r="AT4955" t="s">
        <v>936</v>
      </c>
      <c r="AU4955">
        <v>145</v>
      </c>
      <c r="AV4955">
        <v>6010</v>
      </c>
      <c r="AW4955" t="s">
        <v>27996</v>
      </c>
      <c r="AX4955" t="s">
        <v>936</v>
      </c>
      <c r="AY4955">
        <v>147</v>
      </c>
      <c r="AZ4955">
        <v>6010</v>
      </c>
      <c r="BA4955" t="s">
        <v>21148</v>
      </c>
      <c r="BB4955" t="s">
        <v>937</v>
      </c>
      <c r="BC4955">
        <v>147</v>
      </c>
      <c r="BD4955">
        <v>6010</v>
      </c>
      <c r="BE4955" t="s">
        <v>14300</v>
      </c>
      <c r="BF4955" t="s">
        <v>937</v>
      </c>
      <c r="BH4955">
        <v>151</v>
      </c>
      <c r="BI4955">
        <v>6010</v>
      </c>
      <c r="BJ4955" t="s">
        <v>7652</v>
      </c>
      <c r="BK4955" t="s">
        <v>936</v>
      </c>
    </row>
    <row r="4956" spans="43:63" x14ac:dyDescent="0.2">
      <c r="AQ4956">
        <v>145</v>
      </c>
      <c r="AR4956">
        <v>6020</v>
      </c>
      <c r="AS4956" t="s">
        <v>34895</v>
      </c>
      <c r="AT4956" t="s">
        <v>936</v>
      </c>
      <c r="AU4956">
        <v>145</v>
      </c>
      <c r="AV4956">
        <v>6020</v>
      </c>
      <c r="AW4956" t="s">
        <v>27997</v>
      </c>
      <c r="AX4956" t="s">
        <v>936</v>
      </c>
      <c r="AY4956">
        <v>147</v>
      </c>
      <c r="AZ4956">
        <v>6020</v>
      </c>
      <c r="BA4956" t="s">
        <v>21149</v>
      </c>
      <c r="BB4956" t="s">
        <v>937</v>
      </c>
      <c r="BC4956">
        <v>147</v>
      </c>
      <c r="BD4956">
        <v>6020</v>
      </c>
      <c r="BE4956" t="s">
        <v>14301</v>
      </c>
      <c r="BF4956" t="s">
        <v>937</v>
      </c>
      <c r="BH4956">
        <v>151</v>
      </c>
      <c r="BI4956">
        <v>6020</v>
      </c>
      <c r="BJ4956" t="s">
        <v>7653</v>
      </c>
      <c r="BK4956" t="s">
        <v>937</v>
      </c>
    </row>
    <row r="4957" spans="43:63" x14ac:dyDescent="0.2">
      <c r="AQ4957">
        <v>145</v>
      </c>
      <c r="AR4957">
        <v>6030</v>
      </c>
      <c r="AS4957" t="s">
        <v>34896</v>
      </c>
      <c r="AT4957" t="s">
        <v>936</v>
      </c>
      <c r="AU4957">
        <v>145</v>
      </c>
      <c r="AV4957">
        <v>6030</v>
      </c>
      <c r="AW4957" t="s">
        <v>27998</v>
      </c>
      <c r="AX4957" t="s">
        <v>936</v>
      </c>
      <c r="AY4957">
        <v>147</v>
      </c>
      <c r="AZ4957">
        <v>6030</v>
      </c>
      <c r="BA4957" t="s">
        <v>21150</v>
      </c>
      <c r="BB4957" t="s">
        <v>937</v>
      </c>
      <c r="BC4957">
        <v>147</v>
      </c>
      <c r="BD4957">
        <v>6030</v>
      </c>
      <c r="BE4957" t="s">
        <v>14302</v>
      </c>
      <c r="BF4957" t="s">
        <v>937</v>
      </c>
      <c r="BH4957">
        <v>151</v>
      </c>
      <c r="BI4957">
        <v>6030</v>
      </c>
      <c r="BJ4957" t="s">
        <v>7654</v>
      </c>
      <c r="BK4957" t="s">
        <v>936</v>
      </c>
    </row>
    <row r="4958" spans="43:63" x14ac:dyDescent="0.2">
      <c r="AQ4958">
        <v>145</v>
      </c>
      <c r="AR4958">
        <v>6040</v>
      </c>
      <c r="AS4958" t="s">
        <v>34897</v>
      </c>
      <c r="AT4958" t="s">
        <v>936</v>
      </c>
      <c r="AU4958">
        <v>145</v>
      </c>
      <c r="AV4958">
        <v>6040</v>
      </c>
      <c r="AW4958" t="s">
        <v>27999</v>
      </c>
      <c r="AX4958" t="s">
        <v>936</v>
      </c>
      <c r="AY4958">
        <v>147</v>
      </c>
      <c r="AZ4958">
        <v>6040</v>
      </c>
      <c r="BA4958" t="s">
        <v>21151</v>
      </c>
      <c r="BB4958" t="s">
        <v>937</v>
      </c>
      <c r="BC4958">
        <v>147</v>
      </c>
      <c r="BD4958">
        <v>6040</v>
      </c>
      <c r="BE4958" t="s">
        <v>14303</v>
      </c>
      <c r="BF4958" t="s">
        <v>937</v>
      </c>
      <c r="BH4958">
        <v>151</v>
      </c>
      <c r="BI4958">
        <v>6040</v>
      </c>
      <c r="BJ4958" t="s">
        <v>7655</v>
      </c>
      <c r="BK4958" t="s">
        <v>936</v>
      </c>
    </row>
    <row r="4959" spans="43:63" x14ac:dyDescent="0.2">
      <c r="AQ4959">
        <v>145</v>
      </c>
      <c r="AR4959">
        <v>6070</v>
      </c>
      <c r="AS4959" t="s">
        <v>34898</v>
      </c>
      <c r="AT4959" t="s">
        <v>936</v>
      </c>
      <c r="AU4959">
        <v>145</v>
      </c>
      <c r="AV4959">
        <v>6070</v>
      </c>
      <c r="AW4959" t="s">
        <v>28000</v>
      </c>
      <c r="AX4959" t="s">
        <v>936</v>
      </c>
      <c r="AY4959">
        <v>147</v>
      </c>
      <c r="AZ4959">
        <v>6070</v>
      </c>
      <c r="BA4959" t="s">
        <v>21152</v>
      </c>
      <c r="BB4959" t="s">
        <v>937</v>
      </c>
      <c r="BC4959">
        <v>147</v>
      </c>
      <c r="BD4959">
        <v>6070</v>
      </c>
      <c r="BE4959" t="s">
        <v>14304</v>
      </c>
      <c r="BF4959" t="s">
        <v>937</v>
      </c>
      <c r="BH4959">
        <v>151</v>
      </c>
      <c r="BI4959">
        <v>6070</v>
      </c>
      <c r="BJ4959" t="s">
        <v>7656</v>
      </c>
      <c r="BK4959" t="s">
        <v>936</v>
      </c>
    </row>
    <row r="4960" spans="43:63" x14ac:dyDescent="0.2">
      <c r="AQ4960">
        <v>145</v>
      </c>
      <c r="AR4960">
        <v>6080</v>
      </c>
      <c r="AS4960" t="s">
        <v>34899</v>
      </c>
      <c r="AT4960" t="s">
        <v>936</v>
      </c>
      <c r="AU4960">
        <v>145</v>
      </c>
      <c r="AV4960">
        <v>6080</v>
      </c>
      <c r="AW4960" t="s">
        <v>28001</v>
      </c>
      <c r="AX4960" t="s">
        <v>936</v>
      </c>
      <c r="AY4960">
        <v>147</v>
      </c>
      <c r="AZ4960">
        <v>6080</v>
      </c>
      <c r="BA4960" t="s">
        <v>21153</v>
      </c>
      <c r="BB4960" t="s">
        <v>936</v>
      </c>
      <c r="BC4960">
        <v>147</v>
      </c>
      <c r="BD4960">
        <v>6080</v>
      </c>
      <c r="BE4960" t="s">
        <v>14305</v>
      </c>
      <c r="BF4960" t="s">
        <v>936</v>
      </c>
      <c r="BH4960">
        <v>151</v>
      </c>
      <c r="BI4960">
        <v>6080</v>
      </c>
      <c r="BJ4960" t="s">
        <v>7657</v>
      </c>
      <c r="BK4960" t="s">
        <v>936</v>
      </c>
    </row>
    <row r="4961" spans="43:63" x14ac:dyDescent="0.2">
      <c r="AQ4961">
        <v>145</v>
      </c>
      <c r="AR4961">
        <v>6090</v>
      </c>
      <c r="AS4961" t="s">
        <v>34900</v>
      </c>
      <c r="AT4961" t="s">
        <v>936</v>
      </c>
      <c r="AU4961">
        <v>145</v>
      </c>
      <c r="AV4961">
        <v>6090</v>
      </c>
      <c r="AW4961" t="s">
        <v>28002</v>
      </c>
      <c r="AX4961" t="s">
        <v>936</v>
      </c>
      <c r="AY4961">
        <v>147</v>
      </c>
      <c r="AZ4961">
        <v>6090</v>
      </c>
      <c r="BA4961" t="s">
        <v>21154</v>
      </c>
      <c r="BB4961" t="s">
        <v>937</v>
      </c>
      <c r="BC4961">
        <v>147</v>
      </c>
      <c r="BD4961">
        <v>6090</v>
      </c>
      <c r="BE4961" t="s">
        <v>14306</v>
      </c>
      <c r="BF4961" t="s">
        <v>937</v>
      </c>
      <c r="BH4961">
        <v>151</v>
      </c>
      <c r="BI4961">
        <v>6090</v>
      </c>
      <c r="BJ4961" t="s">
        <v>7658</v>
      </c>
      <c r="BK4961" t="s">
        <v>937</v>
      </c>
    </row>
    <row r="4962" spans="43:63" x14ac:dyDescent="0.2">
      <c r="AQ4962">
        <v>145</v>
      </c>
      <c r="AR4962">
        <v>6100</v>
      </c>
      <c r="AS4962" t="s">
        <v>34901</v>
      </c>
      <c r="AT4962" t="s">
        <v>937</v>
      </c>
      <c r="AU4962">
        <v>145</v>
      </c>
      <c r="AV4962">
        <v>6100</v>
      </c>
      <c r="AW4962" t="s">
        <v>28003</v>
      </c>
      <c r="AX4962" t="s">
        <v>937</v>
      </c>
      <c r="AY4962">
        <v>147</v>
      </c>
      <c r="AZ4962">
        <v>6100</v>
      </c>
      <c r="BA4962" t="s">
        <v>21155</v>
      </c>
      <c r="BB4962" t="s">
        <v>937</v>
      </c>
      <c r="BC4962">
        <v>147</v>
      </c>
      <c r="BD4962">
        <v>6100</v>
      </c>
      <c r="BE4962" t="s">
        <v>14307</v>
      </c>
      <c r="BF4962" t="s">
        <v>937</v>
      </c>
      <c r="BH4962">
        <v>151</v>
      </c>
      <c r="BI4962">
        <v>6100</v>
      </c>
      <c r="BJ4962" t="s">
        <v>7659</v>
      </c>
      <c r="BK4962" t="s">
        <v>937</v>
      </c>
    </row>
    <row r="4963" spans="43:63" x14ac:dyDescent="0.2">
      <c r="AQ4963">
        <v>145</v>
      </c>
      <c r="AR4963">
        <v>6101</v>
      </c>
      <c r="AS4963" t="s">
        <v>34902</v>
      </c>
      <c r="AT4963" t="s">
        <v>937</v>
      </c>
      <c r="AU4963">
        <v>145</v>
      </c>
      <c r="AV4963">
        <v>6101</v>
      </c>
      <c r="AW4963" t="s">
        <v>28004</v>
      </c>
      <c r="AX4963" t="s">
        <v>937</v>
      </c>
      <c r="AY4963">
        <v>147</v>
      </c>
      <c r="AZ4963">
        <v>6101</v>
      </c>
      <c r="BA4963" t="s">
        <v>21156</v>
      </c>
      <c r="BB4963" t="s">
        <v>936</v>
      </c>
      <c r="BC4963">
        <v>147</v>
      </c>
      <c r="BD4963">
        <v>6101</v>
      </c>
      <c r="BE4963" t="s">
        <v>14308</v>
      </c>
      <c r="BF4963" t="s">
        <v>936</v>
      </c>
      <c r="BH4963">
        <v>151</v>
      </c>
      <c r="BI4963">
        <v>6101</v>
      </c>
      <c r="BJ4963" t="s">
        <v>7660</v>
      </c>
      <c r="BK4963" t="s">
        <v>937</v>
      </c>
    </row>
    <row r="4964" spans="43:63" x14ac:dyDescent="0.2">
      <c r="AQ4964">
        <v>145</v>
      </c>
      <c r="AR4964">
        <v>6110</v>
      </c>
      <c r="AS4964" t="s">
        <v>34903</v>
      </c>
      <c r="AT4964" t="s">
        <v>938</v>
      </c>
      <c r="AU4964">
        <v>145</v>
      </c>
      <c r="AV4964">
        <v>6110</v>
      </c>
      <c r="AW4964" t="s">
        <v>28005</v>
      </c>
      <c r="AX4964" t="s">
        <v>938</v>
      </c>
      <c r="AY4964">
        <v>147</v>
      </c>
      <c r="AZ4964">
        <v>6110</v>
      </c>
      <c r="BA4964" t="s">
        <v>21157</v>
      </c>
      <c r="BB4964" t="s">
        <v>936</v>
      </c>
      <c r="BC4964">
        <v>147</v>
      </c>
      <c r="BD4964">
        <v>6110</v>
      </c>
      <c r="BE4964" t="s">
        <v>14309</v>
      </c>
      <c r="BF4964" t="s">
        <v>936</v>
      </c>
      <c r="BH4964">
        <v>151</v>
      </c>
      <c r="BI4964">
        <v>6110</v>
      </c>
      <c r="BJ4964" t="s">
        <v>7661</v>
      </c>
      <c r="BK4964" t="s">
        <v>936</v>
      </c>
    </row>
    <row r="4965" spans="43:63" x14ac:dyDescent="0.2">
      <c r="AQ4965">
        <v>145</v>
      </c>
      <c r="AR4965">
        <v>6130</v>
      </c>
      <c r="AS4965" t="s">
        <v>34904</v>
      </c>
      <c r="AT4965" t="s">
        <v>936</v>
      </c>
      <c r="AU4965">
        <v>145</v>
      </c>
      <c r="AV4965">
        <v>6130</v>
      </c>
      <c r="AW4965" t="s">
        <v>28006</v>
      </c>
      <c r="AX4965" t="s">
        <v>936</v>
      </c>
      <c r="AY4965">
        <v>147</v>
      </c>
      <c r="AZ4965">
        <v>6130</v>
      </c>
      <c r="BA4965" t="s">
        <v>21158</v>
      </c>
      <c r="BB4965" t="s">
        <v>936</v>
      </c>
      <c r="BC4965">
        <v>147</v>
      </c>
      <c r="BD4965">
        <v>6130</v>
      </c>
      <c r="BE4965" t="s">
        <v>14310</v>
      </c>
      <c r="BF4965" t="s">
        <v>936</v>
      </c>
      <c r="BH4965">
        <v>151</v>
      </c>
      <c r="BI4965">
        <v>6130</v>
      </c>
      <c r="BJ4965" t="s">
        <v>7662</v>
      </c>
      <c r="BK4965" t="s">
        <v>938</v>
      </c>
    </row>
    <row r="4966" spans="43:63" x14ac:dyDescent="0.2">
      <c r="AQ4966">
        <v>145</v>
      </c>
      <c r="AR4966">
        <v>6131</v>
      </c>
      <c r="AS4966" t="s">
        <v>34905</v>
      </c>
      <c r="AT4966" t="s">
        <v>938</v>
      </c>
      <c r="AU4966">
        <v>145</v>
      </c>
      <c r="AV4966">
        <v>6131</v>
      </c>
      <c r="AW4966" t="s">
        <v>28007</v>
      </c>
      <c r="AX4966" t="s">
        <v>938</v>
      </c>
      <c r="AY4966">
        <v>147</v>
      </c>
      <c r="AZ4966">
        <v>6131</v>
      </c>
      <c r="BA4966" t="s">
        <v>21159</v>
      </c>
      <c r="BB4966" t="s">
        <v>936</v>
      </c>
      <c r="BC4966">
        <v>147</v>
      </c>
      <c r="BD4966">
        <v>6131</v>
      </c>
      <c r="BE4966" t="s">
        <v>14311</v>
      </c>
      <c r="BF4966" t="s">
        <v>936</v>
      </c>
      <c r="BH4966">
        <v>151</v>
      </c>
      <c r="BI4966">
        <v>6131</v>
      </c>
      <c r="BJ4966" t="s">
        <v>7663</v>
      </c>
      <c r="BK4966" t="s">
        <v>939</v>
      </c>
    </row>
    <row r="4967" spans="43:63" x14ac:dyDescent="0.2">
      <c r="AQ4967">
        <v>145</v>
      </c>
      <c r="AR4967">
        <v>6140</v>
      </c>
      <c r="AS4967" t="s">
        <v>34906</v>
      </c>
      <c r="AT4967" t="s">
        <v>937</v>
      </c>
      <c r="AU4967">
        <v>145</v>
      </c>
      <c r="AV4967">
        <v>6140</v>
      </c>
      <c r="AW4967" t="s">
        <v>28008</v>
      </c>
      <c r="AX4967" t="s">
        <v>936</v>
      </c>
      <c r="AY4967">
        <v>147</v>
      </c>
      <c r="AZ4967">
        <v>6140</v>
      </c>
      <c r="BA4967" t="s">
        <v>21160</v>
      </c>
      <c r="BB4967" t="s">
        <v>937</v>
      </c>
      <c r="BC4967">
        <v>147</v>
      </c>
      <c r="BD4967">
        <v>6140</v>
      </c>
      <c r="BE4967" t="s">
        <v>14312</v>
      </c>
      <c r="BF4967" t="s">
        <v>937</v>
      </c>
      <c r="BH4967">
        <v>151</v>
      </c>
      <c r="BI4967">
        <v>6140</v>
      </c>
      <c r="BJ4967" t="s">
        <v>7664</v>
      </c>
      <c r="BK4967" t="s">
        <v>937</v>
      </c>
    </row>
    <row r="4968" spans="43:63" x14ac:dyDescent="0.2">
      <c r="AQ4968">
        <v>145</v>
      </c>
      <c r="AR4968">
        <v>6150</v>
      </c>
      <c r="AS4968" t="s">
        <v>34907</v>
      </c>
      <c r="AT4968" t="s">
        <v>936</v>
      </c>
      <c r="AU4968">
        <v>145</v>
      </c>
      <c r="AV4968">
        <v>6150</v>
      </c>
      <c r="AW4968" t="s">
        <v>28009</v>
      </c>
      <c r="AX4968" t="s">
        <v>936</v>
      </c>
      <c r="AY4968">
        <v>147</v>
      </c>
      <c r="AZ4968">
        <v>6150</v>
      </c>
      <c r="BA4968" t="s">
        <v>21161</v>
      </c>
      <c r="BB4968" t="s">
        <v>937</v>
      </c>
      <c r="BC4968">
        <v>147</v>
      </c>
      <c r="BD4968">
        <v>6150</v>
      </c>
      <c r="BE4968" t="s">
        <v>14313</v>
      </c>
      <c r="BF4968" t="s">
        <v>937</v>
      </c>
      <c r="BH4968">
        <v>151</v>
      </c>
      <c r="BI4968">
        <v>6150</v>
      </c>
      <c r="BJ4968" t="s">
        <v>7665</v>
      </c>
      <c r="BK4968" t="s">
        <v>936</v>
      </c>
    </row>
    <row r="4969" spans="43:63" x14ac:dyDescent="0.2">
      <c r="AQ4969">
        <v>145</v>
      </c>
      <c r="AR4969">
        <v>6160</v>
      </c>
      <c r="AS4969" t="s">
        <v>34908</v>
      </c>
      <c r="AT4969" t="s">
        <v>936</v>
      </c>
      <c r="AU4969">
        <v>145</v>
      </c>
      <c r="AV4969">
        <v>6160</v>
      </c>
      <c r="AW4969" t="s">
        <v>28010</v>
      </c>
      <c r="AX4969" t="s">
        <v>936</v>
      </c>
      <c r="AY4969">
        <v>147</v>
      </c>
      <c r="AZ4969">
        <v>6160</v>
      </c>
      <c r="BA4969" t="s">
        <v>21162</v>
      </c>
      <c r="BB4969" t="s">
        <v>937</v>
      </c>
      <c r="BC4969">
        <v>147</v>
      </c>
      <c r="BD4969">
        <v>6160</v>
      </c>
      <c r="BE4969" t="s">
        <v>14314</v>
      </c>
      <c r="BF4969" t="s">
        <v>937</v>
      </c>
      <c r="BH4969">
        <v>151</v>
      </c>
      <c r="BI4969">
        <v>6160</v>
      </c>
      <c r="BJ4969" t="s">
        <v>7666</v>
      </c>
      <c r="BK4969" t="s">
        <v>937</v>
      </c>
    </row>
    <row r="4970" spans="43:63" x14ac:dyDescent="0.2">
      <c r="AQ4970">
        <v>145</v>
      </c>
      <c r="AR4970">
        <v>6170</v>
      </c>
      <c r="AS4970" t="s">
        <v>34909</v>
      </c>
      <c r="AT4970" t="s">
        <v>937</v>
      </c>
      <c r="AU4970">
        <v>145</v>
      </c>
      <c r="AV4970">
        <v>6170</v>
      </c>
      <c r="AW4970" t="s">
        <v>28011</v>
      </c>
      <c r="AX4970" t="s">
        <v>937</v>
      </c>
      <c r="AY4970">
        <v>147</v>
      </c>
      <c r="AZ4970">
        <v>6170</v>
      </c>
      <c r="BA4970" t="s">
        <v>21163</v>
      </c>
      <c r="BB4970" t="s">
        <v>937</v>
      </c>
      <c r="BC4970">
        <v>147</v>
      </c>
      <c r="BD4970">
        <v>6170</v>
      </c>
      <c r="BE4970" t="s">
        <v>14315</v>
      </c>
      <c r="BF4970" t="s">
        <v>937</v>
      </c>
      <c r="BH4970">
        <v>151</v>
      </c>
      <c r="BI4970">
        <v>6170</v>
      </c>
      <c r="BJ4970" t="s">
        <v>7667</v>
      </c>
      <c r="BK4970" t="s">
        <v>937</v>
      </c>
    </row>
    <row r="4971" spans="43:63" x14ac:dyDescent="0.2">
      <c r="AQ4971">
        <v>145</v>
      </c>
      <c r="AR4971">
        <v>6180</v>
      </c>
      <c r="AS4971" t="s">
        <v>34910</v>
      </c>
      <c r="AT4971" t="s">
        <v>936</v>
      </c>
      <c r="AU4971">
        <v>145</v>
      </c>
      <c r="AV4971">
        <v>6180</v>
      </c>
      <c r="AW4971" t="s">
        <v>28012</v>
      </c>
      <c r="AX4971" t="s">
        <v>936</v>
      </c>
      <c r="AY4971">
        <v>147</v>
      </c>
      <c r="AZ4971">
        <v>6180</v>
      </c>
      <c r="BA4971" t="s">
        <v>21164</v>
      </c>
      <c r="BB4971" t="s">
        <v>937</v>
      </c>
      <c r="BC4971">
        <v>147</v>
      </c>
      <c r="BD4971">
        <v>6180</v>
      </c>
      <c r="BE4971" t="s">
        <v>14316</v>
      </c>
      <c r="BF4971" t="s">
        <v>937</v>
      </c>
      <c r="BH4971">
        <v>151</v>
      </c>
      <c r="BI4971">
        <v>6180</v>
      </c>
      <c r="BJ4971" t="s">
        <v>7668</v>
      </c>
      <c r="BK4971" t="s">
        <v>937</v>
      </c>
    </row>
    <row r="4972" spans="43:63" x14ac:dyDescent="0.2">
      <c r="AQ4972">
        <v>145</v>
      </c>
      <c r="AR4972">
        <v>6190</v>
      </c>
      <c r="AS4972" t="s">
        <v>34911</v>
      </c>
      <c r="AT4972" t="s">
        <v>936</v>
      </c>
      <c r="AU4972">
        <v>145</v>
      </c>
      <c r="AV4972">
        <v>6190</v>
      </c>
      <c r="AW4972" t="s">
        <v>28013</v>
      </c>
      <c r="AX4972" t="s">
        <v>936</v>
      </c>
      <c r="AY4972">
        <v>147</v>
      </c>
      <c r="AZ4972">
        <v>6190</v>
      </c>
      <c r="BA4972" t="s">
        <v>21165</v>
      </c>
      <c r="BB4972" t="s">
        <v>937</v>
      </c>
      <c r="BC4972">
        <v>147</v>
      </c>
      <c r="BD4972">
        <v>6190</v>
      </c>
      <c r="BE4972" t="s">
        <v>14317</v>
      </c>
      <c r="BF4972" t="s">
        <v>937</v>
      </c>
      <c r="BH4972">
        <v>151</v>
      </c>
      <c r="BI4972">
        <v>6190</v>
      </c>
      <c r="BJ4972" t="s">
        <v>7669</v>
      </c>
      <c r="BK4972" t="s">
        <v>937</v>
      </c>
    </row>
    <row r="4973" spans="43:63" x14ac:dyDescent="0.2">
      <c r="AQ4973">
        <v>145</v>
      </c>
      <c r="AR4973">
        <v>6200</v>
      </c>
      <c r="AS4973" t="s">
        <v>34912</v>
      </c>
      <c r="AT4973" t="s">
        <v>936</v>
      </c>
      <c r="AU4973">
        <v>145</v>
      </c>
      <c r="AV4973">
        <v>6200</v>
      </c>
      <c r="AW4973" t="s">
        <v>28014</v>
      </c>
      <c r="AX4973" t="s">
        <v>936</v>
      </c>
      <c r="AY4973">
        <v>147</v>
      </c>
      <c r="AZ4973">
        <v>6200</v>
      </c>
      <c r="BA4973" t="s">
        <v>21166</v>
      </c>
      <c r="BB4973" t="s">
        <v>937</v>
      </c>
      <c r="BC4973">
        <v>147</v>
      </c>
      <c r="BD4973">
        <v>6200</v>
      </c>
      <c r="BE4973" t="s">
        <v>14318</v>
      </c>
      <c r="BF4973" t="s">
        <v>937</v>
      </c>
      <c r="BH4973">
        <v>151</v>
      </c>
      <c r="BI4973">
        <v>6200</v>
      </c>
      <c r="BJ4973" t="s">
        <v>7670</v>
      </c>
      <c r="BK4973" t="s">
        <v>938</v>
      </c>
    </row>
    <row r="4974" spans="43:63" x14ac:dyDescent="0.2">
      <c r="AQ4974">
        <v>145</v>
      </c>
      <c r="AR4974">
        <v>6210</v>
      </c>
      <c r="AS4974" t="s">
        <v>34913</v>
      </c>
      <c r="AT4974" t="s">
        <v>936</v>
      </c>
      <c r="AU4974">
        <v>145</v>
      </c>
      <c r="AV4974">
        <v>6210</v>
      </c>
      <c r="AW4974" t="s">
        <v>28015</v>
      </c>
      <c r="AX4974" t="s">
        <v>936</v>
      </c>
      <c r="AY4974">
        <v>147</v>
      </c>
      <c r="AZ4974">
        <v>6210</v>
      </c>
      <c r="BA4974" t="s">
        <v>21167</v>
      </c>
      <c r="BB4974" t="s">
        <v>936</v>
      </c>
      <c r="BC4974">
        <v>147</v>
      </c>
      <c r="BD4974">
        <v>6210</v>
      </c>
      <c r="BE4974" t="s">
        <v>14319</v>
      </c>
      <c r="BF4974" t="s">
        <v>936</v>
      </c>
      <c r="BH4974">
        <v>151</v>
      </c>
      <c r="BI4974">
        <v>6210</v>
      </c>
      <c r="BJ4974" t="s">
        <v>7671</v>
      </c>
      <c r="BK4974" t="s">
        <v>936</v>
      </c>
    </row>
    <row r="4975" spans="43:63" x14ac:dyDescent="0.2">
      <c r="AQ4975">
        <v>145</v>
      </c>
      <c r="AR4975">
        <v>6240</v>
      </c>
      <c r="AS4975" t="s">
        <v>34914</v>
      </c>
      <c r="AT4975" t="s">
        <v>936</v>
      </c>
      <c r="AU4975">
        <v>145</v>
      </c>
      <c r="AV4975">
        <v>6240</v>
      </c>
      <c r="AW4975" t="s">
        <v>28016</v>
      </c>
      <c r="AX4975" t="s">
        <v>936</v>
      </c>
      <c r="AY4975">
        <v>147</v>
      </c>
      <c r="AZ4975">
        <v>6240</v>
      </c>
      <c r="BA4975" t="s">
        <v>21168</v>
      </c>
      <c r="BB4975" t="s">
        <v>937</v>
      </c>
      <c r="BC4975">
        <v>147</v>
      </c>
      <c r="BD4975">
        <v>6240</v>
      </c>
      <c r="BE4975" t="s">
        <v>14320</v>
      </c>
      <c r="BF4975" t="s">
        <v>937</v>
      </c>
      <c r="BH4975">
        <v>151</v>
      </c>
      <c r="BI4975">
        <v>6240</v>
      </c>
      <c r="BJ4975" t="s">
        <v>7672</v>
      </c>
      <c r="BK4975" t="s">
        <v>936</v>
      </c>
    </row>
    <row r="4976" spans="43:63" x14ac:dyDescent="0.2">
      <c r="AQ4976">
        <v>145</v>
      </c>
      <c r="AR4976">
        <v>6250</v>
      </c>
      <c r="AS4976" t="s">
        <v>34915</v>
      </c>
      <c r="AT4976" t="s">
        <v>936</v>
      </c>
      <c r="AU4976">
        <v>145</v>
      </c>
      <c r="AV4976">
        <v>6250</v>
      </c>
      <c r="AW4976" t="s">
        <v>28017</v>
      </c>
      <c r="AX4976" t="s">
        <v>936</v>
      </c>
      <c r="AY4976">
        <v>147</v>
      </c>
      <c r="AZ4976">
        <v>6250</v>
      </c>
      <c r="BA4976" t="s">
        <v>21169</v>
      </c>
      <c r="BB4976" t="s">
        <v>936</v>
      </c>
      <c r="BC4976">
        <v>147</v>
      </c>
      <c r="BD4976">
        <v>6250</v>
      </c>
      <c r="BE4976" t="s">
        <v>14321</v>
      </c>
      <c r="BF4976" t="s">
        <v>936</v>
      </c>
      <c r="BH4976">
        <v>151</v>
      </c>
      <c r="BI4976">
        <v>6250</v>
      </c>
      <c r="BJ4976" t="s">
        <v>7673</v>
      </c>
      <c r="BK4976" t="s">
        <v>936</v>
      </c>
    </row>
    <row r="4977" spans="43:63" x14ac:dyDescent="0.2">
      <c r="AQ4977">
        <v>145</v>
      </c>
      <c r="AR4977">
        <v>6256</v>
      </c>
      <c r="AS4977" t="s">
        <v>34916</v>
      </c>
      <c r="AT4977" t="s">
        <v>936</v>
      </c>
      <c r="AU4977">
        <v>145</v>
      </c>
      <c r="AV4977">
        <v>6256</v>
      </c>
      <c r="AW4977" t="s">
        <v>28018</v>
      </c>
      <c r="AX4977" t="s">
        <v>936</v>
      </c>
      <c r="AY4977">
        <v>147</v>
      </c>
      <c r="AZ4977">
        <v>6256</v>
      </c>
      <c r="BA4977" t="s">
        <v>21170</v>
      </c>
      <c r="BB4977" t="s">
        <v>936</v>
      </c>
      <c r="BC4977">
        <v>147</v>
      </c>
      <c r="BD4977">
        <v>6256</v>
      </c>
      <c r="BE4977" t="s">
        <v>14322</v>
      </c>
      <c r="BF4977" t="s">
        <v>936</v>
      </c>
      <c r="BH4977">
        <v>151</v>
      </c>
      <c r="BI4977">
        <v>6256</v>
      </c>
      <c r="BJ4977" t="s">
        <v>7674</v>
      </c>
      <c r="BK4977" t="s">
        <v>936</v>
      </c>
    </row>
    <row r="4978" spans="43:63" x14ac:dyDescent="0.2">
      <c r="AQ4978">
        <v>145</v>
      </c>
      <c r="AR4978">
        <v>6260</v>
      </c>
      <c r="AS4978" t="s">
        <v>34917</v>
      </c>
      <c r="AT4978" t="s">
        <v>936</v>
      </c>
      <c r="AU4978">
        <v>145</v>
      </c>
      <c r="AV4978">
        <v>6260</v>
      </c>
      <c r="AW4978" t="s">
        <v>28019</v>
      </c>
      <c r="AX4978" t="s">
        <v>936</v>
      </c>
      <c r="AY4978">
        <v>147</v>
      </c>
      <c r="AZ4978">
        <v>6260</v>
      </c>
      <c r="BA4978" t="s">
        <v>21171</v>
      </c>
      <c r="BB4978" t="s">
        <v>937</v>
      </c>
      <c r="BC4978">
        <v>147</v>
      </c>
      <c r="BD4978">
        <v>6260</v>
      </c>
      <c r="BE4978" t="s">
        <v>14323</v>
      </c>
      <c r="BF4978" t="s">
        <v>937</v>
      </c>
      <c r="BH4978">
        <v>151</v>
      </c>
      <c r="BI4978">
        <v>6260</v>
      </c>
      <c r="BJ4978" t="s">
        <v>7675</v>
      </c>
      <c r="BK4978" t="s">
        <v>936</v>
      </c>
    </row>
    <row r="4979" spans="43:63" x14ac:dyDescent="0.2">
      <c r="AQ4979">
        <v>145</v>
      </c>
      <c r="AR4979">
        <v>6270</v>
      </c>
      <c r="AS4979" t="s">
        <v>34918</v>
      </c>
      <c r="AT4979" t="s">
        <v>936</v>
      </c>
      <c r="AU4979">
        <v>145</v>
      </c>
      <c r="AV4979">
        <v>6270</v>
      </c>
      <c r="AW4979" t="s">
        <v>28020</v>
      </c>
      <c r="AX4979" t="s">
        <v>936</v>
      </c>
      <c r="AY4979">
        <v>147</v>
      </c>
      <c r="AZ4979">
        <v>6270</v>
      </c>
      <c r="BA4979" t="s">
        <v>21172</v>
      </c>
      <c r="BB4979" t="s">
        <v>937</v>
      </c>
      <c r="BC4979">
        <v>147</v>
      </c>
      <c r="BD4979">
        <v>6270</v>
      </c>
      <c r="BE4979" t="s">
        <v>14324</v>
      </c>
      <c r="BF4979" t="s">
        <v>937</v>
      </c>
      <c r="BH4979">
        <v>151</v>
      </c>
      <c r="BI4979">
        <v>6270</v>
      </c>
      <c r="BJ4979" t="s">
        <v>7676</v>
      </c>
      <c r="BK4979" t="s">
        <v>937</v>
      </c>
    </row>
    <row r="4980" spans="43:63" x14ac:dyDescent="0.2">
      <c r="AQ4980">
        <v>145</v>
      </c>
      <c r="AR4980">
        <v>6280</v>
      </c>
      <c r="AS4980" t="s">
        <v>34919</v>
      </c>
      <c r="AT4980" t="s">
        <v>936</v>
      </c>
      <c r="AU4980">
        <v>145</v>
      </c>
      <c r="AV4980">
        <v>6280</v>
      </c>
      <c r="AW4980" t="s">
        <v>28021</v>
      </c>
      <c r="AX4980" t="s">
        <v>936</v>
      </c>
      <c r="AY4980">
        <v>147</v>
      </c>
      <c r="AZ4980">
        <v>6280</v>
      </c>
      <c r="BA4980" t="s">
        <v>21173</v>
      </c>
      <c r="BB4980" t="s">
        <v>936</v>
      </c>
      <c r="BC4980">
        <v>147</v>
      </c>
      <c r="BD4980">
        <v>6280</v>
      </c>
      <c r="BE4980" t="s">
        <v>14325</v>
      </c>
      <c r="BF4980" t="s">
        <v>936</v>
      </c>
      <c r="BH4980">
        <v>151</v>
      </c>
      <c r="BI4980">
        <v>6280</v>
      </c>
      <c r="BJ4980" t="s">
        <v>7677</v>
      </c>
      <c r="BK4980" t="s">
        <v>936</v>
      </c>
    </row>
    <row r="4981" spans="43:63" x14ac:dyDescent="0.2">
      <c r="AQ4981">
        <v>145</v>
      </c>
      <c r="AR4981">
        <v>6290</v>
      </c>
      <c r="AS4981" t="s">
        <v>34920</v>
      </c>
      <c r="AT4981" t="s">
        <v>938</v>
      </c>
      <c r="AU4981">
        <v>145</v>
      </c>
      <c r="AV4981">
        <v>6290</v>
      </c>
      <c r="AW4981" t="s">
        <v>28022</v>
      </c>
      <c r="AX4981" t="s">
        <v>938</v>
      </c>
      <c r="AY4981">
        <v>147</v>
      </c>
      <c r="AZ4981">
        <v>6290</v>
      </c>
      <c r="BA4981" t="s">
        <v>21174</v>
      </c>
      <c r="BB4981" t="s">
        <v>936</v>
      </c>
      <c r="BC4981">
        <v>147</v>
      </c>
      <c r="BD4981">
        <v>6290</v>
      </c>
      <c r="BE4981" t="s">
        <v>14326</v>
      </c>
      <c r="BF4981" t="s">
        <v>936</v>
      </c>
      <c r="BH4981">
        <v>151</v>
      </c>
      <c r="BI4981">
        <v>6290</v>
      </c>
      <c r="BJ4981" t="s">
        <v>7678</v>
      </c>
      <c r="BK4981" t="s">
        <v>936</v>
      </c>
    </row>
    <row r="4982" spans="43:63" x14ac:dyDescent="0.2">
      <c r="AQ4982">
        <v>145</v>
      </c>
      <c r="AR4982">
        <v>6300</v>
      </c>
      <c r="AS4982" t="s">
        <v>34921</v>
      </c>
      <c r="AT4982" t="s">
        <v>938</v>
      </c>
      <c r="AU4982">
        <v>145</v>
      </c>
      <c r="AV4982">
        <v>6300</v>
      </c>
      <c r="AW4982" t="s">
        <v>28023</v>
      </c>
      <c r="AX4982" t="s">
        <v>938</v>
      </c>
      <c r="AY4982">
        <v>147</v>
      </c>
      <c r="AZ4982">
        <v>6300</v>
      </c>
      <c r="BA4982" t="s">
        <v>21175</v>
      </c>
      <c r="BB4982" t="s">
        <v>936</v>
      </c>
      <c r="BC4982">
        <v>147</v>
      </c>
      <c r="BD4982">
        <v>6300</v>
      </c>
      <c r="BE4982" t="s">
        <v>14327</v>
      </c>
      <c r="BF4982" t="s">
        <v>936</v>
      </c>
      <c r="BH4982">
        <v>151</v>
      </c>
      <c r="BI4982">
        <v>6300</v>
      </c>
      <c r="BJ4982" t="s">
        <v>7679</v>
      </c>
      <c r="BK4982" t="s">
        <v>936</v>
      </c>
    </row>
    <row r="4983" spans="43:63" x14ac:dyDescent="0.2">
      <c r="AQ4983">
        <v>145</v>
      </c>
      <c r="AR4983">
        <v>6310</v>
      </c>
      <c r="AS4983" t="s">
        <v>34922</v>
      </c>
      <c r="AT4983" t="s">
        <v>938</v>
      </c>
      <c r="AU4983">
        <v>145</v>
      </c>
      <c r="AV4983">
        <v>6310</v>
      </c>
      <c r="AW4983" t="s">
        <v>28024</v>
      </c>
      <c r="AX4983" t="s">
        <v>938</v>
      </c>
      <c r="AY4983">
        <v>147</v>
      </c>
      <c r="AZ4983">
        <v>6310</v>
      </c>
      <c r="BA4983" t="s">
        <v>21176</v>
      </c>
      <c r="BB4983" t="s">
        <v>936</v>
      </c>
      <c r="BC4983">
        <v>147</v>
      </c>
      <c r="BD4983">
        <v>6310</v>
      </c>
      <c r="BE4983" t="s">
        <v>14328</v>
      </c>
      <c r="BF4983" t="s">
        <v>936</v>
      </c>
      <c r="BH4983">
        <v>151</v>
      </c>
      <c r="BI4983">
        <v>6310</v>
      </c>
      <c r="BJ4983" t="s">
        <v>7680</v>
      </c>
      <c r="BK4983" t="s">
        <v>936</v>
      </c>
    </row>
    <row r="4984" spans="43:63" x14ac:dyDescent="0.2">
      <c r="AQ4984">
        <v>145</v>
      </c>
      <c r="AR4984">
        <v>6320</v>
      </c>
      <c r="AS4984" t="s">
        <v>34923</v>
      </c>
      <c r="AT4984" t="s">
        <v>938</v>
      </c>
      <c r="AU4984">
        <v>145</v>
      </c>
      <c r="AV4984">
        <v>6320</v>
      </c>
      <c r="AW4984" t="s">
        <v>28025</v>
      </c>
      <c r="AX4984" t="s">
        <v>938</v>
      </c>
      <c r="AY4984">
        <v>147</v>
      </c>
      <c r="AZ4984">
        <v>6320</v>
      </c>
      <c r="BA4984" t="s">
        <v>21177</v>
      </c>
      <c r="BB4984" t="s">
        <v>936</v>
      </c>
      <c r="BC4984">
        <v>147</v>
      </c>
      <c r="BD4984">
        <v>6320</v>
      </c>
      <c r="BE4984" t="s">
        <v>14329</v>
      </c>
      <c r="BF4984" t="s">
        <v>936</v>
      </c>
      <c r="BH4984">
        <v>151</v>
      </c>
      <c r="BI4984">
        <v>6320</v>
      </c>
      <c r="BJ4984" t="s">
        <v>7681</v>
      </c>
      <c r="BK4984" t="s">
        <v>936</v>
      </c>
    </row>
    <row r="4985" spans="43:63" x14ac:dyDescent="0.2">
      <c r="AQ4985">
        <v>145</v>
      </c>
      <c r="AR4985">
        <v>6330</v>
      </c>
      <c r="AS4985" t="s">
        <v>34924</v>
      </c>
      <c r="AT4985" t="s">
        <v>936</v>
      </c>
      <c r="AU4985">
        <v>145</v>
      </c>
      <c r="AV4985">
        <v>6330</v>
      </c>
      <c r="AW4985" t="s">
        <v>28026</v>
      </c>
      <c r="AX4985" t="s">
        <v>936</v>
      </c>
      <c r="AY4985">
        <v>147</v>
      </c>
      <c r="AZ4985">
        <v>6330</v>
      </c>
      <c r="BA4985" t="s">
        <v>21178</v>
      </c>
      <c r="BB4985" t="s">
        <v>936</v>
      </c>
      <c r="BC4985">
        <v>147</v>
      </c>
      <c r="BD4985">
        <v>6330</v>
      </c>
      <c r="BE4985" t="s">
        <v>14330</v>
      </c>
      <c r="BF4985" t="s">
        <v>936</v>
      </c>
      <c r="BH4985">
        <v>151</v>
      </c>
      <c r="BI4985">
        <v>6330</v>
      </c>
      <c r="BJ4985" t="s">
        <v>7682</v>
      </c>
      <c r="BK4985" t="s">
        <v>936</v>
      </c>
    </row>
    <row r="4986" spans="43:63" x14ac:dyDescent="0.2">
      <c r="AQ4986">
        <v>145</v>
      </c>
      <c r="AR4986">
        <v>6340</v>
      </c>
      <c r="AS4986" t="s">
        <v>34925</v>
      </c>
      <c r="AT4986" t="s">
        <v>938</v>
      </c>
      <c r="AU4986">
        <v>145</v>
      </c>
      <c r="AV4986">
        <v>6340</v>
      </c>
      <c r="AW4986" t="s">
        <v>28027</v>
      </c>
      <c r="AX4986" t="s">
        <v>938</v>
      </c>
      <c r="AY4986">
        <v>147</v>
      </c>
      <c r="AZ4986">
        <v>6340</v>
      </c>
      <c r="BA4986" t="s">
        <v>21179</v>
      </c>
      <c r="BB4986" t="s">
        <v>936</v>
      </c>
      <c r="BC4986">
        <v>147</v>
      </c>
      <c r="BD4986">
        <v>6340</v>
      </c>
      <c r="BE4986" t="s">
        <v>14331</v>
      </c>
      <c r="BF4986" t="s">
        <v>936</v>
      </c>
      <c r="BH4986">
        <v>151</v>
      </c>
      <c r="BI4986">
        <v>6340</v>
      </c>
      <c r="BJ4986" t="s">
        <v>7683</v>
      </c>
      <c r="BK4986" t="s">
        <v>936</v>
      </c>
    </row>
    <row r="4987" spans="43:63" x14ac:dyDescent="0.2">
      <c r="AQ4987">
        <v>145</v>
      </c>
      <c r="AR4987">
        <v>6350</v>
      </c>
      <c r="AS4987" t="s">
        <v>34926</v>
      </c>
      <c r="AT4987" t="s">
        <v>938</v>
      </c>
      <c r="AU4987">
        <v>145</v>
      </c>
      <c r="AV4987">
        <v>6350</v>
      </c>
      <c r="AW4987" t="s">
        <v>28028</v>
      </c>
      <c r="AX4987" t="s">
        <v>938</v>
      </c>
      <c r="AY4987">
        <v>147</v>
      </c>
      <c r="AZ4987">
        <v>6350</v>
      </c>
      <c r="BA4987" t="s">
        <v>21180</v>
      </c>
      <c r="BB4987" t="s">
        <v>936</v>
      </c>
      <c r="BC4987">
        <v>147</v>
      </c>
      <c r="BD4987">
        <v>6350</v>
      </c>
      <c r="BE4987" t="s">
        <v>14332</v>
      </c>
      <c r="BF4987" t="s">
        <v>936</v>
      </c>
      <c r="BH4987">
        <v>151</v>
      </c>
      <c r="BI4987">
        <v>6350</v>
      </c>
      <c r="BJ4987" t="s">
        <v>7684</v>
      </c>
      <c r="BK4987" t="s">
        <v>936</v>
      </c>
    </row>
    <row r="4988" spans="43:63" x14ac:dyDescent="0.2">
      <c r="AQ4988">
        <v>145</v>
      </c>
      <c r="AR4988">
        <v>6360</v>
      </c>
      <c r="AS4988" t="s">
        <v>34927</v>
      </c>
      <c r="AT4988" t="s">
        <v>936</v>
      </c>
      <c r="AU4988">
        <v>145</v>
      </c>
      <c r="AV4988">
        <v>6360</v>
      </c>
      <c r="AW4988" t="s">
        <v>28029</v>
      </c>
      <c r="AX4988" t="s">
        <v>936</v>
      </c>
      <c r="AY4988">
        <v>147</v>
      </c>
      <c r="AZ4988">
        <v>6360</v>
      </c>
      <c r="BA4988" t="s">
        <v>21181</v>
      </c>
      <c r="BB4988" t="s">
        <v>936</v>
      </c>
      <c r="BC4988">
        <v>147</v>
      </c>
      <c r="BD4988">
        <v>6360</v>
      </c>
      <c r="BE4988" t="s">
        <v>14333</v>
      </c>
      <c r="BF4988" t="s">
        <v>936</v>
      </c>
      <c r="BH4988">
        <v>151</v>
      </c>
      <c r="BI4988">
        <v>6360</v>
      </c>
      <c r="BJ4988" t="s">
        <v>7685</v>
      </c>
      <c r="BK4988" t="s">
        <v>936</v>
      </c>
    </row>
    <row r="4989" spans="43:63" x14ac:dyDescent="0.2">
      <c r="AQ4989">
        <v>145</v>
      </c>
      <c r="AR4989">
        <v>7205</v>
      </c>
      <c r="AS4989" t="s">
        <v>34928</v>
      </c>
      <c r="AT4989" t="s">
        <v>937</v>
      </c>
      <c r="AU4989">
        <v>145</v>
      </c>
      <c r="AV4989">
        <v>7205</v>
      </c>
      <c r="AW4989" t="s">
        <v>28030</v>
      </c>
      <c r="AX4989" t="s">
        <v>937</v>
      </c>
      <c r="AY4989">
        <v>147</v>
      </c>
      <c r="AZ4989">
        <v>7205</v>
      </c>
      <c r="BA4989" t="s">
        <v>21182</v>
      </c>
      <c r="BB4989" t="s">
        <v>936</v>
      </c>
      <c r="BC4989">
        <v>147</v>
      </c>
      <c r="BD4989">
        <v>7205</v>
      </c>
      <c r="BE4989" t="s">
        <v>14334</v>
      </c>
      <c r="BF4989" t="s">
        <v>936</v>
      </c>
      <c r="BH4989">
        <v>151</v>
      </c>
      <c r="BI4989">
        <v>7205</v>
      </c>
      <c r="BJ4989" t="s">
        <v>7686</v>
      </c>
      <c r="BK4989" t="s">
        <v>937</v>
      </c>
    </row>
    <row r="4990" spans="43:63" x14ac:dyDescent="0.2">
      <c r="AQ4990">
        <v>145</v>
      </c>
      <c r="AR4990">
        <v>7206</v>
      </c>
      <c r="AS4990" t="s">
        <v>34929</v>
      </c>
      <c r="AT4990" t="s">
        <v>936</v>
      </c>
      <c r="AU4990">
        <v>145</v>
      </c>
      <c r="AV4990">
        <v>7206</v>
      </c>
      <c r="AW4990" t="s">
        <v>28031</v>
      </c>
      <c r="AX4990" t="s">
        <v>936</v>
      </c>
      <c r="AY4990">
        <v>147</v>
      </c>
      <c r="AZ4990">
        <v>7206</v>
      </c>
      <c r="BA4990" t="s">
        <v>21183</v>
      </c>
      <c r="BB4990" t="s">
        <v>936</v>
      </c>
      <c r="BC4990">
        <v>147</v>
      </c>
      <c r="BD4990">
        <v>7206</v>
      </c>
      <c r="BE4990" t="s">
        <v>14335</v>
      </c>
      <c r="BF4990" t="s">
        <v>936</v>
      </c>
      <c r="BH4990">
        <v>151</v>
      </c>
      <c r="BI4990">
        <v>7206</v>
      </c>
      <c r="BJ4990" t="s">
        <v>7687</v>
      </c>
      <c r="BK4990" t="s">
        <v>936</v>
      </c>
    </row>
    <row r="4991" spans="43:63" x14ac:dyDescent="0.2">
      <c r="AQ4991">
        <v>145</v>
      </c>
      <c r="AR4991">
        <v>7207</v>
      </c>
      <c r="AS4991" t="s">
        <v>34930</v>
      </c>
      <c r="AT4991" t="s">
        <v>936</v>
      </c>
      <c r="AU4991">
        <v>145</v>
      </c>
      <c r="AV4991">
        <v>7207</v>
      </c>
      <c r="AW4991" t="s">
        <v>28032</v>
      </c>
      <c r="AX4991" t="s">
        <v>936</v>
      </c>
      <c r="AY4991">
        <v>147</v>
      </c>
      <c r="AZ4991">
        <v>7207</v>
      </c>
      <c r="BA4991" t="s">
        <v>21184</v>
      </c>
      <c r="BB4991" t="s">
        <v>936</v>
      </c>
      <c r="BC4991">
        <v>147</v>
      </c>
      <c r="BD4991">
        <v>7207</v>
      </c>
      <c r="BE4991" t="s">
        <v>14336</v>
      </c>
      <c r="BF4991" t="s">
        <v>936</v>
      </c>
      <c r="BH4991">
        <v>151</v>
      </c>
      <c r="BI4991">
        <v>7207</v>
      </c>
      <c r="BJ4991" t="s">
        <v>7688</v>
      </c>
      <c r="BK4991" t="s">
        <v>936</v>
      </c>
    </row>
    <row r="4992" spans="43:63" x14ac:dyDescent="0.2">
      <c r="AQ4992">
        <v>145</v>
      </c>
      <c r="AR4992">
        <v>7210</v>
      </c>
      <c r="AS4992" t="s">
        <v>34931</v>
      </c>
      <c r="AT4992" t="s">
        <v>936</v>
      </c>
      <c r="AU4992">
        <v>145</v>
      </c>
      <c r="AV4992">
        <v>7210</v>
      </c>
      <c r="AW4992" t="s">
        <v>28033</v>
      </c>
      <c r="AX4992" t="s">
        <v>936</v>
      </c>
      <c r="AY4992">
        <v>147</v>
      </c>
      <c r="AZ4992">
        <v>7210</v>
      </c>
      <c r="BA4992" t="s">
        <v>21185</v>
      </c>
      <c r="BB4992" t="s">
        <v>937</v>
      </c>
      <c r="BC4992">
        <v>147</v>
      </c>
      <c r="BD4992">
        <v>7210</v>
      </c>
      <c r="BE4992" t="s">
        <v>14337</v>
      </c>
      <c r="BF4992" t="s">
        <v>937</v>
      </c>
      <c r="BH4992">
        <v>151</v>
      </c>
      <c r="BI4992">
        <v>7210</v>
      </c>
      <c r="BJ4992" t="s">
        <v>7689</v>
      </c>
      <c r="BK4992" t="s">
        <v>936</v>
      </c>
    </row>
    <row r="4993" spans="43:63" x14ac:dyDescent="0.2">
      <c r="AQ4993">
        <v>145</v>
      </c>
      <c r="AR4993">
        <v>8073</v>
      </c>
      <c r="AS4993" t="s">
        <v>34932</v>
      </c>
      <c r="AT4993" t="s">
        <v>938</v>
      </c>
      <c r="AU4993">
        <v>145</v>
      </c>
      <c r="AV4993">
        <v>8073</v>
      </c>
      <c r="AW4993" t="s">
        <v>28034</v>
      </c>
      <c r="AX4993" t="s">
        <v>938</v>
      </c>
      <c r="AY4993">
        <v>147</v>
      </c>
      <c r="AZ4993">
        <v>8073</v>
      </c>
      <c r="BA4993" t="s">
        <v>21186</v>
      </c>
      <c r="BB4993" t="s">
        <v>936</v>
      </c>
      <c r="BC4993">
        <v>147</v>
      </c>
      <c r="BD4993">
        <v>8073</v>
      </c>
      <c r="BE4993" t="s">
        <v>14338</v>
      </c>
      <c r="BF4993" t="s">
        <v>936</v>
      </c>
      <c r="BH4993">
        <v>151</v>
      </c>
      <c r="BI4993">
        <v>8073</v>
      </c>
      <c r="BJ4993" t="s">
        <v>7690</v>
      </c>
      <c r="BK4993" t="s">
        <v>936</v>
      </c>
    </row>
    <row r="4994" spans="43:63" x14ac:dyDescent="0.2">
      <c r="AQ4994">
        <v>145</v>
      </c>
      <c r="AR4994">
        <v>8074</v>
      </c>
      <c r="AS4994" t="s">
        <v>34933</v>
      </c>
      <c r="AT4994" t="s">
        <v>937</v>
      </c>
      <c r="AU4994">
        <v>145</v>
      </c>
      <c r="AV4994">
        <v>8074</v>
      </c>
      <c r="AW4994" t="s">
        <v>28035</v>
      </c>
      <c r="AX4994" t="s">
        <v>937</v>
      </c>
      <c r="AY4994">
        <v>147</v>
      </c>
      <c r="AZ4994">
        <v>8074</v>
      </c>
      <c r="BA4994" t="s">
        <v>21187</v>
      </c>
      <c r="BB4994" t="s">
        <v>937</v>
      </c>
      <c r="BC4994">
        <v>147</v>
      </c>
      <c r="BD4994">
        <v>8074</v>
      </c>
      <c r="BE4994" t="s">
        <v>14339</v>
      </c>
      <c r="BF4994" t="s">
        <v>937</v>
      </c>
      <c r="BH4994">
        <v>151</v>
      </c>
      <c r="BI4994">
        <v>8074</v>
      </c>
      <c r="BJ4994" t="s">
        <v>7691</v>
      </c>
      <c r="BK4994" t="s">
        <v>936</v>
      </c>
    </row>
    <row r="4995" spans="43:63" x14ac:dyDescent="0.2">
      <c r="AQ4995">
        <v>145</v>
      </c>
      <c r="AR4995">
        <v>8075</v>
      </c>
      <c r="AS4995" t="s">
        <v>34934</v>
      </c>
      <c r="AT4995" t="s">
        <v>938</v>
      </c>
      <c r="AU4995">
        <v>145</v>
      </c>
      <c r="AV4995">
        <v>8075</v>
      </c>
      <c r="AW4995" t="s">
        <v>28036</v>
      </c>
      <c r="AX4995" t="s">
        <v>938</v>
      </c>
      <c r="AY4995">
        <v>147</v>
      </c>
      <c r="AZ4995">
        <v>8075</v>
      </c>
      <c r="BA4995" t="s">
        <v>21188</v>
      </c>
      <c r="BB4995" t="s">
        <v>936</v>
      </c>
      <c r="BC4995">
        <v>147</v>
      </c>
      <c r="BD4995">
        <v>8075</v>
      </c>
      <c r="BE4995" t="s">
        <v>14340</v>
      </c>
      <c r="BF4995" t="s">
        <v>936</v>
      </c>
      <c r="BH4995">
        <v>151</v>
      </c>
      <c r="BI4995">
        <v>8075</v>
      </c>
      <c r="BJ4995" t="s">
        <v>7692</v>
      </c>
      <c r="BK4995" t="s">
        <v>936</v>
      </c>
    </row>
    <row r="4996" spans="43:63" x14ac:dyDescent="0.2">
      <c r="AQ4996">
        <v>145</v>
      </c>
      <c r="AR4996">
        <v>8076</v>
      </c>
      <c r="AS4996" t="s">
        <v>34935</v>
      </c>
      <c r="AT4996" t="s">
        <v>937</v>
      </c>
      <c r="AU4996">
        <v>145</v>
      </c>
      <c r="AV4996">
        <v>8076</v>
      </c>
      <c r="AW4996" t="s">
        <v>28037</v>
      </c>
      <c r="AX4996" t="s">
        <v>937</v>
      </c>
      <c r="AY4996">
        <v>147</v>
      </c>
      <c r="AZ4996">
        <v>8076</v>
      </c>
      <c r="BA4996" t="s">
        <v>21189</v>
      </c>
      <c r="BB4996" t="s">
        <v>937</v>
      </c>
      <c r="BC4996">
        <v>147</v>
      </c>
      <c r="BD4996">
        <v>8076</v>
      </c>
      <c r="BE4996" t="s">
        <v>14341</v>
      </c>
      <c r="BF4996" t="s">
        <v>937</v>
      </c>
      <c r="BH4996">
        <v>151</v>
      </c>
      <c r="BI4996">
        <v>8076</v>
      </c>
      <c r="BJ4996" t="s">
        <v>7693</v>
      </c>
      <c r="BK4996" t="s">
        <v>936</v>
      </c>
    </row>
    <row r="4997" spans="43:63" x14ac:dyDescent="0.2">
      <c r="AQ4997">
        <v>145</v>
      </c>
      <c r="AR4997">
        <v>8077</v>
      </c>
      <c r="AS4997" t="s">
        <v>34936</v>
      </c>
      <c r="AT4997" t="s">
        <v>938</v>
      </c>
      <c r="AU4997">
        <v>145</v>
      </c>
      <c r="AV4997">
        <v>8077</v>
      </c>
      <c r="AW4997" t="s">
        <v>28038</v>
      </c>
      <c r="AX4997" t="s">
        <v>938</v>
      </c>
      <c r="AY4997">
        <v>147</v>
      </c>
      <c r="AZ4997">
        <v>8077</v>
      </c>
      <c r="BA4997" t="s">
        <v>21190</v>
      </c>
      <c r="BB4997" t="s">
        <v>937</v>
      </c>
      <c r="BC4997">
        <v>147</v>
      </c>
      <c r="BD4997">
        <v>8077</v>
      </c>
      <c r="BE4997" t="s">
        <v>14342</v>
      </c>
      <c r="BF4997" t="s">
        <v>937</v>
      </c>
      <c r="BH4997">
        <v>151</v>
      </c>
      <c r="BI4997">
        <v>8077</v>
      </c>
      <c r="BJ4997" t="s">
        <v>7694</v>
      </c>
      <c r="BK4997" t="s">
        <v>937</v>
      </c>
    </row>
    <row r="4998" spans="43:63" x14ac:dyDescent="0.2">
      <c r="AQ4998">
        <v>145</v>
      </c>
      <c r="AR4998">
        <v>8078</v>
      </c>
      <c r="AS4998" t="s">
        <v>34937</v>
      </c>
      <c r="AT4998" t="s">
        <v>937</v>
      </c>
      <c r="AU4998">
        <v>145</v>
      </c>
      <c r="AV4998">
        <v>8078</v>
      </c>
      <c r="AW4998" t="s">
        <v>28039</v>
      </c>
      <c r="AX4998" t="s">
        <v>937</v>
      </c>
      <c r="AY4998">
        <v>147</v>
      </c>
      <c r="AZ4998">
        <v>8078</v>
      </c>
      <c r="BA4998" t="s">
        <v>21191</v>
      </c>
      <c r="BB4998" t="s">
        <v>937</v>
      </c>
      <c r="BC4998">
        <v>147</v>
      </c>
      <c r="BD4998">
        <v>8078</v>
      </c>
      <c r="BE4998" t="s">
        <v>14343</v>
      </c>
      <c r="BF4998" t="s">
        <v>937</v>
      </c>
      <c r="BH4998">
        <v>151</v>
      </c>
      <c r="BI4998">
        <v>8078</v>
      </c>
      <c r="BJ4998" t="s">
        <v>7695</v>
      </c>
      <c r="BK4998" t="s">
        <v>937</v>
      </c>
    </row>
    <row r="4999" spans="43:63" x14ac:dyDescent="0.2">
      <c r="AQ4999">
        <v>145</v>
      </c>
      <c r="AR4999">
        <v>8079</v>
      </c>
      <c r="AS4999" t="s">
        <v>34938</v>
      </c>
      <c r="AT4999" t="s">
        <v>938</v>
      </c>
      <c r="AU4999">
        <v>145</v>
      </c>
      <c r="AV4999">
        <v>8079</v>
      </c>
      <c r="AW4999" t="s">
        <v>28040</v>
      </c>
      <c r="AX4999" t="s">
        <v>938</v>
      </c>
      <c r="AY4999">
        <v>147</v>
      </c>
      <c r="AZ4999">
        <v>8079</v>
      </c>
      <c r="BA4999" t="s">
        <v>21192</v>
      </c>
      <c r="BB4999" t="s">
        <v>937</v>
      </c>
      <c r="BC4999">
        <v>147</v>
      </c>
      <c r="BD4999">
        <v>8079</v>
      </c>
      <c r="BE4999" t="s">
        <v>14344</v>
      </c>
      <c r="BF4999" t="s">
        <v>937</v>
      </c>
      <c r="BH4999">
        <v>151</v>
      </c>
      <c r="BI4999">
        <v>8079</v>
      </c>
      <c r="BJ4999" t="s">
        <v>7696</v>
      </c>
      <c r="BK4999" t="s">
        <v>936</v>
      </c>
    </row>
    <row r="5000" spans="43:63" x14ac:dyDescent="0.2">
      <c r="AQ5000">
        <v>145</v>
      </c>
      <c r="AR5000">
        <v>8080</v>
      </c>
      <c r="AS5000" t="s">
        <v>34939</v>
      </c>
      <c r="AT5000" t="s">
        <v>937</v>
      </c>
      <c r="AU5000">
        <v>145</v>
      </c>
      <c r="AV5000">
        <v>8080</v>
      </c>
      <c r="AW5000" t="s">
        <v>28041</v>
      </c>
      <c r="AX5000" t="s">
        <v>937</v>
      </c>
      <c r="AY5000">
        <v>147</v>
      </c>
      <c r="AZ5000">
        <v>8080</v>
      </c>
      <c r="BA5000" t="s">
        <v>21193</v>
      </c>
      <c r="BB5000" t="s">
        <v>937</v>
      </c>
      <c r="BC5000">
        <v>147</v>
      </c>
      <c r="BD5000">
        <v>8080</v>
      </c>
      <c r="BE5000" t="s">
        <v>14345</v>
      </c>
      <c r="BF5000" t="s">
        <v>937</v>
      </c>
      <c r="BH5000">
        <v>151</v>
      </c>
      <c r="BI5000">
        <v>8080</v>
      </c>
      <c r="BJ5000" t="s">
        <v>7697</v>
      </c>
      <c r="BK5000" t="s">
        <v>937</v>
      </c>
    </row>
    <row r="5001" spans="43:63" x14ac:dyDescent="0.2">
      <c r="AQ5001">
        <v>145</v>
      </c>
      <c r="AR5001">
        <v>8081</v>
      </c>
      <c r="AS5001" t="s">
        <v>34940</v>
      </c>
      <c r="AT5001" t="s">
        <v>938</v>
      </c>
      <c r="AU5001">
        <v>145</v>
      </c>
      <c r="AV5001">
        <v>8081</v>
      </c>
      <c r="AW5001" t="s">
        <v>28042</v>
      </c>
      <c r="AX5001" t="s">
        <v>938</v>
      </c>
      <c r="AY5001">
        <v>147</v>
      </c>
      <c r="AZ5001">
        <v>8081</v>
      </c>
      <c r="BA5001" t="s">
        <v>21194</v>
      </c>
      <c r="BB5001" t="s">
        <v>936</v>
      </c>
      <c r="BC5001">
        <v>147</v>
      </c>
      <c r="BD5001">
        <v>8081</v>
      </c>
      <c r="BE5001" t="s">
        <v>14346</v>
      </c>
      <c r="BF5001" t="s">
        <v>936</v>
      </c>
      <c r="BH5001">
        <v>151</v>
      </c>
      <c r="BI5001">
        <v>8081</v>
      </c>
      <c r="BJ5001" t="s">
        <v>7698</v>
      </c>
      <c r="BK5001" t="s">
        <v>936</v>
      </c>
    </row>
    <row r="5002" spans="43:63" x14ac:dyDescent="0.2">
      <c r="AQ5002">
        <v>145</v>
      </c>
      <c r="AR5002">
        <v>8082</v>
      </c>
      <c r="AS5002" t="s">
        <v>34941</v>
      </c>
      <c r="AT5002" t="s">
        <v>937</v>
      </c>
      <c r="AU5002">
        <v>145</v>
      </c>
      <c r="AV5002">
        <v>8082</v>
      </c>
      <c r="AW5002" t="s">
        <v>28043</v>
      </c>
      <c r="AX5002" t="s">
        <v>937</v>
      </c>
      <c r="AY5002">
        <v>147</v>
      </c>
      <c r="AZ5002">
        <v>8082</v>
      </c>
      <c r="BA5002" t="s">
        <v>21195</v>
      </c>
      <c r="BB5002" t="s">
        <v>937</v>
      </c>
      <c r="BC5002">
        <v>147</v>
      </c>
      <c r="BD5002">
        <v>8082</v>
      </c>
      <c r="BE5002" t="s">
        <v>14347</v>
      </c>
      <c r="BF5002" t="s">
        <v>937</v>
      </c>
      <c r="BH5002">
        <v>151</v>
      </c>
      <c r="BI5002">
        <v>8082</v>
      </c>
      <c r="BJ5002" t="s">
        <v>7699</v>
      </c>
      <c r="BK5002" t="s">
        <v>937</v>
      </c>
    </row>
    <row r="5003" spans="43:63" x14ac:dyDescent="0.2">
      <c r="AQ5003">
        <v>145</v>
      </c>
      <c r="AR5003">
        <v>8083</v>
      </c>
      <c r="AS5003" t="s">
        <v>34942</v>
      </c>
      <c r="AT5003" t="s">
        <v>938</v>
      </c>
      <c r="AU5003">
        <v>145</v>
      </c>
      <c r="AV5003">
        <v>8083</v>
      </c>
      <c r="AW5003" t="s">
        <v>28044</v>
      </c>
      <c r="AX5003" t="s">
        <v>938</v>
      </c>
      <c r="AY5003">
        <v>147</v>
      </c>
      <c r="AZ5003">
        <v>8083</v>
      </c>
      <c r="BA5003" t="s">
        <v>21196</v>
      </c>
      <c r="BB5003" t="s">
        <v>937</v>
      </c>
      <c r="BC5003">
        <v>147</v>
      </c>
      <c r="BD5003">
        <v>8083</v>
      </c>
      <c r="BE5003" t="s">
        <v>14348</v>
      </c>
      <c r="BF5003" t="s">
        <v>937</v>
      </c>
      <c r="BH5003">
        <v>151</v>
      </c>
      <c r="BI5003">
        <v>8083</v>
      </c>
      <c r="BJ5003" t="s">
        <v>7700</v>
      </c>
      <c r="BK5003" t="s">
        <v>937</v>
      </c>
    </row>
    <row r="5004" spans="43:63" x14ac:dyDescent="0.2">
      <c r="AQ5004">
        <v>145</v>
      </c>
      <c r="AR5004">
        <v>8084</v>
      </c>
      <c r="AS5004" t="s">
        <v>34943</v>
      </c>
      <c r="AT5004" t="s">
        <v>937</v>
      </c>
      <c r="AU5004">
        <v>145</v>
      </c>
      <c r="AV5004">
        <v>8084</v>
      </c>
      <c r="AW5004" t="s">
        <v>28045</v>
      </c>
      <c r="AX5004" t="s">
        <v>937</v>
      </c>
      <c r="AY5004">
        <v>147</v>
      </c>
      <c r="AZ5004">
        <v>8084</v>
      </c>
      <c r="BA5004" t="s">
        <v>21197</v>
      </c>
      <c r="BB5004" t="s">
        <v>937</v>
      </c>
      <c r="BC5004">
        <v>147</v>
      </c>
      <c r="BD5004">
        <v>8084</v>
      </c>
      <c r="BE5004" t="s">
        <v>14349</v>
      </c>
      <c r="BF5004" t="s">
        <v>937</v>
      </c>
      <c r="BH5004">
        <v>151</v>
      </c>
      <c r="BI5004">
        <v>8084</v>
      </c>
      <c r="BJ5004" t="s">
        <v>7701</v>
      </c>
      <c r="BK5004" t="s">
        <v>937</v>
      </c>
    </row>
    <row r="5005" spans="43:63" x14ac:dyDescent="0.2">
      <c r="AQ5005">
        <v>147</v>
      </c>
      <c r="AR5005">
        <v>6010</v>
      </c>
      <c r="AS5005" t="s">
        <v>34944</v>
      </c>
      <c r="AT5005" t="s">
        <v>937</v>
      </c>
      <c r="AU5005">
        <v>147</v>
      </c>
      <c r="AV5005">
        <v>6010</v>
      </c>
      <c r="AW5005" t="s">
        <v>28046</v>
      </c>
      <c r="AX5005" t="s">
        <v>937</v>
      </c>
      <c r="AY5005">
        <v>148</v>
      </c>
      <c r="AZ5005">
        <v>6010</v>
      </c>
      <c r="BA5005" t="s">
        <v>21198</v>
      </c>
      <c r="BB5005" t="s">
        <v>937</v>
      </c>
      <c r="BC5005">
        <v>148</v>
      </c>
      <c r="BD5005">
        <v>6010</v>
      </c>
      <c r="BE5005" t="s">
        <v>14350</v>
      </c>
      <c r="BF5005" t="s">
        <v>937</v>
      </c>
      <c r="BH5005">
        <v>152</v>
      </c>
      <c r="BI5005">
        <v>6010</v>
      </c>
      <c r="BJ5005" t="s">
        <v>7702</v>
      </c>
      <c r="BK5005" t="s">
        <v>937</v>
      </c>
    </row>
    <row r="5006" spans="43:63" x14ac:dyDescent="0.2">
      <c r="AQ5006">
        <v>147</v>
      </c>
      <c r="AR5006">
        <v>6020</v>
      </c>
      <c r="AS5006" t="s">
        <v>34945</v>
      </c>
      <c r="AT5006" t="s">
        <v>937</v>
      </c>
      <c r="AU5006">
        <v>147</v>
      </c>
      <c r="AV5006">
        <v>6020</v>
      </c>
      <c r="AW5006" t="s">
        <v>28047</v>
      </c>
      <c r="AX5006" t="s">
        <v>937</v>
      </c>
      <c r="AY5006">
        <v>148</v>
      </c>
      <c r="AZ5006">
        <v>6020</v>
      </c>
      <c r="BA5006" t="s">
        <v>21199</v>
      </c>
      <c r="BB5006" t="s">
        <v>937</v>
      </c>
      <c r="BC5006">
        <v>148</v>
      </c>
      <c r="BD5006">
        <v>6020</v>
      </c>
      <c r="BE5006" t="s">
        <v>14351</v>
      </c>
      <c r="BF5006" t="s">
        <v>937</v>
      </c>
      <c r="BH5006">
        <v>152</v>
      </c>
      <c r="BI5006">
        <v>6020</v>
      </c>
      <c r="BJ5006" t="s">
        <v>7703</v>
      </c>
      <c r="BK5006" t="s">
        <v>937</v>
      </c>
    </row>
    <row r="5007" spans="43:63" x14ac:dyDescent="0.2">
      <c r="AQ5007">
        <v>147</v>
      </c>
      <c r="AR5007">
        <v>6030</v>
      </c>
      <c r="AS5007" t="s">
        <v>34946</v>
      </c>
      <c r="AT5007" t="s">
        <v>937</v>
      </c>
      <c r="AU5007">
        <v>147</v>
      </c>
      <c r="AV5007">
        <v>6030</v>
      </c>
      <c r="AW5007" t="s">
        <v>28048</v>
      </c>
      <c r="AX5007" t="s">
        <v>937</v>
      </c>
      <c r="AY5007">
        <v>148</v>
      </c>
      <c r="AZ5007">
        <v>6030</v>
      </c>
      <c r="BA5007" t="s">
        <v>21200</v>
      </c>
      <c r="BB5007" t="s">
        <v>936</v>
      </c>
      <c r="BC5007">
        <v>148</v>
      </c>
      <c r="BD5007">
        <v>6030</v>
      </c>
      <c r="BE5007" t="s">
        <v>14352</v>
      </c>
      <c r="BF5007" t="s">
        <v>936</v>
      </c>
      <c r="BH5007">
        <v>152</v>
      </c>
      <c r="BI5007">
        <v>6030</v>
      </c>
      <c r="BJ5007" t="s">
        <v>7704</v>
      </c>
      <c r="BK5007" t="s">
        <v>937</v>
      </c>
    </row>
    <row r="5008" spans="43:63" x14ac:dyDescent="0.2">
      <c r="AQ5008">
        <v>147</v>
      </c>
      <c r="AR5008">
        <v>6040</v>
      </c>
      <c r="AS5008" t="s">
        <v>34947</v>
      </c>
      <c r="AT5008" t="s">
        <v>937</v>
      </c>
      <c r="AU5008">
        <v>147</v>
      </c>
      <c r="AV5008">
        <v>6040</v>
      </c>
      <c r="AW5008" t="s">
        <v>28049</v>
      </c>
      <c r="AX5008" t="s">
        <v>937</v>
      </c>
      <c r="AY5008">
        <v>148</v>
      </c>
      <c r="AZ5008">
        <v>6040</v>
      </c>
      <c r="BA5008" t="s">
        <v>21201</v>
      </c>
      <c r="BB5008" t="s">
        <v>937</v>
      </c>
      <c r="BC5008">
        <v>148</v>
      </c>
      <c r="BD5008">
        <v>6040</v>
      </c>
      <c r="BE5008" t="s">
        <v>14353</v>
      </c>
      <c r="BF5008" t="s">
        <v>937</v>
      </c>
      <c r="BH5008">
        <v>152</v>
      </c>
      <c r="BI5008">
        <v>6040</v>
      </c>
      <c r="BJ5008" t="s">
        <v>7705</v>
      </c>
      <c r="BK5008" t="s">
        <v>937</v>
      </c>
    </row>
    <row r="5009" spans="43:63" x14ac:dyDescent="0.2">
      <c r="AQ5009">
        <v>147</v>
      </c>
      <c r="AR5009">
        <v>6070</v>
      </c>
      <c r="AS5009" t="s">
        <v>34948</v>
      </c>
      <c r="AT5009" t="s">
        <v>937</v>
      </c>
      <c r="AU5009">
        <v>147</v>
      </c>
      <c r="AV5009">
        <v>6070</v>
      </c>
      <c r="AW5009" t="s">
        <v>28050</v>
      </c>
      <c r="AX5009" t="s">
        <v>937</v>
      </c>
      <c r="AY5009">
        <v>148</v>
      </c>
      <c r="AZ5009">
        <v>6070</v>
      </c>
      <c r="BA5009" t="s">
        <v>21202</v>
      </c>
      <c r="BB5009" t="s">
        <v>937</v>
      </c>
      <c r="BC5009">
        <v>148</v>
      </c>
      <c r="BD5009">
        <v>6070</v>
      </c>
      <c r="BE5009" t="s">
        <v>14354</v>
      </c>
      <c r="BF5009" t="s">
        <v>937</v>
      </c>
      <c r="BH5009">
        <v>152</v>
      </c>
      <c r="BI5009">
        <v>6070</v>
      </c>
      <c r="BJ5009" t="s">
        <v>7706</v>
      </c>
      <c r="BK5009" t="s">
        <v>937</v>
      </c>
    </row>
    <row r="5010" spans="43:63" x14ac:dyDescent="0.2">
      <c r="AQ5010">
        <v>147</v>
      </c>
      <c r="AR5010">
        <v>6080</v>
      </c>
      <c r="AS5010" t="s">
        <v>34949</v>
      </c>
      <c r="AT5010" t="s">
        <v>936</v>
      </c>
      <c r="AU5010">
        <v>147</v>
      </c>
      <c r="AV5010">
        <v>6080</v>
      </c>
      <c r="AW5010" t="s">
        <v>28051</v>
      </c>
      <c r="AX5010" t="s">
        <v>936</v>
      </c>
      <c r="AY5010">
        <v>148</v>
      </c>
      <c r="AZ5010">
        <v>6080</v>
      </c>
      <c r="BA5010" t="s">
        <v>21203</v>
      </c>
      <c r="BB5010" t="s">
        <v>936</v>
      </c>
      <c r="BC5010">
        <v>148</v>
      </c>
      <c r="BD5010">
        <v>6080</v>
      </c>
      <c r="BE5010" t="s">
        <v>14355</v>
      </c>
      <c r="BF5010" t="s">
        <v>936</v>
      </c>
      <c r="BH5010">
        <v>152</v>
      </c>
      <c r="BI5010">
        <v>6080</v>
      </c>
      <c r="BJ5010" t="s">
        <v>7707</v>
      </c>
      <c r="BK5010" t="s">
        <v>936</v>
      </c>
    </row>
    <row r="5011" spans="43:63" x14ac:dyDescent="0.2">
      <c r="AQ5011">
        <v>147</v>
      </c>
      <c r="AR5011">
        <v>6090</v>
      </c>
      <c r="AS5011" t="s">
        <v>34950</v>
      </c>
      <c r="AT5011" t="s">
        <v>937</v>
      </c>
      <c r="AU5011">
        <v>147</v>
      </c>
      <c r="AV5011">
        <v>6090</v>
      </c>
      <c r="AW5011" t="s">
        <v>28052</v>
      </c>
      <c r="AX5011" t="s">
        <v>937</v>
      </c>
      <c r="AY5011">
        <v>148</v>
      </c>
      <c r="AZ5011">
        <v>6090</v>
      </c>
      <c r="BA5011" t="s">
        <v>21204</v>
      </c>
      <c r="BB5011" t="s">
        <v>939</v>
      </c>
      <c r="BC5011">
        <v>148</v>
      </c>
      <c r="BD5011">
        <v>6090</v>
      </c>
      <c r="BE5011" t="s">
        <v>14356</v>
      </c>
      <c r="BF5011" t="s">
        <v>939</v>
      </c>
      <c r="BH5011">
        <v>152</v>
      </c>
      <c r="BI5011">
        <v>6090</v>
      </c>
      <c r="BJ5011" t="s">
        <v>7708</v>
      </c>
      <c r="BK5011" t="s">
        <v>937</v>
      </c>
    </row>
    <row r="5012" spans="43:63" x14ac:dyDescent="0.2">
      <c r="AQ5012">
        <v>147</v>
      </c>
      <c r="AR5012">
        <v>6100</v>
      </c>
      <c r="AS5012" t="s">
        <v>34951</v>
      </c>
      <c r="AT5012" t="s">
        <v>937</v>
      </c>
      <c r="AU5012">
        <v>147</v>
      </c>
      <c r="AV5012">
        <v>6100</v>
      </c>
      <c r="AW5012" t="s">
        <v>28053</v>
      </c>
      <c r="AX5012" t="s">
        <v>937</v>
      </c>
      <c r="AY5012">
        <v>148</v>
      </c>
      <c r="AZ5012">
        <v>6100</v>
      </c>
      <c r="BA5012" t="s">
        <v>21205</v>
      </c>
      <c r="BB5012" t="s">
        <v>937</v>
      </c>
      <c r="BC5012">
        <v>148</v>
      </c>
      <c r="BD5012">
        <v>6100</v>
      </c>
      <c r="BE5012" t="s">
        <v>14357</v>
      </c>
      <c r="BF5012" t="s">
        <v>937</v>
      </c>
      <c r="BH5012">
        <v>152</v>
      </c>
      <c r="BI5012">
        <v>6100</v>
      </c>
      <c r="BJ5012" t="s">
        <v>7709</v>
      </c>
      <c r="BK5012" t="s">
        <v>937</v>
      </c>
    </row>
    <row r="5013" spans="43:63" x14ac:dyDescent="0.2">
      <c r="AQ5013">
        <v>147</v>
      </c>
      <c r="AR5013">
        <v>6101</v>
      </c>
      <c r="AS5013" t="s">
        <v>34952</v>
      </c>
      <c r="AT5013" t="s">
        <v>936</v>
      </c>
      <c r="AU5013">
        <v>147</v>
      </c>
      <c r="AV5013">
        <v>6101</v>
      </c>
      <c r="AW5013" t="s">
        <v>28054</v>
      </c>
      <c r="AX5013" t="s">
        <v>936</v>
      </c>
      <c r="AY5013">
        <v>148</v>
      </c>
      <c r="AZ5013">
        <v>6101</v>
      </c>
      <c r="BA5013" t="s">
        <v>21206</v>
      </c>
      <c r="BB5013" t="s">
        <v>937</v>
      </c>
      <c r="BC5013">
        <v>148</v>
      </c>
      <c r="BD5013">
        <v>6101</v>
      </c>
      <c r="BE5013" t="s">
        <v>14358</v>
      </c>
      <c r="BF5013" t="s">
        <v>937</v>
      </c>
      <c r="BH5013">
        <v>152</v>
      </c>
      <c r="BI5013">
        <v>6101</v>
      </c>
      <c r="BJ5013" t="s">
        <v>7710</v>
      </c>
      <c r="BK5013" t="s">
        <v>937</v>
      </c>
    </row>
    <row r="5014" spans="43:63" x14ac:dyDescent="0.2">
      <c r="AQ5014">
        <v>147</v>
      </c>
      <c r="AR5014">
        <v>6110</v>
      </c>
      <c r="AS5014" t="s">
        <v>34953</v>
      </c>
      <c r="AT5014" t="s">
        <v>936</v>
      </c>
      <c r="AU5014">
        <v>147</v>
      </c>
      <c r="AV5014">
        <v>6110</v>
      </c>
      <c r="AW5014" t="s">
        <v>28055</v>
      </c>
      <c r="AX5014" t="s">
        <v>936</v>
      </c>
      <c r="AY5014">
        <v>148</v>
      </c>
      <c r="AZ5014">
        <v>6110</v>
      </c>
      <c r="BA5014" t="s">
        <v>21207</v>
      </c>
      <c r="BB5014" t="s">
        <v>939</v>
      </c>
      <c r="BC5014">
        <v>148</v>
      </c>
      <c r="BD5014">
        <v>6110</v>
      </c>
      <c r="BE5014" t="s">
        <v>14359</v>
      </c>
      <c r="BF5014" t="s">
        <v>939</v>
      </c>
      <c r="BH5014">
        <v>152</v>
      </c>
      <c r="BI5014">
        <v>6110</v>
      </c>
      <c r="BJ5014" t="s">
        <v>7711</v>
      </c>
      <c r="BK5014" t="s">
        <v>936</v>
      </c>
    </row>
    <row r="5015" spans="43:63" x14ac:dyDescent="0.2">
      <c r="AQ5015">
        <v>147</v>
      </c>
      <c r="AR5015">
        <v>6130</v>
      </c>
      <c r="AS5015" t="s">
        <v>34954</v>
      </c>
      <c r="AT5015" t="s">
        <v>936</v>
      </c>
      <c r="AU5015">
        <v>147</v>
      </c>
      <c r="AV5015">
        <v>6130</v>
      </c>
      <c r="AW5015" t="s">
        <v>28056</v>
      </c>
      <c r="AX5015" t="s">
        <v>936</v>
      </c>
      <c r="AY5015">
        <v>148</v>
      </c>
      <c r="AZ5015">
        <v>6130</v>
      </c>
      <c r="BA5015" t="s">
        <v>21208</v>
      </c>
      <c r="BB5015" t="s">
        <v>936</v>
      </c>
      <c r="BC5015">
        <v>148</v>
      </c>
      <c r="BD5015">
        <v>6130</v>
      </c>
      <c r="BE5015" t="s">
        <v>14360</v>
      </c>
      <c r="BF5015" t="s">
        <v>936</v>
      </c>
      <c r="BH5015">
        <v>152</v>
      </c>
      <c r="BI5015">
        <v>6130</v>
      </c>
      <c r="BJ5015" t="s">
        <v>7712</v>
      </c>
      <c r="BK5015" t="s">
        <v>936</v>
      </c>
    </row>
    <row r="5016" spans="43:63" x14ac:dyDescent="0.2">
      <c r="AQ5016">
        <v>147</v>
      </c>
      <c r="AR5016">
        <v>6131</v>
      </c>
      <c r="AS5016" t="s">
        <v>34955</v>
      </c>
      <c r="AT5016" t="s">
        <v>936</v>
      </c>
      <c r="AU5016">
        <v>147</v>
      </c>
      <c r="AV5016">
        <v>6131</v>
      </c>
      <c r="AW5016" t="s">
        <v>28057</v>
      </c>
      <c r="AX5016" t="s">
        <v>936</v>
      </c>
      <c r="AY5016">
        <v>148</v>
      </c>
      <c r="AZ5016">
        <v>6131</v>
      </c>
      <c r="BA5016" t="s">
        <v>21209</v>
      </c>
      <c r="BB5016" t="s">
        <v>936</v>
      </c>
      <c r="BC5016">
        <v>148</v>
      </c>
      <c r="BD5016">
        <v>6131</v>
      </c>
      <c r="BE5016" t="s">
        <v>14361</v>
      </c>
      <c r="BF5016" t="s">
        <v>936</v>
      </c>
      <c r="BH5016">
        <v>152</v>
      </c>
      <c r="BI5016">
        <v>6131</v>
      </c>
      <c r="BJ5016" t="s">
        <v>7713</v>
      </c>
      <c r="BK5016" t="s">
        <v>937</v>
      </c>
    </row>
    <row r="5017" spans="43:63" x14ac:dyDescent="0.2">
      <c r="AQ5017">
        <v>147</v>
      </c>
      <c r="AR5017">
        <v>6140</v>
      </c>
      <c r="AS5017" t="s">
        <v>34956</v>
      </c>
      <c r="AT5017" t="s">
        <v>937</v>
      </c>
      <c r="AU5017">
        <v>147</v>
      </c>
      <c r="AV5017">
        <v>6140</v>
      </c>
      <c r="AW5017" t="s">
        <v>28058</v>
      </c>
      <c r="AX5017" t="s">
        <v>937</v>
      </c>
      <c r="AY5017">
        <v>148</v>
      </c>
      <c r="AZ5017">
        <v>6140</v>
      </c>
      <c r="BA5017" t="s">
        <v>21210</v>
      </c>
      <c r="BB5017" t="s">
        <v>937</v>
      </c>
      <c r="BC5017">
        <v>148</v>
      </c>
      <c r="BD5017">
        <v>6140</v>
      </c>
      <c r="BE5017" t="s">
        <v>14362</v>
      </c>
      <c r="BF5017" t="s">
        <v>937</v>
      </c>
      <c r="BH5017">
        <v>152</v>
      </c>
      <c r="BI5017">
        <v>6140</v>
      </c>
      <c r="BJ5017" t="s">
        <v>7714</v>
      </c>
      <c r="BK5017" t="s">
        <v>937</v>
      </c>
    </row>
    <row r="5018" spans="43:63" x14ac:dyDescent="0.2">
      <c r="AQ5018">
        <v>147</v>
      </c>
      <c r="AR5018">
        <v>6150</v>
      </c>
      <c r="AS5018" t="s">
        <v>34957</v>
      </c>
      <c r="AT5018" t="s">
        <v>937</v>
      </c>
      <c r="AU5018">
        <v>147</v>
      </c>
      <c r="AV5018">
        <v>6150</v>
      </c>
      <c r="AW5018" t="s">
        <v>28059</v>
      </c>
      <c r="AX5018" t="s">
        <v>937</v>
      </c>
      <c r="AY5018">
        <v>148</v>
      </c>
      <c r="AZ5018">
        <v>6150</v>
      </c>
      <c r="BA5018" t="s">
        <v>21211</v>
      </c>
      <c r="BB5018" t="s">
        <v>936</v>
      </c>
      <c r="BC5018">
        <v>148</v>
      </c>
      <c r="BD5018">
        <v>6150</v>
      </c>
      <c r="BE5018" t="s">
        <v>14363</v>
      </c>
      <c r="BF5018" t="s">
        <v>936</v>
      </c>
      <c r="BH5018">
        <v>152</v>
      </c>
      <c r="BI5018">
        <v>6150</v>
      </c>
      <c r="BJ5018" t="s">
        <v>7715</v>
      </c>
      <c r="BK5018" t="s">
        <v>937</v>
      </c>
    </row>
    <row r="5019" spans="43:63" x14ac:dyDescent="0.2">
      <c r="AQ5019">
        <v>147</v>
      </c>
      <c r="AR5019">
        <v>6160</v>
      </c>
      <c r="AS5019" t="s">
        <v>34958</v>
      </c>
      <c r="AT5019" t="s">
        <v>937</v>
      </c>
      <c r="AU5019">
        <v>147</v>
      </c>
      <c r="AV5019">
        <v>6160</v>
      </c>
      <c r="AW5019" t="s">
        <v>28060</v>
      </c>
      <c r="AX5019" t="s">
        <v>937</v>
      </c>
      <c r="AY5019">
        <v>148</v>
      </c>
      <c r="AZ5019">
        <v>6160</v>
      </c>
      <c r="BA5019" t="s">
        <v>21212</v>
      </c>
      <c r="BB5019" t="s">
        <v>939</v>
      </c>
      <c r="BC5019">
        <v>148</v>
      </c>
      <c r="BD5019">
        <v>6160</v>
      </c>
      <c r="BE5019" t="s">
        <v>14364</v>
      </c>
      <c r="BF5019" t="s">
        <v>939</v>
      </c>
      <c r="BH5019">
        <v>152</v>
      </c>
      <c r="BI5019">
        <v>6160</v>
      </c>
      <c r="BJ5019" t="s">
        <v>7716</v>
      </c>
      <c r="BK5019" t="s">
        <v>937</v>
      </c>
    </row>
    <row r="5020" spans="43:63" x14ac:dyDescent="0.2">
      <c r="AQ5020">
        <v>147</v>
      </c>
      <c r="AR5020">
        <v>6170</v>
      </c>
      <c r="AS5020" t="s">
        <v>34959</v>
      </c>
      <c r="AT5020" t="s">
        <v>937</v>
      </c>
      <c r="AU5020">
        <v>147</v>
      </c>
      <c r="AV5020">
        <v>6170</v>
      </c>
      <c r="AW5020" t="s">
        <v>28061</v>
      </c>
      <c r="AX5020" t="s">
        <v>937</v>
      </c>
      <c r="AY5020">
        <v>148</v>
      </c>
      <c r="AZ5020">
        <v>6170</v>
      </c>
      <c r="BA5020" t="s">
        <v>21213</v>
      </c>
      <c r="BB5020" t="s">
        <v>936</v>
      </c>
      <c r="BC5020">
        <v>148</v>
      </c>
      <c r="BD5020">
        <v>6170</v>
      </c>
      <c r="BE5020" t="s">
        <v>14365</v>
      </c>
      <c r="BF5020" t="s">
        <v>936</v>
      </c>
      <c r="BH5020">
        <v>152</v>
      </c>
      <c r="BI5020">
        <v>6170</v>
      </c>
      <c r="BJ5020" t="s">
        <v>7717</v>
      </c>
      <c r="BK5020" t="s">
        <v>938</v>
      </c>
    </row>
    <row r="5021" spans="43:63" x14ac:dyDescent="0.2">
      <c r="AQ5021">
        <v>147</v>
      </c>
      <c r="AR5021">
        <v>6180</v>
      </c>
      <c r="AS5021" t="s">
        <v>34960</v>
      </c>
      <c r="AT5021" t="s">
        <v>937</v>
      </c>
      <c r="AU5021">
        <v>147</v>
      </c>
      <c r="AV5021">
        <v>6180</v>
      </c>
      <c r="AW5021" t="s">
        <v>28062</v>
      </c>
      <c r="AX5021" t="s">
        <v>937</v>
      </c>
      <c r="AY5021">
        <v>148</v>
      </c>
      <c r="AZ5021">
        <v>6180</v>
      </c>
      <c r="BA5021" t="s">
        <v>21214</v>
      </c>
      <c r="BB5021" t="s">
        <v>936</v>
      </c>
      <c r="BC5021">
        <v>148</v>
      </c>
      <c r="BD5021">
        <v>6180</v>
      </c>
      <c r="BE5021" t="s">
        <v>14366</v>
      </c>
      <c r="BF5021" t="s">
        <v>936</v>
      </c>
      <c r="BH5021">
        <v>152</v>
      </c>
      <c r="BI5021">
        <v>6180</v>
      </c>
      <c r="BJ5021" t="s">
        <v>7718</v>
      </c>
      <c r="BK5021" t="s">
        <v>937</v>
      </c>
    </row>
    <row r="5022" spans="43:63" x14ac:dyDescent="0.2">
      <c r="AQ5022">
        <v>147</v>
      </c>
      <c r="AR5022">
        <v>6190</v>
      </c>
      <c r="AS5022" t="s">
        <v>34961</v>
      </c>
      <c r="AT5022" t="s">
        <v>937</v>
      </c>
      <c r="AU5022">
        <v>147</v>
      </c>
      <c r="AV5022">
        <v>6190</v>
      </c>
      <c r="AW5022" t="s">
        <v>28063</v>
      </c>
      <c r="AX5022" t="s">
        <v>937</v>
      </c>
      <c r="AY5022">
        <v>148</v>
      </c>
      <c r="AZ5022">
        <v>6190</v>
      </c>
      <c r="BA5022" t="s">
        <v>21215</v>
      </c>
      <c r="BB5022" t="s">
        <v>939</v>
      </c>
      <c r="BC5022">
        <v>148</v>
      </c>
      <c r="BD5022">
        <v>6190</v>
      </c>
      <c r="BE5022" t="s">
        <v>14367</v>
      </c>
      <c r="BF5022" t="s">
        <v>939</v>
      </c>
      <c r="BH5022">
        <v>152</v>
      </c>
      <c r="BI5022">
        <v>6190</v>
      </c>
      <c r="BJ5022" t="s">
        <v>7719</v>
      </c>
      <c r="BK5022" t="s">
        <v>937</v>
      </c>
    </row>
    <row r="5023" spans="43:63" x14ac:dyDescent="0.2">
      <c r="AQ5023">
        <v>147</v>
      </c>
      <c r="AR5023">
        <v>6200</v>
      </c>
      <c r="AS5023" t="s">
        <v>34962</v>
      </c>
      <c r="AT5023" t="s">
        <v>938</v>
      </c>
      <c r="AU5023">
        <v>147</v>
      </c>
      <c r="AV5023">
        <v>6200</v>
      </c>
      <c r="AW5023" t="s">
        <v>28064</v>
      </c>
      <c r="AX5023" t="s">
        <v>938</v>
      </c>
      <c r="AY5023">
        <v>148</v>
      </c>
      <c r="AZ5023">
        <v>6200</v>
      </c>
      <c r="BA5023" t="s">
        <v>21216</v>
      </c>
      <c r="BB5023" t="s">
        <v>939</v>
      </c>
      <c r="BC5023">
        <v>148</v>
      </c>
      <c r="BD5023">
        <v>6200</v>
      </c>
      <c r="BE5023" t="s">
        <v>14368</v>
      </c>
      <c r="BF5023" t="s">
        <v>939</v>
      </c>
      <c r="BH5023">
        <v>152</v>
      </c>
      <c r="BI5023">
        <v>6200</v>
      </c>
      <c r="BJ5023" t="s">
        <v>7720</v>
      </c>
      <c r="BK5023" t="s">
        <v>938</v>
      </c>
    </row>
    <row r="5024" spans="43:63" x14ac:dyDescent="0.2">
      <c r="AQ5024">
        <v>147</v>
      </c>
      <c r="AR5024">
        <v>6210</v>
      </c>
      <c r="AS5024" t="s">
        <v>34963</v>
      </c>
      <c r="AT5024" t="s">
        <v>936</v>
      </c>
      <c r="AU5024">
        <v>147</v>
      </c>
      <c r="AV5024">
        <v>6210</v>
      </c>
      <c r="AW5024" t="s">
        <v>28065</v>
      </c>
      <c r="AX5024" t="s">
        <v>936</v>
      </c>
      <c r="AY5024">
        <v>148</v>
      </c>
      <c r="AZ5024">
        <v>6210</v>
      </c>
      <c r="BA5024" t="s">
        <v>21217</v>
      </c>
      <c r="BB5024" t="s">
        <v>936</v>
      </c>
      <c r="BC5024">
        <v>148</v>
      </c>
      <c r="BD5024">
        <v>6210</v>
      </c>
      <c r="BE5024" t="s">
        <v>14369</v>
      </c>
      <c r="BF5024" t="s">
        <v>936</v>
      </c>
      <c r="BH5024">
        <v>152</v>
      </c>
      <c r="BI5024">
        <v>6210</v>
      </c>
      <c r="BJ5024" t="s">
        <v>7721</v>
      </c>
      <c r="BK5024" t="s">
        <v>936</v>
      </c>
    </row>
    <row r="5025" spans="43:63" x14ac:dyDescent="0.2">
      <c r="AQ5025">
        <v>147</v>
      </c>
      <c r="AR5025">
        <v>6240</v>
      </c>
      <c r="AS5025" t="s">
        <v>34964</v>
      </c>
      <c r="AT5025" t="s">
        <v>937</v>
      </c>
      <c r="AU5025">
        <v>147</v>
      </c>
      <c r="AV5025">
        <v>6240</v>
      </c>
      <c r="AW5025" t="s">
        <v>28066</v>
      </c>
      <c r="AX5025" t="s">
        <v>937</v>
      </c>
      <c r="AY5025">
        <v>148</v>
      </c>
      <c r="AZ5025">
        <v>6240</v>
      </c>
      <c r="BA5025" t="s">
        <v>21218</v>
      </c>
      <c r="BB5025" t="s">
        <v>939</v>
      </c>
      <c r="BC5025">
        <v>148</v>
      </c>
      <c r="BD5025">
        <v>6240</v>
      </c>
      <c r="BE5025" t="s">
        <v>14370</v>
      </c>
      <c r="BF5025" t="s">
        <v>939</v>
      </c>
      <c r="BH5025">
        <v>152</v>
      </c>
      <c r="BI5025">
        <v>6240</v>
      </c>
      <c r="BJ5025" t="s">
        <v>7722</v>
      </c>
      <c r="BK5025" t="s">
        <v>937</v>
      </c>
    </row>
    <row r="5026" spans="43:63" x14ac:dyDescent="0.2">
      <c r="AQ5026">
        <v>147</v>
      </c>
      <c r="AR5026">
        <v>6250</v>
      </c>
      <c r="AS5026" t="s">
        <v>34965</v>
      </c>
      <c r="AT5026" t="s">
        <v>936</v>
      </c>
      <c r="AU5026">
        <v>147</v>
      </c>
      <c r="AV5026">
        <v>6250</v>
      </c>
      <c r="AW5026" t="s">
        <v>28067</v>
      </c>
      <c r="AX5026" t="s">
        <v>936</v>
      </c>
      <c r="AY5026">
        <v>148</v>
      </c>
      <c r="AZ5026">
        <v>6250</v>
      </c>
      <c r="BA5026" t="s">
        <v>21219</v>
      </c>
      <c r="BB5026" t="s">
        <v>936</v>
      </c>
      <c r="BC5026">
        <v>148</v>
      </c>
      <c r="BD5026">
        <v>6250</v>
      </c>
      <c r="BE5026" t="s">
        <v>14371</v>
      </c>
      <c r="BF5026" t="s">
        <v>936</v>
      </c>
      <c r="BH5026">
        <v>152</v>
      </c>
      <c r="BI5026">
        <v>6250</v>
      </c>
      <c r="BJ5026" t="s">
        <v>7723</v>
      </c>
      <c r="BK5026" t="s">
        <v>936</v>
      </c>
    </row>
    <row r="5027" spans="43:63" x14ac:dyDescent="0.2">
      <c r="AQ5027">
        <v>147</v>
      </c>
      <c r="AR5027">
        <v>6256</v>
      </c>
      <c r="AS5027" t="s">
        <v>34966</v>
      </c>
      <c r="AT5027" t="s">
        <v>936</v>
      </c>
      <c r="AU5027">
        <v>147</v>
      </c>
      <c r="AV5027">
        <v>6256</v>
      </c>
      <c r="AW5027" t="s">
        <v>28068</v>
      </c>
      <c r="AX5027" t="s">
        <v>936</v>
      </c>
      <c r="AY5027">
        <v>148</v>
      </c>
      <c r="AZ5027">
        <v>6256</v>
      </c>
      <c r="BA5027" t="s">
        <v>21220</v>
      </c>
      <c r="BB5027" t="s">
        <v>936</v>
      </c>
      <c r="BC5027">
        <v>148</v>
      </c>
      <c r="BD5027">
        <v>6256</v>
      </c>
      <c r="BE5027" t="s">
        <v>14372</v>
      </c>
      <c r="BF5027" t="s">
        <v>936</v>
      </c>
      <c r="BH5027">
        <v>152</v>
      </c>
      <c r="BI5027">
        <v>6256</v>
      </c>
      <c r="BJ5027" t="s">
        <v>7724</v>
      </c>
      <c r="BK5027" t="s">
        <v>936</v>
      </c>
    </row>
    <row r="5028" spans="43:63" x14ac:dyDescent="0.2">
      <c r="AQ5028">
        <v>147</v>
      </c>
      <c r="AR5028">
        <v>6260</v>
      </c>
      <c r="AS5028" t="s">
        <v>34967</v>
      </c>
      <c r="AT5028" t="s">
        <v>937</v>
      </c>
      <c r="AU5028">
        <v>147</v>
      </c>
      <c r="AV5028">
        <v>6260</v>
      </c>
      <c r="AW5028" t="s">
        <v>28069</v>
      </c>
      <c r="AX5028" t="s">
        <v>937</v>
      </c>
      <c r="AY5028">
        <v>148</v>
      </c>
      <c r="AZ5028">
        <v>6260</v>
      </c>
      <c r="BA5028" t="s">
        <v>21221</v>
      </c>
      <c r="BB5028" t="s">
        <v>936</v>
      </c>
      <c r="BC5028">
        <v>148</v>
      </c>
      <c r="BD5028">
        <v>6260</v>
      </c>
      <c r="BE5028" t="s">
        <v>14373</v>
      </c>
      <c r="BF5028" t="s">
        <v>936</v>
      </c>
      <c r="BH5028">
        <v>152</v>
      </c>
      <c r="BI5028">
        <v>6260</v>
      </c>
      <c r="BJ5028" t="s">
        <v>7725</v>
      </c>
      <c r="BK5028" t="s">
        <v>937</v>
      </c>
    </row>
    <row r="5029" spans="43:63" x14ac:dyDescent="0.2">
      <c r="AQ5029">
        <v>147</v>
      </c>
      <c r="AR5029">
        <v>6270</v>
      </c>
      <c r="AS5029" t="s">
        <v>34968</v>
      </c>
      <c r="AT5029" t="s">
        <v>937</v>
      </c>
      <c r="AU5029">
        <v>147</v>
      </c>
      <c r="AV5029">
        <v>6270</v>
      </c>
      <c r="AW5029" t="s">
        <v>28070</v>
      </c>
      <c r="AX5029" t="s">
        <v>937</v>
      </c>
      <c r="AY5029">
        <v>148</v>
      </c>
      <c r="AZ5029">
        <v>6270</v>
      </c>
      <c r="BA5029" t="s">
        <v>21222</v>
      </c>
      <c r="BB5029" t="s">
        <v>937</v>
      </c>
      <c r="BC5029">
        <v>148</v>
      </c>
      <c r="BD5029">
        <v>6270</v>
      </c>
      <c r="BE5029" t="s">
        <v>14374</v>
      </c>
      <c r="BF5029" t="s">
        <v>937</v>
      </c>
      <c r="BH5029">
        <v>152</v>
      </c>
      <c r="BI5029">
        <v>6270</v>
      </c>
      <c r="BJ5029" t="s">
        <v>7726</v>
      </c>
      <c r="BK5029" t="s">
        <v>937</v>
      </c>
    </row>
    <row r="5030" spans="43:63" x14ac:dyDescent="0.2">
      <c r="AQ5030">
        <v>147</v>
      </c>
      <c r="AR5030">
        <v>6280</v>
      </c>
      <c r="AS5030" t="s">
        <v>34969</v>
      </c>
      <c r="AT5030" t="s">
        <v>936</v>
      </c>
      <c r="AU5030">
        <v>147</v>
      </c>
      <c r="AV5030">
        <v>6280</v>
      </c>
      <c r="AW5030" t="s">
        <v>28071</v>
      </c>
      <c r="AX5030" t="s">
        <v>936</v>
      </c>
      <c r="AY5030">
        <v>148</v>
      </c>
      <c r="AZ5030">
        <v>6280</v>
      </c>
      <c r="BA5030" t="s">
        <v>21223</v>
      </c>
      <c r="BB5030" t="s">
        <v>936</v>
      </c>
      <c r="BC5030">
        <v>148</v>
      </c>
      <c r="BD5030">
        <v>6280</v>
      </c>
      <c r="BE5030" t="s">
        <v>14375</v>
      </c>
      <c r="BF5030" t="s">
        <v>936</v>
      </c>
      <c r="BH5030">
        <v>152</v>
      </c>
      <c r="BI5030">
        <v>6280</v>
      </c>
      <c r="BJ5030" t="s">
        <v>7727</v>
      </c>
      <c r="BK5030" t="s">
        <v>936</v>
      </c>
    </row>
    <row r="5031" spans="43:63" x14ac:dyDescent="0.2">
      <c r="AQ5031">
        <v>147</v>
      </c>
      <c r="AR5031">
        <v>6290</v>
      </c>
      <c r="AS5031" t="s">
        <v>34970</v>
      </c>
      <c r="AT5031" t="s">
        <v>936</v>
      </c>
      <c r="AU5031">
        <v>147</v>
      </c>
      <c r="AV5031">
        <v>6290</v>
      </c>
      <c r="AW5031" t="s">
        <v>28072</v>
      </c>
      <c r="AX5031" t="s">
        <v>936</v>
      </c>
      <c r="AY5031">
        <v>148</v>
      </c>
      <c r="AZ5031">
        <v>6290</v>
      </c>
      <c r="BA5031" t="s">
        <v>21224</v>
      </c>
      <c r="BB5031" t="s">
        <v>936</v>
      </c>
      <c r="BC5031">
        <v>148</v>
      </c>
      <c r="BD5031">
        <v>6290</v>
      </c>
      <c r="BE5031" t="s">
        <v>14376</v>
      </c>
      <c r="BF5031" t="s">
        <v>936</v>
      </c>
      <c r="BH5031">
        <v>152</v>
      </c>
      <c r="BI5031">
        <v>6290</v>
      </c>
      <c r="BJ5031" t="s">
        <v>7728</v>
      </c>
      <c r="BK5031" t="s">
        <v>938</v>
      </c>
    </row>
    <row r="5032" spans="43:63" x14ac:dyDescent="0.2">
      <c r="AQ5032">
        <v>147</v>
      </c>
      <c r="AR5032">
        <v>6300</v>
      </c>
      <c r="AS5032" t="s">
        <v>34971</v>
      </c>
      <c r="AT5032" t="s">
        <v>936</v>
      </c>
      <c r="AU5032">
        <v>147</v>
      </c>
      <c r="AV5032">
        <v>6300</v>
      </c>
      <c r="AW5032" t="s">
        <v>28073</v>
      </c>
      <c r="AX5032" t="s">
        <v>936</v>
      </c>
      <c r="AY5032">
        <v>148</v>
      </c>
      <c r="AZ5032">
        <v>6300</v>
      </c>
      <c r="BA5032" t="s">
        <v>21225</v>
      </c>
      <c r="BB5032" t="s">
        <v>936</v>
      </c>
      <c r="BC5032">
        <v>148</v>
      </c>
      <c r="BD5032">
        <v>6300</v>
      </c>
      <c r="BE5032" t="s">
        <v>14377</v>
      </c>
      <c r="BF5032" t="s">
        <v>936</v>
      </c>
      <c r="BH5032">
        <v>152</v>
      </c>
      <c r="BI5032">
        <v>6300</v>
      </c>
      <c r="BJ5032" t="s">
        <v>7729</v>
      </c>
      <c r="BK5032" t="s">
        <v>938</v>
      </c>
    </row>
    <row r="5033" spans="43:63" x14ac:dyDescent="0.2">
      <c r="AQ5033">
        <v>147</v>
      </c>
      <c r="AR5033">
        <v>6310</v>
      </c>
      <c r="AS5033" t="s">
        <v>34972</v>
      </c>
      <c r="AT5033" t="s">
        <v>936</v>
      </c>
      <c r="AU5033">
        <v>147</v>
      </c>
      <c r="AV5033">
        <v>6310</v>
      </c>
      <c r="AW5033" t="s">
        <v>28074</v>
      </c>
      <c r="AX5033" t="s">
        <v>936</v>
      </c>
      <c r="AY5033">
        <v>148</v>
      </c>
      <c r="AZ5033">
        <v>6310</v>
      </c>
      <c r="BA5033" t="s">
        <v>21226</v>
      </c>
      <c r="BB5033" t="s">
        <v>936</v>
      </c>
      <c r="BC5033">
        <v>148</v>
      </c>
      <c r="BD5033">
        <v>6310</v>
      </c>
      <c r="BE5033" t="s">
        <v>14378</v>
      </c>
      <c r="BF5033" t="s">
        <v>936</v>
      </c>
      <c r="BH5033">
        <v>152</v>
      </c>
      <c r="BI5033">
        <v>6310</v>
      </c>
      <c r="BJ5033" t="s">
        <v>7730</v>
      </c>
      <c r="BK5033" t="s">
        <v>938</v>
      </c>
    </row>
    <row r="5034" spans="43:63" x14ac:dyDescent="0.2">
      <c r="AQ5034">
        <v>147</v>
      </c>
      <c r="AR5034">
        <v>6320</v>
      </c>
      <c r="AS5034" t="s">
        <v>34973</v>
      </c>
      <c r="AT5034" t="s">
        <v>936</v>
      </c>
      <c r="AU5034">
        <v>147</v>
      </c>
      <c r="AV5034">
        <v>6320</v>
      </c>
      <c r="AW5034" t="s">
        <v>28075</v>
      </c>
      <c r="AX5034" t="s">
        <v>936</v>
      </c>
      <c r="AY5034">
        <v>148</v>
      </c>
      <c r="AZ5034">
        <v>6320</v>
      </c>
      <c r="BA5034" t="s">
        <v>21227</v>
      </c>
      <c r="BB5034" t="s">
        <v>936</v>
      </c>
      <c r="BC5034">
        <v>148</v>
      </c>
      <c r="BD5034">
        <v>6320</v>
      </c>
      <c r="BE5034" t="s">
        <v>14379</v>
      </c>
      <c r="BF5034" t="s">
        <v>936</v>
      </c>
      <c r="BH5034">
        <v>152</v>
      </c>
      <c r="BI5034">
        <v>6320</v>
      </c>
      <c r="BJ5034" t="s">
        <v>7731</v>
      </c>
      <c r="BK5034" t="s">
        <v>938</v>
      </c>
    </row>
    <row r="5035" spans="43:63" x14ac:dyDescent="0.2">
      <c r="AQ5035">
        <v>147</v>
      </c>
      <c r="AR5035">
        <v>6330</v>
      </c>
      <c r="AS5035" t="s">
        <v>34974</v>
      </c>
      <c r="AT5035" t="s">
        <v>936</v>
      </c>
      <c r="AU5035">
        <v>147</v>
      </c>
      <c r="AV5035">
        <v>6330</v>
      </c>
      <c r="AW5035" t="s">
        <v>28076</v>
      </c>
      <c r="AX5035" t="s">
        <v>936</v>
      </c>
      <c r="AY5035">
        <v>148</v>
      </c>
      <c r="AZ5035">
        <v>6330</v>
      </c>
      <c r="BA5035" t="s">
        <v>21228</v>
      </c>
      <c r="BB5035" t="s">
        <v>936</v>
      </c>
      <c r="BC5035">
        <v>148</v>
      </c>
      <c r="BD5035">
        <v>6330</v>
      </c>
      <c r="BE5035" t="s">
        <v>14380</v>
      </c>
      <c r="BF5035" t="s">
        <v>936</v>
      </c>
      <c r="BH5035">
        <v>152</v>
      </c>
      <c r="BI5035">
        <v>6330</v>
      </c>
      <c r="BJ5035" t="s">
        <v>7732</v>
      </c>
      <c r="BK5035" t="s">
        <v>936</v>
      </c>
    </row>
    <row r="5036" spans="43:63" x14ac:dyDescent="0.2">
      <c r="AQ5036">
        <v>147</v>
      </c>
      <c r="AR5036">
        <v>6340</v>
      </c>
      <c r="AS5036" t="s">
        <v>34975</v>
      </c>
      <c r="AT5036" t="s">
        <v>936</v>
      </c>
      <c r="AU5036">
        <v>147</v>
      </c>
      <c r="AV5036">
        <v>6340</v>
      </c>
      <c r="AW5036" t="s">
        <v>28077</v>
      </c>
      <c r="AX5036" t="s">
        <v>936</v>
      </c>
      <c r="AY5036">
        <v>148</v>
      </c>
      <c r="AZ5036">
        <v>6340</v>
      </c>
      <c r="BA5036" t="s">
        <v>21229</v>
      </c>
      <c r="BB5036" t="s">
        <v>936</v>
      </c>
      <c r="BC5036">
        <v>148</v>
      </c>
      <c r="BD5036">
        <v>6340</v>
      </c>
      <c r="BE5036" t="s">
        <v>14381</v>
      </c>
      <c r="BF5036" t="s">
        <v>936</v>
      </c>
      <c r="BH5036">
        <v>152</v>
      </c>
      <c r="BI5036">
        <v>6340</v>
      </c>
      <c r="BJ5036" t="s">
        <v>7733</v>
      </c>
      <c r="BK5036" t="s">
        <v>936</v>
      </c>
    </row>
    <row r="5037" spans="43:63" x14ac:dyDescent="0.2">
      <c r="AQ5037">
        <v>147</v>
      </c>
      <c r="AR5037">
        <v>6350</v>
      </c>
      <c r="AS5037" t="s">
        <v>34976</v>
      </c>
      <c r="AT5037" t="s">
        <v>936</v>
      </c>
      <c r="AU5037">
        <v>147</v>
      </c>
      <c r="AV5037">
        <v>6350</v>
      </c>
      <c r="AW5037" t="s">
        <v>28078</v>
      </c>
      <c r="AX5037" t="s">
        <v>936</v>
      </c>
      <c r="AY5037">
        <v>148</v>
      </c>
      <c r="AZ5037">
        <v>6350</v>
      </c>
      <c r="BA5037" t="s">
        <v>21230</v>
      </c>
      <c r="BB5037" t="s">
        <v>936</v>
      </c>
      <c r="BC5037">
        <v>148</v>
      </c>
      <c r="BD5037">
        <v>6350</v>
      </c>
      <c r="BE5037" t="s">
        <v>14382</v>
      </c>
      <c r="BF5037" t="s">
        <v>936</v>
      </c>
      <c r="BH5037">
        <v>152</v>
      </c>
      <c r="BI5037">
        <v>6350</v>
      </c>
      <c r="BJ5037" t="s">
        <v>7734</v>
      </c>
      <c r="BK5037" t="s">
        <v>936</v>
      </c>
    </row>
    <row r="5038" spans="43:63" x14ac:dyDescent="0.2">
      <c r="AQ5038">
        <v>147</v>
      </c>
      <c r="AR5038">
        <v>6360</v>
      </c>
      <c r="AS5038" t="s">
        <v>34977</v>
      </c>
      <c r="AT5038" t="s">
        <v>936</v>
      </c>
      <c r="AU5038">
        <v>147</v>
      </c>
      <c r="AV5038">
        <v>6360</v>
      </c>
      <c r="AW5038" t="s">
        <v>28079</v>
      </c>
      <c r="AX5038" t="s">
        <v>936</v>
      </c>
      <c r="AY5038">
        <v>148</v>
      </c>
      <c r="AZ5038">
        <v>6360</v>
      </c>
      <c r="BA5038" t="s">
        <v>21231</v>
      </c>
      <c r="BB5038" t="s">
        <v>936</v>
      </c>
      <c r="BC5038">
        <v>148</v>
      </c>
      <c r="BD5038">
        <v>6360</v>
      </c>
      <c r="BE5038" t="s">
        <v>14383</v>
      </c>
      <c r="BF5038" t="s">
        <v>936</v>
      </c>
      <c r="BH5038">
        <v>152</v>
      </c>
      <c r="BI5038">
        <v>6360</v>
      </c>
      <c r="BJ5038" t="s">
        <v>7735</v>
      </c>
      <c r="BK5038" t="s">
        <v>936</v>
      </c>
    </row>
    <row r="5039" spans="43:63" x14ac:dyDescent="0.2">
      <c r="AQ5039">
        <v>147</v>
      </c>
      <c r="AR5039">
        <v>7205</v>
      </c>
      <c r="AS5039" t="s">
        <v>34978</v>
      </c>
      <c r="AT5039" t="s">
        <v>936</v>
      </c>
      <c r="AU5039">
        <v>147</v>
      </c>
      <c r="AV5039">
        <v>7205</v>
      </c>
      <c r="AW5039" t="s">
        <v>28080</v>
      </c>
      <c r="AX5039" t="s">
        <v>936</v>
      </c>
      <c r="AY5039">
        <v>148</v>
      </c>
      <c r="AZ5039">
        <v>7205</v>
      </c>
      <c r="BA5039" t="s">
        <v>21232</v>
      </c>
      <c r="BB5039" t="s">
        <v>939</v>
      </c>
      <c r="BC5039">
        <v>148</v>
      </c>
      <c r="BD5039">
        <v>7205</v>
      </c>
      <c r="BE5039" t="s">
        <v>14384</v>
      </c>
      <c r="BF5039" t="s">
        <v>939</v>
      </c>
      <c r="BH5039">
        <v>152</v>
      </c>
      <c r="BI5039">
        <v>7205</v>
      </c>
      <c r="BJ5039" t="s">
        <v>7736</v>
      </c>
      <c r="BK5039" t="s">
        <v>936</v>
      </c>
    </row>
    <row r="5040" spans="43:63" x14ac:dyDescent="0.2">
      <c r="AQ5040">
        <v>147</v>
      </c>
      <c r="AR5040">
        <v>7206</v>
      </c>
      <c r="AS5040" t="s">
        <v>34979</v>
      </c>
      <c r="AT5040" t="s">
        <v>936</v>
      </c>
      <c r="AU5040">
        <v>147</v>
      </c>
      <c r="AV5040">
        <v>7206</v>
      </c>
      <c r="AW5040" t="s">
        <v>28081</v>
      </c>
      <c r="AX5040" t="s">
        <v>936</v>
      </c>
      <c r="AY5040">
        <v>148</v>
      </c>
      <c r="AZ5040">
        <v>7206</v>
      </c>
      <c r="BA5040" t="s">
        <v>21233</v>
      </c>
      <c r="BB5040" t="s">
        <v>936</v>
      </c>
      <c r="BC5040">
        <v>148</v>
      </c>
      <c r="BD5040">
        <v>7206</v>
      </c>
      <c r="BE5040" t="s">
        <v>14385</v>
      </c>
      <c r="BF5040" t="s">
        <v>936</v>
      </c>
      <c r="BH5040">
        <v>152</v>
      </c>
      <c r="BI5040">
        <v>7206</v>
      </c>
      <c r="BJ5040" t="s">
        <v>7737</v>
      </c>
      <c r="BK5040" t="s">
        <v>936</v>
      </c>
    </row>
    <row r="5041" spans="43:63" x14ac:dyDescent="0.2">
      <c r="AQ5041">
        <v>147</v>
      </c>
      <c r="AR5041">
        <v>7207</v>
      </c>
      <c r="AS5041" t="s">
        <v>34980</v>
      </c>
      <c r="AT5041" t="s">
        <v>936</v>
      </c>
      <c r="AU5041">
        <v>147</v>
      </c>
      <c r="AV5041">
        <v>7207</v>
      </c>
      <c r="AW5041" t="s">
        <v>28082</v>
      </c>
      <c r="AX5041" t="s">
        <v>936</v>
      </c>
      <c r="AY5041">
        <v>148</v>
      </c>
      <c r="AZ5041">
        <v>7207</v>
      </c>
      <c r="BA5041" t="s">
        <v>21234</v>
      </c>
      <c r="BB5041" t="s">
        <v>936</v>
      </c>
      <c r="BC5041">
        <v>148</v>
      </c>
      <c r="BD5041">
        <v>7207</v>
      </c>
      <c r="BE5041" t="s">
        <v>14386</v>
      </c>
      <c r="BF5041" t="s">
        <v>936</v>
      </c>
      <c r="BH5041">
        <v>152</v>
      </c>
      <c r="BI5041">
        <v>7207</v>
      </c>
      <c r="BJ5041" t="s">
        <v>7738</v>
      </c>
      <c r="BK5041" t="s">
        <v>936</v>
      </c>
    </row>
    <row r="5042" spans="43:63" x14ac:dyDescent="0.2">
      <c r="AQ5042">
        <v>147</v>
      </c>
      <c r="AR5042">
        <v>7210</v>
      </c>
      <c r="AS5042" t="s">
        <v>34981</v>
      </c>
      <c r="AT5042" t="s">
        <v>937</v>
      </c>
      <c r="AU5042">
        <v>147</v>
      </c>
      <c r="AV5042">
        <v>7210</v>
      </c>
      <c r="AW5042" t="s">
        <v>28083</v>
      </c>
      <c r="AX5042" t="s">
        <v>937</v>
      </c>
      <c r="AY5042">
        <v>148</v>
      </c>
      <c r="AZ5042">
        <v>7210</v>
      </c>
      <c r="BA5042" t="s">
        <v>21235</v>
      </c>
      <c r="BB5042" t="s">
        <v>938</v>
      </c>
      <c r="BC5042">
        <v>148</v>
      </c>
      <c r="BD5042">
        <v>7210</v>
      </c>
      <c r="BE5042" t="s">
        <v>14387</v>
      </c>
      <c r="BF5042" t="s">
        <v>938</v>
      </c>
      <c r="BH5042">
        <v>152</v>
      </c>
      <c r="BI5042">
        <v>7210</v>
      </c>
      <c r="BJ5042" t="s">
        <v>7739</v>
      </c>
      <c r="BK5042" t="s">
        <v>938</v>
      </c>
    </row>
    <row r="5043" spans="43:63" x14ac:dyDescent="0.2">
      <c r="AQ5043">
        <v>147</v>
      </c>
      <c r="AR5043">
        <v>8073</v>
      </c>
      <c r="AS5043" t="s">
        <v>34982</v>
      </c>
      <c r="AT5043" t="s">
        <v>936</v>
      </c>
      <c r="AU5043">
        <v>147</v>
      </c>
      <c r="AV5043">
        <v>8073</v>
      </c>
      <c r="AW5043" t="s">
        <v>28084</v>
      </c>
      <c r="AX5043" t="s">
        <v>936</v>
      </c>
      <c r="AY5043">
        <v>148</v>
      </c>
      <c r="AZ5043">
        <v>8073</v>
      </c>
      <c r="BA5043" t="s">
        <v>21236</v>
      </c>
      <c r="BB5043" t="s">
        <v>936</v>
      </c>
      <c r="BC5043">
        <v>148</v>
      </c>
      <c r="BD5043">
        <v>8073</v>
      </c>
      <c r="BE5043" t="s">
        <v>14388</v>
      </c>
      <c r="BF5043" t="s">
        <v>936</v>
      </c>
      <c r="BH5043">
        <v>152</v>
      </c>
      <c r="BI5043">
        <v>8073</v>
      </c>
      <c r="BJ5043" t="s">
        <v>7740</v>
      </c>
      <c r="BK5043" t="s">
        <v>936</v>
      </c>
    </row>
    <row r="5044" spans="43:63" x14ac:dyDescent="0.2">
      <c r="AQ5044">
        <v>147</v>
      </c>
      <c r="AR5044">
        <v>8074</v>
      </c>
      <c r="AS5044" t="s">
        <v>34983</v>
      </c>
      <c r="AT5044" t="s">
        <v>937</v>
      </c>
      <c r="AU5044">
        <v>147</v>
      </c>
      <c r="AV5044">
        <v>8074</v>
      </c>
      <c r="AW5044" t="s">
        <v>28085</v>
      </c>
      <c r="AX5044" t="s">
        <v>937</v>
      </c>
      <c r="AY5044">
        <v>148</v>
      </c>
      <c r="AZ5044">
        <v>8074</v>
      </c>
      <c r="BA5044" t="s">
        <v>21237</v>
      </c>
      <c r="BB5044" t="s">
        <v>937</v>
      </c>
      <c r="BC5044">
        <v>148</v>
      </c>
      <c r="BD5044">
        <v>8074</v>
      </c>
      <c r="BE5044" t="s">
        <v>14389</v>
      </c>
      <c r="BF5044" t="s">
        <v>937</v>
      </c>
      <c r="BH5044">
        <v>152</v>
      </c>
      <c r="BI5044">
        <v>8074</v>
      </c>
      <c r="BJ5044" t="s">
        <v>7741</v>
      </c>
      <c r="BK5044" t="s">
        <v>937</v>
      </c>
    </row>
    <row r="5045" spans="43:63" x14ac:dyDescent="0.2">
      <c r="AQ5045">
        <v>147</v>
      </c>
      <c r="AR5045">
        <v>8075</v>
      </c>
      <c r="AS5045" t="s">
        <v>34984</v>
      </c>
      <c r="AT5045" t="s">
        <v>936</v>
      </c>
      <c r="AU5045">
        <v>147</v>
      </c>
      <c r="AV5045">
        <v>8075</v>
      </c>
      <c r="AW5045" t="s">
        <v>28086</v>
      </c>
      <c r="AX5045" t="s">
        <v>936</v>
      </c>
      <c r="AY5045">
        <v>148</v>
      </c>
      <c r="AZ5045">
        <v>8075</v>
      </c>
      <c r="BA5045" t="s">
        <v>21238</v>
      </c>
      <c r="BB5045" t="s">
        <v>936</v>
      </c>
      <c r="BC5045">
        <v>148</v>
      </c>
      <c r="BD5045">
        <v>8075</v>
      </c>
      <c r="BE5045" t="s">
        <v>14390</v>
      </c>
      <c r="BF5045" t="s">
        <v>936</v>
      </c>
      <c r="BH5045">
        <v>152</v>
      </c>
      <c r="BI5045">
        <v>8075</v>
      </c>
      <c r="BJ5045" t="s">
        <v>7742</v>
      </c>
      <c r="BK5045" t="s">
        <v>936</v>
      </c>
    </row>
    <row r="5046" spans="43:63" x14ac:dyDescent="0.2">
      <c r="AQ5046">
        <v>147</v>
      </c>
      <c r="AR5046">
        <v>8076</v>
      </c>
      <c r="AS5046" t="s">
        <v>34985</v>
      </c>
      <c r="AT5046" t="s">
        <v>937</v>
      </c>
      <c r="AU5046">
        <v>147</v>
      </c>
      <c r="AV5046">
        <v>8076</v>
      </c>
      <c r="AW5046" t="s">
        <v>28087</v>
      </c>
      <c r="AX5046" t="s">
        <v>937</v>
      </c>
      <c r="AY5046">
        <v>148</v>
      </c>
      <c r="AZ5046">
        <v>8076</v>
      </c>
      <c r="BA5046" t="s">
        <v>21239</v>
      </c>
      <c r="BB5046" t="s">
        <v>939</v>
      </c>
      <c r="BC5046">
        <v>148</v>
      </c>
      <c r="BD5046">
        <v>8076</v>
      </c>
      <c r="BE5046" t="s">
        <v>14391</v>
      </c>
      <c r="BF5046" t="s">
        <v>939</v>
      </c>
      <c r="BH5046">
        <v>152</v>
      </c>
      <c r="BI5046">
        <v>8076</v>
      </c>
      <c r="BJ5046" t="s">
        <v>7743</v>
      </c>
      <c r="BK5046" t="s">
        <v>937</v>
      </c>
    </row>
    <row r="5047" spans="43:63" x14ac:dyDescent="0.2">
      <c r="AQ5047">
        <v>147</v>
      </c>
      <c r="AR5047">
        <v>8077</v>
      </c>
      <c r="AS5047" t="s">
        <v>34986</v>
      </c>
      <c r="AT5047" t="s">
        <v>937</v>
      </c>
      <c r="AU5047">
        <v>147</v>
      </c>
      <c r="AV5047">
        <v>8077</v>
      </c>
      <c r="AW5047" t="s">
        <v>28088</v>
      </c>
      <c r="AX5047" t="s">
        <v>937</v>
      </c>
      <c r="AY5047">
        <v>148</v>
      </c>
      <c r="AZ5047">
        <v>8077</v>
      </c>
      <c r="BA5047" t="s">
        <v>21240</v>
      </c>
      <c r="BB5047" t="s">
        <v>939</v>
      </c>
      <c r="BC5047">
        <v>148</v>
      </c>
      <c r="BD5047">
        <v>8077</v>
      </c>
      <c r="BE5047" t="s">
        <v>14392</v>
      </c>
      <c r="BF5047" t="s">
        <v>939</v>
      </c>
      <c r="BH5047">
        <v>152</v>
      </c>
      <c r="BI5047">
        <v>8077</v>
      </c>
      <c r="BJ5047" t="s">
        <v>7744</v>
      </c>
      <c r="BK5047" t="s">
        <v>937</v>
      </c>
    </row>
    <row r="5048" spans="43:63" x14ac:dyDescent="0.2">
      <c r="AQ5048">
        <v>147</v>
      </c>
      <c r="AR5048">
        <v>8078</v>
      </c>
      <c r="AS5048" t="s">
        <v>34987</v>
      </c>
      <c r="AT5048" t="s">
        <v>937</v>
      </c>
      <c r="AU5048">
        <v>147</v>
      </c>
      <c r="AV5048">
        <v>8078</v>
      </c>
      <c r="AW5048" t="s">
        <v>28089</v>
      </c>
      <c r="AX5048" t="s">
        <v>937</v>
      </c>
      <c r="AY5048">
        <v>148</v>
      </c>
      <c r="AZ5048">
        <v>8078</v>
      </c>
      <c r="BA5048" t="s">
        <v>21241</v>
      </c>
      <c r="BB5048" t="s">
        <v>939</v>
      </c>
      <c r="BC5048">
        <v>148</v>
      </c>
      <c r="BD5048">
        <v>8078</v>
      </c>
      <c r="BE5048" t="s">
        <v>14393</v>
      </c>
      <c r="BF5048" t="s">
        <v>939</v>
      </c>
      <c r="BH5048">
        <v>152</v>
      </c>
      <c r="BI5048">
        <v>8078</v>
      </c>
      <c r="BJ5048" t="s">
        <v>7745</v>
      </c>
      <c r="BK5048" t="s">
        <v>937</v>
      </c>
    </row>
    <row r="5049" spans="43:63" x14ac:dyDescent="0.2">
      <c r="AQ5049">
        <v>147</v>
      </c>
      <c r="AR5049">
        <v>8079</v>
      </c>
      <c r="AS5049" t="s">
        <v>34988</v>
      </c>
      <c r="AT5049" t="s">
        <v>937</v>
      </c>
      <c r="AU5049">
        <v>147</v>
      </c>
      <c r="AV5049">
        <v>8079</v>
      </c>
      <c r="AW5049" t="s">
        <v>28090</v>
      </c>
      <c r="AX5049" t="s">
        <v>937</v>
      </c>
      <c r="AY5049">
        <v>148</v>
      </c>
      <c r="AZ5049">
        <v>8079</v>
      </c>
      <c r="BA5049" t="s">
        <v>21242</v>
      </c>
      <c r="BB5049" t="s">
        <v>939</v>
      </c>
      <c r="BC5049">
        <v>148</v>
      </c>
      <c r="BD5049">
        <v>8079</v>
      </c>
      <c r="BE5049" t="s">
        <v>14394</v>
      </c>
      <c r="BF5049" t="s">
        <v>939</v>
      </c>
      <c r="BH5049">
        <v>152</v>
      </c>
      <c r="BI5049">
        <v>8079</v>
      </c>
      <c r="BJ5049" t="s">
        <v>7746</v>
      </c>
      <c r="BK5049" t="s">
        <v>937</v>
      </c>
    </row>
    <row r="5050" spans="43:63" x14ac:dyDescent="0.2">
      <c r="AQ5050">
        <v>147</v>
      </c>
      <c r="AR5050">
        <v>8080</v>
      </c>
      <c r="AS5050" t="s">
        <v>34989</v>
      </c>
      <c r="AT5050" t="s">
        <v>937</v>
      </c>
      <c r="AU5050">
        <v>147</v>
      </c>
      <c r="AV5050">
        <v>8080</v>
      </c>
      <c r="AW5050" t="s">
        <v>28091</v>
      </c>
      <c r="AX5050" t="s">
        <v>937</v>
      </c>
      <c r="AY5050">
        <v>148</v>
      </c>
      <c r="AZ5050">
        <v>8080</v>
      </c>
      <c r="BA5050" t="s">
        <v>21243</v>
      </c>
      <c r="BB5050" t="s">
        <v>939</v>
      </c>
      <c r="BC5050">
        <v>148</v>
      </c>
      <c r="BD5050">
        <v>8080</v>
      </c>
      <c r="BE5050" t="s">
        <v>14395</v>
      </c>
      <c r="BF5050" t="s">
        <v>939</v>
      </c>
      <c r="BH5050">
        <v>152</v>
      </c>
      <c r="BI5050">
        <v>8080</v>
      </c>
      <c r="BJ5050" t="s">
        <v>7747</v>
      </c>
      <c r="BK5050" t="s">
        <v>938</v>
      </c>
    </row>
    <row r="5051" spans="43:63" x14ac:dyDescent="0.2">
      <c r="AQ5051">
        <v>147</v>
      </c>
      <c r="AR5051">
        <v>8081</v>
      </c>
      <c r="AS5051" t="s">
        <v>34990</v>
      </c>
      <c r="AT5051" t="s">
        <v>936</v>
      </c>
      <c r="AU5051">
        <v>147</v>
      </c>
      <c r="AV5051">
        <v>8081</v>
      </c>
      <c r="AW5051" t="s">
        <v>28092</v>
      </c>
      <c r="AX5051" t="s">
        <v>936</v>
      </c>
      <c r="AY5051">
        <v>148</v>
      </c>
      <c r="AZ5051">
        <v>8081</v>
      </c>
      <c r="BA5051" t="s">
        <v>21244</v>
      </c>
      <c r="BB5051" t="s">
        <v>937</v>
      </c>
      <c r="BC5051">
        <v>148</v>
      </c>
      <c r="BD5051">
        <v>8081</v>
      </c>
      <c r="BE5051" t="s">
        <v>14396</v>
      </c>
      <c r="BF5051" t="s">
        <v>937</v>
      </c>
      <c r="BH5051">
        <v>152</v>
      </c>
      <c r="BI5051">
        <v>8081</v>
      </c>
      <c r="BJ5051" t="s">
        <v>7748</v>
      </c>
      <c r="BK5051" t="s">
        <v>937</v>
      </c>
    </row>
    <row r="5052" spans="43:63" x14ac:dyDescent="0.2">
      <c r="AQ5052">
        <v>147</v>
      </c>
      <c r="AR5052">
        <v>8082</v>
      </c>
      <c r="AS5052" t="s">
        <v>34991</v>
      </c>
      <c r="AT5052" t="s">
        <v>937</v>
      </c>
      <c r="AU5052">
        <v>147</v>
      </c>
      <c r="AV5052">
        <v>8082</v>
      </c>
      <c r="AW5052" t="s">
        <v>28093</v>
      </c>
      <c r="AX5052" t="s">
        <v>937</v>
      </c>
      <c r="AY5052">
        <v>148</v>
      </c>
      <c r="AZ5052">
        <v>8082</v>
      </c>
      <c r="BA5052" t="s">
        <v>21245</v>
      </c>
      <c r="BB5052" t="s">
        <v>937</v>
      </c>
      <c r="BC5052">
        <v>148</v>
      </c>
      <c r="BD5052">
        <v>8082</v>
      </c>
      <c r="BE5052" t="s">
        <v>14397</v>
      </c>
      <c r="BF5052" t="s">
        <v>937</v>
      </c>
      <c r="BH5052">
        <v>152</v>
      </c>
      <c r="BI5052">
        <v>8082</v>
      </c>
      <c r="BJ5052" t="s">
        <v>7749</v>
      </c>
      <c r="BK5052" t="s">
        <v>938</v>
      </c>
    </row>
    <row r="5053" spans="43:63" x14ac:dyDescent="0.2">
      <c r="AQ5053">
        <v>147</v>
      </c>
      <c r="AR5053">
        <v>8083</v>
      </c>
      <c r="AS5053" t="s">
        <v>34992</v>
      </c>
      <c r="AT5053" t="s">
        <v>937</v>
      </c>
      <c r="AU5053">
        <v>147</v>
      </c>
      <c r="AV5053">
        <v>8083</v>
      </c>
      <c r="AW5053" t="s">
        <v>28094</v>
      </c>
      <c r="AX5053" t="s">
        <v>937</v>
      </c>
      <c r="AY5053">
        <v>148</v>
      </c>
      <c r="AZ5053">
        <v>8083</v>
      </c>
      <c r="BA5053" t="s">
        <v>21246</v>
      </c>
      <c r="BB5053" t="s">
        <v>937</v>
      </c>
      <c r="BC5053">
        <v>148</v>
      </c>
      <c r="BD5053">
        <v>8083</v>
      </c>
      <c r="BE5053" t="s">
        <v>14398</v>
      </c>
      <c r="BF5053" t="s">
        <v>937</v>
      </c>
      <c r="BH5053">
        <v>152</v>
      </c>
      <c r="BI5053">
        <v>8083</v>
      </c>
      <c r="BJ5053" t="s">
        <v>7750</v>
      </c>
      <c r="BK5053" t="s">
        <v>937</v>
      </c>
    </row>
    <row r="5054" spans="43:63" x14ac:dyDescent="0.2">
      <c r="AQ5054">
        <v>147</v>
      </c>
      <c r="AR5054">
        <v>8084</v>
      </c>
      <c r="AS5054" t="s">
        <v>34993</v>
      </c>
      <c r="AT5054" t="s">
        <v>937</v>
      </c>
      <c r="AU5054">
        <v>147</v>
      </c>
      <c r="AV5054">
        <v>8084</v>
      </c>
      <c r="AW5054" t="s">
        <v>28095</v>
      </c>
      <c r="AX5054" t="s">
        <v>937</v>
      </c>
      <c r="AY5054">
        <v>148</v>
      </c>
      <c r="AZ5054">
        <v>8084</v>
      </c>
      <c r="BA5054" t="s">
        <v>21247</v>
      </c>
      <c r="BB5054" t="s">
        <v>937</v>
      </c>
      <c r="BC5054">
        <v>148</v>
      </c>
      <c r="BD5054">
        <v>8084</v>
      </c>
      <c r="BE5054" t="s">
        <v>14399</v>
      </c>
      <c r="BF5054" t="s">
        <v>937</v>
      </c>
      <c r="BH5054">
        <v>152</v>
      </c>
      <c r="BI5054">
        <v>8084</v>
      </c>
      <c r="BJ5054" t="s">
        <v>7751</v>
      </c>
      <c r="BK5054" t="s">
        <v>937</v>
      </c>
    </row>
    <row r="5055" spans="43:63" x14ac:dyDescent="0.2">
      <c r="AQ5055">
        <v>148</v>
      </c>
      <c r="AR5055">
        <v>6010</v>
      </c>
      <c r="AS5055" t="s">
        <v>34994</v>
      </c>
      <c r="AT5055" t="s">
        <v>937</v>
      </c>
      <c r="AU5055">
        <v>148</v>
      </c>
      <c r="AV5055">
        <v>6010</v>
      </c>
      <c r="AW5055" t="s">
        <v>28096</v>
      </c>
      <c r="AX5055" t="s">
        <v>937</v>
      </c>
      <c r="AY5055">
        <v>149</v>
      </c>
      <c r="AZ5055">
        <v>6010</v>
      </c>
      <c r="BA5055" t="s">
        <v>21248</v>
      </c>
      <c r="BB5055" t="s">
        <v>937</v>
      </c>
      <c r="BC5055">
        <v>149</v>
      </c>
      <c r="BD5055">
        <v>6010</v>
      </c>
      <c r="BE5055" t="s">
        <v>14400</v>
      </c>
      <c r="BF5055" t="s">
        <v>937</v>
      </c>
      <c r="BH5055">
        <v>153</v>
      </c>
      <c r="BI5055">
        <v>6010</v>
      </c>
      <c r="BJ5055" t="s">
        <v>7752</v>
      </c>
      <c r="BK5055" t="s">
        <v>937</v>
      </c>
    </row>
    <row r="5056" spans="43:63" x14ac:dyDescent="0.2">
      <c r="AQ5056">
        <v>148</v>
      </c>
      <c r="AR5056">
        <v>6020</v>
      </c>
      <c r="AS5056" t="s">
        <v>34995</v>
      </c>
      <c r="AT5056" t="s">
        <v>937</v>
      </c>
      <c r="AU5056">
        <v>148</v>
      </c>
      <c r="AV5056">
        <v>6020</v>
      </c>
      <c r="AW5056" t="s">
        <v>28097</v>
      </c>
      <c r="AX5056" t="s">
        <v>937</v>
      </c>
      <c r="AY5056">
        <v>149</v>
      </c>
      <c r="AZ5056">
        <v>6020</v>
      </c>
      <c r="BA5056" t="s">
        <v>21249</v>
      </c>
      <c r="BB5056" t="s">
        <v>937</v>
      </c>
      <c r="BC5056">
        <v>149</v>
      </c>
      <c r="BD5056">
        <v>6020</v>
      </c>
      <c r="BE5056" t="s">
        <v>14401</v>
      </c>
      <c r="BF5056" t="s">
        <v>937</v>
      </c>
      <c r="BH5056">
        <v>153</v>
      </c>
      <c r="BI5056">
        <v>6020</v>
      </c>
      <c r="BJ5056" t="s">
        <v>7753</v>
      </c>
      <c r="BK5056" t="s">
        <v>937</v>
      </c>
    </row>
    <row r="5057" spans="43:63" x14ac:dyDescent="0.2">
      <c r="AQ5057">
        <v>148</v>
      </c>
      <c r="AR5057">
        <v>6030</v>
      </c>
      <c r="AS5057" t="s">
        <v>34996</v>
      </c>
      <c r="AT5057" t="s">
        <v>936</v>
      </c>
      <c r="AU5057">
        <v>148</v>
      </c>
      <c r="AV5057">
        <v>6030</v>
      </c>
      <c r="AW5057" t="s">
        <v>28098</v>
      </c>
      <c r="AX5057" t="s">
        <v>936</v>
      </c>
      <c r="AY5057">
        <v>149</v>
      </c>
      <c r="AZ5057">
        <v>6030</v>
      </c>
      <c r="BA5057" t="s">
        <v>21250</v>
      </c>
      <c r="BB5057" t="s">
        <v>937</v>
      </c>
      <c r="BC5057">
        <v>149</v>
      </c>
      <c r="BD5057">
        <v>6030</v>
      </c>
      <c r="BE5057" t="s">
        <v>14402</v>
      </c>
      <c r="BF5057" t="s">
        <v>937</v>
      </c>
      <c r="BH5057">
        <v>153</v>
      </c>
      <c r="BI5057">
        <v>6030</v>
      </c>
      <c r="BJ5057" t="s">
        <v>7754</v>
      </c>
      <c r="BK5057" t="s">
        <v>937</v>
      </c>
    </row>
    <row r="5058" spans="43:63" x14ac:dyDescent="0.2">
      <c r="AQ5058">
        <v>148</v>
      </c>
      <c r="AR5058">
        <v>6040</v>
      </c>
      <c r="AS5058" t="s">
        <v>34997</v>
      </c>
      <c r="AT5058" t="s">
        <v>937</v>
      </c>
      <c r="AU5058">
        <v>148</v>
      </c>
      <c r="AV5058">
        <v>6040</v>
      </c>
      <c r="AW5058" t="s">
        <v>28099</v>
      </c>
      <c r="AX5058" t="s">
        <v>937</v>
      </c>
      <c r="AY5058">
        <v>149</v>
      </c>
      <c r="AZ5058">
        <v>6040</v>
      </c>
      <c r="BA5058" t="s">
        <v>21251</v>
      </c>
      <c r="BB5058" t="s">
        <v>937</v>
      </c>
      <c r="BC5058">
        <v>149</v>
      </c>
      <c r="BD5058">
        <v>6040</v>
      </c>
      <c r="BE5058" t="s">
        <v>14403</v>
      </c>
      <c r="BF5058" t="s">
        <v>937</v>
      </c>
      <c r="BH5058">
        <v>153</v>
      </c>
      <c r="BI5058">
        <v>6040</v>
      </c>
      <c r="BJ5058" t="s">
        <v>7755</v>
      </c>
      <c r="BK5058" t="s">
        <v>937</v>
      </c>
    </row>
    <row r="5059" spans="43:63" x14ac:dyDescent="0.2">
      <c r="AQ5059">
        <v>148</v>
      </c>
      <c r="AR5059">
        <v>6070</v>
      </c>
      <c r="AS5059" t="s">
        <v>34998</v>
      </c>
      <c r="AT5059" t="s">
        <v>937</v>
      </c>
      <c r="AU5059">
        <v>148</v>
      </c>
      <c r="AV5059">
        <v>6070</v>
      </c>
      <c r="AW5059" t="s">
        <v>28100</v>
      </c>
      <c r="AX5059" t="s">
        <v>937</v>
      </c>
      <c r="AY5059">
        <v>149</v>
      </c>
      <c r="AZ5059">
        <v>6070</v>
      </c>
      <c r="BA5059" t="s">
        <v>21252</v>
      </c>
      <c r="BB5059" t="s">
        <v>937</v>
      </c>
      <c r="BC5059">
        <v>149</v>
      </c>
      <c r="BD5059">
        <v>6070</v>
      </c>
      <c r="BE5059" t="s">
        <v>14404</v>
      </c>
      <c r="BF5059" t="s">
        <v>937</v>
      </c>
      <c r="BH5059">
        <v>153</v>
      </c>
      <c r="BI5059">
        <v>6070</v>
      </c>
      <c r="BJ5059" t="s">
        <v>7756</v>
      </c>
      <c r="BK5059" t="s">
        <v>937</v>
      </c>
    </row>
    <row r="5060" spans="43:63" x14ac:dyDescent="0.2">
      <c r="AQ5060">
        <v>148</v>
      </c>
      <c r="AR5060">
        <v>6080</v>
      </c>
      <c r="AS5060" t="s">
        <v>34999</v>
      </c>
      <c r="AT5060" t="s">
        <v>936</v>
      </c>
      <c r="AU5060">
        <v>148</v>
      </c>
      <c r="AV5060">
        <v>6080</v>
      </c>
      <c r="AW5060" t="s">
        <v>28101</v>
      </c>
      <c r="AX5060" t="s">
        <v>936</v>
      </c>
      <c r="AY5060">
        <v>149</v>
      </c>
      <c r="AZ5060">
        <v>6080</v>
      </c>
      <c r="BA5060" t="s">
        <v>21253</v>
      </c>
      <c r="BB5060" t="s">
        <v>938</v>
      </c>
      <c r="BC5060">
        <v>149</v>
      </c>
      <c r="BD5060">
        <v>6080</v>
      </c>
      <c r="BE5060" t="s">
        <v>14405</v>
      </c>
      <c r="BF5060" t="s">
        <v>938</v>
      </c>
      <c r="BH5060">
        <v>153</v>
      </c>
      <c r="BI5060">
        <v>6080</v>
      </c>
      <c r="BJ5060" t="s">
        <v>7757</v>
      </c>
      <c r="BK5060" t="s">
        <v>937</v>
      </c>
    </row>
    <row r="5061" spans="43:63" x14ac:dyDescent="0.2">
      <c r="AQ5061">
        <v>148</v>
      </c>
      <c r="AR5061">
        <v>6090</v>
      </c>
      <c r="AS5061" t="s">
        <v>35000</v>
      </c>
      <c r="AT5061" t="s">
        <v>939</v>
      </c>
      <c r="AU5061">
        <v>148</v>
      </c>
      <c r="AV5061">
        <v>6090</v>
      </c>
      <c r="AW5061" t="s">
        <v>28102</v>
      </c>
      <c r="AX5061" t="s">
        <v>939</v>
      </c>
      <c r="AY5061">
        <v>149</v>
      </c>
      <c r="AZ5061">
        <v>6090</v>
      </c>
      <c r="BA5061" t="s">
        <v>21254</v>
      </c>
      <c r="BB5061" t="s">
        <v>937</v>
      </c>
      <c r="BC5061">
        <v>149</v>
      </c>
      <c r="BD5061">
        <v>6090</v>
      </c>
      <c r="BE5061" t="s">
        <v>14406</v>
      </c>
      <c r="BF5061" t="s">
        <v>937</v>
      </c>
      <c r="BH5061">
        <v>153</v>
      </c>
      <c r="BI5061">
        <v>6090</v>
      </c>
      <c r="BJ5061" t="s">
        <v>7758</v>
      </c>
      <c r="BK5061" t="s">
        <v>937</v>
      </c>
    </row>
    <row r="5062" spans="43:63" x14ac:dyDescent="0.2">
      <c r="AQ5062">
        <v>148</v>
      </c>
      <c r="AR5062">
        <v>6100</v>
      </c>
      <c r="AS5062" t="s">
        <v>35001</v>
      </c>
      <c r="AT5062" t="s">
        <v>937</v>
      </c>
      <c r="AU5062">
        <v>148</v>
      </c>
      <c r="AV5062">
        <v>6100</v>
      </c>
      <c r="AW5062" t="s">
        <v>28103</v>
      </c>
      <c r="AX5062" t="s">
        <v>937</v>
      </c>
      <c r="AY5062">
        <v>149</v>
      </c>
      <c r="AZ5062">
        <v>6100</v>
      </c>
      <c r="BA5062" t="s">
        <v>21255</v>
      </c>
      <c r="BB5062" t="s">
        <v>937</v>
      </c>
      <c r="BC5062">
        <v>149</v>
      </c>
      <c r="BD5062">
        <v>6100</v>
      </c>
      <c r="BE5062" t="s">
        <v>14407</v>
      </c>
      <c r="BF5062" t="s">
        <v>937</v>
      </c>
      <c r="BH5062">
        <v>153</v>
      </c>
      <c r="BI5062">
        <v>6100</v>
      </c>
      <c r="BJ5062" t="s">
        <v>7759</v>
      </c>
      <c r="BK5062" t="s">
        <v>937</v>
      </c>
    </row>
    <row r="5063" spans="43:63" x14ac:dyDescent="0.2">
      <c r="AQ5063">
        <v>148</v>
      </c>
      <c r="AR5063">
        <v>6101</v>
      </c>
      <c r="AS5063" t="s">
        <v>35002</v>
      </c>
      <c r="AT5063" t="s">
        <v>937</v>
      </c>
      <c r="AU5063">
        <v>148</v>
      </c>
      <c r="AV5063">
        <v>6101</v>
      </c>
      <c r="AW5063" t="s">
        <v>28104</v>
      </c>
      <c r="AX5063" t="s">
        <v>937</v>
      </c>
      <c r="AY5063">
        <v>149</v>
      </c>
      <c r="AZ5063">
        <v>6101</v>
      </c>
      <c r="BA5063" t="s">
        <v>21256</v>
      </c>
      <c r="BB5063" t="s">
        <v>939</v>
      </c>
      <c r="BC5063">
        <v>149</v>
      </c>
      <c r="BD5063">
        <v>6101</v>
      </c>
      <c r="BE5063" t="s">
        <v>14408</v>
      </c>
      <c r="BF5063" t="s">
        <v>939</v>
      </c>
      <c r="BH5063">
        <v>153</v>
      </c>
      <c r="BI5063">
        <v>6101</v>
      </c>
      <c r="BJ5063" t="s">
        <v>7760</v>
      </c>
      <c r="BK5063" t="s">
        <v>937</v>
      </c>
    </row>
    <row r="5064" spans="43:63" x14ac:dyDescent="0.2">
      <c r="AQ5064">
        <v>148</v>
      </c>
      <c r="AR5064">
        <v>6110</v>
      </c>
      <c r="AS5064" t="s">
        <v>35003</v>
      </c>
      <c r="AT5064" t="s">
        <v>939</v>
      </c>
      <c r="AU5064">
        <v>148</v>
      </c>
      <c r="AV5064">
        <v>6110</v>
      </c>
      <c r="AW5064" t="s">
        <v>28105</v>
      </c>
      <c r="AX5064" t="s">
        <v>939</v>
      </c>
      <c r="AY5064">
        <v>149</v>
      </c>
      <c r="AZ5064">
        <v>6110</v>
      </c>
      <c r="BA5064" t="s">
        <v>21257</v>
      </c>
      <c r="BB5064" t="s">
        <v>936</v>
      </c>
      <c r="BC5064">
        <v>149</v>
      </c>
      <c r="BD5064">
        <v>6110</v>
      </c>
      <c r="BE5064" t="s">
        <v>14409</v>
      </c>
      <c r="BF5064" t="s">
        <v>936</v>
      </c>
      <c r="BH5064">
        <v>153</v>
      </c>
      <c r="BI5064">
        <v>6110</v>
      </c>
      <c r="BJ5064" t="s">
        <v>7761</v>
      </c>
      <c r="BK5064" t="s">
        <v>936</v>
      </c>
    </row>
    <row r="5065" spans="43:63" x14ac:dyDescent="0.2">
      <c r="AQ5065">
        <v>148</v>
      </c>
      <c r="AR5065">
        <v>6130</v>
      </c>
      <c r="AS5065" t="s">
        <v>35004</v>
      </c>
      <c r="AT5065" t="s">
        <v>936</v>
      </c>
      <c r="AU5065">
        <v>148</v>
      </c>
      <c r="AV5065">
        <v>6130</v>
      </c>
      <c r="AW5065" t="s">
        <v>28106</v>
      </c>
      <c r="AX5065" t="s">
        <v>936</v>
      </c>
      <c r="AY5065">
        <v>149</v>
      </c>
      <c r="AZ5065">
        <v>6130</v>
      </c>
      <c r="BA5065" t="s">
        <v>21258</v>
      </c>
      <c r="BB5065" t="s">
        <v>937</v>
      </c>
      <c r="BC5065">
        <v>149</v>
      </c>
      <c r="BD5065">
        <v>6130</v>
      </c>
      <c r="BE5065" t="s">
        <v>14410</v>
      </c>
      <c r="BF5065" t="s">
        <v>937</v>
      </c>
      <c r="BH5065">
        <v>153</v>
      </c>
      <c r="BI5065">
        <v>6130</v>
      </c>
      <c r="BJ5065" t="s">
        <v>7762</v>
      </c>
      <c r="BK5065" t="s">
        <v>937</v>
      </c>
    </row>
    <row r="5066" spans="43:63" x14ac:dyDescent="0.2">
      <c r="AQ5066">
        <v>148</v>
      </c>
      <c r="AR5066">
        <v>6131</v>
      </c>
      <c r="AS5066" t="s">
        <v>35005</v>
      </c>
      <c r="AT5066" t="s">
        <v>936</v>
      </c>
      <c r="AU5066">
        <v>148</v>
      </c>
      <c r="AV5066">
        <v>6131</v>
      </c>
      <c r="AW5066" t="s">
        <v>28107</v>
      </c>
      <c r="AX5066" t="s">
        <v>936</v>
      </c>
      <c r="AY5066">
        <v>149</v>
      </c>
      <c r="AZ5066">
        <v>6131</v>
      </c>
      <c r="BA5066" t="s">
        <v>21259</v>
      </c>
      <c r="BB5066" t="s">
        <v>939</v>
      </c>
      <c r="BC5066">
        <v>149</v>
      </c>
      <c r="BD5066">
        <v>6131</v>
      </c>
      <c r="BE5066" t="s">
        <v>14411</v>
      </c>
      <c r="BF5066" t="s">
        <v>939</v>
      </c>
      <c r="BH5066">
        <v>153</v>
      </c>
      <c r="BI5066">
        <v>6131</v>
      </c>
      <c r="BJ5066" t="s">
        <v>7763</v>
      </c>
      <c r="BK5066" t="s">
        <v>939</v>
      </c>
    </row>
    <row r="5067" spans="43:63" x14ac:dyDescent="0.2">
      <c r="AQ5067">
        <v>148</v>
      </c>
      <c r="AR5067">
        <v>6140</v>
      </c>
      <c r="AS5067" t="s">
        <v>35006</v>
      </c>
      <c r="AT5067" t="s">
        <v>937</v>
      </c>
      <c r="AU5067">
        <v>148</v>
      </c>
      <c r="AV5067">
        <v>6140</v>
      </c>
      <c r="AW5067" t="s">
        <v>28108</v>
      </c>
      <c r="AX5067" t="s">
        <v>937</v>
      </c>
      <c r="AY5067">
        <v>149</v>
      </c>
      <c r="AZ5067">
        <v>6140</v>
      </c>
      <c r="BA5067" t="s">
        <v>21260</v>
      </c>
      <c r="BB5067" t="s">
        <v>937</v>
      </c>
      <c r="BC5067">
        <v>149</v>
      </c>
      <c r="BD5067">
        <v>6140</v>
      </c>
      <c r="BE5067" t="s">
        <v>14412</v>
      </c>
      <c r="BF5067" t="s">
        <v>937</v>
      </c>
      <c r="BH5067">
        <v>153</v>
      </c>
      <c r="BI5067">
        <v>6140</v>
      </c>
      <c r="BJ5067" t="s">
        <v>7764</v>
      </c>
      <c r="BK5067" t="s">
        <v>937</v>
      </c>
    </row>
    <row r="5068" spans="43:63" x14ac:dyDescent="0.2">
      <c r="AQ5068">
        <v>148</v>
      </c>
      <c r="AR5068">
        <v>6150</v>
      </c>
      <c r="AS5068" t="s">
        <v>35007</v>
      </c>
      <c r="AT5068" t="s">
        <v>936</v>
      </c>
      <c r="AU5068">
        <v>148</v>
      </c>
      <c r="AV5068">
        <v>6150</v>
      </c>
      <c r="AW5068" t="s">
        <v>28109</v>
      </c>
      <c r="AX5068" t="s">
        <v>936</v>
      </c>
      <c r="AY5068">
        <v>149</v>
      </c>
      <c r="AZ5068">
        <v>6150</v>
      </c>
      <c r="BA5068" t="s">
        <v>21261</v>
      </c>
      <c r="BB5068" t="s">
        <v>937</v>
      </c>
      <c r="BC5068">
        <v>149</v>
      </c>
      <c r="BD5068">
        <v>6150</v>
      </c>
      <c r="BE5068" t="s">
        <v>14413</v>
      </c>
      <c r="BF5068" t="s">
        <v>937</v>
      </c>
      <c r="BH5068">
        <v>153</v>
      </c>
      <c r="BI5068">
        <v>6150</v>
      </c>
      <c r="BJ5068" t="s">
        <v>7765</v>
      </c>
      <c r="BK5068" t="s">
        <v>937</v>
      </c>
    </row>
    <row r="5069" spans="43:63" x14ac:dyDescent="0.2">
      <c r="AQ5069">
        <v>148</v>
      </c>
      <c r="AR5069">
        <v>6160</v>
      </c>
      <c r="AS5069" t="s">
        <v>35008</v>
      </c>
      <c r="AT5069" t="s">
        <v>936</v>
      </c>
      <c r="AU5069">
        <v>148</v>
      </c>
      <c r="AV5069">
        <v>6160</v>
      </c>
      <c r="AW5069" t="s">
        <v>28110</v>
      </c>
      <c r="AX5069" t="s">
        <v>939</v>
      </c>
      <c r="AY5069">
        <v>149</v>
      </c>
      <c r="AZ5069">
        <v>6160</v>
      </c>
      <c r="BA5069" t="s">
        <v>21262</v>
      </c>
      <c r="BB5069" t="s">
        <v>937</v>
      </c>
      <c r="BC5069">
        <v>149</v>
      </c>
      <c r="BD5069">
        <v>6160</v>
      </c>
      <c r="BE5069" t="s">
        <v>14414</v>
      </c>
      <c r="BF5069" t="s">
        <v>937</v>
      </c>
      <c r="BH5069">
        <v>153</v>
      </c>
      <c r="BI5069">
        <v>6160</v>
      </c>
      <c r="BJ5069" t="s">
        <v>7766</v>
      </c>
      <c r="BK5069" t="s">
        <v>937</v>
      </c>
    </row>
    <row r="5070" spans="43:63" x14ac:dyDescent="0.2">
      <c r="AQ5070">
        <v>148</v>
      </c>
      <c r="AR5070">
        <v>6170</v>
      </c>
      <c r="AS5070" t="s">
        <v>35009</v>
      </c>
      <c r="AT5070" t="s">
        <v>936</v>
      </c>
      <c r="AU5070">
        <v>148</v>
      </c>
      <c r="AV5070">
        <v>6170</v>
      </c>
      <c r="AW5070" t="s">
        <v>28111</v>
      </c>
      <c r="AX5070" t="s">
        <v>936</v>
      </c>
      <c r="AY5070">
        <v>149</v>
      </c>
      <c r="AZ5070">
        <v>6170</v>
      </c>
      <c r="BA5070" t="s">
        <v>21263</v>
      </c>
      <c r="BB5070" t="s">
        <v>937</v>
      </c>
      <c r="BC5070">
        <v>149</v>
      </c>
      <c r="BD5070">
        <v>6170</v>
      </c>
      <c r="BE5070" t="s">
        <v>14415</v>
      </c>
      <c r="BF5070" t="s">
        <v>937</v>
      </c>
      <c r="BH5070">
        <v>153</v>
      </c>
      <c r="BI5070">
        <v>6170</v>
      </c>
      <c r="BJ5070" t="s">
        <v>7767</v>
      </c>
      <c r="BK5070" t="s">
        <v>937</v>
      </c>
    </row>
    <row r="5071" spans="43:63" x14ac:dyDescent="0.2">
      <c r="AQ5071">
        <v>148</v>
      </c>
      <c r="AR5071">
        <v>6180</v>
      </c>
      <c r="AS5071" t="s">
        <v>35010</v>
      </c>
      <c r="AT5071" t="s">
        <v>936</v>
      </c>
      <c r="AU5071">
        <v>148</v>
      </c>
      <c r="AV5071">
        <v>6180</v>
      </c>
      <c r="AW5071" t="s">
        <v>28112</v>
      </c>
      <c r="AX5071" t="s">
        <v>936</v>
      </c>
      <c r="AY5071">
        <v>149</v>
      </c>
      <c r="AZ5071">
        <v>6180</v>
      </c>
      <c r="BA5071" t="s">
        <v>21264</v>
      </c>
      <c r="BB5071" t="s">
        <v>937</v>
      </c>
      <c r="BC5071">
        <v>149</v>
      </c>
      <c r="BD5071">
        <v>6180</v>
      </c>
      <c r="BE5071" t="s">
        <v>14416</v>
      </c>
      <c r="BF5071" t="s">
        <v>937</v>
      </c>
      <c r="BH5071">
        <v>153</v>
      </c>
      <c r="BI5071">
        <v>6180</v>
      </c>
      <c r="BJ5071" t="s">
        <v>7768</v>
      </c>
      <c r="BK5071" t="s">
        <v>937</v>
      </c>
    </row>
    <row r="5072" spans="43:63" x14ac:dyDescent="0.2">
      <c r="AQ5072">
        <v>148</v>
      </c>
      <c r="AR5072">
        <v>6190</v>
      </c>
      <c r="AS5072" t="s">
        <v>35011</v>
      </c>
      <c r="AT5072" t="s">
        <v>939</v>
      </c>
      <c r="AU5072">
        <v>148</v>
      </c>
      <c r="AV5072">
        <v>6190</v>
      </c>
      <c r="AW5072" t="s">
        <v>28113</v>
      </c>
      <c r="AX5072" t="s">
        <v>939</v>
      </c>
      <c r="AY5072">
        <v>149</v>
      </c>
      <c r="AZ5072">
        <v>6190</v>
      </c>
      <c r="BA5072" t="s">
        <v>21265</v>
      </c>
      <c r="BB5072" t="s">
        <v>937</v>
      </c>
      <c r="BC5072">
        <v>149</v>
      </c>
      <c r="BD5072">
        <v>6190</v>
      </c>
      <c r="BE5072" t="s">
        <v>14417</v>
      </c>
      <c r="BF5072" t="s">
        <v>937</v>
      </c>
      <c r="BH5072">
        <v>153</v>
      </c>
      <c r="BI5072">
        <v>6190</v>
      </c>
      <c r="BJ5072" t="s">
        <v>7769</v>
      </c>
      <c r="BK5072" t="s">
        <v>937</v>
      </c>
    </row>
    <row r="5073" spans="43:63" x14ac:dyDescent="0.2">
      <c r="AQ5073">
        <v>148</v>
      </c>
      <c r="AR5073">
        <v>6200</v>
      </c>
      <c r="AS5073" t="s">
        <v>35012</v>
      </c>
      <c r="AT5073" t="s">
        <v>939</v>
      </c>
      <c r="AU5073">
        <v>148</v>
      </c>
      <c r="AV5073">
        <v>6200</v>
      </c>
      <c r="AW5073" t="s">
        <v>28114</v>
      </c>
      <c r="AX5073" t="s">
        <v>939</v>
      </c>
      <c r="AY5073">
        <v>149</v>
      </c>
      <c r="AZ5073">
        <v>6200</v>
      </c>
      <c r="BA5073" t="s">
        <v>21266</v>
      </c>
      <c r="BB5073" t="s">
        <v>937</v>
      </c>
      <c r="BC5073">
        <v>149</v>
      </c>
      <c r="BD5073">
        <v>6200</v>
      </c>
      <c r="BE5073" t="s">
        <v>14418</v>
      </c>
      <c r="BF5073" t="s">
        <v>937</v>
      </c>
      <c r="BH5073">
        <v>153</v>
      </c>
      <c r="BI5073">
        <v>6200</v>
      </c>
      <c r="BJ5073" t="s">
        <v>7770</v>
      </c>
      <c r="BK5073" t="s">
        <v>937</v>
      </c>
    </row>
    <row r="5074" spans="43:63" x14ac:dyDescent="0.2">
      <c r="AQ5074">
        <v>148</v>
      </c>
      <c r="AR5074">
        <v>6210</v>
      </c>
      <c r="AS5074" t="s">
        <v>35013</v>
      </c>
      <c r="AT5074" t="s">
        <v>936</v>
      </c>
      <c r="AU5074">
        <v>148</v>
      </c>
      <c r="AV5074">
        <v>6210</v>
      </c>
      <c r="AW5074" t="s">
        <v>28115</v>
      </c>
      <c r="AX5074" t="s">
        <v>936</v>
      </c>
      <c r="AY5074">
        <v>149</v>
      </c>
      <c r="AZ5074">
        <v>6210</v>
      </c>
      <c r="BA5074" t="s">
        <v>21267</v>
      </c>
      <c r="BB5074" t="s">
        <v>936</v>
      </c>
      <c r="BC5074">
        <v>149</v>
      </c>
      <c r="BD5074">
        <v>6210</v>
      </c>
      <c r="BE5074" t="s">
        <v>14419</v>
      </c>
      <c r="BF5074" t="s">
        <v>936</v>
      </c>
      <c r="BH5074">
        <v>153</v>
      </c>
      <c r="BI5074">
        <v>6210</v>
      </c>
      <c r="BJ5074" t="s">
        <v>7771</v>
      </c>
      <c r="BK5074" t="s">
        <v>937</v>
      </c>
    </row>
    <row r="5075" spans="43:63" x14ac:dyDescent="0.2">
      <c r="AQ5075">
        <v>148</v>
      </c>
      <c r="AR5075">
        <v>6240</v>
      </c>
      <c r="AS5075" t="s">
        <v>35014</v>
      </c>
      <c r="AT5075" t="s">
        <v>939</v>
      </c>
      <c r="AU5075">
        <v>148</v>
      </c>
      <c r="AV5075">
        <v>6240</v>
      </c>
      <c r="AW5075" t="s">
        <v>28116</v>
      </c>
      <c r="AX5075" t="s">
        <v>939</v>
      </c>
      <c r="AY5075">
        <v>149</v>
      </c>
      <c r="AZ5075">
        <v>6240</v>
      </c>
      <c r="BA5075" t="s">
        <v>21268</v>
      </c>
      <c r="BB5075" t="s">
        <v>937</v>
      </c>
      <c r="BC5075">
        <v>149</v>
      </c>
      <c r="BD5075">
        <v>6240</v>
      </c>
      <c r="BE5075" t="s">
        <v>14420</v>
      </c>
      <c r="BF5075" t="s">
        <v>937</v>
      </c>
      <c r="BH5075">
        <v>153</v>
      </c>
      <c r="BI5075">
        <v>6240</v>
      </c>
      <c r="BJ5075" t="s">
        <v>7772</v>
      </c>
      <c r="BK5075" t="s">
        <v>937</v>
      </c>
    </row>
    <row r="5076" spans="43:63" x14ac:dyDescent="0.2">
      <c r="AQ5076">
        <v>148</v>
      </c>
      <c r="AR5076">
        <v>6250</v>
      </c>
      <c r="AS5076" t="s">
        <v>35015</v>
      </c>
      <c r="AT5076" t="s">
        <v>936</v>
      </c>
      <c r="AU5076">
        <v>148</v>
      </c>
      <c r="AV5076">
        <v>6250</v>
      </c>
      <c r="AW5076" t="s">
        <v>28117</v>
      </c>
      <c r="AX5076" t="s">
        <v>936</v>
      </c>
      <c r="AY5076">
        <v>149</v>
      </c>
      <c r="AZ5076">
        <v>6250</v>
      </c>
      <c r="BA5076" t="s">
        <v>21269</v>
      </c>
      <c r="BB5076" t="s">
        <v>936</v>
      </c>
      <c r="BC5076">
        <v>149</v>
      </c>
      <c r="BD5076">
        <v>6250</v>
      </c>
      <c r="BE5076" t="s">
        <v>14421</v>
      </c>
      <c r="BF5076" t="s">
        <v>936</v>
      </c>
      <c r="BH5076">
        <v>153</v>
      </c>
      <c r="BI5076">
        <v>6250</v>
      </c>
      <c r="BJ5076" t="s">
        <v>7773</v>
      </c>
      <c r="BK5076" t="s">
        <v>936</v>
      </c>
    </row>
    <row r="5077" spans="43:63" x14ac:dyDescent="0.2">
      <c r="AQ5077">
        <v>148</v>
      </c>
      <c r="AR5077">
        <v>6256</v>
      </c>
      <c r="AS5077" t="s">
        <v>35016</v>
      </c>
      <c r="AT5077" t="s">
        <v>936</v>
      </c>
      <c r="AU5077">
        <v>148</v>
      </c>
      <c r="AV5077">
        <v>6256</v>
      </c>
      <c r="AW5077" t="s">
        <v>28118</v>
      </c>
      <c r="AX5077" t="s">
        <v>936</v>
      </c>
      <c r="AY5077">
        <v>149</v>
      </c>
      <c r="AZ5077">
        <v>6256</v>
      </c>
      <c r="BA5077" t="s">
        <v>21270</v>
      </c>
      <c r="BB5077" t="s">
        <v>936</v>
      </c>
      <c r="BC5077">
        <v>149</v>
      </c>
      <c r="BD5077">
        <v>6256</v>
      </c>
      <c r="BE5077" t="s">
        <v>14422</v>
      </c>
      <c r="BF5077" t="s">
        <v>936</v>
      </c>
      <c r="BH5077">
        <v>153</v>
      </c>
      <c r="BI5077">
        <v>6256</v>
      </c>
      <c r="BJ5077" t="s">
        <v>7774</v>
      </c>
      <c r="BK5077" t="s">
        <v>936</v>
      </c>
    </row>
    <row r="5078" spans="43:63" x14ac:dyDescent="0.2">
      <c r="AQ5078">
        <v>148</v>
      </c>
      <c r="AR5078">
        <v>6260</v>
      </c>
      <c r="AS5078" t="s">
        <v>35017</v>
      </c>
      <c r="AT5078" t="s">
        <v>936</v>
      </c>
      <c r="AU5078">
        <v>148</v>
      </c>
      <c r="AV5078">
        <v>6260</v>
      </c>
      <c r="AW5078" t="s">
        <v>28119</v>
      </c>
      <c r="AX5078" t="s">
        <v>936</v>
      </c>
      <c r="AY5078">
        <v>149</v>
      </c>
      <c r="AZ5078">
        <v>6260</v>
      </c>
      <c r="BA5078" t="s">
        <v>21271</v>
      </c>
      <c r="BB5078" t="s">
        <v>937</v>
      </c>
      <c r="BC5078">
        <v>149</v>
      </c>
      <c r="BD5078">
        <v>6260</v>
      </c>
      <c r="BE5078" t="s">
        <v>14423</v>
      </c>
      <c r="BF5078" t="s">
        <v>937</v>
      </c>
      <c r="BH5078">
        <v>153</v>
      </c>
      <c r="BI5078">
        <v>6260</v>
      </c>
      <c r="BJ5078" t="s">
        <v>7775</v>
      </c>
      <c r="BK5078" t="s">
        <v>937</v>
      </c>
    </row>
    <row r="5079" spans="43:63" x14ac:dyDescent="0.2">
      <c r="AQ5079">
        <v>148</v>
      </c>
      <c r="AR5079">
        <v>6270</v>
      </c>
      <c r="AS5079" t="s">
        <v>35018</v>
      </c>
      <c r="AT5079" t="s">
        <v>937</v>
      </c>
      <c r="AU5079">
        <v>148</v>
      </c>
      <c r="AV5079">
        <v>6270</v>
      </c>
      <c r="AW5079" t="s">
        <v>28120</v>
      </c>
      <c r="AX5079" t="s">
        <v>937</v>
      </c>
      <c r="AY5079">
        <v>149</v>
      </c>
      <c r="AZ5079">
        <v>6270</v>
      </c>
      <c r="BA5079" t="s">
        <v>21272</v>
      </c>
      <c r="BB5079" t="s">
        <v>937</v>
      </c>
      <c r="BC5079">
        <v>149</v>
      </c>
      <c r="BD5079">
        <v>6270</v>
      </c>
      <c r="BE5079" t="s">
        <v>14424</v>
      </c>
      <c r="BF5079" t="s">
        <v>937</v>
      </c>
      <c r="BH5079">
        <v>153</v>
      </c>
      <c r="BI5079">
        <v>6270</v>
      </c>
      <c r="BJ5079" t="s">
        <v>7776</v>
      </c>
      <c r="BK5079" t="s">
        <v>937</v>
      </c>
    </row>
    <row r="5080" spans="43:63" x14ac:dyDescent="0.2">
      <c r="AQ5080">
        <v>148</v>
      </c>
      <c r="AR5080">
        <v>6280</v>
      </c>
      <c r="AS5080" t="s">
        <v>35019</v>
      </c>
      <c r="AT5080" t="s">
        <v>936</v>
      </c>
      <c r="AU5080">
        <v>148</v>
      </c>
      <c r="AV5080">
        <v>6280</v>
      </c>
      <c r="AW5080" t="s">
        <v>28121</v>
      </c>
      <c r="AX5080" t="s">
        <v>936</v>
      </c>
      <c r="AY5080">
        <v>149</v>
      </c>
      <c r="AZ5080">
        <v>6280</v>
      </c>
      <c r="BA5080" t="s">
        <v>21273</v>
      </c>
      <c r="BB5080" t="s">
        <v>936</v>
      </c>
      <c r="BC5080">
        <v>149</v>
      </c>
      <c r="BD5080">
        <v>6280</v>
      </c>
      <c r="BE5080" t="s">
        <v>14425</v>
      </c>
      <c r="BF5080" t="s">
        <v>936</v>
      </c>
      <c r="BH5080">
        <v>153</v>
      </c>
      <c r="BI5080">
        <v>6280</v>
      </c>
      <c r="BJ5080" t="s">
        <v>7777</v>
      </c>
      <c r="BK5080" t="s">
        <v>937</v>
      </c>
    </row>
    <row r="5081" spans="43:63" x14ac:dyDescent="0.2">
      <c r="AQ5081">
        <v>148</v>
      </c>
      <c r="AR5081">
        <v>6290</v>
      </c>
      <c r="AS5081" t="s">
        <v>35020</v>
      </c>
      <c r="AT5081" t="s">
        <v>936</v>
      </c>
      <c r="AU5081">
        <v>148</v>
      </c>
      <c r="AV5081">
        <v>6290</v>
      </c>
      <c r="AW5081" t="s">
        <v>28122</v>
      </c>
      <c r="AX5081" t="s">
        <v>936</v>
      </c>
      <c r="AY5081">
        <v>149</v>
      </c>
      <c r="AZ5081">
        <v>6290</v>
      </c>
      <c r="BA5081" t="s">
        <v>21274</v>
      </c>
      <c r="BB5081" t="s">
        <v>937</v>
      </c>
      <c r="BC5081">
        <v>149</v>
      </c>
      <c r="BD5081">
        <v>6290</v>
      </c>
      <c r="BE5081" t="s">
        <v>14426</v>
      </c>
      <c r="BF5081" t="s">
        <v>937</v>
      </c>
      <c r="BH5081">
        <v>153</v>
      </c>
      <c r="BI5081">
        <v>6290</v>
      </c>
      <c r="BJ5081" t="s">
        <v>7778</v>
      </c>
      <c r="BK5081" t="s">
        <v>937</v>
      </c>
    </row>
    <row r="5082" spans="43:63" x14ac:dyDescent="0.2">
      <c r="AQ5082">
        <v>148</v>
      </c>
      <c r="AR5082">
        <v>6300</v>
      </c>
      <c r="AS5082" t="s">
        <v>35021</v>
      </c>
      <c r="AT5082" t="s">
        <v>936</v>
      </c>
      <c r="AU5082">
        <v>148</v>
      </c>
      <c r="AV5082">
        <v>6300</v>
      </c>
      <c r="AW5082" t="s">
        <v>28123</v>
      </c>
      <c r="AX5082" t="s">
        <v>936</v>
      </c>
      <c r="AY5082">
        <v>149</v>
      </c>
      <c r="AZ5082">
        <v>6300</v>
      </c>
      <c r="BA5082" t="s">
        <v>21275</v>
      </c>
      <c r="BB5082" t="s">
        <v>936</v>
      </c>
      <c r="BC5082">
        <v>149</v>
      </c>
      <c r="BD5082">
        <v>6300</v>
      </c>
      <c r="BE5082" t="s">
        <v>14427</v>
      </c>
      <c r="BF5082" t="s">
        <v>936</v>
      </c>
      <c r="BH5082">
        <v>153</v>
      </c>
      <c r="BI5082">
        <v>6300</v>
      </c>
      <c r="BJ5082" t="s">
        <v>7779</v>
      </c>
      <c r="BK5082" t="s">
        <v>938</v>
      </c>
    </row>
    <row r="5083" spans="43:63" x14ac:dyDescent="0.2">
      <c r="AQ5083">
        <v>148</v>
      </c>
      <c r="AR5083">
        <v>6310</v>
      </c>
      <c r="AS5083" t="s">
        <v>35022</v>
      </c>
      <c r="AT5083" t="s">
        <v>936</v>
      </c>
      <c r="AU5083">
        <v>148</v>
      </c>
      <c r="AV5083">
        <v>6310</v>
      </c>
      <c r="AW5083" t="s">
        <v>28124</v>
      </c>
      <c r="AX5083" t="s">
        <v>936</v>
      </c>
      <c r="AY5083">
        <v>149</v>
      </c>
      <c r="AZ5083">
        <v>6310</v>
      </c>
      <c r="BA5083" t="s">
        <v>21276</v>
      </c>
      <c r="BB5083" t="s">
        <v>936</v>
      </c>
      <c r="BC5083">
        <v>149</v>
      </c>
      <c r="BD5083">
        <v>6310</v>
      </c>
      <c r="BE5083" t="s">
        <v>14428</v>
      </c>
      <c r="BF5083" t="s">
        <v>936</v>
      </c>
      <c r="BH5083">
        <v>153</v>
      </c>
      <c r="BI5083">
        <v>6310</v>
      </c>
      <c r="BJ5083" t="s">
        <v>7780</v>
      </c>
      <c r="BK5083" t="s">
        <v>938</v>
      </c>
    </row>
    <row r="5084" spans="43:63" x14ac:dyDescent="0.2">
      <c r="AQ5084">
        <v>148</v>
      </c>
      <c r="AR5084">
        <v>6320</v>
      </c>
      <c r="AS5084" t="s">
        <v>35023</v>
      </c>
      <c r="AT5084" t="s">
        <v>936</v>
      </c>
      <c r="AU5084">
        <v>148</v>
      </c>
      <c r="AV5084">
        <v>6320</v>
      </c>
      <c r="AW5084" t="s">
        <v>28125</v>
      </c>
      <c r="AX5084" t="s">
        <v>936</v>
      </c>
      <c r="AY5084">
        <v>149</v>
      </c>
      <c r="AZ5084">
        <v>6320</v>
      </c>
      <c r="BA5084" t="s">
        <v>21277</v>
      </c>
      <c r="BB5084" t="s">
        <v>936</v>
      </c>
      <c r="BC5084">
        <v>149</v>
      </c>
      <c r="BD5084">
        <v>6320</v>
      </c>
      <c r="BE5084" t="s">
        <v>14429</v>
      </c>
      <c r="BF5084" t="s">
        <v>936</v>
      </c>
      <c r="BH5084">
        <v>153</v>
      </c>
      <c r="BI5084">
        <v>6320</v>
      </c>
      <c r="BJ5084" t="s">
        <v>7781</v>
      </c>
      <c r="BK5084" t="s">
        <v>938</v>
      </c>
    </row>
    <row r="5085" spans="43:63" x14ac:dyDescent="0.2">
      <c r="AQ5085">
        <v>148</v>
      </c>
      <c r="AR5085">
        <v>6330</v>
      </c>
      <c r="AS5085" t="s">
        <v>35024</v>
      </c>
      <c r="AT5085" t="s">
        <v>936</v>
      </c>
      <c r="AU5085">
        <v>148</v>
      </c>
      <c r="AV5085">
        <v>6330</v>
      </c>
      <c r="AW5085" t="s">
        <v>28126</v>
      </c>
      <c r="AX5085" t="s">
        <v>936</v>
      </c>
      <c r="AY5085">
        <v>149</v>
      </c>
      <c r="AZ5085">
        <v>6330</v>
      </c>
      <c r="BA5085" t="s">
        <v>21278</v>
      </c>
      <c r="BB5085" t="s">
        <v>936</v>
      </c>
      <c r="BC5085">
        <v>149</v>
      </c>
      <c r="BD5085">
        <v>6330</v>
      </c>
      <c r="BE5085" t="s">
        <v>14430</v>
      </c>
      <c r="BF5085" t="s">
        <v>936</v>
      </c>
      <c r="BH5085">
        <v>153</v>
      </c>
      <c r="BI5085">
        <v>6330</v>
      </c>
      <c r="BJ5085" t="s">
        <v>7782</v>
      </c>
      <c r="BK5085" t="s">
        <v>937</v>
      </c>
    </row>
    <row r="5086" spans="43:63" x14ac:dyDescent="0.2">
      <c r="AQ5086">
        <v>148</v>
      </c>
      <c r="AR5086">
        <v>6340</v>
      </c>
      <c r="AS5086" t="s">
        <v>35025</v>
      </c>
      <c r="AT5086" t="s">
        <v>936</v>
      </c>
      <c r="AU5086">
        <v>148</v>
      </c>
      <c r="AV5086">
        <v>6340</v>
      </c>
      <c r="AW5086" t="s">
        <v>28127</v>
      </c>
      <c r="AX5086" t="s">
        <v>936</v>
      </c>
      <c r="AY5086">
        <v>149</v>
      </c>
      <c r="AZ5086">
        <v>6340</v>
      </c>
      <c r="BA5086" t="s">
        <v>21279</v>
      </c>
      <c r="BB5086" t="s">
        <v>936</v>
      </c>
      <c r="BC5086">
        <v>149</v>
      </c>
      <c r="BD5086">
        <v>6340</v>
      </c>
      <c r="BE5086" t="s">
        <v>14431</v>
      </c>
      <c r="BF5086" t="s">
        <v>936</v>
      </c>
      <c r="BH5086">
        <v>153</v>
      </c>
      <c r="BI5086">
        <v>6340</v>
      </c>
      <c r="BJ5086" t="s">
        <v>7783</v>
      </c>
      <c r="BK5086" t="s">
        <v>936</v>
      </c>
    </row>
    <row r="5087" spans="43:63" x14ac:dyDescent="0.2">
      <c r="AQ5087">
        <v>148</v>
      </c>
      <c r="AR5087">
        <v>6350</v>
      </c>
      <c r="AS5087" t="s">
        <v>35026</v>
      </c>
      <c r="AT5087" t="s">
        <v>936</v>
      </c>
      <c r="AU5087">
        <v>148</v>
      </c>
      <c r="AV5087">
        <v>6350</v>
      </c>
      <c r="AW5087" t="s">
        <v>28128</v>
      </c>
      <c r="AX5087" t="s">
        <v>936</v>
      </c>
      <c r="AY5087">
        <v>149</v>
      </c>
      <c r="AZ5087">
        <v>6350</v>
      </c>
      <c r="BA5087" t="s">
        <v>21280</v>
      </c>
      <c r="BB5087" t="s">
        <v>936</v>
      </c>
      <c r="BC5087">
        <v>149</v>
      </c>
      <c r="BD5087">
        <v>6350</v>
      </c>
      <c r="BE5087" t="s">
        <v>14432</v>
      </c>
      <c r="BF5087" t="s">
        <v>936</v>
      </c>
      <c r="BH5087">
        <v>153</v>
      </c>
      <c r="BI5087">
        <v>6350</v>
      </c>
      <c r="BJ5087" t="s">
        <v>7784</v>
      </c>
      <c r="BK5087" t="s">
        <v>938</v>
      </c>
    </row>
    <row r="5088" spans="43:63" x14ac:dyDescent="0.2">
      <c r="AQ5088">
        <v>148</v>
      </c>
      <c r="AR5088">
        <v>6360</v>
      </c>
      <c r="AS5088" t="s">
        <v>35027</v>
      </c>
      <c r="AT5088" t="s">
        <v>936</v>
      </c>
      <c r="AU5088">
        <v>148</v>
      </c>
      <c r="AV5088">
        <v>6360</v>
      </c>
      <c r="AW5088" t="s">
        <v>28129</v>
      </c>
      <c r="AX5088" t="s">
        <v>936</v>
      </c>
      <c r="AY5088">
        <v>149</v>
      </c>
      <c r="AZ5088">
        <v>6360</v>
      </c>
      <c r="BA5088" t="s">
        <v>21281</v>
      </c>
      <c r="BB5088" t="s">
        <v>936</v>
      </c>
      <c r="BC5088">
        <v>149</v>
      </c>
      <c r="BD5088">
        <v>6360</v>
      </c>
      <c r="BE5088" t="s">
        <v>14433</v>
      </c>
      <c r="BF5088" t="s">
        <v>936</v>
      </c>
      <c r="BH5088">
        <v>153</v>
      </c>
      <c r="BI5088">
        <v>6360</v>
      </c>
      <c r="BJ5088" t="s">
        <v>7785</v>
      </c>
      <c r="BK5088" t="s">
        <v>936</v>
      </c>
    </row>
    <row r="5089" spans="43:63" x14ac:dyDescent="0.2">
      <c r="AQ5089">
        <v>148</v>
      </c>
      <c r="AR5089">
        <v>7205</v>
      </c>
      <c r="AS5089" t="s">
        <v>35028</v>
      </c>
      <c r="AT5089" t="s">
        <v>939</v>
      </c>
      <c r="AU5089">
        <v>148</v>
      </c>
      <c r="AV5089">
        <v>7205</v>
      </c>
      <c r="AW5089" t="s">
        <v>28130</v>
      </c>
      <c r="AX5089" t="s">
        <v>939</v>
      </c>
      <c r="AY5089">
        <v>149</v>
      </c>
      <c r="AZ5089">
        <v>7205</v>
      </c>
      <c r="BA5089" t="s">
        <v>21282</v>
      </c>
      <c r="BB5089" t="s">
        <v>937</v>
      </c>
      <c r="BC5089">
        <v>149</v>
      </c>
      <c r="BD5089">
        <v>7205</v>
      </c>
      <c r="BE5089" t="s">
        <v>14434</v>
      </c>
      <c r="BF5089" t="s">
        <v>937</v>
      </c>
      <c r="BH5089">
        <v>153</v>
      </c>
      <c r="BI5089">
        <v>7205</v>
      </c>
      <c r="BJ5089" t="s">
        <v>7786</v>
      </c>
      <c r="BK5089" t="s">
        <v>937</v>
      </c>
    </row>
    <row r="5090" spans="43:63" x14ac:dyDescent="0.2">
      <c r="AQ5090">
        <v>148</v>
      </c>
      <c r="AR5090">
        <v>7206</v>
      </c>
      <c r="AS5090" t="s">
        <v>35029</v>
      </c>
      <c r="AT5090" t="s">
        <v>936</v>
      </c>
      <c r="AU5090">
        <v>148</v>
      </c>
      <c r="AV5090">
        <v>7206</v>
      </c>
      <c r="AW5090" t="s">
        <v>28131</v>
      </c>
      <c r="AX5090" t="s">
        <v>936</v>
      </c>
      <c r="AY5090">
        <v>149</v>
      </c>
      <c r="AZ5090">
        <v>7206</v>
      </c>
      <c r="BA5090" t="s">
        <v>21283</v>
      </c>
      <c r="BB5090" t="s">
        <v>936</v>
      </c>
      <c r="BC5090">
        <v>149</v>
      </c>
      <c r="BD5090">
        <v>7206</v>
      </c>
      <c r="BE5090" t="s">
        <v>14435</v>
      </c>
      <c r="BF5090" t="s">
        <v>936</v>
      </c>
      <c r="BH5090">
        <v>153</v>
      </c>
      <c r="BI5090">
        <v>7206</v>
      </c>
      <c r="BJ5090" t="s">
        <v>7787</v>
      </c>
      <c r="BK5090" t="s">
        <v>937</v>
      </c>
    </row>
    <row r="5091" spans="43:63" x14ac:dyDescent="0.2">
      <c r="AQ5091">
        <v>148</v>
      </c>
      <c r="AR5091">
        <v>7207</v>
      </c>
      <c r="AS5091" t="s">
        <v>35030</v>
      </c>
      <c r="AT5091" t="s">
        <v>936</v>
      </c>
      <c r="AU5091">
        <v>148</v>
      </c>
      <c r="AV5091">
        <v>7207</v>
      </c>
      <c r="AW5091" t="s">
        <v>28132</v>
      </c>
      <c r="AX5091" t="s">
        <v>936</v>
      </c>
      <c r="AY5091">
        <v>149</v>
      </c>
      <c r="AZ5091">
        <v>7207</v>
      </c>
      <c r="BA5091" t="s">
        <v>21284</v>
      </c>
      <c r="BB5091" t="s">
        <v>936</v>
      </c>
      <c r="BC5091">
        <v>149</v>
      </c>
      <c r="BD5091">
        <v>7207</v>
      </c>
      <c r="BE5091" t="s">
        <v>14436</v>
      </c>
      <c r="BF5091" t="s">
        <v>936</v>
      </c>
      <c r="BH5091">
        <v>153</v>
      </c>
      <c r="BI5091">
        <v>7207</v>
      </c>
      <c r="BJ5091" t="s">
        <v>7788</v>
      </c>
      <c r="BK5091" t="s">
        <v>936</v>
      </c>
    </row>
    <row r="5092" spans="43:63" x14ac:dyDescent="0.2">
      <c r="AQ5092">
        <v>148</v>
      </c>
      <c r="AR5092">
        <v>7210</v>
      </c>
      <c r="AS5092" t="s">
        <v>35031</v>
      </c>
      <c r="AT5092" t="s">
        <v>938</v>
      </c>
      <c r="AU5092">
        <v>148</v>
      </c>
      <c r="AV5092">
        <v>7210</v>
      </c>
      <c r="AW5092" t="s">
        <v>28133</v>
      </c>
      <c r="AX5092" t="s">
        <v>938</v>
      </c>
      <c r="AY5092">
        <v>149</v>
      </c>
      <c r="AZ5092">
        <v>7210</v>
      </c>
      <c r="BA5092" t="s">
        <v>21285</v>
      </c>
      <c r="BB5092" t="s">
        <v>937</v>
      </c>
      <c r="BC5092">
        <v>149</v>
      </c>
      <c r="BD5092">
        <v>7210</v>
      </c>
      <c r="BE5092" t="s">
        <v>14437</v>
      </c>
      <c r="BF5092" t="s">
        <v>937</v>
      </c>
      <c r="BH5092">
        <v>153</v>
      </c>
      <c r="BI5092">
        <v>7210</v>
      </c>
      <c r="BJ5092" t="s">
        <v>7789</v>
      </c>
      <c r="BK5092" t="s">
        <v>937</v>
      </c>
    </row>
    <row r="5093" spans="43:63" x14ac:dyDescent="0.2">
      <c r="AQ5093">
        <v>148</v>
      </c>
      <c r="AR5093">
        <v>8073</v>
      </c>
      <c r="AS5093" t="s">
        <v>35032</v>
      </c>
      <c r="AT5093" t="s">
        <v>936</v>
      </c>
      <c r="AU5093">
        <v>148</v>
      </c>
      <c r="AV5093">
        <v>8073</v>
      </c>
      <c r="AW5093" t="s">
        <v>28134</v>
      </c>
      <c r="AX5093" t="s">
        <v>936</v>
      </c>
      <c r="AY5093">
        <v>149</v>
      </c>
      <c r="AZ5093">
        <v>8073</v>
      </c>
      <c r="BA5093" t="s">
        <v>21286</v>
      </c>
      <c r="BB5093" t="s">
        <v>936</v>
      </c>
      <c r="BC5093">
        <v>149</v>
      </c>
      <c r="BD5093">
        <v>8073</v>
      </c>
      <c r="BE5093" t="s">
        <v>14438</v>
      </c>
      <c r="BF5093" t="s">
        <v>936</v>
      </c>
      <c r="BH5093">
        <v>153</v>
      </c>
      <c r="BI5093">
        <v>8073</v>
      </c>
      <c r="BJ5093" t="s">
        <v>7790</v>
      </c>
      <c r="BK5093" t="s">
        <v>936</v>
      </c>
    </row>
    <row r="5094" spans="43:63" x14ac:dyDescent="0.2">
      <c r="AQ5094">
        <v>148</v>
      </c>
      <c r="AR5094">
        <v>8074</v>
      </c>
      <c r="AS5094" t="s">
        <v>35033</v>
      </c>
      <c r="AT5094" t="s">
        <v>937</v>
      </c>
      <c r="AU5094">
        <v>148</v>
      </c>
      <c r="AV5094">
        <v>8074</v>
      </c>
      <c r="AW5094" t="s">
        <v>28135</v>
      </c>
      <c r="AX5094" t="s">
        <v>937</v>
      </c>
      <c r="AY5094">
        <v>149</v>
      </c>
      <c r="AZ5094">
        <v>8074</v>
      </c>
      <c r="BA5094" t="s">
        <v>21287</v>
      </c>
      <c r="BB5094" t="s">
        <v>937</v>
      </c>
      <c r="BC5094">
        <v>149</v>
      </c>
      <c r="BD5094">
        <v>8074</v>
      </c>
      <c r="BE5094" t="s">
        <v>14439</v>
      </c>
      <c r="BF5094" t="s">
        <v>937</v>
      </c>
      <c r="BH5094">
        <v>153</v>
      </c>
      <c r="BI5094">
        <v>8074</v>
      </c>
      <c r="BJ5094" t="s">
        <v>7791</v>
      </c>
      <c r="BK5094" t="s">
        <v>937</v>
      </c>
    </row>
    <row r="5095" spans="43:63" x14ac:dyDescent="0.2">
      <c r="AQ5095">
        <v>148</v>
      </c>
      <c r="AR5095">
        <v>8075</v>
      </c>
      <c r="AS5095" t="s">
        <v>35034</v>
      </c>
      <c r="AT5095" t="s">
        <v>936</v>
      </c>
      <c r="AU5095">
        <v>148</v>
      </c>
      <c r="AV5095">
        <v>8075</v>
      </c>
      <c r="AW5095" t="s">
        <v>28136</v>
      </c>
      <c r="AX5095" t="s">
        <v>936</v>
      </c>
      <c r="AY5095">
        <v>149</v>
      </c>
      <c r="AZ5095">
        <v>8075</v>
      </c>
      <c r="BA5095" t="s">
        <v>21288</v>
      </c>
      <c r="BB5095" t="s">
        <v>937</v>
      </c>
      <c r="BC5095">
        <v>149</v>
      </c>
      <c r="BD5095">
        <v>8075</v>
      </c>
      <c r="BE5095" t="s">
        <v>14440</v>
      </c>
      <c r="BF5095" t="s">
        <v>937</v>
      </c>
      <c r="BH5095">
        <v>153</v>
      </c>
      <c r="BI5095">
        <v>8075</v>
      </c>
      <c r="BJ5095" t="s">
        <v>7792</v>
      </c>
      <c r="BK5095" t="s">
        <v>937</v>
      </c>
    </row>
    <row r="5096" spans="43:63" x14ac:dyDescent="0.2">
      <c r="AQ5096">
        <v>148</v>
      </c>
      <c r="AR5096">
        <v>8076</v>
      </c>
      <c r="AS5096" t="s">
        <v>35035</v>
      </c>
      <c r="AT5096" t="s">
        <v>939</v>
      </c>
      <c r="AU5096">
        <v>148</v>
      </c>
      <c r="AV5096">
        <v>8076</v>
      </c>
      <c r="AW5096" t="s">
        <v>28137</v>
      </c>
      <c r="AX5096" t="s">
        <v>939</v>
      </c>
      <c r="AY5096">
        <v>149</v>
      </c>
      <c r="AZ5096">
        <v>8076</v>
      </c>
      <c r="BA5096" t="s">
        <v>21289</v>
      </c>
      <c r="BB5096" t="s">
        <v>938</v>
      </c>
      <c r="BC5096">
        <v>149</v>
      </c>
      <c r="BD5096">
        <v>8076</v>
      </c>
      <c r="BE5096" t="s">
        <v>14441</v>
      </c>
      <c r="BF5096" t="s">
        <v>938</v>
      </c>
      <c r="BH5096">
        <v>153</v>
      </c>
      <c r="BI5096">
        <v>8076</v>
      </c>
      <c r="BJ5096" t="s">
        <v>7793</v>
      </c>
      <c r="BK5096" t="s">
        <v>938</v>
      </c>
    </row>
    <row r="5097" spans="43:63" x14ac:dyDescent="0.2">
      <c r="AQ5097">
        <v>148</v>
      </c>
      <c r="AR5097">
        <v>8077</v>
      </c>
      <c r="AS5097" t="s">
        <v>35036</v>
      </c>
      <c r="AT5097" t="s">
        <v>939</v>
      </c>
      <c r="AU5097">
        <v>148</v>
      </c>
      <c r="AV5097">
        <v>8077</v>
      </c>
      <c r="AW5097" t="s">
        <v>28138</v>
      </c>
      <c r="AX5097" t="s">
        <v>939</v>
      </c>
      <c r="AY5097">
        <v>149</v>
      </c>
      <c r="AZ5097">
        <v>8077</v>
      </c>
      <c r="BA5097" t="s">
        <v>21290</v>
      </c>
      <c r="BB5097" t="s">
        <v>937</v>
      </c>
      <c r="BC5097">
        <v>149</v>
      </c>
      <c r="BD5097">
        <v>8077</v>
      </c>
      <c r="BE5097" t="s">
        <v>14442</v>
      </c>
      <c r="BF5097" t="s">
        <v>937</v>
      </c>
      <c r="BH5097">
        <v>153</v>
      </c>
      <c r="BI5097">
        <v>8077</v>
      </c>
      <c r="BJ5097" t="s">
        <v>7794</v>
      </c>
      <c r="BK5097" t="s">
        <v>937</v>
      </c>
    </row>
    <row r="5098" spans="43:63" x14ac:dyDescent="0.2">
      <c r="AQ5098">
        <v>148</v>
      </c>
      <c r="AR5098">
        <v>8078</v>
      </c>
      <c r="AS5098" t="s">
        <v>35037</v>
      </c>
      <c r="AT5098" t="s">
        <v>939</v>
      </c>
      <c r="AU5098">
        <v>148</v>
      </c>
      <c r="AV5098">
        <v>8078</v>
      </c>
      <c r="AW5098" t="s">
        <v>28139</v>
      </c>
      <c r="AX5098" t="s">
        <v>939</v>
      </c>
      <c r="AY5098">
        <v>149</v>
      </c>
      <c r="AZ5098">
        <v>8078</v>
      </c>
      <c r="BA5098" t="s">
        <v>21291</v>
      </c>
      <c r="BB5098" t="s">
        <v>937</v>
      </c>
      <c r="BC5098">
        <v>149</v>
      </c>
      <c r="BD5098">
        <v>8078</v>
      </c>
      <c r="BE5098" t="s">
        <v>14443</v>
      </c>
      <c r="BF5098" t="s">
        <v>937</v>
      </c>
      <c r="BH5098">
        <v>153</v>
      </c>
      <c r="BI5098">
        <v>8078</v>
      </c>
      <c r="BJ5098" t="s">
        <v>7795</v>
      </c>
      <c r="BK5098" t="s">
        <v>937</v>
      </c>
    </row>
    <row r="5099" spans="43:63" x14ac:dyDescent="0.2">
      <c r="AQ5099">
        <v>148</v>
      </c>
      <c r="AR5099">
        <v>8079</v>
      </c>
      <c r="AS5099" t="s">
        <v>35038</v>
      </c>
      <c r="AT5099" t="s">
        <v>939</v>
      </c>
      <c r="AU5099">
        <v>148</v>
      </c>
      <c r="AV5099">
        <v>8079</v>
      </c>
      <c r="AW5099" t="s">
        <v>28140</v>
      </c>
      <c r="AX5099" t="s">
        <v>939</v>
      </c>
      <c r="AY5099">
        <v>149</v>
      </c>
      <c r="AZ5099">
        <v>8079</v>
      </c>
      <c r="BA5099" t="s">
        <v>21292</v>
      </c>
      <c r="BB5099" t="s">
        <v>937</v>
      </c>
      <c r="BC5099">
        <v>149</v>
      </c>
      <c r="BD5099">
        <v>8079</v>
      </c>
      <c r="BE5099" t="s">
        <v>14444</v>
      </c>
      <c r="BF5099" t="s">
        <v>937</v>
      </c>
      <c r="BH5099">
        <v>153</v>
      </c>
      <c r="BI5099">
        <v>8079</v>
      </c>
      <c r="BJ5099" t="s">
        <v>7796</v>
      </c>
      <c r="BK5099" t="s">
        <v>937</v>
      </c>
    </row>
    <row r="5100" spans="43:63" x14ac:dyDescent="0.2">
      <c r="AQ5100">
        <v>148</v>
      </c>
      <c r="AR5100">
        <v>8080</v>
      </c>
      <c r="AS5100" t="s">
        <v>35039</v>
      </c>
      <c r="AT5100" t="s">
        <v>939</v>
      </c>
      <c r="AU5100">
        <v>148</v>
      </c>
      <c r="AV5100">
        <v>8080</v>
      </c>
      <c r="AW5100" t="s">
        <v>28141</v>
      </c>
      <c r="AX5100" t="s">
        <v>939</v>
      </c>
      <c r="AY5100">
        <v>149</v>
      </c>
      <c r="AZ5100">
        <v>8080</v>
      </c>
      <c r="BA5100" t="s">
        <v>21293</v>
      </c>
      <c r="BB5100" t="s">
        <v>937</v>
      </c>
      <c r="BC5100">
        <v>149</v>
      </c>
      <c r="BD5100">
        <v>8080</v>
      </c>
      <c r="BE5100" t="s">
        <v>14445</v>
      </c>
      <c r="BF5100" t="s">
        <v>937</v>
      </c>
      <c r="BH5100">
        <v>153</v>
      </c>
      <c r="BI5100">
        <v>8080</v>
      </c>
      <c r="BJ5100" t="s">
        <v>7797</v>
      </c>
      <c r="BK5100" t="s">
        <v>938</v>
      </c>
    </row>
    <row r="5101" spans="43:63" x14ac:dyDescent="0.2">
      <c r="AQ5101">
        <v>148</v>
      </c>
      <c r="AR5101">
        <v>8081</v>
      </c>
      <c r="AS5101" t="s">
        <v>35040</v>
      </c>
      <c r="AT5101" t="s">
        <v>937</v>
      </c>
      <c r="AU5101">
        <v>148</v>
      </c>
      <c r="AV5101">
        <v>8081</v>
      </c>
      <c r="AW5101" t="s">
        <v>28142</v>
      </c>
      <c r="AX5101" t="s">
        <v>937</v>
      </c>
      <c r="AY5101">
        <v>149</v>
      </c>
      <c r="AZ5101">
        <v>8081</v>
      </c>
      <c r="BA5101" t="s">
        <v>21294</v>
      </c>
      <c r="BB5101" t="s">
        <v>937</v>
      </c>
      <c r="BC5101">
        <v>149</v>
      </c>
      <c r="BD5101">
        <v>8081</v>
      </c>
      <c r="BE5101" t="s">
        <v>14446</v>
      </c>
      <c r="BF5101" t="s">
        <v>937</v>
      </c>
      <c r="BH5101">
        <v>153</v>
      </c>
      <c r="BI5101">
        <v>8081</v>
      </c>
      <c r="BJ5101" t="s">
        <v>7798</v>
      </c>
      <c r="BK5101" t="s">
        <v>937</v>
      </c>
    </row>
    <row r="5102" spans="43:63" x14ac:dyDescent="0.2">
      <c r="AQ5102">
        <v>148</v>
      </c>
      <c r="AR5102">
        <v>8082</v>
      </c>
      <c r="AS5102" t="s">
        <v>35041</v>
      </c>
      <c r="AT5102" t="s">
        <v>937</v>
      </c>
      <c r="AU5102">
        <v>148</v>
      </c>
      <c r="AV5102">
        <v>8082</v>
      </c>
      <c r="AW5102" t="s">
        <v>28143</v>
      </c>
      <c r="AX5102" t="s">
        <v>937</v>
      </c>
      <c r="AY5102">
        <v>149</v>
      </c>
      <c r="AZ5102">
        <v>8082</v>
      </c>
      <c r="BA5102" t="s">
        <v>21295</v>
      </c>
      <c r="BB5102" t="s">
        <v>938</v>
      </c>
      <c r="BC5102">
        <v>149</v>
      </c>
      <c r="BD5102">
        <v>8082</v>
      </c>
      <c r="BE5102" t="s">
        <v>14447</v>
      </c>
      <c r="BF5102" t="s">
        <v>937</v>
      </c>
      <c r="BH5102">
        <v>153</v>
      </c>
      <c r="BI5102">
        <v>8082</v>
      </c>
      <c r="BJ5102" t="s">
        <v>7799</v>
      </c>
      <c r="BK5102" t="s">
        <v>938</v>
      </c>
    </row>
    <row r="5103" spans="43:63" x14ac:dyDescent="0.2">
      <c r="AQ5103">
        <v>148</v>
      </c>
      <c r="AR5103">
        <v>8083</v>
      </c>
      <c r="AS5103" t="s">
        <v>35042</v>
      </c>
      <c r="AT5103" t="s">
        <v>937</v>
      </c>
      <c r="AU5103">
        <v>148</v>
      </c>
      <c r="AV5103">
        <v>8083</v>
      </c>
      <c r="AW5103" t="s">
        <v>28144</v>
      </c>
      <c r="AX5103" t="s">
        <v>937</v>
      </c>
      <c r="AY5103">
        <v>149</v>
      </c>
      <c r="AZ5103">
        <v>8083</v>
      </c>
      <c r="BA5103" t="s">
        <v>21296</v>
      </c>
      <c r="BB5103" t="s">
        <v>937</v>
      </c>
      <c r="BC5103">
        <v>149</v>
      </c>
      <c r="BD5103">
        <v>8083</v>
      </c>
      <c r="BE5103" t="s">
        <v>14448</v>
      </c>
      <c r="BF5103" t="s">
        <v>937</v>
      </c>
      <c r="BH5103">
        <v>153</v>
      </c>
      <c r="BI5103">
        <v>8083</v>
      </c>
      <c r="BJ5103" t="s">
        <v>7800</v>
      </c>
      <c r="BK5103" t="s">
        <v>937</v>
      </c>
    </row>
    <row r="5104" spans="43:63" x14ac:dyDescent="0.2">
      <c r="AQ5104">
        <v>148</v>
      </c>
      <c r="AR5104">
        <v>8084</v>
      </c>
      <c r="AS5104" t="s">
        <v>35043</v>
      </c>
      <c r="AT5104" t="s">
        <v>937</v>
      </c>
      <c r="AU5104">
        <v>148</v>
      </c>
      <c r="AV5104">
        <v>8084</v>
      </c>
      <c r="AW5104" t="s">
        <v>28145</v>
      </c>
      <c r="AX5104" t="s">
        <v>937</v>
      </c>
      <c r="AY5104">
        <v>149</v>
      </c>
      <c r="AZ5104">
        <v>8084</v>
      </c>
      <c r="BA5104" t="s">
        <v>21297</v>
      </c>
      <c r="BB5104" t="s">
        <v>937</v>
      </c>
      <c r="BC5104">
        <v>149</v>
      </c>
      <c r="BD5104">
        <v>8084</v>
      </c>
      <c r="BE5104" t="s">
        <v>14449</v>
      </c>
      <c r="BF5104" t="s">
        <v>937</v>
      </c>
      <c r="BH5104">
        <v>153</v>
      </c>
      <c r="BI5104">
        <v>8084</v>
      </c>
      <c r="BJ5104" t="s">
        <v>7801</v>
      </c>
      <c r="BK5104" t="s">
        <v>937</v>
      </c>
    </row>
    <row r="5105" spans="43:63" x14ac:dyDescent="0.2">
      <c r="AQ5105">
        <v>149</v>
      </c>
      <c r="AR5105">
        <v>6010</v>
      </c>
      <c r="AS5105" t="s">
        <v>35044</v>
      </c>
      <c r="AT5105" t="s">
        <v>937</v>
      </c>
      <c r="AU5105">
        <v>149</v>
      </c>
      <c r="AV5105">
        <v>6010</v>
      </c>
      <c r="AW5105" t="s">
        <v>28146</v>
      </c>
      <c r="AX5105" t="s">
        <v>937</v>
      </c>
      <c r="AY5105">
        <v>151</v>
      </c>
      <c r="AZ5105">
        <v>6010</v>
      </c>
      <c r="BA5105" t="s">
        <v>21298</v>
      </c>
      <c r="BB5105" t="s">
        <v>936</v>
      </c>
      <c r="BC5105">
        <v>151</v>
      </c>
      <c r="BD5105">
        <v>6010</v>
      </c>
      <c r="BE5105" t="s">
        <v>14450</v>
      </c>
      <c r="BF5105" t="s">
        <v>936</v>
      </c>
      <c r="BH5105">
        <v>156</v>
      </c>
      <c r="BI5105">
        <v>6010</v>
      </c>
      <c r="BJ5105" t="s">
        <v>7802</v>
      </c>
      <c r="BK5105" t="s">
        <v>937</v>
      </c>
    </row>
    <row r="5106" spans="43:63" x14ac:dyDescent="0.2">
      <c r="AQ5106">
        <v>149</v>
      </c>
      <c r="AR5106">
        <v>6020</v>
      </c>
      <c r="AS5106" t="s">
        <v>35045</v>
      </c>
      <c r="AT5106" t="s">
        <v>937</v>
      </c>
      <c r="AU5106">
        <v>149</v>
      </c>
      <c r="AV5106">
        <v>6020</v>
      </c>
      <c r="AW5106" t="s">
        <v>28147</v>
      </c>
      <c r="AX5106" t="s">
        <v>937</v>
      </c>
      <c r="AY5106">
        <v>151</v>
      </c>
      <c r="AZ5106">
        <v>6020</v>
      </c>
      <c r="BA5106" t="s">
        <v>21299</v>
      </c>
      <c r="BB5106" t="s">
        <v>937</v>
      </c>
      <c r="BC5106">
        <v>151</v>
      </c>
      <c r="BD5106">
        <v>6020</v>
      </c>
      <c r="BE5106" t="s">
        <v>14451</v>
      </c>
      <c r="BF5106" t="s">
        <v>937</v>
      </c>
      <c r="BH5106">
        <v>156</v>
      </c>
      <c r="BI5106">
        <v>6020</v>
      </c>
      <c r="BJ5106" t="s">
        <v>7803</v>
      </c>
      <c r="BK5106" t="s">
        <v>937</v>
      </c>
    </row>
    <row r="5107" spans="43:63" x14ac:dyDescent="0.2">
      <c r="AQ5107">
        <v>149</v>
      </c>
      <c r="AR5107">
        <v>6030</v>
      </c>
      <c r="AS5107" t="s">
        <v>35046</v>
      </c>
      <c r="AT5107" t="s">
        <v>937</v>
      </c>
      <c r="AU5107">
        <v>149</v>
      </c>
      <c r="AV5107">
        <v>6030</v>
      </c>
      <c r="AW5107" t="s">
        <v>28148</v>
      </c>
      <c r="AX5107" t="s">
        <v>937</v>
      </c>
      <c r="AY5107">
        <v>151</v>
      </c>
      <c r="AZ5107">
        <v>6030</v>
      </c>
      <c r="BA5107" t="s">
        <v>21300</v>
      </c>
      <c r="BB5107" t="s">
        <v>936</v>
      </c>
      <c r="BC5107">
        <v>151</v>
      </c>
      <c r="BD5107">
        <v>6030</v>
      </c>
      <c r="BE5107" t="s">
        <v>14452</v>
      </c>
      <c r="BF5107" t="s">
        <v>936</v>
      </c>
      <c r="BH5107">
        <v>156</v>
      </c>
      <c r="BI5107">
        <v>6030</v>
      </c>
      <c r="BJ5107" t="s">
        <v>7804</v>
      </c>
      <c r="BK5107" t="s">
        <v>937</v>
      </c>
    </row>
    <row r="5108" spans="43:63" x14ac:dyDescent="0.2">
      <c r="AQ5108">
        <v>149</v>
      </c>
      <c r="AR5108">
        <v>6040</v>
      </c>
      <c r="AS5108" t="s">
        <v>35047</v>
      </c>
      <c r="AT5108" t="s">
        <v>937</v>
      </c>
      <c r="AU5108">
        <v>149</v>
      </c>
      <c r="AV5108">
        <v>6040</v>
      </c>
      <c r="AW5108" t="s">
        <v>28149</v>
      </c>
      <c r="AX5108" t="s">
        <v>937</v>
      </c>
      <c r="AY5108">
        <v>151</v>
      </c>
      <c r="AZ5108">
        <v>6040</v>
      </c>
      <c r="BA5108" t="s">
        <v>21301</v>
      </c>
      <c r="BB5108" t="s">
        <v>936</v>
      </c>
      <c r="BC5108">
        <v>151</v>
      </c>
      <c r="BD5108">
        <v>6040</v>
      </c>
      <c r="BE5108" t="s">
        <v>14453</v>
      </c>
      <c r="BF5108" t="s">
        <v>936</v>
      </c>
      <c r="BH5108">
        <v>156</v>
      </c>
      <c r="BI5108">
        <v>6040</v>
      </c>
      <c r="BJ5108" t="s">
        <v>7805</v>
      </c>
      <c r="BK5108" t="s">
        <v>937</v>
      </c>
    </row>
    <row r="5109" spans="43:63" x14ac:dyDescent="0.2">
      <c r="AQ5109">
        <v>149</v>
      </c>
      <c r="AR5109">
        <v>6070</v>
      </c>
      <c r="AS5109" t="s">
        <v>35048</v>
      </c>
      <c r="AT5109" t="s">
        <v>937</v>
      </c>
      <c r="AU5109">
        <v>149</v>
      </c>
      <c r="AV5109">
        <v>6070</v>
      </c>
      <c r="AW5109" t="s">
        <v>28150</v>
      </c>
      <c r="AX5109" t="s">
        <v>937</v>
      </c>
      <c r="AY5109">
        <v>151</v>
      </c>
      <c r="AZ5109">
        <v>6070</v>
      </c>
      <c r="BA5109" t="s">
        <v>21302</v>
      </c>
      <c r="BB5109" t="s">
        <v>936</v>
      </c>
      <c r="BC5109">
        <v>151</v>
      </c>
      <c r="BD5109">
        <v>6070</v>
      </c>
      <c r="BE5109" t="s">
        <v>14454</v>
      </c>
      <c r="BF5109" t="s">
        <v>936</v>
      </c>
      <c r="BH5109">
        <v>156</v>
      </c>
      <c r="BI5109">
        <v>6070</v>
      </c>
      <c r="BJ5109" t="s">
        <v>7806</v>
      </c>
      <c r="BK5109" t="s">
        <v>937</v>
      </c>
    </row>
    <row r="5110" spans="43:63" x14ac:dyDescent="0.2">
      <c r="AQ5110">
        <v>149</v>
      </c>
      <c r="AR5110">
        <v>6080</v>
      </c>
      <c r="AS5110" t="s">
        <v>35049</v>
      </c>
      <c r="AT5110" t="s">
        <v>938</v>
      </c>
      <c r="AU5110">
        <v>149</v>
      </c>
      <c r="AV5110">
        <v>6080</v>
      </c>
      <c r="AW5110" t="s">
        <v>28151</v>
      </c>
      <c r="AX5110" t="s">
        <v>938</v>
      </c>
      <c r="AY5110">
        <v>151</v>
      </c>
      <c r="AZ5110">
        <v>6080</v>
      </c>
      <c r="BA5110" t="s">
        <v>21303</v>
      </c>
      <c r="BB5110" t="s">
        <v>936</v>
      </c>
      <c r="BC5110">
        <v>151</v>
      </c>
      <c r="BD5110">
        <v>6080</v>
      </c>
      <c r="BE5110" t="s">
        <v>14455</v>
      </c>
      <c r="BF5110" t="s">
        <v>936</v>
      </c>
      <c r="BH5110">
        <v>156</v>
      </c>
      <c r="BI5110">
        <v>6080</v>
      </c>
      <c r="BJ5110" t="s">
        <v>7807</v>
      </c>
      <c r="BK5110" t="s">
        <v>936</v>
      </c>
    </row>
    <row r="5111" spans="43:63" x14ac:dyDescent="0.2">
      <c r="AQ5111">
        <v>149</v>
      </c>
      <c r="AR5111">
        <v>6090</v>
      </c>
      <c r="AS5111" t="s">
        <v>35050</v>
      </c>
      <c r="AT5111" t="s">
        <v>937</v>
      </c>
      <c r="AU5111">
        <v>149</v>
      </c>
      <c r="AV5111">
        <v>6090</v>
      </c>
      <c r="AW5111" t="s">
        <v>28152</v>
      </c>
      <c r="AX5111" t="s">
        <v>937</v>
      </c>
      <c r="AY5111">
        <v>151</v>
      </c>
      <c r="AZ5111">
        <v>6090</v>
      </c>
      <c r="BA5111" t="s">
        <v>21304</v>
      </c>
      <c r="BB5111" t="s">
        <v>937</v>
      </c>
      <c r="BC5111">
        <v>151</v>
      </c>
      <c r="BD5111">
        <v>6090</v>
      </c>
      <c r="BE5111" t="s">
        <v>14456</v>
      </c>
      <c r="BF5111" t="s">
        <v>937</v>
      </c>
      <c r="BH5111">
        <v>156</v>
      </c>
      <c r="BI5111">
        <v>6090</v>
      </c>
      <c r="BJ5111" t="s">
        <v>7808</v>
      </c>
      <c r="BK5111" t="s">
        <v>937</v>
      </c>
    </row>
    <row r="5112" spans="43:63" x14ac:dyDescent="0.2">
      <c r="AQ5112">
        <v>149</v>
      </c>
      <c r="AR5112">
        <v>6100</v>
      </c>
      <c r="AS5112" t="s">
        <v>35051</v>
      </c>
      <c r="AT5112" t="s">
        <v>937</v>
      </c>
      <c r="AU5112">
        <v>149</v>
      </c>
      <c r="AV5112">
        <v>6100</v>
      </c>
      <c r="AW5112" t="s">
        <v>28153</v>
      </c>
      <c r="AX5112" t="s">
        <v>937</v>
      </c>
      <c r="AY5112">
        <v>151</v>
      </c>
      <c r="AZ5112">
        <v>6100</v>
      </c>
      <c r="BA5112" t="s">
        <v>21305</v>
      </c>
      <c r="BB5112" t="s">
        <v>937</v>
      </c>
      <c r="BC5112">
        <v>151</v>
      </c>
      <c r="BD5112">
        <v>6100</v>
      </c>
      <c r="BE5112" t="s">
        <v>14457</v>
      </c>
      <c r="BF5112" t="s">
        <v>937</v>
      </c>
      <c r="BH5112">
        <v>156</v>
      </c>
      <c r="BI5112">
        <v>6100</v>
      </c>
      <c r="BJ5112" t="s">
        <v>7809</v>
      </c>
      <c r="BK5112" t="s">
        <v>937</v>
      </c>
    </row>
    <row r="5113" spans="43:63" x14ac:dyDescent="0.2">
      <c r="AQ5113">
        <v>149</v>
      </c>
      <c r="AR5113">
        <v>6101</v>
      </c>
      <c r="AS5113" t="s">
        <v>35052</v>
      </c>
      <c r="AT5113" t="s">
        <v>939</v>
      </c>
      <c r="AU5113">
        <v>149</v>
      </c>
      <c r="AV5113">
        <v>6101</v>
      </c>
      <c r="AW5113" t="s">
        <v>28154</v>
      </c>
      <c r="AX5113" t="s">
        <v>939</v>
      </c>
      <c r="AY5113">
        <v>151</v>
      </c>
      <c r="AZ5113">
        <v>6101</v>
      </c>
      <c r="BA5113" t="s">
        <v>21306</v>
      </c>
      <c r="BB5113" t="s">
        <v>937</v>
      </c>
      <c r="BC5113">
        <v>151</v>
      </c>
      <c r="BD5113">
        <v>6101</v>
      </c>
      <c r="BE5113" t="s">
        <v>14458</v>
      </c>
      <c r="BF5113" t="s">
        <v>937</v>
      </c>
      <c r="BH5113">
        <v>156</v>
      </c>
      <c r="BI5113">
        <v>6101</v>
      </c>
      <c r="BJ5113" t="s">
        <v>7810</v>
      </c>
      <c r="BK5113" t="s">
        <v>939</v>
      </c>
    </row>
    <row r="5114" spans="43:63" x14ac:dyDescent="0.2">
      <c r="AQ5114">
        <v>149</v>
      </c>
      <c r="AR5114">
        <v>6110</v>
      </c>
      <c r="AS5114" t="s">
        <v>35053</v>
      </c>
      <c r="AT5114" t="s">
        <v>936</v>
      </c>
      <c r="AU5114">
        <v>149</v>
      </c>
      <c r="AV5114">
        <v>6110</v>
      </c>
      <c r="AW5114" t="s">
        <v>28155</v>
      </c>
      <c r="AX5114" t="s">
        <v>936</v>
      </c>
      <c r="AY5114">
        <v>151</v>
      </c>
      <c r="AZ5114">
        <v>6110</v>
      </c>
      <c r="BA5114" t="s">
        <v>21307</v>
      </c>
      <c r="BB5114" t="s">
        <v>936</v>
      </c>
      <c r="BC5114">
        <v>151</v>
      </c>
      <c r="BD5114">
        <v>6110</v>
      </c>
      <c r="BE5114" t="s">
        <v>14459</v>
      </c>
      <c r="BF5114" t="s">
        <v>936</v>
      </c>
      <c r="BH5114">
        <v>156</v>
      </c>
      <c r="BI5114">
        <v>6110</v>
      </c>
      <c r="BJ5114" t="s">
        <v>7811</v>
      </c>
      <c r="BK5114" t="s">
        <v>938</v>
      </c>
    </row>
    <row r="5115" spans="43:63" x14ac:dyDescent="0.2">
      <c r="AQ5115">
        <v>149</v>
      </c>
      <c r="AR5115">
        <v>6130</v>
      </c>
      <c r="AS5115" t="s">
        <v>35054</v>
      </c>
      <c r="AT5115" t="s">
        <v>937</v>
      </c>
      <c r="AU5115">
        <v>149</v>
      </c>
      <c r="AV5115">
        <v>6130</v>
      </c>
      <c r="AW5115" t="s">
        <v>28156</v>
      </c>
      <c r="AX5115" t="s">
        <v>937</v>
      </c>
      <c r="AY5115">
        <v>151</v>
      </c>
      <c r="AZ5115">
        <v>6130</v>
      </c>
      <c r="BA5115" t="s">
        <v>21308</v>
      </c>
      <c r="BB5115" t="s">
        <v>938</v>
      </c>
      <c r="BC5115">
        <v>151</v>
      </c>
      <c r="BD5115">
        <v>6130</v>
      </c>
      <c r="BE5115" t="s">
        <v>14460</v>
      </c>
      <c r="BF5115" t="s">
        <v>938</v>
      </c>
      <c r="BH5115">
        <v>156</v>
      </c>
      <c r="BI5115">
        <v>6130</v>
      </c>
      <c r="BJ5115" t="s">
        <v>7812</v>
      </c>
      <c r="BK5115" t="s">
        <v>936</v>
      </c>
    </row>
    <row r="5116" spans="43:63" x14ac:dyDescent="0.2">
      <c r="AQ5116">
        <v>149</v>
      </c>
      <c r="AR5116">
        <v>6131</v>
      </c>
      <c r="AS5116" t="s">
        <v>35055</v>
      </c>
      <c r="AT5116" t="s">
        <v>939</v>
      </c>
      <c r="AU5116">
        <v>149</v>
      </c>
      <c r="AV5116">
        <v>6131</v>
      </c>
      <c r="AW5116" t="s">
        <v>28157</v>
      </c>
      <c r="AX5116" t="s">
        <v>939</v>
      </c>
      <c r="AY5116">
        <v>151</v>
      </c>
      <c r="AZ5116">
        <v>6131</v>
      </c>
      <c r="BA5116" t="s">
        <v>21309</v>
      </c>
      <c r="BB5116" t="s">
        <v>939</v>
      </c>
      <c r="BC5116">
        <v>151</v>
      </c>
      <c r="BD5116">
        <v>6131</v>
      </c>
      <c r="BE5116" t="s">
        <v>14461</v>
      </c>
      <c r="BF5116" t="s">
        <v>939</v>
      </c>
      <c r="BH5116">
        <v>156</v>
      </c>
      <c r="BI5116">
        <v>6131</v>
      </c>
      <c r="BJ5116" t="s">
        <v>7813</v>
      </c>
      <c r="BK5116" t="s">
        <v>939</v>
      </c>
    </row>
    <row r="5117" spans="43:63" x14ac:dyDescent="0.2">
      <c r="AQ5117">
        <v>149</v>
      </c>
      <c r="AR5117">
        <v>6140</v>
      </c>
      <c r="AS5117" t="s">
        <v>35056</v>
      </c>
      <c r="AT5117" t="s">
        <v>937</v>
      </c>
      <c r="AU5117">
        <v>149</v>
      </c>
      <c r="AV5117">
        <v>6140</v>
      </c>
      <c r="AW5117" t="s">
        <v>28158</v>
      </c>
      <c r="AX5117" t="s">
        <v>937</v>
      </c>
      <c r="AY5117">
        <v>151</v>
      </c>
      <c r="AZ5117">
        <v>6140</v>
      </c>
      <c r="BA5117" t="s">
        <v>21310</v>
      </c>
      <c r="BB5117" t="s">
        <v>937</v>
      </c>
      <c r="BC5117">
        <v>151</v>
      </c>
      <c r="BD5117">
        <v>6140</v>
      </c>
      <c r="BE5117" t="s">
        <v>14462</v>
      </c>
      <c r="BF5117" t="s">
        <v>937</v>
      </c>
      <c r="BH5117">
        <v>156</v>
      </c>
      <c r="BI5117">
        <v>6140</v>
      </c>
      <c r="BJ5117" t="s">
        <v>7814</v>
      </c>
      <c r="BK5117" t="s">
        <v>937</v>
      </c>
    </row>
    <row r="5118" spans="43:63" x14ac:dyDescent="0.2">
      <c r="AQ5118">
        <v>149</v>
      </c>
      <c r="AR5118">
        <v>6150</v>
      </c>
      <c r="AS5118" t="s">
        <v>35057</v>
      </c>
      <c r="AT5118" t="s">
        <v>937</v>
      </c>
      <c r="AU5118">
        <v>149</v>
      </c>
      <c r="AV5118">
        <v>6150</v>
      </c>
      <c r="AW5118" t="s">
        <v>28159</v>
      </c>
      <c r="AX5118" t="s">
        <v>937</v>
      </c>
      <c r="AY5118">
        <v>151</v>
      </c>
      <c r="AZ5118">
        <v>6150</v>
      </c>
      <c r="BA5118" t="s">
        <v>21311</v>
      </c>
      <c r="BB5118" t="s">
        <v>936</v>
      </c>
      <c r="BC5118">
        <v>151</v>
      </c>
      <c r="BD5118">
        <v>6150</v>
      </c>
      <c r="BE5118" t="s">
        <v>14463</v>
      </c>
      <c r="BF5118" t="s">
        <v>936</v>
      </c>
      <c r="BH5118">
        <v>156</v>
      </c>
      <c r="BI5118">
        <v>6150</v>
      </c>
      <c r="BJ5118" t="s">
        <v>7815</v>
      </c>
      <c r="BK5118" t="s">
        <v>937</v>
      </c>
    </row>
    <row r="5119" spans="43:63" x14ac:dyDescent="0.2">
      <c r="AQ5119">
        <v>149</v>
      </c>
      <c r="AR5119">
        <v>6160</v>
      </c>
      <c r="AS5119" t="s">
        <v>35058</v>
      </c>
      <c r="AT5119" t="s">
        <v>937</v>
      </c>
      <c r="AU5119">
        <v>149</v>
      </c>
      <c r="AV5119">
        <v>6160</v>
      </c>
      <c r="AW5119" t="s">
        <v>28160</v>
      </c>
      <c r="AX5119" t="s">
        <v>937</v>
      </c>
      <c r="AY5119">
        <v>151</v>
      </c>
      <c r="AZ5119">
        <v>6160</v>
      </c>
      <c r="BA5119" t="s">
        <v>21312</v>
      </c>
      <c r="BB5119" t="s">
        <v>937</v>
      </c>
      <c r="BC5119">
        <v>151</v>
      </c>
      <c r="BD5119">
        <v>6160</v>
      </c>
      <c r="BE5119" t="s">
        <v>14464</v>
      </c>
      <c r="BF5119" t="s">
        <v>937</v>
      </c>
      <c r="BH5119">
        <v>156</v>
      </c>
      <c r="BI5119">
        <v>6160</v>
      </c>
      <c r="BJ5119" t="s">
        <v>7816</v>
      </c>
      <c r="BK5119" t="s">
        <v>937</v>
      </c>
    </row>
    <row r="5120" spans="43:63" x14ac:dyDescent="0.2">
      <c r="AQ5120">
        <v>149</v>
      </c>
      <c r="AR5120">
        <v>6170</v>
      </c>
      <c r="AS5120" t="s">
        <v>35059</v>
      </c>
      <c r="AT5120" t="s">
        <v>937</v>
      </c>
      <c r="AU5120">
        <v>149</v>
      </c>
      <c r="AV5120">
        <v>6170</v>
      </c>
      <c r="AW5120" t="s">
        <v>28161</v>
      </c>
      <c r="AX5120" t="s">
        <v>937</v>
      </c>
      <c r="AY5120">
        <v>151</v>
      </c>
      <c r="AZ5120">
        <v>6170</v>
      </c>
      <c r="BA5120" t="s">
        <v>21313</v>
      </c>
      <c r="BB5120" t="s">
        <v>937</v>
      </c>
      <c r="BC5120">
        <v>151</v>
      </c>
      <c r="BD5120">
        <v>6170</v>
      </c>
      <c r="BE5120" t="s">
        <v>14465</v>
      </c>
      <c r="BF5120" t="s">
        <v>937</v>
      </c>
      <c r="BH5120">
        <v>156</v>
      </c>
      <c r="BI5120">
        <v>6170</v>
      </c>
      <c r="BJ5120" t="s">
        <v>7817</v>
      </c>
      <c r="BK5120" t="s">
        <v>937</v>
      </c>
    </row>
    <row r="5121" spans="43:63" x14ac:dyDescent="0.2">
      <c r="AQ5121">
        <v>149</v>
      </c>
      <c r="AR5121">
        <v>6180</v>
      </c>
      <c r="AS5121" t="s">
        <v>35060</v>
      </c>
      <c r="AT5121" t="s">
        <v>937</v>
      </c>
      <c r="AU5121">
        <v>149</v>
      </c>
      <c r="AV5121">
        <v>6180</v>
      </c>
      <c r="AW5121" t="s">
        <v>28162</v>
      </c>
      <c r="AX5121" t="s">
        <v>937</v>
      </c>
      <c r="AY5121">
        <v>151</v>
      </c>
      <c r="AZ5121">
        <v>6180</v>
      </c>
      <c r="BA5121" t="s">
        <v>21314</v>
      </c>
      <c r="BB5121" t="s">
        <v>937</v>
      </c>
      <c r="BC5121">
        <v>151</v>
      </c>
      <c r="BD5121">
        <v>6180</v>
      </c>
      <c r="BE5121" t="s">
        <v>14466</v>
      </c>
      <c r="BF5121" t="s">
        <v>937</v>
      </c>
      <c r="BH5121">
        <v>156</v>
      </c>
      <c r="BI5121">
        <v>6180</v>
      </c>
      <c r="BJ5121" t="s">
        <v>7818</v>
      </c>
      <c r="BK5121" t="s">
        <v>937</v>
      </c>
    </row>
    <row r="5122" spans="43:63" x14ac:dyDescent="0.2">
      <c r="AQ5122">
        <v>149</v>
      </c>
      <c r="AR5122">
        <v>6190</v>
      </c>
      <c r="AS5122" t="s">
        <v>35061</v>
      </c>
      <c r="AT5122" t="s">
        <v>937</v>
      </c>
      <c r="AU5122">
        <v>149</v>
      </c>
      <c r="AV5122">
        <v>6190</v>
      </c>
      <c r="AW5122" t="s">
        <v>28163</v>
      </c>
      <c r="AX5122" t="s">
        <v>937</v>
      </c>
      <c r="AY5122">
        <v>151</v>
      </c>
      <c r="AZ5122">
        <v>6190</v>
      </c>
      <c r="BA5122" t="s">
        <v>21315</v>
      </c>
      <c r="BB5122" t="s">
        <v>937</v>
      </c>
      <c r="BC5122">
        <v>151</v>
      </c>
      <c r="BD5122">
        <v>6190</v>
      </c>
      <c r="BE5122" t="s">
        <v>14467</v>
      </c>
      <c r="BF5122" t="s">
        <v>937</v>
      </c>
      <c r="BH5122">
        <v>156</v>
      </c>
      <c r="BI5122">
        <v>6190</v>
      </c>
      <c r="BJ5122" t="s">
        <v>7819</v>
      </c>
      <c r="BK5122" t="s">
        <v>937</v>
      </c>
    </row>
    <row r="5123" spans="43:63" x14ac:dyDescent="0.2">
      <c r="AQ5123">
        <v>149</v>
      </c>
      <c r="AR5123">
        <v>6200</v>
      </c>
      <c r="AS5123" t="s">
        <v>35062</v>
      </c>
      <c r="AT5123" t="s">
        <v>937</v>
      </c>
      <c r="AU5123">
        <v>149</v>
      </c>
      <c r="AV5123">
        <v>6200</v>
      </c>
      <c r="AW5123" t="s">
        <v>28164</v>
      </c>
      <c r="AX5123" t="s">
        <v>937</v>
      </c>
      <c r="AY5123">
        <v>151</v>
      </c>
      <c r="AZ5123">
        <v>6200</v>
      </c>
      <c r="BA5123" t="s">
        <v>21316</v>
      </c>
      <c r="BB5123" t="s">
        <v>938</v>
      </c>
      <c r="BC5123">
        <v>151</v>
      </c>
      <c r="BD5123">
        <v>6200</v>
      </c>
      <c r="BE5123" t="s">
        <v>14468</v>
      </c>
      <c r="BF5123" t="s">
        <v>938</v>
      </c>
      <c r="BH5123">
        <v>156</v>
      </c>
      <c r="BI5123">
        <v>6200</v>
      </c>
      <c r="BJ5123" t="s">
        <v>7820</v>
      </c>
      <c r="BK5123" t="s">
        <v>937</v>
      </c>
    </row>
    <row r="5124" spans="43:63" x14ac:dyDescent="0.2">
      <c r="AQ5124">
        <v>149</v>
      </c>
      <c r="AR5124">
        <v>6210</v>
      </c>
      <c r="AS5124" t="s">
        <v>35063</v>
      </c>
      <c r="AT5124" t="s">
        <v>936</v>
      </c>
      <c r="AU5124">
        <v>149</v>
      </c>
      <c r="AV5124">
        <v>6210</v>
      </c>
      <c r="AW5124" t="s">
        <v>28165</v>
      </c>
      <c r="AX5124" t="s">
        <v>936</v>
      </c>
      <c r="AY5124">
        <v>151</v>
      </c>
      <c r="AZ5124">
        <v>6210</v>
      </c>
      <c r="BA5124" t="s">
        <v>21317</v>
      </c>
      <c r="BB5124" t="s">
        <v>936</v>
      </c>
      <c r="BC5124">
        <v>151</v>
      </c>
      <c r="BD5124">
        <v>6210</v>
      </c>
      <c r="BE5124" t="s">
        <v>14469</v>
      </c>
      <c r="BF5124" t="s">
        <v>936</v>
      </c>
      <c r="BH5124">
        <v>156</v>
      </c>
      <c r="BI5124">
        <v>6210</v>
      </c>
      <c r="BJ5124" t="s">
        <v>7821</v>
      </c>
      <c r="BK5124" t="s">
        <v>936</v>
      </c>
    </row>
    <row r="5125" spans="43:63" x14ac:dyDescent="0.2">
      <c r="AQ5125">
        <v>149</v>
      </c>
      <c r="AR5125">
        <v>6240</v>
      </c>
      <c r="AS5125" t="s">
        <v>35064</v>
      </c>
      <c r="AT5125" t="s">
        <v>937</v>
      </c>
      <c r="AU5125">
        <v>149</v>
      </c>
      <c r="AV5125">
        <v>6240</v>
      </c>
      <c r="AW5125" t="s">
        <v>28166</v>
      </c>
      <c r="AX5125" t="s">
        <v>937</v>
      </c>
      <c r="AY5125">
        <v>151</v>
      </c>
      <c r="AZ5125">
        <v>6240</v>
      </c>
      <c r="BA5125" t="s">
        <v>21318</v>
      </c>
      <c r="BB5125" t="s">
        <v>936</v>
      </c>
      <c r="BC5125">
        <v>151</v>
      </c>
      <c r="BD5125">
        <v>6240</v>
      </c>
      <c r="BE5125" t="s">
        <v>14470</v>
      </c>
      <c r="BF5125" t="s">
        <v>936</v>
      </c>
      <c r="BH5125">
        <v>156</v>
      </c>
      <c r="BI5125">
        <v>6240</v>
      </c>
      <c r="BJ5125" t="s">
        <v>7822</v>
      </c>
      <c r="BK5125" t="s">
        <v>937</v>
      </c>
    </row>
    <row r="5126" spans="43:63" x14ac:dyDescent="0.2">
      <c r="AQ5126">
        <v>149</v>
      </c>
      <c r="AR5126">
        <v>6250</v>
      </c>
      <c r="AS5126" t="s">
        <v>35065</v>
      </c>
      <c r="AT5126" t="s">
        <v>936</v>
      </c>
      <c r="AU5126">
        <v>149</v>
      </c>
      <c r="AV5126">
        <v>6250</v>
      </c>
      <c r="AW5126" t="s">
        <v>28167</v>
      </c>
      <c r="AX5126" t="s">
        <v>936</v>
      </c>
      <c r="AY5126">
        <v>151</v>
      </c>
      <c r="AZ5126">
        <v>6250</v>
      </c>
      <c r="BA5126" t="s">
        <v>21319</v>
      </c>
      <c r="BB5126" t="s">
        <v>936</v>
      </c>
      <c r="BC5126">
        <v>151</v>
      </c>
      <c r="BD5126">
        <v>6250</v>
      </c>
      <c r="BE5126" t="s">
        <v>14471</v>
      </c>
      <c r="BF5126" t="s">
        <v>936</v>
      </c>
      <c r="BH5126">
        <v>156</v>
      </c>
      <c r="BI5126">
        <v>6250</v>
      </c>
      <c r="BJ5126" t="s">
        <v>7823</v>
      </c>
      <c r="BK5126" t="s">
        <v>936</v>
      </c>
    </row>
    <row r="5127" spans="43:63" x14ac:dyDescent="0.2">
      <c r="AQ5127">
        <v>149</v>
      </c>
      <c r="AR5127">
        <v>6256</v>
      </c>
      <c r="AS5127" t="s">
        <v>35066</v>
      </c>
      <c r="AT5127" t="s">
        <v>936</v>
      </c>
      <c r="AU5127">
        <v>149</v>
      </c>
      <c r="AV5127">
        <v>6256</v>
      </c>
      <c r="AW5127" t="s">
        <v>28168</v>
      </c>
      <c r="AX5127" t="s">
        <v>936</v>
      </c>
      <c r="AY5127">
        <v>151</v>
      </c>
      <c r="AZ5127">
        <v>6256</v>
      </c>
      <c r="BA5127" t="s">
        <v>21320</v>
      </c>
      <c r="BB5127" t="s">
        <v>936</v>
      </c>
      <c r="BC5127">
        <v>151</v>
      </c>
      <c r="BD5127">
        <v>6256</v>
      </c>
      <c r="BE5127" t="s">
        <v>14472</v>
      </c>
      <c r="BF5127" t="s">
        <v>936</v>
      </c>
      <c r="BH5127">
        <v>156</v>
      </c>
      <c r="BI5127">
        <v>6256</v>
      </c>
      <c r="BJ5127" t="s">
        <v>7824</v>
      </c>
      <c r="BK5127" t="s">
        <v>936</v>
      </c>
    </row>
    <row r="5128" spans="43:63" x14ac:dyDescent="0.2">
      <c r="AQ5128">
        <v>149</v>
      </c>
      <c r="AR5128">
        <v>6260</v>
      </c>
      <c r="AS5128" t="s">
        <v>35067</v>
      </c>
      <c r="AT5128" t="s">
        <v>937</v>
      </c>
      <c r="AU5128">
        <v>149</v>
      </c>
      <c r="AV5128">
        <v>6260</v>
      </c>
      <c r="AW5128" t="s">
        <v>28169</v>
      </c>
      <c r="AX5128" t="s">
        <v>937</v>
      </c>
      <c r="AY5128">
        <v>151</v>
      </c>
      <c r="AZ5128">
        <v>6260</v>
      </c>
      <c r="BA5128" t="s">
        <v>21321</v>
      </c>
      <c r="BB5128" t="s">
        <v>936</v>
      </c>
      <c r="BC5128">
        <v>151</v>
      </c>
      <c r="BD5128">
        <v>6260</v>
      </c>
      <c r="BE5128" t="s">
        <v>14473</v>
      </c>
      <c r="BF5128" t="s">
        <v>936</v>
      </c>
      <c r="BH5128">
        <v>156</v>
      </c>
      <c r="BI5128">
        <v>6260</v>
      </c>
      <c r="BJ5128" t="s">
        <v>7825</v>
      </c>
      <c r="BK5128" t="s">
        <v>937</v>
      </c>
    </row>
    <row r="5129" spans="43:63" x14ac:dyDescent="0.2">
      <c r="AQ5129">
        <v>149</v>
      </c>
      <c r="AR5129">
        <v>6270</v>
      </c>
      <c r="AS5129" t="s">
        <v>35068</v>
      </c>
      <c r="AT5129" t="s">
        <v>937</v>
      </c>
      <c r="AU5129">
        <v>149</v>
      </c>
      <c r="AV5129">
        <v>6270</v>
      </c>
      <c r="AW5129" t="s">
        <v>28170</v>
      </c>
      <c r="AX5129" t="s">
        <v>937</v>
      </c>
      <c r="AY5129">
        <v>151</v>
      </c>
      <c r="AZ5129">
        <v>6270</v>
      </c>
      <c r="BA5129" t="s">
        <v>21322</v>
      </c>
      <c r="BB5129" t="s">
        <v>937</v>
      </c>
      <c r="BC5129">
        <v>151</v>
      </c>
      <c r="BD5129">
        <v>6270</v>
      </c>
      <c r="BE5129" t="s">
        <v>14474</v>
      </c>
      <c r="BF5129" t="s">
        <v>937</v>
      </c>
      <c r="BH5129">
        <v>156</v>
      </c>
      <c r="BI5129">
        <v>6270</v>
      </c>
      <c r="BJ5129" t="s">
        <v>7826</v>
      </c>
      <c r="BK5129" t="s">
        <v>937</v>
      </c>
    </row>
    <row r="5130" spans="43:63" x14ac:dyDescent="0.2">
      <c r="AQ5130">
        <v>149</v>
      </c>
      <c r="AR5130">
        <v>6280</v>
      </c>
      <c r="AS5130" t="s">
        <v>35069</v>
      </c>
      <c r="AT5130" t="s">
        <v>936</v>
      </c>
      <c r="AU5130">
        <v>149</v>
      </c>
      <c r="AV5130">
        <v>6280</v>
      </c>
      <c r="AW5130" t="s">
        <v>28171</v>
      </c>
      <c r="AX5130" t="s">
        <v>936</v>
      </c>
      <c r="AY5130">
        <v>151</v>
      </c>
      <c r="AZ5130">
        <v>6280</v>
      </c>
      <c r="BA5130" t="s">
        <v>21323</v>
      </c>
      <c r="BB5130" t="s">
        <v>936</v>
      </c>
      <c r="BC5130">
        <v>151</v>
      </c>
      <c r="BD5130">
        <v>6280</v>
      </c>
      <c r="BE5130" t="s">
        <v>14475</v>
      </c>
      <c r="BF5130" t="s">
        <v>936</v>
      </c>
      <c r="BH5130">
        <v>156</v>
      </c>
      <c r="BI5130">
        <v>6280</v>
      </c>
      <c r="BJ5130" t="s">
        <v>7827</v>
      </c>
      <c r="BK5130" t="s">
        <v>936</v>
      </c>
    </row>
    <row r="5131" spans="43:63" x14ac:dyDescent="0.2">
      <c r="AQ5131">
        <v>149</v>
      </c>
      <c r="AR5131">
        <v>6290</v>
      </c>
      <c r="AS5131" t="s">
        <v>35070</v>
      </c>
      <c r="AT5131" t="s">
        <v>937</v>
      </c>
      <c r="AU5131">
        <v>149</v>
      </c>
      <c r="AV5131">
        <v>6290</v>
      </c>
      <c r="AW5131" t="s">
        <v>28172</v>
      </c>
      <c r="AX5131" t="s">
        <v>937</v>
      </c>
      <c r="AY5131">
        <v>151</v>
      </c>
      <c r="AZ5131">
        <v>6290</v>
      </c>
      <c r="BA5131" t="s">
        <v>21324</v>
      </c>
      <c r="BB5131" t="s">
        <v>936</v>
      </c>
      <c r="BC5131">
        <v>151</v>
      </c>
      <c r="BD5131">
        <v>6290</v>
      </c>
      <c r="BE5131" t="s">
        <v>14476</v>
      </c>
      <c r="BF5131" t="s">
        <v>936</v>
      </c>
      <c r="BH5131">
        <v>156</v>
      </c>
      <c r="BI5131">
        <v>6290</v>
      </c>
      <c r="BJ5131" t="s">
        <v>7828</v>
      </c>
      <c r="BK5131" t="s">
        <v>937</v>
      </c>
    </row>
    <row r="5132" spans="43:63" x14ac:dyDescent="0.2">
      <c r="AQ5132">
        <v>149</v>
      </c>
      <c r="AR5132">
        <v>6300</v>
      </c>
      <c r="AS5132" t="s">
        <v>35071</v>
      </c>
      <c r="AT5132" t="s">
        <v>936</v>
      </c>
      <c r="AU5132">
        <v>149</v>
      </c>
      <c r="AV5132">
        <v>6300</v>
      </c>
      <c r="AW5132" t="s">
        <v>28173</v>
      </c>
      <c r="AX5132" t="s">
        <v>936</v>
      </c>
      <c r="AY5132">
        <v>151</v>
      </c>
      <c r="AZ5132">
        <v>6300</v>
      </c>
      <c r="BA5132" t="s">
        <v>21325</v>
      </c>
      <c r="BB5132" t="s">
        <v>936</v>
      </c>
      <c r="BC5132">
        <v>151</v>
      </c>
      <c r="BD5132">
        <v>6300</v>
      </c>
      <c r="BE5132" t="s">
        <v>14477</v>
      </c>
      <c r="BF5132" t="s">
        <v>936</v>
      </c>
      <c r="BH5132">
        <v>156</v>
      </c>
      <c r="BI5132">
        <v>6300</v>
      </c>
      <c r="BJ5132" t="s">
        <v>7829</v>
      </c>
      <c r="BK5132" t="s">
        <v>936</v>
      </c>
    </row>
    <row r="5133" spans="43:63" x14ac:dyDescent="0.2">
      <c r="AQ5133">
        <v>149</v>
      </c>
      <c r="AR5133">
        <v>6310</v>
      </c>
      <c r="AS5133" t="s">
        <v>35072</v>
      </c>
      <c r="AT5133" t="s">
        <v>936</v>
      </c>
      <c r="AU5133">
        <v>149</v>
      </c>
      <c r="AV5133">
        <v>6310</v>
      </c>
      <c r="AW5133" t="s">
        <v>28174</v>
      </c>
      <c r="AX5133" t="s">
        <v>936</v>
      </c>
      <c r="AY5133">
        <v>151</v>
      </c>
      <c r="AZ5133">
        <v>6310</v>
      </c>
      <c r="BA5133" t="s">
        <v>21326</v>
      </c>
      <c r="BB5133" t="s">
        <v>936</v>
      </c>
      <c r="BC5133">
        <v>151</v>
      </c>
      <c r="BD5133">
        <v>6310</v>
      </c>
      <c r="BE5133" t="s">
        <v>14478</v>
      </c>
      <c r="BF5133" t="s">
        <v>936</v>
      </c>
      <c r="BH5133">
        <v>156</v>
      </c>
      <c r="BI5133">
        <v>6310</v>
      </c>
      <c r="BJ5133" t="s">
        <v>7830</v>
      </c>
      <c r="BK5133" t="s">
        <v>936</v>
      </c>
    </row>
    <row r="5134" spans="43:63" x14ac:dyDescent="0.2">
      <c r="AQ5134">
        <v>149</v>
      </c>
      <c r="AR5134">
        <v>6320</v>
      </c>
      <c r="AS5134" t="s">
        <v>35073</v>
      </c>
      <c r="AT5134" t="s">
        <v>936</v>
      </c>
      <c r="AU5134">
        <v>149</v>
      </c>
      <c r="AV5134">
        <v>6320</v>
      </c>
      <c r="AW5134" t="s">
        <v>28175</v>
      </c>
      <c r="AX5134" t="s">
        <v>936</v>
      </c>
      <c r="AY5134">
        <v>151</v>
      </c>
      <c r="AZ5134">
        <v>6320</v>
      </c>
      <c r="BA5134" t="s">
        <v>21327</v>
      </c>
      <c r="BB5134" t="s">
        <v>936</v>
      </c>
      <c r="BC5134">
        <v>151</v>
      </c>
      <c r="BD5134">
        <v>6320</v>
      </c>
      <c r="BE5134" t="s">
        <v>14479</v>
      </c>
      <c r="BF5134" t="s">
        <v>936</v>
      </c>
      <c r="BH5134">
        <v>156</v>
      </c>
      <c r="BI5134">
        <v>6320</v>
      </c>
      <c r="BJ5134" t="s">
        <v>7831</v>
      </c>
      <c r="BK5134" t="s">
        <v>936</v>
      </c>
    </row>
    <row r="5135" spans="43:63" x14ac:dyDescent="0.2">
      <c r="AQ5135">
        <v>149</v>
      </c>
      <c r="AR5135">
        <v>6330</v>
      </c>
      <c r="AS5135" t="s">
        <v>35074</v>
      </c>
      <c r="AT5135" t="s">
        <v>936</v>
      </c>
      <c r="AU5135">
        <v>149</v>
      </c>
      <c r="AV5135">
        <v>6330</v>
      </c>
      <c r="AW5135" t="s">
        <v>28176</v>
      </c>
      <c r="AX5135" t="s">
        <v>936</v>
      </c>
      <c r="AY5135">
        <v>151</v>
      </c>
      <c r="AZ5135">
        <v>6330</v>
      </c>
      <c r="BA5135" t="s">
        <v>21328</v>
      </c>
      <c r="BB5135" t="s">
        <v>936</v>
      </c>
      <c r="BC5135">
        <v>151</v>
      </c>
      <c r="BD5135">
        <v>6330</v>
      </c>
      <c r="BE5135" t="s">
        <v>14480</v>
      </c>
      <c r="BF5135" t="s">
        <v>936</v>
      </c>
      <c r="BH5135">
        <v>156</v>
      </c>
      <c r="BI5135">
        <v>6330</v>
      </c>
      <c r="BJ5135" t="s">
        <v>7832</v>
      </c>
      <c r="BK5135" t="s">
        <v>937</v>
      </c>
    </row>
    <row r="5136" spans="43:63" x14ac:dyDescent="0.2">
      <c r="AQ5136">
        <v>149</v>
      </c>
      <c r="AR5136">
        <v>6340</v>
      </c>
      <c r="AS5136" t="s">
        <v>35075</v>
      </c>
      <c r="AT5136" t="s">
        <v>936</v>
      </c>
      <c r="AU5136">
        <v>149</v>
      </c>
      <c r="AV5136">
        <v>6340</v>
      </c>
      <c r="AW5136" t="s">
        <v>28177</v>
      </c>
      <c r="AX5136" t="s">
        <v>936</v>
      </c>
      <c r="AY5136">
        <v>151</v>
      </c>
      <c r="AZ5136">
        <v>6340</v>
      </c>
      <c r="BA5136" t="s">
        <v>21329</v>
      </c>
      <c r="BB5136" t="s">
        <v>936</v>
      </c>
      <c r="BC5136">
        <v>151</v>
      </c>
      <c r="BD5136">
        <v>6340</v>
      </c>
      <c r="BE5136" t="s">
        <v>14481</v>
      </c>
      <c r="BF5136" t="s">
        <v>936</v>
      </c>
      <c r="BH5136">
        <v>156</v>
      </c>
      <c r="BI5136">
        <v>6340</v>
      </c>
      <c r="BJ5136" t="s">
        <v>7833</v>
      </c>
      <c r="BK5136" t="s">
        <v>936</v>
      </c>
    </row>
    <row r="5137" spans="43:63" x14ac:dyDescent="0.2">
      <c r="AQ5137">
        <v>149</v>
      </c>
      <c r="AR5137">
        <v>6350</v>
      </c>
      <c r="AS5137" t="s">
        <v>35076</v>
      </c>
      <c r="AT5137" t="s">
        <v>936</v>
      </c>
      <c r="AU5137">
        <v>149</v>
      </c>
      <c r="AV5137">
        <v>6350</v>
      </c>
      <c r="AW5137" t="s">
        <v>28178</v>
      </c>
      <c r="AX5137" t="s">
        <v>936</v>
      </c>
      <c r="AY5137">
        <v>151</v>
      </c>
      <c r="AZ5137">
        <v>6350</v>
      </c>
      <c r="BA5137" t="s">
        <v>21330</v>
      </c>
      <c r="BB5137" t="s">
        <v>936</v>
      </c>
      <c r="BC5137">
        <v>151</v>
      </c>
      <c r="BD5137">
        <v>6350</v>
      </c>
      <c r="BE5137" t="s">
        <v>14482</v>
      </c>
      <c r="BF5137" t="s">
        <v>936</v>
      </c>
      <c r="BH5137">
        <v>156</v>
      </c>
      <c r="BI5137">
        <v>6350</v>
      </c>
      <c r="BJ5137" t="s">
        <v>7834</v>
      </c>
      <c r="BK5137" t="s">
        <v>936</v>
      </c>
    </row>
    <row r="5138" spans="43:63" x14ac:dyDescent="0.2">
      <c r="AQ5138">
        <v>149</v>
      </c>
      <c r="AR5138">
        <v>6360</v>
      </c>
      <c r="AS5138" t="s">
        <v>35077</v>
      </c>
      <c r="AT5138" t="s">
        <v>936</v>
      </c>
      <c r="AU5138">
        <v>149</v>
      </c>
      <c r="AV5138">
        <v>6360</v>
      </c>
      <c r="AW5138" t="s">
        <v>28179</v>
      </c>
      <c r="AX5138" t="s">
        <v>936</v>
      </c>
      <c r="AY5138">
        <v>151</v>
      </c>
      <c r="AZ5138">
        <v>6360</v>
      </c>
      <c r="BA5138" t="s">
        <v>21331</v>
      </c>
      <c r="BB5138" t="s">
        <v>936</v>
      </c>
      <c r="BC5138">
        <v>151</v>
      </c>
      <c r="BD5138">
        <v>6360</v>
      </c>
      <c r="BE5138" t="s">
        <v>14483</v>
      </c>
      <c r="BF5138" t="s">
        <v>936</v>
      </c>
      <c r="BH5138">
        <v>156</v>
      </c>
      <c r="BI5138">
        <v>6360</v>
      </c>
      <c r="BJ5138" t="s">
        <v>7835</v>
      </c>
      <c r="BK5138" t="s">
        <v>936</v>
      </c>
    </row>
    <row r="5139" spans="43:63" x14ac:dyDescent="0.2">
      <c r="AQ5139">
        <v>149</v>
      </c>
      <c r="AR5139">
        <v>7205</v>
      </c>
      <c r="AS5139" t="s">
        <v>35078</v>
      </c>
      <c r="AT5139" t="s">
        <v>937</v>
      </c>
      <c r="AU5139">
        <v>149</v>
      </c>
      <c r="AV5139">
        <v>7205</v>
      </c>
      <c r="AW5139" t="s">
        <v>28180</v>
      </c>
      <c r="AX5139" t="s">
        <v>937</v>
      </c>
      <c r="AY5139">
        <v>151</v>
      </c>
      <c r="AZ5139">
        <v>7205</v>
      </c>
      <c r="BA5139" t="s">
        <v>21332</v>
      </c>
      <c r="BB5139" t="s">
        <v>937</v>
      </c>
      <c r="BC5139">
        <v>151</v>
      </c>
      <c r="BD5139">
        <v>7205</v>
      </c>
      <c r="BE5139" t="s">
        <v>14484</v>
      </c>
      <c r="BF5139" t="s">
        <v>937</v>
      </c>
      <c r="BH5139">
        <v>156</v>
      </c>
      <c r="BI5139">
        <v>7205</v>
      </c>
      <c r="BJ5139" t="s">
        <v>7836</v>
      </c>
      <c r="BK5139" t="s">
        <v>937</v>
      </c>
    </row>
    <row r="5140" spans="43:63" x14ac:dyDescent="0.2">
      <c r="AQ5140">
        <v>149</v>
      </c>
      <c r="AR5140">
        <v>7206</v>
      </c>
      <c r="AS5140" t="s">
        <v>35079</v>
      </c>
      <c r="AT5140" t="s">
        <v>936</v>
      </c>
      <c r="AU5140">
        <v>149</v>
      </c>
      <c r="AV5140">
        <v>7206</v>
      </c>
      <c r="AW5140" t="s">
        <v>28181</v>
      </c>
      <c r="AX5140" t="s">
        <v>936</v>
      </c>
      <c r="AY5140">
        <v>151</v>
      </c>
      <c r="AZ5140">
        <v>7206</v>
      </c>
      <c r="BA5140" t="s">
        <v>21333</v>
      </c>
      <c r="BB5140" t="s">
        <v>936</v>
      </c>
      <c r="BC5140">
        <v>151</v>
      </c>
      <c r="BD5140">
        <v>7206</v>
      </c>
      <c r="BE5140" t="s">
        <v>14485</v>
      </c>
      <c r="BF5140" t="s">
        <v>936</v>
      </c>
      <c r="BH5140">
        <v>156</v>
      </c>
      <c r="BI5140">
        <v>7206</v>
      </c>
      <c r="BJ5140" t="s">
        <v>7837</v>
      </c>
      <c r="BK5140" t="s">
        <v>936</v>
      </c>
    </row>
    <row r="5141" spans="43:63" x14ac:dyDescent="0.2">
      <c r="AQ5141">
        <v>149</v>
      </c>
      <c r="AR5141">
        <v>7207</v>
      </c>
      <c r="AS5141" t="s">
        <v>35080</v>
      </c>
      <c r="AT5141" t="s">
        <v>936</v>
      </c>
      <c r="AU5141">
        <v>149</v>
      </c>
      <c r="AV5141">
        <v>7207</v>
      </c>
      <c r="AW5141" t="s">
        <v>28182</v>
      </c>
      <c r="AX5141" t="s">
        <v>936</v>
      </c>
      <c r="AY5141">
        <v>151</v>
      </c>
      <c r="AZ5141">
        <v>7207</v>
      </c>
      <c r="BA5141" t="s">
        <v>21334</v>
      </c>
      <c r="BB5141" t="s">
        <v>936</v>
      </c>
      <c r="BC5141">
        <v>151</v>
      </c>
      <c r="BD5141">
        <v>7207</v>
      </c>
      <c r="BE5141" t="s">
        <v>14486</v>
      </c>
      <c r="BF5141" t="s">
        <v>936</v>
      </c>
      <c r="BH5141">
        <v>156</v>
      </c>
      <c r="BI5141">
        <v>7207</v>
      </c>
      <c r="BJ5141" t="s">
        <v>7838</v>
      </c>
      <c r="BK5141" t="s">
        <v>936</v>
      </c>
    </row>
    <row r="5142" spans="43:63" x14ac:dyDescent="0.2">
      <c r="AQ5142">
        <v>149</v>
      </c>
      <c r="AR5142">
        <v>7210</v>
      </c>
      <c r="AS5142" t="s">
        <v>35081</v>
      </c>
      <c r="AT5142" t="s">
        <v>937</v>
      </c>
      <c r="AU5142">
        <v>149</v>
      </c>
      <c r="AV5142">
        <v>7210</v>
      </c>
      <c r="AW5142" t="s">
        <v>28183</v>
      </c>
      <c r="AX5142" t="s">
        <v>937</v>
      </c>
      <c r="AY5142">
        <v>151</v>
      </c>
      <c r="AZ5142">
        <v>7210</v>
      </c>
      <c r="BA5142" t="s">
        <v>21335</v>
      </c>
      <c r="BB5142" t="s">
        <v>936</v>
      </c>
      <c r="BC5142">
        <v>151</v>
      </c>
      <c r="BD5142">
        <v>7210</v>
      </c>
      <c r="BE5142" t="s">
        <v>14487</v>
      </c>
      <c r="BF5142" t="s">
        <v>936</v>
      </c>
      <c r="BH5142">
        <v>156</v>
      </c>
      <c r="BI5142">
        <v>7210</v>
      </c>
      <c r="BJ5142" t="s">
        <v>7839</v>
      </c>
      <c r="BK5142" t="s">
        <v>937</v>
      </c>
    </row>
    <row r="5143" spans="43:63" x14ac:dyDescent="0.2">
      <c r="AQ5143">
        <v>149</v>
      </c>
      <c r="AR5143">
        <v>8073</v>
      </c>
      <c r="AS5143" t="s">
        <v>35082</v>
      </c>
      <c r="AT5143" t="s">
        <v>936</v>
      </c>
      <c r="AU5143">
        <v>149</v>
      </c>
      <c r="AV5143">
        <v>8073</v>
      </c>
      <c r="AW5143" t="s">
        <v>28184</v>
      </c>
      <c r="AX5143" t="s">
        <v>936</v>
      </c>
      <c r="AY5143">
        <v>151</v>
      </c>
      <c r="AZ5143">
        <v>8073</v>
      </c>
      <c r="BA5143" t="s">
        <v>21336</v>
      </c>
      <c r="BB5143" t="s">
        <v>936</v>
      </c>
      <c r="BC5143">
        <v>151</v>
      </c>
      <c r="BD5143">
        <v>8073</v>
      </c>
      <c r="BE5143" t="s">
        <v>14488</v>
      </c>
      <c r="BF5143" t="s">
        <v>936</v>
      </c>
      <c r="BH5143">
        <v>156</v>
      </c>
      <c r="BI5143">
        <v>8073</v>
      </c>
      <c r="BJ5143" t="s">
        <v>7840</v>
      </c>
      <c r="BK5143" t="s">
        <v>936</v>
      </c>
    </row>
    <row r="5144" spans="43:63" x14ac:dyDescent="0.2">
      <c r="AQ5144">
        <v>149</v>
      </c>
      <c r="AR5144">
        <v>8074</v>
      </c>
      <c r="AS5144" t="s">
        <v>35083</v>
      </c>
      <c r="AT5144" t="s">
        <v>937</v>
      </c>
      <c r="AU5144">
        <v>149</v>
      </c>
      <c r="AV5144">
        <v>8074</v>
      </c>
      <c r="AW5144" t="s">
        <v>28185</v>
      </c>
      <c r="AX5144" t="s">
        <v>937</v>
      </c>
      <c r="AY5144">
        <v>151</v>
      </c>
      <c r="AZ5144">
        <v>8074</v>
      </c>
      <c r="BA5144" t="s">
        <v>21337</v>
      </c>
      <c r="BB5144" t="s">
        <v>936</v>
      </c>
      <c r="BC5144">
        <v>151</v>
      </c>
      <c r="BD5144">
        <v>8074</v>
      </c>
      <c r="BE5144" t="s">
        <v>14489</v>
      </c>
      <c r="BF5144" t="s">
        <v>936</v>
      </c>
      <c r="BH5144">
        <v>156</v>
      </c>
      <c r="BI5144">
        <v>8074</v>
      </c>
      <c r="BJ5144" t="s">
        <v>7841</v>
      </c>
      <c r="BK5144" t="s">
        <v>937</v>
      </c>
    </row>
    <row r="5145" spans="43:63" x14ac:dyDescent="0.2">
      <c r="AQ5145">
        <v>149</v>
      </c>
      <c r="AR5145">
        <v>8075</v>
      </c>
      <c r="AS5145" t="s">
        <v>35084</v>
      </c>
      <c r="AT5145" t="s">
        <v>937</v>
      </c>
      <c r="AU5145">
        <v>149</v>
      </c>
      <c r="AV5145">
        <v>8075</v>
      </c>
      <c r="AW5145" t="s">
        <v>28186</v>
      </c>
      <c r="AX5145" t="s">
        <v>937</v>
      </c>
      <c r="AY5145">
        <v>151</v>
      </c>
      <c r="AZ5145">
        <v>8075</v>
      </c>
      <c r="BA5145" t="s">
        <v>21338</v>
      </c>
      <c r="BB5145" t="s">
        <v>936</v>
      </c>
      <c r="BC5145">
        <v>151</v>
      </c>
      <c r="BD5145">
        <v>8075</v>
      </c>
      <c r="BE5145" t="s">
        <v>14490</v>
      </c>
      <c r="BF5145" t="s">
        <v>936</v>
      </c>
      <c r="BH5145">
        <v>156</v>
      </c>
      <c r="BI5145">
        <v>8075</v>
      </c>
      <c r="BJ5145" t="s">
        <v>7842</v>
      </c>
      <c r="BK5145" t="s">
        <v>937</v>
      </c>
    </row>
    <row r="5146" spans="43:63" x14ac:dyDescent="0.2">
      <c r="AQ5146">
        <v>149</v>
      </c>
      <c r="AR5146">
        <v>8076</v>
      </c>
      <c r="AS5146" t="s">
        <v>35085</v>
      </c>
      <c r="AT5146" t="s">
        <v>938</v>
      </c>
      <c r="AU5146">
        <v>149</v>
      </c>
      <c r="AV5146">
        <v>8076</v>
      </c>
      <c r="AW5146" t="s">
        <v>28187</v>
      </c>
      <c r="AX5146" t="s">
        <v>938</v>
      </c>
      <c r="AY5146">
        <v>151</v>
      </c>
      <c r="AZ5146">
        <v>8076</v>
      </c>
      <c r="BA5146" t="s">
        <v>21339</v>
      </c>
      <c r="BB5146" t="s">
        <v>936</v>
      </c>
      <c r="BC5146">
        <v>151</v>
      </c>
      <c r="BD5146">
        <v>8076</v>
      </c>
      <c r="BE5146" t="s">
        <v>14491</v>
      </c>
      <c r="BF5146" t="s">
        <v>936</v>
      </c>
      <c r="BH5146">
        <v>156</v>
      </c>
      <c r="BI5146">
        <v>8076</v>
      </c>
      <c r="BJ5146" t="s">
        <v>7843</v>
      </c>
      <c r="BK5146" t="s">
        <v>938</v>
      </c>
    </row>
    <row r="5147" spans="43:63" x14ac:dyDescent="0.2">
      <c r="AQ5147">
        <v>149</v>
      </c>
      <c r="AR5147">
        <v>8077</v>
      </c>
      <c r="AS5147" t="s">
        <v>35086</v>
      </c>
      <c r="AT5147" t="s">
        <v>937</v>
      </c>
      <c r="AU5147">
        <v>149</v>
      </c>
      <c r="AV5147">
        <v>8077</v>
      </c>
      <c r="AW5147" t="s">
        <v>28188</v>
      </c>
      <c r="AX5147" t="s">
        <v>937</v>
      </c>
      <c r="AY5147">
        <v>151</v>
      </c>
      <c r="AZ5147">
        <v>8077</v>
      </c>
      <c r="BA5147" t="s">
        <v>21340</v>
      </c>
      <c r="BB5147" t="s">
        <v>937</v>
      </c>
      <c r="BC5147">
        <v>151</v>
      </c>
      <c r="BD5147">
        <v>8077</v>
      </c>
      <c r="BE5147" t="s">
        <v>14492</v>
      </c>
      <c r="BF5147" t="s">
        <v>937</v>
      </c>
      <c r="BH5147">
        <v>156</v>
      </c>
      <c r="BI5147">
        <v>8077</v>
      </c>
      <c r="BJ5147" t="s">
        <v>7844</v>
      </c>
      <c r="BK5147" t="s">
        <v>937</v>
      </c>
    </row>
    <row r="5148" spans="43:63" x14ac:dyDescent="0.2">
      <c r="AQ5148">
        <v>149</v>
      </c>
      <c r="AR5148">
        <v>8078</v>
      </c>
      <c r="AS5148" t="s">
        <v>35087</v>
      </c>
      <c r="AT5148" t="s">
        <v>937</v>
      </c>
      <c r="AU5148">
        <v>149</v>
      </c>
      <c r="AV5148">
        <v>8078</v>
      </c>
      <c r="AW5148" t="s">
        <v>28189</v>
      </c>
      <c r="AX5148" t="s">
        <v>937</v>
      </c>
      <c r="AY5148">
        <v>151</v>
      </c>
      <c r="AZ5148">
        <v>8078</v>
      </c>
      <c r="BA5148" t="s">
        <v>21341</v>
      </c>
      <c r="BB5148" t="s">
        <v>937</v>
      </c>
      <c r="BC5148">
        <v>151</v>
      </c>
      <c r="BD5148">
        <v>8078</v>
      </c>
      <c r="BE5148" t="s">
        <v>14493</v>
      </c>
      <c r="BF5148" t="s">
        <v>937</v>
      </c>
      <c r="BH5148">
        <v>156</v>
      </c>
      <c r="BI5148">
        <v>8078</v>
      </c>
      <c r="BJ5148" t="s">
        <v>7845</v>
      </c>
      <c r="BK5148" t="s">
        <v>937</v>
      </c>
    </row>
    <row r="5149" spans="43:63" x14ac:dyDescent="0.2">
      <c r="AQ5149">
        <v>149</v>
      </c>
      <c r="AR5149">
        <v>8079</v>
      </c>
      <c r="AS5149" t="s">
        <v>35088</v>
      </c>
      <c r="AT5149" t="s">
        <v>937</v>
      </c>
      <c r="AU5149">
        <v>149</v>
      </c>
      <c r="AV5149">
        <v>8079</v>
      </c>
      <c r="AW5149" t="s">
        <v>28190</v>
      </c>
      <c r="AX5149" t="s">
        <v>937</v>
      </c>
      <c r="AY5149">
        <v>151</v>
      </c>
      <c r="AZ5149">
        <v>8079</v>
      </c>
      <c r="BA5149" t="s">
        <v>21342</v>
      </c>
      <c r="BB5149" t="s">
        <v>936</v>
      </c>
      <c r="BC5149">
        <v>151</v>
      </c>
      <c r="BD5149">
        <v>8079</v>
      </c>
      <c r="BE5149" t="s">
        <v>14494</v>
      </c>
      <c r="BF5149" t="s">
        <v>936</v>
      </c>
      <c r="BH5149">
        <v>156</v>
      </c>
      <c r="BI5149">
        <v>8079</v>
      </c>
      <c r="BJ5149" t="s">
        <v>7846</v>
      </c>
      <c r="BK5149" t="s">
        <v>937</v>
      </c>
    </row>
    <row r="5150" spans="43:63" x14ac:dyDescent="0.2">
      <c r="AQ5150">
        <v>149</v>
      </c>
      <c r="AR5150">
        <v>8080</v>
      </c>
      <c r="AS5150" t="s">
        <v>35089</v>
      </c>
      <c r="AT5150" t="s">
        <v>938</v>
      </c>
      <c r="AU5150">
        <v>149</v>
      </c>
      <c r="AV5150">
        <v>8080</v>
      </c>
      <c r="AW5150" t="s">
        <v>28191</v>
      </c>
      <c r="AX5150" t="s">
        <v>938</v>
      </c>
      <c r="AY5150">
        <v>151</v>
      </c>
      <c r="AZ5150">
        <v>8080</v>
      </c>
      <c r="BA5150" t="s">
        <v>21343</v>
      </c>
      <c r="BB5150" t="s">
        <v>937</v>
      </c>
      <c r="BC5150">
        <v>151</v>
      </c>
      <c r="BD5150">
        <v>8080</v>
      </c>
      <c r="BE5150" t="s">
        <v>14495</v>
      </c>
      <c r="BF5150" t="s">
        <v>937</v>
      </c>
      <c r="BH5150">
        <v>156</v>
      </c>
      <c r="BI5150">
        <v>8080</v>
      </c>
      <c r="BJ5150" t="s">
        <v>7847</v>
      </c>
      <c r="BK5150" t="s">
        <v>937</v>
      </c>
    </row>
    <row r="5151" spans="43:63" x14ac:dyDescent="0.2">
      <c r="AQ5151">
        <v>149</v>
      </c>
      <c r="AR5151">
        <v>8081</v>
      </c>
      <c r="AS5151" t="s">
        <v>35090</v>
      </c>
      <c r="AT5151" t="s">
        <v>937</v>
      </c>
      <c r="AU5151">
        <v>149</v>
      </c>
      <c r="AV5151">
        <v>8081</v>
      </c>
      <c r="AW5151" t="s">
        <v>28192</v>
      </c>
      <c r="AX5151" t="s">
        <v>937</v>
      </c>
      <c r="AY5151">
        <v>151</v>
      </c>
      <c r="AZ5151">
        <v>8081</v>
      </c>
      <c r="BA5151" t="s">
        <v>21344</v>
      </c>
      <c r="BB5151" t="s">
        <v>936</v>
      </c>
      <c r="BC5151">
        <v>151</v>
      </c>
      <c r="BD5151">
        <v>8081</v>
      </c>
      <c r="BE5151" t="s">
        <v>14496</v>
      </c>
      <c r="BF5151" t="s">
        <v>936</v>
      </c>
      <c r="BH5151">
        <v>156</v>
      </c>
      <c r="BI5151">
        <v>8081</v>
      </c>
      <c r="BJ5151" t="s">
        <v>7848</v>
      </c>
      <c r="BK5151" t="s">
        <v>937</v>
      </c>
    </row>
    <row r="5152" spans="43:63" x14ac:dyDescent="0.2">
      <c r="AQ5152">
        <v>149</v>
      </c>
      <c r="AR5152">
        <v>8082</v>
      </c>
      <c r="AS5152" t="s">
        <v>35091</v>
      </c>
      <c r="AT5152" t="s">
        <v>938</v>
      </c>
      <c r="AU5152">
        <v>149</v>
      </c>
      <c r="AV5152">
        <v>8082</v>
      </c>
      <c r="AW5152" t="s">
        <v>28193</v>
      </c>
      <c r="AX5152" t="s">
        <v>938</v>
      </c>
      <c r="AY5152">
        <v>151</v>
      </c>
      <c r="AZ5152">
        <v>8082</v>
      </c>
      <c r="BA5152" t="s">
        <v>21345</v>
      </c>
      <c r="BB5152" t="s">
        <v>937</v>
      </c>
      <c r="BC5152">
        <v>151</v>
      </c>
      <c r="BD5152">
        <v>8082</v>
      </c>
      <c r="BE5152" t="s">
        <v>14497</v>
      </c>
      <c r="BF5152" t="s">
        <v>937</v>
      </c>
      <c r="BH5152">
        <v>156</v>
      </c>
      <c r="BI5152">
        <v>8082</v>
      </c>
      <c r="BJ5152" t="s">
        <v>7849</v>
      </c>
      <c r="BK5152" t="s">
        <v>938</v>
      </c>
    </row>
    <row r="5153" spans="43:63" x14ac:dyDescent="0.2">
      <c r="AQ5153">
        <v>149</v>
      </c>
      <c r="AR5153">
        <v>8083</v>
      </c>
      <c r="AS5153" t="s">
        <v>35092</v>
      </c>
      <c r="AT5153" t="s">
        <v>937</v>
      </c>
      <c r="AU5153">
        <v>149</v>
      </c>
      <c r="AV5153">
        <v>8083</v>
      </c>
      <c r="AW5153" t="s">
        <v>28194</v>
      </c>
      <c r="AX5153" t="s">
        <v>937</v>
      </c>
      <c r="AY5153">
        <v>151</v>
      </c>
      <c r="AZ5153">
        <v>8083</v>
      </c>
      <c r="BA5153" t="s">
        <v>21346</v>
      </c>
      <c r="BB5153" t="s">
        <v>937</v>
      </c>
      <c r="BC5153">
        <v>151</v>
      </c>
      <c r="BD5153">
        <v>8083</v>
      </c>
      <c r="BE5153" t="s">
        <v>14498</v>
      </c>
      <c r="BF5153" t="s">
        <v>937</v>
      </c>
      <c r="BH5153">
        <v>156</v>
      </c>
      <c r="BI5153">
        <v>8083</v>
      </c>
      <c r="BJ5153" t="s">
        <v>7850</v>
      </c>
      <c r="BK5153" t="s">
        <v>937</v>
      </c>
    </row>
    <row r="5154" spans="43:63" x14ac:dyDescent="0.2">
      <c r="AQ5154">
        <v>149</v>
      </c>
      <c r="AR5154">
        <v>8084</v>
      </c>
      <c r="AS5154" t="s">
        <v>35093</v>
      </c>
      <c r="AT5154" t="s">
        <v>937</v>
      </c>
      <c r="AU5154">
        <v>149</v>
      </c>
      <c r="AV5154">
        <v>8084</v>
      </c>
      <c r="AW5154" t="s">
        <v>28195</v>
      </c>
      <c r="AX5154" t="s">
        <v>937</v>
      </c>
      <c r="AY5154">
        <v>151</v>
      </c>
      <c r="AZ5154">
        <v>8084</v>
      </c>
      <c r="BA5154" t="s">
        <v>21347</v>
      </c>
      <c r="BB5154" t="s">
        <v>937</v>
      </c>
      <c r="BC5154">
        <v>151</v>
      </c>
      <c r="BD5154">
        <v>8084</v>
      </c>
      <c r="BE5154" t="s">
        <v>14499</v>
      </c>
      <c r="BF5154" t="s">
        <v>937</v>
      </c>
      <c r="BH5154">
        <v>156</v>
      </c>
      <c r="BI5154">
        <v>8084</v>
      </c>
      <c r="BJ5154" t="s">
        <v>7851</v>
      </c>
      <c r="BK5154" t="s">
        <v>937</v>
      </c>
    </row>
    <row r="5155" spans="43:63" x14ac:dyDescent="0.2">
      <c r="AQ5155">
        <v>151</v>
      </c>
      <c r="AR5155">
        <v>6010</v>
      </c>
      <c r="AS5155" t="s">
        <v>35094</v>
      </c>
      <c r="AT5155" t="s">
        <v>936</v>
      </c>
      <c r="AU5155">
        <v>151</v>
      </c>
      <c r="AV5155">
        <v>6010</v>
      </c>
      <c r="AW5155" t="s">
        <v>28196</v>
      </c>
      <c r="AX5155" t="s">
        <v>936</v>
      </c>
      <c r="AY5155">
        <v>152</v>
      </c>
      <c r="AZ5155">
        <v>6010</v>
      </c>
      <c r="BA5155" t="s">
        <v>21348</v>
      </c>
      <c r="BB5155" t="s">
        <v>937</v>
      </c>
      <c r="BC5155">
        <v>152</v>
      </c>
      <c r="BD5155">
        <v>6010</v>
      </c>
      <c r="BE5155" t="s">
        <v>14500</v>
      </c>
      <c r="BF5155" t="s">
        <v>937</v>
      </c>
      <c r="BH5155">
        <v>157</v>
      </c>
      <c r="BI5155">
        <v>6010</v>
      </c>
      <c r="BJ5155" t="s">
        <v>7852</v>
      </c>
      <c r="BK5155" t="s">
        <v>937</v>
      </c>
    </row>
    <row r="5156" spans="43:63" x14ac:dyDescent="0.2">
      <c r="AQ5156">
        <v>151</v>
      </c>
      <c r="AR5156">
        <v>6020</v>
      </c>
      <c r="AS5156" t="s">
        <v>35095</v>
      </c>
      <c r="AT5156" t="s">
        <v>937</v>
      </c>
      <c r="AU5156">
        <v>151</v>
      </c>
      <c r="AV5156">
        <v>6020</v>
      </c>
      <c r="AW5156" t="s">
        <v>28197</v>
      </c>
      <c r="AX5156" t="s">
        <v>937</v>
      </c>
      <c r="AY5156">
        <v>152</v>
      </c>
      <c r="AZ5156">
        <v>6020</v>
      </c>
      <c r="BA5156" t="s">
        <v>21349</v>
      </c>
      <c r="BB5156" t="s">
        <v>937</v>
      </c>
      <c r="BC5156">
        <v>152</v>
      </c>
      <c r="BD5156">
        <v>6020</v>
      </c>
      <c r="BE5156" t="s">
        <v>14501</v>
      </c>
      <c r="BF5156" t="s">
        <v>937</v>
      </c>
      <c r="BH5156">
        <v>157</v>
      </c>
      <c r="BI5156">
        <v>6020</v>
      </c>
      <c r="BJ5156" t="s">
        <v>7853</v>
      </c>
      <c r="BK5156" t="s">
        <v>937</v>
      </c>
    </row>
    <row r="5157" spans="43:63" x14ac:dyDescent="0.2">
      <c r="AQ5157">
        <v>151</v>
      </c>
      <c r="AR5157">
        <v>6030</v>
      </c>
      <c r="AS5157" t="s">
        <v>35096</v>
      </c>
      <c r="AT5157" t="s">
        <v>936</v>
      </c>
      <c r="AU5157">
        <v>151</v>
      </c>
      <c r="AV5157">
        <v>6030</v>
      </c>
      <c r="AW5157" t="s">
        <v>28198</v>
      </c>
      <c r="AX5157" t="s">
        <v>936</v>
      </c>
      <c r="AY5157">
        <v>152</v>
      </c>
      <c r="AZ5157">
        <v>6030</v>
      </c>
      <c r="BA5157" t="s">
        <v>21350</v>
      </c>
      <c r="BB5157" t="s">
        <v>937</v>
      </c>
      <c r="BC5157">
        <v>152</v>
      </c>
      <c r="BD5157">
        <v>6030</v>
      </c>
      <c r="BE5157" t="s">
        <v>14502</v>
      </c>
      <c r="BF5157" t="s">
        <v>937</v>
      </c>
      <c r="BH5157">
        <v>157</v>
      </c>
      <c r="BI5157">
        <v>6030</v>
      </c>
      <c r="BJ5157" t="s">
        <v>7854</v>
      </c>
      <c r="BK5157" t="s">
        <v>937</v>
      </c>
    </row>
    <row r="5158" spans="43:63" x14ac:dyDescent="0.2">
      <c r="AQ5158">
        <v>151</v>
      </c>
      <c r="AR5158">
        <v>6040</v>
      </c>
      <c r="AS5158" t="s">
        <v>35097</v>
      </c>
      <c r="AT5158" t="s">
        <v>936</v>
      </c>
      <c r="AU5158">
        <v>151</v>
      </c>
      <c r="AV5158">
        <v>6040</v>
      </c>
      <c r="AW5158" t="s">
        <v>28199</v>
      </c>
      <c r="AX5158" t="s">
        <v>936</v>
      </c>
      <c r="AY5158">
        <v>152</v>
      </c>
      <c r="AZ5158">
        <v>6040</v>
      </c>
      <c r="BA5158" t="s">
        <v>21351</v>
      </c>
      <c r="BB5158" t="s">
        <v>937</v>
      </c>
      <c r="BC5158">
        <v>152</v>
      </c>
      <c r="BD5158">
        <v>6040</v>
      </c>
      <c r="BE5158" t="s">
        <v>14503</v>
      </c>
      <c r="BF5158" t="s">
        <v>937</v>
      </c>
      <c r="BH5158">
        <v>157</v>
      </c>
      <c r="BI5158">
        <v>6040</v>
      </c>
      <c r="BJ5158" t="s">
        <v>7855</v>
      </c>
      <c r="BK5158" t="s">
        <v>937</v>
      </c>
    </row>
    <row r="5159" spans="43:63" x14ac:dyDescent="0.2">
      <c r="AQ5159">
        <v>151</v>
      </c>
      <c r="AR5159">
        <v>6070</v>
      </c>
      <c r="AS5159" t="s">
        <v>35098</v>
      </c>
      <c r="AT5159" t="s">
        <v>936</v>
      </c>
      <c r="AU5159">
        <v>151</v>
      </c>
      <c r="AV5159">
        <v>6070</v>
      </c>
      <c r="AW5159" t="s">
        <v>28200</v>
      </c>
      <c r="AX5159" t="s">
        <v>936</v>
      </c>
      <c r="AY5159">
        <v>152</v>
      </c>
      <c r="AZ5159">
        <v>6070</v>
      </c>
      <c r="BA5159" t="s">
        <v>21352</v>
      </c>
      <c r="BB5159" t="s">
        <v>937</v>
      </c>
      <c r="BC5159">
        <v>152</v>
      </c>
      <c r="BD5159">
        <v>6070</v>
      </c>
      <c r="BE5159" t="s">
        <v>14504</v>
      </c>
      <c r="BF5159" t="s">
        <v>937</v>
      </c>
      <c r="BH5159">
        <v>157</v>
      </c>
      <c r="BI5159">
        <v>6070</v>
      </c>
      <c r="BJ5159" t="s">
        <v>7856</v>
      </c>
      <c r="BK5159" t="s">
        <v>937</v>
      </c>
    </row>
    <row r="5160" spans="43:63" x14ac:dyDescent="0.2">
      <c r="AQ5160">
        <v>151</v>
      </c>
      <c r="AR5160">
        <v>6080</v>
      </c>
      <c r="AS5160" t="s">
        <v>35099</v>
      </c>
      <c r="AT5160" t="s">
        <v>936</v>
      </c>
      <c r="AU5160">
        <v>151</v>
      </c>
      <c r="AV5160">
        <v>6080</v>
      </c>
      <c r="AW5160" t="s">
        <v>28201</v>
      </c>
      <c r="AX5160" t="s">
        <v>936</v>
      </c>
      <c r="AY5160">
        <v>152</v>
      </c>
      <c r="AZ5160">
        <v>6080</v>
      </c>
      <c r="BA5160" t="s">
        <v>21353</v>
      </c>
      <c r="BB5160" t="s">
        <v>936</v>
      </c>
      <c r="BC5160">
        <v>152</v>
      </c>
      <c r="BD5160">
        <v>6080</v>
      </c>
      <c r="BE5160" t="s">
        <v>14505</v>
      </c>
      <c r="BF5160" t="s">
        <v>936</v>
      </c>
      <c r="BH5160">
        <v>157</v>
      </c>
      <c r="BI5160">
        <v>6080</v>
      </c>
      <c r="BJ5160" t="s">
        <v>7857</v>
      </c>
      <c r="BK5160" t="s">
        <v>936</v>
      </c>
    </row>
    <row r="5161" spans="43:63" x14ac:dyDescent="0.2">
      <c r="AQ5161">
        <v>151</v>
      </c>
      <c r="AR5161">
        <v>6090</v>
      </c>
      <c r="AS5161" t="s">
        <v>35100</v>
      </c>
      <c r="AT5161" t="s">
        <v>937</v>
      </c>
      <c r="AU5161">
        <v>151</v>
      </c>
      <c r="AV5161">
        <v>6090</v>
      </c>
      <c r="AW5161" t="s">
        <v>28202</v>
      </c>
      <c r="AX5161" t="s">
        <v>937</v>
      </c>
      <c r="AY5161">
        <v>152</v>
      </c>
      <c r="AZ5161">
        <v>6090</v>
      </c>
      <c r="BA5161" t="s">
        <v>21354</v>
      </c>
      <c r="BB5161" t="s">
        <v>937</v>
      </c>
      <c r="BC5161">
        <v>152</v>
      </c>
      <c r="BD5161">
        <v>6090</v>
      </c>
      <c r="BE5161" t="s">
        <v>14506</v>
      </c>
      <c r="BF5161" t="s">
        <v>938</v>
      </c>
      <c r="BH5161">
        <v>157</v>
      </c>
      <c r="BI5161">
        <v>6090</v>
      </c>
      <c r="BJ5161" t="s">
        <v>7858</v>
      </c>
      <c r="BK5161" t="s">
        <v>938</v>
      </c>
    </row>
    <row r="5162" spans="43:63" x14ac:dyDescent="0.2">
      <c r="AQ5162">
        <v>151</v>
      </c>
      <c r="AR5162">
        <v>6100</v>
      </c>
      <c r="AS5162" t="s">
        <v>35101</v>
      </c>
      <c r="AT5162" t="s">
        <v>937</v>
      </c>
      <c r="AU5162">
        <v>151</v>
      </c>
      <c r="AV5162">
        <v>6100</v>
      </c>
      <c r="AW5162" t="s">
        <v>28203</v>
      </c>
      <c r="AX5162" t="s">
        <v>937</v>
      </c>
      <c r="AY5162">
        <v>152</v>
      </c>
      <c r="AZ5162">
        <v>6100</v>
      </c>
      <c r="BA5162" t="s">
        <v>21355</v>
      </c>
      <c r="BB5162" t="s">
        <v>937</v>
      </c>
      <c r="BC5162">
        <v>152</v>
      </c>
      <c r="BD5162">
        <v>6100</v>
      </c>
      <c r="BE5162" t="s">
        <v>14507</v>
      </c>
      <c r="BF5162" t="s">
        <v>937</v>
      </c>
      <c r="BH5162">
        <v>157</v>
      </c>
      <c r="BI5162">
        <v>6100</v>
      </c>
      <c r="BJ5162" t="s">
        <v>7859</v>
      </c>
      <c r="BK5162" t="s">
        <v>937</v>
      </c>
    </row>
    <row r="5163" spans="43:63" x14ac:dyDescent="0.2">
      <c r="AQ5163">
        <v>151</v>
      </c>
      <c r="AR5163">
        <v>6101</v>
      </c>
      <c r="AS5163" t="s">
        <v>35102</v>
      </c>
      <c r="AT5163" t="s">
        <v>939</v>
      </c>
      <c r="AU5163">
        <v>151</v>
      </c>
      <c r="AV5163">
        <v>6101</v>
      </c>
      <c r="AW5163" t="s">
        <v>28204</v>
      </c>
      <c r="AX5163" t="s">
        <v>939</v>
      </c>
      <c r="AY5163">
        <v>152</v>
      </c>
      <c r="AZ5163">
        <v>6101</v>
      </c>
      <c r="BA5163" t="s">
        <v>21356</v>
      </c>
      <c r="BB5163" t="s">
        <v>937</v>
      </c>
      <c r="BC5163">
        <v>152</v>
      </c>
      <c r="BD5163">
        <v>6101</v>
      </c>
      <c r="BE5163" t="s">
        <v>14508</v>
      </c>
      <c r="BF5163" t="s">
        <v>937</v>
      </c>
      <c r="BH5163">
        <v>157</v>
      </c>
      <c r="BI5163">
        <v>6101</v>
      </c>
      <c r="BJ5163" t="s">
        <v>7860</v>
      </c>
      <c r="BK5163" t="s">
        <v>937</v>
      </c>
    </row>
    <row r="5164" spans="43:63" x14ac:dyDescent="0.2">
      <c r="AQ5164">
        <v>151</v>
      </c>
      <c r="AR5164">
        <v>6110</v>
      </c>
      <c r="AS5164" t="s">
        <v>35103</v>
      </c>
      <c r="AT5164" t="s">
        <v>936</v>
      </c>
      <c r="AU5164">
        <v>151</v>
      </c>
      <c r="AV5164">
        <v>6110</v>
      </c>
      <c r="AW5164" t="s">
        <v>28205</v>
      </c>
      <c r="AX5164" t="s">
        <v>936</v>
      </c>
      <c r="AY5164">
        <v>152</v>
      </c>
      <c r="AZ5164">
        <v>6110</v>
      </c>
      <c r="BA5164" t="s">
        <v>21357</v>
      </c>
      <c r="BB5164" t="s">
        <v>936</v>
      </c>
      <c r="BC5164">
        <v>152</v>
      </c>
      <c r="BD5164">
        <v>6110</v>
      </c>
      <c r="BE5164" t="s">
        <v>14509</v>
      </c>
      <c r="BF5164" t="s">
        <v>936</v>
      </c>
      <c r="BH5164">
        <v>157</v>
      </c>
      <c r="BI5164">
        <v>6110</v>
      </c>
      <c r="BJ5164" t="s">
        <v>7861</v>
      </c>
      <c r="BK5164" t="s">
        <v>936</v>
      </c>
    </row>
    <row r="5165" spans="43:63" x14ac:dyDescent="0.2">
      <c r="AQ5165">
        <v>151</v>
      </c>
      <c r="AR5165">
        <v>6130</v>
      </c>
      <c r="AS5165" t="s">
        <v>35104</v>
      </c>
      <c r="AT5165" t="s">
        <v>938</v>
      </c>
      <c r="AU5165">
        <v>151</v>
      </c>
      <c r="AV5165">
        <v>6130</v>
      </c>
      <c r="AW5165" t="s">
        <v>28206</v>
      </c>
      <c r="AX5165" t="s">
        <v>938</v>
      </c>
      <c r="AY5165">
        <v>152</v>
      </c>
      <c r="AZ5165">
        <v>6130</v>
      </c>
      <c r="BA5165" t="s">
        <v>21358</v>
      </c>
      <c r="BB5165" t="s">
        <v>936</v>
      </c>
      <c r="BC5165">
        <v>152</v>
      </c>
      <c r="BD5165">
        <v>6130</v>
      </c>
      <c r="BE5165" t="s">
        <v>14510</v>
      </c>
      <c r="BF5165" t="s">
        <v>936</v>
      </c>
      <c r="BH5165">
        <v>157</v>
      </c>
      <c r="BI5165">
        <v>6130</v>
      </c>
      <c r="BJ5165" t="s">
        <v>7862</v>
      </c>
      <c r="BK5165" t="s">
        <v>936</v>
      </c>
    </row>
    <row r="5166" spans="43:63" x14ac:dyDescent="0.2">
      <c r="AQ5166">
        <v>151</v>
      </c>
      <c r="AR5166">
        <v>6131</v>
      </c>
      <c r="AS5166" t="s">
        <v>35105</v>
      </c>
      <c r="AT5166" t="s">
        <v>939</v>
      </c>
      <c r="AU5166">
        <v>151</v>
      </c>
      <c r="AV5166">
        <v>6131</v>
      </c>
      <c r="AW5166" t="s">
        <v>28207</v>
      </c>
      <c r="AX5166" t="s">
        <v>939</v>
      </c>
      <c r="AY5166">
        <v>152</v>
      </c>
      <c r="AZ5166">
        <v>6131</v>
      </c>
      <c r="BA5166" t="s">
        <v>21359</v>
      </c>
      <c r="BB5166" t="s">
        <v>937</v>
      </c>
      <c r="BC5166">
        <v>152</v>
      </c>
      <c r="BD5166">
        <v>6131</v>
      </c>
      <c r="BE5166" t="s">
        <v>14511</v>
      </c>
      <c r="BF5166" t="s">
        <v>937</v>
      </c>
      <c r="BH5166">
        <v>157</v>
      </c>
      <c r="BI5166">
        <v>6131</v>
      </c>
      <c r="BJ5166" t="s">
        <v>7863</v>
      </c>
      <c r="BK5166" t="s">
        <v>937</v>
      </c>
    </row>
    <row r="5167" spans="43:63" x14ac:dyDescent="0.2">
      <c r="AQ5167">
        <v>151</v>
      </c>
      <c r="AR5167">
        <v>6140</v>
      </c>
      <c r="AS5167" t="s">
        <v>35106</v>
      </c>
      <c r="AT5167" t="s">
        <v>937</v>
      </c>
      <c r="AU5167">
        <v>151</v>
      </c>
      <c r="AV5167">
        <v>6140</v>
      </c>
      <c r="AW5167" t="s">
        <v>28208</v>
      </c>
      <c r="AX5167" t="s">
        <v>937</v>
      </c>
      <c r="AY5167">
        <v>152</v>
      </c>
      <c r="AZ5167">
        <v>6140</v>
      </c>
      <c r="BA5167" t="s">
        <v>21360</v>
      </c>
      <c r="BB5167" t="s">
        <v>937</v>
      </c>
      <c r="BC5167">
        <v>152</v>
      </c>
      <c r="BD5167">
        <v>6140</v>
      </c>
      <c r="BE5167" t="s">
        <v>14512</v>
      </c>
      <c r="BF5167" t="s">
        <v>937</v>
      </c>
      <c r="BH5167">
        <v>157</v>
      </c>
      <c r="BI5167">
        <v>6140</v>
      </c>
      <c r="BJ5167" t="s">
        <v>7864</v>
      </c>
      <c r="BK5167" t="s">
        <v>937</v>
      </c>
    </row>
    <row r="5168" spans="43:63" x14ac:dyDescent="0.2">
      <c r="AQ5168">
        <v>151</v>
      </c>
      <c r="AR5168">
        <v>6150</v>
      </c>
      <c r="AS5168" t="s">
        <v>35107</v>
      </c>
      <c r="AT5168" t="s">
        <v>936</v>
      </c>
      <c r="AU5168">
        <v>151</v>
      </c>
      <c r="AV5168">
        <v>6150</v>
      </c>
      <c r="AW5168" t="s">
        <v>28209</v>
      </c>
      <c r="AX5168" t="s">
        <v>936</v>
      </c>
      <c r="AY5168">
        <v>152</v>
      </c>
      <c r="AZ5168">
        <v>6150</v>
      </c>
      <c r="BA5168" t="s">
        <v>21361</v>
      </c>
      <c r="BB5168" t="s">
        <v>937</v>
      </c>
      <c r="BC5168">
        <v>152</v>
      </c>
      <c r="BD5168">
        <v>6150</v>
      </c>
      <c r="BE5168" t="s">
        <v>14513</v>
      </c>
      <c r="BF5168" t="s">
        <v>937</v>
      </c>
      <c r="BH5168">
        <v>157</v>
      </c>
      <c r="BI5168">
        <v>6150</v>
      </c>
      <c r="BJ5168" t="s">
        <v>7865</v>
      </c>
      <c r="BK5168" t="s">
        <v>937</v>
      </c>
    </row>
    <row r="5169" spans="43:63" x14ac:dyDescent="0.2">
      <c r="AQ5169">
        <v>151</v>
      </c>
      <c r="AR5169">
        <v>6160</v>
      </c>
      <c r="AS5169" t="s">
        <v>35108</v>
      </c>
      <c r="AT5169" t="s">
        <v>937</v>
      </c>
      <c r="AU5169">
        <v>151</v>
      </c>
      <c r="AV5169">
        <v>6160</v>
      </c>
      <c r="AW5169" t="s">
        <v>28210</v>
      </c>
      <c r="AX5169" t="s">
        <v>937</v>
      </c>
      <c r="AY5169">
        <v>152</v>
      </c>
      <c r="AZ5169">
        <v>6160</v>
      </c>
      <c r="BA5169" t="s">
        <v>21362</v>
      </c>
      <c r="BB5169" t="s">
        <v>937</v>
      </c>
      <c r="BC5169">
        <v>152</v>
      </c>
      <c r="BD5169">
        <v>6160</v>
      </c>
      <c r="BE5169" t="s">
        <v>14514</v>
      </c>
      <c r="BF5169" t="s">
        <v>937</v>
      </c>
      <c r="BH5169">
        <v>157</v>
      </c>
      <c r="BI5169">
        <v>6160</v>
      </c>
      <c r="BJ5169" t="s">
        <v>7866</v>
      </c>
      <c r="BK5169" t="s">
        <v>937</v>
      </c>
    </row>
    <row r="5170" spans="43:63" x14ac:dyDescent="0.2">
      <c r="AQ5170">
        <v>151</v>
      </c>
      <c r="AR5170">
        <v>6170</v>
      </c>
      <c r="AS5170" t="s">
        <v>35109</v>
      </c>
      <c r="AT5170" t="s">
        <v>937</v>
      </c>
      <c r="AU5170">
        <v>151</v>
      </c>
      <c r="AV5170">
        <v>6170</v>
      </c>
      <c r="AW5170" t="s">
        <v>28211</v>
      </c>
      <c r="AX5170" t="s">
        <v>937</v>
      </c>
      <c r="AY5170">
        <v>152</v>
      </c>
      <c r="AZ5170">
        <v>6170</v>
      </c>
      <c r="BA5170" t="s">
        <v>21363</v>
      </c>
      <c r="BB5170" t="s">
        <v>938</v>
      </c>
      <c r="BC5170">
        <v>152</v>
      </c>
      <c r="BD5170">
        <v>6170</v>
      </c>
      <c r="BE5170" t="s">
        <v>14515</v>
      </c>
      <c r="BF5170" t="s">
        <v>938</v>
      </c>
      <c r="BH5170">
        <v>157</v>
      </c>
      <c r="BI5170">
        <v>6170</v>
      </c>
      <c r="BJ5170" t="s">
        <v>7867</v>
      </c>
      <c r="BK5170" t="s">
        <v>937</v>
      </c>
    </row>
    <row r="5171" spans="43:63" x14ac:dyDescent="0.2">
      <c r="AQ5171">
        <v>151</v>
      </c>
      <c r="AR5171">
        <v>6180</v>
      </c>
      <c r="AS5171" t="s">
        <v>35110</v>
      </c>
      <c r="AT5171" t="s">
        <v>937</v>
      </c>
      <c r="AU5171">
        <v>151</v>
      </c>
      <c r="AV5171">
        <v>6180</v>
      </c>
      <c r="AW5171" t="s">
        <v>28212</v>
      </c>
      <c r="AX5171" t="s">
        <v>937</v>
      </c>
      <c r="AY5171">
        <v>152</v>
      </c>
      <c r="AZ5171">
        <v>6180</v>
      </c>
      <c r="BA5171" t="s">
        <v>21364</v>
      </c>
      <c r="BB5171" t="s">
        <v>937</v>
      </c>
      <c r="BC5171">
        <v>152</v>
      </c>
      <c r="BD5171">
        <v>6180</v>
      </c>
      <c r="BE5171" t="s">
        <v>14516</v>
      </c>
      <c r="BF5171" t="s">
        <v>937</v>
      </c>
      <c r="BH5171">
        <v>157</v>
      </c>
      <c r="BI5171">
        <v>6180</v>
      </c>
      <c r="BJ5171" t="s">
        <v>7868</v>
      </c>
      <c r="BK5171" t="s">
        <v>937</v>
      </c>
    </row>
    <row r="5172" spans="43:63" x14ac:dyDescent="0.2">
      <c r="AQ5172">
        <v>151</v>
      </c>
      <c r="AR5172">
        <v>6190</v>
      </c>
      <c r="AS5172" t="s">
        <v>35111</v>
      </c>
      <c r="AT5172" t="s">
        <v>937</v>
      </c>
      <c r="AU5172">
        <v>151</v>
      </c>
      <c r="AV5172">
        <v>6190</v>
      </c>
      <c r="AW5172" t="s">
        <v>28213</v>
      </c>
      <c r="AX5172" t="s">
        <v>937</v>
      </c>
      <c r="AY5172">
        <v>152</v>
      </c>
      <c r="AZ5172">
        <v>6190</v>
      </c>
      <c r="BA5172" t="s">
        <v>21365</v>
      </c>
      <c r="BB5172" t="s">
        <v>937</v>
      </c>
      <c r="BC5172">
        <v>152</v>
      </c>
      <c r="BD5172">
        <v>6190</v>
      </c>
      <c r="BE5172" t="s">
        <v>14517</v>
      </c>
      <c r="BF5172" t="s">
        <v>937</v>
      </c>
      <c r="BH5172">
        <v>157</v>
      </c>
      <c r="BI5172">
        <v>6190</v>
      </c>
      <c r="BJ5172" t="s">
        <v>7869</v>
      </c>
      <c r="BK5172" t="s">
        <v>937</v>
      </c>
    </row>
    <row r="5173" spans="43:63" x14ac:dyDescent="0.2">
      <c r="AQ5173">
        <v>151</v>
      </c>
      <c r="AR5173">
        <v>6200</v>
      </c>
      <c r="AS5173" t="s">
        <v>35112</v>
      </c>
      <c r="AT5173" t="s">
        <v>938</v>
      </c>
      <c r="AU5173">
        <v>151</v>
      </c>
      <c r="AV5173">
        <v>6200</v>
      </c>
      <c r="AW5173" t="s">
        <v>28214</v>
      </c>
      <c r="AX5173" t="s">
        <v>938</v>
      </c>
      <c r="AY5173">
        <v>152</v>
      </c>
      <c r="AZ5173">
        <v>6200</v>
      </c>
      <c r="BA5173" t="s">
        <v>21366</v>
      </c>
      <c r="BB5173" t="s">
        <v>938</v>
      </c>
      <c r="BC5173">
        <v>152</v>
      </c>
      <c r="BD5173">
        <v>6200</v>
      </c>
      <c r="BE5173" t="s">
        <v>14518</v>
      </c>
      <c r="BF5173" t="s">
        <v>938</v>
      </c>
      <c r="BH5173">
        <v>157</v>
      </c>
      <c r="BI5173">
        <v>6200</v>
      </c>
      <c r="BJ5173" t="s">
        <v>7870</v>
      </c>
      <c r="BK5173" t="s">
        <v>937</v>
      </c>
    </row>
    <row r="5174" spans="43:63" x14ac:dyDescent="0.2">
      <c r="AQ5174">
        <v>151</v>
      </c>
      <c r="AR5174">
        <v>6210</v>
      </c>
      <c r="AS5174" t="s">
        <v>35113</v>
      </c>
      <c r="AT5174" t="s">
        <v>936</v>
      </c>
      <c r="AU5174">
        <v>151</v>
      </c>
      <c r="AV5174">
        <v>6210</v>
      </c>
      <c r="AW5174" t="s">
        <v>28215</v>
      </c>
      <c r="AX5174" t="s">
        <v>936</v>
      </c>
      <c r="AY5174">
        <v>152</v>
      </c>
      <c r="AZ5174">
        <v>6210</v>
      </c>
      <c r="BA5174" t="s">
        <v>21367</v>
      </c>
      <c r="BB5174" t="s">
        <v>936</v>
      </c>
      <c r="BC5174">
        <v>152</v>
      </c>
      <c r="BD5174">
        <v>6210</v>
      </c>
      <c r="BE5174" t="s">
        <v>14519</v>
      </c>
      <c r="BF5174" t="s">
        <v>936</v>
      </c>
      <c r="BH5174">
        <v>157</v>
      </c>
      <c r="BI5174">
        <v>6210</v>
      </c>
      <c r="BJ5174" t="s">
        <v>7871</v>
      </c>
      <c r="BK5174" t="s">
        <v>936</v>
      </c>
    </row>
    <row r="5175" spans="43:63" x14ac:dyDescent="0.2">
      <c r="AQ5175">
        <v>151</v>
      </c>
      <c r="AR5175">
        <v>6240</v>
      </c>
      <c r="AS5175" t="s">
        <v>35114</v>
      </c>
      <c r="AT5175" t="s">
        <v>936</v>
      </c>
      <c r="AU5175">
        <v>151</v>
      </c>
      <c r="AV5175">
        <v>6240</v>
      </c>
      <c r="AW5175" t="s">
        <v>28216</v>
      </c>
      <c r="AX5175" t="s">
        <v>936</v>
      </c>
      <c r="AY5175">
        <v>152</v>
      </c>
      <c r="AZ5175">
        <v>6240</v>
      </c>
      <c r="BA5175" t="s">
        <v>21368</v>
      </c>
      <c r="BB5175" t="s">
        <v>937</v>
      </c>
      <c r="BC5175">
        <v>152</v>
      </c>
      <c r="BD5175">
        <v>6240</v>
      </c>
      <c r="BE5175" t="s">
        <v>14520</v>
      </c>
      <c r="BF5175" t="s">
        <v>937</v>
      </c>
      <c r="BH5175">
        <v>157</v>
      </c>
      <c r="BI5175">
        <v>6240</v>
      </c>
      <c r="BJ5175" t="s">
        <v>7872</v>
      </c>
      <c r="BK5175" t="s">
        <v>937</v>
      </c>
    </row>
    <row r="5176" spans="43:63" x14ac:dyDescent="0.2">
      <c r="AQ5176">
        <v>151</v>
      </c>
      <c r="AR5176">
        <v>6250</v>
      </c>
      <c r="AS5176" t="s">
        <v>35115</v>
      </c>
      <c r="AT5176" t="s">
        <v>936</v>
      </c>
      <c r="AU5176">
        <v>151</v>
      </c>
      <c r="AV5176">
        <v>6250</v>
      </c>
      <c r="AW5176" t="s">
        <v>28217</v>
      </c>
      <c r="AX5176" t="s">
        <v>936</v>
      </c>
      <c r="AY5176">
        <v>152</v>
      </c>
      <c r="AZ5176">
        <v>6250</v>
      </c>
      <c r="BA5176" t="s">
        <v>21369</v>
      </c>
      <c r="BB5176" t="s">
        <v>936</v>
      </c>
      <c r="BC5176">
        <v>152</v>
      </c>
      <c r="BD5176">
        <v>6250</v>
      </c>
      <c r="BE5176" t="s">
        <v>14521</v>
      </c>
      <c r="BF5176" t="s">
        <v>936</v>
      </c>
      <c r="BH5176">
        <v>157</v>
      </c>
      <c r="BI5176">
        <v>6250</v>
      </c>
      <c r="BJ5176" t="s">
        <v>7873</v>
      </c>
      <c r="BK5176" t="s">
        <v>936</v>
      </c>
    </row>
    <row r="5177" spans="43:63" x14ac:dyDescent="0.2">
      <c r="AQ5177">
        <v>151</v>
      </c>
      <c r="AR5177">
        <v>6256</v>
      </c>
      <c r="AS5177" t="s">
        <v>35116</v>
      </c>
      <c r="AT5177" t="s">
        <v>936</v>
      </c>
      <c r="AU5177">
        <v>151</v>
      </c>
      <c r="AV5177">
        <v>6256</v>
      </c>
      <c r="AW5177" t="s">
        <v>28218</v>
      </c>
      <c r="AX5177" t="s">
        <v>936</v>
      </c>
      <c r="AY5177">
        <v>152</v>
      </c>
      <c r="AZ5177">
        <v>6256</v>
      </c>
      <c r="BA5177" t="s">
        <v>21370</v>
      </c>
      <c r="BB5177" t="s">
        <v>936</v>
      </c>
      <c r="BC5177">
        <v>152</v>
      </c>
      <c r="BD5177">
        <v>6256</v>
      </c>
      <c r="BE5177" t="s">
        <v>14522</v>
      </c>
      <c r="BF5177" t="s">
        <v>936</v>
      </c>
      <c r="BH5177">
        <v>157</v>
      </c>
      <c r="BI5177">
        <v>6256</v>
      </c>
      <c r="BJ5177" t="s">
        <v>7874</v>
      </c>
      <c r="BK5177" t="s">
        <v>936</v>
      </c>
    </row>
    <row r="5178" spans="43:63" x14ac:dyDescent="0.2">
      <c r="AQ5178">
        <v>151</v>
      </c>
      <c r="AR5178">
        <v>6260</v>
      </c>
      <c r="AS5178" t="s">
        <v>35117</v>
      </c>
      <c r="AT5178" t="s">
        <v>936</v>
      </c>
      <c r="AU5178">
        <v>151</v>
      </c>
      <c r="AV5178">
        <v>6260</v>
      </c>
      <c r="AW5178" t="s">
        <v>28219</v>
      </c>
      <c r="AX5178" t="s">
        <v>936</v>
      </c>
      <c r="AY5178">
        <v>152</v>
      </c>
      <c r="AZ5178">
        <v>6260</v>
      </c>
      <c r="BA5178" t="s">
        <v>21371</v>
      </c>
      <c r="BB5178" t="s">
        <v>937</v>
      </c>
      <c r="BC5178">
        <v>152</v>
      </c>
      <c r="BD5178">
        <v>6260</v>
      </c>
      <c r="BE5178" t="s">
        <v>14523</v>
      </c>
      <c r="BF5178" t="s">
        <v>937</v>
      </c>
      <c r="BH5178">
        <v>157</v>
      </c>
      <c r="BI5178">
        <v>6260</v>
      </c>
      <c r="BJ5178" t="s">
        <v>7875</v>
      </c>
      <c r="BK5178" t="s">
        <v>937</v>
      </c>
    </row>
    <row r="5179" spans="43:63" x14ac:dyDescent="0.2">
      <c r="AQ5179">
        <v>151</v>
      </c>
      <c r="AR5179">
        <v>6270</v>
      </c>
      <c r="AS5179" t="s">
        <v>35118</v>
      </c>
      <c r="AT5179" t="s">
        <v>937</v>
      </c>
      <c r="AU5179">
        <v>151</v>
      </c>
      <c r="AV5179">
        <v>6270</v>
      </c>
      <c r="AW5179" t="s">
        <v>28220</v>
      </c>
      <c r="AX5179" t="s">
        <v>937</v>
      </c>
      <c r="AY5179">
        <v>152</v>
      </c>
      <c r="AZ5179">
        <v>6270</v>
      </c>
      <c r="BA5179" t="s">
        <v>21372</v>
      </c>
      <c r="BB5179" t="s">
        <v>937</v>
      </c>
      <c r="BC5179">
        <v>152</v>
      </c>
      <c r="BD5179">
        <v>6270</v>
      </c>
      <c r="BE5179" t="s">
        <v>14524</v>
      </c>
      <c r="BF5179" t="s">
        <v>937</v>
      </c>
      <c r="BH5179">
        <v>157</v>
      </c>
      <c r="BI5179">
        <v>6270</v>
      </c>
      <c r="BJ5179" t="s">
        <v>7876</v>
      </c>
      <c r="BK5179" t="s">
        <v>937</v>
      </c>
    </row>
    <row r="5180" spans="43:63" x14ac:dyDescent="0.2">
      <c r="AQ5180">
        <v>151</v>
      </c>
      <c r="AR5180">
        <v>6280</v>
      </c>
      <c r="AS5180" t="s">
        <v>35119</v>
      </c>
      <c r="AT5180" t="s">
        <v>936</v>
      </c>
      <c r="AU5180">
        <v>151</v>
      </c>
      <c r="AV5180">
        <v>6280</v>
      </c>
      <c r="AW5180" t="s">
        <v>28221</v>
      </c>
      <c r="AX5180" t="s">
        <v>936</v>
      </c>
      <c r="AY5180">
        <v>152</v>
      </c>
      <c r="AZ5180">
        <v>6280</v>
      </c>
      <c r="BA5180" t="s">
        <v>21373</v>
      </c>
      <c r="BB5180" t="s">
        <v>936</v>
      </c>
      <c r="BC5180">
        <v>152</v>
      </c>
      <c r="BD5180">
        <v>6280</v>
      </c>
      <c r="BE5180" t="s">
        <v>14525</v>
      </c>
      <c r="BF5180" t="s">
        <v>936</v>
      </c>
      <c r="BH5180">
        <v>157</v>
      </c>
      <c r="BI5180">
        <v>6280</v>
      </c>
      <c r="BJ5180" t="s">
        <v>7877</v>
      </c>
      <c r="BK5180" t="s">
        <v>936</v>
      </c>
    </row>
    <row r="5181" spans="43:63" x14ac:dyDescent="0.2">
      <c r="AQ5181">
        <v>151</v>
      </c>
      <c r="AR5181">
        <v>6290</v>
      </c>
      <c r="AS5181" t="s">
        <v>35120</v>
      </c>
      <c r="AT5181" t="s">
        <v>936</v>
      </c>
      <c r="AU5181">
        <v>151</v>
      </c>
      <c r="AV5181">
        <v>6290</v>
      </c>
      <c r="AW5181" t="s">
        <v>28222</v>
      </c>
      <c r="AX5181" t="s">
        <v>936</v>
      </c>
      <c r="AY5181">
        <v>152</v>
      </c>
      <c r="AZ5181">
        <v>6290</v>
      </c>
      <c r="BA5181" t="s">
        <v>21374</v>
      </c>
      <c r="BB5181" t="s">
        <v>938</v>
      </c>
      <c r="BC5181">
        <v>152</v>
      </c>
      <c r="BD5181">
        <v>6290</v>
      </c>
      <c r="BE5181" t="s">
        <v>14526</v>
      </c>
      <c r="BF5181" t="s">
        <v>938</v>
      </c>
      <c r="BH5181">
        <v>157</v>
      </c>
      <c r="BI5181">
        <v>6290</v>
      </c>
      <c r="BJ5181" t="s">
        <v>7878</v>
      </c>
      <c r="BK5181" t="s">
        <v>937</v>
      </c>
    </row>
    <row r="5182" spans="43:63" x14ac:dyDescent="0.2">
      <c r="AQ5182">
        <v>151</v>
      </c>
      <c r="AR5182">
        <v>6300</v>
      </c>
      <c r="AS5182" t="s">
        <v>35121</v>
      </c>
      <c r="AT5182" t="s">
        <v>936</v>
      </c>
      <c r="AU5182">
        <v>151</v>
      </c>
      <c r="AV5182">
        <v>6300</v>
      </c>
      <c r="AW5182" t="s">
        <v>28223</v>
      </c>
      <c r="AX5182" t="s">
        <v>936</v>
      </c>
      <c r="AY5182">
        <v>152</v>
      </c>
      <c r="AZ5182">
        <v>6300</v>
      </c>
      <c r="BA5182" t="s">
        <v>21375</v>
      </c>
      <c r="BB5182" t="s">
        <v>938</v>
      </c>
      <c r="BC5182">
        <v>152</v>
      </c>
      <c r="BD5182">
        <v>6300</v>
      </c>
      <c r="BE5182" t="s">
        <v>14527</v>
      </c>
      <c r="BF5182" t="s">
        <v>938</v>
      </c>
      <c r="BH5182">
        <v>157</v>
      </c>
      <c r="BI5182">
        <v>6300</v>
      </c>
      <c r="BJ5182" t="s">
        <v>7879</v>
      </c>
      <c r="BK5182" t="s">
        <v>936</v>
      </c>
    </row>
    <row r="5183" spans="43:63" x14ac:dyDescent="0.2">
      <c r="AQ5183">
        <v>151</v>
      </c>
      <c r="AR5183">
        <v>6310</v>
      </c>
      <c r="AS5183" t="s">
        <v>35122</v>
      </c>
      <c r="AT5183" t="s">
        <v>936</v>
      </c>
      <c r="AU5183">
        <v>151</v>
      </c>
      <c r="AV5183">
        <v>6310</v>
      </c>
      <c r="AW5183" t="s">
        <v>28224</v>
      </c>
      <c r="AX5183" t="s">
        <v>936</v>
      </c>
      <c r="AY5183">
        <v>152</v>
      </c>
      <c r="AZ5183">
        <v>6310</v>
      </c>
      <c r="BA5183" t="s">
        <v>21376</v>
      </c>
      <c r="BB5183" t="s">
        <v>938</v>
      </c>
      <c r="BC5183">
        <v>152</v>
      </c>
      <c r="BD5183">
        <v>6310</v>
      </c>
      <c r="BE5183" t="s">
        <v>14528</v>
      </c>
      <c r="BF5183" t="s">
        <v>938</v>
      </c>
      <c r="BH5183">
        <v>157</v>
      </c>
      <c r="BI5183">
        <v>6310</v>
      </c>
      <c r="BJ5183" t="s">
        <v>7880</v>
      </c>
      <c r="BK5183" t="s">
        <v>936</v>
      </c>
    </row>
    <row r="5184" spans="43:63" x14ac:dyDescent="0.2">
      <c r="AQ5184">
        <v>151</v>
      </c>
      <c r="AR5184">
        <v>6320</v>
      </c>
      <c r="AS5184" t="s">
        <v>35123</v>
      </c>
      <c r="AT5184" t="s">
        <v>936</v>
      </c>
      <c r="AU5184">
        <v>151</v>
      </c>
      <c r="AV5184">
        <v>6320</v>
      </c>
      <c r="AW5184" t="s">
        <v>28225</v>
      </c>
      <c r="AX5184" t="s">
        <v>936</v>
      </c>
      <c r="AY5184">
        <v>152</v>
      </c>
      <c r="AZ5184">
        <v>6320</v>
      </c>
      <c r="BA5184" t="s">
        <v>21377</v>
      </c>
      <c r="BB5184" t="s">
        <v>938</v>
      </c>
      <c r="BC5184">
        <v>152</v>
      </c>
      <c r="BD5184">
        <v>6320</v>
      </c>
      <c r="BE5184" t="s">
        <v>14529</v>
      </c>
      <c r="BF5184" t="s">
        <v>938</v>
      </c>
      <c r="BH5184">
        <v>157</v>
      </c>
      <c r="BI5184">
        <v>6320</v>
      </c>
      <c r="BJ5184" t="s">
        <v>7881</v>
      </c>
      <c r="BK5184" t="s">
        <v>936</v>
      </c>
    </row>
    <row r="5185" spans="43:63" x14ac:dyDescent="0.2">
      <c r="AQ5185">
        <v>151</v>
      </c>
      <c r="AR5185">
        <v>6330</v>
      </c>
      <c r="AS5185" t="s">
        <v>35124</v>
      </c>
      <c r="AT5185" t="s">
        <v>936</v>
      </c>
      <c r="AU5185">
        <v>151</v>
      </c>
      <c r="AV5185">
        <v>6330</v>
      </c>
      <c r="AW5185" t="s">
        <v>28226</v>
      </c>
      <c r="AX5185" t="s">
        <v>936</v>
      </c>
      <c r="AY5185">
        <v>152</v>
      </c>
      <c r="AZ5185">
        <v>6330</v>
      </c>
      <c r="BA5185" t="s">
        <v>21378</v>
      </c>
      <c r="BB5185" t="s">
        <v>936</v>
      </c>
      <c r="BC5185">
        <v>152</v>
      </c>
      <c r="BD5185">
        <v>6330</v>
      </c>
      <c r="BE5185" t="s">
        <v>14530</v>
      </c>
      <c r="BF5185" t="s">
        <v>936</v>
      </c>
      <c r="BH5185">
        <v>157</v>
      </c>
      <c r="BI5185">
        <v>6330</v>
      </c>
      <c r="BJ5185" t="s">
        <v>7882</v>
      </c>
      <c r="BK5185" t="s">
        <v>936</v>
      </c>
    </row>
    <row r="5186" spans="43:63" x14ac:dyDescent="0.2">
      <c r="AQ5186">
        <v>151</v>
      </c>
      <c r="AR5186">
        <v>6340</v>
      </c>
      <c r="AS5186" t="s">
        <v>35125</v>
      </c>
      <c r="AT5186" t="s">
        <v>936</v>
      </c>
      <c r="AU5186">
        <v>151</v>
      </c>
      <c r="AV5186">
        <v>6340</v>
      </c>
      <c r="AW5186" t="s">
        <v>28227</v>
      </c>
      <c r="AX5186" t="s">
        <v>936</v>
      </c>
      <c r="AY5186">
        <v>152</v>
      </c>
      <c r="AZ5186">
        <v>6340</v>
      </c>
      <c r="BA5186" t="s">
        <v>21379</v>
      </c>
      <c r="BB5186" t="s">
        <v>936</v>
      </c>
      <c r="BC5186">
        <v>152</v>
      </c>
      <c r="BD5186">
        <v>6340</v>
      </c>
      <c r="BE5186" t="s">
        <v>14531</v>
      </c>
      <c r="BF5186" t="s">
        <v>936</v>
      </c>
      <c r="BH5186">
        <v>157</v>
      </c>
      <c r="BI5186">
        <v>6340</v>
      </c>
      <c r="BJ5186" t="s">
        <v>7883</v>
      </c>
      <c r="BK5186" t="s">
        <v>936</v>
      </c>
    </row>
    <row r="5187" spans="43:63" x14ac:dyDescent="0.2">
      <c r="AQ5187">
        <v>151</v>
      </c>
      <c r="AR5187">
        <v>6350</v>
      </c>
      <c r="AS5187" t="s">
        <v>35126</v>
      </c>
      <c r="AT5187" t="s">
        <v>936</v>
      </c>
      <c r="AU5187">
        <v>151</v>
      </c>
      <c r="AV5187">
        <v>6350</v>
      </c>
      <c r="AW5187" t="s">
        <v>28228</v>
      </c>
      <c r="AX5187" t="s">
        <v>936</v>
      </c>
      <c r="AY5187">
        <v>152</v>
      </c>
      <c r="AZ5187">
        <v>6350</v>
      </c>
      <c r="BA5187" t="s">
        <v>21380</v>
      </c>
      <c r="BB5187" t="s">
        <v>936</v>
      </c>
      <c r="BC5187">
        <v>152</v>
      </c>
      <c r="BD5187">
        <v>6350</v>
      </c>
      <c r="BE5187" t="s">
        <v>14532</v>
      </c>
      <c r="BF5187" t="s">
        <v>936</v>
      </c>
      <c r="BH5187">
        <v>157</v>
      </c>
      <c r="BI5187">
        <v>6350</v>
      </c>
      <c r="BJ5187" t="s">
        <v>7884</v>
      </c>
      <c r="BK5187" t="s">
        <v>936</v>
      </c>
    </row>
    <row r="5188" spans="43:63" x14ac:dyDescent="0.2">
      <c r="AQ5188">
        <v>151</v>
      </c>
      <c r="AR5188">
        <v>6360</v>
      </c>
      <c r="AS5188" t="s">
        <v>35127</v>
      </c>
      <c r="AT5188" t="s">
        <v>936</v>
      </c>
      <c r="AU5188">
        <v>151</v>
      </c>
      <c r="AV5188">
        <v>6360</v>
      </c>
      <c r="AW5188" t="s">
        <v>28229</v>
      </c>
      <c r="AX5188" t="s">
        <v>936</v>
      </c>
      <c r="AY5188">
        <v>152</v>
      </c>
      <c r="AZ5188">
        <v>6360</v>
      </c>
      <c r="BA5188" t="s">
        <v>21381</v>
      </c>
      <c r="BB5188" t="s">
        <v>936</v>
      </c>
      <c r="BC5188">
        <v>152</v>
      </c>
      <c r="BD5188">
        <v>6360</v>
      </c>
      <c r="BE5188" t="s">
        <v>14533</v>
      </c>
      <c r="BF5188" t="s">
        <v>936</v>
      </c>
      <c r="BH5188">
        <v>157</v>
      </c>
      <c r="BI5188">
        <v>6360</v>
      </c>
      <c r="BJ5188" t="s">
        <v>7885</v>
      </c>
      <c r="BK5188" t="s">
        <v>936</v>
      </c>
    </row>
    <row r="5189" spans="43:63" x14ac:dyDescent="0.2">
      <c r="AQ5189">
        <v>151</v>
      </c>
      <c r="AR5189">
        <v>7205</v>
      </c>
      <c r="AS5189" t="s">
        <v>35128</v>
      </c>
      <c r="AT5189" t="s">
        <v>937</v>
      </c>
      <c r="AU5189">
        <v>151</v>
      </c>
      <c r="AV5189">
        <v>7205</v>
      </c>
      <c r="AW5189" t="s">
        <v>28230</v>
      </c>
      <c r="AX5189" t="s">
        <v>937</v>
      </c>
      <c r="AY5189">
        <v>152</v>
      </c>
      <c r="AZ5189">
        <v>7205</v>
      </c>
      <c r="BA5189" t="s">
        <v>21382</v>
      </c>
      <c r="BB5189" t="s">
        <v>936</v>
      </c>
      <c r="BC5189">
        <v>152</v>
      </c>
      <c r="BD5189">
        <v>7205</v>
      </c>
      <c r="BE5189" t="s">
        <v>14534</v>
      </c>
      <c r="BF5189" t="s">
        <v>936</v>
      </c>
      <c r="BH5189">
        <v>157</v>
      </c>
      <c r="BI5189">
        <v>7205</v>
      </c>
      <c r="BJ5189" t="s">
        <v>7886</v>
      </c>
      <c r="BK5189" t="s">
        <v>937</v>
      </c>
    </row>
    <row r="5190" spans="43:63" x14ac:dyDescent="0.2">
      <c r="AQ5190">
        <v>151</v>
      </c>
      <c r="AR5190">
        <v>7206</v>
      </c>
      <c r="AS5190" t="s">
        <v>35129</v>
      </c>
      <c r="AT5190" t="s">
        <v>936</v>
      </c>
      <c r="AU5190">
        <v>151</v>
      </c>
      <c r="AV5190">
        <v>7206</v>
      </c>
      <c r="AW5190" t="s">
        <v>28231</v>
      </c>
      <c r="AX5190" t="s">
        <v>936</v>
      </c>
      <c r="AY5190">
        <v>152</v>
      </c>
      <c r="AZ5190">
        <v>7206</v>
      </c>
      <c r="BA5190" t="s">
        <v>21383</v>
      </c>
      <c r="BB5190" t="s">
        <v>936</v>
      </c>
      <c r="BC5190">
        <v>152</v>
      </c>
      <c r="BD5190">
        <v>7206</v>
      </c>
      <c r="BE5190" t="s">
        <v>14535</v>
      </c>
      <c r="BF5190" t="s">
        <v>936</v>
      </c>
      <c r="BH5190">
        <v>157</v>
      </c>
      <c r="BI5190">
        <v>7206</v>
      </c>
      <c r="BJ5190" t="s">
        <v>7887</v>
      </c>
      <c r="BK5190" t="s">
        <v>936</v>
      </c>
    </row>
    <row r="5191" spans="43:63" x14ac:dyDescent="0.2">
      <c r="AQ5191">
        <v>151</v>
      </c>
      <c r="AR5191">
        <v>7207</v>
      </c>
      <c r="AS5191" t="s">
        <v>35130</v>
      </c>
      <c r="AT5191" t="s">
        <v>936</v>
      </c>
      <c r="AU5191">
        <v>151</v>
      </c>
      <c r="AV5191">
        <v>7207</v>
      </c>
      <c r="AW5191" t="s">
        <v>28232</v>
      </c>
      <c r="AX5191" t="s">
        <v>936</v>
      </c>
      <c r="AY5191">
        <v>152</v>
      </c>
      <c r="AZ5191">
        <v>7207</v>
      </c>
      <c r="BA5191" t="s">
        <v>21384</v>
      </c>
      <c r="BB5191" t="s">
        <v>936</v>
      </c>
      <c r="BC5191">
        <v>152</v>
      </c>
      <c r="BD5191">
        <v>7207</v>
      </c>
      <c r="BE5191" t="s">
        <v>14536</v>
      </c>
      <c r="BF5191" t="s">
        <v>936</v>
      </c>
      <c r="BH5191">
        <v>157</v>
      </c>
      <c r="BI5191">
        <v>7207</v>
      </c>
      <c r="BJ5191" t="s">
        <v>7888</v>
      </c>
      <c r="BK5191" t="s">
        <v>936</v>
      </c>
    </row>
    <row r="5192" spans="43:63" x14ac:dyDescent="0.2">
      <c r="AQ5192">
        <v>151</v>
      </c>
      <c r="AR5192">
        <v>7210</v>
      </c>
      <c r="AS5192" t="s">
        <v>35131</v>
      </c>
      <c r="AT5192" t="s">
        <v>936</v>
      </c>
      <c r="AU5192">
        <v>151</v>
      </c>
      <c r="AV5192">
        <v>7210</v>
      </c>
      <c r="AW5192" t="s">
        <v>28233</v>
      </c>
      <c r="AX5192" t="s">
        <v>936</v>
      </c>
      <c r="AY5192">
        <v>152</v>
      </c>
      <c r="AZ5192">
        <v>7210</v>
      </c>
      <c r="BA5192" t="s">
        <v>21385</v>
      </c>
      <c r="BB5192" t="s">
        <v>938</v>
      </c>
      <c r="BC5192">
        <v>152</v>
      </c>
      <c r="BD5192">
        <v>7210</v>
      </c>
      <c r="BE5192" t="s">
        <v>14537</v>
      </c>
      <c r="BF5192" t="s">
        <v>938</v>
      </c>
      <c r="BH5192">
        <v>157</v>
      </c>
      <c r="BI5192">
        <v>7210</v>
      </c>
      <c r="BJ5192" t="s">
        <v>7889</v>
      </c>
      <c r="BK5192" t="s">
        <v>938</v>
      </c>
    </row>
    <row r="5193" spans="43:63" x14ac:dyDescent="0.2">
      <c r="AQ5193">
        <v>151</v>
      </c>
      <c r="AR5193">
        <v>8073</v>
      </c>
      <c r="AS5193" t="s">
        <v>35132</v>
      </c>
      <c r="AT5193" t="s">
        <v>936</v>
      </c>
      <c r="AU5193">
        <v>151</v>
      </c>
      <c r="AV5193">
        <v>8073</v>
      </c>
      <c r="AW5193" t="s">
        <v>28234</v>
      </c>
      <c r="AX5193" t="s">
        <v>936</v>
      </c>
      <c r="AY5193">
        <v>152</v>
      </c>
      <c r="AZ5193">
        <v>8073</v>
      </c>
      <c r="BA5193" t="s">
        <v>21386</v>
      </c>
      <c r="BB5193" t="s">
        <v>936</v>
      </c>
      <c r="BC5193">
        <v>152</v>
      </c>
      <c r="BD5193">
        <v>8073</v>
      </c>
      <c r="BE5193" t="s">
        <v>14538</v>
      </c>
      <c r="BF5193" t="s">
        <v>936</v>
      </c>
      <c r="BH5193">
        <v>157</v>
      </c>
      <c r="BI5193">
        <v>8073</v>
      </c>
      <c r="BJ5193" t="s">
        <v>7890</v>
      </c>
      <c r="BK5193" t="s">
        <v>936</v>
      </c>
    </row>
    <row r="5194" spans="43:63" x14ac:dyDescent="0.2">
      <c r="AQ5194">
        <v>151</v>
      </c>
      <c r="AR5194">
        <v>8074</v>
      </c>
      <c r="AS5194" t="s">
        <v>35133</v>
      </c>
      <c r="AT5194" t="s">
        <v>936</v>
      </c>
      <c r="AU5194">
        <v>151</v>
      </c>
      <c r="AV5194">
        <v>8074</v>
      </c>
      <c r="AW5194" t="s">
        <v>28235</v>
      </c>
      <c r="AX5194" t="s">
        <v>936</v>
      </c>
      <c r="AY5194">
        <v>152</v>
      </c>
      <c r="AZ5194">
        <v>8074</v>
      </c>
      <c r="BA5194" t="s">
        <v>21387</v>
      </c>
      <c r="BB5194" t="s">
        <v>937</v>
      </c>
      <c r="BC5194">
        <v>152</v>
      </c>
      <c r="BD5194">
        <v>8074</v>
      </c>
      <c r="BE5194" t="s">
        <v>14539</v>
      </c>
      <c r="BF5194" t="s">
        <v>937</v>
      </c>
      <c r="BH5194">
        <v>157</v>
      </c>
      <c r="BI5194">
        <v>8074</v>
      </c>
      <c r="BJ5194" t="s">
        <v>7891</v>
      </c>
      <c r="BK5194" t="s">
        <v>937</v>
      </c>
    </row>
    <row r="5195" spans="43:63" x14ac:dyDescent="0.2">
      <c r="AQ5195">
        <v>151</v>
      </c>
      <c r="AR5195">
        <v>8075</v>
      </c>
      <c r="AS5195" t="s">
        <v>35134</v>
      </c>
      <c r="AT5195" t="s">
        <v>936</v>
      </c>
      <c r="AU5195">
        <v>151</v>
      </c>
      <c r="AV5195">
        <v>8075</v>
      </c>
      <c r="AW5195" t="s">
        <v>28236</v>
      </c>
      <c r="AX5195" t="s">
        <v>936</v>
      </c>
      <c r="AY5195">
        <v>152</v>
      </c>
      <c r="AZ5195">
        <v>8075</v>
      </c>
      <c r="BA5195" t="s">
        <v>21388</v>
      </c>
      <c r="BB5195" t="s">
        <v>936</v>
      </c>
      <c r="BC5195">
        <v>152</v>
      </c>
      <c r="BD5195">
        <v>8075</v>
      </c>
      <c r="BE5195" t="s">
        <v>14540</v>
      </c>
      <c r="BF5195" t="s">
        <v>936</v>
      </c>
      <c r="BH5195">
        <v>157</v>
      </c>
      <c r="BI5195">
        <v>8075</v>
      </c>
      <c r="BJ5195" t="s">
        <v>7892</v>
      </c>
      <c r="BK5195" t="s">
        <v>936</v>
      </c>
    </row>
    <row r="5196" spans="43:63" x14ac:dyDescent="0.2">
      <c r="AQ5196">
        <v>151</v>
      </c>
      <c r="AR5196">
        <v>8076</v>
      </c>
      <c r="AS5196" t="s">
        <v>35135</v>
      </c>
      <c r="AT5196" t="s">
        <v>936</v>
      </c>
      <c r="AU5196">
        <v>151</v>
      </c>
      <c r="AV5196">
        <v>8076</v>
      </c>
      <c r="AW5196" t="s">
        <v>28237</v>
      </c>
      <c r="AX5196" t="s">
        <v>936</v>
      </c>
      <c r="AY5196">
        <v>152</v>
      </c>
      <c r="AZ5196">
        <v>8076</v>
      </c>
      <c r="BA5196" t="s">
        <v>21389</v>
      </c>
      <c r="BB5196" t="s">
        <v>937</v>
      </c>
      <c r="BC5196">
        <v>152</v>
      </c>
      <c r="BD5196">
        <v>8076</v>
      </c>
      <c r="BE5196" t="s">
        <v>14541</v>
      </c>
      <c r="BF5196" t="s">
        <v>937</v>
      </c>
      <c r="BH5196">
        <v>157</v>
      </c>
      <c r="BI5196">
        <v>8076</v>
      </c>
      <c r="BJ5196" t="s">
        <v>7893</v>
      </c>
      <c r="BK5196" t="s">
        <v>937</v>
      </c>
    </row>
    <row r="5197" spans="43:63" x14ac:dyDescent="0.2">
      <c r="AQ5197">
        <v>151</v>
      </c>
      <c r="AR5197">
        <v>8077</v>
      </c>
      <c r="AS5197" t="s">
        <v>35136</v>
      </c>
      <c r="AT5197" t="s">
        <v>937</v>
      </c>
      <c r="AU5197">
        <v>151</v>
      </c>
      <c r="AV5197">
        <v>8077</v>
      </c>
      <c r="AW5197" t="s">
        <v>28238</v>
      </c>
      <c r="AX5197" t="s">
        <v>937</v>
      </c>
      <c r="AY5197">
        <v>152</v>
      </c>
      <c r="AZ5197">
        <v>8077</v>
      </c>
      <c r="BA5197" t="s">
        <v>21390</v>
      </c>
      <c r="BB5197" t="s">
        <v>937</v>
      </c>
      <c r="BC5197">
        <v>152</v>
      </c>
      <c r="BD5197">
        <v>8077</v>
      </c>
      <c r="BE5197" t="s">
        <v>14542</v>
      </c>
      <c r="BF5197" t="s">
        <v>937</v>
      </c>
      <c r="BH5197">
        <v>157</v>
      </c>
      <c r="BI5197">
        <v>8077</v>
      </c>
      <c r="BJ5197" t="s">
        <v>7894</v>
      </c>
      <c r="BK5197" t="s">
        <v>937</v>
      </c>
    </row>
    <row r="5198" spans="43:63" x14ac:dyDescent="0.2">
      <c r="AQ5198">
        <v>151</v>
      </c>
      <c r="AR5198">
        <v>8078</v>
      </c>
      <c r="AS5198" t="s">
        <v>35137</v>
      </c>
      <c r="AT5198" t="s">
        <v>937</v>
      </c>
      <c r="AU5198">
        <v>151</v>
      </c>
      <c r="AV5198">
        <v>8078</v>
      </c>
      <c r="AW5198" t="s">
        <v>28239</v>
      </c>
      <c r="AX5198" t="s">
        <v>937</v>
      </c>
      <c r="AY5198">
        <v>152</v>
      </c>
      <c r="AZ5198">
        <v>8078</v>
      </c>
      <c r="BA5198" t="s">
        <v>21391</v>
      </c>
      <c r="BB5198" t="s">
        <v>937</v>
      </c>
      <c r="BC5198">
        <v>152</v>
      </c>
      <c r="BD5198">
        <v>8078</v>
      </c>
      <c r="BE5198" t="s">
        <v>14543</v>
      </c>
      <c r="BF5198" t="s">
        <v>937</v>
      </c>
      <c r="BH5198">
        <v>157</v>
      </c>
      <c r="BI5198">
        <v>8078</v>
      </c>
      <c r="BJ5198" t="s">
        <v>7895</v>
      </c>
      <c r="BK5198" t="s">
        <v>937</v>
      </c>
    </row>
    <row r="5199" spans="43:63" x14ac:dyDescent="0.2">
      <c r="AQ5199">
        <v>151</v>
      </c>
      <c r="AR5199">
        <v>8079</v>
      </c>
      <c r="AS5199" t="s">
        <v>35138</v>
      </c>
      <c r="AT5199" t="s">
        <v>936</v>
      </c>
      <c r="AU5199">
        <v>151</v>
      </c>
      <c r="AV5199">
        <v>8079</v>
      </c>
      <c r="AW5199" t="s">
        <v>28240</v>
      </c>
      <c r="AX5199" t="s">
        <v>936</v>
      </c>
      <c r="AY5199">
        <v>152</v>
      </c>
      <c r="AZ5199">
        <v>8079</v>
      </c>
      <c r="BA5199" t="s">
        <v>21392</v>
      </c>
      <c r="BB5199" t="s">
        <v>937</v>
      </c>
      <c r="BC5199">
        <v>152</v>
      </c>
      <c r="BD5199">
        <v>8079</v>
      </c>
      <c r="BE5199" t="s">
        <v>14544</v>
      </c>
      <c r="BF5199" t="s">
        <v>937</v>
      </c>
      <c r="BH5199">
        <v>157</v>
      </c>
      <c r="BI5199">
        <v>8079</v>
      </c>
      <c r="BJ5199" t="s">
        <v>7896</v>
      </c>
      <c r="BK5199" t="s">
        <v>937</v>
      </c>
    </row>
    <row r="5200" spans="43:63" x14ac:dyDescent="0.2">
      <c r="AQ5200">
        <v>151</v>
      </c>
      <c r="AR5200">
        <v>8080</v>
      </c>
      <c r="AS5200" t="s">
        <v>35139</v>
      </c>
      <c r="AT5200" t="s">
        <v>937</v>
      </c>
      <c r="AU5200">
        <v>151</v>
      </c>
      <c r="AV5200">
        <v>8080</v>
      </c>
      <c r="AW5200" t="s">
        <v>28241</v>
      </c>
      <c r="AX5200" t="s">
        <v>937</v>
      </c>
      <c r="AY5200">
        <v>152</v>
      </c>
      <c r="AZ5200">
        <v>8080</v>
      </c>
      <c r="BA5200" t="s">
        <v>21393</v>
      </c>
      <c r="BB5200" t="s">
        <v>938</v>
      </c>
      <c r="BC5200">
        <v>152</v>
      </c>
      <c r="BD5200">
        <v>8080</v>
      </c>
      <c r="BE5200" t="s">
        <v>14545</v>
      </c>
      <c r="BF5200" t="s">
        <v>938</v>
      </c>
      <c r="BH5200">
        <v>157</v>
      </c>
      <c r="BI5200">
        <v>8080</v>
      </c>
      <c r="BJ5200" t="s">
        <v>7897</v>
      </c>
      <c r="BK5200" t="s">
        <v>937</v>
      </c>
    </row>
    <row r="5201" spans="43:63" x14ac:dyDescent="0.2">
      <c r="AQ5201">
        <v>151</v>
      </c>
      <c r="AR5201">
        <v>8081</v>
      </c>
      <c r="AS5201" t="s">
        <v>35140</v>
      </c>
      <c r="AT5201" t="s">
        <v>936</v>
      </c>
      <c r="AU5201">
        <v>151</v>
      </c>
      <c r="AV5201">
        <v>8081</v>
      </c>
      <c r="AW5201" t="s">
        <v>28242</v>
      </c>
      <c r="AX5201" t="s">
        <v>936</v>
      </c>
      <c r="AY5201">
        <v>152</v>
      </c>
      <c r="AZ5201">
        <v>8081</v>
      </c>
      <c r="BA5201" t="s">
        <v>21394</v>
      </c>
      <c r="BB5201" t="s">
        <v>937</v>
      </c>
      <c r="BC5201">
        <v>152</v>
      </c>
      <c r="BD5201">
        <v>8081</v>
      </c>
      <c r="BE5201" t="s">
        <v>14546</v>
      </c>
      <c r="BF5201" t="s">
        <v>937</v>
      </c>
      <c r="BH5201">
        <v>157</v>
      </c>
      <c r="BI5201">
        <v>8081</v>
      </c>
      <c r="BJ5201" t="s">
        <v>7898</v>
      </c>
      <c r="BK5201" t="s">
        <v>938</v>
      </c>
    </row>
    <row r="5202" spans="43:63" x14ac:dyDescent="0.2">
      <c r="AQ5202">
        <v>151</v>
      </c>
      <c r="AR5202">
        <v>8082</v>
      </c>
      <c r="AS5202" t="s">
        <v>35141</v>
      </c>
      <c r="AT5202" t="s">
        <v>937</v>
      </c>
      <c r="AU5202">
        <v>151</v>
      </c>
      <c r="AV5202">
        <v>8082</v>
      </c>
      <c r="AW5202" t="s">
        <v>28243</v>
      </c>
      <c r="AX5202" t="s">
        <v>937</v>
      </c>
      <c r="AY5202">
        <v>152</v>
      </c>
      <c r="AZ5202">
        <v>8082</v>
      </c>
      <c r="BA5202" t="s">
        <v>21395</v>
      </c>
      <c r="BB5202" t="s">
        <v>938</v>
      </c>
      <c r="BC5202">
        <v>152</v>
      </c>
      <c r="BD5202">
        <v>8082</v>
      </c>
      <c r="BE5202" t="s">
        <v>14547</v>
      </c>
      <c r="BF5202" t="s">
        <v>938</v>
      </c>
      <c r="BH5202">
        <v>157</v>
      </c>
      <c r="BI5202">
        <v>8082</v>
      </c>
      <c r="BJ5202" t="s">
        <v>7899</v>
      </c>
      <c r="BK5202" t="s">
        <v>937</v>
      </c>
    </row>
    <row r="5203" spans="43:63" x14ac:dyDescent="0.2">
      <c r="AQ5203">
        <v>151</v>
      </c>
      <c r="AR5203">
        <v>8083</v>
      </c>
      <c r="AS5203" t="s">
        <v>35142</v>
      </c>
      <c r="AT5203" t="s">
        <v>936</v>
      </c>
      <c r="AU5203">
        <v>151</v>
      </c>
      <c r="AV5203">
        <v>8083</v>
      </c>
      <c r="AW5203" t="s">
        <v>28244</v>
      </c>
      <c r="AX5203" t="s">
        <v>937</v>
      </c>
      <c r="AY5203">
        <v>152</v>
      </c>
      <c r="AZ5203">
        <v>8083</v>
      </c>
      <c r="BA5203" t="s">
        <v>21396</v>
      </c>
      <c r="BB5203" t="s">
        <v>937</v>
      </c>
      <c r="BC5203">
        <v>152</v>
      </c>
      <c r="BD5203">
        <v>8083</v>
      </c>
      <c r="BE5203" t="s">
        <v>14548</v>
      </c>
      <c r="BF5203" t="s">
        <v>937</v>
      </c>
      <c r="BH5203">
        <v>157</v>
      </c>
      <c r="BI5203">
        <v>8083</v>
      </c>
      <c r="BJ5203" t="s">
        <v>7900</v>
      </c>
      <c r="BK5203" t="s">
        <v>937</v>
      </c>
    </row>
    <row r="5204" spans="43:63" x14ac:dyDescent="0.2">
      <c r="AQ5204">
        <v>151</v>
      </c>
      <c r="AR5204">
        <v>8084</v>
      </c>
      <c r="AS5204" t="s">
        <v>35143</v>
      </c>
      <c r="AT5204" t="s">
        <v>937</v>
      </c>
      <c r="AU5204">
        <v>151</v>
      </c>
      <c r="AV5204">
        <v>8084</v>
      </c>
      <c r="AW5204" t="s">
        <v>28245</v>
      </c>
      <c r="AX5204" t="s">
        <v>937</v>
      </c>
      <c r="AY5204">
        <v>152</v>
      </c>
      <c r="AZ5204">
        <v>8084</v>
      </c>
      <c r="BA5204" t="s">
        <v>21397</v>
      </c>
      <c r="BB5204" t="s">
        <v>937</v>
      </c>
      <c r="BC5204">
        <v>152</v>
      </c>
      <c r="BD5204">
        <v>8084</v>
      </c>
      <c r="BE5204" t="s">
        <v>14549</v>
      </c>
      <c r="BF5204" t="s">
        <v>937</v>
      </c>
      <c r="BH5204">
        <v>157</v>
      </c>
      <c r="BI5204">
        <v>8084</v>
      </c>
      <c r="BJ5204" t="s">
        <v>7901</v>
      </c>
      <c r="BK5204" t="s">
        <v>937</v>
      </c>
    </row>
    <row r="5205" spans="43:63" x14ac:dyDescent="0.2">
      <c r="AQ5205">
        <v>152</v>
      </c>
      <c r="AR5205">
        <v>6010</v>
      </c>
      <c r="AS5205" t="s">
        <v>35144</v>
      </c>
      <c r="AT5205" t="s">
        <v>937</v>
      </c>
      <c r="AU5205">
        <v>152</v>
      </c>
      <c r="AV5205">
        <v>6010</v>
      </c>
      <c r="AW5205" t="s">
        <v>28246</v>
      </c>
      <c r="AX5205" t="s">
        <v>937</v>
      </c>
      <c r="AY5205">
        <v>153</v>
      </c>
      <c r="AZ5205">
        <v>6010</v>
      </c>
      <c r="BA5205" t="s">
        <v>21398</v>
      </c>
      <c r="BB5205" t="s">
        <v>937</v>
      </c>
      <c r="BC5205">
        <v>153</v>
      </c>
      <c r="BD5205">
        <v>6010</v>
      </c>
      <c r="BE5205" t="s">
        <v>14550</v>
      </c>
      <c r="BF5205" t="s">
        <v>937</v>
      </c>
      <c r="BH5205">
        <v>159</v>
      </c>
      <c r="BI5205">
        <v>6010</v>
      </c>
      <c r="BJ5205" t="s">
        <v>7902</v>
      </c>
      <c r="BK5205" t="s">
        <v>937</v>
      </c>
    </row>
    <row r="5206" spans="43:63" x14ac:dyDescent="0.2">
      <c r="AQ5206">
        <v>152</v>
      </c>
      <c r="AR5206">
        <v>6020</v>
      </c>
      <c r="AS5206" t="s">
        <v>35145</v>
      </c>
      <c r="AT5206" t="s">
        <v>937</v>
      </c>
      <c r="AU5206">
        <v>152</v>
      </c>
      <c r="AV5206">
        <v>6020</v>
      </c>
      <c r="AW5206" t="s">
        <v>28247</v>
      </c>
      <c r="AX5206" t="s">
        <v>937</v>
      </c>
      <c r="AY5206">
        <v>153</v>
      </c>
      <c r="AZ5206">
        <v>6020</v>
      </c>
      <c r="BA5206" t="s">
        <v>21399</v>
      </c>
      <c r="BB5206" t="s">
        <v>937</v>
      </c>
      <c r="BC5206">
        <v>153</v>
      </c>
      <c r="BD5206">
        <v>6020</v>
      </c>
      <c r="BE5206" t="s">
        <v>14551</v>
      </c>
      <c r="BF5206" t="s">
        <v>937</v>
      </c>
      <c r="BH5206">
        <v>159</v>
      </c>
      <c r="BI5206">
        <v>6020</v>
      </c>
      <c r="BJ5206" t="s">
        <v>7903</v>
      </c>
      <c r="BK5206" t="s">
        <v>937</v>
      </c>
    </row>
    <row r="5207" spans="43:63" x14ac:dyDescent="0.2">
      <c r="AQ5207">
        <v>152</v>
      </c>
      <c r="AR5207">
        <v>6030</v>
      </c>
      <c r="AS5207" t="s">
        <v>35146</v>
      </c>
      <c r="AT5207" t="s">
        <v>937</v>
      </c>
      <c r="AU5207">
        <v>152</v>
      </c>
      <c r="AV5207">
        <v>6030</v>
      </c>
      <c r="AW5207" t="s">
        <v>28248</v>
      </c>
      <c r="AX5207" t="s">
        <v>937</v>
      </c>
      <c r="AY5207">
        <v>153</v>
      </c>
      <c r="AZ5207">
        <v>6030</v>
      </c>
      <c r="BA5207" t="s">
        <v>21400</v>
      </c>
      <c r="BB5207" t="s">
        <v>937</v>
      </c>
      <c r="BC5207">
        <v>153</v>
      </c>
      <c r="BD5207">
        <v>6030</v>
      </c>
      <c r="BE5207" t="s">
        <v>14552</v>
      </c>
      <c r="BF5207" t="s">
        <v>937</v>
      </c>
      <c r="BH5207">
        <v>159</v>
      </c>
      <c r="BI5207">
        <v>6030</v>
      </c>
      <c r="BJ5207" t="s">
        <v>7904</v>
      </c>
      <c r="BK5207" t="s">
        <v>937</v>
      </c>
    </row>
    <row r="5208" spans="43:63" x14ac:dyDescent="0.2">
      <c r="AQ5208">
        <v>152</v>
      </c>
      <c r="AR5208">
        <v>6040</v>
      </c>
      <c r="AS5208" t="s">
        <v>35147</v>
      </c>
      <c r="AT5208" t="s">
        <v>937</v>
      </c>
      <c r="AU5208">
        <v>152</v>
      </c>
      <c r="AV5208">
        <v>6040</v>
      </c>
      <c r="AW5208" t="s">
        <v>28249</v>
      </c>
      <c r="AX5208" t="s">
        <v>937</v>
      </c>
      <c r="AY5208">
        <v>153</v>
      </c>
      <c r="AZ5208">
        <v>6040</v>
      </c>
      <c r="BA5208" t="s">
        <v>21401</v>
      </c>
      <c r="BB5208" t="s">
        <v>937</v>
      </c>
      <c r="BC5208">
        <v>153</v>
      </c>
      <c r="BD5208">
        <v>6040</v>
      </c>
      <c r="BE5208" t="s">
        <v>14553</v>
      </c>
      <c r="BF5208" t="s">
        <v>937</v>
      </c>
      <c r="BH5208">
        <v>159</v>
      </c>
      <c r="BI5208">
        <v>6040</v>
      </c>
      <c r="BJ5208" t="s">
        <v>7905</v>
      </c>
      <c r="BK5208" t="s">
        <v>937</v>
      </c>
    </row>
    <row r="5209" spans="43:63" x14ac:dyDescent="0.2">
      <c r="AQ5209">
        <v>152</v>
      </c>
      <c r="AR5209">
        <v>6070</v>
      </c>
      <c r="AS5209" t="s">
        <v>35148</v>
      </c>
      <c r="AT5209" t="s">
        <v>937</v>
      </c>
      <c r="AU5209">
        <v>152</v>
      </c>
      <c r="AV5209">
        <v>6070</v>
      </c>
      <c r="AW5209" t="s">
        <v>28250</v>
      </c>
      <c r="AX5209" t="s">
        <v>937</v>
      </c>
      <c r="AY5209">
        <v>153</v>
      </c>
      <c r="AZ5209">
        <v>6070</v>
      </c>
      <c r="BA5209" t="s">
        <v>21402</v>
      </c>
      <c r="BB5209" t="s">
        <v>937</v>
      </c>
      <c r="BC5209">
        <v>153</v>
      </c>
      <c r="BD5209">
        <v>6070</v>
      </c>
      <c r="BE5209" t="s">
        <v>14554</v>
      </c>
      <c r="BF5209" t="s">
        <v>937</v>
      </c>
      <c r="BH5209">
        <v>159</v>
      </c>
      <c r="BI5209">
        <v>6070</v>
      </c>
      <c r="BJ5209" t="s">
        <v>7906</v>
      </c>
      <c r="BK5209" t="s">
        <v>937</v>
      </c>
    </row>
    <row r="5210" spans="43:63" x14ac:dyDescent="0.2">
      <c r="AQ5210">
        <v>152</v>
      </c>
      <c r="AR5210">
        <v>6080</v>
      </c>
      <c r="AS5210" t="s">
        <v>35149</v>
      </c>
      <c r="AT5210" t="s">
        <v>936</v>
      </c>
      <c r="AU5210">
        <v>152</v>
      </c>
      <c r="AV5210">
        <v>6080</v>
      </c>
      <c r="AW5210" t="s">
        <v>28251</v>
      </c>
      <c r="AX5210" t="s">
        <v>936</v>
      </c>
      <c r="AY5210">
        <v>153</v>
      </c>
      <c r="AZ5210">
        <v>6080</v>
      </c>
      <c r="BA5210" t="s">
        <v>21403</v>
      </c>
      <c r="BB5210" t="s">
        <v>937</v>
      </c>
      <c r="BC5210">
        <v>153</v>
      </c>
      <c r="BD5210">
        <v>6080</v>
      </c>
      <c r="BE5210" t="s">
        <v>14555</v>
      </c>
      <c r="BF5210" t="s">
        <v>937</v>
      </c>
      <c r="BH5210">
        <v>159</v>
      </c>
      <c r="BI5210">
        <v>6080</v>
      </c>
      <c r="BJ5210" t="s">
        <v>7907</v>
      </c>
      <c r="BK5210" t="s">
        <v>937</v>
      </c>
    </row>
    <row r="5211" spans="43:63" x14ac:dyDescent="0.2">
      <c r="AQ5211">
        <v>152</v>
      </c>
      <c r="AR5211">
        <v>6090</v>
      </c>
      <c r="AS5211" t="s">
        <v>35150</v>
      </c>
      <c r="AT5211" t="s">
        <v>937</v>
      </c>
      <c r="AU5211">
        <v>152</v>
      </c>
      <c r="AV5211">
        <v>6090</v>
      </c>
      <c r="AW5211" t="s">
        <v>28252</v>
      </c>
      <c r="AX5211" t="s">
        <v>937</v>
      </c>
      <c r="AY5211">
        <v>153</v>
      </c>
      <c r="AZ5211">
        <v>6090</v>
      </c>
      <c r="BA5211" t="s">
        <v>21404</v>
      </c>
      <c r="BB5211" t="s">
        <v>937</v>
      </c>
      <c r="BC5211">
        <v>153</v>
      </c>
      <c r="BD5211">
        <v>6090</v>
      </c>
      <c r="BE5211" t="s">
        <v>14556</v>
      </c>
      <c r="BF5211" t="s">
        <v>937</v>
      </c>
      <c r="BH5211">
        <v>159</v>
      </c>
      <c r="BI5211">
        <v>6090</v>
      </c>
      <c r="BJ5211" t="s">
        <v>7908</v>
      </c>
      <c r="BK5211" t="s">
        <v>937</v>
      </c>
    </row>
    <row r="5212" spans="43:63" x14ac:dyDescent="0.2">
      <c r="AQ5212">
        <v>152</v>
      </c>
      <c r="AR5212">
        <v>6100</v>
      </c>
      <c r="AS5212" t="s">
        <v>35151</v>
      </c>
      <c r="AT5212" t="s">
        <v>937</v>
      </c>
      <c r="AU5212">
        <v>152</v>
      </c>
      <c r="AV5212">
        <v>6100</v>
      </c>
      <c r="AW5212" t="s">
        <v>28253</v>
      </c>
      <c r="AX5212" t="s">
        <v>937</v>
      </c>
      <c r="AY5212">
        <v>153</v>
      </c>
      <c r="AZ5212">
        <v>6100</v>
      </c>
      <c r="BA5212" t="s">
        <v>21405</v>
      </c>
      <c r="BB5212" t="s">
        <v>937</v>
      </c>
      <c r="BC5212">
        <v>153</v>
      </c>
      <c r="BD5212">
        <v>6100</v>
      </c>
      <c r="BE5212" t="s">
        <v>14557</v>
      </c>
      <c r="BF5212" t="s">
        <v>937</v>
      </c>
      <c r="BH5212">
        <v>159</v>
      </c>
      <c r="BI5212">
        <v>6100</v>
      </c>
      <c r="BJ5212" t="s">
        <v>7909</v>
      </c>
      <c r="BK5212" t="s">
        <v>937</v>
      </c>
    </row>
    <row r="5213" spans="43:63" x14ac:dyDescent="0.2">
      <c r="AQ5213">
        <v>152</v>
      </c>
      <c r="AR5213">
        <v>6101</v>
      </c>
      <c r="AS5213" t="s">
        <v>35152</v>
      </c>
      <c r="AT5213" t="s">
        <v>937</v>
      </c>
      <c r="AU5213">
        <v>152</v>
      </c>
      <c r="AV5213">
        <v>6101</v>
      </c>
      <c r="AW5213" t="s">
        <v>28254</v>
      </c>
      <c r="AX5213" t="s">
        <v>937</v>
      </c>
      <c r="AY5213">
        <v>153</v>
      </c>
      <c r="AZ5213">
        <v>6101</v>
      </c>
      <c r="BA5213" t="s">
        <v>21406</v>
      </c>
      <c r="BB5213" t="s">
        <v>937</v>
      </c>
      <c r="BC5213">
        <v>153</v>
      </c>
      <c r="BD5213">
        <v>6101</v>
      </c>
      <c r="BE5213" t="s">
        <v>14558</v>
      </c>
      <c r="BF5213" t="s">
        <v>937</v>
      </c>
      <c r="BH5213">
        <v>159</v>
      </c>
      <c r="BI5213">
        <v>6101</v>
      </c>
      <c r="BJ5213" t="s">
        <v>7910</v>
      </c>
      <c r="BK5213" t="s">
        <v>937</v>
      </c>
    </row>
    <row r="5214" spans="43:63" x14ac:dyDescent="0.2">
      <c r="AQ5214">
        <v>152</v>
      </c>
      <c r="AR5214">
        <v>6110</v>
      </c>
      <c r="AS5214" t="s">
        <v>35153</v>
      </c>
      <c r="AT5214" t="s">
        <v>936</v>
      </c>
      <c r="AU5214">
        <v>152</v>
      </c>
      <c r="AV5214">
        <v>6110</v>
      </c>
      <c r="AW5214" t="s">
        <v>28255</v>
      </c>
      <c r="AX5214" t="s">
        <v>936</v>
      </c>
      <c r="AY5214">
        <v>153</v>
      </c>
      <c r="AZ5214">
        <v>6110</v>
      </c>
      <c r="BA5214" t="s">
        <v>21407</v>
      </c>
      <c r="BB5214" t="s">
        <v>936</v>
      </c>
      <c r="BC5214">
        <v>153</v>
      </c>
      <c r="BD5214">
        <v>6110</v>
      </c>
      <c r="BE5214" t="s">
        <v>14559</v>
      </c>
      <c r="BF5214" t="s">
        <v>936</v>
      </c>
      <c r="BH5214">
        <v>159</v>
      </c>
      <c r="BI5214">
        <v>6110</v>
      </c>
      <c r="BJ5214" t="s">
        <v>7911</v>
      </c>
      <c r="BK5214" t="s">
        <v>936</v>
      </c>
    </row>
    <row r="5215" spans="43:63" x14ac:dyDescent="0.2">
      <c r="AQ5215">
        <v>152</v>
      </c>
      <c r="AR5215">
        <v>6130</v>
      </c>
      <c r="AS5215" t="s">
        <v>35154</v>
      </c>
      <c r="AT5215" t="s">
        <v>936</v>
      </c>
      <c r="AU5215">
        <v>152</v>
      </c>
      <c r="AV5215">
        <v>6130</v>
      </c>
      <c r="AW5215" t="s">
        <v>28256</v>
      </c>
      <c r="AX5215" t="s">
        <v>936</v>
      </c>
      <c r="AY5215">
        <v>153</v>
      </c>
      <c r="AZ5215">
        <v>6130</v>
      </c>
      <c r="BA5215" t="s">
        <v>21408</v>
      </c>
      <c r="BB5215" t="s">
        <v>937</v>
      </c>
      <c r="BC5215">
        <v>153</v>
      </c>
      <c r="BD5215">
        <v>6130</v>
      </c>
      <c r="BE5215" t="s">
        <v>14560</v>
      </c>
      <c r="BF5215" t="s">
        <v>937</v>
      </c>
      <c r="BH5215">
        <v>159</v>
      </c>
      <c r="BI5215">
        <v>6130</v>
      </c>
      <c r="BJ5215" t="s">
        <v>7912</v>
      </c>
      <c r="BK5215" t="s">
        <v>937</v>
      </c>
    </row>
    <row r="5216" spans="43:63" x14ac:dyDescent="0.2">
      <c r="AQ5216">
        <v>152</v>
      </c>
      <c r="AR5216">
        <v>6131</v>
      </c>
      <c r="AS5216" t="s">
        <v>35155</v>
      </c>
      <c r="AT5216" t="s">
        <v>937</v>
      </c>
      <c r="AU5216">
        <v>152</v>
      </c>
      <c r="AV5216">
        <v>6131</v>
      </c>
      <c r="AW5216" t="s">
        <v>28257</v>
      </c>
      <c r="AX5216" t="s">
        <v>937</v>
      </c>
      <c r="AY5216">
        <v>153</v>
      </c>
      <c r="AZ5216">
        <v>6131</v>
      </c>
      <c r="BA5216" t="s">
        <v>21409</v>
      </c>
      <c r="BB5216" t="s">
        <v>939</v>
      </c>
      <c r="BC5216">
        <v>153</v>
      </c>
      <c r="BD5216">
        <v>6131</v>
      </c>
      <c r="BE5216" t="s">
        <v>14561</v>
      </c>
      <c r="BF5216" t="s">
        <v>939</v>
      </c>
      <c r="BH5216">
        <v>159</v>
      </c>
      <c r="BI5216">
        <v>6131</v>
      </c>
      <c r="BJ5216" t="s">
        <v>7913</v>
      </c>
      <c r="BK5216" t="s">
        <v>937</v>
      </c>
    </row>
    <row r="5217" spans="43:63" x14ac:dyDescent="0.2">
      <c r="AQ5217">
        <v>152</v>
      </c>
      <c r="AR5217">
        <v>6140</v>
      </c>
      <c r="AS5217" t="s">
        <v>35156</v>
      </c>
      <c r="AT5217" t="s">
        <v>937</v>
      </c>
      <c r="AU5217">
        <v>152</v>
      </c>
      <c r="AV5217">
        <v>6140</v>
      </c>
      <c r="AW5217" t="s">
        <v>28258</v>
      </c>
      <c r="AX5217" t="s">
        <v>937</v>
      </c>
      <c r="AY5217">
        <v>153</v>
      </c>
      <c r="AZ5217">
        <v>6140</v>
      </c>
      <c r="BA5217" t="s">
        <v>21410</v>
      </c>
      <c r="BB5217" t="s">
        <v>937</v>
      </c>
      <c r="BC5217">
        <v>153</v>
      </c>
      <c r="BD5217">
        <v>6140</v>
      </c>
      <c r="BE5217" t="s">
        <v>14562</v>
      </c>
      <c r="BF5217" t="s">
        <v>937</v>
      </c>
      <c r="BH5217">
        <v>159</v>
      </c>
      <c r="BI5217">
        <v>6140</v>
      </c>
      <c r="BJ5217" t="s">
        <v>7914</v>
      </c>
      <c r="BK5217" t="s">
        <v>937</v>
      </c>
    </row>
    <row r="5218" spans="43:63" x14ac:dyDescent="0.2">
      <c r="AQ5218">
        <v>152</v>
      </c>
      <c r="AR5218">
        <v>6150</v>
      </c>
      <c r="AS5218" t="s">
        <v>35157</v>
      </c>
      <c r="AT5218" t="s">
        <v>937</v>
      </c>
      <c r="AU5218">
        <v>152</v>
      </c>
      <c r="AV5218">
        <v>6150</v>
      </c>
      <c r="AW5218" t="s">
        <v>28259</v>
      </c>
      <c r="AX5218" t="s">
        <v>937</v>
      </c>
      <c r="AY5218">
        <v>153</v>
      </c>
      <c r="AZ5218">
        <v>6150</v>
      </c>
      <c r="BA5218" t="s">
        <v>21411</v>
      </c>
      <c r="BB5218" t="s">
        <v>937</v>
      </c>
      <c r="BC5218">
        <v>153</v>
      </c>
      <c r="BD5218">
        <v>6150</v>
      </c>
      <c r="BE5218" t="s">
        <v>14563</v>
      </c>
      <c r="BF5218" t="s">
        <v>937</v>
      </c>
      <c r="BH5218">
        <v>159</v>
      </c>
      <c r="BI5218">
        <v>6150</v>
      </c>
      <c r="BJ5218" t="s">
        <v>7915</v>
      </c>
      <c r="BK5218" t="s">
        <v>937</v>
      </c>
    </row>
    <row r="5219" spans="43:63" x14ac:dyDescent="0.2">
      <c r="AQ5219">
        <v>152</v>
      </c>
      <c r="AR5219">
        <v>6160</v>
      </c>
      <c r="AS5219" t="s">
        <v>35158</v>
      </c>
      <c r="AT5219" t="s">
        <v>937</v>
      </c>
      <c r="AU5219">
        <v>152</v>
      </c>
      <c r="AV5219">
        <v>6160</v>
      </c>
      <c r="AW5219" t="s">
        <v>28260</v>
      </c>
      <c r="AX5219" t="s">
        <v>937</v>
      </c>
      <c r="AY5219">
        <v>153</v>
      </c>
      <c r="AZ5219">
        <v>6160</v>
      </c>
      <c r="BA5219" t="s">
        <v>21412</v>
      </c>
      <c r="BB5219" t="s">
        <v>937</v>
      </c>
      <c r="BC5219">
        <v>153</v>
      </c>
      <c r="BD5219">
        <v>6160</v>
      </c>
      <c r="BE5219" t="s">
        <v>14564</v>
      </c>
      <c r="BF5219" t="s">
        <v>937</v>
      </c>
      <c r="BH5219">
        <v>159</v>
      </c>
      <c r="BI5219">
        <v>6160</v>
      </c>
      <c r="BJ5219" t="s">
        <v>7916</v>
      </c>
      <c r="BK5219" t="s">
        <v>937</v>
      </c>
    </row>
    <row r="5220" spans="43:63" x14ac:dyDescent="0.2">
      <c r="AQ5220">
        <v>152</v>
      </c>
      <c r="AR5220">
        <v>6170</v>
      </c>
      <c r="AS5220" t="s">
        <v>35159</v>
      </c>
      <c r="AT5220" t="s">
        <v>938</v>
      </c>
      <c r="AU5220">
        <v>152</v>
      </c>
      <c r="AV5220">
        <v>6170</v>
      </c>
      <c r="AW5220" t="s">
        <v>28261</v>
      </c>
      <c r="AX5220" t="s">
        <v>938</v>
      </c>
      <c r="AY5220">
        <v>153</v>
      </c>
      <c r="AZ5220">
        <v>6170</v>
      </c>
      <c r="BA5220" t="s">
        <v>21413</v>
      </c>
      <c r="BB5220" t="s">
        <v>937</v>
      </c>
      <c r="BC5220">
        <v>153</v>
      </c>
      <c r="BD5220">
        <v>6170</v>
      </c>
      <c r="BE5220" t="s">
        <v>14565</v>
      </c>
      <c r="BF5220" t="s">
        <v>937</v>
      </c>
      <c r="BH5220">
        <v>159</v>
      </c>
      <c r="BI5220">
        <v>6170</v>
      </c>
      <c r="BJ5220" t="s">
        <v>7917</v>
      </c>
      <c r="BK5220" t="s">
        <v>937</v>
      </c>
    </row>
    <row r="5221" spans="43:63" x14ac:dyDescent="0.2">
      <c r="AQ5221">
        <v>152</v>
      </c>
      <c r="AR5221">
        <v>6180</v>
      </c>
      <c r="AS5221" t="s">
        <v>35160</v>
      </c>
      <c r="AT5221" t="s">
        <v>937</v>
      </c>
      <c r="AU5221">
        <v>152</v>
      </c>
      <c r="AV5221">
        <v>6180</v>
      </c>
      <c r="AW5221" t="s">
        <v>28262</v>
      </c>
      <c r="AX5221" t="s">
        <v>937</v>
      </c>
      <c r="AY5221">
        <v>153</v>
      </c>
      <c r="AZ5221">
        <v>6180</v>
      </c>
      <c r="BA5221" t="s">
        <v>21414</v>
      </c>
      <c r="BB5221" t="s">
        <v>937</v>
      </c>
      <c r="BC5221">
        <v>153</v>
      </c>
      <c r="BD5221">
        <v>6180</v>
      </c>
      <c r="BE5221" t="s">
        <v>14566</v>
      </c>
      <c r="BF5221" t="s">
        <v>937</v>
      </c>
      <c r="BH5221">
        <v>159</v>
      </c>
      <c r="BI5221">
        <v>6180</v>
      </c>
      <c r="BJ5221" t="s">
        <v>7918</v>
      </c>
      <c r="BK5221" t="s">
        <v>937</v>
      </c>
    </row>
    <row r="5222" spans="43:63" x14ac:dyDescent="0.2">
      <c r="AQ5222">
        <v>152</v>
      </c>
      <c r="AR5222">
        <v>6190</v>
      </c>
      <c r="AS5222" t="s">
        <v>35161</v>
      </c>
      <c r="AT5222" t="s">
        <v>937</v>
      </c>
      <c r="AU5222">
        <v>152</v>
      </c>
      <c r="AV5222">
        <v>6190</v>
      </c>
      <c r="AW5222" t="s">
        <v>28263</v>
      </c>
      <c r="AX5222" t="s">
        <v>937</v>
      </c>
      <c r="AY5222">
        <v>153</v>
      </c>
      <c r="AZ5222">
        <v>6190</v>
      </c>
      <c r="BA5222" t="s">
        <v>21415</v>
      </c>
      <c r="BB5222" t="s">
        <v>937</v>
      </c>
      <c r="BC5222">
        <v>153</v>
      </c>
      <c r="BD5222">
        <v>6190</v>
      </c>
      <c r="BE5222" t="s">
        <v>14567</v>
      </c>
      <c r="BF5222" t="s">
        <v>937</v>
      </c>
      <c r="BH5222">
        <v>159</v>
      </c>
      <c r="BI5222">
        <v>6190</v>
      </c>
      <c r="BJ5222" t="s">
        <v>7919</v>
      </c>
      <c r="BK5222" t="s">
        <v>937</v>
      </c>
    </row>
    <row r="5223" spans="43:63" x14ac:dyDescent="0.2">
      <c r="AQ5223">
        <v>152</v>
      </c>
      <c r="AR5223">
        <v>6200</v>
      </c>
      <c r="AS5223" t="s">
        <v>35162</v>
      </c>
      <c r="AT5223" t="s">
        <v>938</v>
      </c>
      <c r="AU5223">
        <v>152</v>
      </c>
      <c r="AV5223">
        <v>6200</v>
      </c>
      <c r="AW5223" t="s">
        <v>28264</v>
      </c>
      <c r="AX5223" t="s">
        <v>938</v>
      </c>
      <c r="AY5223">
        <v>153</v>
      </c>
      <c r="AZ5223">
        <v>6200</v>
      </c>
      <c r="BA5223" t="s">
        <v>21416</v>
      </c>
      <c r="BB5223" t="s">
        <v>937</v>
      </c>
      <c r="BC5223">
        <v>153</v>
      </c>
      <c r="BD5223">
        <v>6200</v>
      </c>
      <c r="BE5223" t="s">
        <v>14568</v>
      </c>
      <c r="BF5223" t="s">
        <v>937</v>
      </c>
      <c r="BH5223">
        <v>159</v>
      </c>
      <c r="BI5223">
        <v>6200</v>
      </c>
      <c r="BJ5223" t="s">
        <v>7920</v>
      </c>
      <c r="BK5223" t="s">
        <v>937</v>
      </c>
    </row>
    <row r="5224" spans="43:63" x14ac:dyDescent="0.2">
      <c r="AQ5224">
        <v>152</v>
      </c>
      <c r="AR5224">
        <v>6210</v>
      </c>
      <c r="AS5224" t="s">
        <v>35163</v>
      </c>
      <c r="AT5224" t="s">
        <v>936</v>
      </c>
      <c r="AU5224">
        <v>152</v>
      </c>
      <c r="AV5224">
        <v>6210</v>
      </c>
      <c r="AW5224" t="s">
        <v>28265</v>
      </c>
      <c r="AX5224" t="s">
        <v>936</v>
      </c>
      <c r="AY5224">
        <v>153</v>
      </c>
      <c r="AZ5224">
        <v>6210</v>
      </c>
      <c r="BA5224" t="s">
        <v>21417</v>
      </c>
      <c r="BB5224" t="s">
        <v>937</v>
      </c>
      <c r="BC5224">
        <v>153</v>
      </c>
      <c r="BD5224">
        <v>6210</v>
      </c>
      <c r="BE5224" t="s">
        <v>14569</v>
      </c>
      <c r="BF5224" t="s">
        <v>937</v>
      </c>
      <c r="BH5224">
        <v>159</v>
      </c>
      <c r="BI5224">
        <v>6210</v>
      </c>
      <c r="BJ5224" t="s">
        <v>7921</v>
      </c>
      <c r="BK5224" t="s">
        <v>936</v>
      </c>
    </row>
    <row r="5225" spans="43:63" x14ac:dyDescent="0.2">
      <c r="AQ5225">
        <v>152</v>
      </c>
      <c r="AR5225">
        <v>6240</v>
      </c>
      <c r="AS5225" t="s">
        <v>35164</v>
      </c>
      <c r="AT5225" t="s">
        <v>937</v>
      </c>
      <c r="AU5225">
        <v>152</v>
      </c>
      <c r="AV5225">
        <v>6240</v>
      </c>
      <c r="AW5225" t="s">
        <v>28266</v>
      </c>
      <c r="AX5225" t="s">
        <v>937</v>
      </c>
      <c r="AY5225">
        <v>153</v>
      </c>
      <c r="AZ5225">
        <v>6240</v>
      </c>
      <c r="BA5225" t="s">
        <v>21418</v>
      </c>
      <c r="BB5225" t="s">
        <v>937</v>
      </c>
      <c r="BC5225">
        <v>153</v>
      </c>
      <c r="BD5225">
        <v>6240</v>
      </c>
      <c r="BE5225" t="s">
        <v>14570</v>
      </c>
      <c r="BF5225" t="s">
        <v>937</v>
      </c>
      <c r="BH5225">
        <v>159</v>
      </c>
      <c r="BI5225">
        <v>6240</v>
      </c>
      <c r="BJ5225" t="s">
        <v>7922</v>
      </c>
      <c r="BK5225" t="s">
        <v>937</v>
      </c>
    </row>
    <row r="5226" spans="43:63" x14ac:dyDescent="0.2">
      <c r="AQ5226">
        <v>152</v>
      </c>
      <c r="AR5226">
        <v>6250</v>
      </c>
      <c r="AS5226" t="s">
        <v>35165</v>
      </c>
      <c r="AT5226" t="s">
        <v>936</v>
      </c>
      <c r="AU5226">
        <v>152</v>
      </c>
      <c r="AV5226">
        <v>6250</v>
      </c>
      <c r="AW5226" t="s">
        <v>28267</v>
      </c>
      <c r="AX5226" t="s">
        <v>936</v>
      </c>
      <c r="AY5226">
        <v>153</v>
      </c>
      <c r="AZ5226">
        <v>6250</v>
      </c>
      <c r="BA5226" t="s">
        <v>21419</v>
      </c>
      <c r="BB5226" t="s">
        <v>936</v>
      </c>
      <c r="BC5226">
        <v>153</v>
      </c>
      <c r="BD5226">
        <v>6250</v>
      </c>
      <c r="BE5226" t="s">
        <v>14571</v>
      </c>
      <c r="BF5226" t="s">
        <v>936</v>
      </c>
      <c r="BH5226">
        <v>159</v>
      </c>
      <c r="BI5226">
        <v>6250</v>
      </c>
      <c r="BJ5226" t="s">
        <v>7923</v>
      </c>
      <c r="BK5226" t="s">
        <v>936</v>
      </c>
    </row>
    <row r="5227" spans="43:63" x14ac:dyDescent="0.2">
      <c r="AQ5227">
        <v>152</v>
      </c>
      <c r="AR5227">
        <v>6256</v>
      </c>
      <c r="AS5227" t="s">
        <v>35166</v>
      </c>
      <c r="AT5227" t="s">
        <v>936</v>
      </c>
      <c r="AU5227">
        <v>152</v>
      </c>
      <c r="AV5227">
        <v>6256</v>
      </c>
      <c r="AW5227" t="s">
        <v>28268</v>
      </c>
      <c r="AX5227" t="s">
        <v>936</v>
      </c>
      <c r="AY5227">
        <v>153</v>
      </c>
      <c r="AZ5227">
        <v>6256</v>
      </c>
      <c r="BA5227" t="s">
        <v>21420</v>
      </c>
      <c r="BB5227" t="s">
        <v>936</v>
      </c>
      <c r="BC5227">
        <v>153</v>
      </c>
      <c r="BD5227">
        <v>6256</v>
      </c>
      <c r="BE5227" t="s">
        <v>14572</v>
      </c>
      <c r="BF5227" t="s">
        <v>936</v>
      </c>
      <c r="BH5227">
        <v>159</v>
      </c>
      <c r="BI5227">
        <v>6256</v>
      </c>
      <c r="BJ5227" t="s">
        <v>7924</v>
      </c>
      <c r="BK5227" t="s">
        <v>936</v>
      </c>
    </row>
    <row r="5228" spans="43:63" x14ac:dyDescent="0.2">
      <c r="AQ5228">
        <v>152</v>
      </c>
      <c r="AR5228">
        <v>6260</v>
      </c>
      <c r="AS5228" t="s">
        <v>35167</v>
      </c>
      <c r="AT5228" t="s">
        <v>937</v>
      </c>
      <c r="AU5228">
        <v>152</v>
      </c>
      <c r="AV5228">
        <v>6260</v>
      </c>
      <c r="AW5228" t="s">
        <v>28269</v>
      </c>
      <c r="AX5228" t="s">
        <v>937</v>
      </c>
      <c r="AY5228">
        <v>153</v>
      </c>
      <c r="AZ5228">
        <v>6260</v>
      </c>
      <c r="BA5228" t="s">
        <v>21421</v>
      </c>
      <c r="BB5228" t="s">
        <v>937</v>
      </c>
      <c r="BC5228">
        <v>153</v>
      </c>
      <c r="BD5228">
        <v>6260</v>
      </c>
      <c r="BE5228" t="s">
        <v>14573</v>
      </c>
      <c r="BF5228" t="s">
        <v>937</v>
      </c>
      <c r="BH5228">
        <v>159</v>
      </c>
      <c r="BI5228">
        <v>6260</v>
      </c>
      <c r="BJ5228" t="s">
        <v>7925</v>
      </c>
      <c r="BK5228" t="s">
        <v>937</v>
      </c>
    </row>
    <row r="5229" spans="43:63" x14ac:dyDescent="0.2">
      <c r="AQ5229">
        <v>152</v>
      </c>
      <c r="AR5229">
        <v>6270</v>
      </c>
      <c r="AS5229" t="s">
        <v>35168</v>
      </c>
      <c r="AT5229" t="s">
        <v>937</v>
      </c>
      <c r="AU5229">
        <v>152</v>
      </c>
      <c r="AV5229">
        <v>6270</v>
      </c>
      <c r="AW5229" t="s">
        <v>28270</v>
      </c>
      <c r="AX5229" t="s">
        <v>937</v>
      </c>
      <c r="AY5229">
        <v>153</v>
      </c>
      <c r="AZ5229">
        <v>6270</v>
      </c>
      <c r="BA5229" t="s">
        <v>21422</v>
      </c>
      <c r="BB5229" t="s">
        <v>937</v>
      </c>
      <c r="BC5229">
        <v>153</v>
      </c>
      <c r="BD5229">
        <v>6270</v>
      </c>
      <c r="BE5229" t="s">
        <v>14574</v>
      </c>
      <c r="BF5229" t="s">
        <v>937</v>
      </c>
      <c r="BH5229">
        <v>159</v>
      </c>
      <c r="BI5229">
        <v>6270</v>
      </c>
      <c r="BJ5229" t="s">
        <v>7926</v>
      </c>
      <c r="BK5229" t="s">
        <v>937</v>
      </c>
    </row>
    <row r="5230" spans="43:63" x14ac:dyDescent="0.2">
      <c r="AQ5230">
        <v>152</v>
      </c>
      <c r="AR5230">
        <v>6280</v>
      </c>
      <c r="AS5230" t="s">
        <v>35169</v>
      </c>
      <c r="AT5230" t="s">
        <v>936</v>
      </c>
      <c r="AU5230">
        <v>152</v>
      </c>
      <c r="AV5230">
        <v>6280</v>
      </c>
      <c r="AW5230" t="s">
        <v>28271</v>
      </c>
      <c r="AX5230" t="s">
        <v>936</v>
      </c>
      <c r="AY5230">
        <v>153</v>
      </c>
      <c r="AZ5230">
        <v>6280</v>
      </c>
      <c r="BA5230" t="s">
        <v>21423</v>
      </c>
      <c r="BB5230" t="s">
        <v>937</v>
      </c>
      <c r="BC5230">
        <v>153</v>
      </c>
      <c r="BD5230">
        <v>6280</v>
      </c>
      <c r="BE5230" t="s">
        <v>14575</v>
      </c>
      <c r="BF5230" t="s">
        <v>937</v>
      </c>
      <c r="BH5230">
        <v>159</v>
      </c>
      <c r="BI5230">
        <v>6280</v>
      </c>
      <c r="BJ5230" t="s">
        <v>7927</v>
      </c>
      <c r="BK5230" t="s">
        <v>937</v>
      </c>
    </row>
    <row r="5231" spans="43:63" x14ac:dyDescent="0.2">
      <c r="AQ5231">
        <v>152</v>
      </c>
      <c r="AR5231">
        <v>6290</v>
      </c>
      <c r="AS5231" t="s">
        <v>35170</v>
      </c>
      <c r="AT5231" t="s">
        <v>938</v>
      </c>
      <c r="AU5231">
        <v>152</v>
      </c>
      <c r="AV5231">
        <v>6290</v>
      </c>
      <c r="AW5231" t="s">
        <v>28272</v>
      </c>
      <c r="AX5231" t="s">
        <v>938</v>
      </c>
      <c r="AY5231">
        <v>153</v>
      </c>
      <c r="AZ5231">
        <v>6290</v>
      </c>
      <c r="BA5231" t="s">
        <v>21424</v>
      </c>
      <c r="BB5231" t="s">
        <v>937</v>
      </c>
      <c r="BC5231">
        <v>153</v>
      </c>
      <c r="BD5231">
        <v>6290</v>
      </c>
      <c r="BE5231" t="s">
        <v>14576</v>
      </c>
      <c r="BF5231" t="s">
        <v>937</v>
      </c>
      <c r="BH5231">
        <v>159</v>
      </c>
      <c r="BI5231">
        <v>6290</v>
      </c>
      <c r="BJ5231" t="s">
        <v>7928</v>
      </c>
      <c r="BK5231" t="s">
        <v>937</v>
      </c>
    </row>
    <row r="5232" spans="43:63" x14ac:dyDescent="0.2">
      <c r="AQ5232">
        <v>152</v>
      </c>
      <c r="AR5232">
        <v>6300</v>
      </c>
      <c r="AS5232" t="s">
        <v>35171</v>
      </c>
      <c r="AT5232" t="s">
        <v>938</v>
      </c>
      <c r="AU5232">
        <v>152</v>
      </c>
      <c r="AV5232">
        <v>6300</v>
      </c>
      <c r="AW5232" t="s">
        <v>28273</v>
      </c>
      <c r="AX5232" t="s">
        <v>938</v>
      </c>
      <c r="AY5232">
        <v>153</v>
      </c>
      <c r="AZ5232">
        <v>6300</v>
      </c>
      <c r="BA5232" t="s">
        <v>21425</v>
      </c>
      <c r="BB5232" t="s">
        <v>938</v>
      </c>
      <c r="BC5232">
        <v>153</v>
      </c>
      <c r="BD5232">
        <v>6300</v>
      </c>
      <c r="BE5232" t="s">
        <v>14577</v>
      </c>
      <c r="BF5232" t="s">
        <v>938</v>
      </c>
      <c r="BH5232">
        <v>159</v>
      </c>
      <c r="BI5232">
        <v>6300</v>
      </c>
      <c r="BJ5232" t="s">
        <v>7929</v>
      </c>
      <c r="BK5232" t="s">
        <v>936</v>
      </c>
    </row>
    <row r="5233" spans="43:63" x14ac:dyDescent="0.2">
      <c r="AQ5233">
        <v>152</v>
      </c>
      <c r="AR5233">
        <v>6310</v>
      </c>
      <c r="AS5233" t="s">
        <v>35172</v>
      </c>
      <c r="AT5233" t="s">
        <v>938</v>
      </c>
      <c r="AU5233">
        <v>152</v>
      </c>
      <c r="AV5233">
        <v>6310</v>
      </c>
      <c r="AW5233" t="s">
        <v>28274</v>
      </c>
      <c r="AX5233" t="s">
        <v>938</v>
      </c>
      <c r="AY5233">
        <v>153</v>
      </c>
      <c r="AZ5233">
        <v>6310</v>
      </c>
      <c r="BA5233" t="s">
        <v>21426</v>
      </c>
      <c r="BB5233" t="s">
        <v>938</v>
      </c>
      <c r="BC5233">
        <v>153</v>
      </c>
      <c r="BD5233">
        <v>6310</v>
      </c>
      <c r="BE5233" t="s">
        <v>14578</v>
      </c>
      <c r="BF5233" t="s">
        <v>938</v>
      </c>
      <c r="BH5233">
        <v>159</v>
      </c>
      <c r="BI5233">
        <v>6310</v>
      </c>
      <c r="BJ5233" t="s">
        <v>7930</v>
      </c>
      <c r="BK5233" t="s">
        <v>936</v>
      </c>
    </row>
    <row r="5234" spans="43:63" x14ac:dyDescent="0.2">
      <c r="AQ5234">
        <v>152</v>
      </c>
      <c r="AR5234">
        <v>6320</v>
      </c>
      <c r="AS5234" t="s">
        <v>35173</v>
      </c>
      <c r="AT5234" t="s">
        <v>938</v>
      </c>
      <c r="AU5234">
        <v>152</v>
      </c>
      <c r="AV5234">
        <v>6320</v>
      </c>
      <c r="AW5234" t="s">
        <v>28275</v>
      </c>
      <c r="AX5234" t="s">
        <v>938</v>
      </c>
      <c r="AY5234">
        <v>153</v>
      </c>
      <c r="AZ5234">
        <v>6320</v>
      </c>
      <c r="BA5234" t="s">
        <v>21427</v>
      </c>
      <c r="BB5234" t="s">
        <v>938</v>
      </c>
      <c r="BC5234">
        <v>153</v>
      </c>
      <c r="BD5234">
        <v>6320</v>
      </c>
      <c r="BE5234" t="s">
        <v>14579</v>
      </c>
      <c r="BF5234" t="s">
        <v>938</v>
      </c>
      <c r="BH5234">
        <v>159</v>
      </c>
      <c r="BI5234">
        <v>6320</v>
      </c>
      <c r="BJ5234" t="s">
        <v>7931</v>
      </c>
      <c r="BK5234" t="s">
        <v>938</v>
      </c>
    </row>
    <row r="5235" spans="43:63" x14ac:dyDescent="0.2">
      <c r="AQ5235">
        <v>152</v>
      </c>
      <c r="AR5235">
        <v>6330</v>
      </c>
      <c r="AS5235" t="s">
        <v>35174</v>
      </c>
      <c r="AT5235" t="s">
        <v>936</v>
      </c>
      <c r="AU5235">
        <v>152</v>
      </c>
      <c r="AV5235">
        <v>6330</v>
      </c>
      <c r="AW5235" t="s">
        <v>28276</v>
      </c>
      <c r="AX5235" t="s">
        <v>936</v>
      </c>
      <c r="AY5235">
        <v>153</v>
      </c>
      <c r="AZ5235">
        <v>6330</v>
      </c>
      <c r="BA5235" t="s">
        <v>21428</v>
      </c>
      <c r="BB5235" t="s">
        <v>937</v>
      </c>
      <c r="BC5235">
        <v>153</v>
      </c>
      <c r="BD5235">
        <v>6330</v>
      </c>
      <c r="BE5235" t="s">
        <v>14580</v>
      </c>
      <c r="BF5235" t="s">
        <v>937</v>
      </c>
      <c r="BH5235">
        <v>159</v>
      </c>
      <c r="BI5235">
        <v>6330</v>
      </c>
      <c r="BJ5235" t="s">
        <v>7932</v>
      </c>
      <c r="BK5235" t="s">
        <v>936</v>
      </c>
    </row>
    <row r="5236" spans="43:63" x14ac:dyDescent="0.2">
      <c r="AQ5236">
        <v>152</v>
      </c>
      <c r="AR5236">
        <v>6340</v>
      </c>
      <c r="AS5236" t="s">
        <v>35175</v>
      </c>
      <c r="AT5236" t="s">
        <v>936</v>
      </c>
      <c r="AU5236">
        <v>152</v>
      </c>
      <c r="AV5236">
        <v>6340</v>
      </c>
      <c r="AW5236" t="s">
        <v>28277</v>
      </c>
      <c r="AX5236" t="s">
        <v>936</v>
      </c>
      <c r="AY5236">
        <v>153</v>
      </c>
      <c r="AZ5236">
        <v>6340</v>
      </c>
      <c r="BA5236" t="s">
        <v>21429</v>
      </c>
      <c r="BB5236" t="s">
        <v>936</v>
      </c>
      <c r="BC5236">
        <v>153</v>
      </c>
      <c r="BD5236">
        <v>6340</v>
      </c>
      <c r="BE5236" t="s">
        <v>14581</v>
      </c>
      <c r="BF5236" t="s">
        <v>936</v>
      </c>
      <c r="BH5236">
        <v>159</v>
      </c>
      <c r="BI5236">
        <v>6340</v>
      </c>
      <c r="BJ5236" t="s">
        <v>7933</v>
      </c>
      <c r="BK5236" t="s">
        <v>936</v>
      </c>
    </row>
    <row r="5237" spans="43:63" x14ac:dyDescent="0.2">
      <c r="AQ5237">
        <v>152</v>
      </c>
      <c r="AR5237">
        <v>6350</v>
      </c>
      <c r="AS5237" t="s">
        <v>35176</v>
      </c>
      <c r="AT5237" t="s">
        <v>936</v>
      </c>
      <c r="AU5237">
        <v>152</v>
      </c>
      <c r="AV5237">
        <v>6350</v>
      </c>
      <c r="AW5237" t="s">
        <v>28278</v>
      </c>
      <c r="AX5237" t="s">
        <v>936</v>
      </c>
      <c r="AY5237">
        <v>153</v>
      </c>
      <c r="AZ5237">
        <v>6350</v>
      </c>
      <c r="BA5237" t="s">
        <v>21430</v>
      </c>
      <c r="BB5237" t="s">
        <v>938</v>
      </c>
      <c r="BC5237">
        <v>153</v>
      </c>
      <c r="BD5237">
        <v>6350</v>
      </c>
      <c r="BE5237" t="s">
        <v>14582</v>
      </c>
      <c r="BF5237" t="s">
        <v>938</v>
      </c>
      <c r="BH5237">
        <v>159</v>
      </c>
      <c r="BI5237">
        <v>6350</v>
      </c>
      <c r="BJ5237" t="s">
        <v>7934</v>
      </c>
      <c r="BK5237" t="s">
        <v>938</v>
      </c>
    </row>
    <row r="5238" spans="43:63" x14ac:dyDescent="0.2">
      <c r="AQ5238">
        <v>152</v>
      </c>
      <c r="AR5238">
        <v>6360</v>
      </c>
      <c r="AS5238" t="s">
        <v>35177</v>
      </c>
      <c r="AT5238" t="s">
        <v>936</v>
      </c>
      <c r="AU5238">
        <v>152</v>
      </c>
      <c r="AV5238">
        <v>6360</v>
      </c>
      <c r="AW5238" t="s">
        <v>28279</v>
      </c>
      <c r="AX5238" t="s">
        <v>936</v>
      </c>
      <c r="AY5238">
        <v>153</v>
      </c>
      <c r="AZ5238">
        <v>6360</v>
      </c>
      <c r="BA5238" t="s">
        <v>21431</v>
      </c>
      <c r="BB5238" t="s">
        <v>936</v>
      </c>
      <c r="BC5238">
        <v>153</v>
      </c>
      <c r="BD5238">
        <v>6360</v>
      </c>
      <c r="BE5238" t="s">
        <v>14583</v>
      </c>
      <c r="BF5238" t="s">
        <v>936</v>
      </c>
      <c r="BH5238">
        <v>159</v>
      </c>
      <c r="BI5238">
        <v>6360</v>
      </c>
      <c r="BJ5238" t="s">
        <v>7935</v>
      </c>
      <c r="BK5238" t="s">
        <v>936</v>
      </c>
    </row>
    <row r="5239" spans="43:63" x14ac:dyDescent="0.2">
      <c r="AQ5239">
        <v>152</v>
      </c>
      <c r="AR5239">
        <v>7205</v>
      </c>
      <c r="AS5239" t="s">
        <v>35178</v>
      </c>
      <c r="AT5239" t="s">
        <v>938</v>
      </c>
      <c r="AU5239">
        <v>152</v>
      </c>
      <c r="AV5239">
        <v>7205</v>
      </c>
      <c r="AW5239" t="s">
        <v>28280</v>
      </c>
      <c r="AX5239" t="s">
        <v>936</v>
      </c>
      <c r="AY5239">
        <v>153</v>
      </c>
      <c r="AZ5239">
        <v>7205</v>
      </c>
      <c r="BA5239" t="s">
        <v>21432</v>
      </c>
      <c r="BB5239" t="s">
        <v>937</v>
      </c>
      <c r="BC5239">
        <v>153</v>
      </c>
      <c r="BD5239">
        <v>7205</v>
      </c>
      <c r="BE5239" t="s">
        <v>14584</v>
      </c>
      <c r="BF5239" t="s">
        <v>937</v>
      </c>
      <c r="BH5239">
        <v>159</v>
      </c>
      <c r="BI5239">
        <v>7205</v>
      </c>
      <c r="BJ5239" t="s">
        <v>7936</v>
      </c>
      <c r="BK5239" t="s">
        <v>937</v>
      </c>
    </row>
    <row r="5240" spans="43:63" x14ac:dyDescent="0.2">
      <c r="AQ5240">
        <v>152</v>
      </c>
      <c r="AR5240">
        <v>7206</v>
      </c>
      <c r="AS5240" t="s">
        <v>35179</v>
      </c>
      <c r="AT5240" t="s">
        <v>936</v>
      </c>
      <c r="AU5240">
        <v>152</v>
      </c>
      <c r="AV5240">
        <v>7206</v>
      </c>
      <c r="AW5240" t="s">
        <v>28281</v>
      </c>
      <c r="AX5240" t="s">
        <v>936</v>
      </c>
      <c r="AY5240">
        <v>153</v>
      </c>
      <c r="AZ5240">
        <v>7206</v>
      </c>
      <c r="BA5240" t="s">
        <v>21433</v>
      </c>
      <c r="BB5240" t="s">
        <v>937</v>
      </c>
      <c r="BC5240">
        <v>153</v>
      </c>
      <c r="BD5240">
        <v>7206</v>
      </c>
      <c r="BE5240" t="s">
        <v>14585</v>
      </c>
      <c r="BF5240" t="s">
        <v>937</v>
      </c>
      <c r="BH5240">
        <v>159</v>
      </c>
      <c r="BI5240">
        <v>7206</v>
      </c>
      <c r="BJ5240" t="s">
        <v>7937</v>
      </c>
      <c r="BK5240" t="s">
        <v>937</v>
      </c>
    </row>
    <row r="5241" spans="43:63" x14ac:dyDescent="0.2">
      <c r="AQ5241">
        <v>152</v>
      </c>
      <c r="AR5241">
        <v>7207</v>
      </c>
      <c r="AS5241" t="s">
        <v>35180</v>
      </c>
      <c r="AT5241" t="s">
        <v>936</v>
      </c>
      <c r="AU5241">
        <v>152</v>
      </c>
      <c r="AV5241">
        <v>7207</v>
      </c>
      <c r="AW5241" t="s">
        <v>28282</v>
      </c>
      <c r="AX5241" t="s">
        <v>936</v>
      </c>
      <c r="AY5241">
        <v>153</v>
      </c>
      <c r="AZ5241">
        <v>7207</v>
      </c>
      <c r="BA5241" t="s">
        <v>21434</v>
      </c>
      <c r="BB5241" t="s">
        <v>936</v>
      </c>
      <c r="BC5241">
        <v>153</v>
      </c>
      <c r="BD5241">
        <v>7207</v>
      </c>
      <c r="BE5241" t="s">
        <v>14586</v>
      </c>
      <c r="BF5241" t="s">
        <v>936</v>
      </c>
      <c r="BH5241">
        <v>159</v>
      </c>
      <c r="BI5241">
        <v>7207</v>
      </c>
      <c r="BJ5241" t="s">
        <v>7938</v>
      </c>
      <c r="BK5241" t="s">
        <v>936</v>
      </c>
    </row>
    <row r="5242" spans="43:63" x14ac:dyDescent="0.2">
      <c r="AQ5242">
        <v>152</v>
      </c>
      <c r="AR5242">
        <v>7210</v>
      </c>
      <c r="AS5242" t="s">
        <v>35181</v>
      </c>
      <c r="AT5242" t="s">
        <v>938</v>
      </c>
      <c r="AU5242">
        <v>152</v>
      </c>
      <c r="AV5242">
        <v>7210</v>
      </c>
      <c r="AW5242" t="s">
        <v>28283</v>
      </c>
      <c r="AX5242" t="s">
        <v>938</v>
      </c>
      <c r="AY5242">
        <v>153</v>
      </c>
      <c r="AZ5242">
        <v>7210</v>
      </c>
      <c r="BA5242" t="s">
        <v>21435</v>
      </c>
      <c r="BB5242" t="s">
        <v>937</v>
      </c>
      <c r="BC5242">
        <v>153</v>
      </c>
      <c r="BD5242">
        <v>7210</v>
      </c>
      <c r="BE5242" t="s">
        <v>14587</v>
      </c>
      <c r="BF5242" t="s">
        <v>937</v>
      </c>
      <c r="BH5242">
        <v>159</v>
      </c>
      <c r="BI5242">
        <v>7210</v>
      </c>
      <c r="BJ5242" t="s">
        <v>7939</v>
      </c>
      <c r="BK5242" t="s">
        <v>937</v>
      </c>
    </row>
    <row r="5243" spans="43:63" x14ac:dyDescent="0.2">
      <c r="AQ5243">
        <v>152</v>
      </c>
      <c r="AR5243">
        <v>8073</v>
      </c>
      <c r="AS5243" t="s">
        <v>35182</v>
      </c>
      <c r="AT5243" t="s">
        <v>936</v>
      </c>
      <c r="AU5243">
        <v>152</v>
      </c>
      <c r="AV5243">
        <v>8073</v>
      </c>
      <c r="AW5243" t="s">
        <v>28284</v>
      </c>
      <c r="AX5243" t="s">
        <v>936</v>
      </c>
      <c r="AY5243">
        <v>153</v>
      </c>
      <c r="AZ5243">
        <v>8073</v>
      </c>
      <c r="BA5243" t="s">
        <v>21436</v>
      </c>
      <c r="BB5243" t="s">
        <v>936</v>
      </c>
      <c r="BC5243">
        <v>153</v>
      </c>
      <c r="BD5243">
        <v>8073</v>
      </c>
      <c r="BE5243" t="s">
        <v>14588</v>
      </c>
      <c r="BF5243" t="s">
        <v>936</v>
      </c>
      <c r="BH5243">
        <v>159</v>
      </c>
      <c r="BI5243">
        <v>8073</v>
      </c>
      <c r="BJ5243" t="s">
        <v>7940</v>
      </c>
      <c r="BK5243" t="s">
        <v>936</v>
      </c>
    </row>
    <row r="5244" spans="43:63" x14ac:dyDescent="0.2">
      <c r="AQ5244">
        <v>152</v>
      </c>
      <c r="AR5244">
        <v>8074</v>
      </c>
      <c r="AS5244" t="s">
        <v>35183</v>
      </c>
      <c r="AT5244" t="s">
        <v>937</v>
      </c>
      <c r="AU5244">
        <v>152</v>
      </c>
      <c r="AV5244">
        <v>8074</v>
      </c>
      <c r="AW5244" t="s">
        <v>28285</v>
      </c>
      <c r="AX5244" t="s">
        <v>937</v>
      </c>
      <c r="AY5244">
        <v>153</v>
      </c>
      <c r="AZ5244">
        <v>8074</v>
      </c>
      <c r="BA5244" t="s">
        <v>21437</v>
      </c>
      <c r="BB5244" t="s">
        <v>937</v>
      </c>
      <c r="BC5244">
        <v>153</v>
      </c>
      <c r="BD5244">
        <v>8074</v>
      </c>
      <c r="BE5244" t="s">
        <v>14589</v>
      </c>
      <c r="BF5244" t="s">
        <v>937</v>
      </c>
      <c r="BH5244">
        <v>159</v>
      </c>
      <c r="BI5244">
        <v>8074</v>
      </c>
      <c r="BJ5244" t="s">
        <v>7941</v>
      </c>
      <c r="BK5244" t="s">
        <v>937</v>
      </c>
    </row>
    <row r="5245" spans="43:63" x14ac:dyDescent="0.2">
      <c r="AQ5245">
        <v>152</v>
      </c>
      <c r="AR5245">
        <v>8075</v>
      </c>
      <c r="AS5245" t="s">
        <v>35184</v>
      </c>
      <c r="AT5245" t="s">
        <v>936</v>
      </c>
      <c r="AU5245">
        <v>152</v>
      </c>
      <c r="AV5245">
        <v>8075</v>
      </c>
      <c r="AW5245" t="s">
        <v>28286</v>
      </c>
      <c r="AX5245" t="s">
        <v>936</v>
      </c>
      <c r="AY5245">
        <v>153</v>
      </c>
      <c r="AZ5245">
        <v>8075</v>
      </c>
      <c r="BA5245" t="s">
        <v>21438</v>
      </c>
      <c r="BB5245" t="s">
        <v>937</v>
      </c>
      <c r="BC5245">
        <v>153</v>
      </c>
      <c r="BD5245">
        <v>8075</v>
      </c>
      <c r="BE5245" t="s">
        <v>14590</v>
      </c>
      <c r="BF5245" t="s">
        <v>937</v>
      </c>
      <c r="BH5245">
        <v>159</v>
      </c>
      <c r="BI5245">
        <v>8075</v>
      </c>
      <c r="BJ5245" t="s">
        <v>7942</v>
      </c>
      <c r="BK5245" t="s">
        <v>937</v>
      </c>
    </row>
    <row r="5246" spans="43:63" x14ac:dyDescent="0.2">
      <c r="AQ5246">
        <v>152</v>
      </c>
      <c r="AR5246">
        <v>8076</v>
      </c>
      <c r="AS5246" t="s">
        <v>35185</v>
      </c>
      <c r="AT5246" t="s">
        <v>937</v>
      </c>
      <c r="AU5246">
        <v>152</v>
      </c>
      <c r="AV5246">
        <v>8076</v>
      </c>
      <c r="AW5246" t="s">
        <v>28287</v>
      </c>
      <c r="AX5246" t="s">
        <v>937</v>
      </c>
      <c r="AY5246">
        <v>153</v>
      </c>
      <c r="AZ5246">
        <v>8076</v>
      </c>
      <c r="BA5246" t="s">
        <v>21439</v>
      </c>
      <c r="BB5246" t="s">
        <v>938</v>
      </c>
      <c r="BC5246">
        <v>153</v>
      </c>
      <c r="BD5246">
        <v>8076</v>
      </c>
      <c r="BE5246" t="s">
        <v>14591</v>
      </c>
      <c r="BF5246" t="s">
        <v>938</v>
      </c>
      <c r="BH5246">
        <v>159</v>
      </c>
      <c r="BI5246">
        <v>8076</v>
      </c>
      <c r="BJ5246" t="s">
        <v>7943</v>
      </c>
      <c r="BK5246" t="s">
        <v>938</v>
      </c>
    </row>
    <row r="5247" spans="43:63" x14ac:dyDescent="0.2">
      <c r="AQ5247">
        <v>152</v>
      </c>
      <c r="AR5247">
        <v>8077</v>
      </c>
      <c r="AS5247" t="s">
        <v>35186</v>
      </c>
      <c r="AT5247" t="s">
        <v>937</v>
      </c>
      <c r="AU5247">
        <v>152</v>
      </c>
      <c r="AV5247">
        <v>8077</v>
      </c>
      <c r="AW5247" t="s">
        <v>28288</v>
      </c>
      <c r="AX5247" t="s">
        <v>937</v>
      </c>
      <c r="AY5247">
        <v>153</v>
      </c>
      <c r="AZ5247">
        <v>8077</v>
      </c>
      <c r="BA5247" t="s">
        <v>21440</v>
      </c>
      <c r="BB5247" t="s">
        <v>937</v>
      </c>
      <c r="BC5247">
        <v>153</v>
      </c>
      <c r="BD5247">
        <v>8077</v>
      </c>
      <c r="BE5247" t="s">
        <v>14592</v>
      </c>
      <c r="BF5247" t="s">
        <v>937</v>
      </c>
      <c r="BH5247">
        <v>159</v>
      </c>
      <c r="BI5247">
        <v>8077</v>
      </c>
      <c r="BJ5247" t="s">
        <v>7944</v>
      </c>
      <c r="BK5247" t="s">
        <v>937</v>
      </c>
    </row>
    <row r="5248" spans="43:63" x14ac:dyDescent="0.2">
      <c r="AQ5248">
        <v>152</v>
      </c>
      <c r="AR5248">
        <v>8078</v>
      </c>
      <c r="AS5248" t="s">
        <v>35187</v>
      </c>
      <c r="AT5248" t="s">
        <v>937</v>
      </c>
      <c r="AU5248">
        <v>152</v>
      </c>
      <c r="AV5248">
        <v>8078</v>
      </c>
      <c r="AW5248" t="s">
        <v>28289</v>
      </c>
      <c r="AX5248" t="s">
        <v>937</v>
      </c>
      <c r="AY5248">
        <v>153</v>
      </c>
      <c r="AZ5248">
        <v>8078</v>
      </c>
      <c r="BA5248" t="s">
        <v>21441</v>
      </c>
      <c r="BB5248" t="s">
        <v>937</v>
      </c>
      <c r="BC5248">
        <v>153</v>
      </c>
      <c r="BD5248">
        <v>8078</v>
      </c>
      <c r="BE5248" t="s">
        <v>14593</v>
      </c>
      <c r="BF5248" t="s">
        <v>937</v>
      </c>
      <c r="BH5248">
        <v>159</v>
      </c>
      <c r="BI5248">
        <v>8078</v>
      </c>
      <c r="BJ5248" t="s">
        <v>7945</v>
      </c>
      <c r="BK5248" t="s">
        <v>937</v>
      </c>
    </row>
    <row r="5249" spans="43:63" x14ac:dyDescent="0.2">
      <c r="AQ5249">
        <v>152</v>
      </c>
      <c r="AR5249">
        <v>8079</v>
      </c>
      <c r="AS5249" t="s">
        <v>35188</v>
      </c>
      <c r="AT5249" t="s">
        <v>937</v>
      </c>
      <c r="AU5249">
        <v>152</v>
      </c>
      <c r="AV5249">
        <v>8079</v>
      </c>
      <c r="AW5249" t="s">
        <v>28290</v>
      </c>
      <c r="AX5249" t="s">
        <v>937</v>
      </c>
      <c r="AY5249">
        <v>153</v>
      </c>
      <c r="AZ5249">
        <v>8079</v>
      </c>
      <c r="BA5249" t="s">
        <v>21442</v>
      </c>
      <c r="BB5249" t="s">
        <v>937</v>
      </c>
      <c r="BC5249">
        <v>153</v>
      </c>
      <c r="BD5249">
        <v>8079</v>
      </c>
      <c r="BE5249" t="s">
        <v>14594</v>
      </c>
      <c r="BF5249" t="s">
        <v>937</v>
      </c>
      <c r="BH5249">
        <v>159</v>
      </c>
      <c r="BI5249">
        <v>8079</v>
      </c>
      <c r="BJ5249" t="s">
        <v>7946</v>
      </c>
      <c r="BK5249" t="s">
        <v>937</v>
      </c>
    </row>
    <row r="5250" spans="43:63" x14ac:dyDescent="0.2">
      <c r="AQ5250">
        <v>152</v>
      </c>
      <c r="AR5250">
        <v>8080</v>
      </c>
      <c r="AS5250" t="s">
        <v>35189</v>
      </c>
      <c r="AT5250" t="s">
        <v>938</v>
      </c>
      <c r="AU5250">
        <v>152</v>
      </c>
      <c r="AV5250">
        <v>8080</v>
      </c>
      <c r="AW5250" t="s">
        <v>28291</v>
      </c>
      <c r="AX5250" t="s">
        <v>938</v>
      </c>
      <c r="AY5250">
        <v>153</v>
      </c>
      <c r="AZ5250">
        <v>8080</v>
      </c>
      <c r="BA5250" t="s">
        <v>21443</v>
      </c>
      <c r="BB5250" t="s">
        <v>938</v>
      </c>
      <c r="BC5250">
        <v>153</v>
      </c>
      <c r="BD5250">
        <v>8080</v>
      </c>
      <c r="BE5250" t="s">
        <v>14595</v>
      </c>
      <c r="BF5250" t="s">
        <v>938</v>
      </c>
      <c r="BH5250">
        <v>159</v>
      </c>
      <c r="BI5250">
        <v>8080</v>
      </c>
      <c r="BJ5250" t="s">
        <v>7947</v>
      </c>
      <c r="BK5250" t="s">
        <v>937</v>
      </c>
    </row>
    <row r="5251" spans="43:63" x14ac:dyDescent="0.2">
      <c r="AQ5251">
        <v>152</v>
      </c>
      <c r="AR5251">
        <v>8081</v>
      </c>
      <c r="AS5251" t="s">
        <v>35190</v>
      </c>
      <c r="AT5251" t="s">
        <v>937</v>
      </c>
      <c r="AU5251">
        <v>152</v>
      </c>
      <c r="AV5251">
        <v>8081</v>
      </c>
      <c r="AW5251" t="s">
        <v>28292</v>
      </c>
      <c r="AX5251" t="s">
        <v>937</v>
      </c>
      <c r="AY5251">
        <v>153</v>
      </c>
      <c r="AZ5251">
        <v>8081</v>
      </c>
      <c r="BA5251" t="s">
        <v>21444</v>
      </c>
      <c r="BB5251" t="s">
        <v>937</v>
      </c>
      <c r="BC5251">
        <v>153</v>
      </c>
      <c r="BD5251">
        <v>8081</v>
      </c>
      <c r="BE5251" t="s">
        <v>14596</v>
      </c>
      <c r="BF5251" t="s">
        <v>937</v>
      </c>
      <c r="BH5251">
        <v>159</v>
      </c>
      <c r="BI5251">
        <v>8081</v>
      </c>
      <c r="BJ5251" t="s">
        <v>7948</v>
      </c>
      <c r="BK5251" t="s">
        <v>937</v>
      </c>
    </row>
    <row r="5252" spans="43:63" x14ac:dyDescent="0.2">
      <c r="AQ5252">
        <v>152</v>
      </c>
      <c r="AR5252">
        <v>8082</v>
      </c>
      <c r="AS5252" t="s">
        <v>35191</v>
      </c>
      <c r="AT5252" t="s">
        <v>938</v>
      </c>
      <c r="AU5252">
        <v>152</v>
      </c>
      <c r="AV5252">
        <v>8082</v>
      </c>
      <c r="AW5252" t="s">
        <v>28293</v>
      </c>
      <c r="AX5252" t="s">
        <v>938</v>
      </c>
      <c r="AY5252">
        <v>153</v>
      </c>
      <c r="AZ5252">
        <v>8082</v>
      </c>
      <c r="BA5252" t="s">
        <v>21445</v>
      </c>
      <c r="BB5252" t="s">
        <v>938</v>
      </c>
      <c r="BC5252">
        <v>153</v>
      </c>
      <c r="BD5252">
        <v>8082</v>
      </c>
      <c r="BE5252" t="s">
        <v>14597</v>
      </c>
      <c r="BF5252" t="s">
        <v>938</v>
      </c>
      <c r="BH5252">
        <v>159</v>
      </c>
      <c r="BI5252">
        <v>8082</v>
      </c>
      <c r="BJ5252" t="s">
        <v>7949</v>
      </c>
      <c r="BK5252" t="s">
        <v>938</v>
      </c>
    </row>
    <row r="5253" spans="43:63" x14ac:dyDescent="0.2">
      <c r="AQ5253">
        <v>152</v>
      </c>
      <c r="AR5253">
        <v>8083</v>
      </c>
      <c r="AS5253" t="s">
        <v>35192</v>
      </c>
      <c r="AT5253" t="s">
        <v>937</v>
      </c>
      <c r="AU5253">
        <v>152</v>
      </c>
      <c r="AV5253">
        <v>8083</v>
      </c>
      <c r="AW5253" t="s">
        <v>28294</v>
      </c>
      <c r="AX5253" t="s">
        <v>937</v>
      </c>
      <c r="AY5253">
        <v>153</v>
      </c>
      <c r="AZ5253">
        <v>8083</v>
      </c>
      <c r="BA5253" t="s">
        <v>21446</v>
      </c>
      <c r="BB5253" t="s">
        <v>937</v>
      </c>
      <c r="BC5253">
        <v>153</v>
      </c>
      <c r="BD5253">
        <v>8083</v>
      </c>
      <c r="BE5253" t="s">
        <v>14598</v>
      </c>
      <c r="BF5253" t="s">
        <v>937</v>
      </c>
      <c r="BH5253">
        <v>159</v>
      </c>
      <c r="BI5253">
        <v>8083</v>
      </c>
      <c r="BJ5253" t="s">
        <v>7950</v>
      </c>
      <c r="BK5253" t="s">
        <v>937</v>
      </c>
    </row>
    <row r="5254" spans="43:63" x14ac:dyDescent="0.2">
      <c r="AQ5254">
        <v>152</v>
      </c>
      <c r="AR5254">
        <v>8084</v>
      </c>
      <c r="AS5254" t="s">
        <v>35193</v>
      </c>
      <c r="AT5254" t="s">
        <v>937</v>
      </c>
      <c r="AU5254">
        <v>152</v>
      </c>
      <c r="AV5254">
        <v>8084</v>
      </c>
      <c r="AW5254" t="s">
        <v>28295</v>
      </c>
      <c r="AX5254" t="s">
        <v>937</v>
      </c>
      <c r="AY5254">
        <v>153</v>
      </c>
      <c r="AZ5254">
        <v>8084</v>
      </c>
      <c r="BA5254" t="s">
        <v>21447</v>
      </c>
      <c r="BB5254" t="s">
        <v>937</v>
      </c>
      <c r="BC5254">
        <v>153</v>
      </c>
      <c r="BD5254">
        <v>8084</v>
      </c>
      <c r="BE5254" t="s">
        <v>14599</v>
      </c>
      <c r="BF5254" t="s">
        <v>937</v>
      </c>
      <c r="BH5254">
        <v>159</v>
      </c>
      <c r="BI5254">
        <v>8084</v>
      </c>
      <c r="BJ5254" t="s">
        <v>7951</v>
      </c>
      <c r="BK5254" t="s">
        <v>937</v>
      </c>
    </row>
    <row r="5255" spans="43:63" x14ac:dyDescent="0.2">
      <c r="AQ5255">
        <v>153</v>
      </c>
      <c r="AR5255">
        <v>6010</v>
      </c>
      <c r="AS5255" t="s">
        <v>35194</v>
      </c>
      <c r="AT5255" t="s">
        <v>937</v>
      </c>
      <c r="AU5255">
        <v>153</v>
      </c>
      <c r="AV5255">
        <v>6010</v>
      </c>
      <c r="AW5255" t="s">
        <v>28296</v>
      </c>
      <c r="AX5255" t="s">
        <v>937</v>
      </c>
      <c r="AY5255">
        <v>156</v>
      </c>
      <c r="AZ5255">
        <v>6010</v>
      </c>
      <c r="BA5255" t="s">
        <v>21448</v>
      </c>
      <c r="BB5255" t="s">
        <v>937</v>
      </c>
      <c r="BC5255">
        <v>156</v>
      </c>
      <c r="BD5255">
        <v>6010</v>
      </c>
      <c r="BE5255" t="s">
        <v>14600</v>
      </c>
      <c r="BF5255" t="s">
        <v>937</v>
      </c>
      <c r="BH5255">
        <v>161</v>
      </c>
      <c r="BI5255">
        <v>6010</v>
      </c>
      <c r="BJ5255" t="s">
        <v>7952</v>
      </c>
      <c r="BK5255" t="s">
        <v>937</v>
      </c>
    </row>
    <row r="5256" spans="43:63" x14ac:dyDescent="0.2">
      <c r="AQ5256">
        <v>153</v>
      </c>
      <c r="AR5256">
        <v>6020</v>
      </c>
      <c r="AS5256" t="s">
        <v>35195</v>
      </c>
      <c r="AT5256" t="s">
        <v>937</v>
      </c>
      <c r="AU5256">
        <v>153</v>
      </c>
      <c r="AV5256">
        <v>6020</v>
      </c>
      <c r="AW5256" t="s">
        <v>28297</v>
      </c>
      <c r="AX5256" t="s">
        <v>937</v>
      </c>
      <c r="AY5256">
        <v>156</v>
      </c>
      <c r="AZ5256">
        <v>6020</v>
      </c>
      <c r="BA5256" t="s">
        <v>21449</v>
      </c>
      <c r="BB5256" t="s">
        <v>937</v>
      </c>
      <c r="BC5256">
        <v>156</v>
      </c>
      <c r="BD5256">
        <v>6020</v>
      </c>
      <c r="BE5256" t="s">
        <v>14601</v>
      </c>
      <c r="BF5256" t="s">
        <v>937</v>
      </c>
      <c r="BH5256">
        <v>161</v>
      </c>
      <c r="BI5256">
        <v>6020</v>
      </c>
      <c r="BJ5256" t="s">
        <v>7953</v>
      </c>
      <c r="BK5256" t="s">
        <v>937</v>
      </c>
    </row>
    <row r="5257" spans="43:63" x14ac:dyDescent="0.2">
      <c r="AQ5257">
        <v>153</v>
      </c>
      <c r="AR5257">
        <v>6030</v>
      </c>
      <c r="AS5257" t="s">
        <v>35196</v>
      </c>
      <c r="AT5257" t="s">
        <v>937</v>
      </c>
      <c r="AU5257">
        <v>153</v>
      </c>
      <c r="AV5257">
        <v>6030</v>
      </c>
      <c r="AW5257" t="s">
        <v>28298</v>
      </c>
      <c r="AX5257" t="s">
        <v>937</v>
      </c>
      <c r="AY5257">
        <v>156</v>
      </c>
      <c r="AZ5257">
        <v>6030</v>
      </c>
      <c r="BA5257" t="s">
        <v>21450</v>
      </c>
      <c r="BB5257" t="s">
        <v>937</v>
      </c>
      <c r="BC5257">
        <v>156</v>
      </c>
      <c r="BD5257">
        <v>6030</v>
      </c>
      <c r="BE5257" t="s">
        <v>14602</v>
      </c>
      <c r="BF5257" t="s">
        <v>937</v>
      </c>
      <c r="BH5257">
        <v>161</v>
      </c>
      <c r="BI5257">
        <v>6030</v>
      </c>
      <c r="BJ5257" t="s">
        <v>7954</v>
      </c>
      <c r="BK5257" t="s">
        <v>937</v>
      </c>
    </row>
    <row r="5258" spans="43:63" x14ac:dyDescent="0.2">
      <c r="AQ5258">
        <v>153</v>
      </c>
      <c r="AR5258">
        <v>6040</v>
      </c>
      <c r="AS5258" t="s">
        <v>35197</v>
      </c>
      <c r="AT5258" t="s">
        <v>937</v>
      </c>
      <c r="AU5258">
        <v>153</v>
      </c>
      <c r="AV5258">
        <v>6040</v>
      </c>
      <c r="AW5258" t="s">
        <v>28299</v>
      </c>
      <c r="AX5258" t="s">
        <v>937</v>
      </c>
      <c r="AY5258">
        <v>156</v>
      </c>
      <c r="AZ5258">
        <v>6040</v>
      </c>
      <c r="BA5258" t="s">
        <v>21451</v>
      </c>
      <c r="BB5258" t="s">
        <v>937</v>
      </c>
      <c r="BC5258">
        <v>156</v>
      </c>
      <c r="BD5258">
        <v>6040</v>
      </c>
      <c r="BE5258" t="s">
        <v>14603</v>
      </c>
      <c r="BF5258" t="s">
        <v>937</v>
      </c>
      <c r="BH5258">
        <v>161</v>
      </c>
      <c r="BI5258">
        <v>6040</v>
      </c>
      <c r="BJ5258" t="s">
        <v>7955</v>
      </c>
      <c r="BK5258" t="s">
        <v>937</v>
      </c>
    </row>
    <row r="5259" spans="43:63" x14ac:dyDescent="0.2">
      <c r="AQ5259">
        <v>153</v>
      </c>
      <c r="AR5259">
        <v>6070</v>
      </c>
      <c r="AS5259" t="s">
        <v>35198</v>
      </c>
      <c r="AT5259" t="s">
        <v>937</v>
      </c>
      <c r="AU5259">
        <v>153</v>
      </c>
      <c r="AV5259">
        <v>6070</v>
      </c>
      <c r="AW5259" t="s">
        <v>28300</v>
      </c>
      <c r="AX5259" t="s">
        <v>937</v>
      </c>
      <c r="AY5259">
        <v>156</v>
      </c>
      <c r="AZ5259">
        <v>6070</v>
      </c>
      <c r="BA5259" t="s">
        <v>21452</v>
      </c>
      <c r="BB5259" t="s">
        <v>937</v>
      </c>
      <c r="BC5259">
        <v>156</v>
      </c>
      <c r="BD5259">
        <v>6070</v>
      </c>
      <c r="BE5259" t="s">
        <v>14604</v>
      </c>
      <c r="BF5259" t="s">
        <v>937</v>
      </c>
      <c r="BH5259">
        <v>161</v>
      </c>
      <c r="BI5259">
        <v>6070</v>
      </c>
      <c r="BJ5259" t="s">
        <v>7956</v>
      </c>
      <c r="BK5259" t="s">
        <v>937</v>
      </c>
    </row>
    <row r="5260" spans="43:63" x14ac:dyDescent="0.2">
      <c r="AQ5260">
        <v>153</v>
      </c>
      <c r="AR5260">
        <v>6080</v>
      </c>
      <c r="AS5260" t="s">
        <v>35199</v>
      </c>
      <c r="AT5260" t="s">
        <v>937</v>
      </c>
      <c r="AU5260">
        <v>153</v>
      </c>
      <c r="AV5260">
        <v>6080</v>
      </c>
      <c r="AW5260" t="s">
        <v>28301</v>
      </c>
      <c r="AX5260" t="s">
        <v>937</v>
      </c>
      <c r="AY5260">
        <v>156</v>
      </c>
      <c r="AZ5260">
        <v>6080</v>
      </c>
      <c r="BA5260" t="s">
        <v>21453</v>
      </c>
      <c r="BB5260" t="s">
        <v>936</v>
      </c>
      <c r="BC5260">
        <v>156</v>
      </c>
      <c r="BD5260">
        <v>6080</v>
      </c>
      <c r="BE5260" t="s">
        <v>14605</v>
      </c>
      <c r="BF5260" t="s">
        <v>936</v>
      </c>
      <c r="BH5260">
        <v>161</v>
      </c>
      <c r="BI5260">
        <v>6080</v>
      </c>
      <c r="BJ5260" t="s">
        <v>7957</v>
      </c>
      <c r="BK5260" t="s">
        <v>936</v>
      </c>
    </row>
    <row r="5261" spans="43:63" x14ac:dyDescent="0.2">
      <c r="AQ5261">
        <v>153</v>
      </c>
      <c r="AR5261">
        <v>6090</v>
      </c>
      <c r="AS5261" t="s">
        <v>35200</v>
      </c>
      <c r="AT5261" t="s">
        <v>937</v>
      </c>
      <c r="AU5261">
        <v>153</v>
      </c>
      <c r="AV5261">
        <v>6090</v>
      </c>
      <c r="AW5261" t="s">
        <v>28302</v>
      </c>
      <c r="AX5261" t="s">
        <v>937</v>
      </c>
      <c r="AY5261">
        <v>156</v>
      </c>
      <c r="AZ5261">
        <v>6090</v>
      </c>
      <c r="BA5261" t="s">
        <v>21454</v>
      </c>
      <c r="BB5261" t="s">
        <v>937</v>
      </c>
      <c r="BC5261">
        <v>156</v>
      </c>
      <c r="BD5261">
        <v>6090</v>
      </c>
      <c r="BE5261" t="s">
        <v>14606</v>
      </c>
      <c r="BF5261" t="s">
        <v>937</v>
      </c>
      <c r="BH5261">
        <v>161</v>
      </c>
      <c r="BI5261">
        <v>6090</v>
      </c>
      <c r="BJ5261" t="s">
        <v>7958</v>
      </c>
      <c r="BK5261" t="s">
        <v>937</v>
      </c>
    </row>
    <row r="5262" spans="43:63" x14ac:dyDescent="0.2">
      <c r="AQ5262">
        <v>153</v>
      </c>
      <c r="AR5262">
        <v>6100</v>
      </c>
      <c r="AS5262" t="s">
        <v>35201</v>
      </c>
      <c r="AT5262" t="s">
        <v>937</v>
      </c>
      <c r="AU5262">
        <v>153</v>
      </c>
      <c r="AV5262">
        <v>6100</v>
      </c>
      <c r="AW5262" t="s">
        <v>28303</v>
      </c>
      <c r="AX5262" t="s">
        <v>937</v>
      </c>
      <c r="AY5262">
        <v>156</v>
      </c>
      <c r="AZ5262">
        <v>6100</v>
      </c>
      <c r="BA5262" t="s">
        <v>21455</v>
      </c>
      <c r="BB5262" t="s">
        <v>937</v>
      </c>
      <c r="BC5262">
        <v>156</v>
      </c>
      <c r="BD5262">
        <v>6100</v>
      </c>
      <c r="BE5262" t="s">
        <v>14607</v>
      </c>
      <c r="BF5262" t="s">
        <v>937</v>
      </c>
      <c r="BH5262">
        <v>161</v>
      </c>
      <c r="BI5262">
        <v>6100</v>
      </c>
      <c r="BJ5262" t="s">
        <v>7959</v>
      </c>
      <c r="BK5262" t="s">
        <v>937</v>
      </c>
    </row>
    <row r="5263" spans="43:63" x14ac:dyDescent="0.2">
      <c r="AQ5263">
        <v>153</v>
      </c>
      <c r="AR5263">
        <v>6101</v>
      </c>
      <c r="AS5263" t="s">
        <v>35202</v>
      </c>
      <c r="AT5263" t="s">
        <v>937</v>
      </c>
      <c r="AU5263">
        <v>153</v>
      </c>
      <c r="AV5263">
        <v>6101</v>
      </c>
      <c r="AW5263" t="s">
        <v>28304</v>
      </c>
      <c r="AX5263" t="s">
        <v>937</v>
      </c>
      <c r="AY5263">
        <v>156</v>
      </c>
      <c r="AZ5263">
        <v>6101</v>
      </c>
      <c r="BA5263" t="s">
        <v>21456</v>
      </c>
      <c r="BB5263" t="s">
        <v>939</v>
      </c>
      <c r="BC5263">
        <v>156</v>
      </c>
      <c r="BD5263">
        <v>6101</v>
      </c>
      <c r="BE5263" t="s">
        <v>14608</v>
      </c>
      <c r="BF5263" t="s">
        <v>939</v>
      </c>
      <c r="BH5263">
        <v>161</v>
      </c>
      <c r="BI5263">
        <v>6101</v>
      </c>
      <c r="BJ5263" t="s">
        <v>7960</v>
      </c>
      <c r="BK5263" t="s">
        <v>936</v>
      </c>
    </row>
    <row r="5264" spans="43:63" x14ac:dyDescent="0.2">
      <c r="AQ5264">
        <v>153</v>
      </c>
      <c r="AR5264">
        <v>6110</v>
      </c>
      <c r="AS5264" t="s">
        <v>35203</v>
      </c>
      <c r="AT5264" t="s">
        <v>936</v>
      </c>
      <c r="AU5264">
        <v>153</v>
      </c>
      <c r="AV5264">
        <v>6110</v>
      </c>
      <c r="AW5264" t="s">
        <v>28305</v>
      </c>
      <c r="AX5264" t="s">
        <v>936</v>
      </c>
      <c r="AY5264">
        <v>156</v>
      </c>
      <c r="AZ5264">
        <v>6110</v>
      </c>
      <c r="BA5264" t="s">
        <v>21457</v>
      </c>
      <c r="BB5264" t="s">
        <v>938</v>
      </c>
      <c r="BC5264">
        <v>156</v>
      </c>
      <c r="BD5264">
        <v>6110</v>
      </c>
      <c r="BE5264" t="s">
        <v>14609</v>
      </c>
      <c r="BF5264" t="s">
        <v>938</v>
      </c>
      <c r="BH5264">
        <v>161</v>
      </c>
      <c r="BI5264">
        <v>6110</v>
      </c>
      <c r="BJ5264" t="s">
        <v>7961</v>
      </c>
      <c r="BK5264" t="s">
        <v>936</v>
      </c>
    </row>
    <row r="5265" spans="43:63" x14ac:dyDescent="0.2">
      <c r="AQ5265">
        <v>153</v>
      </c>
      <c r="AR5265">
        <v>6130</v>
      </c>
      <c r="AS5265" t="s">
        <v>35204</v>
      </c>
      <c r="AT5265" t="s">
        <v>937</v>
      </c>
      <c r="AU5265">
        <v>153</v>
      </c>
      <c r="AV5265">
        <v>6130</v>
      </c>
      <c r="AW5265" t="s">
        <v>28306</v>
      </c>
      <c r="AX5265" t="s">
        <v>937</v>
      </c>
      <c r="AY5265">
        <v>156</v>
      </c>
      <c r="AZ5265">
        <v>6130</v>
      </c>
      <c r="BA5265" t="s">
        <v>21458</v>
      </c>
      <c r="BB5265" t="s">
        <v>936</v>
      </c>
      <c r="BC5265">
        <v>156</v>
      </c>
      <c r="BD5265">
        <v>6130</v>
      </c>
      <c r="BE5265" t="s">
        <v>14610</v>
      </c>
      <c r="BF5265" t="s">
        <v>936</v>
      </c>
      <c r="BH5265">
        <v>161</v>
      </c>
      <c r="BI5265">
        <v>6130</v>
      </c>
      <c r="BJ5265" t="s">
        <v>7962</v>
      </c>
      <c r="BK5265" t="s">
        <v>936</v>
      </c>
    </row>
    <row r="5266" spans="43:63" x14ac:dyDescent="0.2">
      <c r="AQ5266">
        <v>153</v>
      </c>
      <c r="AR5266">
        <v>6131</v>
      </c>
      <c r="AS5266" t="s">
        <v>35205</v>
      </c>
      <c r="AT5266" t="s">
        <v>939</v>
      </c>
      <c r="AU5266">
        <v>153</v>
      </c>
      <c r="AV5266">
        <v>6131</v>
      </c>
      <c r="AW5266" t="s">
        <v>28307</v>
      </c>
      <c r="AX5266" t="s">
        <v>939</v>
      </c>
      <c r="AY5266">
        <v>156</v>
      </c>
      <c r="AZ5266">
        <v>6131</v>
      </c>
      <c r="BA5266" t="s">
        <v>21459</v>
      </c>
      <c r="BB5266" t="s">
        <v>939</v>
      </c>
      <c r="BC5266">
        <v>156</v>
      </c>
      <c r="BD5266">
        <v>6131</v>
      </c>
      <c r="BE5266" t="s">
        <v>14611</v>
      </c>
      <c r="BF5266" t="s">
        <v>939</v>
      </c>
      <c r="BH5266">
        <v>161</v>
      </c>
      <c r="BI5266">
        <v>6131</v>
      </c>
      <c r="BJ5266" t="s">
        <v>7963</v>
      </c>
      <c r="BK5266" t="s">
        <v>936</v>
      </c>
    </row>
    <row r="5267" spans="43:63" x14ac:dyDescent="0.2">
      <c r="AQ5267">
        <v>153</v>
      </c>
      <c r="AR5267">
        <v>6140</v>
      </c>
      <c r="AS5267" t="s">
        <v>35206</v>
      </c>
      <c r="AT5267" t="s">
        <v>937</v>
      </c>
      <c r="AU5267">
        <v>153</v>
      </c>
      <c r="AV5267">
        <v>6140</v>
      </c>
      <c r="AW5267" t="s">
        <v>28308</v>
      </c>
      <c r="AX5267" t="s">
        <v>937</v>
      </c>
      <c r="AY5267">
        <v>156</v>
      </c>
      <c r="AZ5267">
        <v>6140</v>
      </c>
      <c r="BA5267" t="s">
        <v>21460</v>
      </c>
      <c r="BB5267" t="s">
        <v>937</v>
      </c>
      <c r="BC5267">
        <v>156</v>
      </c>
      <c r="BD5267">
        <v>6140</v>
      </c>
      <c r="BE5267" t="s">
        <v>14612</v>
      </c>
      <c r="BF5267" t="s">
        <v>937</v>
      </c>
      <c r="BH5267">
        <v>161</v>
      </c>
      <c r="BI5267">
        <v>6140</v>
      </c>
      <c r="BJ5267" t="s">
        <v>7964</v>
      </c>
      <c r="BK5267" t="s">
        <v>937</v>
      </c>
    </row>
    <row r="5268" spans="43:63" x14ac:dyDescent="0.2">
      <c r="AQ5268">
        <v>153</v>
      </c>
      <c r="AR5268">
        <v>6150</v>
      </c>
      <c r="AS5268" t="s">
        <v>35207</v>
      </c>
      <c r="AT5268" t="s">
        <v>937</v>
      </c>
      <c r="AU5268">
        <v>153</v>
      </c>
      <c r="AV5268">
        <v>6150</v>
      </c>
      <c r="AW5268" t="s">
        <v>28309</v>
      </c>
      <c r="AX5268" t="s">
        <v>937</v>
      </c>
      <c r="AY5268">
        <v>156</v>
      </c>
      <c r="AZ5268">
        <v>6150</v>
      </c>
      <c r="BA5268" t="s">
        <v>21461</v>
      </c>
      <c r="BB5268" t="s">
        <v>937</v>
      </c>
      <c r="BC5268">
        <v>156</v>
      </c>
      <c r="BD5268">
        <v>6150</v>
      </c>
      <c r="BE5268" t="s">
        <v>14613</v>
      </c>
      <c r="BF5268" t="s">
        <v>937</v>
      </c>
      <c r="BH5268">
        <v>161</v>
      </c>
      <c r="BI5268">
        <v>6150</v>
      </c>
      <c r="BJ5268" t="s">
        <v>7965</v>
      </c>
      <c r="BK5268" t="s">
        <v>937</v>
      </c>
    </row>
    <row r="5269" spans="43:63" x14ac:dyDescent="0.2">
      <c r="AQ5269">
        <v>153</v>
      </c>
      <c r="AR5269">
        <v>6160</v>
      </c>
      <c r="AS5269" t="s">
        <v>35208</v>
      </c>
      <c r="AT5269" t="s">
        <v>937</v>
      </c>
      <c r="AU5269">
        <v>153</v>
      </c>
      <c r="AV5269">
        <v>6160</v>
      </c>
      <c r="AW5269" t="s">
        <v>28310</v>
      </c>
      <c r="AX5269" t="s">
        <v>937</v>
      </c>
      <c r="AY5269">
        <v>156</v>
      </c>
      <c r="AZ5269">
        <v>6160</v>
      </c>
      <c r="BA5269" t="s">
        <v>21462</v>
      </c>
      <c r="BB5269" t="s">
        <v>937</v>
      </c>
      <c r="BC5269">
        <v>156</v>
      </c>
      <c r="BD5269">
        <v>6160</v>
      </c>
      <c r="BE5269" t="s">
        <v>14614</v>
      </c>
      <c r="BF5269" t="s">
        <v>937</v>
      </c>
      <c r="BH5269">
        <v>161</v>
      </c>
      <c r="BI5269">
        <v>6160</v>
      </c>
      <c r="BJ5269" t="s">
        <v>7966</v>
      </c>
      <c r="BK5269" t="s">
        <v>937</v>
      </c>
    </row>
    <row r="5270" spans="43:63" x14ac:dyDescent="0.2">
      <c r="AQ5270">
        <v>153</v>
      </c>
      <c r="AR5270">
        <v>6170</v>
      </c>
      <c r="AS5270" t="s">
        <v>35209</v>
      </c>
      <c r="AT5270" t="s">
        <v>937</v>
      </c>
      <c r="AU5270">
        <v>153</v>
      </c>
      <c r="AV5270">
        <v>6170</v>
      </c>
      <c r="AW5270" t="s">
        <v>28311</v>
      </c>
      <c r="AX5270" t="s">
        <v>937</v>
      </c>
      <c r="AY5270">
        <v>156</v>
      </c>
      <c r="AZ5270">
        <v>6170</v>
      </c>
      <c r="BA5270" t="s">
        <v>21463</v>
      </c>
      <c r="BB5270" t="s">
        <v>937</v>
      </c>
      <c r="BC5270">
        <v>156</v>
      </c>
      <c r="BD5270">
        <v>6170</v>
      </c>
      <c r="BE5270" t="s">
        <v>14615</v>
      </c>
      <c r="BF5270" t="s">
        <v>937</v>
      </c>
      <c r="BH5270">
        <v>161</v>
      </c>
      <c r="BI5270">
        <v>6170</v>
      </c>
      <c r="BJ5270" t="s">
        <v>7967</v>
      </c>
      <c r="BK5270" t="s">
        <v>937</v>
      </c>
    </row>
    <row r="5271" spans="43:63" x14ac:dyDescent="0.2">
      <c r="AQ5271">
        <v>153</v>
      </c>
      <c r="AR5271">
        <v>6180</v>
      </c>
      <c r="AS5271" t="s">
        <v>35210</v>
      </c>
      <c r="AT5271" t="s">
        <v>937</v>
      </c>
      <c r="AU5271">
        <v>153</v>
      </c>
      <c r="AV5271">
        <v>6180</v>
      </c>
      <c r="AW5271" t="s">
        <v>28312</v>
      </c>
      <c r="AX5271" t="s">
        <v>937</v>
      </c>
      <c r="AY5271">
        <v>156</v>
      </c>
      <c r="AZ5271">
        <v>6180</v>
      </c>
      <c r="BA5271" t="s">
        <v>21464</v>
      </c>
      <c r="BB5271" t="s">
        <v>937</v>
      </c>
      <c r="BC5271">
        <v>156</v>
      </c>
      <c r="BD5271">
        <v>6180</v>
      </c>
      <c r="BE5271" t="s">
        <v>14616</v>
      </c>
      <c r="BF5271" t="s">
        <v>937</v>
      </c>
      <c r="BH5271">
        <v>161</v>
      </c>
      <c r="BI5271">
        <v>6180</v>
      </c>
      <c r="BJ5271" t="s">
        <v>7968</v>
      </c>
      <c r="BK5271" t="s">
        <v>937</v>
      </c>
    </row>
    <row r="5272" spans="43:63" x14ac:dyDescent="0.2">
      <c r="AQ5272">
        <v>153</v>
      </c>
      <c r="AR5272">
        <v>6190</v>
      </c>
      <c r="AS5272" t="s">
        <v>35211</v>
      </c>
      <c r="AT5272" t="s">
        <v>937</v>
      </c>
      <c r="AU5272">
        <v>153</v>
      </c>
      <c r="AV5272">
        <v>6190</v>
      </c>
      <c r="AW5272" t="s">
        <v>28313</v>
      </c>
      <c r="AX5272" t="s">
        <v>937</v>
      </c>
      <c r="AY5272">
        <v>156</v>
      </c>
      <c r="AZ5272">
        <v>6190</v>
      </c>
      <c r="BA5272" t="s">
        <v>21465</v>
      </c>
      <c r="BB5272" t="s">
        <v>937</v>
      </c>
      <c r="BC5272">
        <v>156</v>
      </c>
      <c r="BD5272">
        <v>6190</v>
      </c>
      <c r="BE5272" t="s">
        <v>14617</v>
      </c>
      <c r="BF5272" t="s">
        <v>937</v>
      </c>
      <c r="BH5272">
        <v>161</v>
      </c>
      <c r="BI5272">
        <v>6190</v>
      </c>
      <c r="BJ5272" t="s">
        <v>7969</v>
      </c>
      <c r="BK5272" t="s">
        <v>937</v>
      </c>
    </row>
    <row r="5273" spans="43:63" x14ac:dyDescent="0.2">
      <c r="AQ5273">
        <v>153</v>
      </c>
      <c r="AR5273">
        <v>6200</v>
      </c>
      <c r="AS5273" t="s">
        <v>35212</v>
      </c>
      <c r="AT5273" t="s">
        <v>937</v>
      </c>
      <c r="AU5273">
        <v>153</v>
      </c>
      <c r="AV5273">
        <v>6200</v>
      </c>
      <c r="AW5273" t="s">
        <v>28314</v>
      </c>
      <c r="AX5273" t="s">
        <v>937</v>
      </c>
      <c r="AY5273">
        <v>156</v>
      </c>
      <c r="AZ5273">
        <v>6200</v>
      </c>
      <c r="BA5273" t="s">
        <v>21466</v>
      </c>
      <c r="BB5273" t="s">
        <v>937</v>
      </c>
      <c r="BC5273">
        <v>156</v>
      </c>
      <c r="BD5273">
        <v>6200</v>
      </c>
      <c r="BE5273" t="s">
        <v>14618</v>
      </c>
      <c r="BF5273" t="s">
        <v>937</v>
      </c>
      <c r="BH5273">
        <v>161</v>
      </c>
      <c r="BI5273">
        <v>6200</v>
      </c>
      <c r="BJ5273" t="s">
        <v>7970</v>
      </c>
      <c r="BK5273" t="s">
        <v>937</v>
      </c>
    </row>
    <row r="5274" spans="43:63" x14ac:dyDescent="0.2">
      <c r="AQ5274">
        <v>153</v>
      </c>
      <c r="AR5274">
        <v>6210</v>
      </c>
      <c r="AS5274" t="s">
        <v>35213</v>
      </c>
      <c r="AT5274" t="s">
        <v>937</v>
      </c>
      <c r="AU5274">
        <v>153</v>
      </c>
      <c r="AV5274">
        <v>6210</v>
      </c>
      <c r="AW5274" t="s">
        <v>28315</v>
      </c>
      <c r="AX5274" t="s">
        <v>937</v>
      </c>
      <c r="AY5274">
        <v>156</v>
      </c>
      <c r="AZ5274">
        <v>6210</v>
      </c>
      <c r="BA5274" t="s">
        <v>21467</v>
      </c>
      <c r="BB5274" t="s">
        <v>936</v>
      </c>
      <c r="BC5274">
        <v>156</v>
      </c>
      <c r="BD5274">
        <v>6210</v>
      </c>
      <c r="BE5274" t="s">
        <v>14619</v>
      </c>
      <c r="BF5274" t="s">
        <v>936</v>
      </c>
      <c r="BH5274">
        <v>161</v>
      </c>
      <c r="BI5274">
        <v>6210</v>
      </c>
      <c r="BJ5274" t="s">
        <v>7971</v>
      </c>
      <c r="BK5274" t="s">
        <v>936</v>
      </c>
    </row>
    <row r="5275" spans="43:63" x14ac:dyDescent="0.2">
      <c r="AQ5275">
        <v>153</v>
      </c>
      <c r="AR5275">
        <v>6240</v>
      </c>
      <c r="AS5275" t="s">
        <v>35214</v>
      </c>
      <c r="AT5275" t="s">
        <v>937</v>
      </c>
      <c r="AU5275">
        <v>153</v>
      </c>
      <c r="AV5275">
        <v>6240</v>
      </c>
      <c r="AW5275" t="s">
        <v>28316</v>
      </c>
      <c r="AX5275" t="s">
        <v>937</v>
      </c>
      <c r="AY5275">
        <v>156</v>
      </c>
      <c r="AZ5275">
        <v>6240</v>
      </c>
      <c r="BA5275" t="s">
        <v>21468</v>
      </c>
      <c r="BB5275" t="s">
        <v>937</v>
      </c>
      <c r="BC5275">
        <v>156</v>
      </c>
      <c r="BD5275">
        <v>6240</v>
      </c>
      <c r="BE5275" t="s">
        <v>14620</v>
      </c>
      <c r="BF5275" t="s">
        <v>937</v>
      </c>
      <c r="BH5275">
        <v>161</v>
      </c>
      <c r="BI5275">
        <v>6240</v>
      </c>
      <c r="BJ5275" t="s">
        <v>7972</v>
      </c>
      <c r="BK5275" t="s">
        <v>936</v>
      </c>
    </row>
    <row r="5276" spans="43:63" x14ac:dyDescent="0.2">
      <c r="AQ5276">
        <v>153</v>
      </c>
      <c r="AR5276">
        <v>6250</v>
      </c>
      <c r="AS5276" t="s">
        <v>35215</v>
      </c>
      <c r="AT5276" t="s">
        <v>936</v>
      </c>
      <c r="AU5276">
        <v>153</v>
      </c>
      <c r="AV5276">
        <v>6250</v>
      </c>
      <c r="AW5276" t="s">
        <v>28317</v>
      </c>
      <c r="AX5276" t="s">
        <v>936</v>
      </c>
      <c r="AY5276">
        <v>156</v>
      </c>
      <c r="AZ5276">
        <v>6250</v>
      </c>
      <c r="BA5276" t="s">
        <v>21469</v>
      </c>
      <c r="BB5276" t="s">
        <v>936</v>
      </c>
      <c r="BC5276">
        <v>156</v>
      </c>
      <c r="BD5276">
        <v>6250</v>
      </c>
      <c r="BE5276" t="s">
        <v>14621</v>
      </c>
      <c r="BF5276" t="s">
        <v>936</v>
      </c>
      <c r="BH5276">
        <v>161</v>
      </c>
      <c r="BI5276">
        <v>6250</v>
      </c>
      <c r="BJ5276" t="s">
        <v>7973</v>
      </c>
      <c r="BK5276" t="s">
        <v>936</v>
      </c>
    </row>
    <row r="5277" spans="43:63" x14ac:dyDescent="0.2">
      <c r="AQ5277">
        <v>153</v>
      </c>
      <c r="AR5277">
        <v>6256</v>
      </c>
      <c r="AS5277" t="s">
        <v>35216</v>
      </c>
      <c r="AT5277" t="s">
        <v>936</v>
      </c>
      <c r="AU5277">
        <v>153</v>
      </c>
      <c r="AV5277">
        <v>6256</v>
      </c>
      <c r="AW5277" t="s">
        <v>28318</v>
      </c>
      <c r="AX5277" t="s">
        <v>936</v>
      </c>
      <c r="AY5277">
        <v>156</v>
      </c>
      <c r="AZ5277">
        <v>6256</v>
      </c>
      <c r="BA5277" t="s">
        <v>21470</v>
      </c>
      <c r="BB5277" t="s">
        <v>936</v>
      </c>
      <c r="BC5277">
        <v>156</v>
      </c>
      <c r="BD5277">
        <v>6256</v>
      </c>
      <c r="BE5277" t="s">
        <v>14622</v>
      </c>
      <c r="BF5277" t="s">
        <v>936</v>
      </c>
      <c r="BH5277">
        <v>161</v>
      </c>
      <c r="BI5277">
        <v>6256</v>
      </c>
      <c r="BJ5277" t="s">
        <v>7974</v>
      </c>
      <c r="BK5277" t="s">
        <v>936</v>
      </c>
    </row>
    <row r="5278" spans="43:63" x14ac:dyDescent="0.2">
      <c r="AQ5278">
        <v>153</v>
      </c>
      <c r="AR5278">
        <v>6260</v>
      </c>
      <c r="AS5278" t="s">
        <v>35217</v>
      </c>
      <c r="AT5278" t="s">
        <v>937</v>
      </c>
      <c r="AU5278">
        <v>153</v>
      </c>
      <c r="AV5278">
        <v>6260</v>
      </c>
      <c r="AW5278" t="s">
        <v>28319</v>
      </c>
      <c r="AX5278" t="s">
        <v>937</v>
      </c>
      <c r="AY5278">
        <v>156</v>
      </c>
      <c r="AZ5278">
        <v>6260</v>
      </c>
      <c r="BA5278" t="s">
        <v>21471</v>
      </c>
      <c r="BB5278" t="s">
        <v>937</v>
      </c>
      <c r="BC5278">
        <v>156</v>
      </c>
      <c r="BD5278">
        <v>6260</v>
      </c>
      <c r="BE5278" t="s">
        <v>14623</v>
      </c>
      <c r="BF5278" t="s">
        <v>937</v>
      </c>
      <c r="BH5278">
        <v>161</v>
      </c>
      <c r="BI5278">
        <v>6260</v>
      </c>
      <c r="BJ5278" t="s">
        <v>7975</v>
      </c>
      <c r="BK5278" t="s">
        <v>937</v>
      </c>
    </row>
    <row r="5279" spans="43:63" x14ac:dyDescent="0.2">
      <c r="AQ5279">
        <v>153</v>
      </c>
      <c r="AR5279">
        <v>6270</v>
      </c>
      <c r="AS5279" t="s">
        <v>35218</v>
      </c>
      <c r="AT5279" t="s">
        <v>937</v>
      </c>
      <c r="AU5279">
        <v>153</v>
      </c>
      <c r="AV5279">
        <v>6270</v>
      </c>
      <c r="AW5279" t="s">
        <v>28320</v>
      </c>
      <c r="AX5279" t="s">
        <v>937</v>
      </c>
      <c r="AY5279">
        <v>156</v>
      </c>
      <c r="AZ5279">
        <v>6270</v>
      </c>
      <c r="BA5279" t="s">
        <v>21472</v>
      </c>
      <c r="BB5279" t="s">
        <v>937</v>
      </c>
      <c r="BC5279">
        <v>156</v>
      </c>
      <c r="BD5279">
        <v>6270</v>
      </c>
      <c r="BE5279" t="s">
        <v>14624</v>
      </c>
      <c r="BF5279" t="s">
        <v>937</v>
      </c>
      <c r="BH5279">
        <v>161</v>
      </c>
      <c r="BI5279">
        <v>6270</v>
      </c>
      <c r="BJ5279" t="s">
        <v>7976</v>
      </c>
      <c r="BK5279" t="s">
        <v>937</v>
      </c>
    </row>
    <row r="5280" spans="43:63" x14ac:dyDescent="0.2">
      <c r="AQ5280">
        <v>153</v>
      </c>
      <c r="AR5280">
        <v>6280</v>
      </c>
      <c r="AS5280" t="s">
        <v>35219</v>
      </c>
      <c r="AT5280" t="s">
        <v>937</v>
      </c>
      <c r="AU5280">
        <v>153</v>
      </c>
      <c r="AV5280">
        <v>6280</v>
      </c>
      <c r="AW5280" t="s">
        <v>28321</v>
      </c>
      <c r="AX5280" t="s">
        <v>937</v>
      </c>
      <c r="AY5280">
        <v>156</v>
      </c>
      <c r="AZ5280">
        <v>6280</v>
      </c>
      <c r="BA5280" t="s">
        <v>21473</v>
      </c>
      <c r="BB5280" t="s">
        <v>936</v>
      </c>
      <c r="BC5280">
        <v>156</v>
      </c>
      <c r="BD5280">
        <v>6280</v>
      </c>
      <c r="BE5280" t="s">
        <v>14625</v>
      </c>
      <c r="BF5280" t="s">
        <v>936</v>
      </c>
      <c r="BH5280">
        <v>161</v>
      </c>
      <c r="BI5280">
        <v>6280</v>
      </c>
      <c r="BJ5280" t="s">
        <v>7977</v>
      </c>
      <c r="BK5280" t="s">
        <v>936</v>
      </c>
    </row>
    <row r="5281" spans="43:63" x14ac:dyDescent="0.2">
      <c r="AQ5281">
        <v>153</v>
      </c>
      <c r="AR5281">
        <v>6290</v>
      </c>
      <c r="AS5281" t="s">
        <v>35220</v>
      </c>
      <c r="AT5281" t="s">
        <v>937</v>
      </c>
      <c r="AU5281">
        <v>153</v>
      </c>
      <c r="AV5281">
        <v>6290</v>
      </c>
      <c r="AW5281" t="s">
        <v>28322</v>
      </c>
      <c r="AX5281" t="s">
        <v>937</v>
      </c>
      <c r="AY5281">
        <v>156</v>
      </c>
      <c r="AZ5281">
        <v>6290</v>
      </c>
      <c r="BA5281" t="s">
        <v>21474</v>
      </c>
      <c r="BB5281" t="s">
        <v>937</v>
      </c>
      <c r="BC5281">
        <v>156</v>
      </c>
      <c r="BD5281">
        <v>6290</v>
      </c>
      <c r="BE5281" t="s">
        <v>14626</v>
      </c>
      <c r="BF5281" t="s">
        <v>937</v>
      </c>
      <c r="BH5281">
        <v>161</v>
      </c>
      <c r="BI5281">
        <v>6290</v>
      </c>
      <c r="BJ5281" t="s">
        <v>7978</v>
      </c>
      <c r="BK5281" t="s">
        <v>936</v>
      </c>
    </row>
    <row r="5282" spans="43:63" x14ac:dyDescent="0.2">
      <c r="AQ5282">
        <v>153</v>
      </c>
      <c r="AR5282">
        <v>6300</v>
      </c>
      <c r="AS5282" t="s">
        <v>35221</v>
      </c>
      <c r="AT5282" t="s">
        <v>938</v>
      </c>
      <c r="AU5282">
        <v>153</v>
      </c>
      <c r="AV5282">
        <v>6300</v>
      </c>
      <c r="AW5282" t="s">
        <v>28323</v>
      </c>
      <c r="AX5282" t="s">
        <v>938</v>
      </c>
      <c r="AY5282">
        <v>156</v>
      </c>
      <c r="AZ5282">
        <v>6300</v>
      </c>
      <c r="BA5282" t="s">
        <v>21475</v>
      </c>
      <c r="BB5282" t="s">
        <v>936</v>
      </c>
      <c r="BC5282">
        <v>156</v>
      </c>
      <c r="BD5282">
        <v>6300</v>
      </c>
      <c r="BE5282" t="s">
        <v>14627</v>
      </c>
      <c r="BF5282" t="s">
        <v>936</v>
      </c>
      <c r="BH5282">
        <v>161</v>
      </c>
      <c r="BI5282">
        <v>6300</v>
      </c>
      <c r="BJ5282" t="s">
        <v>7979</v>
      </c>
      <c r="BK5282" t="s">
        <v>936</v>
      </c>
    </row>
    <row r="5283" spans="43:63" x14ac:dyDescent="0.2">
      <c r="AQ5283">
        <v>153</v>
      </c>
      <c r="AR5283">
        <v>6310</v>
      </c>
      <c r="AS5283" t="s">
        <v>35222</v>
      </c>
      <c r="AT5283" t="s">
        <v>938</v>
      </c>
      <c r="AU5283">
        <v>153</v>
      </c>
      <c r="AV5283">
        <v>6310</v>
      </c>
      <c r="AW5283" t="s">
        <v>28324</v>
      </c>
      <c r="AX5283" t="s">
        <v>938</v>
      </c>
      <c r="AY5283">
        <v>156</v>
      </c>
      <c r="AZ5283">
        <v>6310</v>
      </c>
      <c r="BA5283" t="s">
        <v>21476</v>
      </c>
      <c r="BB5283" t="s">
        <v>936</v>
      </c>
      <c r="BC5283">
        <v>156</v>
      </c>
      <c r="BD5283">
        <v>6310</v>
      </c>
      <c r="BE5283" t="s">
        <v>14628</v>
      </c>
      <c r="BF5283" t="s">
        <v>936</v>
      </c>
      <c r="BH5283">
        <v>161</v>
      </c>
      <c r="BI5283">
        <v>6310</v>
      </c>
      <c r="BJ5283" t="s">
        <v>7980</v>
      </c>
      <c r="BK5283" t="s">
        <v>936</v>
      </c>
    </row>
    <row r="5284" spans="43:63" x14ac:dyDescent="0.2">
      <c r="AQ5284">
        <v>153</v>
      </c>
      <c r="AR5284">
        <v>6320</v>
      </c>
      <c r="AS5284" t="s">
        <v>35223</v>
      </c>
      <c r="AT5284" t="s">
        <v>938</v>
      </c>
      <c r="AU5284">
        <v>153</v>
      </c>
      <c r="AV5284">
        <v>6320</v>
      </c>
      <c r="AW5284" t="s">
        <v>28325</v>
      </c>
      <c r="AX5284" t="s">
        <v>938</v>
      </c>
      <c r="AY5284">
        <v>156</v>
      </c>
      <c r="AZ5284">
        <v>6320</v>
      </c>
      <c r="BA5284" t="s">
        <v>21477</v>
      </c>
      <c r="BB5284" t="s">
        <v>936</v>
      </c>
      <c r="BC5284">
        <v>156</v>
      </c>
      <c r="BD5284">
        <v>6320</v>
      </c>
      <c r="BE5284" t="s">
        <v>14629</v>
      </c>
      <c r="BF5284" t="s">
        <v>936</v>
      </c>
      <c r="BH5284">
        <v>161</v>
      </c>
      <c r="BI5284">
        <v>6320</v>
      </c>
      <c r="BJ5284" t="s">
        <v>7981</v>
      </c>
      <c r="BK5284" t="s">
        <v>936</v>
      </c>
    </row>
    <row r="5285" spans="43:63" x14ac:dyDescent="0.2">
      <c r="AQ5285">
        <v>153</v>
      </c>
      <c r="AR5285">
        <v>6330</v>
      </c>
      <c r="AS5285" t="s">
        <v>35224</v>
      </c>
      <c r="AT5285" t="s">
        <v>937</v>
      </c>
      <c r="AU5285">
        <v>153</v>
      </c>
      <c r="AV5285">
        <v>6330</v>
      </c>
      <c r="AW5285" t="s">
        <v>28326</v>
      </c>
      <c r="AX5285" t="s">
        <v>937</v>
      </c>
      <c r="AY5285">
        <v>156</v>
      </c>
      <c r="AZ5285">
        <v>6330</v>
      </c>
      <c r="BA5285" t="s">
        <v>21478</v>
      </c>
      <c r="BB5285" t="s">
        <v>937</v>
      </c>
      <c r="BC5285">
        <v>156</v>
      </c>
      <c r="BD5285">
        <v>6330</v>
      </c>
      <c r="BE5285" t="s">
        <v>14630</v>
      </c>
      <c r="BF5285" t="s">
        <v>937</v>
      </c>
      <c r="BH5285">
        <v>161</v>
      </c>
      <c r="BI5285">
        <v>6330</v>
      </c>
      <c r="BJ5285" t="s">
        <v>7982</v>
      </c>
      <c r="BK5285" t="s">
        <v>936</v>
      </c>
    </row>
    <row r="5286" spans="43:63" x14ac:dyDescent="0.2">
      <c r="AQ5286">
        <v>153</v>
      </c>
      <c r="AR5286">
        <v>6340</v>
      </c>
      <c r="AS5286" t="s">
        <v>35225</v>
      </c>
      <c r="AT5286" t="s">
        <v>936</v>
      </c>
      <c r="AU5286">
        <v>153</v>
      </c>
      <c r="AV5286">
        <v>6340</v>
      </c>
      <c r="AW5286" t="s">
        <v>28327</v>
      </c>
      <c r="AX5286" t="s">
        <v>936</v>
      </c>
      <c r="AY5286">
        <v>156</v>
      </c>
      <c r="AZ5286">
        <v>6340</v>
      </c>
      <c r="BA5286" t="s">
        <v>21479</v>
      </c>
      <c r="BB5286" t="s">
        <v>936</v>
      </c>
      <c r="BC5286">
        <v>156</v>
      </c>
      <c r="BD5286">
        <v>6340</v>
      </c>
      <c r="BE5286" t="s">
        <v>14631</v>
      </c>
      <c r="BF5286" t="s">
        <v>936</v>
      </c>
      <c r="BH5286">
        <v>161</v>
      </c>
      <c r="BI5286">
        <v>6340</v>
      </c>
      <c r="BJ5286" t="s">
        <v>7983</v>
      </c>
      <c r="BK5286" t="s">
        <v>936</v>
      </c>
    </row>
    <row r="5287" spans="43:63" x14ac:dyDescent="0.2">
      <c r="AQ5287">
        <v>153</v>
      </c>
      <c r="AR5287">
        <v>6350</v>
      </c>
      <c r="AS5287" t="s">
        <v>35226</v>
      </c>
      <c r="AT5287" t="s">
        <v>938</v>
      </c>
      <c r="AU5287">
        <v>153</v>
      </c>
      <c r="AV5287">
        <v>6350</v>
      </c>
      <c r="AW5287" t="s">
        <v>28328</v>
      </c>
      <c r="AX5287" t="s">
        <v>938</v>
      </c>
      <c r="AY5287">
        <v>156</v>
      </c>
      <c r="AZ5287">
        <v>6350</v>
      </c>
      <c r="BA5287" t="s">
        <v>21480</v>
      </c>
      <c r="BB5287" t="s">
        <v>936</v>
      </c>
      <c r="BC5287">
        <v>156</v>
      </c>
      <c r="BD5287">
        <v>6350</v>
      </c>
      <c r="BE5287" t="s">
        <v>14632</v>
      </c>
      <c r="BF5287" t="s">
        <v>936</v>
      </c>
      <c r="BH5287">
        <v>161</v>
      </c>
      <c r="BI5287">
        <v>6350</v>
      </c>
      <c r="BJ5287" t="s">
        <v>7984</v>
      </c>
      <c r="BK5287" t="s">
        <v>936</v>
      </c>
    </row>
    <row r="5288" spans="43:63" x14ac:dyDescent="0.2">
      <c r="AQ5288">
        <v>153</v>
      </c>
      <c r="AR5288">
        <v>6360</v>
      </c>
      <c r="AS5288" t="s">
        <v>35227</v>
      </c>
      <c r="AT5288" t="s">
        <v>936</v>
      </c>
      <c r="AU5288">
        <v>153</v>
      </c>
      <c r="AV5288">
        <v>6360</v>
      </c>
      <c r="AW5288" t="s">
        <v>28329</v>
      </c>
      <c r="AX5288" t="s">
        <v>936</v>
      </c>
      <c r="AY5288">
        <v>156</v>
      </c>
      <c r="AZ5288">
        <v>6360</v>
      </c>
      <c r="BA5288" t="s">
        <v>21481</v>
      </c>
      <c r="BB5288" t="s">
        <v>936</v>
      </c>
      <c r="BC5288">
        <v>156</v>
      </c>
      <c r="BD5288">
        <v>6360</v>
      </c>
      <c r="BE5288" t="s">
        <v>14633</v>
      </c>
      <c r="BF5288" t="s">
        <v>936</v>
      </c>
      <c r="BH5288">
        <v>161</v>
      </c>
      <c r="BI5288">
        <v>6360</v>
      </c>
      <c r="BJ5288" t="s">
        <v>7985</v>
      </c>
      <c r="BK5288" t="s">
        <v>936</v>
      </c>
    </row>
    <row r="5289" spans="43:63" x14ac:dyDescent="0.2">
      <c r="AQ5289">
        <v>153</v>
      </c>
      <c r="AR5289">
        <v>7205</v>
      </c>
      <c r="AS5289" t="s">
        <v>35228</v>
      </c>
      <c r="AT5289" t="s">
        <v>937</v>
      </c>
      <c r="AU5289">
        <v>153</v>
      </c>
      <c r="AV5289">
        <v>7205</v>
      </c>
      <c r="AW5289" t="s">
        <v>28330</v>
      </c>
      <c r="AX5289" t="s">
        <v>937</v>
      </c>
      <c r="AY5289">
        <v>156</v>
      </c>
      <c r="AZ5289">
        <v>7205</v>
      </c>
      <c r="BA5289" t="s">
        <v>21482</v>
      </c>
      <c r="BB5289" t="s">
        <v>937</v>
      </c>
      <c r="BC5289">
        <v>156</v>
      </c>
      <c r="BD5289">
        <v>7205</v>
      </c>
      <c r="BE5289" t="s">
        <v>14634</v>
      </c>
      <c r="BF5289" t="s">
        <v>937</v>
      </c>
      <c r="BH5289">
        <v>161</v>
      </c>
      <c r="BI5289">
        <v>7205</v>
      </c>
      <c r="BJ5289" t="s">
        <v>7986</v>
      </c>
      <c r="BK5289" t="s">
        <v>937</v>
      </c>
    </row>
    <row r="5290" spans="43:63" x14ac:dyDescent="0.2">
      <c r="AQ5290">
        <v>153</v>
      </c>
      <c r="AR5290">
        <v>7206</v>
      </c>
      <c r="AS5290" t="s">
        <v>35229</v>
      </c>
      <c r="AT5290" t="s">
        <v>937</v>
      </c>
      <c r="AU5290">
        <v>153</v>
      </c>
      <c r="AV5290">
        <v>7206</v>
      </c>
      <c r="AW5290" t="s">
        <v>28331</v>
      </c>
      <c r="AX5290" t="s">
        <v>937</v>
      </c>
      <c r="AY5290">
        <v>156</v>
      </c>
      <c r="AZ5290">
        <v>7206</v>
      </c>
      <c r="BA5290" t="s">
        <v>21483</v>
      </c>
      <c r="BB5290" t="s">
        <v>936</v>
      </c>
      <c r="BC5290">
        <v>156</v>
      </c>
      <c r="BD5290">
        <v>7206</v>
      </c>
      <c r="BE5290" t="s">
        <v>14635</v>
      </c>
      <c r="BF5290" t="s">
        <v>936</v>
      </c>
      <c r="BH5290">
        <v>161</v>
      </c>
      <c r="BI5290">
        <v>7206</v>
      </c>
      <c r="BJ5290" t="s">
        <v>7987</v>
      </c>
      <c r="BK5290" t="s">
        <v>936</v>
      </c>
    </row>
    <row r="5291" spans="43:63" x14ac:dyDescent="0.2">
      <c r="AQ5291">
        <v>153</v>
      </c>
      <c r="AR5291">
        <v>7207</v>
      </c>
      <c r="AS5291" t="s">
        <v>35230</v>
      </c>
      <c r="AT5291" t="s">
        <v>936</v>
      </c>
      <c r="AU5291">
        <v>153</v>
      </c>
      <c r="AV5291">
        <v>7207</v>
      </c>
      <c r="AW5291" t="s">
        <v>28332</v>
      </c>
      <c r="AX5291" t="s">
        <v>936</v>
      </c>
      <c r="AY5291">
        <v>156</v>
      </c>
      <c r="AZ5291">
        <v>7207</v>
      </c>
      <c r="BA5291" t="s">
        <v>21484</v>
      </c>
      <c r="BB5291" t="s">
        <v>936</v>
      </c>
      <c r="BC5291">
        <v>156</v>
      </c>
      <c r="BD5291">
        <v>7207</v>
      </c>
      <c r="BE5291" t="s">
        <v>14636</v>
      </c>
      <c r="BF5291" t="s">
        <v>936</v>
      </c>
      <c r="BH5291">
        <v>161</v>
      </c>
      <c r="BI5291">
        <v>7207</v>
      </c>
      <c r="BJ5291" t="s">
        <v>7988</v>
      </c>
      <c r="BK5291" t="s">
        <v>936</v>
      </c>
    </row>
    <row r="5292" spans="43:63" x14ac:dyDescent="0.2">
      <c r="AQ5292">
        <v>153</v>
      </c>
      <c r="AR5292">
        <v>7210</v>
      </c>
      <c r="AS5292" t="s">
        <v>35231</v>
      </c>
      <c r="AT5292" t="s">
        <v>937</v>
      </c>
      <c r="AU5292">
        <v>153</v>
      </c>
      <c r="AV5292">
        <v>7210</v>
      </c>
      <c r="AW5292" t="s">
        <v>28333</v>
      </c>
      <c r="AX5292" t="s">
        <v>937</v>
      </c>
      <c r="AY5292">
        <v>156</v>
      </c>
      <c r="AZ5292">
        <v>7210</v>
      </c>
      <c r="BA5292" t="s">
        <v>21485</v>
      </c>
      <c r="BB5292" t="s">
        <v>937</v>
      </c>
      <c r="BC5292">
        <v>156</v>
      </c>
      <c r="BD5292">
        <v>7210</v>
      </c>
      <c r="BE5292" t="s">
        <v>14637</v>
      </c>
      <c r="BF5292" t="s">
        <v>937</v>
      </c>
      <c r="BH5292">
        <v>161</v>
      </c>
      <c r="BI5292">
        <v>7210</v>
      </c>
      <c r="BJ5292" t="s">
        <v>7989</v>
      </c>
      <c r="BK5292" t="s">
        <v>936</v>
      </c>
    </row>
    <row r="5293" spans="43:63" x14ac:dyDescent="0.2">
      <c r="AQ5293">
        <v>153</v>
      </c>
      <c r="AR5293">
        <v>8073</v>
      </c>
      <c r="AS5293" t="s">
        <v>35232</v>
      </c>
      <c r="AT5293" t="s">
        <v>936</v>
      </c>
      <c r="AU5293">
        <v>153</v>
      </c>
      <c r="AV5293">
        <v>8073</v>
      </c>
      <c r="AW5293" t="s">
        <v>28334</v>
      </c>
      <c r="AX5293" t="s">
        <v>936</v>
      </c>
      <c r="AY5293">
        <v>156</v>
      </c>
      <c r="AZ5293">
        <v>8073</v>
      </c>
      <c r="BA5293" t="s">
        <v>21486</v>
      </c>
      <c r="BB5293" t="s">
        <v>936</v>
      </c>
      <c r="BC5293">
        <v>156</v>
      </c>
      <c r="BD5293">
        <v>8073</v>
      </c>
      <c r="BE5293" t="s">
        <v>14638</v>
      </c>
      <c r="BF5293" t="s">
        <v>936</v>
      </c>
      <c r="BH5293">
        <v>161</v>
      </c>
      <c r="BI5293">
        <v>8073</v>
      </c>
      <c r="BJ5293" t="s">
        <v>7990</v>
      </c>
      <c r="BK5293" t="s">
        <v>936</v>
      </c>
    </row>
    <row r="5294" spans="43:63" x14ac:dyDescent="0.2">
      <c r="AQ5294">
        <v>153</v>
      </c>
      <c r="AR5294">
        <v>8074</v>
      </c>
      <c r="AS5294" t="s">
        <v>35233</v>
      </c>
      <c r="AT5294" t="s">
        <v>937</v>
      </c>
      <c r="AU5294">
        <v>153</v>
      </c>
      <c r="AV5294">
        <v>8074</v>
      </c>
      <c r="AW5294" t="s">
        <v>28335</v>
      </c>
      <c r="AX5294" t="s">
        <v>937</v>
      </c>
      <c r="AY5294">
        <v>156</v>
      </c>
      <c r="AZ5294">
        <v>8074</v>
      </c>
      <c r="BA5294" t="s">
        <v>21487</v>
      </c>
      <c r="BB5294" t="s">
        <v>937</v>
      </c>
      <c r="BC5294">
        <v>156</v>
      </c>
      <c r="BD5294">
        <v>8074</v>
      </c>
      <c r="BE5294" t="s">
        <v>14639</v>
      </c>
      <c r="BF5294" t="s">
        <v>937</v>
      </c>
      <c r="BH5294">
        <v>161</v>
      </c>
      <c r="BI5294">
        <v>8074</v>
      </c>
      <c r="BJ5294" t="s">
        <v>7991</v>
      </c>
      <c r="BK5294" t="s">
        <v>937</v>
      </c>
    </row>
    <row r="5295" spans="43:63" x14ac:dyDescent="0.2">
      <c r="AQ5295">
        <v>153</v>
      </c>
      <c r="AR5295">
        <v>8075</v>
      </c>
      <c r="AS5295" t="s">
        <v>35234</v>
      </c>
      <c r="AT5295" t="s">
        <v>937</v>
      </c>
      <c r="AU5295">
        <v>153</v>
      </c>
      <c r="AV5295">
        <v>8075</v>
      </c>
      <c r="AW5295" t="s">
        <v>28336</v>
      </c>
      <c r="AX5295" t="s">
        <v>937</v>
      </c>
      <c r="AY5295">
        <v>156</v>
      </c>
      <c r="AZ5295">
        <v>8075</v>
      </c>
      <c r="BA5295" t="s">
        <v>21488</v>
      </c>
      <c r="BB5295" t="s">
        <v>937</v>
      </c>
      <c r="BC5295">
        <v>156</v>
      </c>
      <c r="BD5295">
        <v>8075</v>
      </c>
      <c r="BE5295" t="s">
        <v>14640</v>
      </c>
      <c r="BF5295" t="s">
        <v>937</v>
      </c>
      <c r="BH5295">
        <v>161</v>
      </c>
      <c r="BI5295">
        <v>8075</v>
      </c>
      <c r="BJ5295" t="s">
        <v>7992</v>
      </c>
      <c r="BK5295" t="s">
        <v>938</v>
      </c>
    </row>
    <row r="5296" spans="43:63" x14ac:dyDescent="0.2">
      <c r="AQ5296">
        <v>153</v>
      </c>
      <c r="AR5296">
        <v>8076</v>
      </c>
      <c r="AS5296" t="s">
        <v>35235</v>
      </c>
      <c r="AT5296" t="s">
        <v>938</v>
      </c>
      <c r="AU5296">
        <v>153</v>
      </c>
      <c r="AV5296">
        <v>8076</v>
      </c>
      <c r="AW5296" t="s">
        <v>28337</v>
      </c>
      <c r="AX5296" t="s">
        <v>938</v>
      </c>
      <c r="AY5296">
        <v>156</v>
      </c>
      <c r="AZ5296">
        <v>8076</v>
      </c>
      <c r="BA5296" t="s">
        <v>21489</v>
      </c>
      <c r="BB5296" t="s">
        <v>938</v>
      </c>
      <c r="BC5296">
        <v>156</v>
      </c>
      <c r="BD5296">
        <v>8076</v>
      </c>
      <c r="BE5296" t="s">
        <v>14641</v>
      </c>
      <c r="BF5296" t="s">
        <v>938</v>
      </c>
      <c r="BH5296">
        <v>161</v>
      </c>
      <c r="BI5296">
        <v>8076</v>
      </c>
      <c r="BJ5296" t="s">
        <v>7993</v>
      </c>
      <c r="BK5296" t="s">
        <v>937</v>
      </c>
    </row>
    <row r="5297" spans="43:63" x14ac:dyDescent="0.2">
      <c r="AQ5297">
        <v>153</v>
      </c>
      <c r="AR5297">
        <v>8077</v>
      </c>
      <c r="AS5297" t="s">
        <v>35236</v>
      </c>
      <c r="AT5297" t="s">
        <v>937</v>
      </c>
      <c r="AU5297">
        <v>153</v>
      </c>
      <c r="AV5297">
        <v>8077</v>
      </c>
      <c r="AW5297" t="s">
        <v>28338</v>
      </c>
      <c r="AX5297" t="s">
        <v>937</v>
      </c>
      <c r="AY5297">
        <v>156</v>
      </c>
      <c r="AZ5297">
        <v>8077</v>
      </c>
      <c r="BA5297" t="s">
        <v>21490</v>
      </c>
      <c r="BB5297" t="s">
        <v>937</v>
      </c>
      <c r="BC5297">
        <v>156</v>
      </c>
      <c r="BD5297">
        <v>8077</v>
      </c>
      <c r="BE5297" t="s">
        <v>14642</v>
      </c>
      <c r="BF5297" t="s">
        <v>937</v>
      </c>
      <c r="BH5297">
        <v>161</v>
      </c>
      <c r="BI5297">
        <v>8077</v>
      </c>
      <c r="BJ5297" t="s">
        <v>7994</v>
      </c>
      <c r="BK5297" t="s">
        <v>937</v>
      </c>
    </row>
    <row r="5298" spans="43:63" x14ac:dyDescent="0.2">
      <c r="AQ5298">
        <v>153</v>
      </c>
      <c r="AR5298">
        <v>8078</v>
      </c>
      <c r="AS5298" t="s">
        <v>35237</v>
      </c>
      <c r="AT5298" t="s">
        <v>937</v>
      </c>
      <c r="AU5298">
        <v>153</v>
      </c>
      <c r="AV5298">
        <v>8078</v>
      </c>
      <c r="AW5298" t="s">
        <v>28339</v>
      </c>
      <c r="AX5298" t="s">
        <v>937</v>
      </c>
      <c r="AY5298">
        <v>156</v>
      </c>
      <c r="AZ5298">
        <v>8078</v>
      </c>
      <c r="BA5298" t="s">
        <v>21491</v>
      </c>
      <c r="BB5298" t="s">
        <v>937</v>
      </c>
      <c r="BC5298">
        <v>156</v>
      </c>
      <c r="BD5298">
        <v>8078</v>
      </c>
      <c r="BE5298" t="s">
        <v>14643</v>
      </c>
      <c r="BF5298" t="s">
        <v>937</v>
      </c>
      <c r="BH5298">
        <v>161</v>
      </c>
      <c r="BI5298">
        <v>8078</v>
      </c>
      <c r="BJ5298" t="s">
        <v>7995</v>
      </c>
      <c r="BK5298" t="s">
        <v>937</v>
      </c>
    </row>
    <row r="5299" spans="43:63" x14ac:dyDescent="0.2">
      <c r="AQ5299">
        <v>153</v>
      </c>
      <c r="AR5299">
        <v>8079</v>
      </c>
      <c r="AS5299" t="s">
        <v>35238</v>
      </c>
      <c r="AT5299" t="s">
        <v>937</v>
      </c>
      <c r="AU5299">
        <v>153</v>
      </c>
      <c r="AV5299">
        <v>8079</v>
      </c>
      <c r="AW5299" t="s">
        <v>28340</v>
      </c>
      <c r="AX5299" t="s">
        <v>937</v>
      </c>
      <c r="AY5299">
        <v>156</v>
      </c>
      <c r="AZ5299">
        <v>8079</v>
      </c>
      <c r="BA5299" t="s">
        <v>21492</v>
      </c>
      <c r="BB5299" t="s">
        <v>937</v>
      </c>
      <c r="BC5299">
        <v>156</v>
      </c>
      <c r="BD5299">
        <v>8079</v>
      </c>
      <c r="BE5299" t="s">
        <v>14644</v>
      </c>
      <c r="BF5299" t="s">
        <v>937</v>
      </c>
      <c r="BH5299">
        <v>161</v>
      </c>
      <c r="BI5299">
        <v>8079</v>
      </c>
      <c r="BJ5299" t="s">
        <v>7996</v>
      </c>
      <c r="BK5299" t="s">
        <v>937</v>
      </c>
    </row>
    <row r="5300" spans="43:63" x14ac:dyDescent="0.2">
      <c r="AQ5300">
        <v>153</v>
      </c>
      <c r="AR5300">
        <v>8080</v>
      </c>
      <c r="AS5300" t="s">
        <v>35239</v>
      </c>
      <c r="AT5300" t="s">
        <v>937</v>
      </c>
      <c r="AU5300">
        <v>153</v>
      </c>
      <c r="AV5300">
        <v>8080</v>
      </c>
      <c r="AW5300" t="s">
        <v>28341</v>
      </c>
      <c r="AX5300" t="s">
        <v>938</v>
      </c>
      <c r="AY5300">
        <v>156</v>
      </c>
      <c r="AZ5300">
        <v>8080</v>
      </c>
      <c r="BA5300" t="s">
        <v>21493</v>
      </c>
      <c r="BB5300" t="s">
        <v>937</v>
      </c>
      <c r="BC5300">
        <v>156</v>
      </c>
      <c r="BD5300">
        <v>8080</v>
      </c>
      <c r="BE5300" t="s">
        <v>14645</v>
      </c>
      <c r="BF5300" t="s">
        <v>937</v>
      </c>
      <c r="BH5300">
        <v>161</v>
      </c>
      <c r="BI5300">
        <v>8080</v>
      </c>
      <c r="BJ5300" t="s">
        <v>7997</v>
      </c>
      <c r="BK5300" t="s">
        <v>937</v>
      </c>
    </row>
    <row r="5301" spans="43:63" x14ac:dyDescent="0.2">
      <c r="AQ5301">
        <v>153</v>
      </c>
      <c r="AR5301">
        <v>8081</v>
      </c>
      <c r="AS5301" t="s">
        <v>35240</v>
      </c>
      <c r="AT5301" t="s">
        <v>937</v>
      </c>
      <c r="AU5301">
        <v>153</v>
      </c>
      <c r="AV5301">
        <v>8081</v>
      </c>
      <c r="AW5301" t="s">
        <v>28342</v>
      </c>
      <c r="AX5301" t="s">
        <v>937</v>
      </c>
      <c r="AY5301">
        <v>156</v>
      </c>
      <c r="AZ5301">
        <v>8081</v>
      </c>
      <c r="BA5301" t="s">
        <v>21494</v>
      </c>
      <c r="BB5301" t="s">
        <v>937</v>
      </c>
      <c r="BC5301">
        <v>156</v>
      </c>
      <c r="BD5301">
        <v>8081</v>
      </c>
      <c r="BE5301" t="s">
        <v>14646</v>
      </c>
      <c r="BF5301" t="s">
        <v>937</v>
      </c>
      <c r="BH5301">
        <v>161</v>
      </c>
      <c r="BI5301">
        <v>8081</v>
      </c>
      <c r="BJ5301" t="s">
        <v>7998</v>
      </c>
      <c r="BK5301" t="s">
        <v>938</v>
      </c>
    </row>
    <row r="5302" spans="43:63" x14ac:dyDescent="0.2">
      <c r="AQ5302">
        <v>153</v>
      </c>
      <c r="AR5302">
        <v>8082</v>
      </c>
      <c r="AS5302" t="s">
        <v>35241</v>
      </c>
      <c r="AT5302" t="s">
        <v>938</v>
      </c>
      <c r="AU5302">
        <v>153</v>
      </c>
      <c r="AV5302">
        <v>8082</v>
      </c>
      <c r="AW5302" t="s">
        <v>28343</v>
      </c>
      <c r="AX5302" t="s">
        <v>938</v>
      </c>
      <c r="AY5302">
        <v>156</v>
      </c>
      <c r="AZ5302">
        <v>8082</v>
      </c>
      <c r="BA5302" t="s">
        <v>21495</v>
      </c>
      <c r="BB5302" t="s">
        <v>938</v>
      </c>
      <c r="BC5302">
        <v>156</v>
      </c>
      <c r="BD5302">
        <v>8082</v>
      </c>
      <c r="BE5302" t="s">
        <v>14647</v>
      </c>
      <c r="BF5302" t="s">
        <v>938</v>
      </c>
      <c r="BH5302">
        <v>161</v>
      </c>
      <c r="BI5302">
        <v>8082</v>
      </c>
      <c r="BJ5302" t="s">
        <v>7999</v>
      </c>
      <c r="BK5302" t="s">
        <v>937</v>
      </c>
    </row>
    <row r="5303" spans="43:63" x14ac:dyDescent="0.2">
      <c r="AQ5303">
        <v>153</v>
      </c>
      <c r="AR5303">
        <v>8083</v>
      </c>
      <c r="AS5303" t="s">
        <v>35242</v>
      </c>
      <c r="AT5303" t="s">
        <v>937</v>
      </c>
      <c r="AU5303">
        <v>153</v>
      </c>
      <c r="AV5303">
        <v>8083</v>
      </c>
      <c r="AW5303" t="s">
        <v>28344</v>
      </c>
      <c r="AX5303" t="s">
        <v>937</v>
      </c>
      <c r="AY5303">
        <v>156</v>
      </c>
      <c r="AZ5303">
        <v>8083</v>
      </c>
      <c r="BA5303" t="s">
        <v>21496</v>
      </c>
      <c r="BB5303" t="s">
        <v>937</v>
      </c>
      <c r="BC5303">
        <v>156</v>
      </c>
      <c r="BD5303">
        <v>8083</v>
      </c>
      <c r="BE5303" t="s">
        <v>14648</v>
      </c>
      <c r="BF5303" t="s">
        <v>937</v>
      </c>
      <c r="BH5303">
        <v>161</v>
      </c>
      <c r="BI5303">
        <v>8083</v>
      </c>
      <c r="BJ5303" t="s">
        <v>8000</v>
      </c>
      <c r="BK5303" t="s">
        <v>937</v>
      </c>
    </row>
    <row r="5304" spans="43:63" x14ac:dyDescent="0.2">
      <c r="AQ5304">
        <v>153</v>
      </c>
      <c r="AR5304">
        <v>8084</v>
      </c>
      <c r="AS5304" t="s">
        <v>35243</v>
      </c>
      <c r="AT5304" t="s">
        <v>937</v>
      </c>
      <c r="AU5304">
        <v>153</v>
      </c>
      <c r="AV5304">
        <v>8084</v>
      </c>
      <c r="AW5304" t="s">
        <v>28345</v>
      </c>
      <c r="AX5304" t="s">
        <v>937</v>
      </c>
      <c r="AY5304">
        <v>156</v>
      </c>
      <c r="AZ5304">
        <v>8084</v>
      </c>
      <c r="BA5304" t="s">
        <v>21497</v>
      </c>
      <c r="BB5304" t="s">
        <v>937</v>
      </c>
      <c r="BC5304">
        <v>156</v>
      </c>
      <c r="BD5304">
        <v>8084</v>
      </c>
      <c r="BE5304" t="s">
        <v>14649</v>
      </c>
      <c r="BF5304" t="s">
        <v>937</v>
      </c>
      <c r="BH5304">
        <v>161</v>
      </c>
      <c r="BI5304">
        <v>8084</v>
      </c>
      <c r="BJ5304" t="s">
        <v>8001</v>
      </c>
      <c r="BK5304" t="s">
        <v>937</v>
      </c>
    </row>
    <row r="5305" spans="43:63" x14ac:dyDescent="0.2">
      <c r="AQ5305">
        <v>156</v>
      </c>
      <c r="AR5305">
        <v>6010</v>
      </c>
      <c r="AS5305" t="s">
        <v>35244</v>
      </c>
      <c r="AT5305" t="s">
        <v>937</v>
      </c>
      <c r="AU5305">
        <v>156</v>
      </c>
      <c r="AV5305">
        <v>6010</v>
      </c>
      <c r="AW5305" t="s">
        <v>28346</v>
      </c>
      <c r="AX5305" t="s">
        <v>937</v>
      </c>
      <c r="AY5305">
        <v>157</v>
      </c>
      <c r="AZ5305">
        <v>6010</v>
      </c>
      <c r="BA5305" t="s">
        <v>21498</v>
      </c>
      <c r="BB5305" t="s">
        <v>937</v>
      </c>
      <c r="BC5305">
        <v>157</v>
      </c>
      <c r="BD5305">
        <v>6010</v>
      </c>
      <c r="BE5305" t="s">
        <v>14650</v>
      </c>
      <c r="BF5305" t="s">
        <v>937</v>
      </c>
      <c r="BH5305">
        <v>162</v>
      </c>
      <c r="BI5305">
        <v>6010</v>
      </c>
      <c r="BJ5305" t="s">
        <v>8002</v>
      </c>
      <c r="BK5305" t="s">
        <v>937</v>
      </c>
    </row>
    <row r="5306" spans="43:63" x14ac:dyDescent="0.2">
      <c r="AQ5306">
        <v>156</v>
      </c>
      <c r="AR5306">
        <v>6020</v>
      </c>
      <c r="AS5306" t="s">
        <v>35245</v>
      </c>
      <c r="AT5306" t="s">
        <v>937</v>
      </c>
      <c r="AU5306">
        <v>156</v>
      </c>
      <c r="AV5306">
        <v>6020</v>
      </c>
      <c r="AW5306" t="s">
        <v>28347</v>
      </c>
      <c r="AX5306" t="s">
        <v>937</v>
      </c>
      <c r="AY5306">
        <v>157</v>
      </c>
      <c r="AZ5306">
        <v>6020</v>
      </c>
      <c r="BA5306" t="s">
        <v>21499</v>
      </c>
      <c r="BB5306" t="s">
        <v>937</v>
      </c>
      <c r="BC5306">
        <v>157</v>
      </c>
      <c r="BD5306">
        <v>6020</v>
      </c>
      <c r="BE5306" t="s">
        <v>14651</v>
      </c>
      <c r="BF5306" t="s">
        <v>937</v>
      </c>
      <c r="BH5306">
        <v>162</v>
      </c>
      <c r="BI5306">
        <v>6020</v>
      </c>
      <c r="BJ5306" t="s">
        <v>8003</v>
      </c>
      <c r="BK5306" t="s">
        <v>937</v>
      </c>
    </row>
    <row r="5307" spans="43:63" x14ac:dyDescent="0.2">
      <c r="AQ5307">
        <v>156</v>
      </c>
      <c r="AR5307">
        <v>6030</v>
      </c>
      <c r="AS5307" t="s">
        <v>35246</v>
      </c>
      <c r="AT5307" t="s">
        <v>937</v>
      </c>
      <c r="AU5307">
        <v>156</v>
      </c>
      <c r="AV5307">
        <v>6030</v>
      </c>
      <c r="AW5307" t="s">
        <v>28348</v>
      </c>
      <c r="AX5307" t="s">
        <v>937</v>
      </c>
      <c r="AY5307">
        <v>157</v>
      </c>
      <c r="AZ5307">
        <v>6030</v>
      </c>
      <c r="BA5307" t="s">
        <v>21500</v>
      </c>
      <c r="BB5307" t="s">
        <v>937</v>
      </c>
      <c r="BC5307">
        <v>157</v>
      </c>
      <c r="BD5307">
        <v>6030</v>
      </c>
      <c r="BE5307" t="s">
        <v>14652</v>
      </c>
      <c r="BF5307" t="s">
        <v>937</v>
      </c>
      <c r="BH5307">
        <v>162</v>
      </c>
      <c r="BI5307">
        <v>6030</v>
      </c>
      <c r="BJ5307" t="s">
        <v>8004</v>
      </c>
      <c r="BK5307" t="s">
        <v>937</v>
      </c>
    </row>
    <row r="5308" spans="43:63" x14ac:dyDescent="0.2">
      <c r="AQ5308">
        <v>156</v>
      </c>
      <c r="AR5308">
        <v>6040</v>
      </c>
      <c r="AS5308" t="s">
        <v>35247</v>
      </c>
      <c r="AT5308" t="s">
        <v>937</v>
      </c>
      <c r="AU5308">
        <v>156</v>
      </c>
      <c r="AV5308">
        <v>6040</v>
      </c>
      <c r="AW5308" t="s">
        <v>28349</v>
      </c>
      <c r="AX5308" t="s">
        <v>937</v>
      </c>
      <c r="AY5308">
        <v>157</v>
      </c>
      <c r="AZ5308">
        <v>6040</v>
      </c>
      <c r="BA5308" t="s">
        <v>21501</v>
      </c>
      <c r="BB5308" t="s">
        <v>937</v>
      </c>
      <c r="BC5308">
        <v>157</v>
      </c>
      <c r="BD5308">
        <v>6040</v>
      </c>
      <c r="BE5308" t="s">
        <v>14653</v>
      </c>
      <c r="BF5308" t="s">
        <v>937</v>
      </c>
      <c r="BH5308">
        <v>162</v>
      </c>
      <c r="BI5308">
        <v>6040</v>
      </c>
      <c r="BJ5308" t="s">
        <v>8005</v>
      </c>
      <c r="BK5308" t="s">
        <v>937</v>
      </c>
    </row>
    <row r="5309" spans="43:63" x14ac:dyDescent="0.2">
      <c r="AQ5309">
        <v>156</v>
      </c>
      <c r="AR5309">
        <v>6070</v>
      </c>
      <c r="AS5309" t="s">
        <v>35248</v>
      </c>
      <c r="AT5309" t="s">
        <v>937</v>
      </c>
      <c r="AU5309">
        <v>156</v>
      </c>
      <c r="AV5309">
        <v>6070</v>
      </c>
      <c r="AW5309" t="s">
        <v>28350</v>
      </c>
      <c r="AX5309" t="s">
        <v>937</v>
      </c>
      <c r="AY5309">
        <v>157</v>
      </c>
      <c r="AZ5309">
        <v>6070</v>
      </c>
      <c r="BA5309" t="s">
        <v>21502</v>
      </c>
      <c r="BB5309" t="s">
        <v>937</v>
      </c>
      <c r="BC5309">
        <v>157</v>
      </c>
      <c r="BD5309">
        <v>6070</v>
      </c>
      <c r="BE5309" t="s">
        <v>14654</v>
      </c>
      <c r="BF5309" t="s">
        <v>937</v>
      </c>
      <c r="BH5309">
        <v>162</v>
      </c>
      <c r="BI5309">
        <v>6070</v>
      </c>
      <c r="BJ5309" t="s">
        <v>8006</v>
      </c>
      <c r="BK5309" t="s">
        <v>937</v>
      </c>
    </row>
    <row r="5310" spans="43:63" x14ac:dyDescent="0.2">
      <c r="AQ5310">
        <v>156</v>
      </c>
      <c r="AR5310">
        <v>6080</v>
      </c>
      <c r="AS5310" t="s">
        <v>35249</v>
      </c>
      <c r="AT5310" t="s">
        <v>936</v>
      </c>
      <c r="AU5310">
        <v>156</v>
      </c>
      <c r="AV5310">
        <v>6080</v>
      </c>
      <c r="AW5310" t="s">
        <v>28351</v>
      </c>
      <c r="AX5310" t="s">
        <v>936</v>
      </c>
      <c r="AY5310">
        <v>157</v>
      </c>
      <c r="AZ5310">
        <v>6080</v>
      </c>
      <c r="BA5310" t="s">
        <v>21503</v>
      </c>
      <c r="BB5310" t="s">
        <v>936</v>
      </c>
      <c r="BC5310">
        <v>157</v>
      </c>
      <c r="BD5310">
        <v>6080</v>
      </c>
      <c r="BE5310" t="s">
        <v>14655</v>
      </c>
      <c r="BF5310" t="s">
        <v>936</v>
      </c>
      <c r="BH5310">
        <v>162</v>
      </c>
      <c r="BI5310">
        <v>6080</v>
      </c>
      <c r="BJ5310" t="s">
        <v>8007</v>
      </c>
      <c r="BK5310" t="s">
        <v>937</v>
      </c>
    </row>
    <row r="5311" spans="43:63" x14ac:dyDescent="0.2">
      <c r="AQ5311">
        <v>156</v>
      </c>
      <c r="AR5311">
        <v>6090</v>
      </c>
      <c r="AS5311" t="s">
        <v>35250</v>
      </c>
      <c r="AT5311" t="s">
        <v>937</v>
      </c>
      <c r="AU5311">
        <v>156</v>
      </c>
      <c r="AV5311">
        <v>6090</v>
      </c>
      <c r="AW5311" t="s">
        <v>28352</v>
      </c>
      <c r="AX5311" t="s">
        <v>937</v>
      </c>
      <c r="AY5311">
        <v>157</v>
      </c>
      <c r="AZ5311">
        <v>6090</v>
      </c>
      <c r="BA5311" t="s">
        <v>21504</v>
      </c>
      <c r="BB5311" t="s">
        <v>938</v>
      </c>
      <c r="BC5311">
        <v>157</v>
      </c>
      <c r="BD5311">
        <v>6090</v>
      </c>
      <c r="BE5311" t="s">
        <v>14656</v>
      </c>
      <c r="BF5311" t="s">
        <v>938</v>
      </c>
      <c r="BH5311">
        <v>162</v>
      </c>
      <c r="BI5311">
        <v>6090</v>
      </c>
      <c r="BJ5311" t="s">
        <v>8008</v>
      </c>
      <c r="BK5311" t="s">
        <v>937</v>
      </c>
    </row>
    <row r="5312" spans="43:63" x14ac:dyDescent="0.2">
      <c r="AQ5312">
        <v>156</v>
      </c>
      <c r="AR5312">
        <v>6100</v>
      </c>
      <c r="AS5312" t="s">
        <v>35251</v>
      </c>
      <c r="AT5312" t="s">
        <v>937</v>
      </c>
      <c r="AU5312">
        <v>156</v>
      </c>
      <c r="AV5312">
        <v>6100</v>
      </c>
      <c r="AW5312" t="s">
        <v>28353</v>
      </c>
      <c r="AX5312" t="s">
        <v>937</v>
      </c>
      <c r="AY5312">
        <v>157</v>
      </c>
      <c r="AZ5312">
        <v>6100</v>
      </c>
      <c r="BA5312" t="s">
        <v>21505</v>
      </c>
      <c r="BB5312" t="s">
        <v>937</v>
      </c>
      <c r="BC5312">
        <v>157</v>
      </c>
      <c r="BD5312">
        <v>6100</v>
      </c>
      <c r="BE5312" t="s">
        <v>14657</v>
      </c>
      <c r="BF5312" t="s">
        <v>937</v>
      </c>
      <c r="BH5312">
        <v>162</v>
      </c>
      <c r="BI5312">
        <v>6100</v>
      </c>
      <c r="BJ5312" t="s">
        <v>8009</v>
      </c>
      <c r="BK5312" t="s">
        <v>937</v>
      </c>
    </row>
    <row r="5313" spans="43:63" x14ac:dyDescent="0.2">
      <c r="AQ5313">
        <v>156</v>
      </c>
      <c r="AR5313">
        <v>6101</v>
      </c>
      <c r="AS5313" t="s">
        <v>35252</v>
      </c>
      <c r="AT5313" t="s">
        <v>939</v>
      </c>
      <c r="AU5313">
        <v>156</v>
      </c>
      <c r="AV5313">
        <v>6101</v>
      </c>
      <c r="AW5313" t="s">
        <v>28354</v>
      </c>
      <c r="AX5313" t="s">
        <v>939</v>
      </c>
      <c r="AY5313">
        <v>157</v>
      </c>
      <c r="AZ5313">
        <v>6101</v>
      </c>
      <c r="BA5313" t="s">
        <v>21506</v>
      </c>
      <c r="BB5313" t="s">
        <v>937</v>
      </c>
      <c r="BC5313">
        <v>157</v>
      </c>
      <c r="BD5313">
        <v>6101</v>
      </c>
      <c r="BE5313" t="s">
        <v>14658</v>
      </c>
      <c r="BF5313" t="s">
        <v>937</v>
      </c>
      <c r="BH5313">
        <v>162</v>
      </c>
      <c r="BI5313">
        <v>6101</v>
      </c>
      <c r="BJ5313" t="s">
        <v>8010</v>
      </c>
      <c r="BK5313" t="s">
        <v>936</v>
      </c>
    </row>
    <row r="5314" spans="43:63" x14ac:dyDescent="0.2">
      <c r="AQ5314">
        <v>156</v>
      </c>
      <c r="AR5314">
        <v>6110</v>
      </c>
      <c r="AS5314" t="s">
        <v>35253</v>
      </c>
      <c r="AT5314" t="s">
        <v>938</v>
      </c>
      <c r="AU5314">
        <v>156</v>
      </c>
      <c r="AV5314">
        <v>6110</v>
      </c>
      <c r="AW5314" t="s">
        <v>28355</v>
      </c>
      <c r="AX5314" t="s">
        <v>938</v>
      </c>
      <c r="AY5314">
        <v>157</v>
      </c>
      <c r="AZ5314">
        <v>6110</v>
      </c>
      <c r="BA5314" t="s">
        <v>21507</v>
      </c>
      <c r="BB5314" t="s">
        <v>936</v>
      </c>
      <c r="BC5314">
        <v>157</v>
      </c>
      <c r="BD5314">
        <v>6110</v>
      </c>
      <c r="BE5314" t="s">
        <v>14659</v>
      </c>
      <c r="BF5314" t="s">
        <v>936</v>
      </c>
      <c r="BH5314">
        <v>162</v>
      </c>
      <c r="BI5314">
        <v>6110</v>
      </c>
      <c r="BJ5314" t="s">
        <v>8011</v>
      </c>
      <c r="BK5314" t="s">
        <v>936</v>
      </c>
    </row>
    <row r="5315" spans="43:63" x14ac:dyDescent="0.2">
      <c r="AQ5315">
        <v>156</v>
      </c>
      <c r="AR5315">
        <v>6130</v>
      </c>
      <c r="AS5315" t="s">
        <v>35254</v>
      </c>
      <c r="AT5315" t="s">
        <v>936</v>
      </c>
      <c r="AU5315">
        <v>156</v>
      </c>
      <c r="AV5315">
        <v>6130</v>
      </c>
      <c r="AW5315" t="s">
        <v>28356</v>
      </c>
      <c r="AX5315" t="s">
        <v>936</v>
      </c>
      <c r="AY5315">
        <v>157</v>
      </c>
      <c r="AZ5315">
        <v>6130</v>
      </c>
      <c r="BA5315" t="s">
        <v>21508</v>
      </c>
      <c r="BB5315" t="s">
        <v>936</v>
      </c>
      <c r="BC5315">
        <v>157</v>
      </c>
      <c r="BD5315">
        <v>6130</v>
      </c>
      <c r="BE5315" t="s">
        <v>14660</v>
      </c>
      <c r="BF5315" t="s">
        <v>936</v>
      </c>
      <c r="BH5315">
        <v>162</v>
      </c>
      <c r="BI5315">
        <v>6130</v>
      </c>
      <c r="BJ5315" t="s">
        <v>8012</v>
      </c>
      <c r="BK5315" t="s">
        <v>936</v>
      </c>
    </row>
    <row r="5316" spans="43:63" x14ac:dyDescent="0.2">
      <c r="AQ5316">
        <v>156</v>
      </c>
      <c r="AR5316">
        <v>6131</v>
      </c>
      <c r="AS5316" t="s">
        <v>35255</v>
      </c>
      <c r="AT5316" t="s">
        <v>939</v>
      </c>
      <c r="AU5316">
        <v>156</v>
      </c>
      <c r="AV5316">
        <v>6131</v>
      </c>
      <c r="AW5316" t="s">
        <v>28357</v>
      </c>
      <c r="AX5316" t="s">
        <v>939</v>
      </c>
      <c r="AY5316">
        <v>157</v>
      </c>
      <c r="AZ5316">
        <v>6131</v>
      </c>
      <c r="BA5316" t="s">
        <v>21509</v>
      </c>
      <c r="BB5316" t="s">
        <v>937</v>
      </c>
      <c r="BC5316">
        <v>157</v>
      </c>
      <c r="BD5316">
        <v>6131</v>
      </c>
      <c r="BE5316" t="s">
        <v>14661</v>
      </c>
      <c r="BF5316" t="s">
        <v>937</v>
      </c>
      <c r="BH5316">
        <v>162</v>
      </c>
      <c r="BI5316">
        <v>6131</v>
      </c>
      <c r="BJ5316" t="s">
        <v>8013</v>
      </c>
      <c r="BK5316" t="s">
        <v>936</v>
      </c>
    </row>
    <row r="5317" spans="43:63" x14ac:dyDescent="0.2">
      <c r="AQ5317">
        <v>156</v>
      </c>
      <c r="AR5317">
        <v>6140</v>
      </c>
      <c r="AS5317" t="s">
        <v>35256</v>
      </c>
      <c r="AT5317" t="s">
        <v>937</v>
      </c>
      <c r="AU5317">
        <v>156</v>
      </c>
      <c r="AV5317">
        <v>6140</v>
      </c>
      <c r="AW5317" t="s">
        <v>28358</v>
      </c>
      <c r="AX5317" t="s">
        <v>937</v>
      </c>
      <c r="AY5317">
        <v>157</v>
      </c>
      <c r="AZ5317">
        <v>6140</v>
      </c>
      <c r="BA5317" t="s">
        <v>21510</v>
      </c>
      <c r="BB5317" t="s">
        <v>937</v>
      </c>
      <c r="BC5317">
        <v>157</v>
      </c>
      <c r="BD5317">
        <v>6140</v>
      </c>
      <c r="BE5317" t="s">
        <v>14662</v>
      </c>
      <c r="BF5317" t="s">
        <v>937</v>
      </c>
      <c r="BH5317">
        <v>162</v>
      </c>
      <c r="BI5317">
        <v>6140</v>
      </c>
      <c r="BJ5317" t="s">
        <v>8014</v>
      </c>
      <c r="BK5317" t="s">
        <v>937</v>
      </c>
    </row>
    <row r="5318" spans="43:63" x14ac:dyDescent="0.2">
      <c r="AQ5318">
        <v>156</v>
      </c>
      <c r="AR5318">
        <v>6150</v>
      </c>
      <c r="AS5318" t="s">
        <v>35257</v>
      </c>
      <c r="AT5318" t="s">
        <v>937</v>
      </c>
      <c r="AU5318">
        <v>156</v>
      </c>
      <c r="AV5318">
        <v>6150</v>
      </c>
      <c r="AW5318" t="s">
        <v>28359</v>
      </c>
      <c r="AX5318" t="s">
        <v>937</v>
      </c>
      <c r="AY5318">
        <v>157</v>
      </c>
      <c r="AZ5318">
        <v>6150</v>
      </c>
      <c r="BA5318" t="s">
        <v>21511</v>
      </c>
      <c r="BB5318" t="s">
        <v>937</v>
      </c>
      <c r="BC5318">
        <v>157</v>
      </c>
      <c r="BD5318">
        <v>6150</v>
      </c>
      <c r="BE5318" t="s">
        <v>14663</v>
      </c>
      <c r="BF5318" t="s">
        <v>937</v>
      </c>
      <c r="BH5318">
        <v>162</v>
      </c>
      <c r="BI5318">
        <v>6150</v>
      </c>
      <c r="BJ5318" t="s">
        <v>8015</v>
      </c>
      <c r="BK5318" t="s">
        <v>937</v>
      </c>
    </row>
    <row r="5319" spans="43:63" x14ac:dyDescent="0.2">
      <c r="AQ5319">
        <v>156</v>
      </c>
      <c r="AR5319">
        <v>6160</v>
      </c>
      <c r="AS5319" t="s">
        <v>35258</v>
      </c>
      <c r="AT5319" t="s">
        <v>937</v>
      </c>
      <c r="AU5319">
        <v>156</v>
      </c>
      <c r="AV5319">
        <v>6160</v>
      </c>
      <c r="AW5319" t="s">
        <v>28360</v>
      </c>
      <c r="AX5319" t="s">
        <v>937</v>
      </c>
      <c r="AY5319">
        <v>157</v>
      </c>
      <c r="AZ5319">
        <v>6160</v>
      </c>
      <c r="BA5319" t="s">
        <v>21512</v>
      </c>
      <c r="BB5319" t="s">
        <v>937</v>
      </c>
      <c r="BC5319">
        <v>157</v>
      </c>
      <c r="BD5319">
        <v>6160</v>
      </c>
      <c r="BE5319" t="s">
        <v>14664</v>
      </c>
      <c r="BF5319" t="s">
        <v>937</v>
      </c>
      <c r="BH5319">
        <v>162</v>
      </c>
      <c r="BI5319">
        <v>6160</v>
      </c>
      <c r="BJ5319" t="s">
        <v>8016</v>
      </c>
      <c r="BK5319" t="s">
        <v>937</v>
      </c>
    </row>
    <row r="5320" spans="43:63" x14ac:dyDescent="0.2">
      <c r="AQ5320">
        <v>156</v>
      </c>
      <c r="AR5320">
        <v>6170</v>
      </c>
      <c r="AS5320" t="s">
        <v>35259</v>
      </c>
      <c r="AT5320" t="s">
        <v>937</v>
      </c>
      <c r="AU5320">
        <v>156</v>
      </c>
      <c r="AV5320">
        <v>6170</v>
      </c>
      <c r="AW5320" t="s">
        <v>28361</v>
      </c>
      <c r="AX5320" t="s">
        <v>937</v>
      </c>
      <c r="AY5320">
        <v>157</v>
      </c>
      <c r="AZ5320">
        <v>6170</v>
      </c>
      <c r="BA5320" t="s">
        <v>21513</v>
      </c>
      <c r="BB5320" t="s">
        <v>937</v>
      </c>
      <c r="BC5320">
        <v>157</v>
      </c>
      <c r="BD5320">
        <v>6170</v>
      </c>
      <c r="BE5320" t="s">
        <v>14665</v>
      </c>
      <c r="BF5320" t="s">
        <v>937</v>
      </c>
      <c r="BH5320">
        <v>162</v>
      </c>
      <c r="BI5320">
        <v>6170</v>
      </c>
      <c r="BJ5320" t="s">
        <v>8017</v>
      </c>
      <c r="BK5320" t="s">
        <v>937</v>
      </c>
    </row>
    <row r="5321" spans="43:63" x14ac:dyDescent="0.2">
      <c r="AQ5321">
        <v>156</v>
      </c>
      <c r="AR5321">
        <v>6180</v>
      </c>
      <c r="AS5321" t="s">
        <v>35260</v>
      </c>
      <c r="AT5321" t="s">
        <v>937</v>
      </c>
      <c r="AU5321">
        <v>156</v>
      </c>
      <c r="AV5321">
        <v>6180</v>
      </c>
      <c r="AW5321" t="s">
        <v>28362</v>
      </c>
      <c r="AX5321" t="s">
        <v>937</v>
      </c>
      <c r="AY5321">
        <v>157</v>
      </c>
      <c r="AZ5321">
        <v>6180</v>
      </c>
      <c r="BA5321" t="s">
        <v>21514</v>
      </c>
      <c r="BB5321" t="s">
        <v>937</v>
      </c>
      <c r="BC5321">
        <v>157</v>
      </c>
      <c r="BD5321">
        <v>6180</v>
      </c>
      <c r="BE5321" t="s">
        <v>14666</v>
      </c>
      <c r="BF5321" t="s">
        <v>937</v>
      </c>
      <c r="BH5321">
        <v>162</v>
      </c>
      <c r="BI5321">
        <v>6180</v>
      </c>
      <c r="BJ5321" t="s">
        <v>8018</v>
      </c>
      <c r="BK5321" t="s">
        <v>937</v>
      </c>
    </row>
    <row r="5322" spans="43:63" x14ac:dyDescent="0.2">
      <c r="AQ5322">
        <v>156</v>
      </c>
      <c r="AR5322">
        <v>6190</v>
      </c>
      <c r="AS5322" t="s">
        <v>35261</v>
      </c>
      <c r="AT5322" t="s">
        <v>937</v>
      </c>
      <c r="AU5322">
        <v>156</v>
      </c>
      <c r="AV5322">
        <v>6190</v>
      </c>
      <c r="AW5322" t="s">
        <v>28363</v>
      </c>
      <c r="AX5322" t="s">
        <v>937</v>
      </c>
      <c r="AY5322">
        <v>157</v>
      </c>
      <c r="AZ5322">
        <v>6190</v>
      </c>
      <c r="BA5322" t="s">
        <v>21515</v>
      </c>
      <c r="BB5322" t="s">
        <v>937</v>
      </c>
      <c r="BC5322">
        <v>157</v>
      </c>
      <c r="BD5322">
        <v>6190</v>
      </c>
      <c r="BE5322" t="s">
        <v>14667</v>
      </c>
      <c r="BF5322" t="s">
        <v>937</v>
      </c>
      <c r="BH5322">
        <v>162</v>
      </c>
      <c r="BI5322">
        <v>6190</v>
      </c>
      <c r="BJ5322" t="s">
        <v>8019</v>
      </c>
      <c r="BK5322" t="s">
        <v>937</v>
      </c>
    </row>
    <row r="5323" spans="43:63" x14ac:dyDescent="0.2">
      <c r="AQ5323">
        <v>156</v>
      </c>
      <c r="AR5323">
        <v>6200</v>
      </c>
      <c r="AS5323" t="s">
        <v>35262</v>
      </c>
      <c r="AT5323" t="s">
        <v>937</v>
      </c>
      <c r="AU5323">
        <v>156</v>
      </c>
      <c r="AV5323">
        <v>6200</v>
      </c>
      <c r="AW5323" t="s">
        <v>28364</v>
      </c>
      <c r="AX5323" t="s">
        <v>937</v>
      </c>
      <c r="AY5323">
        <v>157</v>
      </c>
      <c r="AZ5323">
        <v>6200</v>
      </c>
      <c r="BA5323" t="s">
        <v>21516</v>
      </c>
      <c r="BB5323" t="s">
        <v>937</v>
      </c>
      <c r="BC5323">
        <v>157</v>
      </c>
      <c r="BD5323">
        <v>6200</v>
      </c>
      <c r="BE5323" t="s">
        <v>14668</v>
      </c>
      <c r="BF5323" t="s">
        <v>937</v>
      </c>
      <c r="BH5323">
        <v>162</v>
      </c>
      <c r="BI5323">
        <v>6200</v>
      </c>
      <c r="BJ5323" t="s">
        <v>8020</v>
      </c>
      <c r="BK5323" t="s">
        <v>937</v>
      </c>
    </row>
    <row r="5324" spans="43:63" x14ac:dyDescent="0.2">
      <c r="AQ5324">
        <v>156</v>
      </c>
      <c r="AR5324">
        <v>6210</v>
      </c>
      <c r="AS5324" t="s">
        <v>35263</v>
      </c>
      <c r="AT5324" t="s">
        <v>936</v>
      </c>
      <c r="AU5324">
        <v>156</v>
      </c>
      <c r="AV5324">
        <v>6210</v>
      </c>
      <c r="AW5324" t="s">
        <v>28365</v>
      </c>
      <c r="AX5324" t="s">
        <v>936</v>
      </c>
      <c r="AY5324">
        <v>157</v>
      </c>
      <c r="AZ5324">
        <v>6210</v>
      </c>
      <c r="BA5324" t="s">
        <v>21517</v>
      </c>
      <c r="BB5324" t="s">
        <v>936</v>
      </c>
      <c r="BC5324">
        <v>157</v>
      </c>
      <c r="BD5324">
        <v>6210</v>
      </c>
      <c r="BE5324" t="s">
        <v>14669</v>
      </c>
      <c r="BF5324" t="s">
        <v>936</v>
      </c>
      <c r="BH5324">
        <v>162</v>
      </c>
      <c r="BI5324">
        <v>6210</v>
      </c>
      <c r="BJ5324" t="s">
        <v>8021</v>
      </c>
      <c r="BK5324" t="s">
        <v>936</v>
      </c>
    </row>
    <row r="5325" spans="43:63" x14ac:dyDescent="0.2">
      <c r="AQ5325">
        <v>156</v>
      </c>
      <c r="AR5325">
        <v>6240</v>
      </c>
      <c r="AS5325" t="s">
        <v>35264</v>
      </c>
      <c r="AT5325" t="s">
        <v>937</v>
      </c>
      <c r="AU5325">
        <v>156</v>
      </c>
      <c r="AV5325">
        <v>6240</v>
      </c>
      <c r="AW5325" t="s">
        <v>28366</v>
      </c>
      <c r="AX5325" t="s">
        <v>937</v>
      </c>
      <c r="AY5325">
        <v>157</v>
      </c>
      <c r="AZ5325">
        <v>6240</v>
      </c>
      <c r="BA5325" t="s">
        <v>21518</v>
      </c>
      <c r="BB5325" t="s">
        <v>937</v>
      </c>
      <c r="BC5325">
        <v>157</v>
      </c>
      <c r="BD5325">
        <v>6240</v>
      </c>
      <c r="BE5325" t="s">
        <v>14670</v>
      </c>
      <c r="BF5325" t="s">
        <v>937</v>
      </c>
      <c r="BH5325">
        <v>162</v>
      </c>
      <c r="BI5325">
        <v>6240</v>
      </c>
      <c r="BJ5325" t="s">
        <v>8022</v>
      </c>
      <c r="BK5325" t="s">
        <v>937</v>
      </c>
    </row>
    <row r="5326" spans="43:63" x14ac:dyDescent="0.2">
      <c r="AQ5326">
        <v>156</v>
      </c>
      <c r="AR5326">
        <v>6250</v>
      </c>
      <c r="AS5326" t="s">
        <v>35265</v>
      </c>
      <c r="AT5326" t="s">
        <v>936</v>
      </c>
      <c r="AU5326">
        <v>156</v>
      </c>
      <c r="AV5326">
        <v>6250</v>
      </c>
      <c r="AW5326" t="s">
        <v>28367</v>
      </c>
      <c r="AX5326" t="s">
        <v>936</v>
      </c>
      <c r="AY5326">
        <v>157</v>
      </c>
      <c r="AZ5326">
        <v>6250</v>
      </c>
      <c r="BA5326" t="s">
        <v>21519</v>
      </c>
      <c r="BB5326" t="s">
        <v>936</v>
      </c>
      <c r="BC5326">
        <v>157</v>
      </c>
      <c r="BD5326">
        <v>6250</v>
      </c>
      <c r="BE5326" t="s">
        <v>14671</v>
      </c>
      <c r="BF5326" t="s">
        <v>936</v>
      </c>
      <c r="BH5326">
        <v>162</v>
      </c>
      <c r="BI5326">
        <v>6250</v>
      </c>
      <c r="BJ5326" t="s">
        <v>8023</v>
      </c>
      <c r="BK5326" t="s">
        <v>936</v>
      </c>
    </row>
    <row r="5327" spans="43:63" x14ac:dyDescent="0.2">
      <c r="AQ5327">
        <v>156</v>
      </c>
      <c r="AR5327">
        <v>6256</v>
      </c>
      <c r="AS5327" t="s">
        <v>35266</v>
      </c>
      <c r="AT5327" t="s">
        <v>936</v>
      </c>
      <c r="AU5327">
        <v>156</v>
      </c>
      <c r="AV5327">
        <v>6256</v>
      </c>
      <c r="AW5327" t="s">
        <v>28368</v>
      </c>
      <c r="AX5327" t="s">
        <v>936</v>
      </c>
      <c r="AY5327">
        <v>157</v>
      </c>
      <c r="AZ5327">
        <v>6256</v>
      </c>
      <c r="BA5327" t="s">
        <v>21520</v>
      </c>
      <c r="BB5327" t="s">
        <v>936</v>
      </c>
      <c r="BC5327">
        <v>157</v>
      </c>
      <c r="BD5327">
        <v>6256</v>
      </c>
      <c r="BE5327" t="s">
        <v>14672</v>
      </c>
      <c r="BF5327" t="s">
        <v>936</v>
      </c>
      <c r="BH5327">
        <v>162</v>
      </c>
      <c r="BI5327">
        <v>6256</v>
      </c>
      <c r="BJ5327" t="s">
        <v>8024</v>
      </c>
      <c r="BK5327" t="s">
        <v>936</v>
      </c>
    </row>
    <row r="5328" spans="43:63" x14ac:dyDescent="0.2">
      <c r="AQ5328">
        <v>156</v>
      </c>
      <c r="AR5328">
        <v>6260</v>
      </c>
      <c r="AS5328" t="s">
        <v>35267</v>
      </c>
      <c r="AT5328" t="s">
        <v>937</v>
      </c>
      <c r="AU5328">
        <v>156</v>
      </c>
      <c r="AV5328">
        <v>6260</v>
      </c>
      <c r="AW5328" t="s">
        <v>28369</v>
      </c>
      <c r="AX5328" t="s">
        <v>937</v>
      </c>
      <c r="AY5328">
        <v>157</v>
      </c>
      <c r="AZ5328">
        <v>6260</v>
      </c>
      <c r="BA5328" t="s">
        <v>21521</v>
      </c>
      <c r="BB5328" t="s">
        <v>937</v>
      </c>
      <c r="BC5328">
        <v>157</v>
      </c>
      <c r="BD5328">
        <v>6260</v>
      </c>
      <c r="BE5328" t="s">
        <v>14673</v>
      </c>
      <c r="BF5328" t="s">
        <v>937</v>
      </c>
      <c r="BH5328">
        <v>162</v>
      </c>
      <c r="BI5328">
        <v>6260</v>
      </c>
      <c r="BJ5328" t="s">
        <v>8025</v>
      </c>
      <c r="BK5328" t="s">
        <v>937</v>
      </c>
    </row>
    <row r="5329" spans="43:63" x14ac:dyDescent="0.2">
      <c r="AQ5329">
        <v>156</v>
      </c>
      <c r="AR5329">
        <v>6270</v>
      </c>
      <c r="AS5329" t="s">
        <v>35268</v>
      </c>
      <c r="AT5329" t="s">
        <v>937</v>
      </c>
      <c r="AU5329">
        <v>156</v>
      </c>
      <c r="AV5329">
        <v>6270</v>
      </c>
      <c r="AW5329" t="s">
        <v>28370</v>
      </c>
      <c r="AX5329" t="s">
        <v>937</v>
      </c>
      <c r="AY5329">
        <v>157</v>
      </c>
      <c r="AZ5329">
        <v>6270</v>
      </c>
      <c r="BA5329" t="s">
        <v>21522</v>
      </c>
      <c r="BB5329" t="s">
        <v>937</v>
      </c>
      <c r="BC5329">
        <v>157</v>
      </c>
      <c r="BD5329">
        <v>6270</v>
      </c>
      <c r="BE5329" t="s">
        <v>14674</v>
      </c>
      <c r="BF5329" t="s">
        <v>937</v>
      </c>
      <c r="BH5329">
        <v>162</v>
      </c>
      <c r="BI5329">
        <v>6270</v>
      </c>
      <c r="BJ5329" t="s">
        <v>8026</v>
      </c>
      <c r="BK5329" t="s">
        <v>937</v>
      </c>
    </row>
    <row r="5330" spans="43:63" x14ac:dyDescent="0.2">
      <c r="AQ5330">
        <v>156</v>
      </c>
      <c r="AR5330">
        <v>6280</v>
      </c>
      <c r="AS5330" t="s">
        <v>35269</v>
      </c>
      <c r="AT5330" t="s">
        <v>936</v>
      </c>
      <c r="AU5330">
        <v>156</v>
      </c>
      <c r="AV5330">
        <v>6280</v>
      </c>
      <c r="AW5330" t="s">
        <v>28371</v>
      </c>
      <c r="AX5330" t="s">
        <v>936</v>
      </c>
      <c r="AY5330">
        <v>157</v>
      </c>
      <c r="AZ5330">
        <v>6280</v>
      </c>
      <c r="BA5330" t="s">
        <v>21523</v>
      </c>
      <c r="BB5330" t="s">
        <v>936</v>
      </c>
      <c r="BC5330">
        <v>157</v>
      </c>
      <c r="BD5330">
        <v>6280</v>
      </c>
      <c r="BE5330" t="s">
        <v>14675</v>
      </c>
      <c r="BF5330" t="s">
        <v>936</v>
      </c>
      <c r="BH5330">
        <v>162</v>
      </c>
      <c r="BI5330">
        <v>6280</v>
      </c>
      <c r="BJ5330" t="s">
        <v>8027</v>
      </c>
      <c r="BK5330" t="s">
        <v>936</v>
      </c>
    </row>
    <row r="5331" spans="43:63" x14ac:dyDescent="0.2">
      <c r="AQ5331">
        <v>156</v>
      </c>
      <c r="AR5331">
        <v>6290</v>
      </c>
      <c r="AS5331" t="s">
        <v>35270</v>
      </c>
      <c r="AT5331" t="s">
        <v>937</v>
      </c>
      <c r="AU5331">
        <v>156</v>
      </c>
      <c r="AV5331">
        <v>6290</v>
      </c>
      <c r="AW5331" t="s">
        <v>28372</v>
      </c>
      <c r="AX5331" t="s">
        <v>937</v>
      </c>
      <c r="AY5331">
        <v>157</v>
      </c>
      <c r="AZ5331">
        <v>6290</v>
      </c>
      <c r="BA5331" t="s">
        <v>21524</v>
      </c>
      <c r="BB5331" t="s">
        <v>937</v>
      </c>
      <c r="BC5331">
        <v>157</v>
      </c>
      <c r="BD5331">
        <v>6290</v>
      </c>
      <c r="BE5331" t="s">
        <v>14676</v>
      </c>
      <c r="BF5331" t="s">
        <v>937</v>
      </c>
      <c r="BH5331">
        <v>162</v>
      </c>
      <c r="BI5331">
        <v>6290</v>
      </c>
      <c r="BJ5331" t="s">
        <v>8028</v>
      </c>
      <c r="BK5331" t="s">
        <v>936</v>
      </c>
    </row>
    <row r="5332" spans="43:63" x14ac:dyDescent="0.2">
      <c r="AQ5332">
        <v>156</v>
      </c>
      <c r="AR5332">
        <v>6300</v>
      </c>
      <c r="AS5332" t="s">
        <v>35271</v>
      </c>
      <c r="AT5332" t="s">
        <v>936</v>
      </c>
      <c r="AU5332">
        <v>156</v>
      </c>
      <c r="AV5332">
        <v>6300</v>
      </c>
      <c r="AW5332" t="s">
        <v>28373</v>
      </c>
      <c r="AX5332" t="s">
        <v>936</v>
      </c>
      <c r="AY5332">
        <v>157</v>
      </c>
      <c r="AZ5332">
        <v>6300</v>
      </c>
      <c r="BA5332" t="s">
        <v>21525</v>
      </c>
      <c r="BB5332" t="s">
        <v>936</v>
      </c>
      <c r="BC5332">
        <v>157</v>
      </c>
      <c r="BD5332">
        <v>6300</v>
      </c>
      <c r="BE5332" t="s">
        <v>14677</v>
      </c>
      <c r="BF5332" t="s">
        <v>936</v>
      </c>
      <c r="BH5332">
        <v>162</v>
      </c>
      <c r="BI5332">
        <v>6300</v>
      </c>
      <c r="BJ5332" t="s">
        <v>8029</v>
      </c>
      <c r="BK5332" t="s">
        <v>936</v>
      </c>
    </row>
    <row r="5333" spans="43:63" x14ac:dyDescent="0.2">
      <c r="AQ5333">
        <v>156</v>
      </c>
      <c r="AR5333">
        <v>6310</v>
      </c>
      <c r="AS5333" t="s">
        <v>35272</v>
      </c>
      <c r="AT5333" t="s">
        <v>936</v>
      </c>
      <c r="AU5333">
        <v>156</v>
      </c>
      <c r="AV5333">
        <v>6310</v>
      </c>
      <c r="AW5333" t="s">
        <v>28374</v>
      </c>
      <c r="AX5333" t="s">
        <v>936</v>
      </c>
      <c r="AY5333">
        <v>157</v>
      </c>
      <c r="AZ5333">
        <v>6310</v>
      </c>
      <c r="BA5333" t="s">
        <v>21526</v>
      </c>
      <c r="BB5333" t="s">
        <v>936</v>
      </c>
      <c r="BC5333">
        <v>157</v>
      </c>
      <c r="BD5333">
        <v>6310</v>
      </c>
      <c r="BE5333" t="s">
        <v>14678</v>
      </c>
      <c r="BF5333" t="s">
        <v>936</v>
      </c>
      <c r="BH5333">
        <v>162</v>
      </c>
      <c r="BI5333">
        <v>6310</v>
      </c>
      <c r="BJ5333" t="s">
        <v>8030</v>
      </c>
      <c r="BK5333" t="s">
        <v>936</v>
      </c>
    </row>
    <row r="5334" spans="43:63" x14ac:dyDescent="0.2">
      <c r="AQ5334">
        <v>156</v>
      </c>
      <c r="AR5334">
        <v>6320</v>
      </c>
      <c r="AS5334" t="s">
        <v>35273</v>
      </c>
      <c r="AT5334" t="s">
        <v>936</v>
      </c>
      <c r="AU5334">
        <v>156</v>
      </c>
      <c r="AV5334">
        <v>6320</v>
      </c>
      <c r="AW5334" t="s">
        <v>28375</v>
      </c>
      <c r="AX5334" t="s">
        <v>936</v>
      </c>
      <c r="AY5334">
        <v>157</v>
      </c>
      <c r="AZ5334">
        <v>6320</v>
      </c>
      <c r="BA5334" t="s">
        <v>21527</v>
      </c>
      <c r="BB5334" t="s">
        <v>936</v>
      </c>
      <c r="BC5334">
        <v>157</v>
      </c>
      <c r="BD5334">
        <v>6320</v>
      </c>
      <c r="BE5334" t="s">
        <v>14679</v>
      </c>
      <c r="BF5334" t="s">
        <v>936</v>
      </c>
      <c r="BH5334">
        <v>162</v>
      </c>
      <c r="BI5334">
        <v>6320</v>
      </c>
      <c r="BJ5334" t="s">
        <v>8031</v>
      </c>
      <c r="BK5334" t="s">
        <v>938</v>
      </c>
    </row>
    <row r="5335" spans="43:63" x14ac:dyDescent="0.2">
      <c r="AQ5335">
        <v>156</v>
      </c>
      <c r="AR5335">
        <v>6330</v>
      </c>
      <c r="AS5335" t="s">
        <v>35274</v>
      </c>
      <c r="AT5335" t="s">
        <v>937</v>
      </c>
      <c r="AU5335">
        <v>156</v>
      </c>
      <c r="AV5335">
        <v>6330</v>
      </c>
      <c r="AW5335" t="s">
        <v>28376</v>
      </c>
      <c r="AX5335" t="s">
        <v>937</v>
      </c>
      <c r="AY5335">
        <v>157</v>
      </c>
      <c r="AZ5335">
        <v>6330</v>
      </c>
      <c r="BA5335" t="s">
        <v>21528</v>
      </c>
      <c r="BB5335" t="s">
        <v>936</v>
      </c>
      <c r="BC5335">
        <v>157</v>
      </c>
      <c r="BD5335">
        <v>6330</v>
      </c>
      <c r="BE5335" t="s">
        <v>14680</v>
      </c>
      <c r="BF5335" t="s">
        <v>936</v>
      </c>
      <c r="BH5335">
        <v>162</v>
      </c>
      <c r="BI5335">
        <v>6330</v>
      </c>
      <c r="BJ5335" t="s">
        <v>8032</v>
      </c>
      <c r="BK5335" t="s">
        <v>936</v>
      </c>
    </row>
    <row r="5336" spans="43:63" x14ac:dyDescent="0.2">
      <c r="AQ5336">
        <v>156</v>
      </c>
      <c r="AR5336">
        <v>6340</v>
      </c>
      <c r="AS5336" t="s">
        <v>35275</v>
      </c>
      <c r="AT5336" t="s">
        <v>936</v>
      </c>
      <c r="AU5336">
        <v>156</v>
      </c>
      <c r="AV5336">
        <v>6340</v>
      </c>
      <c r="AW5336" t="s">
        <v>28377</v>
      </c>
      <c r="AX5336" t="s">
        <v>936</v>
      </c>
      <c r="AY5336">
        <v>157</v>
      </c>
      <c r="AZ5336">
        <v>6340</v>
      </c>
      <c r="BA5336" t="s">
        <v>21529</v>
      </c>
      <c r="BB5336" t="s">
        <v>936</v>
      </c>
      <c r="BC5336">
        <v>157</v>
      </c>
      <c r="BD5336">
        <v>6340</v>
      </c>
      <c r="BE5336" t="s">
        <v>14681</v>
      </c>
      <c r="BF5336" t="s">
        <v>936</v>
      </c>
      <c r="BH5336">
        <v>162</v>
      </c>
      <c r="BI5336">
        <v>6340</v>
      </c>
      <c r="BJ5336" t="s">
        <v>8033</v>
      </c>
      <c r="BK5336" t="s">
        <v>936</v>
      </c>
    </row>
    <row r="5337" spans="43:63" x14ac:dyDescent="0.2">
      <c r="AQ5337">
        <v>156</v>
      </c>
      <c r="AR5337">
        <v>6350</v>
      </c>
      <c r="AS5337" t="s">
        <v>35276</v>
      </c>
      <c r="AT5337" t="s">
        <v>936</v>
      </c>
      <c r="AU5337">
        <v>156</v>
      </c>
      <c r="AV5337">
        <v>6350</v>
      </c>
      <c r="AW5337" t="s">
        <v>28378</v>
      </c>
      <c r="AX5337" t="s">
        <v>936</v>
      </c>
      <c r="AY5337">
        <v>157</v>
      </c>
      <c r="AZ5337">
        <v>6350</v>
      </c>
      <c r="BA5337" t="s">
        <v>21530</v>
      </c>
      <c r="BB5337" t="s">
        <v>936</v>
      </c>
      <c r="BC5337">
        <v>157</v>
      </c>
      <c r="BD5337">
        <v>6350</v>
      </c>
      <c r="BE5337" t="s">
        <v>14682</v>
      </c>
      <c r="BF5337" t="s">
        <v>936</v>
      </c>
      <c r="BH5337">
        <v>162</v>
      </c>
      <c r="BI5337">
        <v>6350</v>
      </c>
      <c r="BJ5337" t="s">
        <v>8034</v>
      </c>
      <c r="BK5337" t="s">
        <v>936</v>
      </c>
    </row>
    <row r="5338" spans="43:63" x14ac:dyDescent="0.2">
      <c r="AQ5338">
        <v>156</v>
      </c>
      <c r="AR5338">
        <v>6360</v>
      </c>
      <c r="AS5338" t="s">
        <v>35277</v>
      </c>
      <c r="AT5338" t="s">
        <v>936</v>
      </c>
      <c r="AU5338">
        <v>156</v>
      </c>
      <c r="AV5338">
        <v>6360</v>
      </c>
      <c r="AW5338" t="s">
        <v>28379</v>
      </c>
      <c r="AX5338" t="s">
        <v>936</v>
      </c>
      <c r="AY5338">
        <v>157</v>
      </c>
      <c r="AZ5338">
        <v>6360</v>
      </c>
      <c r="BA5338" t="s">
        <v>21531</v>
      </c>
      <c r="BB5338" t="s">
        <v>936</v>
      </c>
      <c r="BC5338">
        <v>157</v>
      </c>
      <c r="BD5338">
        <v>6360</v>
      </c>
      <c r="BE5338" t="s">
        <v>14683</v>
      </c>
      <c r="BF5338" t="s">
        <v>936</v>
      </c>
      <c r="BH5338">
        <v>162</v>
      </c>
      <c r="BI5338">
        <v>6360</v>
      </c>
      <c r="BJ5338" t="s">
        <v>8035</v>
      </c>
      <c r="BK5338" t="s">
        <v>936</v>
      </c>
    </row>
    <row r="5339" spans="43:63" x14ac:dyDescent="0.2">
      <c r="AQ5339">
        <v>156</v>
      </c>
      <c r="AR5339">
        <v>7205</v>
      </c>
      <c r="AS5339" t="s">
        <v>35278</v>
      </c>
      <c r="AT5339" t="s">
        <v>937</v>
      </c>
      <c r="AU5339">
        <v>156</v>
      </c>
      <c r="AV5339">
        <v>7205</v>
      </c>
      <c r="AW5339" t="s">
        <v>28380</v>
      </c>
      <c r="AX5339" t="s">
        <v>937</v>
      </c>
      <c r="AY5339">
        <v>157</v>
      </c>
      <c r="AZ5339">
        <v>7205</v>
      </c>
      <c r="BA5339" t="s">
        <v>21532</v>
      </c>
      <c r="BB5339" t="s">
        <v>937</v>
      </c>
      <c r="BC5339">
        <v>157</v>
      </c>
      <c r="BD5339">
        <v>7205</v>
      </c>
      <c r="BE5339" t="s">
        <v>14684</v>
      </c>
      <c r="BF5339" t="s">
        <v>937</v>
      </c>
      <c r="BH5339">
        <v>162</v>
      </c>
      <c r="BI5339">
        <v>7205</v>
      </c>
      <c r="BJ5339" t="s">
        <v>8036</v>
      </c>
      <c r="BK5339" t="s">
        <v>937</v>
      </c>
    </row>
    <row r="5340" spans="43:63" x14ac:dyDescent="0.2">
      <c r="AQ5340">
        <v>156</v>
      </c>
      <c r="AR5340">
        <v>7206</v>
      </c>
      <c r="AS5340" t="s">
        <v>35279</v>
      </c>
      <c r="AT5340" t="s">
        <v>936</v>
      </c>
      <c r="AU5340">
        <v>156</v>
      </c>
      <c r="AV5340">
        <v>7206</v>
      </c>
      <c r="AW5340" t="s">
        <v>28381</v>
      </c>
      <c r="AX5340" t="s">
        <v>936</v>
      </c>
      <c r="AY5340">
        <v>157</v>
      </c>
      <c r="AZ5340">
        <v>7206</v>
      </c>
      <c r="BA5340" t="s">
        <v>21533</v>
      </c>
      <c r="BB5340" t="s">
        <v>938</v>
      </c>
      <c r="BC5340">
        <v>157</v>
      </c>
      <c r="BD5340">
        <v>7206</v>
      </c>
      <c r="BE5340" t="s">
        <v>14685</v>
      </c>
      <c r="BF5340" t="s">
        <v>936</v>
      </c>
      <c r="BH5340">
        <v>162</v>
      </c>
      <c r="BI5340">
        <v>7206</v>
      </c>
      <c r="BJ5340" t="s">
        <v>8037</v>
      </c>
      <c r="BK5340" t="s">
        <v>936</v>
      </c>
    </row>
    <row r="5341" spans="43:63" x14ac:dyDescent="0.2">
      <c r="AQ5341">
        <v>156</v>
      </c>
      <c r="AR5341">
        <v>7207</v>
      </c>
      <c r="AS5341" t="s">
        <v>35280</v>
      </c>
      <c r="AT5341" t="s">
        <v>936</v>
      </c>
      <c r="AU5341">
        <v>156</v>
      </c>
      <c r="AV5341">
        <v>7207</v>
      </c>
      <c r="AW5341" t="s">
        <v>28382</v>
      </c>
      <c r="AX5341" t="s">
        <v>936</v>
      </c>
      <c r="AY5341">
        <v>157</v>
      </c>
      <c r="AZ5341">
        <v>7207</v>
      </c>
      <c r="BA5341" t="s">
        <v>21534</v>
      </c>
      <c r="BB5341" t="s">
        <v>938</v>
      </c>
      <c r="BC5341">
        <v>157</v>
      </c>
      <c r="BD5341">
        <v>7207</v>
      </c>
      <c r="BE5341" t="s">
        <v>14686</v>
      </c>
      <c r="BF5341" t="s">
        <v>936</v>
      </c>
      <c r="BH5341">
        <v>162</v>
      </c>
      <c r="BI5341">
        <v>7207</v>
      </c>
      <c r="BJ5341" t="s">
        <v>8038</v>
      </c>
      <c r="BK5341" t="s">
        <v>936</v>
      </c>
    </row>
    <row r="5342" spans="43:63" x14ac:dyDescent="0.2">
      <c r="AQ5342">
        <v>156</v>
      </c>
      <c r="AR5342">
        <v>7210</v>
      </c>
      <c r="AS5342" t="s">
        <v>35281</v>
      </c>
      <c r="AT5342" t="s">
        <v>937</v>
      </c>
      <c r="AU5342">
        <v>156</v>
      </c>
      <c r="AV5342">
        <v>7210</v>
      </c>
      <c r="AW5342" t="s">
        <v>28383</v>
      </c>
      <c r="AX5342" t="s">
        <v>937</v>
      </c>
      <c r="AY5342">
        <v>157</v>
      </c>
      <c r="AZ5342">
        <v>7210</v>
      </c>
      <c r="BA5342" t="s">
        <v>21535</v>
      </c>
      <c r="BB5342" t="s">
        <v>938</v>
      </c>
      <c r="BC5342">
        <v>157</v>
      </c>
      <c r="BD5342">
        <v>7210</v>
      </c>
      <c r="BE5342" t="s">
        <v>14687</v>
      </c>
      <c r="BF5342" t="s">
        <v>938</v>
      </c>
      <c r="BH5342">
        <v>162</v>
      </c>
      <c r="BI5342">
        <v>7210</v>
      </c>
      <c r="BJ5342" t="s">
        <v>8039</v>
      </c>
      <c r="BK5342" t="s">
        <v>939</v>
      </c>
    </row>
    <row r="5343" spans="43:63" x14ac:dyDescent="0.2">
      <c r="AQ5343">
        <v>156</v>
      </c>
      <c r="AR5343">
        <v>8073</v>
      </c>
      <c r="AS5343" t="s">
        <v>35282</v>
      </c>
      <c r="AT5343" t="s">
        <v>936</v>
      </c>
      <c r="AU5343">
        <v>156</v>
      </c>
      <c r="AV5343">
        <v>8073</v>
      </c>
      <c r="AW5343" t="s">
        <v>28384</v>
      </c>
      <c r="AX5343" t="s">
        <v>936</v>
      </c>
      <c r="AY5343">
        <v>157</v>
      </c>
      <c r="AZ5343">
        <v>8073</v>
      </c>
      <c r="BA5343" t="s">
        <v>21536</v>
      </c>
      <c r="BB5343" t="s">
        <v>936</v>
      </c>
      <c r="BC5343">
        <v>157</v>
      </c>
      <c r="BD5343">
        <v>8073</v>
      </c>
      <c r="BE5343" t="s">
        <v>14688</v>
      </c>
      <c r="BF5343" t="s">
        <v>936</v>
      </c>
      <c r="BH5343">
        <v>162</v>
      </c>
      <c r="BI5343">
        <v>8073</v>
      </c>
      <c r="BJ5343" t="s">
        <v>8040</v>
      </c>
      <c r="BK5343" t="s">
        <v>938</v>
      </c>
    </row>
    <row r="5344" spans="43:63" x14ac:dyDescent="0.2">
      <c r="AQ5344">
        <v>156</v>
      </c>
      <c r="AR5344">
        <v>8074</v>
      </c>
      <c r="AS5344" t="s">
        <v>35283</v>
      </c>
      <c r="AT5344" t="s">
        <v>937</v>
      </c>
      <c r="AU5344">
        <v>156</v>
      </c>
      <c r="AV5344">
        <v>8074</v>
      </c>
      <c r="AW5344" t="s">
        <v>28385</v>
      </c>
      <c r="AX5344" t="s">
        <v>937</v>
      </c>
      <c r="AY5344">
        <v>157</v>
      </c>
      <c r="AZ5344">
        <v>8074</v>
      </c>
      <c r="BA5344" t="s">
        <v>21537</v>
      </c>
      <c r="BB5344" t="s">
        <v>937</v>
      </c>
      <c r="BC5344">
        <v>157</v>
      </c>
      <c r="BD5344">
        <v>8074</v>
      </c>
      <c r="BE5344" t="s">
        <v>14689</v>
      </c>
      <c r="BF5344" t="s">
        <v>937</v>
      </c>
      <c r="BH5344">
        <v>162</v>
      </c>
      <c r="BI5344">
        <v>8074</v>
      </c>
      <c r="BJ5344" t="s">
        <v>8041</v>
      </c>
      <c r="BK5344" t="s">
        <v>937</v>
      </c>
    </row>
    <row r="5345" spans="43:63" x14ac:dyDescent="0.2">
      <c r="AQ5345">
        <v>156</v>
      </c>
      <c r="AR5345">
        <v>8075</v>
      </c>
      <c r="AS5345" t="s">
        <v>35284</v>
      </c>
      <c r="AT5345" t="s">
        <v>937</v>
      </c>
      <c r="AU5345">
        <v>156</v>
      </c>
      <c r="AV5345">
        <v>8075</v>
      </c>
      <c r="AW5345" t="s">
        <v>28386</v>
      </c>
      <c r="AX5345" t="s">
        <v>937</v>
      </c>
      <c r="AY5345">
        <v>157</v>
      </c>
      <c r="AZ5345">
        <v>8075</v>
      </c>
      <c r="BA5345" t="s">
        <v>21538</v>
      </c>
      <c r="BB5345" t="s">
        <v>936</v>
      </c>
      <c r="BC5345">
        <v>157</v>
      </c>
      <c r="BD5345">
        <v>8075</v>
      </c>
      <c r="BE5345" t="s">
        <v>14690</v>
      </c>
      <c r="BF5345" t="s">
        <v>936</v>
      </c>
      <c r="BH5345">
        <v>162</v>
      </c>
      <c r="BI5345">
        <v>8075</v>
      </c>
      <c r="BJ5345" t="s">
        <v>8042</v>
      </c>
      <c r="BK5345" t="s">
        <v>937</v>
      </c>
    </row>
    <row r="5346" spans="43:63" x14ac:dyDescent="0.2">
      <c r="AQ5346">
        <v>156</v>
      </c>
      <c r="AR5346">
        <v>8076</v>
      </c>
      <c r="AS5346" t="s">
        <v>35285</v>
      </c>
      <c r="AT5346" t="s">
        <v>938</v>
      </c>
      <c r="AU5346">
        <v>156</v>
      </c>
      <c r="AV5346">
        <v>8076</v>
      </c>
      <c r="AW5346" t="s">
        <v>28387</v>
      </c>
      <c r="AX5346" t="s">
        <v>938</v>
      </c>
      <c r="AY5346">
        <v>157</v>
      </c>
      <c r="AZ5346">
        <v>8076</v>
      </c>
      <c r="BA5346" t="s">
        <v>21539</v>
      </c>
      <c r="BB5346" t="s">
        <v>937</v>
      </c>
      <c r="BC5346">
        <v>157</v>
      </c>
      <c r="BD5346">
        <v>8076</v>
      </c>
      <c r="BE5346" t="s">
        <v>14691</v>
      </c>
      <c r="BF5346" t="s">
        <v>937</v>
      </c>
      <c r="BH5346">
        <v>162</v>
      </c>
      <c r="BI5346">
        <v>8076</v>
      </c>
      <c r="BJ5346" t="s">
        <v>8043</v>
      </c>
      <c r="BK5346" t="s">
        <v>938</v>
      </c>
    </row>
    <row r="5347" spans="43:63" x14ac:dyDescent="0.2">
      <c r="AQ5347">
        <v>156</v>
      </c>
      <c r="AR5347">
        <v>8077</v>
      </c>
      <c r="AS5347" t="s">
        <v>35286</v>
      </c>
      <c r="AT5347" t="s">
        <v>937</v>
      </c>
      <c r="AU5347">
        <v>156</v>
      </c>
      <c r="AV5347">
        <v>8077</v>
      </c>
      <c r="AW5347" t="s">
        <v>28388</v>
      </c>
      <c r="AX5347" t="s">
        <v>937</v>
      </c>
      <c r="AY5347">
        <v>157</v>
      </c>
      <c r="AZ5347">
        <v>8077</v>
      </c>
      <c r="BA5347" t="s">
        <v>21540</v>
      </c>
      <c r="BB5347" t="s">
        <v>937</v>
      </c>
      <c r="BC5347">
        <v>157</v>
      </c>
      <c r="BD5347">
        <v>8077</v>
      </c>
      <c r="BE5347" t="s">
        <v>14692</v>
      </c>
      <c r="BF5347" t="s">
        <v>937</v>
      </c>
      <c r="BH5347">
        <v>162</v>
      </c>
      <c r="BI5347">
        <v>8077</v>
      </c>
      <c r="BJ5347" t="s">
        <v>8044</v>
      </c>
      <c r="BK5347" t="s">
        <v>937</v>
      </c>
    </row>
    <row r="5348" spans="43:63" x14ac:dyDescent="0.2">
      <c r="AQ5348">
        <v>156</v>
      </c>
      <c r="AR5348">
        <v>8078</v>
      </c>
      <c r="AS5348" t="s">
        <v>35287</v>
      </c>
      <c r="AT5348" t="s">
        <v>937</v>
      </c>
      <c r="AU5348">
        <v>156</v>
      </c>
      <c r="AV5348">
        <v>8078</v>
      </c>
      <c r="AW5348" t="s">
        <v>28389</v>
      </c>
      <c r="AX5348" t="s">
        <v>937</v>
      </c>
      <c r="AY5348">
        <v>157</v>
      </c>
      <c r="AZ5348">
        <v>8078</v>
      </c>
      <c r="BA5348" t="s">
        <v>21541</v>
      </c>
      <c r="BB5348" t="s">
        <v>937</v>
      </c>
      <c r="BC5348">
        <v>157</v>
      </c>
      <c r="BD5348">
        <v>8078</v>
      </c>
      <c r="BE5348" t="s">
        <v>14693</v>
      </c>
      <c r="BF5348" t="s">
        <v>937</v>
      </c>
      <c r="BH5348">
        <v>162</v>
      </c>
      <c r="BI5348">
        <v>8078</v>
      </c>
      <c r="BJ5348" t="s">
        <v>8045</v>
      </c>
      <c r="BK5348" t="s">
        <v>937</v>
      </c>
    </row>
    <row r="5349" spans="43:63" x14ac:dyDescent="0.2">
      <c r="AQ5349">
        <v>156</v>
      </c>
      <c r="AR5349">
        <v>8079</v>
      </c>
      <c r="AS5349" t="s">
        <v>35288</v>
      </c>
      <c r="AT5349" t="s">
        <v>937</v>
      </c>
      <c r="AU5349">
        <v>156</v>
      </c>
      <c r="AV5349">
        <v>8079</v>
      </c>
      <c r="AW5349" t="s">
        <v>28390</v>
      </c>
      <c r="AX5349" t="s">
        <v>937</v>
      </c>
      <c r="AY5349">
        <v>157</v>
      </c>
      <c r="AZ5349">
        <v>8079</v>
      </c>
      <c r="BA5349" t="s">
        <v>21542</v>
      </c>
      <c r="BB5349" t="s">
        <v>937</v>
      </c>
      <c r="BC5349">
        <v>157</v>
      </c>
      <c r="BD5349">
        <v>8079</v>
      </c>
      <c r="BE5349" t="s">
        <v>14694</v>
      </c>
      <c r="BF5349" t="s">
        <v>937</v>
      </c>
      <c r="BH5349">
        <v>162</v>
      </c>
      <c r="BI5349">
        <v>8079</v>
      </c>
      <c r="BJ5349" t="s">
        <v>8046</v>
      </c>
      <c r="BK5349" t="s">
        <v>937</v>
      </c>
    </row>
    <row r="5350" spans="43:63" x14ac:dyDescent="0.2">
      <c r="AQ5350">
        <v>156</v>
      </c>
      <c r="AR5350">
        <v>8080</v>
      </c>
      <c r="AS5350" t="s">
        <v>35289</v>
      </c>
      <c r="AT5350" t="s">
        <v>937</v>
      </c>
      <c r="AU5350">
        <v>156</v>
      </c>
      <c r="AV5350">
        <v>8080</v>
      </c>
      <c r="AW5350" t="s">
        <v>28391</v>
      </c>
      <c r="AX5350" t="s">
        <v>937</v>
      </c>
      <c r="AY5350">
        <v>157</v>
      </c>
      <c r="AZ5350">
        <v>8080</v>
      </c>
      <c r="BA5350" t="s">
        <v>21543</v>
      </c>
      <c r="BB5350" t="s">
        <v>937</v>
      </c>
      <c r="BC5350">
        <v>157</v>
      </c>
      <c r="BD5350">
        <v>8080</v>
      </c>
      <c r="BE5350" t="s">
        <v>14695</v>
      </c>
      <c r="BF5350" t="s">
        <v>937</v>
      </c>
      <c r="BH5350">
        <v>162</v>
      </c>
      <c r="BI5350">
        <v>8080</v>
      </c>
      <c r="BJ5350" t="s">
        <v>8047</v>
      </c>
      <c r="BK5350" t="s">
        <v>937</v>
      </c>
    </row>
    <row r="5351" spans="43:63" x14ac:dyDescent="0.2">
      <c r="AQ5351">
        <v>156</v>
      </c>
      <c r="AR5351">
        <v>8081</v>
      </c>
      <c r="AS5351" t="s">
        <v>35290</v>
      </c>
      <c r="AT5351" t="s">
        <v>937</v>
      </c>
      <c r="AU5351">
        <v>156</v>
      </c>
      <c r="AV5351">
        <v>8081</v>
      </c>
      <c r="AW5351" t="s">
        <v>28392</v>
      </c>
      <c r="AX5351" t="s">
        <v>937</v>
      </c>
      <c r="AY5351">
        <v>157</v>
      </c>
      <c r="AZ5351">
        <v>8081</v>
      </c>
      <c r="BA5351" t="s">
        <v>21544</v>
      </c>
      <c r="BB5351" t="s">
        <v>938</v>
      </c>
      <c r="BC5351">
        <v>157</v>
      </c>
      <c r="BD5351">
        <v>8081</v>
      </c>
      <c r="BE5351" t="s">
        <v>14696</v>
      </c>
      <c r="BF5351" t="s">
        <v>938</v>
      </c>
      <c r="BH5351">
        <v>162</v>
      </c>
      <c r="BI5351">
        <v>8081</v>
      </c>
      <c r="BJ5351" t="s">
        <v>8048</v>
      </c>
      <c r="BK5351" t="s">
        <v>937</v>
      </c>
    </row>
    <row r="5352" spans="43:63" x14ac:dyDescent="0.2">
      <c r="AQ5352">
        <v>156</v>
      </c>
      <c r="AR5352">
        <v>8082</v>
      </c>
      <c r="AS5352" t="s">
        <v>35291</v>
      </c>
      <c r="AT5352" t="s">
        <v>938</v>
      </c>
      <c r="AU5352">
        <v>156</v>
      </c>
      <c r="AV5352">
        <v>8082</v>
      </c>
      <c r="AW5352" t="s">
        <v>28393</v>
      </c>
      <c r="AX5352" t="s">
        <v>938</v>
      </c>
      <c r="AY5352">
        <v>157</v>
      </c>
      <c r="AZ5352">
        <v>8082</v>
      </c>
      <c r="BA5352" t="s">
        <v>21545</v>
      </c>
      <c r="BB5352" t="s">
        <v>937</v>
      </c>
      <c r="BC5352">
        <v>157</v>
      </c>
      <c r="BD5352">
        <v>8082</v>
      </c>
      <c r="BE5352" t="s">
        <v>14697</v>
      </c>
      <c r="BF5352" t="s">
        <v>937</v>
      </c>
      <c r="BH5352">
        <v>162</v>
      </c>
      <c r="BI5352">
        <v>8082</v>
      </c>
      <c r="BJ5352" t="s">
        <v>8049</v>
      </c>
      <c r="BK5352" t="s">
        <v>938</v>
      </c>
    </row>
    <row r="5353" spans="43:63" x14ac:dyDescent="0.2">
      <c r="AQ5353">
        <v>156</v>
      </c>
      <c r="AR5353">
        <v>8083</v>
      </c>
      <c r="AS5353" t="s">
        <v>35292</v>
      </c>
      <c r="AT5353" t="s">
        <v>937</v>
      </c>
      <c r="AU5353">
        <v>156</v>
      </c>
      <c r="AV5353">
        <v>8083</v>
      </c>
      <c r="AW5353" t="s">
        <v>28394</v>
      </c>
      <c r="AX5353" t="s">
        <v>937</v>
      </c>
      <c r="AY5353">
        <v>157</v>
      </c>
      <c r="AZ5353">
        <v>8083</v>
      </c>
      <c r="BA5353" t="s">
        <v>21546</v>
      </c>
      <c r="BB5353" t="s">
        <v>937</v>
      </c>
      <c r="BC5353">
        <v>157</v>
      </c>
      <c r="BD5353">
        <v>8083</v>
      </c>
      <c r="BE5353" t="s">
        <v>14698</v>
      </c>
      <c r="BF5353" t="s">
        <v>937</v>
      </c>
      <c r="BH5353">
        <v>162</v>
      </c>
      <c r="BI5353">
        <v>8083</v>
      </c>
      <c r="BJ5353" t="s">
        <v>8050</v>
      </c>
      <c r="BK5353" t="s">
        <v>937</v>
      </c>
    </row>
    <row r="5354" spans="43:63" x14ac:dyDescent="0.2">
      <c r="AQ5354">
        <v>156</v>
      </c>
      <c r="AR5354">
        <v>8084</v>
      </c>
      <c r="AS5354" t="s">
        <v>35293</v>
      </c>
      <c r="AT5354" t="s">
        <v>937</v>
      </c>
      <c r="AU5354">
        <v>156</v>
      </c>
      <c r="AV5354">
        <v>8084</v>
      </c>
      <c r="AW5354" t="s">
        <v>28395</v>
      </c>
      <c r="AX5354" t="s">
        <v>937</v>
      </c>
      <c r="AY5354">
        <v>157</v>
      </c>
      <c r="AZ5354">
        <v>8084</v>
      </c>
      <c r="BA5354" t="s">
        <v>21547</v>
      </c>
      <c r="BB5354" t="s">
        <v>937</v>
      </c>
      <c r="BC5354">
        <v>157</v>
      </c>
      <c r="BD5354">
        <v>8084</v>
      </c>
      <c r="BE5354" t="s">
        <v>14699</v>
      </c>
      <c r="BF5354" t="s">
        <v>937</v>
      </c>
      <c r="BH5354">
        <v>162</v>
      </c>
      <c r="BI5354">
        <v>8084</v>
      </c>
      <c r="BJ5354" t="s">
        <v>8051</v>
      </c>
      <c r="BK5354" t="s">
        <v>937</v>
      </c>
    </row>
    <row r="5355" spans="43:63" x14ac:dyDescent="0.2">
      <c r="AQ5355">
        <v>157</v>
      </c>
      <c r="AR5355">
        <v>6010</v>
      </c>
      <c r="AS5355" t="s">
        <v>35294</v>
      </c>
      <c r="AT5355" t="s">
        <v>937</v>
      </c>
      <c r="AU5355">
        <v>157</v>
      </c>
      <c r="AV5355">
        <v>6010</v>
      </c>
      <c r="AW5355" t="s">
        <v>28396</v>
      </c>
      <c r="AX5355" t="s">
        <v>937</v>
      </c>
      <c r="AY5355">
        <v>159</v>
      </c>
      <c r="AZ5355">
        <v>6010</v>
      </c>
      <c r="BA5355" t="s">
        <v>21548</v>
      </c>
      <c r="BB5355" t="s">
        <v>937</v>
      </c>
      <c r="BC5355">
        <v>159</v>
      </c>
      <c r="BD5355">
        <v>6010</v>
      </c>
      <c r="BE5355" t="s">
        <v>14700</v>
      </c>
      <c r="BF5355" t="s">
        <v>937</v>
      </c>
      <c r="BH5355">
        <v>163</v>
      </c>
      <c r="BI5355">
        <v>6010</v>
      </c>
      <c r="BJ5355" t="s">
        <v>8052</v>
      </c>
      <c r="BK5355" t="s">
        <v>937</v>
      </c>
    </row>
    <row r="5356" spans="43:63" x14ac:dyDescent="0.2">
      <c r="AQ5356">
        <v>157</v>
      </c>
      <c r="AR5356">
        <v>6020</v>
      </c>
      <c r="AS5356" t="s">
        <v>35295</v>
      </c>
      <c r="AT5356" t="s">
        <v>937</v>
      </c>
      <c r="AU5356">
        <v>157</v>
      </c>
      <c r="AV5356">
        <v>6020</v>
      </c>
      <c r="AW5356" t="s">
        <v>28397</v>
      </c>
      <c r="AX5356" t="s">
        <v>937</v>
      </c>
      <c r="AY5356">
        <v>159</v>
      </c>
      <c r="AZ5356">
        <v>6020</v>
      </c>
      <c r="BA5356" t="s">
        <v>21549</v>
      </c>
      <c r="BB5356" t="s">
        <v>937</v>
      </c>
      <c r="BC5356">
        <v>159</v>
      </c>
      <c r="BD5356">
        <v>6020</v>
      </c>
      <c r="BE5356" t="s">
        <v>14701</v>
      </c>
      <c r="BF5356" t="s">
        <v>937</v>
      </c>
      <c r="BH5356">
        <v>163</v>
      </c>
      <c r="BI5356">
        <v>6020</v>
      </c>
      <c r="BJ5356" t="s">
        <v>8053</v>
      </c>
      <c r="BK5356" t="s">
        <v>937</v>
      </c>
    </row>
    <row r="5357" spans="43:63" x14ac:dyDescent="0.2">
      <c r="AQ5357">
        <v>157</v>
      </c>
      <c r="AR5357">
        <v>6030</v>
      </c>
      <c r="AS5357" t="s">
        <v>35296</v>
      </c>
      <c r="AT5357" t="s">
        <v>937</v>
      </c>
      <c r="AU5357">
        <v>157</v>
      </c>
      <c r="AV5357">
        <v>6030</v>
      </c>
      <c r="AW5357" t="s">
        <v>28398</v>
      </c>
      <c r="AX5357" t="s">
        <v>937</v>
      </c>
      <c r="AY5357">
        <v>159</v>
      </c>
      <c r="AZ5357">
        <v>6030</v>
      </c>
      <c r="BA5357" t="s">
        <v>21550</v>
      </c>
      <c r="BB5357" t="s">
        <v>937</v>
      </c>
      <c r="BC5357">
        <v>159</v>
      </c>
      <c r="BD5357">
        <v>6030</v>
      </c>
      <c r="BE5357" t="s">
        <v>14702</v>
      </c>
      <c r="BF5357" t="s">
        <v>937</v>
      </c>
      <c r="BH5357">
        <v>163</v>
      </c>
      <c r="BI5357">
        <v>6030</v>
      </c>
      <c r="BJ5357" t="s">
        <v>8054</v>
      </c>
      <c r="BK5357" t="s">
        <v>936</v>
      </c>
    </row>
    <row r="5358" spans="43:63" x14ac:dyDescent="0.2">
      <c r="AQ5358">
        <v>157</v>
      </c>
      <c r="AR5358">
        <v>6040</v>
      </c>
      <c r="AS5358" t="s">
        <v>35297</v>
      </c>
      <c r="AT5358" t="s">
        <v>937</v>
      </c>
      <c r="AU5358">
        <v>157</v>
      </c>
      <c r="AV5358">
        <v>6040</v>
      </c>
      <c r="AW5358" t="s">
        <v>28399</v>
      </c>
      <c r="AX5358" t="s">
        <v>937</v>
      </c>
      <c r="AY5358">
        <v>159</v>
      </c>
      <c r="AZ5358">
        <v>6040</v>
      </c>
      <c r="BA5358" t="s">
        <v>21551</v>
      </c>
      <c r="BB5358" t="s">
        <v>937</v>
      </c>
      <c r="BC5358">
        <v>159</v>
      </c>
      <c r="BD5358">
        <v>6040</v>
      </c>
      <c r="BE5358" t="s">
        <v>14703</v>
      </c>
      <c r="BF5358" t="s">
        <v>937</v>
      </c>
      <c r="BH5358">
        <v>163</v>
      </c>
      <c r="BI5358">
        <v>6040</v>
      </c>
      <c r="BJ5358" t="s">
        <v>8055</v>
      </c>
      <c r="BK5358" t="s">
        <v>937</v>
      </c>
    </row>
    <row r="5359" spans="43:63" x14ac:dyDescent="0.2">
      <c r="AQ5359">
        <v>157</v>
      </c>
      <c r="AR5359">
        <v>6070</v>
      </c>
      <c r="AS5359" t="s">
        <v>35298</v>
      </c>
      <c r="AT5359" t="s">
        <v>937</v>
      </c>
      <c r="AU5359">
        <v>157</v>
      </c>
      <c r="AV5359">
        <v>6070</v>
      </c>
      <c r="AW5359" t="s">
        <v>28400</v>
      </c>
      <c r="AX5359" t="s">
        <v>937</v>
      </c>
      <c r="AY5359">
        <v>159</v>
      </c>
      <c r="AZ5359">
        <v>6070</v>
      </c>
      <c r="BA5359" t="s">
        <v>21552</v>
      </c>
      <c r="BB5359" t="s">
        <v>937</v>
      </c>
      <c r="BC5359">
        <v>159</v>
      </c>
      <c r="BD5359">
        <v>6070</v>
      </c>
      <c r="BE5359" t="s">
        <v>14704</v>
      </c>
      <c r="BF5359" t="s">
        <v>937</v>
      </c>
      <c r="BH5359">
        <v>163</v>
      </c>
      <c r="BI5359">
        <v>6070</v>
      </c>
      <c r="BJ5359" t="s">
        <v>8056</v>
      </c>
      <c r="BK5359" t="s">
        <v>936</v>
      </c>
    </row>
    <row r="5360" spans="43:63" x14ac:dyDescent="0.2">
      <c r="AQ5360">
        <v>157</v>
      </c>
      <c r="AR5360">
        <v>6080</v>
      </c>
      <c r="AS5360" t="s">
        <v>35299</v>
      </c>
      <c r="AT5360" t="s">
        <v>936</v>
      </c>
      <c r="AU5360">
        <v>157</v>
      </c>
      <c r="AV5360">
        <v>6080</v>
      </c>
      <c r="AW5360" t="s">
        <v>28401</v>
      </c>
      <c r="AX5360" t="s">
        <v>936</v>
      </c>
      <c r="AY5360">
        <v>159</v>
      </c>
      <c r="AZ5360">
        <v>6080</v>
      </c>
      <c r="BA5360" t="s">
        <v>21553</v>
      </c>
      <c r="BB5360" t="s">
        <v>937</v>
      </c>
      <c r="BC5360">
        <v>159</v>
      </c>
      <c r="BD5360">
        <v>6080</v>
      </c>
      <c r="BE5360" t="s">
        <v>14705</v>
      </c>
      <c r="BF5360" t="s">
        <v>937</v>
      </c>
      <c r="BH5360">
        <v>163</v>
      </c>
      <c r="BI5360">
        <v>6080</v>
      </c>
      <c r="BJ5360" t="s">
        <v>8057</v>
      </c>
      <c r="BK5360" t="s">
        <v>936</v>
      </c>
    </row>
    <row r="5361" spans="43:63" x14ac:dyDescent="0.2">
      <c r="AQ5361">
        <v>157</v>
      </c>
      <c r="AR5361">
        <v>6090</v>
      </c>
      <c r="AS5361" t="s">
        <v>35300</v>
      </c>
      <c r="AT5361" t="s">
        <v>938</v>
      </c>
      <c r="AU5361">
        <v>157</v>
      </c>
      <c r="AV5361">
        <v>6090</v>
      </c>
      <c r="AW5361" t="s">
        <v>28402</v>
      </c>
      <c r="AX5361" t="s">
        <v>938</v>
      </c>
      <c r="AY5361">
        <v>159</v>
      </c>
      <c r="AZ5361">
        <v>6090</v>
      </c>
      <c r="BA5361" t="s">
        <v>21554</v>
      </c>
      <c r="BB5361" t="s">
        <v>937</v>
      </c>
      <c r="BC5361">
        <v>159</v>
      </c>
      <c r="BD5361">
        <v>6090</v>
      </c>
      <c r="BE5361" t="s">
        <v>14706</v>
      </c>
      <c r="BF5361" t="s">
        <v>937</v>
      </c>
      <c r="BH5361">
        <v>163</v>
      </c>
      <c r="BI5361">
        <v>6090</v>
      </c>
      <c r="BJ5361" t="s">
        <v>8058</v>
      </c>
      <c r="BK5361" t="s">
        <v>938</v>
      </c>
    </row>
    <row r="5362" spans="43:63" x14ac:dyDescent="0.2">
      <c r="AQ5362">
        <v>157</v>
      </c>
      <c r="AR5362">
        <v>6100</v>
      </c>
      <c r="AS5362" t="s">
        <v>35301</v>
      </c>
      <c r="AT5362" t="s">
        <v>937</v>
      </c>
      <c r="AU5362">
        <v>157</v>
      </c>
      <c r="AV5362">
        <v>6100</v>
      </c>
      <c r="AW5362" t="s">
        <v>28403</v>
      </c>
      <c r="AX5362" t="s">
        <v>937</v>
      </c>
      <c r="AY5362">
        <v>159</v>
      </c>
      <c r="AZ5362">
        <v>6100</v>
      </c>
      <c r="BA5362" t="s">
        <v>21555</v>
      </c>
      <c r="BB5362" t="s">
        <v>937</v>
      </c>
      <c r="BC5362">
        <v>159</v>
      </c>
      <c r="BD5362">
        <v>6100</v>
      </c>
      <c r="BE5362" t="s">
        <v>14707</v>
      </c>
      <c r="BF5362" t="s">
        <v>937</v>
      </c>
      <c r="BH5362">
        <v>163</v>
      </c>
      <c r="BI5362">
        <v>6100</v>
      </c>
      <c r="BJ5362" t="s">
        <v>8059</v>
      </c>
      <c r="BK5362" t="s">
        <v>937</v>
      </c>
    </row>
    <row r="5363" spans="43:63" x14ac:dyDescent="0.2">
      <c r="AQ5363">
        <v>157</v>
      </c>
      <c r="AR5363">
        <v>6101</v>
      </c>
      <c r="AS5363" t="s">
        <v>35302</v>
      </c>
      <c r="AT5363" t="s">
        <v>937</v>
      </c>
      <c r="AU5363">
        <v>157</v>
      </c>
      <c r="AV5363">
        <v>6101</v>
      </c>
      <c r="AW5363" t="s">
        <v>28404</v>
      </c>
      <c r="AX5363" t="s">
        <v>937</v>
      </c>
      <c r="AY5363">
        <v>159</v>
      </c>
      <c r="AZ5363">
        <v>6101</v>
      </c>
      <c r="BA5363" t="s">
        <v>21556</v>
      </c>
      <c r="BB5363" t="s">
        <v>937</v>
      </c>
      <c r="BC5363">
        <v>159</v>
      </c>
      <c r="BD5363">
        <v>6101</v>
      </c>
      <c r="BE5363" t="s">
        <v>14708</v>
      </c>
      <c r="BF5363" t="s">
        <v>937</v>
      </c>
      <c r="BH5363">
        <v>163</v>
      </c>
      <c r="BI5363">
        <v>6101</v>
      </c>
      <c r="BJ5363" t="s">
        <v>8060</v>
      </c>
      <c r="BK5363" t="s">
        <v>937</v>
      </c>
    </row>
    <row r="5364" spans="43:63" x14ac:dyDescent="0.2">
      <c r="AQ5364">
        <v>157</v>
      </c>
      <c r="AR5364">
        <v>6110</v>
      </c>
      <c r="AS5364" t="s">
        <v>35303</v>
      </c>
      <c r="AT5364" t="s">
        <v>936</v>
      </c>
      <c r="AU5364">
        <v>157</v>
      </c>
      <c r="AV5364">
        <v>6110</v>
      </c>
      <c r="AW5364" t="s">
        <v>28405</v>
      </c>
      <c r="AX5364" t="s">
        <v>936</v>
      </c>
      <c r="AY5364">
        <v>159</v>
      </c>
      <c r="AZ5364">
        <v>6110</v>
      </c>
      <c r="BA5364" t="s">
        <v>21557</v>
      </c>
      <c r="BB5364" t="s">
        <v>936</v>
      </c>
      <c r="BC5364">
        <v>159</v>
      </c>
      <c r="BD5364">
        <v>6110</v>
      </c>
      <c r="BE5364" t="s">
        <v>14709</v>
      </c>
      <c r="BF5364" t="s">
        <v>936</v>
      </c>
      <c r="BH5364">
        <v>163</v>
      </c>
      <c r="BI5364">
        <v>6110</v>
      </c>
      <c r="BJ5364" t="s">
        <v>8061</v>
      </c>
      <c r="BK5364" t="s">
        <v>936</v>
      </c>
    </row>
    <row r="5365" spans="43:63" x14ac:dyDescent="0.2">
      <c r="AQ5365">
        <v>157</v>
      </c>
      <c r="AR5365">
        <v>6130</v>
      </c>
      <c r="AS5365" t="s">
        <v>35304</v>
      </c>
      <c r="AT5365" t="s">
        <v>936</v>
      </c>
      <c r="AU5365">
        <v>157</v>
      </c>
      <c r="AV5365">
        <v>6130</v>
      </c>
      <c r="AW5365" t="s">
        <v>28406</v>
      </c>
      <c r="AX5365" t="s">
        <v>936</v>
      </c>
      <c r="AY5365">
        <v>159</v>
      </c>
      <c r="AZ5365">
        <v>6130</v>
      </c>
      <c r="BA5365" t="s">
        <v>21558</v>
      </c>
      <c r="BB5365" t="s">
        <v>937</v>
      </c>
      <c r="BC5365">
        <v>159</v>
      </c>
      <c r="BD5365">
        <v>6130</v>
      </c>
      <c r="BE5365" t="s">
        <v>14710</v>
      </c>
      <c r="BF5365" t="s">
        <v>937</v>
      </c>
      <c r="BH5365">
        <v>163</v>
      </c>
      <c r="BI5365">
        <v>6130</v>
      </c>
      <c r="BJ5365" t="s">
        <v>8062</v>
      </c>
      <c r="BK5365" t="s">
        <v>936</v>
      </c>
    </row>
    <row r="5366" spans="43:63" x14ac:dyDescent="0.2">
      <c r="AQ5366">
        <v>157</v>
      </c>
      <c r="AR5366">
        <v>6131</v>
      </c>
      <c r="AS5366" t="s">
        <v>35305</v>
      </c>
      <c r="AT5366" t="s">
        <v>937</v>
      </c>
      <c r="AU5366">
        <v>157</v>
      </c>
      <c r="AV5366">
        <v>6131</v>
      </c>
      <c r="AW5366" t="s">
        <v>28407</v>
      </c>
      <c r="AX5366" t="s">
        <v>937</v>
      </c>
      <c r="AY5366">
        <v>159</v>
      </c>
      <c r="AZ5366">
        <v>6131</v>
      </c>
      <c r="BA5366" t="s">
        <v>21559</v>
      </c>
      <c r="BB5366" t="s">
        <v>937</v>
      </c>
      <c r="BC5366">
        <v>159</v>
      </c>
      <c r="BD5366">
        <v>6131</v>
      </c>
      <c r="BE5366" t="s">
        <v>14711</v>
      </c>
      <c r="BF5366" t="s">
        <v>937</v>
      </c>
      <c r="BH5366">
        <v>163</v>
      </c>
      <c r="BI5366">
        <v>6131</v>
      </c>
      <c r="BJ5366" t="s">
        <v>8063</v>
      </c>
      <c r="BK5366" t="s">
        <v>937</v>
      </c>
    </row>
    <row r="5367" spans="43:63" x14ac:dyDescent="0.2">
      <c r="AQ5367">
        <v>157</v>
      </c>
      <c r="AR5367">
        <v>6140</v>
      </c>
      <c r="AS5367" t="s">
        <v>35306</v>
      </c>
      <c r="AT5367" t="s">
        <v>937</v>
      </c>
      <c r="AU5367">
        <v>157</v>
      </c>
      <c r="AV5367">
        <v>6140</v>
      </c>
      <c r="AW5367" t="s">
        <v>28408</v>
      </c>
      <c r="AX5367" t="s">
        <v>937</v>
      </c>
      <c r="AY5367">
        <v>159</v>
      </c>
      <c r="AZ5367">
        <v>6140</v>
      </c>
      <c r="BA5367" t="s">
        <v>21560</v>
      </c>
      <c r="BB5367" t="s">
        <v>937</v>
      </c>
      <c r="BC5367">
        <v>159</v>
      </c>
      <c r="BD5367">
        <v>6140</v>
      </c>
      <c r="BE5367" t="s">
        <v>14712</v>
      </c>
      <c r="BF5367" t="s">
        <v>937</v>
      </c>
      <c r="BH5367">
        <v>163</v>
      </c>
      <c r="BI5367">
        <v>6140</v>
      </c>
      <c r="BJ5367" t="s">
        <v>8064</v>
      </c>
      <c r="BK5367" t="s">
        <v>937</v>
      </c>
    </row>
    <row r="5368" spans="43:63" x14ac:dyDescent="0.2">
      <c r="AQ5368">
        <v>157</v>
      </c>
      <c r="AR5368">
        <v>6150</v>
      </c>
      <c r="AS5368" t="s">
        <v>35307</v>
      </c>
      <c r="AT5368" t="s">
        <v>937</v>
      </c>
      <c r="AU5368">
        <v>157</v>
      </c>
      <c r="AV5368">
        <v>6150</v>
      </c>
      <c r="AW5368" t="s">
        <v>28409</v>
      </c>
      <c r="AX5368" t="s">
        <v>937</v>
      </c>
      <c r="AY5368">
        <v>159</v>
      </c>
      <c r="AZ5368">
        <v>6150</v>
      </c>
      <c r="BA5368" t="s">
        <v>21561</v>
      </c>
      <c r="BB5368" t="s">
        <v>937</v>
      </c>
      <c r="BC5368">
        <v>159</v>
      </c>
      <c r="BD5368">
        <v>6150</v>
      </c>
      <c r="BE5368" t="s">
        <v>14713</v>
      </c>
      <c r="BF5368" t="s">
        <v>937</v>
      </c>
      <c r="BH5368">
        <v>163</v>
      </c>
      <c r="BI5368">
        <v>6150</v>
      </c>
      <c r="BJ5368" t="s">
        <v>8065</v>
      </c>
      <c r="BK5368" t="s">
        <v>936</v>
      </c>
    </row>
    <row r="5369" spans="43:63" x14ac:dyDescent="0.2">
      <c r="AQ5369">
        <v>157</v>
      </c>
      <c r="AR5369">
        <v>6160</v>
      </c>
      <c r="AS5369" t="s">
        <v>35308</v>
      </c>
      <c r="AT5369" t="s">
        <v>937</v>
      </c>
      <c r="AU5369">
        <v>157</v>
      </c>
      <c r="AV5369">
        <v>6160</v>
      </c>
      <c r="AW5369" t="s">
        <v>28410</v>
      </c>
      <c r="AX5369" t="s">
        <v>937</v>
      </c>
      <c r="AY5369">
        <v>159</v>
      </c>
      <c r="AZ5369">
        <v>6160</v>
      </c>
      <c r="BA5369" t="s">
        <v>21562</v>
      </c>
      <c r="BB5369" t="s">
        <v>937</v>
      </c>
      <c r="BC5369">
        <v>159</v>
      </c>
      <c r="BD5369">
        <v>6160</v>
      </c>
      <c r="BE5369" t="s">
        <v>14714</v>
      </c>
      <c r="BF5369" t="s">
        <v>937</v>
      </c>
      <c r="BH5369">
        <v>163</v>
      </c>
      <c r="BI5369">
        <v>6160</v>
      </c>
      <c r="BJ5369" t="s">
        <v>8066</v>
      </c>
      <c r="BK5369" t="s">
        <v>937</v>
      </c>
    </row>
    <row r="5370" spans="43:63" x14ac:dyDescent="0.2">
      <c r="AQ5370">
        <v>157</v>
      </c>
      <c r="AR5370">
        <v>6170</v>
      </c>
      <c r="AS5370" t="s">
        <v>35309</v>
      </c>
      <c r="AT5370" t="s">
        <v>937</v>
      </c>
      <c r="AU5370">
        <v>157</v>
      </c>
      <c r="AV5370">
        <v>6170</v>
      </c>
      <c r="AW5370" t="s">
        <v>28411</v>
      </c>
      <c r="AX5370" t="s">
        <v>937</v>
      </c>
      <c r="AY5370">
        <v>159</v>
      </c>
      <c r="AZ5370">
        <v>6170</v>
      </c>
      <c r="BA5370" t="s">
        <v>21563</v>
      </c>
      <c r="BB5370" t="s">
        <v>937</v>
      </c>
      <c r="BC5370">
        <v>159</v>
      </c>
      <c r="BD5370">
        <v>6170</v>
      </c>
      <c r="BE5370" t="s">
        <v>14715</v>
      </c>
      <c r="BF5370" t="s">
        <v>937</v>
      </c>
      <c r="BH5370">
        <v>163</v>
      </c>
      <c r="BI5370">
        <v>6170</v>
      </c>
      <c r="BJ5370" t="s">
        <v>8067</v>
      </c>
      <c r="BK5370" t="s">
        <v>936</v>
      </c>
    </row>
    <row r="5371" spans="43:63" x14ac:dyDescent="0.2">
      <c r="AQ5371">
        <v>157</v>
      </c>
      <c r="AR5371">
        <v>6180</v>
      </c>
      <c r="AS5371" t="s">
        <v>35310</v>
      </c>
      <c r="AT5371" t="s">
        <v>937</v>
      </c>
      <c r="AU5371">
        <v>157</v>
      </c>
      <c r="AV5371">
        <v>6180</v>
      </c>
      <c r="AW5371" t="s">
        <v>28412</v>
      </c>
      <c r="AX5371" t="s">
        <v>937</v>
      </c>
      <c r="AY5371">
        <v>159</v>
      </c>
      <c r="AZ5371">
        <v>6180</v>
      </c>
      <c r="BA5371" t="s">
        <v>21564</v>
      </c>
      <c r="BB5371" t="s">
        <v>937</v>
      </c>
      <c r="BC5371">
        <v>159</v>
      </c>
      <c r="BD5371">
        <v>6180</v>
      </c>
      <c r="BE5371" t="s">
        <v>14716</v>
      </c>
      <c r="BF5371" t="s">
        <v>937</v>
      </c>
      <c r="BH5371">
        <v>163</v>
      </c>
      <c r="BI5371">
        <v>6180</v>
      </c>
      <c r="BJ5371" t="s">
        <v>8068</v>
      </c>
      <c r="BK5371" t="s">
        <v>936</v>
      </c>
    </row>
    <row r="5372" spans="43:63" x14ac:dyDescent="0.2">
      <c r="AQ5372">
        <v>157</v>
      </c>
      <c r="AR5372">
        <v>6190</v>
      </c>
      <c r="AS5372" t="s">
        <v>35311</v>
      </c>
      <c r="AT5372" t="s">
        <v>937</v>
      </c>
      <c r="AU5372">
        <v>157</v>
      </c>
      <c r="AV5372">
        <v>6190</v>
      </c>
      <c r="AW5372" t="s">
        <v>28413</v>
      </c>
      <c r="AX5372" t="s">
        <v>937</v>
      </c>
      <c r="AY5372">
        <v>159</v>
      </c>
      <c r="AZ5372">
        <v>6190</v>
      </c>
      <c r="BA5372" t="s">
        <v>21565</v>
      </c>
      <c r="BB5372" t="s">
        <v>937</v>
      </c>
      <c r="BC5372">
        <v>159</v>
      </c>
      <c r="BD5372">
        <v>6190</v>
      </c>
      <c r="BE5372" t="s">
        <v>14717</v>
      </c>
      <c r="BF5372" t="s">
        <v>937</v>
      </c>
      <c r="BH5372">
        <v>163</v>
      </c>
      <c r="BI5372">
        <v>6190</v>
      </c>
      <c r="BJ5372" t="s">
        <v>8069</v>
      </c>
      <c r="BK5372" t="s">
        <v>937</v>
      </c>
    </row>
    <row r="5373" spans="43:63" x14ac:dyDescent="0.2">
      <c r="AQ5373">
        <v>157</v>
      </c>
      <c r="AR5373">
        <v>6200</v>
      </c>
      <c r="AS5373" t="s">
        <v>35312</v>
      </c>
      <c r="AT5373" t="s">
        <v>937</v>
      </c>
      <c r="AU5373">
        <v>157</v>
      </c>
      <c r="AV5373">
        <v>6200</v>
      </c>
      <c r="AW5373" t="s">
        <v>28414</v>
      </c>
      <c r="AX5373" t="s">
        <v>937</v>
      </c>
      <c r="AY5373">
        <v>159</v>
      </c>
      <c r="AZ5373">
        <v>6200</v>
      </c>
      <c r="BA5373" t="s">
        <v>21566</v>
      </c>
      <c r="BB5373" t="s">
        <v>937</v>
      </c>
      <c r="BC5373">
        <v>159</v>
      </c>
      <c r="BD5373">
        <v>6200</v>
      </c>
      <c r="BE5373" t="s">
        <v>14718</v>
      </c>
      <c r="BF5373" t="s">
        <v>937</v>
      </c>
      <c r="BH5373">
        <v>163</v>
      </c>
      <c r="BI5373">
        <v>6200</v>
      </c>
      <c r="BJ5373" t="s">
        <v>8070</v>
      </c>
      <c r="BK5373" t="s">
        <v>938</v>
      </c>
    </row>
    <row r="5374" spans="43:63" x14ac:dyDescent="0.2">
      <c r="AQ5374">
        <v>157</v>
      </c>
      <c r="AR5374">
        <v>6210</v>
      </c>
      <c r="AS5374" t="s">
        <v>35313</v>
      </c>
      <c r="AT5374" t="s">
        <v>936</v>
      </c>
      <c r="AU5374">
        <v>157</v>
      </c>
      <c r="AV5374">
        <v>6210</v>
      </c>
      <c r="AW5374" t="s">
        <v>28415</v>
      </c>
      <c r="AX5374" t="s">
        <v>936</v>
      </c>
      <c r="AY5374">
        <v>159</v>
      </c>
      <c r="AZ5374">
        <v>6210</v>
      </c>
      <c r="BA5374" t="s">
        <v>21567</v>
      </c>
      <c r="BB5374" t="s">
        <v>936</v>
      </c>
      <c r="BC5374">
        <v>159</v>
      </c>
      <c r="BD5374">
        <v>6210</v>
      </c>
      <c r="BE5374" t="s">
        <v>14719</v>
      </c>
      <c r="BF5374" t="s">
        <v>936</v>
      </c>
      <c r="BH5374">
        <v>163</v>
      </c>
      <c r="BI5374">
        <v>6210</v>
      </c>
      <c r="BJ5374" t="s">
        <v>8071</v>
      </c>
      <c r="BK5374" t="s">
        <v>936</v>
      </c>
    </row>
    <row r="5375" spans="43:63" x14ac:dyDescent="0.2">
      <c r="AQ5375">
        <v>157</v>
      </c>
      <c r="AR5375">
        <v>6240</v>
      </c>
      <c r="AS5375" t="s">
        <v>35314</v>
      </c>
      <c r="AT5375" t="s">
        <v>937</v>
      </c>
      <c r="AU5375">
        <v>157</v>
      </c>
      <c r="AV5375">
        <v>6240</v>
      </c>
      <c r="AW5375" t="s">
        <v>28416</v>
      </c>
      <c r="AX5375" t="s">
        <v>937</v>
      </c>
      <c r="AY5375">
        <v>159</v>
      </c>
      <c r="AZ5375">
        <v>6240</v>
      </c>
      <c r="BA5375" t="s">
        <v>21568</v>
      </c>
      <c r="BB5375" t="s">
        <v>937</v>
      </c>
      <c r="BC5375">
        <v>159</v>
      </c>
      <c r="BD5375">
        <v>6240</v>
      </c>
      <c r="BE5375" t="s">
        <v>14720</v>
      </c>
      <c r="BF5375" t="s">
        <v>937</v>
      </c>
      <c r="BH5375">
        <v>163</v>
      </c>
      <c r="BI5375">
        <v>6240</v>
      </c>
      <c r="BJ5375" t="s">
        <v>8072</v>
      </c>
      <c r="BK5375" t="s">
        <v>936</v>
      </c>
    </row>
    <row r="5376" spans="43:63" x14ac:dyDescent="0.2">
      <c r="AQ5376">
        <v>157</v>
      </c>
      <c r="AR5376">
        <v>6250</v>
      </c>
      <c r="AS5376" t="s">
        <v>35315</v>
      </c>
      <c r="AT5376" t="s">
        <v>938</v>
      </c>
      <c r="AU5376">
        <v>157</v>
      </c>
      <c r="AV5376">
        <v>6250</v>
      </c>
      <c r="AW5376" t="s">
        <v>28417</v>
      </c>
      <c r="AX5376" t="s">
        <v>938</v>
      </c>
      <c r="AY5376">
        <v>159</v>
      </c>
      <c r="AZ5376">
        <v>6250</v>
      </c>
      <c r="BA5376" t="s">
        <v>21569</v>
      </c>
      <c r="BB5376" t="s">
        <v>936</v>
      </c>
      <c r="BC5376">
        <v>159</v>
      </c>
      <c r="BD5376">
        <v>6250</v>
      </c>
      <c r="BE5376" t="s">
        <v>14721</v>
      </c>
      <c r="BF5376" t="s">
        <v>936</v>
      </c>
      <c r="BH5376">
        <v>163</v>
      </c>
      <c r="BI5376">
        <v>6250</v>
      </c>
      <c r="BJ5376" t="s">
        <v>8073</v>
      </c>
      <c r="BK5376" t="s">
        <v>936</v>
      </c>
    </row>
    <row r="5377" spans="43:63" x14ac:dyDescent="0.2">
      <c r="AQ5377">
        <v>157</v>
      </c>
      <c r="AR5377">
        <v>6256</v>
      </c>
      <c r="AS5377" t="s">
        <v>35316</v>
      </c>
      <c r="AT5377" t="s">
        <v>938</v>
      </c>
      <c r="AU5377">
        <v>157</v>
      </c>
      <c r="AV5377">
        <v>6256</v>
      </c>
      <c r="AW5377" t="s">
        <v>28418</v>
      </c>
      <c r="AX5377" t="s">
        <v>938</v>
      </c>
      <c r="AY5377">
        <v>159</v>
      </c>
      <c r="AZ5377">
        <v>6256</v>
      </c>
      <c r="BA5377" t="s">
        <v>21570</v>
      </c>
      <c r="BB5377" t="s">
        <v>936</v>
      </c>
      <c r="BC5377">
        <v>159</v>
      </c>
      <c r="BD5377">
        <v>6256</v>
      </c>
      <c r="BE5377" t="s">
        <v>14722</v>
      </c>
      <c r="BF5377" t="s">
        <v>936</v>
      </c>
      <c r="BH5377">
        <v>163</v>
      </c>
      <c r="BI5377">
        <v>6256</v>
      </c>
      <c r="BJ5377" t="s">
        <v>8074</v>
      </c>
      <c r="BK5377" t="s">
        <v>936</v>
      </c>
    </row>
    <row r="5378" spans="43:63" x14ac:dyDescent="0.2">
      <c r="AQ5378">
        <v>157</v>
      </c>
      <c r="AR5378">
        <v>6260</v>
      </c>
      <c r="AS5378" t="s">
        <v>35317</v>
      </c>
      <c r="AT5378" t="s">
        <v>937</v>
      </c>
      <c r="AU5378">
        <v>157</v>
      </c>
      <c r="AV5378">
        <v>6260</v>
      </c>
      <c r="AW5378" t="s">
        <v>28419</v>
      </c>
      <c r="AX5378" t="s">
        <v>937</v>
      </c>
      <c r="AY5378">
        <v>159</v>
      </c>
      <c r="AZ5378">
        <v>6260</v>
      </c>
      <c r="BA5378" t="s">
        <v>21571</v>
      </c>
      <c r="BB5378" t="s">
        <v>937</v>
      </c>
      <c r="BC5378">
        <v>159</v>
      </c>
      <c r="BD5378">
        <v>6260</v>
      </c>
      <c r="BE5378" t="s">
        <v>14723</v>
      </c>
      <c r="BF5378" t="s">
        <v>937</v>
      </c>
      <c r="BH5378">
        <v>163</v>
      </c>
      <c r="BI5378">
        <v>6260</v>
      </c>
      <c r="BJ5378" t="s">
        <v>8075</v>
      </c>
      <c r="BK5378" t="s">
        <v>936</v>
      </c>
    </row>
    <row r="5379" spans="43:63" x14ac:dyDescent="0.2">
      <c r="AQ5379">
        <v>157</v>
      </c>
      <c r="AR5379">
        <v>6270</v>
      </c>
      <c r="AS5379" t="s">
        <v>35318</v>
      </c>
      <c r="AT5379" t="s">
        <v>937</v>
      </c>
      <c r="AU5379">
        <v>157</v>
      </c>
      <c r="AV5379">
        <v>6270</v>
      </c>
      <c r="AW5379" t="s">
        <v>28420</v>
      </c>
      <c r="AX5379" t="s">
        <v>937</v>
      </c>
      <c r="AY5379">
        <v>159</v>
      </c>
      <c r="AZ5379">
        <v>6270</v>
      </c>
      <c r="BA5379" t="s">
        <v>21572</v>
      </c>
      <c r="BB5379" t="s">
        <v>937</v>
      </c>
      <c r="BC5379">
        <v>159</v>
      </c>
      <c r="BD5379">
        <v>6270</v>
      </c>
      <c r="BE5379" t="s">
        <v>14724</v>
      </c>
      <c r="BF5379" t="s">
        <v>937</v>
      </c>
      <c r="BH5379">
        <v>163</v>
      </c>
      <c r="BI5379">
        <v>6270</v>
      </c>
      <c r="BJ5379" t="s">
        <v>8076</v>
      </c>
      <c r="BK5379" t="s">
        <v>937</v>
      </c>
    </row>
    <row r="5380" spans="43:63" x14ac:dyDescent="0.2">
      <c r="AQ5380">
        <v>157</v>
      </c>
      <c r="AR5380">
        <v>6280</v>
      </c>
      <c r="AS5380" t="s">
        <v>35319</v>
      </c>
      <c r="AT5380" t="s">
        <v>936</v>
      </c>
      <c r="AU5380">
        <v>157</v>
      </c>
      <c r="AV5380">
        <v>6280</v>
      </c>
      <c r="AW5380" t="s">
        <v>28421</v>
      </c>
      <c r="AX5380" t="s">
        <v>936</v>
      </c>
      <c r="AY5380">
        <v>159</v>
      </c>
      <c r="AZ5380">
        <v>6280</v>
      </c>
      <c r="BA5380" t="s">
        <v>21573</v>
      </c>
      <c r="BB5380" t="s">
        <v>937</v>
      </c>
      <c r="BC5380">
        <v>159</v>
      </c>
      <c r="BD5380">
        <v>6280</v>
      </c>
      <c r="BE5380" t="s">
        <v>14725</v>
      </c>
      <c r="BF5380" t="s">
        <v>937</v>
      </c>
      <c r="BH5380">
        <v>163</v>
      </c>
      <c r="BI5380">
        <v>6280</v>
      </c>
      <c r="BJ5380" t="s">
        <v>8077</v>
      </c>
      <c r="BK5380" t="s">
        <v>936</v>
      </c>
    </row>
    <row r="5381" spans="43:63" x14ac:dyDescent="0.2">
      <c r="AQ5381">
        <v>157</v>
      </c>
      <c r="AR5381">
        <v>6290</v>
      </c>
      <c r="AS5381" t="s">
        <v>35320</v>
      </c>
      <c r="AT5381" t="s">
        <v>936</v>
      </c>
      <c r="AU5381">
        <v>157</v>
      </c>
      <c r="AV5381">
        <v>6290</v>
      </c>
      <c r="AW5381" t="s">
        <v>28422</v>
      </c>
      <c r="AX5381" t="s">
        <v>936</v>
      </c>
      <c r="AY5381">
        <v>159</v>
      </c>
      <c r="AZ5381">
        <v>6290</v>
      </c>
      <c r="BA5381" t="s">
        <v>21574</v>
      </c>
      <c r="BB5381" t="s">
        <v>937</v>
      </c>
      <c r="BC5381">
        <v>159</v>
      </c>
      <c r="BD5381">
        <v>6290</v>
      </c>
      <c r="BE5381" t="s">
        <v>14726</v>
      </c>
      <c r="BF5381" t="s">
        <v>937</v>
      </c>
      <c r="BH5381">
        <v>163</v>
      </c>
      <c r="BI5381">
        <v>6290</v>
      </c>
      <c r="BJ5381" t="s">
        <v>8078</v>
      </c>
      <c r="BK5381" t="s">
        <v>936</v>
      </c>
    </row>
    <row r="5382" spans="43:63" x14ac:dyDescent="0.2">
      <c r="AQ5382">
        <v>157</v>
      </c>
      <c r="AR5382">
        <v>6300</v>
      </c>
      <c r="AS5382" t="s">
        <v>35321</v>
      </c>
      <c r="AT5382" t="s">
        <v>936</v>
      </c>
      <c r="AU5382">
        <v>157</v>
      </c>
      <c r="AV5382">
        <v>6300</v>
      </c>
      <c r="AW5382" t="s">
        <v>28423</v>
      </c>
      <c r="AX5382" t="s">
        <v>936</v>
      </c>
      <c r="AY5382">
        <v>159</v>
      </c>
      <c r="AZ5382">
        <v>6300</v>
      </c>
      <c r="BA5382" t="s">
        <v>21575</v>
      </c>
      <c r="BB5382" t="s">
        <v>936</v>
      </c>
      <c r="BC5382">
        <v>159</v>
      </c>
      <c r="BD5382">
        <v>6300</v>
      </c>
      <c r="BE5382" t="s">
        <v>14727</v>
      </c>
      <c r="BF5382" t="s">
        <v>936</v>
      </c>
      <c r="BH5382">
        <v>163</v>
      </c>
      <c r="BI5382">
        <v>6300</v>
      </c>
      <c r="BJ5382" t="s">
        <v>8079</v>
      </c>
      <c r="BK5382" t="s">
        <v>936</v>
      </c>
    </row>
    <row r="5383" spans="43:63" x14ac:dyDescent="0.2">
      <c r="AQ5383">
        <v>157</v>
      </c>
      <c r="AR5383">
        <v>6310</v>
      </c>
      <c r="AS5383" t="s">
        <v>35322</v>
      </c>
      <c r="AT5383" t="s">
        <v>936</v>
      </c>
      <c r="AU5383">
        <v>157</v>
      </c>
      <c r="AV5383">
        <v>6310</v>
      </c>
      <c r="AW5383" t="s">
        <v>28424</v>
      </c>
      <c r="AX5383" t="s">
        <v>936</v>
      </c>
      <c r="AY5383">
        <v>159</v>
      </c>
      <c r="AZ5383">
        <v>6310</v>
      </c>
      <c r="BA5383" t="s">
        <v>21576</v>
      </c>
      <c r="BB5383" t="s">
        <v>936</v>
      </c>
      <c r="BC5383">
        <v>159</v>
      </c>
      <c r="BD5383">
        <v>6310</v>
      </c>
      <c r="BE5383" t="s">
        <v>14728</v>
      </c>
      <c r="BF5383" t="s">
        <v>936</v>
      </c>
      <c r="BH5383">
        <v>163</v>
      </c>
      <c r="BI5383">
        <v>6310</v>
      </c>
      <c r="BJ5383" t="s">
        <v>8080</v>
      </c>
      <c r="BK5383" t="s">
        <v>936</v>
      </c>
    </row>
    <row r="5384" spans="43:63" x14ac:dyDescent="0.2">
      <c r="AQ5384">
        <v>157</v>
      </c>
      <c r="AR5384">
        <v>6320</v>
      </c>
      <c r="AS5384" t="s">
        <v>35323</v>
      </c>
      <c r="AT5384" t="s">
        <v>938</v>
      </c>
      <c r="AU5384">
        <v>157</v>
      </c>
      <c r="AV5384">
        <v>6320</v>
      </c>
      <c r="AW5384" t="s">
        <v>28425</v>
      </c>
      <c r="AX5384" t="s">
        <v>936</v>
      </c>
      <c r="AY5384">
        <v>159</v>
      </c>
      <c r="AZ5384">
        <v>6320</v>
      </c>
      <c r="BA5384" t="s">
        <v>21577</v>
      </c>
      <c r="BB5384" t="s">
        <v>938</v>
      </c>
      <c r="BC5384">
        <v>159</v>
      </c>
      <c r="BD5384">
        <v>6320</v>
      </c>
      <c r="BE5384" t="s">
        <v>14729</v>
      </c>
      <c r="BF5384" t="s">
        <v>938</v>
      </c>
      <c r="BH5384">
        <v>163</v>
      </c>
      <c r="BI5384">
        <v>6320</v>
      </c>
      <c r="BJ5384" t="s">
        <v>8081</v>
      </c>
      <c r="BK5384" t="s">
        <v>936</v>
      </c>
    </row>
    <row r="5385" spans="43:63" x14ac:dyDescent="0.2">
      <c r="AQ5385">
        <v>157</v>
      </c>
      <c r="AR5385">
        <v>6330</v>
      </c>
      <c r="AS5385" t="s">
        <v>35324</v>
      </c>
      <c r="AT5385" t="s">
        <v>936</v>
      </c>
      <c r="AU5385">
        <v>157</v>
      </c>
      <c r="AV5385">
        <v>6330</v>
      </c>
      <c r="AW5385" t="s">
        <v>28426</v>
      </c>
      <c r="AX5385" t="s">
        <v>936</v>
      </c>
      <c r="AY5385">
        <v>159</v>
      </c>
      <c r="AZ5385">
        <v>6330</v>
      </c>
      <c r="BA5385" t="s">
        <v>21578</v>
      </c>
      <c r="BB5385" t="s">
        <v>936</v>
      </c>
      <c r="BC5385">
        <v>159</v>
      </c>
      <c r="BD5385">
        <v>6330</v>
      </c>
      <c r="BE5385" t="s">
        <v>14730</v>
      </c>
      <c r="BF5385" t="s">
        <v>936</v>
      </c>
      <c r="BH5385">
        <v>163</v>
      </c>
      <c r="BI5385">
        <v>6330</v>
      </c>
      <c r="BJ5385" t="s">
        <v>8082</v>
      </c>
      <c r="BK5385" t="s">
        <v>936</v>
      </c>
    </row>
    <row r="5386" spans="43:63" x14ac:dyDescent="0.2">
      <c r="AQ5386">
        <v>157</v>
      </c>
      <c r="AR5386">
        <v>6340</v>
      </c>
      <c r="AS5386" t="s">
        <v>35325</v>
      </c>
      <c r="AT5386" t="s">
        <v>936</v>
      </c>
      <c r="AU5386">
        <v>157</v>
      </c>
      <c r="AV5386">
        <v>6340</v>
      </c>
      <c r="AW5386" t="s">
        <v>28427</v>
      </c>
      <c r="AX5386" t="s">
        <v>936</v>
      </c>
      <c r="AY5386">
        <v>159</v>
      </c>
      <c r="AZ5386">
        <v>6340</v>
      </c>
      <c r="BA5386" t="s">
        <v>21579</v>
      </c>
      <c r="BB5386" t="s">
        <v>936</v>
      </c>
      <c r="BC5386">
        <v>159</v>
      </c>
      <c r="BD5386">
        <v>6340</v>
      </c>
      <c r="BE5386" t="s">
        <v>14731</v>
      </c>
      <c r="BF5386" t="s">
        <v>936</v>
      </c>
      <c r="BH5386">
        <v>163</v>
      </c>
      <c r="BI5386">
        <v>6340</v>
      </c>
      <c r="BJ5386" t="s">
        <v>8083</v>
      </c>
      <c r="BK5386" t="s">
        <v>936</v>
      </c>
    </row>
    <row r="5387" spans="43:63" x14ac:dyDescent="0.2">
      <c r="AQ5387">
        <v>157</v>
      </c>
      <c r="AR5387">
        <v>6350</v>
      </c>
      <c r="AS5387" t="s">
        <v>35326</v>
      </c>
      <c r="AT5387" t="s">
        <v>936</v>
      </c>
      <c r="AU5387">
        <v>157</v>
      </c>
      <c r="AV5387">
        <v>6350</v>
      </c>
      <c r="AW5387" t="s">
        <v>28428</v>
      </c>
      <c r="AX5387" t="s">
        <v>936</v>
      </c>
      <c r="AY5387">
        <v>159</v>
      </c>
      <c r="AZ5387">
        <v>6350</v>
      </c>
      <c r="BA5387" t="s">
        <v>21580</v>
      </c>
      <c r="BB5387" t="s">
        <v>938</v>
      </c>
      <c r="BC5387">
        <v>159</v>
      </c>
      <c r="BD5387">
        <v>6350</v>
      </c>
      <c r="BE5387" t="s">
        <v>14732</v>
      </c>
      <c r="BF5387" t="s">
        <v>938</v>
      </c>
      <c r="BH5387">
        <v>163</v>
      </c>
      <c r="BI5387">
        <v>6350</v>
      </c>
      <c r="BJ5387" t="s">
        <v>8084</v>
      </c>
      <c r="BK5387" t="s">
        <v>936</v>
      </c>
    </row>
    <row r="5388" spans="43:63" x14ac:dyDescent="0.2">
      <c r="AQ5388">
        <v>157</v>
      </c>
      <c r="AR5388">
        <v>6360</v>
      </c>
      <c r="AS5388" t="s">
        <v>35327</v>
      </c>
      <c r="AT5388" t="s">
        <v>936</v>
      </c>
      <c r="AU5388">
        <v>157</v>
      </c>
      <c r="AV5388">
        <v>6360</v>
      </c>
      <c r="AW5388" t="s">
        <v>28429</v>
      </c>
      <c r="AX5388" t="s">
        <v>936</v>
      </c>
      <c r="AY5388">
        <v>159</v>
      </c>
      <c r="AZ5388">
        <v>6360</v>
      </c>
      <c r="BA5388" t="s">
        <v>21581</v>
      </c>
      <c r="BB5388" t="s">
        <v>936</v>
      </c>
      <c r="BC5388">
        <v>159</v>
      </c>
      <c r="BD5388">
        <v>6360</v>
      </c>
      <c r="BE5388" t="s">
        <v>14733</v>
      </c>
      <c r="BF5388" t="s">
        <v>936</v>
      </c>
      <c r="BH5388">
        <v>163</v>
      </c>
      <c r="BI5388">
        <v>6360</v>
      </c>
      <c r="BJ5388" t="s">
        <v>8085</v>
      </c>
      <c r="BK5388" t="s">
        <v>936</v>
      </c>
    </row>
    <row r="5389" spans="43:63" x14ac:dyDescent="0.2">
      <c r="AQ5389">
        <v>157</v>
      </c>
      <c r="AR5389">
        <v>7205</v>
      </c>
      <c r="AS5389" t="s">
        <v>35328</v>
      </c>
      <c r="AT5389" t="s">
        <v>937</v>
      </c>
      <c r="AU5389">
        <v>157</v>
      </c>
      <c r="AV5389">
        <v>7205</v>
      </c>
      <c r="AW5389" t="s">
        <v>28430</v>
      </c>
      <c r="AX5389" t="s">
        <v>937</v>
      </c>
      <c r="AY5389">
        <v>159</v>
      </c>
      <c r="AZ5389">
        <v>7205</v>
      </c>
      <c r="BA5389" t="s">
        <v>21582</v>
      </c>
      <c r="BB5389" t="s">
        <v>937</v>
      </c>
      <c r="BC5389">
        <v>159</v>
      </c>
      <c r="BD5389">
        <v>7205</v>
      </c>
      <c r="BE5389" t="s">
        <v>14734</v>
      </c>
      <c r="BF5389" t="s">
        <v>937</v>
      </c>
      <c r="BH5389">
        <v>163</v>
      </c>
      <c r="BI5389">
        <v>7205</v>
      </c>
      <c r="BJ5389" t="s">
        <v>8086</v>
      </c>
      <c r="BK5389" t="s">
        <v>936</v>
      </c>
    </row>
    <row r="5390" spans="43:63" x14ac:dyDescent="0.2">
      <c r="AQ5390">
        <v>157</v>
      </c>
      <c r="AR5390">
        <v>7206</v>
      </c>
      <c r="AS5390" t="s">
        <v>35329</v>
      </c>
      <c r="AT5390" t="s">
        <v>938</v>
      </c>
      <c r="AU5390">
        <v>157</v>
      </c>
      <c r="AV5390">
        <v>7206</v>
      </c>
      <c r="AW5390" t="s">
        <v>28431</v>
      </c>
      <c r="AX5390" t="s">
        <v>938</v>
      </c>
      <c r="AY5390">
        <v>159</v>
      </c>
      <c r="AZ5390">
        <v>7206</v>
      </c>
      <c r="BA5390" t="s">
        <v>21583</v>
      </c>
      <c r="BB5390" t="s">
        <v>937</v>
      </c>
      <c r="BC5390">
        <v>159</v>
      </c>
      <c r="BD5390">
        <v>7206</v>
      </c>
      <c r="BE5390" t="s">
        <v>14735</v>
      </c>
      <c r="BF5390" t="s">
        <v>937</v>
      </c>
      <c r="BH5390">
        <v>163</v>
      </c>
      <c r="BI5390">
        <v>7206</v>
      </c>
      <c r="BJ5390" t="s">
        <v>8087</v>
      </c>
      <c r="BK5390" t="s">
        <v>936</v>
      </c>
    </row>
    <row r="5391" spans="43:63" x14ac:dyDescent="0.2">
      <c r="AQ5391">
        <v>157</v>
      </c>
      <c r="AR5391">
        <v>7207</v>
      </c>
      <c r="AS5391" t="s">
        <v>35330</v>
      </c>
      <c r="AT5391" t="s">
        <v>938</v>
      </c>
      <c r="AU5391">
        <v>157</v>
      </c>
      <c r="AV5391">
        <v>7207</v>
      </c>
      <c r="AW5391" t="s">
        <v>28432</v>
      </c>
      <c r="AX5391" t="s">
        <v>938</v>
      </c>
      <c r="AY5391">
        <v>159</v>
      </c>
      <c r="AZ5391">
        <v>7207</v>
      </c>
      <c r="BA5391" t="s">
        <v>21584</v>
      </c>
      <c r="BB5391" t="s">
        <v>936</v>
      </c>
      <c r="BC5391">
        <v>159</v>
      </c>
      <c r="BD5391">
        <v>7207</v>
      </c>
      <c r="BE5391" t="s">
        <v>14736</v>
      </c>
      <c r="BF5391" t="s">
        <v>936</v>
      </c>
      <c r="BH5391">
        <v>163</v>
      </c>
      <c r="BI5391">
        <v>7207</v>
      </c>
      <c r="BJ5391" t="s">
        <v>8088</v>
      </c>
      <c r="BK5391" t="s">
        <v>936</v>
      </c>
    </row>
    <row r="5392" spans="43:63" x14ac:dyDescent="0.2">
      <c r="AQ5392">
        <v>157</v>
      </c>
      <c r="AR5392">
        <v>7210</v>
      </c>
      <c r="AS5392" t="s">
        <v>35331</v>
      </c>
      <c r="AT5392" t="s">
        <v>938</v>
      </c>
      <c r="AU5392">
        <v>157</v>
      </c>
      <c r="AV5392">
        <v>7210</v>
      </c>
      <c r="AW5392" t="s">
        <v>28433</v>
      </c>
      <c r="AX5392" t="s">
        <v>938</v>
      </c>
      <c r="AY5392">
        <v>159</v>
      </c>
      <c r="AZ5392">
        <v>7210</v>
      </c>
      <c r="BA5392" t="s">
        <v>21585</v>
      </c>
      <c r="BB5392" t="s">
        <v>937</v>
      </c>
      <c r="BC5392">
        <v>159</v>
      </c>
      <c r="BD5392">
        <v>7210</v>
      </c>
      <c r="BE5392" t="s">
        <v>14737</v>
      </c>
      <c r="BF5392" t="s">
        <v>937</v>
      </c>
      <c r="BH5392">
        <v>163</v>
      </c>
      <c r="BI5392">
        <v>7210</v>
      </c>
      <c r="BJ5392" t="s">
        <v>8089</v>
      </c>
      <c r="BK5392" t="s">
        <v>938</v>
      </c>
    </row>
    <row r="5393" spans="43:63" x14ac:dyDescent="0.2">
      <c r="AQ5393">
        <v>157</v>
      </c>
      <c r="AR5393">
        <v>8073</v>
      </c>
      <c r="AS5393" t="s">
        <v>35332</v>
      </c>
      <c r="AT5393" t="s">
        <v>936</v>
      </c>
      <c r="AU5393">
        <v>157</v>
      </c>
      <c r="AV5393">
        <v>8073</v>
      </c>
      <c r="AW5393" t="s">
        <v>28434</v>
      </c>
      <c r="AX5393" t="s">
        <v>936</v>
      </c>
      <c r="AY5393">
        <v>159</v>
      </c>
      <c r="AZ5393">
        <v>8073</v>
      </c>
      <c r="BA5393" t="s">
        <v>21586</v>
      </c>
      <c r="BB5393" t="s">
        <v>936</v>
      </c>
      <c r="BC5393">
        <v>159</v>
      </c>
      <c r="BD5393">
        <v>8073</v>
      </c>
      <c r="BE5393" t="s">
        <v>14738</v>
      </c>
      <c r="BF5393" t="s">
        <v>936</v>
      </c>
      <c r="BH5393">
        <v>163</v>
      </c>
      <c r="BI5393">
        <v>8073</v>
      </c>
      <c r="BJ5393" t="s">
        <v>8090</v>
      </c>
      <c r="BK5393" t="s">
        <v>936</v>
      </c>
    </row>
    <row r="5394" spans="43:63" x14ac:dyDescent="0.2">
      <c r="AQ5394">
        <v>157</v>
      </c>
      <c r="AR5394">
        <v>8074</v>
      </c>
      <c r="AS5394" t="s">
        <v>35333</v>
      </c>
      <c r="AT5394" t="s">
        <v>937</v>
      </c>
      <c r="AU5394">
        <v>157</v>
      </c>
      <c r="AV5394">
        <v>8074</v>
      </c>
      <c r="AW5394" t="s">
        <v>28435</v>
      </c>
      <c r="AX5394" t="s">
        <v>937</v>
      </c>
      <c r="AY5394">
        <v>159</v>
      </c>
      <c r="AZ5394">
        <v>8074</v>
      </c>
      <c r="BA5394" t="s">
        <v>21587</v>
      </c>
      <c r="BB5394" t="s">
        <v>937</v>
      </c>
      <c r="BC5394">
        <v>159</v>
      </c>
      <c r="BD5394">
        <v>8074</v>
      </c>
      <c r="BE5394" t="s">
        <v>14739</v>
      </c>
      <c r="BF5394" t="s">
        <v>937</v>
      </c>
      <c r="BH5394">
        <v>163</v>
      </c>
      <c r="BI5394">
        <v>8074</v>
      </c>
      <c r="BJ5394" t="s">
        <v>8091</v>
      </c>
      <c r="BK5394" t="s">
        <v>937</v>
      </c>
    </row>
    <row r="5395" spans="43:63" x14ac:dyDescent="0.2">
      <c r="AQ5395">
        <v>157</v>
      </c>
      <c r="AR5395">
        <v>8075</v>
      </c>
      <c r="AS5395" t="s">
        <v>35334</v>
      </c>
      <c r="AT5395" t="s">
        <v>936</v>
      </c>
      <c r="AU5395">
        <v>157</v>
      </c>
      <c r="AV5395">
        <v>8075</v>
      </c>
      <c r="AW5395" t="s">
        <v>28436</v>
      </c>
      <c r="AX5395" t="s">
        <v>936</v>
      </c>
      <c r="AY5395">
        <v>159</v>
      </c>
      <c r="AZ5395">
        <v>8075</v>
      </c>
      <c r="BA5395" t="s">
        <v>21588</v>
      </c>
      <c r="BB5395" t="s">
        <v>937</v>
      </c>
      <c r="BC5395">
        <v>159</v>
      </c>
      <c r="BD5395">
        <v>8075</v>
      </c>
      <c r="BE5395" t="s">
        <v>14740</v>
      </c>
      <c r="BF5395" t="s">
        <v>937</v>
      </c>
      <c r="BH5395">
        <v>163</v>
      </c>
      <c r="BI5395">
        <v>8075</v>
      </c>
      <c r="BJ5395" t="s">
        <v>8092</v>
      </c>
      <c r="BK5395" t="s">
        <v>936</v>
      </c>
    </row>
    <row r="5396" spans="43:63" x14ac:dyDescent="0.2">
      <c r="AQ5396">
        <v>157</v>
      </c>
      <c r="AR5396">
        <v>8076</v>
      </c>
      <c r="AS5396" t="s">
        <v>35335</v>
      </c>
      <c r="AT5396" t="s">
        <v>937</v>
      </c>
      <c r="AU5396">
        <v>157</v>
      </c>
      <c r="AV5396">
        <v>8076</v>
      </c>
      <c r="AW5396" t="s">
        <v>28437</v>
      </c>
      <c r="AX5396" t="s">
        <v>937</v>
      </c>
      <c r="AY5396">
        <v>159</v>
      </c>
      <c r="AZ5396">
        <v>8076</v>
      </c>
      <c r="BA5396" t="s">
        <v>21589</v>
      </c>
      <c r="BB5396" t="s">
        <v>938</v>
      </c>
      <c r="BC5396">
        <v>159</v>
      </c>
      <c r="BD5396">
        <v>8076</v>
      </c>
      <c r="BE5396" t="s">
        <v>14741</v>
      </c>
      <c r="BF5396" t="s">
        <v>938</v>
      </c>
      <c r="BH5396">
        <v>163</v>
      </c>
      <c r="BI5396">
        <v>8076</v>
      </c>
      <c r="BJ5396" t="s">
        <v>8093</v>
      </c>
      <c r="BK5396" t="s">
        <v>937</v>
      </c>
    </row>
    <row r="5397" spans="43:63" x14ac:dyDescent="0.2">
      <c r="AQ5397">
        <v>157</v>
      </c>
      <c r="AR5397">
        <v>8077</v>
      </c>
      <c r="AS5397" t="s">
        <v>35336</v>
      </c>
      <c r="AT5397" t="s">
        <v>937</v>
      </c>
      <c r="AU5397">
        <v>157</v>
      </c>
      <c r="AV5397">
        <v>8077</v>
      </c>
      <c r="AW5397" t="s">
        <v>28438</v>
      </c>
      <c r="AX5397" t="s">
        <v>937</v>
      </c>
      <c r="AY5397">
        <v>159</v>
      </c>
      <c r="AZ5397">
        <v>8077</v>
      </c>
      <c r="BA5397" t="s">
        <v>21590</v>
      </c>
      <c r="BB5397" t="s">
        <v>937</v>
      </c>
      <c r="BC5397">
        <v>159</v>
      </c>
      <c r="BD5397">
        <v>8077</v>
      </c>
      <c r="BE5397" t="s">
        <v>14742</v>
      </c>
      <c r="BF5397" t="s">
        <v>937</v>
      </c>
      <c r="BH5397">
        <v>163</v>
      </c>
      <c r="BI5397">
        <v>8077</v>
      </c>
      <c r="BJ5397" t="s">
        <v>8094</v>
      </c>
      <c r="BK5397" t="s">
        <v>937</v>
      </c>
    </row>
    <row r="5398" spans="43:63" x14ac:dyDescent="0.2">
      <c r="AQ5398">
        <v>157</v>
      </c>
      <c r="AR5398">
        <v>8078</v>
      </c>
      <c r="AS5398" t="s">
        <v>35337</v>
      </c>
      <c r="AT5398" t="s">
        <v>937</v>
      </c>
      <c r="AU5398">
        <v>157</v>
      </c>
      <c r="AV5398">
        <v>8078</v>
      </c>
      <c r="AW5398" t="s">
        <v>28439</v>
      </c>
      <c r="AX5398" t="s">
        <v>937</v>
      </c>
      <c r="AY5398">
        <v>159</v>
      </c>
      <c r="AZ5398">
        <v>8078</v>
      </c>
      <c r="BA5398" t="s">
        <v>21591</v>
      </c>
      <c r="BB5398" t="s">
        <v>937</v>
      </c>
      <c r="BC5398">
        <v>159</v>
      </c>
      <c r="BD5398">
        <v>8078</v>
      </c>
      <c r="BE5398" t="s">
        <v>14743</v>
      </c>
      <c r="BF5398" t="s">
        <v>937</v>
      </c>
      <c r="BH5398">
        <v>163</v>
      </c>
      <c r="BI5398">
        <v>8078</v>
      </c>
      <c r="BJ5398" t="s">
        <v>8095</v>
      </c>
      <c r="BK5398" t="s">
        <v>937</v>
      </c>
    </row>
    <row r="5399" spans="43:63" x14ac:dyDescent="0.2">
      <c r="AQ5399">
        <v>157</v>
      </c>
      <c r="AR5399">
        <v>8079</v>
      </c>
      <c r="AS5399" t="s">
        <v>35338</v>
      </c>
      <c r="AT5399" t="s">
        <v>937</v>
      </c>
      <c r="AU5399">
        <v>157</v>
      </c>
      <c r="AV5399">
        <v>8079</v>
      </c>
      <c r="AW5399" t="s">
        <v>28440</v>
      </c>
      <c r="AX5399" t="s">
        <v>937</v>
      </c>
      <c r="AY5399">
        <v>159</v>
      </c>
      <c r="AZ5399">
        <v>8079</v>
      </c>
      <c r="BA5399" t="s">
        <v>21592</v>
      </c>
      <c r="BB5399" t="s">
        <v>937</v>
      </c>
      <c r="BC5399">
        <v>159</v>
      </c>
      <c r="BD5399">
        <v>8079</v>
      </c>
      <c r="BE5399" t="s">
        <v>14744</v>
      </c>
      <c r="BF5399" t="s">
        <v>937</v>
      </c>
      <c r="BH5399">
        <v>163</v>
      </c>
      <c r="BI5399">
        <v>8079</v>
      </c>
      <c r="BJ5399" t="s">
        <v>8096</v>
      </c>
      <c r="BK5399" t="s">
        <v>937</v>
      </c>
    </row>
    <row r="5400" spans="43:63" x14ac:dyDescent="0.2">
      <c r="AQ5400">
        <v>157</v>
      </c>
      <c r="AR5400">
        <v>8080</v>
      </c>
      <c r="AS5400" t="s">
        <v>35339</v>
      </c>
      <c r="AT5400" t="s">
        <v>937</v>
      </c>
      <c r="AU5400">
        <v>157</v>
      </c>
      <c r="AV5400">
        <v>8080</v>
      </c>
      <c r="AW5400" t="s">
        <v>28441</v>
      </c>
      <c r="AX5400" t="s">
        <v>937</v>
      </c>
      <c r="AY5400">
        <v>159</v>
      </c>
      <c r="AZ5400">
        <v>8080</v>
      </c>
      <c r="BA5400" t="s">
        <v>21593</v>
      </c>
      <c r="BB5400" t="s">
        <v>937</v>
      </c>
      <c r="BC5400">
        <v>159</v>
      </c>
      <c r="BD5400">
        <v>8080</v>
      </c>
      <c r="BE5400" t="s">
        <v>14745</v>
      </c>
      <c r="BF5400" t="s">
        <v>937</v>
      </c>
      <c r="BH5400">
        <v>163</v>
      </c>
      <c r="BI5400">
        <v>8080</v>
      </c>
      <c r="BJ5400" t="s">
        <v>8097</v>
      </c>
      <c r="BK5400" t="s">
        <v>938</v>
      </c>
    </row>
    <row r="5401" spans="43:63" x14ac:dyDescent="0.2">
      <c r="AQ5401">
        <v>157</v>
      </c>
      <c r="AR5401">
        <v>8081</v>
      </c>
      <c r="AS5401" t="s">
        <v>35340</v>
      </c>
      <c r="AT5401" t="s">
        <v>938</v>
      </c>
      <c r="AU5401">
        <v>157</v>
      </c>
      <c r="AV5401">
        <v>8081</v>
      </c>
      <c r="AW5401" t="s">
        <v>28442</v>
      </c>
      <c r="AX5401" t="s">
        <v>938</v>
      </c>
      <c r="AY5401">
        <v>159</v>
      </c>
      <c r="AZ5401">
        <v>8081</v>
      </c>
      <c r="BA5401" t="s">
        <v>21594</v>
      </c>
      <c r="BB5401" t="s">
        <v>937</v>
      </c>
      <c r="BC5401">
        <v>159</v>
      </c>
      <c r="BD5401">
        <v>8081</v>
      </c>
      <c r="BE5401" t="s">
        <v>14746</v>
      </c>
      <c r="BF5401" t="s">
        <v>937</v>
      </c>
      <c r="BH5401">
        <v>163</v>
      </c>
      <c r="BI5401">
        <v>8081</v>
      </c>
      <c r="BJ5401" t="s">
        <v>8098</v>
      </c>
      <c r="BK5401" t="s">
        <v>936</v>
      </c>
    </row>
    <row r="5402" spans="43:63" x14ac:dyDescent="0.2">
      <c r="AQ5402">
        <v>157</v>
      </c>
      <c r="AR5402">
        <v>8082</v>
      </c>
      <c r="AS5402" t="s">
        <v>35341</v>
      </c>
      <c r="AT5402" t="s">
        <v>937</v>
      </c>
      <c r="AU5402">
        <v>157</v>
      </c>
      <c r="AV5402">
        <v>8082</v>
      </c>
      <c r="AW5402" t="s">
        <v>28443</v>
      </c>
      <c r="AX5402" t="s">
        <v>937</v>
      </c>
      <c r="AY5402">
        <v>159</v>
      </c>
      <c r="AZ5402">
        <v>8082</v>
      </c>
      <c r="BA5402" t="s">
        <v>21595</v>
      </c>
      <c r="BB5402" t="s">
        <v>938</v>
      </c>
      <c r="BC5402">
        <v>159</v>
      </c>
      <c r="BD5402">
        <v>8082</v>
      </c>
      <c r="BE5402" t="s">
        <v>14747</v>
      </c>
      <c r="BF5402" t="s">
        <v>938</v>
      </c>
      <c r="BH5402">
        <v>163</v>
      </c>
      <c r="BI5402">
        <v>8082</v>
      </c>
      <c r="BJ5402" t="s">
        <v>8099</v>
      </c>
      <c r="BK5402" t="s">
        <v>937</v>
      </c>
    </row>
    <row r="5403" spans="43:63" x14ac:dyDescent="0.2">
      <c r="AQ5403">
        <v>157</v>
      </c>
      <c r="AR5403">
        <v>8083</v>
      </c>
      <c r="AS5403" t="s">
        <v>35342</v>
      </c>
      <c r="AT5403" t="s">
        <v>937</v>
      </c>
      <c r="AU5403">
        <v>157</v>
      </c>
      <c r="AV5403">
        <v>8083</v>
      </c>
      <c r="AW5403" t="s">
        <v>28444</v>
      </c>
      <c r="AX5403" t="s">
        <v>937</v>
      </c>
      <c r="AY5403">
        <v>159</v>
      </c>
      <c r="AZ5403">
        <v>8083</v>
      </c>
      <c r="BA5403" t="s">
        <v>21596</v>
      </c>
      <c r="BB5403" t="s">
        <v>937</v>
      </c>
      <c r="BC5403">
        <v>159</v>
      </c>
      <c r="BD5403">
        <v>8083</v>
      </c>
      <c r="BE5403" t="s">
        <v>14748</v>
      </c>
      <c r="BF5403" t="s">
        <v>937</v>
      </c>
      <c r="BH5403">
        <v>163</v>
      </c>
      <c r="BI5403">
        <v>8083</v>
      </c>
      <c r="BJ5403" t="s">
        <v>8100</v>
      </c>
      <c r="BK5403" t="s">
        <v>936</v>
      </c>
    </row>
    <row r="5404" spans="43:63" x14ac:dyDescent="0.2">
      <c r="AQ5404">
        <v>157</v>
      </c>
      <c r="AR5404">
        <v>8084</v>
      </c>
      <c r="AS5404" t="s">
        <v>35343</v>
      </c>
      <c r="AT5404" t="s">
        <v>937</v>
      </c>
      <c r="AU5404">
        <v>157</v>
      </c>
      <c r="AV5404">
        <v>8084</v>
      </c>
      <c r="AW5404" t="s">
        <v>28445</v>
      </c>
      <c r="AX5404" t="s">
        <v>937</v>
      </c>
      <c r="AY5404">
        <v>159</v>
      </c>
      <c r="AZ5404">
        <v>8084</v>
      </c>
      <c r="BA5404" t="s">
        <v>21597</v>
      </c>
      <c r="BB5404" t="s">
        <v>937</v>
      </c>
      <c r="BC5404">
        <v>159</v>
      </c>
      <c r="BD5404">
        <v>8084</v>
      </c>
      <c r="BE5404" t="s">
        <v>14749</v>
      </c>
      <c r="BF5404" t="s">
        <v>937</v>
      </c>
      <c r="BH5404">
        <v>163</v>
      </c>
      <c r="BI5404">
        <v>8084</v>
      </c>
      <c r="BJ5404" t="s">
        <v>8101</v>
      </c>
      <c r="BK5404" t="s">
        <v>937</v>
      </c>
    </row>
    <row r="5405" spans="43:63" x14ac:dyDescent="0.2">
      <c r="AQ5405">
        <v>159</v>
      </c>
      <c r="AR5405">
        <v>6010</v>
      </c>
      <c r="AS5405" t="s">
        <v>35344</v>
      </c>
      <c r="AT5405" t="s">
        <v>937</v>
      </c>
      <c r="AU5405">
        <v>159</v>
      </c>
      <c r="AV5405">
        <v>6010</v>
      </c>
      <c r="AW5405" t="s">
        <v>28446</v>
      </c>
      <c r="AX5405" t="s">
        <v>937</v>
      </c>
      <c r="AY5405">
        <v>161</v>
      </c>
      <c r="AZ5405">
        <v>6010</v>
      </c>
      <c r="BA5405" t="s">
        <v>21598</v>
      </c>
      <c r="BB5405" t="s">
        <v>937</v>
      </c>
      <c r="BC5405">
        <v>161</v>
      </c>
      <c r="BD5405">
        <v>6010</v>
      </c>
      <c r="BE5405" t="s">
        <v>14750</v>
      </c>
      <c r="BF5405" t="s">
        <v>937</v>
      </c>
      <c r="BH5405">
        <v>167</v>
      </c>
      <c r="BI5405">
        <v>6010</v>
      </c>
      <c r="BJ5405" t="s">
        <v>8102</v>
      </c>
      <c r="BK5405" t="s">
        <v>937</v>
      </c>
    </row>
    <row r="5406" spans="43:63" x14ac:dyDescent="0.2">
      <c r="AQ5406">
        <v>159</v>
      </c>
      <c r="AR5406">
        <v>6020</v>
      </c>
      <c r="AS5406" t="s">
        <v>35345</v>
      </c>
      <c r="AT5406" t="s">
        <v>937</v>
      </c>
      <c r="AU5406">
        <v>159</v>
      </c>
      <c r="AV5406">
        <v>6020</v>
      </c>
      <c r="AW5406" t="s">
        <v>28447</v>
      </c>
      <c r="AX5406" t="s">
        <v>937</v>
      </c>
      <c r="AY5406">
        <v>161</v>
      </c>
      <c r="AZ5406">
        <v>6020</v>
      </c>
      <c r="BA5406" t="s">
        <v>21599</v>
      </c>
      <c r="BB5406" t="s">
        <v>937</v>
      </c>
      <c r="BC5406">
        <v>161</v>
      </c>
      <c r="BD5406">
        <v>6020</v>
      </c>
      <c r="BE5406" t="s">
        <v>14751</v>
      </c>
      <c r="BF5406" t="s">
        <v>937</v>
      </c>
      <c r="BH5406">
        <v>167</v>
      </c>
      <c r="BI5406">
        <v>6020</v>
      </c>
      <c r="BJ5406" t="s">
        <v>8103</v>
      </c>
      <c r="BK5406" t="s">
        <v>937</v>
      </c>
    </row>
    <row r="5407" spans="43:63" x14ac:dyDescent="0.2">
      <c r="AQ5407">
        <v>159</v>
      </c>
      <c r="AR5407">
        <v>6030</v>
      </c>
      <c r="AS5407" t="s">
        <v>35346</v>
      </c>
      <c r="AT5407" t="s">
        <v>937</v>
      </c>
      <c r="AU5407">
        <v>159</v>
      </c>
      <c r="AV5407">
        <v>6030</v>
      </c>
      <c r="AW5407" t="s">
        <v>28448</v>
      </c>
      <c r="AX5407" t="s">
        <v>937</v>
      </c>
      <c r="AY5407">
        <v>161</v>
      </c>
      <c r="AZ5407">
        <v>6030</v>
      </c>
      <c r="BA5407" t="s">
        <v>21600</v>
      </c>
      <c r="BB5407" t="s">
        <v>937</v>
      </c>
      <c r="BC5407">
        <v>161</v>
      </c>
      <c r="BD5407">
        <v>6030</v>
      </c>
      <c r="BE5407" t="s">
        <v>14752</v>
      </c>
      <c r="BF5407" t="s">
        <v>937</v>
      </c>
      <c r="BH5407">
        <v>167</v>
      </c>
      <c r="BI5407">
        <v>6030</v>
      </c>
      <c r="BJ5407" t="s">
        <v>8104</v>
      </c>
      <c r="BK5407" t="s">
        <v>937</v>
      </c>
    </row>
    <row r="5408" spans="43:63" x14ac:dyDescent="0.2">
      <c r="AQ5408">
        <v>159</v>
      </c>
      <c r="AR5408">
        <v>6040</v>
      </c>
      <c r="AS5408" t="s">
        <v>35347</v>
      </c>
      <c r="AT5408" t="s">
        <v>937</v>
      </c>
      <c r="AU5408">
        <v>159</v>
      </c>
      <c r="AV5408">
        <v>6040</v>
      </c>
      <c r="AW5408" t="s">
        <v>28449</v>
      </c>
      <c r="AX5408" t="s">
        <v>937</v>
      </c>
      <c r="AY5408">
        <v>161</v>
      </c>
      <c r="AZ5408">
        <v>6040</v>
      </c>
      <c r="BA5408" t="s">
        <v>21601</v>
      </c>
      <c r="BB5408" t="s">
        <v>937</v>
      </c>
      <c r="BC5408">
        <v>161</v>
      </c>
      <c r="BD5408">
        <v>6040</v>
      </c>
      <c r="BE5408" t="s">
        <v>14753</v>
      </c>
      <c r="BF5408" t="s">
        <v>937</v>
      </c>
      <c r="BH5408">
        <v>167</v>
      </c>
      <c r="BI5408">
        <v>6040</v>
      </c>
      <c r="BJ5408" t="s">
        <v>8105</v>
      </c>
      <c r="BK5408" t="s">
        <v>937</v>
      </c>
    </row>
    <row r="5409" spans="43:63" x14ac:dyDescent="0.2">
      <c r="AQ5409">
        <v>159</v>
      </c>
      <c r="AR5409">
        <v>6070</v>
      </c>
      <c r="AS5409" t="s">
        <v>35348</v>
      </c>
      <c r="AT5409" t="s">
        <v>937</v>
      </c>
      <c r="AU5409">
        <v>159</v>
      </c>
      <c r="AV5409">
        <v>6070</v>
      </c>
      <c r="AW5409" t="s">
        <v>28450</v>
      </c>
      <c r="AX5409" t="s">
        <v>937</v>
      </c>
      <c r="AY5409">
        <v>161</v>
      </c>
      <c r="AZ5409">
        <v>6070</v>
      </c>
      <c r="BA5409" t="s">
        <v>21602</v>
      </c>
      <c r="BB5409" t="s">
        <v>937</v>
      </c>
      <c r="BC5409">
        <v>161</v>
      </c>
      <c r="BD5409">
        <v>6070</v>
      </c>
      <c r="BE5409" t="s">
        <v>14754</v>
      </c>
      <c r="BF5409" t="s">
        <v>937</v>
      </c>
      <c r="BH5409">
        <v>167</v>
      </c>
      <c r="BI5409">
        <v>6070</v>
      </c>
      <c r="BJ5409" t="s">
        <v>8106</v>
      </c>
      <c r="BK5409" t="s">
        <v>937</v>
      </c>
    </row>
    <row r="5410" spans="43:63" x14ac:dyDescent="0.2">
      <c r="AQ5410">
        <v>159</v>
      </c>
      <c r="AR5410">
        <v>6080</v>
      </c>
      <c r="AS5410" t="s">
        <v>35349</v>
      </c>
      <c r="AT5410" t="s">
        <v>937</v>
      </c>
      <c r="AU5410">
        <v>159</v>
      </c>
      <c r="AV5410">
        <v>6080</v>
      </c>
      <c r="AW5410" t="s">
        <v>28451</v>
      </c>
      <c r="AX5410" t="s">
        <v>937</v>
      </c>
      <c r="AY5410">
        <v>161</v>
      </c>
      <c r="AZ5410">
        <v>6080</v>
      </c>
      <c r="BA5410" t="s">
        <v>21603</v>
      </c>
      <c r="BB5410" t="s">
        <v>936</v>
      </c>
      <c r="BC5410">
        <v>161</v>
      </c>
      <c r="BD5410">
        <v>6080</v>
      </c>
      <c r="BE5410" t="s">
        <v>14755</v>
      </c>
      <c r="BF5410" t="s">
        <v>936</v>
      </c>
      <c r="BH5410">
        <v>167</v>
      </c>
      <c r="BI5410">
        <v>6080</v>
      </c>
      <c r="BJ5410" t="s">
        <v>8107</v>
      </c>
      <c r="BK5410" t="s">
        <v>936</v>
      </c>
    </row>
    <row r="5411" spans="43:63" x14ac:dyDescent="0.2">
      <c r="AQ5411">
        <v>159</v>
      </c>
      <c r="AR5411">
        <v>6090</v>
      </c>
      <c r="AS5411" t="s">
        <v>35350</v>
      </c>
      <c r="AT5411" t="s">
        <v>937</v>
      </c>
      <c r="AU5411">
        <v>159</v>
      </c>
      <c r="AV5411">
        <v>6090</v>
      </c>
      <c r="AW5411" t="s">
        <v>28452</v>
      </c>
      <c r="AX5411" t="s">
        <v>937</v>
      </c>
      <c r="AY5411">
        <v>161</v>
      </c>
      <c r="AZ5411">
        <v>6090</v>
      </c>
      <c r="BA5411" t="s">
        <v>21604</v>
      </c>
      <c r="BB5411" t="s">
        <v>937</v>
      </c>
      <c r="BC5411">
        <v>161</v>
      </c>
      <c r="BD5411">
        <v>6090</v>
      </c>
      <c r="BE5411" t="s">
        <v>14756</v>
      </c>
      <c r="BF5411" t="s">
        <v>937</v>
      </c>
      <c r="BH5411">
        <v>167</v>
      </c>
      <c r="BI5411">
        <v>6090</v>
      </c>
      <c r="BJ5411" t="s">
        <v>8108</v>
      </c>
      <c r="BK5411" t="s">
        <v>937</v>
      </c>
    </row>
    <row r="5412" spans="43:63" x14ac:dyDescent="0.2">
      <c r="AQ5412">
        <v>159</v>
      </c>
      <c r="AR5412">
        <v>6100</v>
      </c>
      <c r="AS5412" t="s">
        <v>35351</v>
      </c>
      <c r="AT5412" t="s">
        <v>937</v>
      </c>
      <c r="AU5412">
        <v>159</v>
      </c>
      <c r="AV5412">
        <v>6100</v>
      </c>
      <c r="AW5412" t="s">
        <v>28453</v>
      </c>
      <c r="AX5412" t="s">
        <v>937</v>
      </c>
      <c r="AY5412">
        <v>161</v>
      </c>
      <c r="AZ5412">
        <v>6100</v>
      </c>
      <c r="BA5412" t="s">
        <v>21605</v>
      </c>
      <c r="BB5412" t="s">
        <v>937</v>
      </c>
      <c r="BC5412">
        <v>161</v>
      </c>
      <c r="BD5412">
        <v>6100</v>
      </c>
      <c r="BE5412" t="s">
        <v>14757</v>
      </c>
      <c r="BF5412" t="s">
        <v>937</v>
      </c>
      <c r="BH5412">
        <v>167</v>
      </c>
      <c r="BI5412">
        <v>6100</v>
      </c>
      <c r="BJ5412" t="s">
        <v>8109</v>
      </c>
      <c r="BK5412" t="s">
        <v>937</v>
      </c>
    </row>
    <row r="5413" spans="43:63" x14ac:dyDescent="0.2">
      <c r="AQ5413">
        <v>159</v>
      </c>
      <c r="AR5413">
        <v>6101</v>
      </c>
      <c r="AS5413" t="s">
        <v>35352</v>
      </c>
      <c r="AT5413" t="s">
        <v>937</v>
      </c>
      <c r="AU5413">
        <v>159</v>
      </c>
      <c r="AV5413">
        <v>6101</v>
      </c>
      <c r="AW5413" t="s">
        <v>28454</v>
      </c>
      <c r="AX5413" t="s">
        <v>937</v>
      </c>
      <c r="AY5413">
        <v>161</v>
      </c>
      <c r="AZ5413">
        <v>6101</v>
      </c>
      <c r="BA5413" t="s">
        <v>21606</v>
      </c>
      <c r="BB5413" t="s">
        <v>936</v>
      </c>
      <c r="BC5413">
        <v>161</v>
      </c>
      <c r="BD5413">
        <v>6101</v>
      </c>
      <c r="BE5413" t="s">
        <v>14758</v>
      </c>
      <c r="BF5413" t="s">
        <v>936</v>
      </c>
      <c r="BH5413">
        <v>167</v>
      </c>
      <c r="BI5413">
        <v>6101</v>
      </c>
      <c r="BJ5413" t="s">
        <v>8110</v>
      </c>
      <c r="BK5413" t="s">
        <v>937</v>
      </c>
    </row>
    <row r="5414" spans="43:63" x14ac:dyDescent="0.2">
      <c r="AQ5414">
        <v>159</v>
      </c>
      <c r="AR5414">
        <v>6110</v>
      </c>
      <c r="AS5414" t="s">
        <v>35353</v>
      </c>
      <c r="AT5414" t="s">
        <v>936</v>
      </c>
      <c r="AU5414">
        <v>159</v>
      </c>
      <c r="AV5414">
        <v>6110</v>
      </c>
      <c r="AW5414" t="s">
        <v>28455</v>
      </c>
      <c r="AX5414" t="s">
        <v>936</v>
      </c>
      <c r="AY5414">
        <v>161</v>
      </c>
      <c r="AZ5414">
        <v>6110</v>
      </c>
      <c r="BA5414" t="s">
        <v>21607</v>
      </c>
      <c r="BB5414" t="s">
        <v>936</v>
      </c>
      <c r="BC5414">
        <v>161</v>
      </c>
      <c r="BD5414">
        <v>6110</v>
      </c>
      <c r="BE5414" t="s">
        <v>14759</v>
      </c>
      <c r="BF5414" t="s">
        <v>936</v>
      </c>
      <c r="BH5414">
        <v>167</v>
      </c>
      <c r="BI5414">
        <v>6110</v>
      </c>
      <c r="BJ5414" t="s">
        <v>8111</v>
      </c>
      <c r="BK5414" t="s">
        <v>936</v>
      </c>
    </row>
    <row r="5415" spans="43:63" x14ac:dyDescent="0.2">
      <c r="AQ5415">
        <v>159</v>
      </c>
      <c r="AR5415">
        <v>6130</v>
      </c>
      <c r="AS5415" t="s">
        <v>35354</v>
      </c>
      <c r="AT5415" t="s">
        <v>937</v>
      </c>
      <c r="AU5415">
        <v>159</v>
      </c>
      <c r="AV5415">
        <v>6130</v>
      </c>
      <c r="AW5415" t="s">
        <v>28456</v>
      </c>
      <c r="AX5415" t="s">
        <v>937</v>
      </c>
      <c r="AY5415">
        <v>161</v>
      </c>
      <c r="AZ5415">
        <v>6130</v>
      </c>
      <c r="BA5415" t="s">
        <v>21608</v>
      </c>
      <c r="BB5415" t="s">
        <v>936</v>
      </c>
      <c r="BC5415">
        <v>161</v>
      </c>
      <c r="BD5415">
        <v>6130</v>
      </c>
      <c r="BE5415" t="s">
        <v>14760</v>
      </c>
      <c r="BF5415" t="s">
        <v>936</v>
      </c>
      <c r="BH5415">
        <v>167</v>
      </c>
      <c r="BI5415">
        <v>6130</v>
      </c>
      <c r="BJ5415" t="s">
        <v>8112</v>
      </c>
      <c r="BK5415" t="s">
        <v>936</v>
      </c>
    </row>
    <row r="5416" spans="43:63" x14ac:dyDescent="0.2">
      <c r="AQ5416">
        <v>159</v>
      </c>
      <c r="AR5416">
        <v>6131</v>
      </c>
      <c r="AS5416" t="s">
        <v>35355</v>
      </c>
      <c r="AT5416" t="s">
        <v>937</v>
      </c>
      <c r="AU5416">
        <v>159</v>
      </c>
      <c r="AV5416">
        <v>6131</v>
      </c>
      <c r="AW5416" t="s">
        <v>28457</v>
      </c>
      <c r="AX5416" t="s">
        <v>937</v>
      </c>
      <c r="AY5416">
        <v>161</v>
      </c>
      <c r="AZ5416">
        <v>6131</v>
      </c>
      <c r="BA5416" t="s">
        <v>21609</v>
      </c>
      <c r="BB5416" t="s">
        <v>936</v>
      </c>
      <c r="BC5416">
        <v>161</v>
      </c>
      <c r="BD5416">
        <v>6131</v>
      </c>
      <c r="BE5416" t="s">
        <v>14761</v>
      </c>
      <c r="BF5416" t="s">
        <v>936</v>
      </c>
      <c r="BH5416">
        <v>167</v>
      </c>
      <c r="BI5416">
        <v>6131</v>
      </c>
      <c r="BJ5416" t="s">
        <v>8113</v>
      </c>
      <c r="BK5416" t="s">
        <v>937</v>
      </c>
    </row>
    <row r="5417" spans="43:63" x14ac:dyDescent="0.2">
      <c r="AQ5417">
        <v>159</v>
      </c>
      <c r="AR5417">
        <v>6140</v>
      </c>
      <c r="AS5417" t="s">
        <v>35356</v>
      </c>
      <c r="AT5417" t="s">
        <v>937</v>
      </c>
      <c r="AU5417">
        <v>159</v>
      </c>
      <c r="AV5417">
        <v>6140</v>
      </c>
      <c r="AW5417" t="s">
        <v>28458</v>
      </c>
      <c r="AX5417" t="s">
        <v>937</v>
      </c>
      <c r="AY5417">
        <v>161</v>
      </c>
      <c r="AZ5417">
        <v>6140</v>
      </c>
      <c r="BA5417" t="s">
        <v>21610</v>
      </c>
      <c r="BB5417" t="s">
        <v>937</v>
      </c>
      <c r="BC5417">
        <v>161</v>
      </c>
      <c r="BD5417">
        <v>6140</v>
      </c>
      <c r="BE5417" t="s">
        <v>14762</v>
      </c>
      <c r="BF5417" t="s">
        <v>937</v>
      </c>
      <c r="BH5417">
        <v>167</v>
      </c>
      <c r="BI5417">
        <v>6140</v>
      </c>
      <c r="BJ5417" t="s">
        <v>8114</v>
      </c>
      <c r="BK5417" t="s">
        <v>937</v>
      </c>
    </row>
    <row r="5418" spans="43:63" x14ac:dyDescent="0.2">
      <c r="AQ5418">
        <v>159</v>
      </c>
      <c r="AR5418">
        <v>6150</v>
      </c>
      <c r="AS5418" t="s">
        <v>35357</v>
      </c>
      <c r="AT5418" t="s">
        <v>937</v>
      </c>
      <c r="AU5418">
        <v>159</v>
      </c>
      <c r="AV5418">
        <v>6150</v>
      </c>
      <c r="AW5418" t="s">
        <v>28459</v>
      </c>
      <c r="AX5418" t="s">
        <v>937</v>
      </c>
      <c r="AY5418">
        <v>161</v>
      </c>
      <c r="AZ5418">
        <v>6150</v>
      </c>
      <c r="BA5418" t="s">
        <v>21611</v>
      </c>
      <c r="BB5418" t="s">
        <v>937</v>
      </c>
      <c r="BC5418">
        <v>161</v>
      </c>
      <c r="BD5418">
        <v>6150</v>
      </c>
      <c r="BE5418" t="s">
        <v>14763</v>
      </c>
      <c r="BF5418" t="s">
        <v>937</v>
      </c>
      <c r="BH5418">
        <v>167</v>
      </c>
      <c r="BI5418">
        <v>6150</v>
      </c>
      <c r="BJ5418" t="s">
        <v>8115</v>
      </c>
      <c r="BK5418" t="s">
        <v>937</v>
      </c>
    </row>
    <row r="5419" spans="43:63" x14ac:dyDescent="0.2">
      <c r="AQ5419">
        <v>159</v>
      </c>
      <c r="AR5419">
        <v>6160</v>
      </c>
      <c r="AS5419" t="s">
        <v>35358</v>
      </c>
      <c r="AT5419" t="s">
        <v>937</v>
      </c>
      <c r="AU5419">
        <v>159</v>
      </c>
      <c r="AV5419">
        <v>6160</v>
      </c>
      <c r="AW5419" t="s">
        <v>28460</v>
      </c>
      <c r="AX5419" t="s">
        <v>937</v>
      </c>
      <c r="AY5419">
        <v>161</v>
      </c>
      <c r="AZ5419">
        <v>6160</v>
      </c>
      <c r="BA5419" t="s">
        <v>21612</v>
      </c>
      <c r="BB5419" t="s">
        <v>937</v>
      </c>
      <c r="BC5419">
        <v>161</v>
      </c>
      <c r="BD5419">
        <v>6160</v>
      </c>
      <c r="BE5419" t="s">
        <v>14764</v>
      </c>
      <c r="BF5419" t="s">
        <v>937</v>
      </c>
      <c r="BH5419">
        <v>167</v>
      </c>
      <c r="BI5419">
        <v>6160</v>
      </c>
      <c r="BJ5419" t="s">
        <v>8116</v>
      </c>
      <c r="BK5419" t="s">
        <v>937</v>
      </c>
    </row>
    <row r="5420" spans="43:63" x14ac:dyDescent="0.2">
      <c r="AQ5420">
        <v>159</v>
      </c>
      <c r="AR5420">
        <v>6170</v>
      </c>
      <c r="AS5420" t="s">
        <v>35359</v>
      </c>
      <c r="AT5420" t="s">
        <v>937</v>
      </c>
      <c r="AU5420">
        <v>159</v>
      </c>
      <c r="AV5420">
        <v>6170</v>
      </c>
      <c r="AW5420" t="s">
        <v>28461</v>
      </c>
      <c r="AX5420" t="s">
        <v>937</v>
      </c>
      <c r="AY5420">
        <v>161</v>
      </c>
      <c r="AZ5420">
        <v>6170</v>
      </c>
      <c r="BA5420" t="s">
        <v>21613</v>
      </c>
      <c r="BB5420" t="s">
        <v>937</v>
      </c>
      <c r="BC5420">
        <v>161</v>
      </c>
      <c r="BD5420">
        <v>6170</v>
      </c>
      <c r="BE5420" t="s">
        <v>14765</v>
      </c>
      <c r="BF5420" t="s">
        <v>937</v>
      </c>
      <c r="BH5420">
        <v>167</v>
      </c>
      <c r="BI5420">
        <v>6170</v>
      </c>
      <c r="BJ5420" t="s">
        <v>8117</v>
      </c>
      <c r="BK5420" t="s">
        <v>936</v>
      </c>
    </row>
    <row r="5421" spans="43:63" x14ac:dyDescent="0.2">
      <c r="AQ5421">
        <v>159</v>
      </c>
      <c r="AR5421">
        <v>6180</v>
      </c>
      <c r="AS5421" t="s">
        <v>35360</v>
      </c>
      <c r="AT5421" t="s">
        <v>937</v>
      </c>
      <c r="AU5421">
        <v>159</v>
      </c>
      <c r="AV5421">
        <v>6180</v>
      </c>
      <c r="AW5421" t="s">
        <v>28462</v>
      </c>
      <c r="AX5421" t="s">
        <v>937</v>
      </c>
      <c r="AY5421">
        <v>161</v>
      </c>
      <c r="AZ5421">
        <v>6180</v>
      </c>
      <c r="BA5421" t="s">
        <v>21614</v>
      </c>
      <c r="BB5421" t="s">
        <v>937</v>
      </c>
      <c r="BC5421">
        <v>161</v>
      </c>
      <c r="BD5421">
        <v>6180</v>
      </c>
      <c r="BE5421" t="s">
        <v>14766</v>
      </c>
      <c r="BF5421" t="s">
        <v>937</v>
      </c>
      <c r="BH5421">
        <v>167</v>
      </c>
      <c r="BI5421">
        <v>6180</v>
      </c>
      <c r="BJ5421" t="s">
        <v>8118</v>
      </c>
      <c r="BK5421" t="s">
        <v>937</v>
      </c>
    </row>
    <row r="5422" spans="43:63" x14ac:dyDescent="0.2">
      <c r="AQ5422">
        <v>159</v>
      </c>
      <c r="AR5422">
        <v>6190</v>
      </c>
      <c r="AS5422" t="s">
        <v>35361</v>
      </c>
      <c r="AT5422" t="s">
        <v>937</v>
      </c>
      <c r="AU5422">
        <v>159</v>
      </c>
      <c r="AV5422">
        <v>6190</v>
      </c>
      <c r="AW5422" t="s">
        <v>28463</v>
      </c>
      <c r="AX5422" t="s">
        <v>937</v>
      </c>
      <c r="AY5422">
        <v>161</v>
      </c>
      <c r="AZ5422">
        <v>6190</v>
      </c>
      <c r="BA5422" t="s">
        <v>21615</v>
      </c>
      <c r="BB5422" t="s">
        <v>937</v>
      </c>
      <c r="BC5422">
        <v>161</v>
      </c>
      <c r="BD5422">
        <v>6190</v>
      </c>
      <c r="BE5422" t="s">
        <v>14767</v>
      </c>
      <c r="BF5422" t="s">
        <v>937</v>
      </c>
      <c r="BH5422">
        <v>167</v>
      </c>
      <c r="BI5422">
        <v>6190</v>
      </c>
      <c r="BJ5422" t="s">
        <v>8119</v>
      </c>
      <c r="BK5422" t="s">
        <v>937</v>
      </c>
    </row>
    <row r="5423" spans="43:63" x14ac:dyDescent="0.2">
      <c r="AQ5423">
        <v>159</v>
      </c>
      <c r="AR5423">
        <v>6200</v>
      </c>
      <c r="AS5423" t="s">
        <v>35362</v>
      </c>
      <c r="AT5423" t="s">
        <v>937</v>
      </c>
      <c r="AU5423">
        <v>159</v>
      </c>
      <c r="AV5423">
        <v>6200</v>
      </c>
      <c r="AW5423" t="s">
        <v>28464</v>
      </c>
      <c r="AX5423" t="s">
        <v>937</v>
      </c>
      <c r="AY5423">
        <v>161</v>
      </c>
      <c r="AZ5423">
        <v>6200</v>
      </c>
      <c r="BA5423" t="s">
        <v>21616</v>
      </c>
      <c r="BB5423" t="s">
        <v>937</v>
      </c>
      <c r="BC5423">
        <v>161</v>
      </c>
      <c r="BD5423">
        <v>6200</v>
      </c>
      <c r="BE5423" t="s">
        <v>14768</v>
      </c>
      <c r="BF5423" t="s">
        <v>937</v>
      </c>
      <c r="BH5423">
        <v>167</v>
      </c>
      <c r="BI5423">
        <v>6200</v>
      </c>
      <c r="BJ5423" t="s">
        <v>8120</v>
      </c>
      <c r="BK5423" t="s">
        <v>937</v>
      </c>
    </row>
    <row r="5424" spans="43:63" x14ac:dyDescent="0.2">
      <c r="AQ5424">
        <v>159</v>
      </c>
      <c r="AR5424">
        <v>6210</v>
      </c>
      <c r="AS5424" t="s">
        <v>35363</v>
      </c>
      <c r="AT5424" t="s">
        <v>936</v>
      </c>
      <c r="AU5424">
        <v>159</v>
      </c>
      <c r="AV5424">
        <v>6210</v>
      </c>
      <c r="AW5424" t="s">
        <v>28465</v>
      </c>
      <c r="AX5424" t="s">
        <v>936</v>
      </c>
      <c r="AY5424">
        <v>161</v>
      </c>
      <c r="AZ5424">
        <v>6210</v>
      </c>
      <c r="BA5424" t="s">
        <v>21617</v>
      </c>
      <c r="BB5424" t="s">
        <v>936</v>
      </c>
      <c r="BC5424">
        <v>161</v>
      </c>
      <c r="BD5424">
        <v>6210</v>
      </c>
      <c r="BE5424" t="s">
        <v>14769</v>
      </c>
      <c r="BF5424" t="s">
        <v>936</v>
      </c>
      <c r="BH5424">
        <v>167</v>
      </c>
      <c r="BI5424">
        <v>6210</v>
      </c>
      <c r="BJ5424" t="s">
        <v>8121</v>
      </c>
      <c r="BK5424" t="s">
        <v>936</v>
      </c>
    </row>
    <row r="5425" spans="43:63" x14ac:dyDescent="0.2">
      <c r="AQ5425">
        <v>159</v>
      </c>
      <c r="AR5425">
        <v>6240</v>
      </c>
      <c r="AS5425" t="s">
        <v>35364</v>
      </c>
      <c r="AT5425" t="s">
        <v>937</v>
      </c>
      <c r="AU5425">
        <v>159</v>
      </c>
      <c r="AV5425">
        <v>6240</v>
      </c>
      <c r="AW5425" t="s">
        <v>28466</v>
      </c>
      <c r="AX5425" t="s">
        <v>937</v>
      </c>
      <c r="AY5425">
        <v>161</v>
      </c>
      <c r="AZ5425">
        <v>6240</v>
      </c>
      <c r="BA5425" t="s">
        <v>21618</v>
      </c>
      <c r="BB5425" t="s">
        <v>936</v>
      </c>
      <c r="BC5425">
        <v>161</v>
      </c>
      <c r="BD5425">
        <v>6240</v>
      </c>
      <c r="BE5425" t="s">
        <v>14770</v>
      </c>
      <c r="BF5425" t="s">
        <v>936</v>
      </c>
      <c r="BH5425">
        <v>167</v>
      </c>
      <c r="BI5425">
        <v>6240</v>
      </c>
      <c r="BJ5425" t="s">
        <v>8122</v>
      </c>
      <c r="BK5425" t="s">
        <v>937</v>
      </c>
    </row>
    <row r="5426" spans="43:63" x14ac:dyDescent="0.2">
      <c r="AQ5426">
        <v>159</v>
      </c>
      <c r="AR5426">
        <v>6250</v>
      </c>
      <c r="AS5426" t="s">
        <v>35365</v>
      </c>
      <c r="AT5426" t="s">
        <v>936</v>
      </c>
      <c r="AU5426">
        <v>159</v>
      </c>
      <c r="AV5426">
        <v>6250</v>
      </c>
      <c r="AW5426" t="s">
        <v>28467</v>
      </c>
      <c r="AX5426" t="s">
        <v>936</v>
      </c>
      <c r="AY5426">
        <v>161</v>
      </c>
      <c r="AZ5426">
        <v>6250</v>
      </c>
      <c r="BA5426" t="s">
        <v>21619</v>
      </c>
      <c r="BB5426" t="s">
        <v>936</v>
      </c>
      <c r="BC5426">
        <v>161</v>
      </c>
      <c r="BD5426">
        <v>6250</v>
      </c>
      <c r="BE5426" t="s">
        <v>14771</v>
      </c>
      <c r="BF5426" t="s">
        <v>936</v>
      </c>
      <c r="BH5426">
        <v>167</v>
      </c>
      <c r="BI5426">
        <v>6250</v>
      </c>
      <c r="BJ5426" t="s">
        <v>8123</v>
      </c>
      <c r="BK5426" t="s">
        <v>936</v>
      </c>
    </row>
    <row r="5427" spans="43:63" x14ac:dyDescent="0.2">
      <c r="AQ5427">
        <v>159</v>
      </c>
      <c r="AR5427">
        <v>6256</v>
      </c>
      <c r="AS5427" t="s">
        <v>35366</v>
      </c>
      <c r="AT5427" t="s">
        <v>936</v>
      </c>
      <c r="AU5427">
        <v>159</v>
      </c>
      <c r="AV5427">
        <v>6256</v>
      </c>
      <c r="AW5427" t="s">
        <v>28468</v>
      </c>
      <c r="AX5427" t="s">
        <v>936</v>
      </c>
      <c r="AY5427">
        <v>161</v>
      </c>
      <c r="AZ5427">
        <v>6256</v>
      </c>
      <c r="BA5427" t="s">
        <v>21620</v>
      </c>
      <c r="BB5427" t="s">
        <v>936</v>
      </c>
      <c r="BC5427">
        <v>161</v>
      </c>
      <c r="BD5427">
        <v>6256</v>
      </c>
      <c r="BE5427" t="s">
        <v>14772</v>
      </c>
      <c r="BF5427" t="s">
        <v>936</v>
      </c>
      <c r="BH5427">
        <v>167</v>
      </c>
      <c r="BI5427">
        <v>6256</v>
      </c>
      <c r="BJ5427" t="s">
        <v>8124</v>
      </c>
      <c r="BK5427" t="s">
        <v>936</v>
      </c>
    </row>
    <row r="5428" spans="43:63" x14ac:dyDescent="0.2">
      <c r="AQ5428">
        <v>159</v>
      </c>
      <c r="AR5428">
        <v>6260</v>
      </c>
      <c r="AS5428" t="s">
        <v>35367</v>
      </c>
      <c r="AT5428" t="s">
        <v>937</v>
      </c>
      <c r="AU5428">
        <v>159</v>
      </c>
      <c r="AV5428">
        <v>6260</v>
      </c>
      <c r="AW5428" t="s">
        <v>28469</v>
      </c>
      <c r="AX5428" t="s">
        <v>937</v>
      </c>
      <c r="AY5428">
        <v>161</v>
      </c>
      <c r="AZ5428">
        <v>6260</v>
      </c>
      <c r="BA5428" t="s">
        <v>21621</v>
      </c>
      <c r="BB5428" t="s">
        <v>937</v>
      </c>
      <c r="BC5428">
        <v>161</v>
      </c>
      <c r="BD5428">
        <v>6260</v>
      </c>
      <c r="BE5428" t="s">
        <v>14773</v>
      </c>
      <c r="BF5428" t="s">
        <v>937</v>
      </c>
      <c r="BH5428">
        <v>167</v>
      </c>
      <c r="BI5428">
        <v>6260</v>
      </c>
      <c r="BJ5428" t="s">
        <v>8125</v>
      </c>
      <c r="BK5428" t="s">
        <v>937</v>
      </c>
    </row>
    <row r="5429" spans="43:63" x14ac:dyDescent="0.2">
      <c r="AQ5429">
        <v>159</v>
      </c>
      <c r="AR5429">
        <v>6270</v>
      </c>
      <c r="AS5429" t="s">
        <v>35368</v>
      </c>
      <c r="AT5429" t="s">
        <v>937</v>
      </c>
      <c r="AU5429">
        <v>159</v>
      </c>
      <c r="AV5429">
        <v>6270</v>
      </c>
      <c r="AW5429" t="s">
        <v>28470</v>
      </c>
      <c r="AX5429" t="s">
        <v>937</v>
      </c>
      <c r="AY5429">
        <v>161</v>
      </c>
      <c r="AZ5429">
        <v>6270</v>
      </c>
      <c r="BA5429" t="s">
        <v>21622</v>
      </c>
      <c r="BB5429" t="s">
        <v>937</v>
      </c>
      <c r="BC5429">
        <v>161</v>
      </c>
      <c r="BD5429">
        <v>6270</v>
      </c>
      <c r="BE5429" t="s">
        <v>14774</v>
      </c>
      <c r="BF5429" t="s">
        <v>937</v>
      </c>
      <c r="BH5429">
        <v>167</v>
      </c>
      <c r="BI5429">
        <v>6270</v>
      </c>
      <c r="BJ5429" t="s">
        <v>8126</v>
      </c>
      <c r="BK5429" t="s">
        <v>937</v>
      </c>
    </row>
    <row r="5430" spans="43:63" x14ac:dyDescent="0.2">
      <c r="AQ5430">
        <v>159</v>
      </c>
      <c r="AR5430">
        <v>6280</v>
      </c>
      <c r="AS5430" t="s">
        <v>35369</v>
      </c>
      <c r="AT5430" t="s">
        <v>937</v>
      </c>
      <c r="AU5430">
        <v>159</v>
      </c>
      <c r="AV5430">
        <v>6280</v>
      </c>
      <c r="AW5430" t="s">
        <v>28471</v>
      </c>
      <c r="AX5430" t="s">
        <v>937</v>
      </c>
      <c r="AY5430">
        <v>161</v>
      </c>
      <c r="AZ5430">
        <v>6280</v>
      </c>
      <c r="BA5430" t="s">
        <v>21623</v>
      </c>
      <c r="BB5430" t="s">
        <v>936</v>
      </c>
      <c r="BC5430">
        <v>161</v>
      </c>
      <c r="BD5430">
        <v>6280</v>
      </c>
      <c r="BE5430" t="s">
        <v>14775</v>
      </c>
      <c r="BF5430" t="s">
        <v>936</v>
      </c>
      <c r="BH5430">
        <v>167</v>
      </c>
      <c r="BI5430">
        <v>6280</v>
      </c>
      <c r="BJ5430" t="s">
        <v>8127</v>
      </c>
      <c r="BK5430" t="s">
        <v>936</v>
      </c>
    </row>
    <row r="5431" spans="43:63" x14ac:dyDescent="0.2">
      <c r="AQ5431">
        <v>159</v>
      </c>
      <c r="AR5431">
        <v>6290</v>
      </c>
      <c r="AS5431" t="s">
        <v>35370</v>
      </c>
      <c r="AT5431" t="s">
        <v>937</v>
      </c>
      <c r="AU5431">
        <v>159</v>
      </c>
      <c r="AV5431">
        <v>6290</v>
      </c>
      <c r="AW5431" t="s">
        <v>28472</v>
      </c>
      <c r="AX5431" t="s">
        <v>937</v>
      </c>
      <c r="AY5431">
        <v>161</v>
      </c>
      <c r="AZ5431">
        <v>6290</v>
      </c>
      <c r="BA5431" t="s">
        <v>21624</v>
      </c>
      <c r="BB5431" t="s">
        <v>936</v>
      </c>
      <c r="BC5431">
        <v>161</v>
      </c>
      <c r="BD5431">
        <v>6290</v>
      </c>
      <c r="BE5431" t="s">
        <v>14776</v>
      </c>
      <c r="BF5431" t="s">
        <v>936</v>
      </c>
      <c r="BH5431">
        <v>167</v>
      </c>
      <c r="BI5431">
        <v>6290</v>
      </c>
      <c r="BJ5431" t="s">
        <v>8128</v>
      </c>
      <c r="BK5431" t="s">
        <v>936</v>
      </c>
    </row>
    <row r="5432" spans="43:63" x14ac:dyDescent="0.2">
      <c r="AQ5432">
        <v>159</v>
      </c>
      <c r="AR5432">
        <v>6300</v>
      </c>
      <c r="AS5432" t="s">
        <v>35371</v>
      </c>
      <c r="AT5432" t="s">
        <v>936</v>
      </c>
      <c r="AU5432">
        <v>159</v>
      </c>
      <c r="AV5432">
        <v>6300</v>
      </c>
      <c r="AW5432" t="s">
        <v>28473</v>
      </c>
      <c r="AX5432" t="s">
        <v>936</v>
      </c>
      <c r="AY5432">
        <v>161</v>
      </c>
      <c r="AZ5432">
        <v>6300</v>
      </c>
      <c r="BA5432" t="s">
        <v>21625</v>
      </c>
      <c r="BB5432" t="s">
        <v>936</v>
      </c>
      <c r="BC5432">
        <v>161</v>
      </c>
      <c r="BD5432">
        <v>6300</v>
      </c>
      <c r="BE5432" t="s">
        <v>14777</v>
      </c>
      <c r="BF5432" t="s">
        <v>936</v>
      </c>
      <c r="BH5432">
        <v>167</v>
      </c>
      <c r="BI5432">
        <v>6300</v>
      </c>
      <c r="BJ5432" t="s">
        <v>8129</v>
      </c>
      <c r="BK5432" t="s">
        <v>936</v>
      </c>
    </row>
    <row r="5433" spans="43:63" x14ac:dyDescent="0.2">
      <c r="AQ5433">
        <v>159</v>
      </c>
      <c r="AR5433">
        <v>6310</v>
      </c>
      <c r="AS5433" t="s">
        <v>35372</v>
      </c>
      <c r="AT5433" t="s">
        <v>936</v>
      </c>
      <c r="AU5433">
        <v>159</v>
      </c>
      <c r="AV5433">
        <v>6310</v>
      </c>
      <c r="AW5433" t="s">
        <v>28474</v>
      </c>
      <c r="AX5433" t="s">
        <v>936</v>
      </c>
      <c r="AY5433">
        <v>161</v>
      </c>
      <c r="AZ5433">
        <v>6310</v>
      </c>
      <c r="BA5433" t="s">
        <v>21626</v>
      </c>
      <c r="BB5433" t="s">
        <v>936</v>
      </c>
      <c r="BC5433">
        <v>161</v>
      </c>
      <c r="BD5433">
        <v>6310</v>
      </c>
      <c r="BE5433" t="s">
        <v>14778</v>
      </c>
      <c r="BF5433" t="s">
        <v>936</v>
      </c>
      <c r="BH5433">
        <v>167</v>
      </c>
      <c r="BI5433">
        <v>6310</v>
      </c>
      <c r="BJ5433" t="s">
        <v>8130</v>
      </c>
      <c r="BK5433" t="s">
        <v>936</v>
      </c>
    </row>
    <row r="5434" spans="43:63" x14ac:dyDescent="0.2">
      <c r="AQ5434">
        <v>159</v>
      </c>
      <c r="AR5434">
        <v>6320</v>
      </c>
      <c r="AS5434" t="s">
        <v>35373</v>
      </c>
      <c r="AT5434" t="s">
        <v>938</v>
      </c>
      <c r="AU5434">
        <v>159</v>
      </c>
      <c r="AV5434">
        <v>6320</v>
      </c>
      <c r="AW5434" t="s">
        <v>28475</v>
      </c>
      <c r="AX5434" t="s">
        <v>938</v>
      </c>
      <c r="AY5434">
        <v>161</v>
      </c>
      <c r="AZ5434">
        <v>6320</v>
      </c>
      <c r="BA5434" t="s">
        <v>21627</v>
      </c>
      <c r="BB5434" t="s">
        <v>936</v>
      </c>
      <c r="BC5434">
        <v>161</v>
      </c>
      <c r="BD5434">
        <v>6320</v>
      </c>
      <c r="BE5434" t="s">
        <v>14779</v>
      </c>
      <c r="BF5434" t="s">
        <v>936</v>
      </c>
      <c r="BH5434">
        <v>167</v>
      </c>
      <c r="BI5434">
        <v>6320</v>
      </c>
      <c r="BJ5434" t="s">
        <v>8131</v>
      </c>
      <c r="BK5434" t="s">
        <v>936</v>
      </c>
    </row>
    <row r="5435" spans="43:63" x14ac:dyDescent="0.2">
      <c r="AQ5435">
        <v>159</v>
      </c>
      <c r="AR5435">
        <v>6330</v>
      </c>
      <c r="AS5435" t="s">
        <v>35374</v>
      </c>
      <c r="AT5435" t="s">
        <v>936</v>
      </c>
      <c r="AU5435">
        <v>159</v>
      </c>
      <c r="AV5435">
        <v>6330</v>
      </c>
      <c r="AW5435" t="s">
        <v>28476</v>
      </c>
      <c r="AX5435" t="s">
        <v>936</v>
      </c>
      <c r="AY5435">
        <v>161</v>
      </c>
      <c r="AZ5435">
        <v>6330</v>
      </c>
      <c r="BA5435" t="s">
        <v>21628</v>
      </c>
      <c r="BB5435" t="s">
        <v>936</v>
      </c>
      <c r="BC5435">
        <v>161</v>
      </c>
      <c r="BD5435">
        <v>6330</v>
      </c>
      <c r="BE5435" t="s">
        <v>14780</v>
      </c>
      <c r="BF5435" t="s">
        <v>936</v>
      </c>
      <c r="BH5435">
        <v>167</v>
      </c>
      <c r="BI5435">
        <v>6330</v>
      </c>
      <c r="BJ5435" t="s">
        <v>8132</v>
      </c>
      <c r="BK5435" t="s">
        <v>936</v>
      </c>
    </row>
    <row r="5436" spans="43:63" x14ac:dyDescent="0.2">
      <c r="AQ5436">
        <v>159</v>
      </c>
      <c r="AR5436">
        <v>6340</v>
      </c>
      <c r="AS5436" t="s">
        <v>35375</v>
      </c>
      <c r="AT5436" t="s">
        <v>936</v>
      </c>
      <c r="AU5436">
        <v>159</v>
      </c>
      <c r="AV5436">
        <v>6340</v>
      </c>
      <c r="AW5436" t="s">
        <v>28477</v>
      </c>
      <c r="AX5436" t="s">
        <v>936</v>
      </c>
      <c r="AY5436">
        <v>161</v>
      </c>
      <c r="AZ5436">
        <v>6340</v>
      </c>
      <c r="BA5436" t="s">
        <v>21629</v>
      </c>
      <c r="BB5436" t="s">
        <v>936</v>
      </c>
      <c r="BC5436">
        <v>161</v>
      </c>
      <c r="BD5436">
        <v>6340</v>
      </c>
      <c r="BE5436" t="s">
        <v>14781</v>
      </c>
      <c r="BF5436" t="s">
        <v>936</v>
      </c>
      <c r="BH5436">
        <v>167</v>
      </c>
      <c r="BI5436">
        <v>6340</v>
      </c>
      <c r="BJ5436" t="s">
        <v>8133</v>
      </c>
      <c r="BK5436" t="s">
        <v>936</v>
      </c>
    </row>
    <row r="5437" spans="43:63" x14ac:dyDescent="0.2">
      <c r="AQ5437">
        <v>159</v>
      </c>
      <c r="AR5437">
        <v>6350</v>
      </c>
      <c r="AS5437" t="s">
        <v>35376</v>
      </c>
      <c r="AT5437" t="s">
        <v>938</v>
      </c>
      <c r="AU5437">
        <v>159</v>
      </c>
      <c r="AV5437">
        <v>6350</v>
      </c>
      <c r="AW5437" t="s">
        <v>28478</v>
      </c>
      <c r="AX5437" t="s">
        <v>938</v>
      </c>
      <c r="AY5437">
        <v>161</v>
      </c>
      <c r="AZ5437">
        <v>6350</v>
      </c>
      <c r="BA5437" t="s">
        <v>21630</v>
      </c>
      <c r="BB5437" t="s">
        <v>936</v>
      </c>
      <c r="BC5437">
        <v>161</v>
      </c>
      <c r="BD5437">
        <v>6350</v>
      </c>
      <c r="BE5437" t="s">
        <v>14782</v>
      </c>
      <c r="BF5437" t="s">
        <v>936</v>
      </c>
      <c r="BH5437">
        <v>167</v>
      </c>
      <c r="BI5437">
        <v>6350</v>
      </c>
      <c r="BJ5437" t="s">
        <v>8134</v>
      </c>
      <c r="BK5437" t="s">
        <v>936</v>
      </c>
    </row>
    <row r="5438" spans="43:63" x14ac:dyDescent="0.2">
      <c r="AQ5438">
        <v>159</v>
      </c>
      <c r="AR5438">
        <v>6360</v>
      </c>
      <c r="AS5438" t="s">
        <v>35377</v>
      </c>
      <c r="AT5438" t="s">
        <v>936</v>
      </c>
      <c r="AU5438">
        <v>159</v>
      </c>
      <c r="AV5438">
        <v>6360</v>
      </c>
      <c r="AW5438" t="s">
        <v>28479</v>
      </c>
      <c r="AX5438" t="s">
        <v>936</v>
      </c>
      <c r="AY5438">
        <v>161</v>
      </c>
      <c r="AZ5438">
        <v>6360</v>
      </c>
      <c r="BA5438" t="s">
        <v>21631</v>
      </c>
      <c r="BB5438" t="s">
        <v>936</v>
      </c>
      <c r="BC5438">
        <v>161</v>
      </c>
      <c r="BD5438">
        <v>6360</v>
      </c>
      <c r="BE5438" t="s">
        <v>14783</v>
      </c>
      <c r="BF5438" t="s">
        <v>936</v>
      </c>
      <c r="BH5438">
        <v>167</v>
      </c>
      <c r="BI5438">
        <v>6360</v>
      </c>
      <c r="BJ5438" t="s">
        <v>8135</v>
      </c>
      <c r="BK5438" t="s">
        <v>936</v>
      </c>
    </row>
    <row r="5439" spans="43:63" x14ac:dyDescent="0.2">
      <c r="AQ5439">
        <v>159</v>
      </c>
      <c r="AR5439">
        <v>7205</v>
      </c>
      <c r="AS5439" t="s">
        <v>35378</v>
      </c>
      <c r="AT5439" t="s">
        <v>937</v>
      </c>
      <c r="AU5439">
        <v>159</v>
      </c>
      <c r="AV5439">
        <v>7205</v>
      </c>
      <c r="AW5439" t="s">
        <v>28480</v>
      </c>
      <c r="AX5439" t="s">
        <v>937</v>
      </c>
      <c r="AY5439">
        <v>161</v>
      </c>
      <c r="AZ5439">
        <v>7205</v>
      </c>
      <c r="BA5439" t="s">
        <v>21632</v>
      </c>
      <c r="BB5439" t="s">
        <v>937</v>
      </c>
      <c r="BC5439">
        <v>161</v>
      </c>
      <c r="BD5439">
        <v>7205</v>
      </c>
      <c r="BE5439" t="s">
        <v>14784</v>
      </c>
      <c r="BF5439" t="s">
        <v>937</v>
      </c>
      <c r="BH5439">
        <v>167</v>
      </c>
      <c r="BI5439">
        <v>7205</v>
      </c>
      <c r="BJ5439" t="s">
        <v>8136</v>
      </c>
      <c r="BK5439" t="s">
        <v>936</v>
      </c>
    </row>
    <row r="5440" spans="43:63" x14ac:dyDescent="0.2">
      <c r="AQ5440">
        <v>159</v>
      </c>
      <c r="AR5440">
        <v>7206</v>
      </c>
      <c r="AS5440" t="s">
        <v>35379</v>
      </c>
      <c r="AT5440" t="s">
        <v>937</v>
      </c>
      <c r="AU5440">
        <v>159</v>
      </c>
      <c r="AV5440">
        <v>7206</v>
      </c>
      <c r="AW5440" t="s">
        <v>28481</v>
      </c>
      <c r="AX5440" t="s">
        <v>937</v>
      </c>
      <c r="AY5440">
        <v>161</v>
      </c>
      <c r="AZ5440">
        <v>7206</v>
      </c>
      <c r="BA5440" t="s">
        <v>21633</v>
      </c>
      <c r="BB5440" t="s">
        <v>936</v>
      </c>
      <c r="BC5440">
        <v>161</v>
      </c>
      <c r="BD5440">
        <v>7206</v>
      </c>
      <c r="BE5440" t="s">
        <v>14785</v>
      </c>
      <c r="BF5440" t="s">
        <v>936</v>
      </c>
      <c r="BH5440">
        <v>167</v>
      </c>
      <c r="BI5440">
        <v>7206</v>
      </c>
      <c r="BJ5440" t="s">
        <v>8137</v>
      </c>
      <c r="BK5440" t="s">
        <v>936</v>
      </c>
    </row>
    <row r="5441" spans="43:63" x14ac:dyDescent="0.2">
      <c r="AQ5441">
        <v>159</v>
      </c>
      <c r="AR5441">
        <v>7207</v>
      </c>
      <c r="AS5441" t="s">
        <v>35380</v>
      </c>
      <c r="AT5441" t="s">
        <v>936</v>
      </c>
      <c r="AU5441">
        <v>159</v>
      </c>
      <c r="AV5441">
        <v>7207</v>
      </c>
      <c r="AW5441" t="s">
        <v>28482</v>
      </c>
      <c r="AX5441" t="s">
        <v>936</v>
      </c>
      <c r="AY5441">
        <v>161</v>
      </c>
      <c r="AZ5441">
        <v>7207</v>
      </c>
      <c r="BA5441" t="s">
        <v>21634</v>
      </c>
      <c r="BB5441" t="s">
        <v>936</v>
      </c>
      <c r="BC5441">
        <v>161</v>
      </c>
      <c r="BD5441">
        <v>7207</v>
      </c>
      <c r="BE5441" t="s">
        <v>14786</v>
      </c>
      <c r="BF5441" t="s">
        <v>936</v>
      </c>
      <c r="BH5441">
        <v>167</v>
      </c>
      <c r="BI5441">
        <v>7207</v>
      </c>
      <c r="BJ5441" t="s">
        <v>8138</v>
      </c>
      <c r="BK5441" t="s">
        <v>936</v>
      </c>
    </row>
    <row r="5442" spans="43:63" x14ac:dyDescent="0.2">
      <c r="AQ5442">
        <v>159</v>
      </c>
      <c r="AR5442">
        <v>7210</v>
      </c>
      <c r="AS5442" t="s">
        <v>35381</v>
      </c>
      <c r="AT5442" t="s">
        <v>937</v>
      </c>
      <c r="AU5442">
        <v>159</v>
      </c>
      <c r="AV5442">
        <v>7210</v>
      </c>
      <c r="AW5442" t="s">
        <v>28483</v>
      </c>
      <c r="AX5442" t="s">
        <v>937</v>
      </c>
      <c r="AY5442">
        <v>161</v>
      </c>
      <c r="AZ5442">
        <v>7210</v>
      </c>
      <c r="BA5442" t="s">
        <v>21635</v>
      </c>
      <c r="BB5442" t="s">
        <v>936</v>
      </c>
      <c r="BC5442">
        <v>161</v>
      </c>
      <c r="BD5442">
        <v>7210</v>
      </c>
      <c r="BE5442" t="s">
        <v>14787</v>
      </c>
      <c r="BF5442" t="s">
        <v>936</v>
      </c>
      <c r="BH5442">
        <v>167</v>
      </c>
      <c r="BI5442">
        <v>7210</v>
      </c>
      <c r="BJ5442" t="s">
        <v>8139</v>
      </c>
      <c r="BK5442" t="s">
        <v>938</v>
      </c>
    </row>
    <row r="5443" spans="43:63" x14ac:dyDescent="0.2">
      <c r="AQ5443">
        <v>159</v>
      </c>
      <c r="AR5443">
        <v>8073</v>
      </c>
      <c r="AS5443" t="s">
        <v>35382</v>
      </c>
      <c r="AT5443" t="s">
        <v>936</v>
      </c>
      <c r="AU5443">
        <v>159</v>
      </c>
      <c r="AV5443">
        <v>8073</v>
      </c>
      <c r="AW5443" t="s">
        <v>28484</v>
      </c>
      <c r="AX5443" t="s">
        <v>936</v>
      </c>
      <c r="AY5443">
        <v>161</v>
      </c>
      <c r="AZ5443">
        <v>8073</v>
      </c>
      <c r="BA5443" t="s">
        <v>21636</v>
      </c>
      <c r="BB5443" t="s">
        <v>936</v>
      </c>
      <c r="BC5443">
        <v>161</v>
      </c>
      <c r="BD5443">
        <v>8073</v>
      </c>
      <c r="BE5443" t="s">
        <v>14788</v>
      </c>
      <c r="BF5443" t="s">
        <v>936</v>
      </c>
      <c r="BH5443">
        <v>167</v>
      </c>
      <c r="BI5443">
        <v>8073</v>
      </c>
      <c r="BJ5443" t="s">
        <v>8140</v>
      </c>
      <c r="BK5443" t="s">
        <v>936</v>
      </c>
    </row>
    <row r="5444" spans="43:63" x14ac:dyDescent="0.2">
      <c r="AQ5444">
        <v>159</v>
      </c>
      <c r="AR5444">
        <v>8074</v>
      </c>
      <c r="AS5444" t="s">
        <v>35383</v>
      </c>
      <c r="AT5444" t="s">
        <v>937</v>
      </c>
      <c r="AU5444">
        <v>159</v>
      </c>
      <c r="AV5444">
        <v>8074</v>
      </c>
      <c r="AW5444" t="s">
        <v>28485</v>
      </c>
      <c r="AX5444" t="s">
        <v>937</v>
      </c>
      <c r="AY5444">
        <v>161</v>
      </c>
      <c r="AZ5444">
        <v>8074</v>
      </c>
      <c r="BA5444" t="s">
        <v>21637</v>
      </c>
      <c r="BB5444" t="s">
        <v>937</v>
      </c>
      <c r="BC5444">
        <v>161</v>
      </c>
      <c r="BD5444">
        <v>8074</v>
      </c>
      <c r="BE5444" t="s">
        <v>14789</v>
      </c>
      <c r="BF5444" t="s">
        <v>937</v>
      </c>
      <c r="BH5444">
        <v>167</v>
      </c>
      <c r="BI5444">
        <v>8074</v>
      </c>
      <c r="BJ5444" t="s">
        <v>8141</v>
      </c>
      <c r="BK5444" t="s">
        <v>937</v>
      </c>
    </row>
    <row r="5445" spans="43:63" x14ac:dyDescent="0.2">
      <c r="AQ5445">
        <v>159</v>
      </c>
      <c r="AR5445">
        <v>8075</v>
      </c>
      <c r="AS5445" t="s">
        <v>35384</v>
      </c>
      <c r="AT5445" t="s">
        <v>937</v>
      </c>
      <c r="AU5445">
        <v>159</v>
      </c>
      <c r="AV5445">
        <v>8075</v>
      </c>
      <c r="AW5445" t="s">
        <v>28486</v>
      </c>
      <c r="AX5445" t="s">
        <v>937</v>
      </c>
      <c r="AY5445">
        <v>161</v>
      </c>
      <c r="AZ5445">
        <v>8075</v>
      </c>
      <c r="BA5445" t="s">
        <v>21638</v>
      </c>
      <c r="BB5445" t="s">
        <v>938</v>
      </c>
      <c r="BC5445">
        <v>161</v>
      </c>
      <c r="BD5445">
        <v>8075</v>
      </c>
      <c r="BE5445" t="s">
        <v>14790</v>
      </c>
      <c r="BF5445" t="s">
        <v>938</v>
      </c>
      <c r="BH5445">
        <v>167</v>
      </c>
      <c r="BI5445">
        <v>8075</v>
      </c>
      <c r="BJ5445" t="s">
        <v>8142</v>
      </c>
      <c r="BK5445" t="s">
        <v>936</v>
      </c>
    </row>
    <row r="5446" spans="43:63" x14ac:dyDescent="0.2">
      <c r="AQ5446">
        <v>159</v>
      </c>
      <c r="AR5446">
        <v>8076</v>
      </c>
      <c r="AS5446" t="s">
        <v>35385</v>
      </c>
      <c r="AT5446" t="s">
        <v>938</v>
      </c>
      <c r="AU5446">
        <v>159</v>
      </c>
      <c r="AV5446">
        <v>8076</v>
      </c>
      <c r="AW5446" t="s">
        <v>28487</v>
      </c>
      <c r="AX5446" t="s">
        <v>938</v>
      </c>
      <c r="AY5446">
        <v>161</v>
      </c>
      <c r="AZ5446">
        <v>8076</v>
      </c>
      <c r="BA5446" t="s">
        <v>21639</v>
      </c>
      <c r="BB5446" t="s">
        <v>937</v>
      </c>
      <c r="BC5446">
        <v>161</v>
      </c>
      <c r="BD5446">
        <v>8076</v>
      </c>
      <c r="BE5446" t="s">
        <v>14791</v>
      </c>
      <c r="BF5446" t="s">
        <v>937</v>
      </c>
      <c r="BH5446">
        <v>167</v>
      </c>
      <c r="BI5446">
        <v>8076</v>
      </c>
      <c r="BJ5446" t="s">
        <v>8143</v>
      </c>
      <c r="BK5446" t="s">
        <v>937</v>
      </c>
    </row>
    <row r="5447" spans="43:63" x14ac:dyDescent="0.2">
      <c r="AQ5447">
        <v>159</v>
      </c>
      <c r="AR5447">
        <v>8077</v>
      </c>
      <c r="AS5447" t="s">
        <v>35386</v>
      </c>
      <c r="AT5447" t="s">
        <v>937</v>
      </c>
      <c r="AU5447">
        <v>159</v>
      </c>
      <c r="AV5447">
        <v>8077</v>
      </c>
      <c r="AW5447" t="s">
        <v>28488</v>
      </c>
      <c r="AX5447" t="s">
        <v>937</v>
      </c>
      <c r="AY5447">
        <v>161</v>
      </c>
      <c r="AZ5447">
        <v>8077</v>
      </c>
      <c r="BA5447" t="s">
        <v>21640</v>
      </c>
      <c r="BB5447" t="s">
        <v>937</v>
      </c>
      <c r="BC5447">
        <v>161</v>
      </c>
      <c r="BD5447">
        <v>8077</v>
      </c>
      <c r="BE5447" t="s">
        <v>14792</v>
      </c>
      <c r="BF5447" t="s">
        <v>937</v>
      </c>
      <c r="BH5447">
        <v>167</v>
      </c>
      <c r="BI5447">
        <v>8077</v>
      </c>
      <c r="BJ5447" t="s">
        <v>8144</v>
      </c>
      <c r="BK5447" t="s">
        <v>937</v>
      </c>
    </row>
    <row r="5448" spans="43:63" x14ac:dyDescent="0.2">
      <c r="AQ5448">
        <v>159</v>
      </c>
      <c r="AR5448">
        <v>8078</v>
      </c>
      <c r="AS5448" t="s">
        <v>35387</v>
      </c>
      <c r="AT5448" t="s">
        <v>937</v>
      </c>
      <c r="AU5448">
        <v>159</v>
      </c>
      <c r="AV5448">
        <v>8078</v>
      </c>
      <c r="AW5448" t="s">
        <v>28489</v>
      </c>
      <c r="AX5448" t="s">
        <v>937</v>
      </c>
      <c r="AY5448">
        <v>161</v>
      </c>
      <c r="AZ5448">
        <v>8078</v>
      </c>
      <c r="BA5448" t="s">
        <v>21641</v>
      </c>
      <c r="BB5448" t="s">
        <v>937</v>
      </c>
      <c r="BC5448">
        <v>161</v>
      </c>
      <c r="BD5448">
        <v>8078</v>
      </c>
      <c r="BE5448" t="s">
        <v>14793</v>
      </c>
      <c r="BF5448" t="s">
        <v>937</v>
      </c>
      <c r="BH5448">
        <v>167</v>
      </c>
      <c r="BI5448">
        <v>8078</v>
      </c>
      <c r="BJ5448" t="s">
        <v>8145</v>
      </c>
      <c r="BK5448" t="s">
        <v>937</v>
      </c>
    </row>
    <row r="5449" spans="43:63" x14ac:dyDescent="0.2">
      <c r="AQ5449">
        <v>159</v>
      </c>
      <c r="AR5449">
        <v>8079</v>
      </c>
      <c r="AS5449" t="s">
        <v>35388</v>
      </c>
      <c r="AT5449" t="s">
        <v>937</v>
      </c>
      <c r="AU5449">
        <v>159</v>
      </c>
      <c r="AV5449">
        <v>8079</v>
      </c>
      <c r="AW5449" t="s">
        <v>28490</v>
      </c>
      <c r="AX5449" t="s">
        <v>937</v>
      </c>
      <c r="AY5449">
        <v>161</v>
      </c>
      <c r="AZ5449">
        <v>8079</v>
      </c>
      <c r="BA5449" t="s">
        <v>21642</v>
      </c>
      <c r="BB5449" t="s">
        <v>937</v>
      </c>
      <c r="BC5449">
        <v>161</v>
      </c>
      <c r="BD5449">
        <v>8079</v>
      </c>
      <c r="BE5449" t="s">
        <v>14794</v>
      </c>
      <c r="BF5449" t="s">
        <v>937</v>
      </c>
      <c r="BH5449">
        <v>167</v>
      </c>
      <c r="BI5449">
        <v>8079</v>
      </c>
      <c r="BJ5449" t="s">
        <v>8146</v>
      </c>
      <c r="BK5449" t="s">
        <v>937</v>
      </c>
    </row>
    <row r="5450" spans="43:63" x14ac:dyDescent="0.2">
      <c r="AQ5450">
        <v>159</v>
      </c>
      <c r="AR5450">
        <v>8080</v>
      </c>
      <c r="AS5450" t="s">
        <v>35389</v>
      </c>
      <c r="AT5450" t="s">
        <v>937</v>
      </c>
      <c r="AU5450">
        <v>159</v>
      </c>
      <c r="AV5450">
        <v>8080</v>
      </c>
      <c r="AW5450" t="s">
        <v>28491</v>
      </c>
      <c r="AX5450" t="s">
        <v>937</v>
      </c>
      <c r="AY5450">
        <v>161</v>
      </c>
      <c r="AZ5450">
        <v>8080</v>
      </c>
      <c r="BA5450" t="s">
        <v>21643</v>
      </c>
      <c r="BB5450" t="s">
        <v>937</v>
      </c>
      <c r="BC5450">
        <v>161</v>
      </c>
      <c r="BD5450">
        <v>8080</v>
      </c>
      <c r="BE5450" t="s">
        <v>14795</v>
      </c>
      <c r="BF5450" t="s">
        <v>937</v>
      </c>
      <c r="BH5450">
        <v>167</v>
      </c>
      <c r="BI5450">
        <v>8080</v>
      </c>
      <c r="BJ5450" t="s">
        <v>8147</v>
      </c>
      <c r="BK5450" t="s">
        <v>937</v>
      </c>
    </row>
    <row r="5451" spans="43:63" x14ac:dyDescent="0.2">
      <c r="AQ5451">
        <v>159</v>
      </c>
      <c r="AR5451">
        <v>8081</v>
      </c>
      <c r="AS5451" t="s">
        <v>35390</v>
      </c>
      <c r="AT5451" t="s">
        <v>937</v>
      </c>
      <c r="AU5451">
        <v>159</v>
      </c>
      <c r="AV5451">
        <v>8081</v>
      </c>
      <c r="AW5451" t="s">
        <v>28492</v>
      </c>
      <c r="AX5451" t="s">
        <v>937</v>
      </c>
      <c r="AY5451">
        <v>161</v>
      </c>
      <c r="AZ5451">
        <v>8081</v>
      </c>
      <c r="BA5451" t="s">
        <v>21644</v>
      </c>
      <c r="BB5451" t="s">
        <v>938</v>
      </c>
      <c r="BC5451">
        <v>161</v>
      </c>
      <c r="BD5451">
        <v>8081</v>
      </c>
      <c r="BE5451" t="s">
        <v>14796</v>
      </c>
      <c r="BF5451" t="s">
        <v>938</v>
      </c>
      <c r="BH5451">
        <v>167</v>
      </c>
      <c r="BI5451">
        <v>8081</v>
      </c>
      <c r="BJ5451" t="s">
        <v>8148</v>
      </c>
      <c r="BK5451" t="s">
        <v>936</v>
      </c>
    </row>
    <row r="5452" spans="43:63" x14ac:dyDescent="0.2">
      <c r="AQ5452">
        <v>159</v>
      </c>
      <c r="AR5452">
        <v>8082</v>
      </c>
      <c r="AS5452" t="s">
        <v>35391</v>
      </c>
      <c r="AT5452" t="s">
        <v>938</v>
      </c>
      <c r="AU5452">
        <v>159</v>
      </c>
      <c r="AV5452">
        <v>8082</v>
      </c>
      <c r="AW5452" t="s">
        <v>28493</v>
      </c>
      <c r="AX5452" t="s">
        <v>938</v>
      </c>
      <c r="AY5452">
        <v>161</v>
      </c>
      <c r="AZ5452">
        <v>8082</v>
      </c>
      <c r="BA5452" t="s">
        <v>21645</v>
      </c>
      <c r="BB5452" t="s">
        <v>937</v>
      </c>
      <c r="BC5452">
        <v>161</v>
      </c>
      <c r="BD5452">
        <v>8082</v>
      </c>
      <c r="BE5452" t="s">
        <v>14797</v>
      </c>
      <c r="BF5452" t="s">
        <v>937</v>
      </c>
      <c r="BH5452">
        <v>167</v>
      </c>
      <c r="BI5452">
        <v>8082</v>
      </c>
      <c r="BJ5452" t="s">
        <v>8149</v>
      </c>
      <c r="BK5452" t="s">
        <v>937</v>
      </c>
    </row>
    <row r="5453" spans="43:63" x14ac:dyDescent="0.2">
      <c r="AQ5453">
        <v>159</v>
      </c>
      <c r="AR5453">
        <v>8083</v>
      </c>
      <c r="AS5453" t="s">
        <v>35392</v>
      </c>
      <c r="AT5453" t="s">
        <v>937</v>
      </c>
      <c r="AU5453">
        <v>159</v>
      </c>
      <c r="AV5453">
        <v>8083</v>
      </c>
      <c r="AW5453" t="s">
        <v>28494</v>
      </c>
      <c r="AX5453" t="s">
        <v>937</v>
      </c>
      <c r="AY5453">
        <v>161</v>
      </c>
      <c r="AZ5453">
        <v>8083</v>
      </c>
      <c r="BA5453" t="s">
        <v>21646</v>
      </c>
      <c r="BB5453" t="s">
        <v>937</v>
      </c>
      <c r="BC5453">
        <v>161</v>
      </c>
      <c r="BD5453">
        <v>8083</v>
      </c>
      <c r="BE5453" t="s">
        <v>14798</v>
      </c>
      <c r="BF5453" t="s">
        <v>937</v>
      </c>
      <c r="BH5453">
        <v>167</v>
      </c>
      <c r="BI5453">
        <v>8083</v>
      </c>
      <c r="BJ5453" t="s">
        <v>8150</v>
      </c>
      <c r="BK5453" t="s">
        <v>937</v>
      </c>
    </row>
    <row r="5454" spans="43:63" x14ac:dyDescent="0.2">
      <c r="AQ5454">
        <v>159</v>
      </c>
      <c r="AR5454">
        <v>8084</v>
      </c>
      <c r="AS5454" t="s">
        <v>35393</v>
      </c>
      <c r="AT5454" t="s">
        <v>937</v>
      </c>
      <c r="AU5454">
        <v>159</v>
      </c>
      <c r="AV5454">
        <v>8084</v>
      </c>
      <c r="AW5454" t="s">
        <v>28495</v>
      </c>
      <c r="AX5454" t="s">
        <v>937</v>
      </c>
      <c r="AY5454">
        <v>161</v>
      </c>
      <c r="AZ5454">
        <v>8084</v>
      </c>
      <c r="BA5454" t="s">
        <v>21647</v>
      </c>
      <c r="BB5454" t="s">
        <v>937</v>
      </c>
      <c r="BC5454">
        <v>161</v>
      </c>
      <c r="BD5454">
        <v>8084</v>
      </c>
      <c r="BE5454" t="s">
        <v>14799</v>
      </c>
      <c r="BF5454" t="s">
        <v>937</v>
      </c>
      <c r="BH5454">
        <v>167</v>
      </c>
      <c r="BI5454">
        <v>8084</v>
      </c>
      <c r="BJ5454" t="s">
        <v>8151</v>
      </c>
      <c r="BK5454" t="s">
        <v>937</v>
      </c>
    </row>
    <row r="5455" spans="43:63" x14ac:dyDescent="0.2">
      <c r="AQ5455">
        <v>161</v>
      </c>
      <c r="AR5455">
        <v>6010</v>
      </c>
      <c r="AS5455" t="s">
        <v>35394</v>
      </c>
      <c r="AT5455" t="s">
        <v>937</v>
      </c>
      <c r="AU5455">
        <v>161</v>
      </c>
      <c r="AV5455">
        <v>6010</v>
      </c>
      <c r="AW5455" t="s">
        <v>28496</v>
      </c>
      <c r="AX5455" t="s">
        <v>937</v>
      </c>
      <c r="AY5455">
        <v>162</v>
      </c>
      <c r="AZ5455">
        <v>6010</v>
      </c>
      <c r="BA5455" t="s">
        <v>21648</v>
      </c>
      <c r="BB5455" t="s">
        <v>937</v>
      </c>
      <c r="BC5455">
        <v>162</v>
      </c>
      <c r="BD5455">
        <v>6010</v>
      </c>
      <c r="BE5455" t="s">
        <v>14800</v>
      </c>
      <c r="BF5455" t="s">
        <v>937</v>
      </c>
      <c r="BH5455">
        <v>168</v>
      </c>
      <c r="BI5455">
        <v>6010</v>
      </c>
      <c r="BJ5455" t="s">
        <v>8152</v>
      </c>
      <c r="BK5455" t="s">
        <v>937</v>
      </c>
    </row>
    <row r="5456" spans="43:63" x14ac:dyDescent="0.2">
      <c r="AQ5456">
        <v>161</v>
      </c>
      <c r="AR5456">
        <v>6020</v>
      </c>
      <c r="AS5456" t="s">
        <v>35395</v>
      </c>
      <c r="AT5456" t="s">
        <v>937</v>
      </c>
      <c r="AU5456">
        <v>161</v>
      </c>
      <c r="AV5456">
        <v>6020</v>
      </c>
      <c r="AW5456" t="s">
        <v>28497</v>
      </c>
      <c r="AX5456" t="s">
        <v>937</v>
      </c>
      <c r="AY5456">
        <v>162</v>
      </c>
      <c r="AZ5456">
        <v>6020</v>
      </c>
      <c r="BA5456" t="s">
        <v>21649</v>
      </c>
      <c r="BB5456" t="s">
        <v>937</v>
      </c>
      <c r="BC5456">
        <v>162</v>
      </c>
      <c r="BD5456">
        <v>6020</v>
      </c>
      <c r="BE5456" t="s">
        <v>14801</v>
      </c>
      <c r="BF5456" t="s">
        <v>937</v>
      </c>
      <c r="BH5456">
        <v>168</v>
      </c>
      <c r="BI5456">
        <v>6020</v>
      </c>
      <c r="BJ5456" t="s">
        <v>8153</v>
      </c>
      <c r="BK5456" t="s">
        <v>937</v>
      </c>
    </row>
    <row r="5457" spans="43:63" x14ac:dyDescent="0.2">
      <c r="AQ5457">
        <v>161</v>
      </c>
      <c r="AR5457">
        <v>6030</v>
      </c>
      <c r="AS5457" t="s">
        <v>35396</v>
      </c>
      <c r="AT5457" t="s">
        <v>937</v>
      </c>
      <c r="AU5457">
        <v>161</v>
      </c>
      <c r="AV5457">
        <v>6030</v>
      </c>
      <c r="AW5457" t="s">
        <v>28498</v>
      </c>
      <c r="AX5457" t="s">
        <v>937</v>
      </c>
      <c r="AY5457">
        <v>162</v>
      </c>
      <c r="AZ5457">
        <v>6030</v>
      </c>
      <c r="BA5457" t="s">
        <v>21650</v>
      </c>
      <c r="BB5457" t="s">
        <v>937</v>
      </c>
      <c r="BC5457">
        <v>162</v>
      </c>
      <c r="BD5457">
        <v>6030</v>
      </c>
      <c r="BE5457" t="s">
        <v>14802</v>
      </c>
      <c r="BF5457" t="s">
        <v>937</v>
      </c>
      <c r="BH5457">
        <v>168</v>
      </c>
      <c r="BI5457">
        <v>6030</v>
      </c>
      <c r="BJ5457" t="s">
        <v>8154</v>
      </c>
      <c r="BK5457" t="s">
        <v>938</v>
      </c>
    </row>
    <row r="5458" spans="43:63" x14ac:dyDescent="0.2">
      <c r="AQ5458">
        <v>161</v>
      </c>
      <c r="AR5458">
        <v>6040</v>
      </c>
      <c r="AS5458" t="s">
        <v>35397</v>
      </c>
      <c r="AT5458" t="s">
        <v>937</v>
      </c>
      <c r="AU5458">
        <v>161</v>
      </c>
      <c r="AV5458">
        <v>6040</v>
      </c>
      <c r="AW5458" t="s">
        <v>28499</v>
      </c>
      <c r="AX5458" t="s">
        <v>937</v>
      </c>
      <c r="AY5458">
        <v>162</v>
      </c>
      <c r="AZ5458">
        <v>6040</v>
      </c>
      <c r="BA5458" t="s">
        <v>21651</v>
      </c>
      <c r="BB5458" t="s">
        <v>937</v>
      </c>
      <c r="BC5458">
        <v>162</v>
      </c>
      <c r="BD5458">
        <v>6040</v>
      </c>
      <c r="BE5458" t="s">
        <v>14803</v>
      </c>
      <c r="BF5458" t="s">
        <v>937</v>
      </c>
      <c r="BH5458">
        <v>168</v>
      </c>
      <c r="BI5458">
        <v>6040</v>
      </c>
      <c r="BJ5458" t="s">
        <v>8155</v>
      </c>
      <c r="BK5458" t="s">
        <v>937</v>
      </c>
    </row>
    <row r="5459" spans="43:63" x14ac:dyDescent="0.2">
      <c r="AQ5459">
        <v>161</v>
      </c>
      <c r="AR5459">
        <v>6070</v>
      </c>
      <c r="AS5459" t="s">
        <v>35398</v>
      </c>
      <c r="AT5459" t="s">
        <v>937</v>
      </c>
      <c r="AU5459">
        <v>161</v>
      </c>
      <c r="AV5459">
        <v>6070</v>
      </c>
      <c r="AW5459" t="s">
        <v>28500</v>
      </c>
      <c r="AX5459" t="s">
        <v>937</v>
      </c>
      <c r="AY5459">
        <v>162</v>
      </c>
      <c r="AZ5459">
        <v>6070</v>
      </c>
      <c r="BA5459" t="s">
        <v>21652</v>
      </c>
      <c r="BB5459" t="s">
        <v>937</v>
      </c>
      <c r="BC5459">
        <v>162</v>
      </c>
      <c r="BD5459">
        <v>6070</v>
      </c>
      <c r="BE5459" t="s">
        <v>14804</v>
      </c>
      <c r="BF5459" t="s">
        <v>937</v>
      </c>
      <c r="BH5459">
        <v>168</v>
      </c>
      <c r="BI5459">
        <v>6070</v>
      </c>
      <c r="BJ5459" t="s">
        <v>8156</v>
      </c>
      <c r="BK5459" t="s">
        <v>936</v>
      </c>
    </row>
    <row r="5460" spans="43:63" x14ac:dyDescent="0.2">
      <c r="AQ5460">
        <v>161</v>
      </c>
      <c r="AR5460">
        <v>6080</v>
      </c>
      <c r="AS5460" t="s">
        <v>35399</v>
      </c>
      <c r="AT5460" t="s">
        <v>936</v>
      </c>
      <c r="AU5460">
        <v>161</v>
      </c>
      <c r="AV5460">
        <v>6080</v>
      </c>
      <c r="AW5460" t="s">
        <v>28501</v>
      </c>
      <c r="AX5460" t="s">
        <v>936</v>
      </c>
      <c r="AY5460">
        <v>162</v>
      </c>
      <c r="AZ5460">
        <v>6080</v>
      </c>
      <c r="BA5460" t="s">
        <v>21653</v>
      </c>
      <c r="BB5460" t="s">
        <v>937</v>
      </c>
      <c r="BC5460">
        <v>162</v>
      </c>
      <c r="BD5460">
        <v>6080</v>
      </c>
      <c r="BE5460" t="s">
        <v>14805</v>
      </c>
      <c r="BF5460" t="s">
        <v>937</v>
      </c>
      <c r="BH5460">
        <v>168</v>
      </c>
      <c r="BI5460">
        <v>6080</v>
      </c>
      <c r="BJ5460" t="s">
        <v>8157</v>
      </c>
      <c r="BK5460" t="s">
        <v>936</v>
      </c>
    </row>
    <row r="5461" spans="43:63" x14ac:dyDescent="0.2">
      <c r="AQ5461">
        <v>161</v>
      </c>
      <c r="AR5461">
        <v>6090</v>
      </c>
      <c r="AS5461" t="s">
        <v>35400</v>
      </c>
      <c r="AT5461" t="s">
        <v>937</v>
      </c>
      <c r="AU5461">
        <v>161</v>
      </c>
      <c r="AV5461">
        <v>6090</v>
      </c>
      <c r="AW5461" t="s">
        <v>28502</v>
      </c>
      <c r="AX5461" t="s">
        <v>937</v>
      </c>
      <c r="AY5461">
        <v>162</v>
      </c>
      <c r="AZ5461">
        <v>6090</v>
      </c>
      <c r="BA5461" t="s">
        <v>21654</v>
      </c>
      <c r="BB5461" t="s">
        <v>937</v>
      </c>
      <c r="BC5461">
        <v>162</v>
      </c>
      <c r="BD5461">
        <v>6090</v>
      </c>
      <c r="BE5461" t="s">
        <v>14806</v>
      </c>
      <c r="BF5461" t="s">
        <v>937</v>
      </c>
      <c r="BH5461">
        <v>168</v>
      </c>
      <c r="BI5461">
        <v>6090</v>
      </c>
      <c r="BJ5461" t="s">
        <v>8158</v>
      </c>
      <c r="BK5461" t="s">
        <v>937</v>
      </c>
    </row>
    <row r="5462" spans="43:63" x14ac:dyDescent="0.2">
      <c r="AQ5462">
        <v>161</v>
      </c>
      <c r="AR5462">
        <v>6100</v>
      </c>
      <c r="AS5462" t="s">
        <v>35401</v>
      </c>
      <c r="AT5462" t="s">
        <v>937</v>
      </c>
      <c r="AU5462">
        <v>161</v>
      </c>
      <c r="AV5462">
        <v>6100</v>
      </c>
      <c r="AW5462" t="s">
        <v>28503</v>
      </c>
      <c r="AX5462" t="s">
        <v>937</v>
      </c>
      <c r="AY5462">
        <v>162</v>
      </c>
      <c r="AZ5462">
        <v>6100</v>
      </c>
      <c r="BA5462" t="s">
        <v>21655</v>
      </c>
      <c r="BB5462" t="s">
        <v>937</v>
      </c>
      <c r="BC5462">
        <v>162</v>
      </c>
      <c r="BD5462">
        <v>6100</v>
      </c>
      <c r="BE5462" t="s">
        <v>14807</v>
      </c>
      <c r="BF5462" t="s">
        <v>937</v>
      </c>
      <c r="BH5462">
        <v>168</v>
      </c>
      <c r="BI5462">
        <v>6100</v>
      </c>
      <c r="BJ5462" t="s">
        <v>8159</v>
      </c>
      <c r="BK5462" t="s">
        <v>937</v>
      </c>
    </row>
    <row r="5463" spans="43:63" x14ac:dyDescent="0.2">
      <c r="AQ5463">
        <v>161</v>
      </c>
      <c r="AR5463">
        <v>6101</v>
      </c>
      <c r="AS5463" t="s">
        <v>35402</v>
      </c>
      <c r="AT5463" t="s">
        <v>936</v>
      </c>
      <c r="AU5463">
        <v>161</v>
      </c>
      <c r="AV5463">
        <v>6101</v>
      </c>
      <c r="AW5463" t="s">
        <v>28504</v>
      </c>
      <c r="AX5463" t="s">
        <v>936</v>
      </c>
      <c r="AY5463">
        <v>162</v>
      </c>
      <c r="AZ5463">
        <v>6101</v>
      </c>
      <c r="BA5463" t="s">
        <v>21656</v>
      </c>
      <c r="BB5463" t="s">
        <v>936</v>
      </c>
      <c r="BC5463">
        <v>162</v>
      </c>
      <c r="BD5463">
        <v>6101</v>
      </c>
      <c r="BE5463" t="s">
        <v>14808</v>
      </c>
      <c r="BF5463" t="s">
        <v>936</v>
      </c>
      <c r="BH5463">
        <v>168</v>
      </c>
      <c r="BI5463">
        <v>6101</v>
      </c>
      <c r="BJ5463" t="s">
        <v>8160</v>
      </c>
      <c r="BK5463" t="s">
        <v>936</v>
      </c>
    </row>
    <row r="5464" spans="43:63" x14ac:dyDescent="0.2">
      <c r="AQ5464">
        <v>161</v>
      </c>
      <c r="AR5464">
        <v>6110</v>
      </c>
      <c r="AS5464" t="s">
        <v>35403</v>
      </c>
      <c r="AT5464" t="s">
        <v>936</v>
      </c>
      <c r="AU5464">
        <v>161</v>
      </c>
      <c r="AV5464">
        <v>6110</v>
      </c>
      <c r="AW5464" t="s">
        <v>28505</v>
      </c>
      <c r="AX5464" t="s">
        <v>936</v>
      </c>
      <c r="AY5464">
        <v>162</v>
      </c>
      <c r="AZ5464">
        <v>6110</v>
      </c>
      <c r="BA5464" t="s">
        <v>21657</v>
      </c>
      <c r="BB5464" t="s">
        <v>936</v>
      </c>
      <c r="BC5464">
        <v>162</v>
      </c>
      <c r="BD5464">
        <v>6110</v>
      </c>
      <c r="BE5464" t="s">
        <v>14809</v>
      </c>
      <c r="BF5464" t="s">
        <v>936</v>
      </c>
      <c r="BH5464">
        <v>168</v>
      </c>
      <c r="BI5464">
        <v>6110</v>
      </c>
      <c r="BJ5464" t="s">
        <v>8161</v>
      </c>
      <c r="BK5464" t="s">
        <v>936</v>
      </c>
    </row>
    <row r="5465" spans="43:63" x14ac:dyDescent="0.2">
      <c r="AQ5465">
        <v>161</v>
      </c>
      <c r="AR5465">
        <v>6130</v>
      </c>
      <c r="AS5465" t="s">
        <v>35404</v>
      </c>
      <c r="AT5465" t="s">
        <v>936</v>
      </c>
      <c r="AU5465">
        <v>161</v>
      </c>
      <c r="AV5465">
        <v>6130</v>
      </c>
      <c r="AW5465" t="s">
        <v>28506</v>
      </c>
      <c r="AX5465" t="s">
        <v>936</v>
      </c>
      <c r="AY5465">
        <v>162</v>
      </c>
      <c r="AZ5465">
        <v>6130</v>
      </c>
      <c r="BA5465" t="s">
        <v>21658</v>
      </c>
      <c r="BB5465" t="s">
        <v>936</v>
      </c>
      <c r="BC5465">
        <v>162</v>
      </c>
      <c r="BD5465">
        <v>6130</v>
      </c>
      <c r="BE5465" t="s">
        <v>14810</v>
      </c>
      <c r="BF5465" t="s">
        <v>936</v>
      </c>
      <c r="BH5465">
        <v>168</v>
      </c>
      <c r="BI5465">
        <v>6130</v>
      </c>
      <c r="BJ5465" t="s">
        <v>8162</v>
      </c>
      <c r="BK5465" t="s">
        <v>936</v>
      </c>
    </row>
    <row r="5466" spans="43:63" x14ac:dyDescent="0.2">
      <c r="AQ5466">
        <v>161</v>
      </c>
      <c r="AR5466">
        <v>6131</v>
      </c>
      <c r="AS5466" t="s">
        <v>35405</v>
      </c>
      <c r="AT5466" t="s">
        <v>936</v>
      </c>
      <c r="AU5466">
        <v>161</v>
      </c>
      <c r="AV5466">
        <v>6131</v>
      </c>
      <c r="AW5466" t="s">
        <v>28507</v>
      </c>
      <c r="AX5466" t="s">
        <v>936</v>
      </c>
      <c r="AY5466">
        <v>162</v>
      </c>
      <c r="AZ5466">
        <v>6131</v>
      </c>
      <c r="BA5466" t="s">
        <v>21659</v>
      </c>
      <c r="BB5466" t="s">
        <v>936</v>
      </c>
      <c r="BC5466">
        <v>162</v>
      </c>
      <c r="BD5466">
        <v>6131</v>
      </c>
      <c r="BE5466" t="s">
        <v>14811</v>
      </c>
      <c r="BF5466" t="s">
        <v>936</v>
      </c>
      <c r="BH5466">
        <v>168</v>
      </c>
      <c r="BI5466">
        <v>6131</v>
      </c>
      <c r="BJ5466" t="s">
        <v>8163</v>
      </c>
      <c r="BK5466" t="s">
        <v>936</v>
      </c>
    </row>
    <row r="5467" spans="43:63" x14ac:dyDescent="0.2">
      <c r="AQ5467">
        <v>161</v>
      </c>
      <c r="AR5467">
        <v>6140</v>
      </c>
      <c r="AS5467" t="s">
        <v>35406</v>
      </c>
      <c r="AT5467" t="s">
        <v>937</v>
      </c>
      <c r="AU5467">
        <v>161</v>
      </c>
      <c r="AV5467">
        <v>6140</v>
      </c>
      <c r="AW5467" t="s">
        <v>28508</v>
      </c>
      <c r="AX5467" t="s">
        <v>937</v>
      </c>
      <c r="AY5467">
        <v>162</v>
      </c>
      <c r="AZ5467">
        <v>6140</v>
      </c>
      <c r="BA5467" t="s">
        <v>21660</v>
      </c>
      <c r="BB5467" t="s">
        <v>937</v>
      </c>
      <c r="BC5467">
        <v>162</v>
      </c>
      <c r="BD5467">
        <v>6140</v>
      </c>
      <c r="BE5467" t="s">
        <v>14812</v>
      </c>
      <c r="BF5467" t="s">
        <v>937</v>
      </c>
      <c r="BH5467">
        <v>168</v>
      </c>
      <c r="BI5467">
        <v>6140</v>
      </c>
      <c r="BJ5467" t="s">
        <v>8164</v>
      </c>
      <c r="BK5467" t="s">
        <v>937</v>
      </c>
    </row>
    <row r="5468" spans="43:63" x14ac:dyDescent="0.2">
      <c r="AQ5468">
        <v>161</v>
      </c>
      <c r="AR5468">
        <v>6150</v>
      </c>
      <c r="AS5468" t="s">
        <v>35407</v>
      </c>
      <c r="AT5468" t="s">
        <v>937</v>
      </c>
      <c r="AU5468">
        <v>161</v>
      </c>
      <c r="AV5468">
        <v>6150</v>
      </c>
      <c r="AW5468" t="s">
        <v>28509</v>
      </c>
      <c r="AX5468" t="s">
        <v>937</v>
      </c>
      <c r="AY5468">
        <v>162</v>
      </c>
      <c r="AZ5468">
        <v>6150</v>
      </c>
      <c r="BA5468" t="s">
        <v>21661</v>
      </c>
      <c r="BB5468" t="s">
        <v>937</v>
      </c>
      <c r="BC5468">
        <v>162</v>
      </c>
      <c r="BD5468">
        <v>6150</v>
      </c>
      <c r="BE5468" t="s">
        <v>14813</v>
      </c>
      <c r="BF5468" t="s">
        <v>937</v>
      </c>
      <c r="BH5468">
        <v>168</v>
      </c>
      <c r="BI5468">
        <v>6150</v>
      </c>
      <c r="BJ5468" t="s">
        <v>8165</v>
      </c>
      <c r="BK5468" t="s">
        <v>937</v>
      </c>
    </row>
    <row r="5469" spans="43:63" x14ac:dyDescent="0.2">
      <c r="AQ5469">
        <v>161</v>
      </c>
      <c r="AR5469">
        <v>6160</v>
      </c>
      <c r="AS5469" t="s">
        <v>35408</v>
      </c>
      <c r="AT5469" t="s">
        <v>937</v>
      </c>
      <c r="AU5469">
        <v>161</v>
      </c>
      <c r="AV5469">
        <v>6160</v>
      </c>
      <c r="AW5469" t="s">
        <v>28510</v>
      </c>
      <c r="AX5469" t="s">
        <v>937</v>
      </c>
      <c r="AY5469">
        <v>162</v>
      </c>
      <c r="AZ5469">
        <v>6160</v>
      </c>
      <c r="BA5469" t="s">
        <v>21662</v>
      </c>
      <c r="BB5469" t="s">
        <v>937</v>
      </c>
      <c r="BC5469">
        <v>162</v>
      </c>
      <c r="BD5469">
        <v>6160</v>
      </c>
      <c r="BE5469" t="s">
        <v>14814</v>
      </c>
      <c r="BF5469" t="s">
        <v>937</v>
      </c>
      <c r="BH5469">
        <v>168</v>
      </c>
      <c r="BI5469">
        <v>6160</v>
      </c>
      <c r="BJ5469" t="s">
        <v>8166</v>
      </c>
      <c r="BK5469" t="s">
        <v>937</v>
      </c>
    </row>
    <row r="5470" spans="43:63" x14ac:dyDescent="0.2">
      <c r="AQ5470">
        <v>161</v>
      </c>
      <c r="AR5470">
        <v>6170</v>
      </c>
      <c r="AS5470" t="s">
        <v>35409</v>
      </c>
      <c r="AT5470" t="s">
        <v>937</v>
      </c>
      <c r="AU5470">
        <v>161</v>
      </c>
      <c r="AV5470">
        <v>6170</v>
      </c>
      <c r="AW5470" t="s">
        <v>28511</v>
      </c>
      <c r="AX5470" t="s">
        <v>937</v>
      </c>
      <c r="AY5470">
        <v>162</v>
      </c>
      <c r="AZ5470">
        <v>6170</v>
      </c>
      <c r="BA5470" t="s">
        <v>21663</v>
      </c>
      <c r="BB5470" t="s">
        <v>937</v>
      </c>
      <c r="BC5470">
        <v>162</v>
      </c>
      <c r="BD5470">
        <v>6170</v>
      </c>
      <c r="BE5470" t="s">
        <v>14815</v>
      </c>
      <c r="BF5470" t="s">
        <v>937</v>
      </c>
      <c r="BH5470">
        <v>168</v>
      </c>
      <c r="BI5470">
        <v>6170</v>
      </c>
      <c r="BJ5470" t="s">
        <v>8167</v>
      </c>
      <c r="BK5470" t="s">
        <v>936</v>
      </c>
    </row>
    <row r="5471" spans="43:63" x14ac:dyDescent="0.2">
      <c r="AQ5471">
        <v>161</v>
      </c>
      <c r="AR5471">
        <v>6180</v>
      </c>
      <c r="AS5471" t="s">
        <v>35410</v>
      </c>
      <c r="AT5471" t="s">
        <v>937</v>
      </c>
      <c r="AU5471">
        <v>161</v>
      </c>
      <c r="AV5471">
        <v>6180</v>
      </c>
      <c r="AW5471" t="s">
        <v>28512</v>
      </c>
      <c r="AX5471" t="s">
        <v>937</v>
      </c>
      <c r="AY5471">
        <v>162</v>
      </c>
      <c r="AZ5471">
        <v>6180</v>
      </c>
      <c r="BA5471" t="s">
        <v>21664</v>
      </c>
      <c r="BB5471" t="s">
        <v>937</v>
      </c>
      <c r="BC5471">
        <v>162</v>
      </c>
      <c r="BD5471">
        <v>6180</v>
      </c>
      <c r="BE5471" t="s">
        <v>14816</v>
      </c>
      <c r="BF5471" t="s">
        <v>937</v>
      </c>
      <c r="BH5471">
        <v>168</v>
      </c>
      <c r="BI5471">
        <v>6180</v>
      </c>
      <c r="BJ5471" t="s">
        <v>8168</v>
      </c>
      <c r="BK5471" t="s">
        <v>936</v>
      </c>
    </row>
    <row r="5472" spans="43:63" x14ac:dyDescent="0.2">
      <c r="AQ5472">
        <v>161</v>
      </c>
      <c r="AR5472">
        <v>6190</v>
      </c>
      <c r="AS5472" t="s">
        <v>35411</v>
      </c>
      <c r="AT5472" t="s">
        <v>937</v>
      </c>
      <c r="AU5472">
        <v>161</v>
      </c>
      <c r="AV5472">
        <v>6190</v>
      </c>
      <c r="AW5472" t="s">
        <v>28513</v>
      </c>
      <c r="AX5472" t="s">
        <v>937</v>
      </c>
      <c r="AY5472">
        <v>162</v>
      </c>
      <c r="AZ5472">
        <v>6190</v>
      </c>
      <c r="BA5472" t="s">
        <v>21665</v>
      </c>
      <c r="BB5472" t="s">
        <v>937</v>
      </c>
      <c r="BC5472">
        <v>162</v>
      </c>
      <c r="BD5472">
        <v>6190</v>
      </c>
      <c r="BE5472" t="s">
        <v>14817</v>
      </c>
      <c r="BF5472" t="s">
        <v>937</v>
      </c>
      <c r="BH5472">
        <v>168</v>
      </c>
      <c r="BI5472">
        <v>6190</v>
      </c>
      <c r="BJ5472" t="s">
        <v>8169</v>
      </c>
      <c r="BK5472" t="s">
        <v>937</v>
      </c>
    </row>
    <row r="5473" spans="43:63" x14ac:dyDescent="0.2">
      <c r="AQ5473">
        <v>161</v>
      </c>
      <c r="AR5473">
        <v>6200</v>
      </c>
      <c r="AS5473" t="s">
        <v>35412</v>
      </c>
      <c r="AT5473" t="s">
        <v>937</v>
      </c>
      <c r="AU5473">
        <v>161</v>
      </c>
      <c r="AV5473">
        <v>6200</v>
      </c>
      <c r="AW5473" t="s">
        <v>28514</v>
      </c>
      <c r="AX5473" t="s">
        <v>937</v>
      </c>
      <c r="AY5473">
        <v>162</v>
      </c>
      <c r="AZ5473">
        <v>6200</v>
      </c>
      <c r="BA5473" t="s">
        <v>21666</v>
      </c>
      <c r="BB5473" t="s">
        <v>937</v>
      </c>
      <c r="BC5473">
        <v>162</v>
      </c>
      <c r="BD5473">
        <v>6200</v>
      </c>
      <c r="BE5473" t="s">
        <v>14818</v>
      </c>
      <c r="BF5473" t="s">
        <v>937</v>
      </c>
      <c r="BH5473">
        <v>168</v>
      </c>
      <c r="BI5473">
        <v>6200</v>
      </c>
      <c r="BJ5473" t="s">
        <v>8170</v>
      </c>
      <c r="BK5473" t="s">
        <v>936</v>
      </c>
    </row>
    <row r="5474" spans="43:63" x14ac:dyDescent="0.2">
      <c r="AQ5474">
        <v>161</v>
      </c>
      <c r="AR5474">
        <v>6210</v>
      </c>
      <c r="AS5474" t="s">
        <v>35413</v>
      </c>
      <c r="AT5474" t="s">
        <v>936</v>
      </c>
      <c r="AU5474">
        <v>161</v>
      </c>
      <c r="AV5474">
        <v>6210</v>
      </c>
      <c r="AW5474" t="s">
        <v>28515</v>
      </c>
      <c r="AX5474" t="s">
        <v>936</v>
      </c>
      <c r="AY5474">
        <v>162</v>
      </c>
      <c r="AZ5474">
        <v>6210</v>
      </c>
      <c r="BA5474" t="s">
        <v>21667</v>
      </c>
      <c r="BB5474" t="s">
        <v>936</v>
      </c>
      <c r="BC5474">
        <v>162</v>
      </c>
      <c r="BD5474">
        <v>6210</v>
      </c>
      <c r="BE5474" t="s">
        <v>14819</v>
      </c>
      <c r="BF5474" t="s">
        <v>936</v>
      </c>
      <c r="BH5474">
        <v>168</v>
      </c>
      <c r="BI5474">
        <v>6210</v>
      </c>
      <c r="BJ5474" t="s">
        <v>8171</v>
      </c>
      <c r="BK5474" t="s">
        <v>936</v>
      </c>
    </row>
    <row r="5475" spans="43:63" x14ac:dyDescent="0.2">
      <c r="AQ5475">
        <v>161</v>
      </c>
      <c r="AR5475">
        <v>6240</v>
      </c>
      <c r="AS5475" t="s">
        <v>35414</v>
      </c>
      <c r="AT5475" t="s">
        <v>936</v>
      </c>
      <c r="AU5475">
        <v>161</v>
      </c>
      <c r="AV5475">
        <v>6240</v>
      </c>
      <c r="AW5475" t="s">
        <v>28516</v>
      </c>
      <c r="AX5475" t="s">
        <v>936</v>
      </c>
      <c r="AY5475">
        <v>162</v>
      </c>
      <c r="AZ5475">
        <v>6240</v>
      </c>
      <c r="BA5475" t="s">
        <v>21668</v>
      </c>
      <c r="BB5475" t="s">
        <v>937</v>
      </c>
      <c r="BC5475">
        <v>162</v>
      </c>
      <c r="BD5475">
        <v>6240</v>
      </c>
      <c r="BE5475" t="s">
        <v>14820</v>
      </c>
      <c r="BF5475" t="s">
        <v>937</v>
      </c>
      <c r="BH5475">
        <v>168</v>
      </c>
      <c r="BI5475">
        <v>6240</v>
      </c>
      <c r="BJ5475" t="s">
        <v>8172</v>
      </c>
      <c r="BK5475" t="s">
        <v>937</v>
      </c>
    </row>
    <row r="5476" spans="43:63" x14ac:dyDescent="0.2">
      <c r="AQ5476">
        <v>161</v>
      </c>
      <c r="AR5476">
        <v>6250</v>
      </c>
      <c r="AS5476" t="s">
        <v>35415</v>
      </c>
      <c r="AT5476" t="s">
        <v>936</v>
      </c>
      <c r="AU5476">
        <v>161</v>
      </c>
      <c r="AV5476">
        <v>6250</v>
      </c>
      <c r="AW5476" t="s">
        <v>28517</v>
      </c>
      <c r="AX5476" t="s">
        <v>936</v>
      </c>
      <c r="AY5476">
        <v>162</v>
      </c>
      <c r="AZ5476">
        <v>6250</v>
      </c>
      <c r="BA5476" t="s">
        <v>21669</v>
      </c>
      <c r="BB5476" t="s">
        <v>936</v>
      </c>
      <c r="BC5476">
        <v>162</v>
      </c>
      <c r="BD5476">
        <v>6250</v>
      </c>
      <c r="BE5476" t="s">
        <v>14821</v>
      </c>
      <c r="BF5476" t="s">
        <v>936</v>
      </c>
      <c r="BH5476">
        <v>168</v>
      </c>
      <c r="BI5476">
        <v>6250</v>
      </c>
      <c r="BJ5476" t="s">
        <v>8173</v>
      </c>
      <c r="BK5476" t="s">
        <v>936</v>
      </c>
    </row>
    <row r="5477" spans="43:63" x14ac:dyDescent="0.2">
      <c r="AQ5477">
        <v>161</v>
      </c>
      <c r="AR5477">
        <v>6256</v>
      </c>
      <c r="AS5477" t="s">
        <v>35416</v>
      </c>
      <c r="AT5477" t="s">
        <v>936</v>
      </c>
      <c r="AU5477">
        <v>161</v>
      </c>
      <c r="AV5477">
        <v>6256</v>
      </c>
      <c r="AW5477" t="s">
        <v>28518</v>
      </c>
      <c r="AX5477" t="s">
        <v>936</v>
      </c>
      <c r="AY5477">
        <v>162</v>
      </c>
      <c r="AZ5477">
        <v>6256</v>
      </c>
      <c r="BA5477" t="s">
        <v>21670</v>
      </c>
      <c r="BB5477" t="s">
        <v>936</v>
      </c>
      <c r="BC5477">
        <v>162</v>
      </c>
      <c r="BD5477">
        <v>6256</v>
      </c>
      <c r="BE5477" t="s">
        <v>14822</v>
      </c>
      <c r="BF5477" t="s">
        <v>936</v>
      </c>
      <c r="BH5477">
        <v>168</v>
      </c>
      <c r="BI5477">
        <v>6256</v>
      </c>
      <c r="BJ5477" t="s">
        <v>8174</v>
      </c>
      <c r="BK5477" t="s">
        <v>936</v>
      </c>
    </row>
    <row r="5478" spans="43:63" x14ac:dyDescent="0.2">
      <c r="AQ5478">
        <v>161</v>
      </c>
      <c r="AR5478">
        <v>6260</v>
      </c>
      <c r="AS5478" t="s">
        <v>35417</v>
      </c>
      <c r="AT5478" t="s">
        <v>937</v>
      </c>
      <c r="AU5478">
        <v>161</v>
      </c>
      <c r="AV5478">
        <v>6260</v>
      </c>
      <c r="AW5478" t="s">
        <v>28519</v>
      </c>
      <c r="AX5478" t="s">
        <v>937</v>
      </c>
      <c r="AY5478">
        <v>162</v>
      </c>
      <c r="AZ5478">
        <v>6260</v>
      </c>
      <c r="BA5478" t="s">
        <v>21671</v>
      </c>
      <c r="BB5478" t="s">
        <v>937</v>
      </c>
      <c r="BC5478">
        <v>162</v>
      </c>
      <c r="BD5478">
        <v>6260</v>
      </c>
      <c r="BE5478" t="s">
        <v>14823</v>
      </c>
      <c r="BF5478" t="s">
        <v>937</v>
      </c>
      <c r="BH5478">
        <v>168</v>
      </c>
      <c r="BI5478">
        <v>6260</v>
      </c>
      <c r="BJ5478" t="s">
        <v>8175</v>
      </c>
      <c r="BK5478" t="s">
        <v>937</v>
      </c>
    </row>
    <row r="5479" spans="43:63" x14ac:dyDescent="0.2">
      <c r="AQ5479">
        <v>161</v>
      </c>
      <c r="AR5479">
        <v>6270</v>
      </c>
      <c r="AS5479" t="s">
        <v>35418</v>
      </c>
      <c r="AT5479" t="s">
        <v>937</v>
      </c>
      <c r="AU5479">
        <v>161</v>
      </c>
      <c r="AV5479">
        <v>6270</v>
      </c>
      <c r="AW5479" t="s">
        <v>28520</v>
      </c>
      <c r="AX5479" t="s">
        <v>937</v>
      </c>
      <c r="AY5479">
        <v>162</v>
      </c>
      <c r="AZ5479">
        <v>6270</v>
      </c>
      <c r="BA5479" t="s">
        <v>21672</v>
      </c>
      <c r="BB5479" t="s">
        <v>937</v>
      </c>
      <c r="BC5479">
        <v>162</v>
      </c>
      <c r="BD5479">
        <v>6270</v>
      </c>
      <c r="BE5479" t="s">
        <v>14824</v>
      </c>
      <c r="BF5479" t="s">
        <v>937</v>
      </c>
      <c r="BH5479">
        <v>168</v>
      </c>
      <c r="BI5479">
        <v>6270</v>
      </c>
      <c r="BJ5479" t="s">
        <v>8176</v>
      </c>
      <c r="BK5479" t="s">
        <v>937</v>
      </c>
    </row>
    <row r="5480" spans="43:63" x14ac:dyDescent="0.2">
      <c r="AQ5480">
        <v>161</v>
      </c>
      <c r="AR5480">
        <v>6280</v>
      </c>
      <c r="AS5480" t="s">
        <v>35419</v>
      </c>
      <c r="AT5480" t="s">
        <v>936</v>
      </c>
      <c r="AU5480">
        <v>161</v>
      </c>
      <c r="AV5480">
        <v>6280</v>
      </c>
      <c r="AW5480" t="s">
        <v>28521</v>
      </c>
      <c r="AX5480" t="s">
        <v>936</v>
      </c>
      <c r="AY5480">
        <v>162</v>
      </c>
      <c r="AZ5480">
        <v>6280</v>
      </c>
      <c r="BA5480" t="s">
        <v>21673</v>
      </c>
      <c r="BB5480" t="s">
        <v>936</v>
      </c>
      <c r="BC5480">
        <v>162</v>
      </c>
      <c r="BD5480">
        <v>6280</v>
      </c>
      <c r="BE5480" t="s">
        <v>14825</v>
      </c>
      <c r="BF5480" t="s">
        <v>936</v>
      </c>
      <c r="BH5480">
        <v>168</v>
      </c>
      <c r="BI5480">
        <v>6280</v>
      </c>
      <c r="BJ5480" t="s">
        <v>8177</v>
      </c>
      <c r="BK5480" t="s">
        <v>936</v>
      </c>
    </row>
    <row r="5481" spans="43:63" x14ac:dyDescent="0.2">
      <c r="AQ5481">
        <v>161</v>
      </c>
      <c r="AR5481">
        <v>6290</v>
      </c>
      <c r="AS5481" t="s">
        <v>35420</v>
      </c>
      <c r="AT5481" t="s">
        <v>936</v>
      </c>
      <c r="AU5481">
        <v>161</v>
      </c>
      <c r="AV5481">
        <v>6290</v>
      </c>
      <c r="AW5481" t="s">
        <v>28522</v>
      </c>
      <c r="AX5481" t="s">
        <v>936</v>
      </c>
      <c r="AY5481">
        <v>162</v>
      </c>
      <c r="AZ5481">
        <v>6290</v>
      </c>
      <c r="BA5481" t="s">
        <v>21674</v>
      </c>
      <c r="BB5481" t="s">
        <v>936</v>
      </c>
      <c r="BC5481">
        <v>162</v>
      </c>
      <c r="BD5481">
        <v>6290</v>
      </c>
      <c r="BE5481" t="s">
        <v>14826</v>
      </c>
      <c r="BF5481" t="s">
        <v>936</v>
      </c>
      <c r="BH5481">
        <v>168</v>
      </c>
      <c r="BI5481">
        <v>6290</v>
      </c>
      <c r="BJ5481" t="s">
        <v>8178</v>
      </c>
      <c r="BK5481" t="s">
        <v>936</v>
      </c>
    </row>
    <row r="5482" spans="43:63" x14ac:dyDescent="0.2">
      <c r="AQ5482">
        <v>161</v>
      </c>
      <c r="AR5482">
        <v>6300</v>
      </c>
      <c r="AS5482" t="s">
        <v>35421</v>
      </c>
      <c r="AT5482" t="s">
        <v>936</v>
      </c>
      <c r="AU5482">
        <v>161</v>
      </c>
      <c r="AV5482">
        <v>6300</v>
      </c>
      <c r="AW5482" t="s">
        <v>28523</v>
      </c>
      <c r="AX5482" t="s">
        <v>936</v>
      </c>
      <c r="AY5482">
        <v>162</v>
      </c>
      <c r="AZ5482">
        <v>6300</v>
      </c>
      <c r="BA5482" t="s">
        <v>21675</v>
      </c>
      <c r="BB5482" t="s">
        <v>936</v>
      </c>
      <c r="BC5482">
        <v>162</v>
      </c>
      <c r="BD5482">
        <v>6300</v>
      </c>
      <c r="BE5482" t="s">
        <v>14827</v>
      </c>
      <c r="BF5482" t="s">
        <v>936</v>
      </c>
      <c r="BH5482">
        <v>168</v>
      </c>
      <c r="BI5482">
        <v>6300</v>
      </c>
      <c r="BJ5482" t="s">
        <v>8179</v>
      </c>
      <c r="BK5482" t="s">
        <v>936</v>
      </c>
    </row>
    <row r="5483" spans="43:63" x14ac:dyDescent="0.2">
      <c r="AQ5483">
        <v>161</v>
      </c>
      <c r="AR5483">
        <v>6310</v>
      </c>
      <c r="AS5483" t="s">
        <v>35422</v>
      </c>
      <c r="AT5483" t="s">
        <v>936</v>
      </c>
      <c r="AU5483">
        <v>161</v>
      </c>
      <c r="AV5483">
        <v>6310</v>
      </c>
      <c r="AW5483" t="s">
        <v>28524</v>
      </c>
      <c r="AX5483" t="s">
        <v>936</v>
      </c>
      <c r="AY5483">
        <v>162</v>
      </c>
      <c r="AZ5483">
        <v>6310</v>
      </c>
      <c r="BA5483" t="s">
        <v>21676</v>
      </c>
      <c r="BB5483" t="s">
        <v>936</v>
      </c>
      <c r="BC5483">
        <v>162</v>
      </c>
      <c r="BD5483">
        <v>6310</v>
      </c>
      <c r="BE5483" t="s">
        <v>14828</v>
      </c>
      <c r="BF5483" t="s">
        <v>936</v>
      </c>
      <c r="BH5483">
        <v>168</v>
      </c>
      <c r="BI5483">
        <v>6310</v>
      </c>
      <c r="BJ5483" t="s">
        <v>8180</v>
      </c>
      <c r="BK5483" t="s">
        <v>936</v>
      </c>
    </row>
    <row r="5484" spans="43:63" x14ac:dyDescent="0.2">
      <c r="AQ5484">
        <v>161</v>
      </c>
      <c r="AR5484">
        <v>6320</v>
      </c>
      <c r="AS5484" t="s">
        <v>35423</v>
      </c>
      <c r="AT5484" t="s">
        <v>936</v>
      </c>
      <c r="AU5484">
        <v>161</v>
      </c>
      <c r="AV5484">
        <v>6320</v>
      </c>
      <c r="AW5484" t="s">
        <v>28525</v>
      </c>
      <c r="AX5484" t="s">
        <v>936</v>
      </c>
      <c r="AY5484">
        <v>162</v>
      </c>
      <c r="AZ5484">
        <v>6320</v>
      </c>
      <c r="BA5484" t="s">
        <v>21677</v>
      </c>
      <c r="BB5484" t="s">
        <v>938</v>
      </c>
      <c r="BC5484">
        <v>162</v>
      </c>
      <c r="BD5484">
        <v>6320</v>
      </c>
      <c r="BE5484" t="s">
        <v>14829</v>
      </c>
      <c r="BF5484" t="s">
        <v>938</v>
      </c>
      <c r="BH5484">
        <v>168</v>
      </c>
      <c r="BI5484">
        <v>6320</v>
      </c>
      <c r="BJ5484" t="s">
        <v>8181</v>
      </c>
      <c r="BK5484" t="s">
        <v>937</v>
      </c>
    </row>
    <row r="5485" spans="43:63" x14ac:dyDescent="0.2">
      <c r="AQ5485">
        <v>161</v>
      </c>
      <c r="AR5485">
        <v>6330</v>
      </c>
      <c r="AS5485" t="s">
        <v>35424</v>
      </c>
      <c r="AT5485" t="s">
        <v>936</v>
      </c>
      <c r="AU5485">
        <v>161</v>
      </c>
      <c r="AV5485">
        <v>6330</v>
      </c>
      <c r="AW5485" t="s">
        <v>28526</v>
      </c>
      <c r="AX5485" t="s">
        <v>936</v>
      </c>
      <c r="AY5485">
        <v>162</v>
      </c>
      <c r="AZ5485">
        <v>6330</v>
      </c>
      <c r="BA5485" t="s">
        <v>21678</v>
      </c>
      <c r="BB5485" t="s">
        <v>936</v>
      </c>
      <c r="BC5485">
        <v>162</v>
      </c>
      <c r="BD5485">
        <v>6330</v>
      </c>
      <c r="BE5485" t="s">
        <v>14830</v>
      </c>
      <c r="BF5485" t="s">
        <v>936</v>
      </c>
      <c r="BH5485">
        <v>168</v>
      </c>
      <c r="BI5485">
        <v>6330</v>
      </c>
      <c r="BJ5485" t="s">
        <v>8182</v>
      </c>
      <c r="BK5485" t="s">
        <v>936</v>
      </c>
    </row>
    <row r="5486" spans="43:63" x14ac:dyDescent="0.2">
      <c r="AQ5486">
        <v>161</v>
      </c>
      <c r="AR5486">
        <v>6340</v>
      </c>
      <c r="AS5486" t="s">
        <v>35425</v>
      </c>
      <c r="AT5486" t="s">
        <v>936</v>
      </c>
      <c r="AU5486">
        <v>161</v>
      </c>
      <c r="AV5486">
        <v>6340</v>
      </c>
      <c r="AW5486" t="s">
        <v>28527</v>
      </c>
      <c r="AX5486" t="s">
        <v>936</v>
      </c>
      <c r="AY5486">
        <v>162</v>
      </c>
      <c r="AZ5486">
        <v>6340</v>
      </c>
      <c r="BA5486" t="s">
        <v>21679</v>
      </c>
      <c r="BB5486" t="s">
        <v>936</v>
      </c>
      <c r="BC5486">
        <v>162</v>
      </c>
      <c r="BD5486">
        <v>6340</v>
      </c>
      <c r="BE5486" t="s">
        <v>14831</v>
      </c>
      <c r="BF5486" t="s">
        <v>936</v>
      </c>
      <c r="BH5486">
        <v>168</v>
      </c>
      <c r="BI5486">
        <v>6340</v>
      </c>
      <c r="BJ5486" t="s">
        <v>8183</v>
      </c>
      <c r="BK5486" t="s">
        <v>936</v>
      </c>
    </row>
    <row r="5487" spans="43:63" x14ac:dyDescent="0.2">
      <c r="AQ5487">
        <v>161</v>
      </c>
      <c r="AR5487">
        <v>6350</v>
      </c>
      <c r="AS5487" t="s">
        <v>35426</v>
      </c>
      <c r="AT5487" t="s">
        <v>936</v>
      </c>
      <c r="AU5487">
        <v>161</v>
      </c>
      <c r="AV5487">
        <v>6350</v>
      </c>
      <c r="AW5487" t="s">
        <v>28528</v>
      </c>
      <c r="AX5487" t="s">
        <v>936</v>
      </c>
      <c r="AY5487">
        <v>162</v>
      </c>
      <c r="AZ5487">
        <v>6350</v>
      </c>
      <c r="BA5487" t="s">
        <v>21680</v>
      </c>
      <c r="BB5487" t="s">
        <v>936</v>
      </c>
      <c r="BC5487">
        <v>162</v>
      </c>
      <c r="BD5487">
        <v>6350</v>
      </c>
      <c r="BE5487" t="s">
        <v>14832</v>
      </c>
      <c r="BF5487" t="s">
        <v>936</v>
      </c>
      <c r="BH5487">
        <v>168</v>
      </c>
      <c r="BI5487">
        <v>6350</v>
      </c>
      <c r="BJ5487" t="s">
        <v>8184</v>
      </c>
      <c r="BK5487" t="s">
        <v>936</v>
      </c>
    </row>
    <row r="5488" spans="43:63" x14ac:dyDescent="0.2">
      <c r="AQ5488">
        <v>161</v>
      </c>
      <c r="AR5488">
        <v>6360</v>
      </c>
      <c r="AS5488" t="s">
        <v>35427</v>
      </c>
      <c r="AT5488" t="s">
        <v>936</v>
      </c>
      <c r="AU5488">
        <v>161</v>
      </c>
      <c r="AV5488">
        <v>6360</v>
      </c>
      <c r="AW5488" t="s">
        <v>28529</v>
      </c>
      <c r="AX5488" t="s">
        <v>936</v>
      </c>
      <c r="AY5488">
        <v>162</v>
      </c>
      <c r="AZ5488">
        <v>6360</v>
      </c>
      <c r="BA5488" t="s">
        <v>21681</v>
      </c>
      <c r="BB5488" t="s">
        <v>936</v>
      </c>
      <c r="BC5488">
        <v>162</v>
      </c>
      <c r="BD5488">
        <v>6360</v>
      </c>
      <c r="BE5488" t="s">
        <v>14833</v>
      </c>
      <c r="BF5488" t="s">
        <v>936</v>
      </c>
      <c r="BH5488">
        <v>168</v>
      </c>
      <c r="BI5488">
        <v>6360</v>
      </c>
      <c r="BJ5488" t="s">
        <v>8185</v>
      </c>
      <c r="BK5488" t="s">
        <v>936</v>
      </c>
    </row>
    <row r="5489" spans="43:63" x14ac:dyDescent="0.2">
      <c r="AQ5489">
        <v>161</v>
      </c>
      <c r="AR5489">
        <v>7205</v>
      </c>
      <c r="AS5489" t="s">
        <v>35428</v>
      </c>
      <c r="AT5489" t="s">
        <v>937</v>
      </c>
      <c r="AU5489">
        <v>161</v>
      </c>
      <c r="AV5489">
        <v>7205</v>
      </c>
      <c r="AW5489" t="s">
        <v>28530</v>
      </c>
      <c r="AX5489" t="s">
        <v>937</v>
      </c>
      <c r="AY5489">
        <v>162</v>
      </c>
      <c r="AZ5489">
        <v>7205</v>
      </c>
      <c r="BA5489" t="s">
        <v>21682</v>
      </c>
      <c r="BB5489" t="s">
        <v>937</v>
      </c>
      <c r="BC5489">
        <v>162</v>
      </c>
      <c r="BD5489">
        <v>7205</v>
      </c>
      <c r="BE5489" t="s">
        <v>14834</v>
      </c>
      <c r="BF5489" t="s">
        <v>937</v>
      </c>
      <c r="BH5489">
        <v>168</v>
      </c>
      <c r="BI5489">
        <v>7205</v>
      </c>
      <c r="BJ5489" t="s">
        <v>8186</v>
      </c>
      <c r="BK5489" t="s">
        <v>936</v>
      </c>
    </row>
    <row r="5490" spans="43:63" x14ac:dyDescent="0.2">
      <c r="AQ5490">
        <v>161</v>
      </c>
      <c r="AR5490">
        <v>7206</v>
      </c>
      <c r="AS5490" t="s">
        <v>35429</v>
      </c>
      <c r="AT5490" t="s">
        <v>936</v>
      </c>
      <c r="AU5490">
        <v>161</v>
      </c>
      <c r="AV5490">
        <v>7206</v>
      </c>
      <c r="AW5490" t="s">
        <v>28531</v>
      </c>
      <c r="AX5490" t="s">
        <v>936</v>
      </c>
      <c r="AY5490">
        <v>162</v>
      </c>
      <c r="AZ5490">
        <v>7206</v>
      </c>
      <c r="BA5490" t="s">
        <v>21683</v>
      </c>
      <c r="BB5490" t="s">
        <v>936</v>
      </c>
      <c r="BC5490">
        <v>162</v>
      </c>
      <c r="BD5490">
        <v>7206</v>
      </c>
      <c r="BE5490" t="s">
        <v>14835</v>
      </c>
      <c r="BF5490" t="s">
        <v>936</v>
      </c>
      <c r="BH5490">
        <v>168</v>
      </c>
      <c r="BI5490">
        <v>7206</v>
      </c>
      <c r="BJ5490" t="s">
        <v>8187</v>
      </c>
      <c r="BK5490" t="s">
        <v>936</v>
      </c>
    </row>
    <row r="5491" spans="43:63" x14ac:dyDescent="0.2">
      <c r="AQ5491">
        <v>161</v>
      </c>
      <c r="AR5491">
        <v>7207</v>
      </c>
      <c r="AS5491" t="s">
        <v>35430</v>
      </c>
      <c r="AT5491" t="s">
        <v>936</v>
      </c>
      <c r="AU5491">
        <v>161</v>
      </c>
      <c r="AV5491">
        <v>7207</v>
      </c>
      <c r="AW5491" t="s">
        <v>28532</v>
      </c>
      <c r="AX5491" t="s">
        <v>936</v>
      </c>
      <c r="AY5491">
        <v>162</v>
      </c>
      <c r="AZ5491">
        <v>7207</v>
      </c>
      <c r="BA5491" t="s">
        <v>21684</v>
      </c>
      <c r="BB5491" t="s">
        <v>936</v>
      </c>
      <c r="BC5491">
        <v>162</v>
      </c>
      <c r="BD5491">
        <v>7207</v>
      </c>
      <c r="BE5491" t="s">
        <v>14836</v>
      </c>
      <c r="BF5491" t="s">
        <v>936</v>
      </c>
      <c r="BH5491">
        <v>168</v>
      </c>
      <c r="BI5491">
        <v>7207</v>
      </c>
      <c r="BJ5491" t="s">
        <v>8188</v>
      </c>
      <c r="BK5491" t="s">
        <v>936</v>
      </c>
    </row>
    <row r="5492" spans="43:63" x14ac:dyDescent="0.2">
      <c r="AQ5492">
        <v>161</v>
      </c>
      <c r="AR5492">
        <v>7210</v>
      </c>
      <c r="AS5492" t="s">
        <v>35431</v>
      </c>
      <c r="AT5492" t="s">
        <v>936</v>
      </c>
      <c r="AU5492">
        <v>161</v>
      </c>
      <c r="AV5492">
        <v>7210</v>
      </c>
      <c r="AW5492" t="s">
        <v>28533</v>
      </c>
      <c r="AX5492" t="s">
        <v>936</v>
      </c>
      <c r="AY5492">
        <v>162</v>
      </c>
      <c r="AZ5492">
        <v>7210</v>
      </c>
      <c r="BA5492" t="s">
        <v>21685</v>
      </c>
      <c r="BB5492" t="s">
        <v>939</v>
      </c>
      <c r="BC5492">
        <v>162</v>
      </c>
      <c r="BD5492">
        <v>7210</v>
      </c>
      <c r="BE5492" t="s">
        <v>14837</v>
      </c>
      <c r="BF5492" t="s">
        <v>939</v>
      </c>
      <c r="BH5492">
        <v>168</v>
      </c>
      <c r="BI5492">
        <v>7210</v>
      </c>
      <c r="BJ5492" t="s">
        <v>8189</v>
      </c>
      <c r="BK5492" t="s">
        <v>937</v>
      </c>
    </row>
    <row r="5493" spans="43:63" x14ac:dyDescent="0.2">
      <c r="AQ5493">
        <v>161</v>
      </c>
      <c r="AR5493">
        <v>8073</v>
      </c>
      <c r="AS5493" t="s">
        <v>35432</v>
      </c>
      <c r="AT5493" t="s">
        <v>936</v>
      </c>
      <c r="AU5493">
        <v>161</v>
      </c>
      <c r="AV5493">
        <v>8073</v>
      </c>
      <c r="AW5493" t="s">
        <v>28534</v>
      </c>
      <c r="AX5493" t="s">
        <v>936</v>
      </c>
      <c r="AY5493">
        <v>162</v>
      </c>
      <c r="AZ5493">
        <v>8073</v>
      </c>
      <c r="BA5493" t="s">
        <v>21686</v>
      </c>
      <c r="BB5493" t="s">
        <v>936</v>
      </c>
      <c r="BC5493">
        <v>162</v>
      </c>
      <c r="BD5493">
        <v>8073</v>
      </c>
      <c r="BE5493" t="s">
        <v>14838</v>
      </c>
      <c r="BF5493" t="s">
        <v>936</v>
      </c>
      <c r="BH5493">
        <v>168</v>
      </c>
      <c r="BI5493">
        <v>8073</v>
      </c>
      <c r="BJ5493" t="s">
        <v>8190</v>
      </c>
      <c r="BK5493" t="s">
        <v>936</v>
      </c>
    </row>
    <row r="5494" spans="43:63" x14ac:dyDescent="0.2">
      <c r="AQ5494">
        <v>161</v>
      </c>
      <c r="AR5494">
        <v>8074</v>
      </c>
      <c r="AS5494" t="s">
        <v>35433</v>
      </c>
      <c r="AT5494" t="s">
        <v>937</v>
      </c>
      <c r="AU5494">
        <v>161</v>
      </c>
      <c r="AV5494">
        <v>8074</v>
      </c>
      <c r="AW5494" t="s">
        <v>28535</v>
      </c>
      <c r="AX5494" t="s">
        <v>937</v>
      </c>
      <c r="AY5494">
        <v>162</v>
      </c>
      <c r="AZ5494">
        <v>8074</v>
      </c>
      <c r="BA5494" t="s">
        <v>21687</v>
      </c>
      <c r="BB5494" t="s">
        <v>937</v>
      </c>
      <c r="BC5494">
        <v>162</v>
      </c>
      <c r="BD5494">
        <v>8074</v>
      </c>
      <c r="BE5494" t="s">
        <v>14839</v>
      </c>
      <c r="BF5494" t="s">
        <v>937</v>
      </c>
      <c r="BH5494">
        <v>168</v>
      </c>
      <c r="BI5494">
        <v>8074</v>
      </c>
      <c r="BJ5494" t="s">
        <v>8191</v>
      </c>
      <c r="BK5494" t="s">
        <v>937</v>
      </c>
    </row>
    <row r="5495" spans="43:63" x14ac:dyDescent="0.2">
      <c r="AQ5495">
        <v>161</v>
      </c>
      <c r="AR5495">
        <v>8075</v>
      </c>
      <c r="AS5495" t="s">
        <v>35434</v>
      </c>
      <c r="AT5495" t="s">
        <v>938</v>
      </c>
      <c r="AU5495">
        <v>161</v>
      </c>
      <c r="AV5495">
        <v>8075</v>
      </c>
      <c r="AW5495" t="s">
        <v>28536</v>
      </c>
      <c r="AX5495" t="s">
        <v>938</v>
      </c>
      <c r="AY5495">
        <v>162</v>
      </c>
      <c r="AZ5495">
        <v>8075</v>
      </c>
      <c r="BA5495" t="s">
        <v>21688</v>
      </c>
      <c r="BB5495" t="s">
        <v>937</v>
      </c>
      <c r="BC5495">
        <v>162</v>
      </c>
      <c r="BD5495">
        <v>8075</v>
      </c>
      <c r="BE5495" t="s">
        <v>14840</v>
      </c>
      <c r="BF5495" t="s">
        <v>937</v>
      </c>
      <c r="BH5495">
        <v>168</v>
      </c>
      <c r="BI5495">
        <v>8075</v>
      </c>
      <c r="BJ5495" t="s">
        <v>8192</v>
      </c>
      <c r="BK5495" t="s">
        <v>936</v>
      </c>
    </row>
    <row r="5496" spans="43:63" x14ac:dyDescent="0.2">
      <c r="AQ5496">
        <v>161</v>
      </c>
      <c r="AR5496">
        <v>8076</v>
      </c>
      <c r="AS5496" t="s">
        <v>35435</v>
      </c>
      <c r="AT5496" t="s">
        <v>937</v>
      </c>
      <c r="AU5496">
        <v>161</v>
      </c>
      <c r="AV5496">
        <v>8076</v>
      </c>
      <c r="AW5496" t="s">
        <v>28537</v>
      </c>
      <c r="AX5496" t="s">
        <v>937</v>
      </c>
      <c r="AY5496">
        <v>162</v>
      </c>
      <c r="AZ5496">
        <v>8076</v>
      </c>
      <c r="BA5496" t="s">
        <v>21689</v>
      </c>
      <c r="BB5496" t="s">
        <v>938</v>
      </c>
      <c r="BC5496">
        <v>162</v>
      </c>
      <c r="BD5496">
        <v>8076</v>
      </c>
      <c r="BE5496" t="s">
        <v>14841</v>
      </c>
      <c r="BF5496" t="s">
        <v>938</v>
      </c>
      <c r="BH5496">
        <v>168</v>
      </c>
      <c r="BI5496">
        <v>8076</v>
      </c>
      <c r="BJ5496" t="s">
        <v>8193</v>
      </c>
      <c r="BK5496" t="s">
        <v>937</v>
      </c>
    </row>
    <row r="5497" spans="43:63" x14ac:dyDescent="0.2">
      <c r="AQ5497">
        <v>161</v>
      </c>
      <c r="AR5497">
        <v>8077</v>
      </c>
      <c r="AS5497" t="s">
        <v>35436</v>
      </c>
      <c r="AT5497" t="s">
        <v>937</v>
      </c>
      <c r="AU5497">
        <v>161</v>
      </c>
      <c r="AV5497">
        <v>8077</v>
      </c>
      <c r="AW5497" t="s">
        <v>28538</v>
      </c>
      <c r="AX5497" t="s">
        <v>937</v>
      </c>
      <c r="AY5497">
        <v>162</v>
      </c>
      <c r="AZ5497">
        <v>8077</v>
      </c>
      <c r="BA5497" t="s">
        <v>21690</v>
      </c>
      <c r="BB5497" t="s">
        <v>937</v>
      </c>
      <c r="BC5497">
        <v>162</v>
      </c>
      <c r="BD5497">
        <v>8077</v>
      </c>
      <c r="BE5497" t="s">
        <v>14842</v>
      </c>
      <c r="BF5497" t="s">
        <v>937</v>
      </c>
      <c r="BH5497">
        <v>168</v>
      </c>
      <c r="BI5497">
        <v>8077</v>
      </c>
      <c r="BJ5497" t="s">
        <v>8194</v>
      </c>
      <c r="BK5497" t="s">
        <v>937</v>
      </c>
    </row>
    <row r="5498" spans="43:63" x14ac:dyDescent="0.2">
      <c r="AQ5498">
        <v>161</v>
      </c>
      <c r="AR5498">
        <v>8078</v>
      </c>
      <c r="AS5498" t="s">
        <v>35437</v>
      </c>
      <c r="AT5498" t="s">
        <v>937</v>
      </c>
      <c r="AU5498">
        <v>161</v>
      </c>
      <c r="AV5498">
        <v>8078</v>
      </c>
      <c r="AW5498" t="s">
        <v>28539</v>
      </c>
      <c r="AX5498" t="s">
        <v>937</v>
      </c>
      <c r="AY5498">
        <v>162</v>
      </c>
      <c r="AZ5498">
        <v>8078</v>
      </c>
      <c r="BA5498" t="s">
        <v>21691</v>
      </c>
      <c r="BB5498" t="s">
        <v>937</v>
      </c>
      <c r="BC5498">
        <v>162</v>
      </c>
      <c r="BD5498">
        <v>8078</v>
      </c>
      <c r="BE5498" t="s">
        <v>14843</v>
      </c>
      <c r="BF5498" t="s">
        <v>937</v>
      </c>
      <c r="BH5498">
        <v>168</v>
      </c>
      <c r="BI5498">
        <v>8078</v>
      </c>
      <c r="BJ5498" t="s">
        <v>8195</v>
      </c>
      <c r="BK5498" t="s">
        <v>937</v>
      </c>
    </row>
    <row r="5499" spans="43:63" x14ac:dyDescent="0.2">
      <c r="AQ5499">
        <v>161</v>
      </c>
      <c r="AR5499">
        <v>8079</v>
      </c>
      <c r="AS5499" t="s">
        <v>35438</v>
      </c>
      <c r="AT5499" t="s">
        <v>937</v>
      </c>
      <c r="AU5499">
        <v>161</v>
      </c>
      <c r="AV5499">
        <v>8079</v>
      </c>
      <c r="AW5499" t="s">
        <v>28540</v>
      </c>
      <c r="AX5499" t="s">
        <v>937</v>
      </c>
      <c r="AY5499">
        <v>162</v>
      </c>
      <c r="AZ5499">
        <v>8079</v>
      </c>
      <c r="BA5499" t="s">
        <v>21692</v>
      </c>
      <c r="BB5499" t="s">
        <v>937</v>
      </c>
      <c r="BC5499">
        <v>162</v>
      </c>
      <c r="BD5499">
        <v>8079</v>
      </c>
      <c r="BE5499" t="s">
        <v>14844</v>
      </c>
      <c r="BF5499" t="s">
        <v>937</v>
      </c>
      <c r="BH5499">
        <v>168</v>
      </c>
      <c r="BI5499">
        <v>8079</v>
      </c>
      <c r="BJ5499" t="s">
        <v>8196</v>
      </c>
      <c r="BK5499" t="s">
        <v>937</v>
      </c>
    </row>
    <row r="5500" spans="43:63" x14ac:dyDescent="0.2">
      <c r="AQ5500">
        <v>161</v>
      </c>
      <c r="AR5500">
        <v>8080</v>
      </c>
      <c r="AS5500" t="s">
        <v>35439</v>
      </c>
      <c r="AT5500" t="s">
        <v>937</v>
      </c>
      <c r="AU5500">
        <v>161</v>
      </c>
      <c r="AV5500">
        <v>8080</v>
      </c>
      <c r="AW5500" t="s">
        <v>28541</v>
      </c>
      <c r="AX5500" t="s">
        <v>937</v>
      </c>
      <c r="AY5500">
        <v>162</v>
      </c>
      <c r="AZ5500">
        <v>8080</v>
      </c>
      <c r="BA5500" t="s">
        <v>21693</v>
      </c>
      <c r="BB5500" t="s">
        <v>937</v>
      </c>
      <c r="BC5500">
        <v>162</v>
      </c>
      <c r="BD5500">
        <v>8080</v>
      </c>
      <c r="BE5500" t="s">
        <v>14845</v>
      </c>
      <c r="BF5500" t="s">
        <v>937</v>
      </c>
      <c r="BH5500">
        <v>168</v>
      </c>
      <c r="BI5500">
        <v>8080</v>
      </c>
      <c r="BJ5500" t="s">
        <v>8197</v>
      </c>
      <c r="BK5500" t="s">
        <v>938</v>
      </c>
    </row>
    <row r="5501" spans="43:63" x14ac:dyDescent="0.2">
      <c r="AQ5501">
        <v>161</v>
      </c>
      <c r="AR5501">
        <v>8081</v>
      </c>
      <c r="AS5501" t="s">
        <v>35440</v>
      </c>
      <c r="AT5501" t="s">
        <v>938</v>
      </c>
      <c r="AU5501">
        <v>161</v>
      </c>
      <c r="AV5501">
        <v>8081</v>
      </c>
      <c r="AW5501" t="s">
        <v>28542</v>
      </c>
      <c r="AX5501" t="s">
        <v>938</v>
      </c>
      <c r="AY5501">
        <v>162</v>
      </c>
      <c r="AZ5501">
        <v>8081</v>
      </c>
      <c r="BA5501" t="s">
        <v>21694</v>
      </c>
      <c r="BB5501" t="s">
        <v>937</v>
      </c>
      <c r="BC5501">
        <v>162</v>
      </c>
      <c r="BD5501">
        <v>8081</v>
      </c>
      <c r="BE5501" t="s">
        <v>14846</v>
      </c>
      <c r="BF5501" t="s">
        <v>937</v>
      </c>
      <c r="BH5501">
        <v>168</v>
      </c>
      <c r="BI5501">
        <v>8081</v>
      </c>
      <c r="BJ5501" t="s">
        <v>8198</v>
      </c>
      <c r="BK5501" t="s">
        <v>937</v>
      </c>
    </row>
    <row r="5502" spans="43:63" x14ac:dyDescent="0.2">
      <c r="AQ5502">
        <v>161</v>
      </c>
      <c r="AR5502">
        <v>8082</v>
      </c>
      <c r="AS5502" t="s">
        <v>35441</v>
      </c>
      <c r="AT5502" t="s">
        <v>937</v>
      </c>
      <c r="AU5502">
        <v>161</v>
      </c>
      <c r="AV5502">
        <v>8082</v>
      </c>
      <c r="AW5502" t="s">
        <v>28543</v>
      </c>
      <c r="AX5502" t="s">
        <v>937</v>
      </c>
      <c r="AY5502">
        <v>162</v>
      </c>
      <c r="AZ5502">
        <v>8082</v>
      </c>
      <c r="BA5502" t="s">
        <v>21695</v>
      </c>
      <c r="BB5502" t="s">
        <v>938</v>
      </c>
      <c r="BC5502">
        <v>162</v>
      </c>
      <c r="BD5502">
        <v>8082</v>
      </c>
      <c r="BE5502" t="s">
        <v>14847</v>
      </c>
      <c r="BF5502" t="s">
        <v>938</v>
      </c>
      <c r="BH5502">
        <v>168</v>
      </c>
      <c r="BI5502">
        <v>8082</v>
      </c>
      <c r="BJ5502" t="s">
        <v>8199</v>
      </c>
      <c r="BK5502" t="s">
        <v>937</v>
      </c>
    </row>
    <row r="5503" spans="43:63" x14ac:dyDescent="0.2">
      <c r="AQ5503">
        <v>161</v>
      </c>
      <c r="AR5503">
        <v>8083</v>
      </c>
      <c r="AS5503" t="s">
        <v>35442</v>
      </c>
      <c r="AT5503" t="s">
        <v>937</v>
      </c>
      <c r="AU5503">
        <v>161</v>
      </c>
      <c r="AV5503">
        <v>8083</v>
      </c>
      <c r="AW5503" t="s">
        <v>28544</v>
      </c>
      <c r="AX5503" t="s">
        <v>937</v>
      </c>
      <c r="AY5503">
        <v>162</v>
      </c>
      <c r="AZ5503">
        <v>8083</v>
      </c>
      <c r="BA5503" t="s">
        <v>21696</v>
      </c>
      <c r="BB5503" t="s">
        <v>937</v>
      </c>
      <c r="BC5503">
        <v>162</v>
      </c>
      <c r="BD5503">
        <v>8083</v>
      </c>
      <c r="BE5503" t="s">
        <v>14848</v>
      </c>
      <c r="BF5503" t="s">
        <v>937</v>
      </c>
      <c r="BH5503">
        <v>168</v>
      </c>
      <c r="BI5503">
        <v>8083</v>
      </c>
      <c r="BJ5503" t="s">
        <v>8200</v>
      </c>
      <c r="BK5503" t="s">
        <v>936</v>
      </c>
    </row>
    <row r="5504" spans="43:63" x14ac:dyDescent="0.2">
      <c r="AQ5504">
        <v>161</v>
      </c>
      <c r="AR5504">
        <v>8084</v>
      </c>
      <c r="AS5504" t="s">
        <v>35443</v>
      </c>
      <c r="AT5504" t="s">
        <v>937</v>
      </c>
      <c r="AU5504">
        <v>161</v>
      </c>
      <c r="AV5504">
        <v>8084</v>
      </c>
      <c r="AW5504" t="s">
        <v>28545</v>
      </c>
      <c r="AX5504" t="s">
        <v>937</v>
      </c>
      <c r="AY5504">
        <v>162</v>
      </c>
      <c r="AZ5504">
        <v>8084</v>
      </c>
      <c r="BA5504" t="s">
        <v>21697</v>
      </c>
      <c r="BB5504" t="s">
        <v>937</v>
      </c>
      <c r="BC5504">
        <v>162</v>
      </c>
      <c r="BD5504">
        <v>8084</v>
      </c>
      <c r="BE5504" t="s">
        <v>14849</v>
      </c>
      <c r="BF5504" t="s">
        <v>937</v>
      </c>
      <c r="BH5504">
        <v>168</v>
      </c>
      <c r="BI5504">
        <v>8084</v>
      </c>
      <c r="BJ5504" t="s">
        <v>8201</v>
      </c>
      <c r="BK5504" t="s">
        <v>937</v>
      </c>
    </row>
    <row r="5505" spans="43:63" x14ac:dyDescent="0.2">
      <c r="AQ5505">
        <v>162</v>
      </c>
      <c r="AR5505">
        <v>6010</v>
      </c>
      <c r="AS5505" t="s">
        <v>35444</v>
      </c>
      <c r="AT5505" t="s">
        <v>937</v>
      </c>
      <c r="AU5505">
        <v>162</v>
      </c>
      <c r="AV5505">
        <v>6010</v>
      </c>
      <c r="AW5505" t="s">
        <v>28546</v>
      </c>
      <c r="AX5505" t="s">
        <v>937</v>
      </c>
      <c r="AY5505">
        <v>163</v>
      </c>
      <c r="AZ5505">
        <v>6010</v>
      </c>
      <c r="BA5505" t="s">
        <v>21698</v>
      </c>
      <c r="BB5505" t="s">
        <v>937</v>
      </c>
      <c r="BC5505">
        <v>163</v>
      </c>
      <c r="BD5505">
        <v>6010</v>
      </c>
      <c r="BE5505" t="s">
        <v>14850</v>
      </c>
      <c r="BF5505" t="s">
        <v>937</v>
      </c>
      <c r="BH5505">
        <v>169</v>
      </c>
      <c r="BI5505">
        <v>6010</v>
      </c>
      <c r="BJ5505" t="s">
        <v>8202</v>
      </c>
      <c r="BK5505" t="s">
        <v>937</v>
      </c>
    </row>
    <row r="5506" spans="43:63" x14ac:dyDescent="0.2">
      <c r="AQ5506">
        <v>162</v>
      </c>
      <c r="AR5506">
        <v>6020</v>
      </c>
      <c r="AS5506" t="s">
        <v>35445</v>
      </c>
      <c r="AT5506" t="s">
        <v>937</v>
      </c>
      <c r="AU5506">
        <v>162</v>
      </c>
      <c r="AV5506">
        <v>6020</v>
      </c>
      <c r="AW5506" t="s">
        <v>28547</v>
      </c>
      <c r="AX5506" t="s">
        <v>937</v>
      </c>
      <c r="AY5506">
        <v>163</v>
      </c>
      <c r="AZ5506">
        <v>6020</v>
      </c>
      <c r="BA5506" t="s">
        <v>21699</v>
      </c>
      <c r="BB5506" t="s">
        <v>937</v>
      </c>
      <c r="BC5506">
        <v>163</v>
      </c>
      <c r="BD5506">
        <v>6020</v>
      </c>
      <c r="BE5506" t="s">
        <v>14851</v>
      </c>
      <c r="BF5506" t="s">
        <v>937</v>
      </c>
      <c r="BH5506">
        <v>169</v>
      </c>
      <c r="BI5506">
        <v>6020</v>
      </c>
      <c r="BJ5506" t="s">
        <v>8203</v>
      </c>
      <c r="BK5506" t="s">
        <v>937</v>
      </c>
    </row>
    <row r="5507" spans="43:63" x14ac:dyDescent="0.2">
      <c r="AQ5507">
        <v>162</v>
      </c>
      <c r="AR5507">
        <v>6030</v>
      </c>
      <c r="AS5507" t="s">
        <v>35446</v>
      </c>
      <c r="AT5507" t="s">
        <v>937</v>
      </c>
      <c r="AU5507">
        <v>162</v>
      </c>
      <c r="AV5507">
        <v>6030</v>
      </c>
      <c r="AW5507" t="s">
        <v>28548</v>
      </c>
      <c r="AX5507" t="s">
        <v>937</v>
      </c>
      <c r="AY5507">
        <v>163</v>
      </c>
      <c r="AZ5507">
        <v>6030</v>
      </c>
      <c r="BA5507" t="s">
        <v>21700</v>
      </c>
      <c r="BB5507" t="s">
        <v>936</v>
      </c>
      <c r="BC5507">
        <v>163</v>
      </c>
      <c r="BD5507">
        <v>6030</v>
      </c>
      <c r="BE5507" t="s">
        <v>14852</v>
      </c>
      <c r="BF5507" t="s">
        <v>936</v>
      </c>
      <c r="BH5507">
        <v>169</v>
      </c>
      <c r="BI5507">
        <v>6030</v>
      </c>
      <c r="BJ5507" t="s">
        <v>8204</v>
      </c>
      <c r="BK5507" t="s">
        <v>937</v>
      </c>
    </row>
    <row r="5508" spans="43:63" x14ac:dyDescent="0.2">
      <c r="AQ5508">
        <v>162</v>
      </c>
      <c r="AR5508">
        <v>6040</v>
      </c>
      <c r="AS5508" t="s">
        <v>35447</v>
      </c>
      <c r="AT5508" t="s">
        <v>939</v>
      </c>
      <c r="AU5508">
        <v>162</v>
      </c>
      <c r="AV5508">
        <v>6040</v>
      </c>
      <c r="AW5508" t="s">
        <v>28549</v>
      </c>
      <c r="AX5508" t="s">
        <v>939</v>
      </c>
      <c r="AY5508">
        <v>163</v>
      </c>
      <c r="AZ5508">
        <v>6040</v>
      </c>
      <c r="BA5508" t="s">
        <v>21701</v>
      </c>
      <c r="BB5508" t="s">
        <v>937</v>
      </c>
      <c r="BC5508">
        <v>163</v>
      </c>
      <c r="BD5508">
        <v>6040</v>
      </c>
      <c r="BE5508" t="s">
        <v>14853</v>
      </c>
      <c r="BF5508" t="s">
        <v>937</v>
      </c>
      <c r="BH5508">
        <v>169</v>
      </c>
      <c r="BI5508">
        <v>6040</v>
      </c>
      <c r="BJ5508" t="s">
        <v>8205</v>
      </c>
      <c r="BK5508" t="s">
        <v>937</v>
      </c>
    </row>
    <row r="5509" spans="43:63" x14ac:dyDescent="0.2">
      <c r="AQ5509">
        <v>162</v>
      </c>
      <c r="AR5509">
        <v>6070</v>
      </c>
      <c r="AS5509" t="s">
        <v>35448</v>
      </c>
      <c r="AT5509" t="s">
        <v>937</v>
      </c>
      <c r="AU5509">
        <v>162</v>
      </c>
      <c r="AV5509">
        <v>6070</v>
      </c>
      <c r="AW5509" t="s">
        <v>28550</v>
      </c>
      <c r="AX5509" t="s">
        <v>937</v>
      </c>
      <c r="AY5509">
        <v>163</v>
      </c>
      <c r="AZ5509">
        <v>6070</v>
      </c>
      <c r="BA5509" t="s">
        <v>21702</v>
      </c>
      <c r="BB5509" t="s">
        <v>936</v>
      </c>
      <c r="BC5509">
        <v>163</v>
      </c>
      <c r="BD5509">
        <v>6070</v>
      </c>
      <c r="BE5509" t="s">
        <v>14854</v>
      </c>
      <c r="BF5509" t="s">
        <v>936</v>
      </c>
      <c r="BH5509">
        <v>169</v>
      </c>
      <c r="BI5509">
        <v>6070</v>
      </c>
      <c r="BJ5509" t="s">
        <v>8206</v>
      </c>
      <c r="BK5509" t="s">
        <v>937</v>
      </c>
    </row>
    <row r="5510" spans="43:63" x14ac:dyDescent="0.2">
      <c r="AQ5510">
        <v>162</v>
      </c>
      <c r="AR5510">
        <v>6080</v>
      </c>
      <c r="AS5510" t="s">
        <v>35449</v>
      </c>
      <c r="AT5510" t="s">
        <v>937</v>
      </c>
      <c r="AU5510">
        <v>162</v>
      </c>
      <c r="AV5510">
        <v>6080</v>
      </c>
      <c r="AW5510" t="s">
        <v>28551</v>
      </c>
      <c r="AX5510" t="s">
        <v>937</v>
      </c>
      <c r="AY5510">
        <v>163</v>
      </c>
      <c r="AZ5510">
        <v>6080</v>
      </c>
      <c r="BA5510" t="s">
        <v>21703</v>
      </c>
      <c r="BB5510" t="s">
        <v>936</v>
      </c>
      <c r="BC5510">
        <v>163</v>
      </c>
      <c r="BD5510">
        <v>6080</v>
      </c>
      <c r="BE5510" t="s">
        <v>14855</v>
      </c>
      <c r="BF5510" t="s">
        <v>936</v>
      </c>
      <c r="BH5510">
        <v>169</v>
      </c>
      <c r="BI5510">
        <v>6080</v>
      </c>
      <c r="BJ5510" t="s">
        <v>8207</v>
      </c>
      <c r="BK5510" t="s">
        <v>937</v>
      </c>
    </row>
    <row r="5511" spans="43:63" x14ac:dyDescent="0.2">
      <c r="AQ5511">
        <v>162</v>
      </c>
      <c r="AR5511">
        <v>6090</v>
      </c>
      <c r="AS5511" t="s">
        <v>35450</v>
      </c>
      <c r="AT5511" t="s">
        <v>937</v>
      </c>
      <c r="AU5511">
        <v>162</v>
      </c>
      <c r="AV5511">
        <v>6090</v>
      </c>
      <c r="AW5511" t="s">
        <v>28552</v>
      </c>
      <c r="AX5511" t="s">
        <v>937</v>
      </c>
      <c r="AY5511">
        <v>163</v>
      </c>
      <c r="AZ5511">
        <v>6090</v>
      </c>
      <c r="BA5511" t="s">
        <v>21704</v>
      </c>
      <c r="BB5511" t="s">
        <v>938</v>
      </c>
      <c r="BC5511">
        <v>163</v>
      </c>
      <c r="BD5511">
        <v>6090</v>
      </c>
      <c r="BE5511" t="s">
        <v>14856</v>
      </c>
      <c r="BF5511" t="s">
        <v>938</v>
      </c>
      <c r="BH5511">
        <v>169</v>
      </c>
      <c r="BI5511">
        <v>6090</v>
      </c>
      <c r="BJ5511" t="s">
        <v>8208</v>
      </c>
      <c r="BK5511" t="s">
        <v>937</v>
      </c>
    </row>
    <row r="5512" spans="43:63" x14ac:dyDescent="0.2">
      <c r="AQ5512">
        <v>162</v>
      </c>
      <c r="AR5512">
        <v>6100</v>
      </c>
      <c r="AS5512" t="s">
        <v>35451</v>
      </c>
      <c r="AT5512" t="s">
        <v>937</v>
      </c>
      <c r="AU5512">
        <v>162</v>
      </c>
      <c r="AV5512">
        <v>6100</v>
      </c>
      <c r="AW5512" t="s">
        <v>28553</v>
      </c>
      <c r="AX5512" t="s">
        <v>937</v>
      </c>
      <c r="AY5512">
        <v>163</v>
      </c>
      <c r="AZ5512">
        <v>6100</v>
      </c>
      <c r="BA5512" t="s">
        <v>21705</v>
      </c>
      <c r="BB5512" t="s">
        <v>937</v>
      </c>
      <c r="BC5512">
        <v>163</v>
      </c>
      <c r="BD5512">
        <v>6100</v>
      </c>
      <c r="BE5512" t="s">
        <v>14857</v>
      </c>
      <c r="BF5512" t="s">
        <v>937</v>
      </c>
      <c r="BH5512">
        <v>169</v>
      </c>
      <c r="BI5512">
        <v>6100</v>
      </c>
      <c r="BJ5512" t="s">
        <v>8209</v>
      </c>
      <c r="BK5512" t="s">
        <v>937</v>
      </c>
    </row>
    <row r="5513" spans="43:63" x14ac:dyDescent="0.2">
      <c r="AQ5513">
        <v>162</v>
      </c>
      <c r="AR5513">
        <v>6101</v>
      </c>
      <c r="AS5513" t="s">
        <v>35452</v>
      </c>
      <c r="AT5513" t="s">
        <v>936</v>
      </c>
      <c r="AU5513">
        <v>162</v>
      </c>
      <c r="AV5513">
        <v>6101</v>
      </c>
      <c r="AW5513" t="s">
        <v>28554</v>
      </c>
      <c r="AX5513" t="s">
        <v>936</v>
      </c>
      <c r="AY5513">
        <v>163</v>
      </c>
      <c r="AZ5513">
        <v>6101</v>
      </c>
      <c r="BA5513" t="s">
        <v>21706</v>
      </c>
      <c r="BB5513" t="s">
        <v>937</v>
      </c>
      <c r="BC5513">
        <v>163</v>
      </c>
      <c r="BD5513">
        <v>6101</v>
      </c>
      <c r="BE5513" t="s">
        <v>14858</v>
      </c>
      <c r="BF5513" t="s">
        <v>937</v>
      </c>
      <c r="BH5513">
        <v>169</v>
      </c>
      <c r="BI5513">
        <v>6101</v>
      </c>
      <c r="BJ5513" t="s">
        <v>8210</v>
      </c>
      <c r="BK5513" t="s">
        <v>937</v>
      </c>
    </row>
    <row r="5514" spans="43:63" x14ac:dyDescent="0.2">
      <c r="AQ5514">
        <v>162</v>
      </c>
      <c r="AR5514">
        <v>6110</v>
      </c>
      <c r="AS5514" t="s">
        <v>35453</v>
      </c>
      <c r="AT5514" t="s">
        <v>936</v>
      </c>
      <c r="AU5514">
        <v>162</v>
      </c>
      <c r="AV5514">
        <v>6110</v>
      </c>
      <c r="AW5514" t="s">
        <v>28555</v>
      </c>
      <c r="AX5514" t="s">
        <v>936</v>
      </c>
      <c r="AY5514">
        <v>163</v>
      </c>
      <c r="AZ5514">
        <v>6110</v>
      </c>
      <c r="BA5514" t="s">
        <v>21707</v>
      </c>
      <c r="BB5514" t="s">
        <v>936</v>
      </c>
      <c r="BC5514">
        <v>163</v>
      </c>
      <c r="BD5514">
        <v>6110</v>
      </c>
      <c r="BE5514" t="s">
        <v>14859</v>
      </c>
      <c r="BF5514" t="s">
        <v>936</v>
      </c>
      <c r="BH5514">
        <v>169</v>
      </c>
      <c r="BI5514">
        <v>6110</v>
      </c>
      <c r="BJ5514" t="s">
        <v>8211</v>
      </c>
      <c r="BK5514" t="s">
        <v>938</v>
      </c>
    </row>
    <row r="5515" spans="43:63" x14ac:dyDescent="0.2">
      <c r="AQ5515">
        <v>162</v>
      </c>
      <c r="AR5515">
        <v>6130</v>
      </c>
      <c r="AS5515" t="s">
        <v>35454</v>
      </c>
      <c r="AT5515" t="s">
        <v>936</v>
      </c>
      <c r="AU5515">
        <v>162</v>
      </c>
      <c r="AV5515">
        <v>6130</v>
      </c>
      <c r="AW5515" t="s">
        <v>28556</v>
      </c>
      <c r="AX5515" t="s">
        <v>936</v>
      </c>
      <c r="AY5515">
        <v>163</v>
      </c>
      <c r="AZ5515">
        <v>6130</v>
      </c>
      <c r="BA5515" t="s">
        <v>21708</v>
      </c>
      <c r="BB5515" t="s">
        <v>936</v>
      </c>
      <c r="BC5515">
        <v>163</v>
      </c>
      <c r="BD5515">
        <v>6130</v>
      </c>
      <c r="BE5515" t="s">
        <v>14860</v>
      </c>
      <c r="BF5515" t="s">
        <v>936</v>
      </c>
      <c r="BH5515">
        <v>169</v>
      </c>
      <c r="BI5515">
        <v>6130</v>
      </c>
      <c r="BJ5515" t="s">
        <v>8212</v>
      </c>
      <c r="BK5515" t="s">
        <v>938</v>
      </c>
    </row>
    <row r="5516" spans="43:63" x14ac:dyDescent="0.2">
      <c r="AQ5516">
        <v>162</v>
      </c>
      <c r="AR5516">
        <v>6131</v>
      </c>
      <c r="AS5516" t="s">
        <v>35455</v>
      </c>
      <c r="AT5516" t="s">
        <v>936</v>
      </c>
      <c r="AU5516">
        <v>162</v>
      </c>
      <c r="AV5516">
        <v>6131</v>
      </c>
      <c r="AW5516" t="s">
        <v>28557</v>
      </c>
      <c r="AX5516" t="s">
        <v>936</v>
      </c>
      <c r="AY5516">
        <v>163</v>
      </c>
      <c r="AZ5516">
        <v>6131</v>
      </c>
      <c r="BA5516" t="s">
        <v>21709</v>
      </c>
      <c r="BB5516" t="s">
        <v>937</v>
      </c>
      <c r="BC5516">
        <v>163</v>
      </c>
      <c r="BD5516">
        <v>6131</v>
      </c>
      <c r="BE5516" t="s">
        <v>14861</v>
      </c>
      <c r="BF5516" t="s">
        <v>937</v>
      </c>
      <c r="BH5516">
        <v>169</v>
      </c>
      <c r="BI5516">
        <v>6131</v>
      </c>
      <c r="BJ5516" t="s">
        <v>8213</v>
      </c>
      <c r="BK5516" t="s">
        <v>937</v>
      </c>
    </row>
    <row r="5517" spans="43:63" x14ac:dyDescent="0.2">
      <c r="AQ5517">
        <v>162</v>
      </c>
      <c r="AR5517">
        <v>6140</v>
      </c>
      <c r="AS5517" t="s">
        <v>35456</v>
      </c>
      <c r="AT5517" t="s">
        <v>937</v>
      </c>
      <c r="AU5517">
        <v>162</v>
      </c>
      <c r="AV5517">
        <v>6140</v>
      </c>
      <c r="AW5517" t="s">
        <v>28558</v>
      </c>
      <c r="AX5517" t="s">
        <v>937</v>
      </c>
      <c r="AY5517">
        <v>163</v>
      </c>
      <c r="AZ5517">
        <v>6140</v>
      </c>
      <c r="BA5517" t="s">
        <v>21710</v>
      </c>
      <c r="BB5517" t="s">
        <v>937</v>
      </c>
      <c r="BC5517">
        <v>163</v>
      </c>
      <c r="BD5517">
        <v>6140</v>
      </c>
      <c r="BE5517" t="s">
        <v>14862</v>
      </c>
      <c r="BF5517" t="s">
        <v>937</v>
      </c>
      <c r="BH5517">
        <v>169</v>
      </c>
      <c r="BI5517">
        <v>6140</v>
      </c>
      <c r="BJ5517" t="s">
        <v>8214</v>
      </c>
      <c r="BK5517" t="s">
        <v>937</v>
      </c>
    </row>
    <row r="5518" spans="43:63" x14ac:dyDescent="0.2">
      <c r="AQ5518">
        <v>162</v>
      </c>
      <c r="AR5518">
        <v>6150</v>
      </c>
      <c r="AS5518" t="s">
        <v>35457</v>
      </c>
      <c r="AT5518" t="s">
        <v>937</v>
      </c>
      <c r="AU5518">
        <v>162</v>
      </c>
      <c r="AV5518">
        <v>6150</v>
      </c>
      <c r="AW5518" t="s">
        <v>28559</v>
      </c>
      <c r="AX5518" t="s">
        <v>937</v>
      </c>
      <c r="AY5518">
        <v>163</v>
      </c>
      <c r="AZ5518">
        <v>6150</v>
      </c>
      <c r="BA5518" t="s">
        <v>21711</v>
      </c>
      <c r="BB5518" t="s">
        <v>938</v>
      </c>
      <c r="BC5518">
        <v>163</v>
      </c>
      <c r="BD5518">
        <v>6150</v>
      </c>
      <c r="BE5518" t="s">
        <v>14863</v>
      </c>
      <c r="BF5518" t="s">
        <v>936</v>
      </c>
      <c r="BH5518">
        <v>169</v>
      </c>
      <c r="BI5518">
        <v>6150</v>
      </c>
      <c r="BJ5518" t="s">
        <v>8215</v>
      </c>
      <c r="BK5518" t="s">
        <v>937</v>
      </c>
    </row>
    <row r="5519" spans="43:63" x14ac:dyDescent="0.2">
      <c r="AQ5519">
        <v>162</v>
      </c>
      <c r="AR5519">
        <v>6160</v>
      </c>
      <c r="AS5519" t="s">
        <v>35458</v>
      </c>
      <c r="AT5519" t="s">
        <v>937</v>
      </c>
      <c r="AU5519">
        <v>162</v>
      </c>
      <c r="AV5519">
        <v>6160</v>
      </c>
      <c r="AW5519" t="s">
        <v>28560</v>
      </c>
      <c r="AX5519" t="s">
        <v>937</v>
      </c>
      <c r="AY5519">
        <v>163</v>
      </c>
      <c r="AZ5519">
        <v>6160</v>
      </c>
      <c r="BA5519" t="s">
        <v>21712</v>
      </c>
      <c r="BB5519" t="s">
        <v>937</v>
      </c>
      <c r="BC5519">
        <v>163</v>
      </c>
      <c r="BD5519">
        <v>6160</v>
      </c>
      <c r="BE5519" t="s">
        <v>14864</v>
      </c>
      <c r="BF5519" t="s">
        <v>937</v>
      </c>
      <c r="BH5519">
        <v>169</v>
      </c>
      <c r="BI5519">
        <v>6160</v>
      </c>
      <c r="BJ5519" t="s">
        <v>8216</v>
      </c>
      <c r="BK5519" t="s">
        <v>937</v>
      </c>
    </row>
    <row r="5520" spans="43:63" x14ac:dyDescent="0.2">
      <c r="AQ5520">
        <v>162</v>
      </c>
      <c r="AR5520">
        <v>6170</v>
      </c>
      <c r="AS5520" t="s">
        <v>35459</v>
      </c>
      <c r="AT5520" t="s">
        <v>937</v>
      </c>
      <c r="AU5520">
        <v>162</v>
      </c>
      <c r="AV5520">
        <v>6170</v>
      </c>
      <c r="AW5520" t="s">
        <v>28561</v>
      </c>
      <c r="AX5520" t="s">
        <v>937</v>
      </c>
      <c r="AY5520">
        <v>163</v>
      </c>
      <c r="AZ5520">
        <v>6170</v>
      </c>
      <c r="BA5520" t="s">
        <v>21713</v>
      </c>
      <c r="BB5520" t="s">
        <v>936</v>
      </c>
      <c r="BC5520">
        <v>163</v>
      </c>
      <c r="BD5520">
        <v>6170</v>
      </c>
      <c r="BE5520" t="s">
        <v>14865</v>
      </c>
      <c r="BF5520" t="s">
        <v>936</v>
      </c>
      <c r="BH5520">
        <v>169</v>
      </c>
      <c r="BI5520">
        <v>6170</v>
      </c>
      <c r="BJ5520" t="s">
        <v>8217</v>
      </c>
      <c r="BK5520" t="s">
        <v>937</v>
      </c>
    </row>
    <row r="5521" spans="43:63" x14ac:dyDescent="0.2">
      <c r="AQ5521">
        <v>162</v>
      </c>
      <c r="AR5521">
        <v>6180</v>
      </c>
      <c r="AS5521" t="s">
        <v>35460</v>
      </c>
      <c r="AT5521" t="s">
        <v>937</v>
      </c>
      <c r="AU5521">
        <v>162</v>
      </c>
      <c r="AV5521">
        <v>6180</v>
      </c>
      <c r="AW5521" t="s">
        <v>28562</v>
      </c>
      <c r="AX5521" t="s">
        <v>937</v>
      </c>
      <c r="AY5521">
        <v>163</v>
      </c>
      <c r="AZ5521">
        <v>6180</v>
      </c>
      <c r="BA5521" t="s">
        <v>21714</v>
      </c>
      <c r="BB5521" t="s">
        <v>938</v>
      </c>
      <c r="BC5521">
        <v>163</v>
      </c>
      <c r="BD5521">
        <v>6180</v>
      </c>
      <c r="BE5521" t="s">
        <v>14866</v>
      </c>
      <c r="BF5521" t="s">
        <v>936</v>
      </c>
      <c r="BH5521">
        <v>169</v>
      </c>
      <c r="BI5521">
        <v>6180</v>
      </c>
      <c r="BJ5521" t="s">
        <v>8218</v>
      </c>
      <c r="BK5521" t="s">
        <v>937</v>
      </c>
    </row>
    <row r="5522" spans="43:63" x14ac:dyDescent="0.2">
      <c r="AQ5522">
        <v>162</v>
      </c>
      <c r="AR5522">
        <v>6190</v>
      </c>
      <c r="AS5522" t="s">
        <v>35461</v>
      </c>
      <c r="AT5522" t="s">
        <v>937</v>
      </c>
      <c r="AU5522">
        <v>162</v>
      </c>
      <c r="AV5522">
        <v>6190</v>
      </c>
      <c r="AW5522" t="s">
        <v>28563</v>
      </c>
      <c r="AX5522" t="s">
        <v>937</v>
      </c>
      <c r="AY5522">
        <v>163</v>
      </c>
      <c r="AZ5522">
        <v>6190</v>
      </c>
      <c r="BA5522" t="s">
        <v>21715</v>
      </c>
      <c r="BB5522" t="s">
        <v>938</v>
      </c>
      <c r="BC5522">
        <v>163</v>
      </c>
      <c r="BD5522">
        <v>6190</v>
      </c>
      <c r="BE5522" t="s">
        <v>14867</v>
      </c>
      <c r="BF5522" t="s">
        <v>937</v>
      </c>
      <c r="BH5522">
        <v>169</v>
      </c>
      <c r="BI5522">
        <v>6190</v>
      </c>
      <c r="BJ5522" t="s">
        <v>8219</v>
      </c>
      <c r="BK5522" t="s">
        <v>937</v>
      </c>
    </row>
    <row r="5523" spans="43:63" x14ac:dyDescent="0.2">
      <c r="AQ5523">
        <v>162</v>
      </c>
      <c r="AR5523">
        <v>6200</v>
      </c>
      <c r="AS5523" t="s">
        <v>35462</v>
      </c>
      <c r="AT5523" t="s">
        <v>937</v>
      </c>
      <c r="AU5523">
        <v>162</v>
      </c>
      <c r="AV5523">
        <v>6200</v>
      </c>
      <c r="AW5523" t="s">
        <v>28564</v>
      </c>
      <c r="AX5523" t="s">
        <v>937</v>
      </c>
      <c r="AY5523">
        <v>163</v>
      </c>
      <c r="AZ5523">
        <v>6200</v>
      </c>
      <c r="BA5523" t="s">
        <v>21716</v>
      </c>
      <c r="BB5523" t="s">
        <v>938</v>
      </c>
      <c r="BC5523">
        <v>163</v>
      </c>
      <c r="BD5523">
        <v>6200</v>
      </c>
      <c r="BE5523" t="s">
        <v>14868</v>
      </c>
      <c r="BF5523" t="s">
        <v>938</v>
      </c>
      <c r="BH5523">
        <v>169</v>
      </c>
      <c r="BI5523">
        <v>6200</v>
      </c>
      <c r="BJ5523" t="s">
        <v>8220</v>
      </c>
      <c r="BK5523" t="s">
        <v>937</v>
      </c>
    </row>
    <row r="5524" spans="43:63" x14ac:dyDescent="0.2">
      <c r="AQ5524">
        <v>162</v>
      </c>
      <c r="AR5524">
        <v>6210</v>
      </c>
      <c r="AS5524" t="s">
        <v>35463</v>
      </c>
      <c r="AT5524" t="s">
        <v>936</v>
      </c>
      <c r="AU5524">
        <v>162</v>
      </c>
      <c r="AV5524">
        <v>6210</v>
      </c>
      <c r="AW5524" t="s">
        <v>28565</v>
      </c>
      <c r="AX5524" t="s">
        <v>936</v>
      </c>
      <c r="AY5524">
        <v>163</v>
      </c>
      <c r="AZ5524">
        <v>6210</v>
      </c>
      <c r="BA5524" t="s">
        <v>21717</v>
      </c>
      <c r="BB5524" t="s">
        <v>936</v>
      </c>
      <c r="BC5524">
        <v>163</v>
      </c>
      <c r="BD5524">
        <v>6210</v>
      </c>
      <c r="BE5524" t="s">
        <v>14869</v>
      </c>
      <c r="BF5524" t="s">
        <v>936</v>
      </c>
      <c r="BH5524">
        <v>169</v>
      </c>
      <c r="BI5524">
        <v>6210</v>
      </c>
      <c r="BJ5524" t="s">
        <v>8221</v>
      </c>
      <c r="BK5524" t="s">
        <v>938</v>
      </c>
    </row>
    <row r="5525" spans="43:63" x14ac:dyDescent="0.2">
      <c r="AQ5525">
        <v>162</v>
      </c>
      <c r="AR5525">
        <v>6240</v>
      </c>
      <c r="AS5525" t="s">
        <v>35464</v>
      </c>
      <c r="AT5525" t="s">
        <v>937</v>
      </c>
      <c r="AU5525">
        <v>162</v>
      </c>
      <c r="AV5525">
        <v>6240</v>
      </c>
      <c r="AW5525" t="s">
        <v>28566</v>
      </c>
      <c r="AX5525" t="s">
        <v>937</v>
      </c>
      <c r="AY5525">
        <v>163</v>
      </c>
      <c r="AZ5525">
        <v>6240</v>
      </c>
      <c r="BA5525" t="s">
        <v>21718</v>
      </c>
      <c r="BB5525" t="s">
        <v>936</v>
      </c>
      <c r="BC5525">
        <v>163</v>
      </c>
      <c r="BD5525">
        <v>6240</v>
      </c>
      <c r="BE5525" t="s">
        <v>14870</v>
      </c>
      <c r="BF5525" t="s">
        <v>936</v>
      </c>
      <c r="BH5525">
        <v>169</v>
      </c>
      <c r="BI5525">
        <v>6240</v>
      </c>
      <c r="BJ5525" t="s">
        <v>8222</v>
      </c>
      <c r="BK5525" t="s">
        <v>937</v>
      </c>
    </row>
    <row r="5526" spans="43:63" x14ac:dyDescent="0.2">
      <c r="AQ5526">
        <v>162</v>
      </c>
      <c r="AR5526">
        <v>6250</v>
      </c>
      <c r="AS5526" t="s">
        <v>35465</v>
      </c>
      <c r="AT5526" t="s">
        <v>936</v>
      </c>
      <c r="AU5526">
        <v>162</v>
      </c>
      <c r="AV5526">
        <v>6250</v>
      </c>
      <c r="AW5526" t="s">
        <v>28567</v>
      </c>
      <c r="AX5526" t="s">
        <v>936</v>
      </c>
      <c r="AY5526">
        <v>163</v>
      </c>
      <c r="AZ5526">
        <v>6250</v>
      </c>
      <c r="BA5526" t="s">
        <v>21719</v>
      </c>
      <c r="BB5526" t="s">
        <v>936</v>
      </c>
      <c r="BC5526">
        <v>163</v>
      </c>
      <c r="BD5526">
        <v>6250</v>
      </c>
      <c r="BE5526" t="s">
        <v>14871</v>
      </c>
      <c r="BF5526" t="s">
        <v>936</v>
      </c>
      <c r="BH5526">
        <v>169</v>
      </c>
      <c r="BI5526">
        <v>6250</v>
      </c>
      <c r="BJ5526" t="s">
        <v>8223</v>
      </c>
      <c r="BK5526" t="s">
        <v>937</v>
      </c>
    </row>
    <row r="5527" spans="43:63" x14ac:dyDescent="0.2">
      <c r="AQ5527">
        <v>162</v>
      </c>
      <c r="AR5527">
        <v>6256</v>
      </c>
      <c r="AS5527" t="s">
        <v>35466</v>
      </c>
      <c r="AT5527" t="s">
        <v>936</v>
      </c>
      <c r="AU5527">
        <v>162</v>
      </c>
      <c r="AV5527">
        <v>6256</v>
      </c>
      <c r="AW5527" t="s">
        <v>28568</v>
      </c>
      <c r="AX5527" t="s">
        <v>936</v>
      </c>
      <c r="AY5527">
        <v>163</v>
      </c>
      <c r="AZ5527">
        <v>6256</v>
      </c>
      <c r="BA5527" t="s">
        <v>21720</v>
      </c>
      <c r="BB5527" t="s">
        <v>936</v>
      </c>
      <c r="BC5527">
        <v>163</v>
      </c>
      <c r="BD5527">
        <v>6256</v>
      </c>
      <c r="BE5527" t="s">
        <v>14872</v>
      </c>
      <c r="BF5527" t="s">
        <v>936</v>
      </c>
      <c r="BH5527">
        <v>169</v>
      </c>
      <c r="BI5527">
        <v>6256</v>
      </c>
      <c r="BJ5527" t="s">
        <v>8224</v>
      </c>
      <c r="BK5527" t="s">
        <v>936</v>
      </c>
    </row>
    <row r="5528" spans="43:63" x14ac:dyDescent="0.2">
      <c r="AQ5528">
        <v>162</v>
      </c>
      <c r="AR5528">
        <v>6260</v>
      </c>
      <c r="AS5528" t="s">
        <v>35467</v>
      </c>
      <c r="AT5528" t="s">
        <v>937</v>
      </c>
      <c r="AU5528">
        <v>162</v>
      </c>
      <c r="AV5528">
        <v>6260</v>
      </c>
      <c r="AW5528" t="s">
        <v>28569</v>
      </c>
      <c r="AX5528" t="s">
        <v>937</v>
      </c>
      <c r="AY5528">
        <v>163</v>
      </c>
      <c r="AZ5528">
        <v>6260</v>
      </c>
      <c r="BA5528" t="s">
        <v>21721</v>
      </c>
      <c r="BB5528" t="s">
        <v>936</v>
      </c>
      <c r="BC5528">
        <v>163</v>
      </c>
      <c r="BD5528">
        <v>6260</v>
      </c>
      <c r="BE5528" t="s">
        <v>14873</v>
      </c>
      <c r="BF5528" t="s">
        <v>936</v>
      </c>
      <c r="BH5528">
        <v>169</v>
      </c>
      <c r="BI5528">
        <v>6260</v>
      </c>
      <c r="BJ5528" t="s">
        <v>8225</v>
      </c>
      <c r="BK5528" t="s">
        <v>937</v>
      </c>
    </row>
    <row r="5529" spans="43:63" x14ac:dyDescent="0.2">
      <c r="AQ5529">
        <v>162</v>
      </c>
      <c r="AR5529">
        <v>6270</v>
      </c>
      <c r="AS5529" t="s">
        <v>35468</v>
      </c>
      <c r="AT5529" t="s">
        <v>937</v>
      </c>
      <c r="AU5529">
        <v>162</v>
      </c>
      <c r="AV5529">
        <v>6270</v>
      </c>
      <c r="AW5529" t="s">
        <v>28570</v>
      </c>
      <c r="AX5529" t="s">
        <v>937</v>
      </c>
      <c r="AY5529">
        <v>163</v>
      </c>
      <c r="AZ5529">
        <v>6270</v>
      </c>
      <c r="BA5529" t="s">
        <v>21722</v>
      </c>
      <c r="BB5529" t="s">
        <v>937</v>
      </c>
      <c r="BC5529">
        <v>163</v>
      </c>
      <c r="BD5529">
        <v>6270</v>
      </c>
      <c r="BE5529" t="s">
        <v>14874</v>
      </c>
      <c r="BF5529" t="s">
        <v>937</v>
      </c>
      <c r="BH5529">
        <v>169</v>
      </c>
      <c r="BI5529">
        <v>6270</v>
      </c>
      <c r="BJ5529" t="s">
        <v>8226</v>
      </c>
      <c r="BK5529" t="s">
        <v>937</v>
      </c>
    </row>
    <row r="5530" spans="43:63" x14ac:dyDescent="0.2">
      <c r="AQ5530">
        <v>162</v>
      </c>
      <c r="AR5530">
        <v>6280</v>
      </c>
      <c r="AS5530" t="s">
        <v>35469</v>
      </c>
      <c r="AT5530" t="s">
        <v>936</v>
      </c>
      <c r="AU5530">
        <v>162</v>
      </c>
      <c r="AV5530">
        <v>6280</v>
      </c>
      <c r="AW5530" t="s">
        <v>28571</v>
      </c>
      <c r="AX5530" t="s">
        <v>936</v>
      </c>
      <c r="AY5530">
        <v>163</v>
      </c>
      <c r="AZ5530">
        <v>6280</v>
      </c>
      <c r="BA5530" t="s">
        <v>21723</v>
      </c>
      <c r="BB5530" t="s">
        <v>936</v>
      </c>
      <c r="BC5530">
        <v>163</v>
      </c>
      <c r="BD5530">
        <v>6280</v>
      </c>
      <c r="BE5530" t="s">
        <v>14875</v>
      </c>
      <c r="BF5530" t="s">
        <v>936</v>
      </c>
      <c r="BH5530">
        <v>169</v>
      </c>
      <c r="BI5530">
        <v>6280</v>
      </c>
      <c r="BJ5530" t="s">
        <v>8227</v>
      </c>
      <c r="BK5530" t="s">
        <v>937</v>
      </c>
    </row>
    <row r="5531" spans="43:63" x14ac:dyDescent="0.2">
      <c r="AQ5531">
        <v>162</v>
      </c>
      <c r="AR5531">
        <v>6290</v>
      </c>
      <c r="AS5531" t="s">
        <v>35470</v>
      </c>
      <c r="AT5531" t="s">
        <v>936</v>
      </c>
      <c r="AU5531">
        <v>162</v>
      </c>
      <c r="AV5531">
        <v>6290</v>
      </c>
      <c r="AW5531" t="s">
        <v>28572</v>
      </c>
      <c r="AX5531" t="s">
        <v>936</v>
      </c>
      <c r="AY5531">
        <v>163</v>
      </c>
      <c r="AZ5531">
        <v>6290</v>
      </c>
      <c r="BA5531" t="s">
        <v>21724</v>
      </c>
      <c r="BB5531" t="s">
        <v>936</v>
      </c>
      <c r="BC5531">
        <v>163</v>
      </c>
      <c r="BD5531">
        <v>6290</v>
      </c>
      <c r="BE5531" t="s">
        <v>14876</v>
      </c>
      <c r="BF5531" t="s">
        <v>936</v>
      </c>
      <c r="BH5531">
        <v>169</v>
      </c>
      <c r="BI5531">
        <v>6290</v>
      </c>
      <c r="BJ5531" t="s">
        <v>8228</v>
      </c>
      <c r="BK5531" t="s">
        <v>936</v>
      </c>
    </row>
    <row r="5532" spans="43:63" x14ac:dyDescent="0.2">
      <c r="AQ5532">
        <v>162</v>
      </c>
      <c r="AR5532">
        <v>6300</v>
      </c>
      <c r="AS5532" t="s">
        <v>35471</v>
      </c>
      <c r="AT5532" t="s">
        <v>936</v>
      </c>
      <c r="AU5532">
        <v>162</v>
      </c>
      <c r="AV5532">
        <v>6300</v>
      </c>
      <c r="AW5532" t="s">
        <v>28573</v>
      </c>
      <c r="AX5532" t="s">
        <v>936</v>
      </c>
      <c r="AY5532">
        <v>163</v>
      </c>
      <c r="AZ5532">
        <v>6300</v>
      </c>
      <c r="BA5532" t="s">
        <v>21725</v>
      </c>
      <c r="BB5532" t="s">
        <v>936</v>
      </c>
      <c r="BC5532">
        <v>163</v>
      </c>
      <c r="BD5532">
        <v>6300</v>
      </c>
      <c r="BE5532" t="s">
        <v>14877</v>
      </c>
      <c r="BF5532" t="s">
        <v>936</v>
      </c>
      <c r="BH5532">
        <v>169</v>
      </c>
      <c r="BI5532">
        <v>6300</v>
      </c>
      <c r="BJ5532" t="s">
        <v>8229</v>
      </c>
      <c r="BK5532" t="s">
        <v>938</v>
      </c>
    </row>
    <row r="5533" spans="43:63" x14ac:dyDescent="0.2">
      <c r="AQ5533">
        <v>162</v>
      </c>
      <c r="AR5533">
        <v>6310</v>
      </c>
      <c r="AS5533" t="s">
        <v>35472</v>
      </c>
      <c r="AT5533" t="s">
        <v>936</v>
      </c>
      <c r="AU5533">
        <v>162</v>
      </c>
      <c r="AV5533">
        <v>6310</v>
      </c>
      <c r="AW5533" t="s">
        <v>28574</v>
      </c>
      <c r="AX5533" t="s">
        <v>936</v>
      </c>
      <c r="AY5533">
        <v>163</v>
      </c>
      <c r="AZ5533">
        <v>6310</v>
      </c>
      <c r="BA5533" t="s">
        <v>21726</v>
      </c>
      <c r="BB5533" t="s">
        <v>936</v>
      </c>
      <c r="BC5533">
        <v>163</v>
      </c>
      <c r="BD5533">
        <v>6310</v>
      </c>
      <c r="BE5533" t="s">
        <v>14878</v>
      </c>
      <c r="BF5533" t="s">
        <v>936</v>
      </c>
      <c r="BH5533">
        <v>169</v>
      </c>
      <c r="BI5533">
        <v>6310</v>
      </c>
      <c r="BJ5533" t="s">
        <v>8230</v>
      </c>
      <c r="BK5533" t="s">
        <v>936</v>
      </c>
    </row>
    <row r="5534" spans="43:63" x14ac:dyDescent="0.2">
      <c r="AQ5534">
        <v>162</v>
      </c>
      <c r="AR5534">
        <v>6320</v>
      </c>
      <c r="AS5534" t="s">
        <v>35473</v>
      </c>
      <c r="AT5534" t="s">
        <v>938</v>
      </c>
      <c r="AU5534">
        <v>162</v>
      </c>
      <c r="AV5534">
        <v>6320</v>
      </c>
      <c r="AW5534" t="s">
        <v>28575</v>
      </c>
      <c r="AX5534" t="s">
        <v>938</v>
      </c>
      <c r="AY5534">
        <v>163</v>
      </c>
      <c r="AZ5534">
        <v>6320</v>
      </c>
      <c r="BA5534" t="s">
        <v>21727</v>
      </c>
      <c r="BB5534" t="s">
        <v>936</v>
      </c>
      <c r="BC5534">
        <v>163</v>
      </c>
      <c r="BD5534">
        <v>6320</v>
      </c>
      <c r="BE5534" t="s">
        <v>14879</v>
      </c>
      <c r="BF5534" t="s">
        <v>936</v>
      </c>
      <c r="BH5534">
        <v>169</v>
      </c>
      <c r="BI5534">
        <v>6320</v>
      </c>
      <c r="BJ5534" t="s">
        <v>8231</v>
      </c>
      <c r="BK5534" t="s">
        <v>938</v>
      </c>
    </row>
    <row r="5535" spans="43:63" x14ac:dyDescent="0.2">
      <c r="AQ5535">
        <v>162</v>
      </c>
      <c r="AR5535">
        <v>6330</v>
      </c>
      <c r="AS5535" t="s">
        <v>35474</v>
      </c>
      <c r="AT5535" t="s">
        <v>936</v>
      </c>
      <c r="AU5535">
        <v>162</v>
      </c>
      <c r="AV5535">
        <v>6330</v>
      </c>
      <c r="AW5535" t="s">
        <v>28576</v>
      </c>
      <c r="AX5535" t="s">
        <v>936</v>
      </c>
      <c r="AY5535">
        <v>163</v>
      </c>
      <c r="AZ5535">
        <v>6330</v>
      </c>
      <c r="BA5535" t="s">
        <v>21728</v>
      </c>
      <c r="BB5535" t="s">
        <v>936</v>
      </c>
      <c r="BC5535">
        <v>163</v>
      </c>
      <c r="BD5535">
        <v>6330</v>
      </c>
      <c r="BE5535" t="s">
        <v>14880</v>
      </c>
      <c r="BF5535" t="s">
        <v>936</v>
      </c>
      <c r="BH5535">
        <v>169</v>
      </c>
      <c r="BI5535">
        <v>6330</v>
      </c>
      <c r="BJ5535" t="s">
        <v>8232</v>
      </c>
      <c r="BK5535" t="s">
        <v>938</v>
      </c>
    </row>
    <row r="5536" spans="43:63" x14ac:dyDescent="0.2">
      <c r="AQ5536">
        <v>162</v>
      </c>
      <c r="AR5536">
        <v>6340</v>
      </c>
      <c r="AS5536" t="s">
        <v>35475</v>
      </c>
      <c r="AT5536" t="s">
        <v>936</v>
      </c>
      <c r="AU5536">
        <v>162</v>
      </c>
      <c r="AV5536">
        <v>6340</v>
      </c>
      <c r="AW5536" t="s">
        <v>28577</v>
      </c>
      <c r="AX5536" t="s">
        <v>936</v>
      </c>
      <c r="AY5536">
        <v>163</v>
      </c>
      <c r="AZ5536">
        <v>6340</v>
      </c>
      <c r="BA5536" t="s">
        <v>21729</v>
      </c>
      <c r="BB5536" t="s">
        <v>936</v>
      </c>
      <c r="BC5536">
        <v>163</v>
      </c>
      <c r="BD5536">
        <v>6340</v>
      </c>
      <c r="BE5536" t="s">
        <v>14881</v>
      </c>
      <c r="BF5536" t="s">
        <v>936</v>
      </c>
      <c r="BH5536">
        <v>169</v>
      </c>
      <c r="BI5536">
        <v>6340</v>
      </c>
      <c r="BJ5536" t="s">
        <v>8233</v>
      </c>
      <c r="BK5536" t="s">
        <v>936</v>
      </c>
    </row>
    <row r="5537" spans="43:63" x14ac:dyDescent="0.2">
      <c r="AQ5537">
        <v>162</v>
      </c>
      <c r="AR5537">
        <v>6350</v>
      </c>
      <c r="AS5537" t="s">
        <v>35476</v>
      </c>
      <c r="AT5537" t="s">
        <v>936</v>
      </c>
      <c r="AU5537">
        <v>162</v>
      </c>
      <c r="AV5537">
        <v>6350</v>
      </c>
      <c r="AW5537" t="s">
        <v>28578</v>
      </c>
      <c r="AX5537" t="s">
        <v>936</v>
      </c>
      <c r="AY5537">
        <v>163</v>
      </c>
      <c r="AZ5537">
        <v>6350</v>
      </c>
      <c r="BA5537" t="s">
        <v>21730</v>
      </c>
      <c r="BB5537" t="s">
        <v>936</v>
      </c>
      <c r="BC5537">
        <v>163</v>
      </c>
      <c r="BD5537">
        <v>6350</v>
      </c>
      <c r="BE5537" t="s">
        <v>14882</v>
      </c>
      <c r="BF5537" t="s">
        <v>936</v>
      </c>
      <c r="BH5537">
        <v>169</v>
      </c>
      <c r="BI5537">
        <v>6350</v>
      </c>
      <c r="BJ5537" t="s">
        <v>8234</v>
      </c>
      <c r="BK5537" t="s">
        <v>938</v>
      </c>
    </row>
    <row r="5538" spans="43:63" x14ac:dyDescent="0.2">
      <c r="AQ5538">
        <v>162</v>
      </c>
      <c r="AR5538">
        <v>6360</v>
      </c>
      <c r="AS5538" t="s">
        <v>35477</v>
      </c>
      <c r="AT5538" t="s">
        <v>936</v>
      </c>
      <c r="AU5538">
        <v>162</v>
      </c>
      <c r="AV5538">
        <v>6360</v>
      </c>
      <c r="AW5538" t="s">
        <v>28579</v>
      </c>
      <c r="AX5538" t="s">
        <v>936</v>
      </c>
      <c r="AY5538">
        <v>163</v>
      </c>
      <c r="AZ5538">
        <v>6360</v>
      </c>
      <c r="BA5538" t="s">
        <v>21731</v>
      </c>
      <c r="BB5538" t="s">
        <v>936</v>
      </c>
      <c r="BC5538">
        <v>163</v>
      </c>
      <c r="BD5538">
        <v>6360</v>
      </c>
      <c r="BE5538" t="s">
        <v>14883</v>
      </c>
      <c r="BF5538" t="s">
        <v>936</v>
      </c>
      <c r="BH5538">
        <v>169</v>
      </c>
      <c r="BI5538">
        <v>6360</v>
      </c>
      <c r="BJ5538" t="s">
        <v>8235</v>
      </c>
      <c r="BK5538" t="s">
        <v>936</v>
      </c>
    </row>
    <row r="5539" spans="43:63" x14ac:dyDescent="0.2">
      <c r="AQ5539">
        <v>162</v>
      </c>
      <c r="AR5539">
        <v>7205</v>
      </c>
      <c r="AS5539" t="s">
        <v>35478</v>
      </c>
      <c r="AT5539" t="s">
        <v>936</v>
      </c>
      <c r="AU5539">
        <v>162</v>
      </c>
      <c r="AV5539">
        <v>7205</v>
      </c>
      <c r="AW5539" t="s">
        <v>28580</v>
      </c>
      <c r="AX5539" t="s">
        <v>936</v>
      </c>
      <c r="AY5539">
        <v>163</v>
      </c>
      <c r="AZ5539">
        <v>7205</v>
      </c>
      <c r="BA5539" t="s">
        <v>21732</v>
      </c>
      <c r="BB5539" t="s">
        <v>936</v>
      </c>
      <c r="BC5539">
        <v>163</v>
      </c>
      <c r="BD5539">
        <v>7205</v>
      </c>
      <c r="BE5539" t="s">
        <v>14884</v>
      </c>
      <c r="BF5539" t="s">
        <v>936</v>
      </c>
      <c r="BH5539">
        <v>169</v>
      </c>
      <c r="BI5539">
        <v>7205</v>
      </c>
      <c r="BJ5539" t="s">
        <v>8236</v>
      </c>
      <c r="BK5539" t="s">
        <v>937</v>
      </c>
    </row>
    <row r="5540" spans="43:63" x14ac:dyDescent="0.2">
      <c r="AQ5540">
        <v>162</v>
      </c>
      <c r="AR5540">
        <v>7206</v>
      </c>
      <c r="AS5540" t="s">
        <v>35479</v>
      </c>
      <c r="AT5540" t="s">
        <v>936</v>
      </c>
      <c r="AU5540">
        <v>162</v>
      </c>
      <c r="AV5540">
        <v>7206</v>
      </c>
      <c r="AW5540" t="s">
        <v>28581</v>
      </c>
      <c r="AX5540" t="s">
        <v>936</v>
      </c>
      <c r="AY5540">
        <v>163</v>
      </c>
      <c r="AZ5540">
        <v>7206</v>
      </c>
      <c r="BA5540" t="s">
        <v>21733</v>
      </c>
      <c r="BB5540" t="s">
        <v>936</v>
      </c>
      <c r="BC5540">
        <v>163</v>
      </c>
      <c r="BD5540">
        <v>7206</v>
      </c>
      <c r="BE5540" t="s">
        <v>14885</v>
      </c>
      <c r="BF5540" t="s">
        <v>936</v>
      </c>
      <c r="BH5540">
        <v>169</v>
      </c>
      <c r="BI5540">
        <v>7206</v>
      </c>
      <c r="BJ5540" t="s">
        <v>8237</v>
      </c>
      <c r="BK5540" t="s">
        <v>937</v>
      </c>
    </row>
    <row r="5541" spans="43:63" x14ac:dyDescent="0.2">
      <c r="AQ5541">
        <v>162</v>
      </c>
      <c r="AR5541">
        <v>7207</v>
      </c>
      <c r="AS5541" t="s">
        <v>35480</v>
      </c>
      <c r="AT5541" t="s">
        <v>936</v>
      </c>
      <c r="AU5541">
        <v>162</v>
      </c>
      <c r="AV5541">
        <v>7207</v>
      </c>
      <c r="AW5541" t="s">
        <v>28582</v>
      </c>
      <c r="AX5541" t="s">
        <v>936</v>
      </c>
      <c r="AY5541">
        <v>163</v>
      </c>
      <c r="AZ5541">
        <v>7207</v>
      </c>
      <c r="BA5541" t="s">
        <v>21734</v>
      </c>
      <c r="BB5541" t="s">
        <v>936</v>
      </c>
      <c r="BC5541">
        <v>163</v>
      </c>
      <c r="BD5541">
        <v>7207</v>
      </c>
      <c r="BE5541" t="s">
        <v>14886</v>
      </c>
      <c r="BF5541" t="s">
        <v>936</v>
      </c>
      <c r="BH5541">
        <v>169</v>
      </c>
      <c r="BI5541">
        <v>7207</v>
      </c>
      <c r="BJ5541" t="s">
        <v>8238</v>
      </c>
      <c r="BK5541" t="s">
        <v>937</v>
      </c>
    </row>
    <row r="5542" spans="43:63" x14ac:dyDescent="0.2">
      <c r="AQ5542">
        <v>162</v>
      </c>
      <c r="AR5542">
        <v>7210</v>
      </c>
      <c r="AS5542" t="s">
        <v>35481</v>
      </c>
      <c r="AT5542" t="s">
        <v>939</v>
      </c>
      <c r="AU5542">
        <v>162</v>
      </c>
      <c r="AV5542">
        <v>7210</v>
      </c>
      <c r="AW5542" t="s">
        <v>28583</v>
      </c>
      <c r="AX5542" t="s">
        <v>939</v>
      </c>
      <c r="AY5542">
        <v>163</v>
      </c>
      <c r="AZ5542">
        <v>7210</v>
      </c>
      <c r="BA5542" t="s">
        <v>21735</v>
      </c>
      <c r="BB5542" t="s">
        <v>938</v>
      </c>
      <c r="BC5542">
        <v>163</v>
      </c>
      <c r="BD5542">
        <v>7210</v>
      </c>
      <c r="BE5542" t="s">
        <v>14887</v>
      </c>
      <c r="BF5542" t="s">
        <v>938</v>
      </c>
      <c r="BH5542">
        <v>169</v>
      </c>
      <c r="BI5542">
        <v>7210</v>
      </c>
      <c r="BJ5542" t="s">
        <v>8239</v>
      </c>
      <c r="BK5542" t="s">
        <v>936</v>
      </c>
    </row>
    <row r="5543" spans="43:63" x14ac:dyDescent="0.2">
      <c r="AQ5543">
        <v>162</v>
      </c>
      <c r="AR5543">
        <v>8073</v>
      </c>
      <c r="AS5543" t="s">
        <v>35482</v>
      </c>
      <c r="AT5543" t="s">
        <v>936</v>
      </c>
      <c r="AU5543">
        <v>162</v>
      </c>
      <c r="AV5543">
        <v>8073</v>
      </c>
      <c r="AW5543" t="s">
        <v>28584</v>
      </c>
      <c r="AX5543" t="s">
        <v>936</v>
      </c>
      <c r="AY5543">
        <v>163</v>
      </c>
      <c r="AZ5543">
        <v>8073</v>
      </c>
      <c r="BA5543" t="s">
        <v>21736</v>
      </c>
      <c r="BB5543" t="s">
        <v>936</v>
      </c>
      <c r="BC5543">
        <v>163</v>
      </c>
      <c r="BD5543">
        <v>8073</v>
      </c>
      <c r="BE5543" t="s">
        <v>14888</v>
      </c>
      <c r="BF5543" t="s">
        <v>936</v>
      </c>
      <c r="BH5543">
        <v>169</v>
      </c>
      <c r="BI5543">
        <v>8073</v>
      </c>
      <c r="BJ5543" t="s">
        <v>8240</v>
      </c>
      <c r="BK5543" t="s">
        <v>936</v>
      </c>
    </row>
    <row r="5544" spans="43:63" x14ac:dyDescent="0.2">
      <c r="AQ5544">
        <v>162</v>
      </c>
      <c r="AR5544">
        <v>8074</v>
      </c>
      <c r="AS5544" t="s">
        <v>35483</v>
      </c>
      <c r="AT5544" t="s">
        <v>937</v>
      </c>
      <c r="AU5544">
        <v>162</v>
      </c>
      <c r="AV5544">
        <v>8074</v>
      </c>
      <c r="AW5544" t="s">
        <v>28585</v>
      </c>
      <c r="AX5544" t="s">
        <v>937</v>
      </c>
      <c r="AY5544">
        <v>163</v>
      </c>
      <c r="AZ5544">
        <v>8074</v>
      </c>
      <c r="BA5544" t="s">
        <v>21737</v>
      </c>
      <c r="BB5544" t="s">
        <v>937</v>
      </c>
      <c r="BC5544">
        <v>163</v>
      </c>
      <c r="BD5544">
        <v>8074</v>
      </c>
      <c r="BE5544" t="s">
        <v>14889</v>
      </c>
      <c r="BF5544" t="s">
        <v>937</v>
      </c>
      <c r="BH5544">
        <v>169</v>
      </c>
      <c r="BI5544">
        <v>8074</v>
      </c>
      <c r="BJ5544" t="s">
        <v>8241</v>
      </c>
      <c r="BK5544" t="s">
        <v>937</v>
      </c>
    </row>
    <row r="5545" spans="43:63" x14ac:dyDescent="0.2">
      <c r="AQ5545">
        <v>162</v>
      </c>
      <c r="AR5545">
        <v>8075</v>
      </c>
      <c r="AS5545" t="s">
        <v>35484</v>
      </c>
      <c r="AT5545" t="s">
        <v>937</v>
      </c>
      <c r="AU5545">
        <v>162</v>
      </c>
      <c r="AV5545">
        <v>8075</v>
      </c>
      <c r="AW5545" t="s">
        <v>28586</v>
      </c>
      <c r="AX5545" t="s">
        <v>937</v>
      </c>
      <c r="AY5545">
        <v>163</v>
      </c>
      <c r="AZ5545">
        <v>8075</v>
      </c>
      <c r="BA5545" t="s">
        <v>21738</v>
      </c>
      <c r="BB5545" t="s">
        <v>936</v>
      </c>
      <c r="BC5545">
        <v>163</v>
      </c>
      <c r="BD5545">
        <v>8075</v>
      </c>
      <c r="BE5545" t="s">
        <v>14890</v>
      </c>
      <c r="BF5545" t="s">
        <v>936</v>
      </c>
      <c r="BH5545">
        <v>169</v>
      </c>
      <c r="BI5545">
        <v>8075</v>
      </c>
      <c r="BJ5545" t="s">
        <v>8242</v>
      </c>
      <c r="BK5545" t="s">
        <v>937</v>
      </c>
    </row>
    <row r="5546" spans="43:63" x14ac:dyDescent="0.2">
      <c r="AQ5546">
        <v>162</v>
      </c>
      <c r="AR5546">
        <v>8076</v>
      </c>
      <c r="AS5546" t="s">
        <v>35485</v>
      </c>
      <c r="AT5546" t="s">
        <v>938</v>
      </c>
      <c r="AU5546">
        <v>162</v>
      </c>
      <c r="AV5546">
        <v>8076</v>
      </c>
      <c r="AW5546" t="s">
        <v>28587</v>
      </c>
      <c r="AX5546" t="s">
        <v>938</v>
      </c>
      <c r="AY5546">
        <v>163</v>
      </c>
      <c r="AZ5546">
        <v>8076</v>
      </c>
      <c r="BA5546" t="s">
        <v>21739</v>
      </c>
      <c r="BB5546" t="s">
        <v>937</v>
      </c>
      <c r="BC5546">
        <v>163</v>
      </c>
      <c r="BD5546">
        <v>8076</v>
      </c>
      <c r="BE5546" t="s">
        <v>14891</v>
      </c>
      <c r="BF5546" t="s">
        <v>937</v>
      </c>
      <c r="BH5546">
        <v>169</v>
      </c>
      <c r="BI5546">
        <v>8076</v>
      </c>
      <c r="BJ5546" t="s">
        <v>8243</v>
      </c>
      <c r="BK5546" t="s">
        <v>938</v>
      </c>
    </row>
    <row r="5547" spans="43:63" x14ac:dyDescent="0.2">
      <c r="AQ5547">
        <v>162</v>
      </c>
      <c r="AR5547">
        <v>8077</v>
      </c>
      <c r="AS5547" t="s">
        <v>35486</v>
      </c>
      <c r="AT5547" t="s">
        <v>937</v>
      </c>
      <c r="AU5547">
        <v>162</v>
      </c>
      <c r="AV5547">
        <v>8077</v>
      </c>
      <c r="AW5547" t="s">
        <v>28588</v>
      </c>
      <c r="AX5547" t="s">
        <v>937</v>
      </c>
      <c r="AY5547">
        <v>163</v>
      </c>
      <c r="AZ5547">
        <v>8077</v>
      </c>
      <c r="BA5547" t="s">
        <v>21740</v>
      </c>
      <c r="BB5547" t="s">
        <v>937</v>
      </c>
      <c r="BC5547">
        <v>163</v>
      </c>
      <c r="BD5547">
        <v>8077</v>
      </c>
      <c r="BE5547" t="s">
        <v>14892</v>
      </c>
      <c r="BF5547" t="s">
        <v>937</v>
      </c>
      <c r="BH5547">
        <v>169</v>
      </c>
      <c r="BI5547">
        <v>8077</v>
      </c>
      <c r="BJ5547" t="s">
        <v>8244</v>
      </c>
      <c r="BK5547" t="s">
        <v>937</v>
      </c>
    </row>
    <row r="5548" spans="43:63" x14ac:dyDescent="0.2">
      <c r="AQ5548">
        <v>162</v>
      </c>
      <c r="AR5548">
        <v>8078</v>
      </c>
      <c r="AS5548" t="s">
        <v>35487</v>
      </c>
      <c r="AT5548" t="s">
        <v>937</v>
      </c>
      <c r="AU5548">
        <v>162</v>
      </c>
      <c r="AV5548">
        <v>8078</v>
      </c>
      <c r="AW5548" t="s">
        <v>28589</v>
      </c>
      <c r="AX5548" t="s">
        <v>937</v>
      </c>
      <c r="AY5548">
        <v>163</v>
      </c>
      <c r="AZ5548">
        <v>8078</v>
      </c>
      <c r="BA5548" t="s">
        <v>21741</v>
      </c>
      <c r="BB5548" t="s">
        <v>937</v>
      </c>
      <c r="BC5548">
        <v>163</v>
      </c>
      <c r="BD5548">
        <v>8078</v>
      </c>
      <c r="BE5548" t="s">
        <v>14893</v>
      </c>
      <c r="BF5548" t="s">
        <v>937</v>
      </c>
      <c r="BH5548">
        <v>169</v>
      </c>
      <c r="BI5548">
        <v>8078</v>
      </c>
      <c r="BJ5548" t="s">
        <v>8245</v>
      </c>
      <c r="BK5548" t="s">
        <v>937</v>
      </c>
    </row>
    <row r="5549" spans="43:63" x14ac:dyDescent="0.2">
      <c r="AQ5549">
        <v>162</v>
      </c>
      <c r="AR5549">
        <v>8079</v>
      </c>
      <c r="AS5549" t="s">
        <v>35488</v>
      </c>
      <c r="AT5549" t="s">
        <v>937</v>
      </c>
      <c r="AU5549">
        <v>162</v>
      </c>
      <c r="AV5549">
        <v>8079</v>
      </c>
      <c r="AW5549" t="s">
        <v>28590</v>
      </c>
      <c r="AX5549" t="s">
        <v>937</v>
      </c>
      <c r="AY5549">
        <v>163</v>
      </c>
      <c r="AZ5549">
        <v>8079</v>
      </c>
      <c r="BA5549" t="s">
        <v>21742</v>
      </c>
      <c r="BB5549" t="s">
        <v>937</v>
      </c>
      <c r="BC5549">
        <v>163</v>
      </c>
      <c r="BD5549">
        <v>8079</v>
      </c>
      <c r="BE5549" t="s">
        <v>14894</v>
      </c>
      <c r="BF5549" t="s">
        <v>937</v>
      </c>
      <c r="BH5549">
        <v>169</v>
      </c>
      <c r="BI5549">
        <v>8079</v>
      </c>
      <c r="BJ5549" t="s">
        <v>8246</v>
      </c>
      <c r="BK5549" t="s">
        <v>937</v>
      </c>
    </row>
    <row r="5550" spans="43:63" x14ac:dyDescent="0.2">
      <c r="AQ5550">
        <v>162</v>
      </c>
      <c r="AR5550">
        <v>8080</v>
      </c>
      <c r="AS5550" t="s">
        <v>35489</v>
      </c>
      <c r="AT5550" t="s">
        <v>937</v>
      </c>
      <c r="AU5550">
        <v>162</v>
      </c>
      <c r="AV5550">
        <v>8080</v>
      </c>
      <c r="AW5550" t="s">
        <v>28591</v>
      </c>
      <c r="AX5550" t="s">
        <v>937</v>
      </c>
      <c r="AY5550">
        <v>163</v>
      </c>
      <c r="AZ5550">
        <v>8080</v>
      </c>
      <c r="BA5550" t="s">
        <v>21743</v>
      </c>
      <c r="BB5550" t="s">
        <v>937</v>
      </c>
      <c r="BC5550">
        <v>163</v>
      </c>
      <c r="BD5550">
        <v>8080</v>
      </c>
      <c r="BE5550" t="s">
        <v>14895</v>
      </c>
      <c r="BF5550" t="s">
        <v>937</v>
      </c>
      <c r="BH5550">
        <v>169</v>
      </c>
      <c r="BI5550">
        <v>8080</v>
      </c>
      <c r="BJ5550" t="s">
        <v>8247</v>
      </c>
      <c r="BK5550" t="s">
        <v>937</v>
      </c>
    </row>
    <row r="5551" spans="43:63" x14ac:dyDescent="0.2">
      <c r="AQ5551">
        <v>162</v>
      </c>
      <c r="AR5551">
        <v>8081</v>
      </c>
      <c r="AS5551" t="s">
        <v>35490</v>
      </c>
      <c r="AT5551" t="s">
        <v>937</v>
      </c>
      <c r="AU5551">
        <v>162</v>
      </c>
      <c r="AV5551">
        <v>8081</v>
      </c>
      <c r="AW5551" t="s">
        <v>28592</v>
      </c>
      <c r="AX5551" t="s">
        <v>937</v>
      </c>
      <c r="AY5551">
        <v>163</v>
      </c>
      <c r="AZ5551">
        <v>8081</v>
      </c>
      <c r="BA5551" t="s">
        <v>21744</v>
      </c>
      <c r="BB5551" t="s">
        <v>936</v>
      </c>
      <c r="BC5551">
        <v>163</v>
      </c>
      <c r="BD5551">
        <v>8081</v>
      </c>
      <c r="BE5551" t="s">
        <v>14896</v>
      </c>
      <c r="BF5551" t="s">
        <v>936</v>
      </c>
      <c r="BH5551">
        <v>169</v>
      </c>
      <c r="BI5551">
        <v>8081</v>
      </c>
      <c r="BJ5551" t="s">
        <v>8248</v>
      </c>
      <c r="BK5551" t="s">
        <v>937</v>
      </c>
    </row>
    <row r="5552" spans="43:63" x14ac:dyDescent="0.2">
      <c r="AQ5552">
        <v>162</v>
      </c>
      <c r="AR5552">
        <v>8082</v>
      </c>
      <c r="AS5552" t="s">
        <v>35491</v>
      </c>
      <c r="AT5552" t="s">
        <v>936</v>
      </c>
      <c r="AU5552">
        <v>162</v>
      </c>
      <c r="AV5552">
        <v>8082</v>
      </c>
      <c r="AW5552" t="s">
        <v>28593</v>
      </c>
      <c r="AX5552" t="s">
        <v>938</v>
      </c>
      <c r="AY5552">
        <v>163</v>
      </c>
      <c r="AZ5552">
        <v>8082</v>
      </c>
      <c r="BA5552" t="s">
        <v>21745</v>
      </c>
      <c r="BB5552" t="s">
        <v>937</v>
      </c>
      <c r="BC5552">
        <v>163</v>
      </c>
      <c r="BD5552">
        <v>8082</v>
      </c>
      <c r="BE5552" t="s">
        <v>14897</v>
      </c>
      <c r="BF5552" t="s">
        <v>937</v>
      </c>
      <c r="BH5552">
        <v>169</v>
      </c>
      <c r="BI5552">
        <v>8082</v>
      </c>
      <c r="BJ5552" t="s">
        <v>8249</v>
      </c>
      <c r="BK5552" t="s">
        <v>938</v>
      </c>
    </row>
    <row r="5553" spans="43:63" x14ac:dyDescent="0.2">
      <c r="AQ5553">
        <v>162</v>
      </c>
      <c r="AR5553">
        <v>8083</v>
      </c>
      <c r="AS5553" t="s">
        <v>35492</v>
      </c>
      <c r="AT5553" t="s">
        <v>937</v>
      </c>
      <c r="AU5553">
        <v>162</v>
      </c>
      <c r="AV5553">
        <v>8083</v>
      </c>
      <c r="AW5553" t="s">
        <v>28594</v>
      </c>
      <c r="AX5553" t="s">
        <v>937</v>
      </c>
      <c r="AY5553">
        <v>163</v>
      </c>
      <c r="AZ5553">
        <v>8083</v>
      </c>
      <c r="BA5553" t="s">
        <v>21746</v>
      </c>
      <c r="BB5553" t="s">
        <v>936</v>
      </c>
      <c r="BC5553">
        <v>163</v>
      </c>
      <c r="BD5553">
        <v>8083</v>
      </c>
      <c r="BE5553" t="s">
        <v>14898</v>
      </c>
      <c r="BF5553" t="s">
        <v>936</v>
      </c>
      <c r="BH5553">
        <v>169</v>
      </c>
      <c r="BI5553">
        <v>8083</v>
      </c>
      <c r="BJ5553" t="s">
        <v>8250</v>
      </c>
      <c r="BK5553" t="s">
        <v>937</v>
      </c>
    </row>
    <row r="5554" spans="43:63" x14ac:dyDescent="0.2">
      <c r="AQ5554">
        <v>162</v>
      </c>
      <c r="AR5554">
        <v>8084</v>
      </c>
      <c r="AS5554" t="s">
        <v>35493</v>
      </c>
      <c r="AT5554" t="s">
        <v>937</v>
      </c>
      <c r="AU5554">
        <v>162</v>
      </c>
      <c r="AV5554">
        <v>8084</v>
      </c>
      <c r="AW5554" t="s">
        <v>28595</v>
      </c>
      <c r="AX5554" t="s">
        <v>937</v>
      </c>
      <c r="AY5554">
        <v>163</v>
      </c>
      <c r="AZ5554">
        <v>8084</v>
      </c>
      <c r="BA5554" t="s">
        <v>21747</v>
      </c>
      <c r="BB5554" t="s">
        <v>937</v>
      </c>
      <c r="BC5554">
        <v>163</v>
      </c>
      <c r="BD5554">
        <v>8084</v>
      </c>
      <c r="BE5554" t="s">
        <v>14899</v>
      </c>
      <c r="BF5554" t="s">
        <v>937</v>
      </c>
      <c r="BH5554">
        <v>169</v>
      </c>
      <c r="BI5554">
        <v>8084</v>
      </c>
      <c r="BJ5554" t="s">
        <v>8251</v>
      </c>
      <c r="BK5554" t="s">
        <v>937</v>
      </c>
    </row>
    <row r="5555" spans="43:63" x14ac:dyDescent="0.2">
      <c r="AQ5555">
        <v>163</v>
      </c>
      <c r="AR5555">
        <v>6010</v>
      </c>
      <c r="AS5555" t="s">
        <v>35494</v>
      </c>
      <c r="AT5555" t="s">
        <v>937</v>
      </c>
      <c r="AU5555">
        <v>163</v>
      </c>
      <c r="AV5555">
        <v>6010</v>
      </c>
      <c r="AW5555" t="s">
        <v>28596</v>
      </c>
      <c r="AX5555" t="s">
        <v>937</v>
      </c>
      <c r="AY5555">
        <v>167</v>
      </c>
      <c r="AZ5555">
        <v>6010</v>
      </c>
      <c r="BA5555" t="s">
        <v>21748</v>
      </c>
      <c r="BB5555" t="s">
        <v>937</v>
      </c>
      <c r="BC5555">
        <v>167</v>
      </c>
      <c r="BD5555">
        <v>6010</v>
      </c>
      <c r="BE5555" t="s">
        <v>14900</v>
      </c>
      <c r="BF5555" t="s">
        <v>937</v>
      </c>
      <c r="BH5555">
        <v>170</v>
      </c>
      <c r="BI5555">
        <v>6010</v>
      </c>
      <c r="BJ5555" t="s">
        <v>8252</v>
      </c>
      <c r="BK5555" t="s">
        <v>937</v>
      </c>
    </row>
    <row r="5556" spans="43:63" x14ac:dyDescent="0.2">
      <c r="AQ5556">
        <v>163</v>
      </c>
      <c r="AR5556">
        <v>6020</v>
      </c>
      <c r="AS5556" t="s">
        <v>35495</v>
      </c>
      <c r="AT5556" t="s">
        <v>937</v>
      </c>
      <c r="AU5556">
        <v>163</v>
      </c>
      <c r="AV5556">
        <v>6020</v>
      </c>
      <c r="AW5556" t="s">
        <v>28597</v>
      </c>
      <c r="AX5556" t="s">
        <v>937</v>
      </c>
      <c r="AY5556">
        <v>167</v>
      </c>
      <c r="AZ5556">
        <v>6020</v>
      </c>
      <c r="BA5556" t="s">
        <v>21749</v>
      </c>
      <c r="BB5556" t="s">
        <v>937</v>
      </c>
      <c r="BC5556">
        <v>167</v>
      </c>
      <c r="BD5556">
        <v>6020</v>
      </c>
      <c r="BE5556" t="s">
        <v>14901</v>
      </c>
      <c r="BF5556" t="s">
        <v>937</v>
      </c>
      <c r="BH5556">
        <v>170</v>
      </c>
      <c r="BI5556">
        <v>6020</v>
      </c>
      <c r="BJ5556" t="s">
        <v>8253</v>
      </c>
      <c r="BK5556" t="s">
        <v>937</v>
      </c>
    </row>
    <row r="5557" spans="43:63" x14ac:dyDescent="0.2">
      <c r="AQ5557">
        <v>163</v>
      </c>
      <c r="AR5557">
        <v>6030</v>
      </c>
      <c r="AS5557" t="s">
        <v>35496</v>
      </c>
      <c r="AT5557" t="s">
        <v>936</v>
      </c>
      <c r="AU5557">
        <v>163</v>
      </c>
      <c r="AV5557">
        <v>6030</v>
      </c>
      <c r="AW5557" t="s">
        <v>28598</v>
      </c>
      <c r="AX5557" t="s">
        <v>936</v>
      </c>
      <c r="AY5557">
        <v>167</v>
      </c>
      <c r="AZ5557">
        <v>6030</v>
      </c>
      <c r="BA5557" t="s">
        <v>21750</v>
      </c>
      <c r="BB5557" t="s">
        <v>937</v>
      </c>
      <c r="BC5557">
        <v>167</v>
      </c>
      <c r="BD5557">
        <v>6030</v>
      </c>
      <c r="BE5557" t="s">
        <v>14902</v>
      </c>
      <c r="BF5557" t="s">
        <v>937</v>
      </c>
      <c r="BH5557">
        <v>170</v>
      </c>
      <c r="BI5557">
        <v>6030</v>
      </c>
      <c r="BJ5557" t="s">
        <v>8254</v>
      </c>
      <c r="BK5557" t="s">
        <v>937</v>
      </c>
    </row>
    <row r="5558" spans="43:63" x14ac:dyDescent="0.2">
      <c r="AQ5558">
        <v>163</v>
      </c>
      <c r="AR5558">
        <v>6040</v>
      </c>
      <c r="AS5558" t="s">
        <v>35497</v>
      </c>
      <c r="AT5558" t="s">
        <v>937</v>
      </c>
      <c r="AU5558">
        <v>163</v>
      </c>
      <c r="AV5558">
        <v>6040</v>
      </c>
      <c r="AW5558" t="s">
        <v>28599</v>
      </c>
      <c r="AX5558" t="s">
        <v>937</v>
      </c>
      <c r="AY5558">
        <v>167</v>
      </c>
      <c r="AZ5558">
        <v>6040</v>
      </c>
      <c r="BA5558" t="s">
        <v>21751</v>
      </c>
      <c r="BB5558" t="s">
        <v>937</v>
      </c>
      <c r="BC5558">
        <v>167</v>
      </c>
      <c r="BD5558">
        <v>6040</v>
      </c>
      <c r="BE5558" t="s">
        <v>14903</v>
      </c>
      <c r="BF5558" t="s">
        <v>937</v>
      </c>
      <c r="BH5558">
        <v>170</v>
      </c>
      <c r="BI5558">
        <v>6040</v>
      </c>
      <c r="BJ5558" t="s">
        <v>8255</v>
      </c>
      <c r="BK5558" t="s">
        <v>937</v>
      </c>
    </row>
    <row r="5559" spans="43:63" x14ac:dyDescent="0.2">
      <c r="AQ5559">
        <v>163</v>
      </c>
      <c r="AR5559">
        <v>6070</v>
      </c>
      <c r="AS5559" t="s">
        <v>35498</v>
      </c>
      <c r="AT5559" t="s">
        <v>936</v>
      </c>
      <c r="AU5559">
        <v>163</v>
      </c>
      <c r="AV5559">
        <v>6070</v>
      </c>
      <c r="AW5559" t="s">
        <v>28600</v>
      </c>
      <c r="AX5559" t="s">
        <v>936</v>
      </c>
      <c r="AY5559">
        <v>167</v>
      </c>
      <c r="AZ5559">
        <v>6070</v>
      </c>
      <c r="BA5559" t="s">
        <v>21752</v>
      </c>
      <c r="BB5559" t="s">
        <v>937</v>
      </c>
      <c r="BC5559">
        <v>167</v>
      </c>
      <c r="BD5559">
        <v>6070</v>
      </c>
      <c r="BE5559" t="s">
        <v>14904</v>
      </c>
      <c r="BF5559" t="s">
        <v>937</v>
      </c>
      <c r="BH5559">
        <v>170</v>
      </c>
      <c r="BI5559">
        <v>6070</v>
      </c>
      <c r="BJ5559" t="s">
        <v>8256</v>
      </c>
      <c r="BK5559" t="s">
        <v>937</v>
      </c>
    </row>
    <row r="5560" spans="43:63" x14ac:dyDescent="0.2">
      <c r="AQ5560">
        <v>163</v>
      </c>
      <c r="AR5560">
        <v>6080</v>
      </c>
      <c r="AS5560" t="s">
        <v>35499</v>
      </c>
      <c r="AT5560" t="s">
        <v>936</v>
      </c>
      <c r="AU5560">
        <v>163</v>
      </c>
      <c r="AV5560">
        <v>6080</v>
      </c>
      <c r="AW5560" t="s">
        <v>28601</v>
      </c>
      <c r="AX5560" t="s">
        <v>936</v>
      </c>
      <c r="AY5560">
        <v>167</v>
      </c>
      <c r="AZ5560">
        <v>6080</v>
      </c>
      <c r="BA5560" t="s">
        <v>21753</v>
      </c>
      <c r="BB5560" t="s">
        <v>936</v>
      </c>
      <c r="BC5560">
        <v>167</v>
      </c>
      <c r="BD5560">
        <v>6080</v>
      </c>
      <c r="BE5560" t="s">
        <v>14905</v>
      </c>
      <c r="BF5560" t="s">
        <v>936</v>
      </c>
      <c r="BH5560">
        <v>170</v>
      </c>
      <c r="BI5560">
        <v>6080</v>
      </c>
      <c r="BJ5560" t="s">
        <v>8257</v>
      </c>
      <c r="BK5560" t="s">
        <v>937</v>
      </c>
    </row>
    <row r="5561" spans="43:63" x14ac:dyDescent="0.2">
      <c r="AQ5561">
        <v>163</v>
      </c>
      <c r="AR5561">
        <v>6090</v>
      </c>
      <c r="AS5561" t="s">
        <v>35500</v>
      </c>
      <c r="AT5561" t="s">
        <v>938</v>
      </c>
      <c r="AU5561">
        <v>163</v>
      </c>
      <c r="AV5561">
        <v>6090</v>
      </c>
      <c r="AW5561" t="s">
        <v>28602</v>
      </c>
      <c r="AX5561" t="s">
        <v>938</v>
      </c>
      <c r="AY5561">
        <v>167</v>
      </c>
      <c r="AZ5561">
        <v>6090</v>
      </c>
      <c r="BA5561" t="s">
        <v>21754</v>
      </c>
      <c r="BB5561" t="s">
        <v>937</v>
      </c>
      <c r="BC5561">
        <v>167</v>
      </c>
      <c r="BD5561">
        <v>6090</v>
      </c>
      <c r="BE5561" t="s">
        <v>14906</v>
      </c>
      <c r="BF5561" t="s">
        <v>937</v>
      </c>
      <c r="BH5561">
        <v>170</v>
      </c>
      <c r="BI5561">
        <v>6090</v>
      </c>
      <c r="BJ5561" t="s">
        <v>8258</v>
      </c>
      <c r="BK5561" t="s">
        <v>937</v>
      </c>
    </row>
    <row r="5562" spans="43:63" x14ac:dyDescent="0.2">
      <c r="AQ5562">
        <v>163</v>
      </c>
      <c r="AR5562">
        <v>6100</v>
      </c>
      <c r="AS5562" t="s">
        <v>35501</v>
      </c>
      <c r="AT5562" t="s">
        <v>937</v>
      </c>
      <c r="AU5562">
        <v>163</v>
      </c>
      <c r="AV5562">
        <v>6100</v>
      </c>
      <c r="AW5562" t="s">
        <v>28603</v>
      </c>
      <c r="AX5562" t="s">
        <v>937</v>
      </c>
      <c r="AY5562">
        <v>167</v>
      </c>
      <c r="AZ5562">
        <v>6100</v>
      </c>
      <c r="BA5562" t="s">
        <v>21755</v>
      </c>
      <c r="BB5562" t="s">
        <v>937</v>
      </c>
      <c r="BC5562">
        <v>167</v>
      </c>
      <c r="BD5562">
        <v>6100</v>
      </c>
      <c r="BE5562" t="s">
        <v>14907</v>
      </c>
      <c r="BF5562" t="s">
        <v>937</v>
      </c>
      <c r="BH5562">
        <v>170</v>
      </c>
      <c r="BI5562">
        <v>6100</v>
      </c>
      <c r="BJ5562" t="s">
        <v>8259</v>
      </c>
      <c r="BK5562" t="s">
        <v>937</v>
      </c>
    </row>
    <row r="5563" spans="43:63" x14ac:dyDescent="0.2">
      <c r="AQ5563">
        <v>163</v>
      </c>
      <c r="AR5563">
        <v>6101</v>
      </c>
      <c r="AS5563" t="s">
        <v>35502</v>
      </c>
      <c r="AT5563" t="s">
        <v>937</v>
      </c>
      <c r="AU5563">
        <v>163</v>
      </c>
      <c r="AV5563">
        <v>6101</v>
      </c>
      <c r="AW5563" t="s">
        <v>28604</v>
      </c>
      <c r="AX5563" t="s">
        <v>937</v>
      </c>
      <c r="AY5563">
        <v>167</v>
      </c>
      <c r="AZ5563">
        <v>6101</v>
      </c>
      <c r="BA5563" t="s">
        <v>21756</v>
      </c>
      <c r="BB5563" t="s">
        <v>937</v>
      </c>
      <c r="BC5563">
        <v>167</v>
      </c>
      <c r="BD5563">
        <v>6101</v>
      </c>
      <c r="BE5563" t="s">
        <v>14908</v>
      </c>
      <c r="BF5563" t="s">
        <v>937</v>
      </c>
      <c r="BH5563">
        <v>170</v>
      </c>
      <c r="BI5563">
        <v>6101</v>
      </c>
      <c r="BJ5563" t="s">
        <v>8260</v>
      </c>
      <c r="BK5563" t="s">
        <v>937</v>
      </c>
    </row>
    <row r="5564" spans="43:63" x14ac:dyDescent="0.2">
      <c r="AQ5564">
        <v>163</v>
      </c>
      <c r="AR5564">
        <v>6110</v>
      </c>
      <c r="AS5564" t="s">
        <v>35503</v>
      </c>
      <c r="AT5564" t="s">
        <v>936</v>
      </c>
      <c r="AU5564">
        <v>163</v>
      </c>
      <c r="AV5564">
        <v>6110</v>
      </c>
      <c r="AW5564" t="s">
        <v>28605</v>
      </c>
      <c r="AX5564" t="s">
        <v>936</v>
      </c>
      <c r="AY5564">
        <v>167</v>
      </c>
      <c r="AZ5564">
        <v>6110</v>
      </c>
      <c r="BA5564" t="s">
        <v>21757</v>
      </c>
      <c r="BB5564" t="s">
        <v>936</v>
      </c>
      <c r="BC5564">
        <v>167</v>
      </c>
      <c r="BD5564">
        <v>6110</v>
      </c>
      <c r="BE5564" t="s">
        <v>14909</v>
      </c>
      <c r="BF5564" t="s">
        <v>936</v>
      </c>
      <c r="BH5564">
        <v>170</v>
      </c>
      <c r="BI5564">
        <v>6110</v>
      </c>
      <c r="BJ5564" t="s">
        <v>8261</v>
      </c>
      <c r="BK5564" t="s">
        <v>936</v>
      </c>
    </row>
    <row r="5565" spans="43:63" x14ac:dyDescent="0.2">
      <c r="AQ5565">
        <v>163</v>
      </c>
      <c r="AR5565">
        <v>6130</v>
      </c>
      <c r="AS5565" t="s">
        <v>35504</v>
      </c>
      <c r="AT5565" t="s">
        <v>936</v>
      </c>
      <c r="AU5565">
        <v>163</v>
      </c>
      <c r="AV5565">
        <v>6130</v>
      </c>
      <c r="AW5565" t="s">
        <v>28606</v>
      </c>
      <c r="AX5565" t="s">
        <v>936</v>
      </c>
      <c r="AY5565">
        <v>167</v>
      </c>
      <c r="AZ5565">
        <v>6130</v>
      </c>
      <c r="BA5565" t="s">
        <v>21758</v>
      </c>
      <c r="BB5565" t="s">
        <v>936</v>
      </c>
      <c r="BC5565">
        <v>167</v>
      </c>
      <c r="BD5565">
        <v>6130</v>
      </c>
      <c r="BE5565" t="s">
        <v>14910</v>
      </c>
      <c r="BF5565" t="s">
        <v>936</v>
      </c>
      <c r="BH5565">
        <v>170</v>
      </c>
      <c r="BI5565">
        <v>6130</v>
      </c>
      <c r="BJ5565" t="s">
        <v>8262</v>
      </c>
      <c r="BK5565" t="s">
        <v>937</v>
      </c>
    </row>
    <row r="5566" spans="43:63" x14ac:dyDescent="0.2">
      <c r="AQ5566">
        <v>163</v>
      </c>
      <c r="AR5566">
        <v>6131</v>
      </c>
      <c r="AS5566" t="s">
        <v>35505</v>
      </c>
      <c r="AT5566" t="s">
        <v>937</v>
      </c>
      <c r="AU5566">
        <v>163</v>
      </c>
      <c r="AV5566">
        <v>6131</v>
      </c>
      <c r="AW5566" t="s">
        <v>28607</v>
      </c>
      <c r="AX5566" t="s">
        <v>937</v>
      </c>
      <c r="AY5566">
        <v>167</v>
      </c>
      <c r="AZ5566">
        <v>6131</v>
      </c>
      <c r="BA5566" t="s">
        <v>21759</v>
      </c>
      <c r="BB5566" t="s">
        <v>937</v>
      </c>
      <c r="BC5566">
        <v>167</v>
      </c>
      <c r="BD5566">
        <v>6131</v>
      </c>
      <c r="BE5566" t="s">
        <v>14911</v>
      </c>
      <c r="BF5566" t="s">
        <v>937</v>
      </c>
      <c r="BH5566">
        <v>170</v>
      </c>
      <c r="BI5566">
        <v>6131</v>
      </c>
      <c r="BJ5566" t="s">
        <v>8263</v>
      </c>
      <c r="BK5566" t="s">
        <v>939</v>
      </c>
    </row>
    <row r="5567" spans="43:63" x14ac:dyDescent="0.2">
      <c r="AQ5567">
        <v>163</v>
      </c>
      <c r="AR5567">
        <v>6140</v>
      </c>
      <c r="AS5567" t="s">
        <v>35506</v>
      </c>
      <c r="AT5567" t="s">
        <v>937</v>
      </c>
      <c r="AU5567">
        <v>163</v>
      </c>
      <c r="AV5567">
        <v>6140</v>
      </c>
      <c r="AW5567" t="s">
        <v>28608</v>
      </c>
      <c r="AX5567" t="s">
        <v>937</v>
      </c>
      <c r="AY5567">
        <v>167</v>
      </c>
      <c r="AZ5567">
        <v>6140</v>
      </c>
      <c r="BA5567" t="s">
        <v>21760</v>
      </c>
      <c r="BB5567" t="s">
        <v>937</v>
      </c>
      <c r="BC5567">
        <v>167</v>
      </c>
      <c r="BD5567">
        <v>6140</v>
      </c>
      <c r="BE5567" t="s">
        <v>14912</v>
      </c>
      <c r="BF5567" t="s">
        <v>937</v>
      </c>
      <c r="BH5567">
        <v>170</v>
      </c>
      <c r="BI5567">
        <v>6140</v>
      </c>
      <c r="BJ5567" t="s">
        <v>8264</v>
      </c>
      <c r="BK5567" t="s">
        <v>937</v>
      </c>
    </row>
    <row r="5568" spans="43:63" x14ac:dyDescent="0.2">
      <c r="AQ5568">
        <v>163</v>
      </c>
      <c r="AR5568">
        <v>6150</v>
      </c>
      <c r="AS5568" t="s">
        <v>35507</v>
      </c>
      <c r="AT5568" t="s">
        <v>938</v>
      </c>
      <c r="AU5568">
        <v>163</v>
      </c>
      <c r="AV5568">
        <v>6150</v>
      </c>
      <c r="AW5568" t="s">
        <v>28609</v>
      </c>
      <c r="AX5568" t="s">
        <v>938</v>
      </c>
      <c r="AY5568">
        <v>167</v>
      </c>
      <c r="AZ5568">
        <v>6150</v>
      </c>
      <c r="BA5568" t="s">
        <v>21761</v>
      </c>
      <c r="BB5568" t="s">
        <v>937</v>
      </c>
      <c r="BC5568">
        <v>167</v>
      </c>
      <c r="BD5568">
        <v>6150</v>
      </c>
      <c r="BE5568" t="s">
        <v>14913</v>
      </c>
      <c r="BF5568" t="s">
        <v>937</v>
      </c>
      <c r="BH5568">
        <v>170</v>
      </c>
      <c r="BI5568">
        <v>6150</v>
      </c>
      <c r="BJ5568" t="s">
        <v>8265</v>
      </c>
      <c r="BK5568" t="s">
        <v>937</v>
      </c>
    </row>
    <row r="5569" spans="43:63" x14ac:dyDescent="0.2">
      <c r="AQ5569">
        <v>163</v>
      </c>
      <c r="AR5569">
        <v>6160</v>
      </c>
      <c r="AS5569" t="s">
        <v>35508</v>
      </c>
      <c r="AT5569" t="s">
        <v>937</v>
      </c>
      <c r="AU5569">
        <v>163</v>
      </c>
      <c r="AV5569">
        <v>6160</v>
      </c>
      <c r="AW5569" t="s">
        <v>28610</v>
      </c>
      <c r="AX5569" t="s">
        <v>937</v>
      </c>
      <c r="AY5569">
        <v>167</v>
      </c>
      <c r="AZ5569">
        <v>6160</v>
      </c>
      <c r="BA5569" t="s">
        <v>21762</v>
      </c>
      <c r="BB5569" t="s">
        <v>937</v>
      </c>
      <c r="BC5569">
        <v>167</v>
      </c>
      <c r="BD5569">
        <v>6160</v>
      </c>
      <c r="BE5569" t="s">
        <v>14914</v>
      </c>
      <c r="BF5569" t="s">
        <v>937</v>
      </c>
      <c r="BH5569">
        <v>170</v>
      </c>
      <c r="BI5569">
        <v>6160</v>
      </c>
      <c r="BJ5569" t="s">
        <v>8266</v>
      </c>
      <c r="BK5569" t="s">
        <v>937</v>
      </c>
    </row>
    <row r="5570" spans="43:63" x14ac:dyDescent="0.2">
      <c r="AQ5570">
        <v>163</v>
      </c>
      <c r="AR5570">
        <v>6170</v>
      </c>
      <c r="AS5570" t="s">
        <v>35509</v>
      </c>
      <c r="AT5570" t="s">
        <v>936</v>
      </c>
      <c r="AU5570">
        <v>163</v>
      </c>
      <c r="AV5570">
        <v>6170</v>
      </c>
      <c r="AW5570" t="s">
        <v>28611</v>
      </c>
      <c r="AX5570" t="s">
        <v>936</v>
      </c>
      <c r="AY5570">
        <v>167</v>
      </c>
      <c r="AZ5570">
        <v>6170</v>
      </c>
      <c r="BA5570" t="s">
        <v>21763</v>
      </c>
      <c r="BB5570" t="s">
        <v>936</v>
      </c>
      <c r="BC5570">
        <v>167</v>
      </c>
      <c r="BD5570">
        <v>6170</v>
      </c>
      <c r="BE5570" t="s">
        <v>14915</v>
      </c>
      <c r="BF5570" t="s">
        <v>936</v>
      </c>
      <c r="BH5570">
        <v>170</v>
      </c>
      <c r="BI5570">
        <v>6170</v>
      </c>
      <c r="BJ5570" t="s">
        <v>8267</v>
      </c>
      <c r="BK5570" t="s">
        <v>937</v>
      </c>
    </row>
    <row r="5571" spans="43:63" x14ac:dyDescent="0.2">
      <c r="AQ5571">
        <v>163</v>
      </c>
      <c r="AR5571">
        <v>6180</v>
      </c>
      <c r="AS5571" t="s">
        <v>35510</v>
      </c>
      <c r="AT5571" t="s">
        <v>938</v>
      </c>
      <c r="AU5571">
        <v>163</v>
      </c>
      <c r="AV5571">
        <v>6180</v>
      </c>
      <c r="AW5571" t="s">
        <v>28612</v>
      </c>
      <c r="AX5571" t="s">
        <v>938</v>
      </c>
      <c r="AY5571">
        <v>167</v>
      </c>
      <c r="AZ5571">
        <v>6180</v>
      </c>
      <c r="BA5571" t="s">
        <v>21764</v>
      </c>
      <c r="BB5571" t="s">
        <v>937</v>
      </c>
      <c r="BC5571">
        <v>167</v>
      </c>
      <c r="BD5571">
        <v>6180</v>
      </c>
      <c r="BE5571" t="s">
        <v>14916</v>
      </c>
      <c r="BF5571" t="s">
        <v>937</v>
      </c>
      <c r="BH5571">
        <v>170</v>
      </c>
      <c r="BI5571">
        <v>6180</v>
      </c>
      <c r="BJ5571" t="s">
        <v>8268</v>
      </c>
      <c r="BK5571" t="s">
        <v>937</v>
      </c>
    </row>
    <row r="5572" spans="43:63" x14ac:dyDescent="0.2">
      <c r="AQ5572">
        <v>163</v>
      </c>
      <c r="AR5572">
        <v>6190</v>
      </c>
      <c r="AS5572" t="s">
        <v>35511</v>
      </c>
      <c r="AT5572" t="s">
        <v>938</v>
      </c>
      <c r="AU5572">
        <v>163</v>
      </c>
      <c r="AV5572">
        <v>6190</v>
      </c>
      <c r="AW5572" t="s">
        <v>28613</v>
      </c>
      <c r="AX5572" t="s">
        <v>938</v>
      </c>
      <c r="AY5572">
        <v>167</v>
      </c>
      <c r="AZ5572">
        <v>6190</v>
      </c>
      <c r="BA5572" t="s">
        <v>21765</v>
      </c>
      <c r="BB5572" t="s">
        <v>937</v>
      </c>
      <c r="BC5572">
        <v>167</v>
      </c>
      <c r="BD5572">
        <v>6190</v>
      </c>
      <c r="BE5572" t="s">
        <v>14917</v>
      </c>
      <c r="BF5572" t="s">
        <v>937</v>
      </c>
      <c r="BH5572">
        <v>170</v>
      </c>
      <c r="BI5572">
        <v>6190</v>
      </c>
      <c r="BJ5572" t="s">
        <v>8269</v>
      </c>
      <c r="BK5572" t="s">
        <v>937</v>
      </c>
    </row>
    <row r="5573" spans="43:63" x14ac:dyDescent="0.2">
      <c r="AQ5573">
        <v>163</v>
      </c>
      <c r="AR5573">
        <v>6200</v>
      </c>
      <c r="AS5573" t="s">
        <v>35512</v>
      </c>
      <c r="AT5573" t="s">
        <v>938</v>
      </c>
      <c r="AU5573">
        <v>163</v>
      </c>
      <c r="AV5573">
        <v>6200</v>
      </c>
      <c r="AW5573" t="s">
        <v>28614</v>
      </c>
      <c r="AX5573" t="s">
        <v>938</v>
      </c>
      <c r="AY5573">
        <v>167</v>
      </c>
      <c r="AZ5573">
        <v>6200</v>
      </c>
      <c r="BA5573" t="s">
        <v>21766</v>
      </c>
      <c r="BB5573" t="s">
        <v>937</v>
      </c>
      <c r="BC5573">
        <v>167</v>
      </c>
      <c r="BD5573">
        <v>6200</v>
      </c>
      <c r="BE5573" t="s">
        <v>14918</v>
      </c>
      <c r="BF5573" t="s">
        <v>937</v>
      </c>
      <c r="BH5573">
        <v>170</v>
      </c>
      <c r="BI5573">
        <v>6200</v>
      </c>
      <c r="BJ5573" t="s">
        <v>8270</v>
      </c>
      <c r="BK5573" t="s">
        <v>937</v>
      </c>
    </row>
    <row r="5574" spans="43:63" x14ac:dyDescent="0.2">
      <c r="AQ5574">
        <v>163</v>
      </c>
      <c r="AR5574">
        <v>6210</v>
      </c>
      <c r="AS5574" t="s">
        <v>35513</v>
      </c>
      <c r="AT5574" t="s">
        <v>936</v>
      </c>
      <c r="AU5574">
        <v>163</v>
      </c>
      <c r="AV5574">
        <v>6210</v>
      </c>
      <c r="AW5574" t="s">
        <v>28615</v>
      </c>
      <c r="AX5574" t="s">
        <v>936</v>
      </c>
      <c r="AY5574">
        <v>167</v>
      </c>
      <c r="AZ5574">
        <v>6210</v>
      </c>
      <c r="BA5574" t="s">
        <v>21767</v>
      </c>
      <c r="BB5574" t="s">
        <v>936</v>
      </c>
      <c r="BC5574">
        <v>167</v>
      </c>
      <c r="BD5574">
        <v>6210</v>
      </c>
      <c r="BE5574" t="s">
        <v>14919</v>
      </c>
      <c r="BF5574" t="s">
        <v>936</v>
      </c>
      <c r="BH5574">
        <v>170</v>
      </c>
      <c r="BI5574">
        <v>6210</v>
      </c>
      <c r="BJ5574" t="s">
        <v>8271</v>
      </c>
      <c r="BK5574" t="s">
        <v>936</v>
      </c>
    </row>
    <row r="5575" spans="43:63" x14ac:dyDescent="0.2">
      <c r="AQ5575">
        <v>163</v>
      </c>
      <c r="AR5575">
        <v>6240</v>
      </c>
      <c r="AS5575" t="s">
        <v>35514</v>
      </c>
      <c r="AT5575" t="s">
        <v>936</v>
      </c>
      <c r="AU5575">
        <v>163</v>
      </c>
      <c r="AV5575">
        <v>6240</v>
      </c>
      <c r="AW5575" t="s">
        <v>28616</v>
      </c>
      <c r="AX5575" t="s">
        <v>936</v>
      </c>
      <c r="AY5575">
        <v>167</v>
      </c>
      <c r="AZ5575">
        <v>6240</v>
      </c>
      <c r="BA5575" t="s">
        <v>21768</v>
      </c>
      <c r="BB5575" t="s">
        <v>937</v>
      </c>
      <c r="BC5575">
        <v>167</v>
      </c>
      <c r="BD5575">
        <v>6240</v>
      </c>
      <c r="BE5575" t="s">
        <v>14920</v>
      </c>
      <c r="BF5575" t="s">
        <v>937</v>
      </c>
      <c r="BH5575">
        <v>170</v>
      </c>
      <c r="BI5575">
        <v>6240</v>
      </c>
      <c r="BJ5575" t="s">
        <v>8272</v>
      </c>
      <c r="BK5575" t="s">
        <v>937</v>
      </c>
    </row>
    <row r="5576" spans="43:63" x14ac:dyDescent="0.2">
      <c r="AQ5576">
        <v>163</v>
      </c>
      <c r="AR5576">
        <v>6250</v>
      </c>
      <c r="AS5576" t="s">
        <v>35515</v>
      </c>
      <c r="AT5576" t="s">
        <v>936</v>
      </c>
      <c r="AU5576">
        <v>163</v>
      </c>
      <c r="AV5576">
        <v>6250</v>
      </c>
      <c r="AW5576" t="s">
        <v>28617</v>
      </c>
      <c r="AX5576" t="s">
        <v>936</v>
      </c>
      <c r="AY5576">
        <v>167</v>
      </c>
      <c r="AZ5576">
        <v>6250</v>
      </c>
      <c r="BA5576" t="s">
        <v>21769</v>
      </c>
      <c r="BB5576" t="s">
        <v>936</v>
      </c>
      <c r="BC5576">
        <v>167</v>
      </c>
      <c r="BD5576">
        <v>6250</v>
      </c>
      <c r="BE5576" t="s">
        <v>14921</v>
      </c>
      <c r="BF5576" t="s">
        <v>936</v>
      </c>
      <c r="BH5576">
        <v>170</v>
      </c>
      <c r="BI5576">
        <v>6250</v>
      </c>
      <c r="BJ5576" t="s">
        <v>8273</v>
      </c>
      <c r="BK5576" t="s">
        <v>937</v>
      </c>
    </row>
    <row r="5577" spans="43:63" x14ac:dyDescent="0.2">
      <c r="AQ5577">
        <v>163</v>
      </c>
      <c r="AR5577">
        <v>6256</v>
      </c>
      <c r="AS5577" t="s">
        <v>35516</v>
      </c>
      <c r="AT5577" t="s">
        <v>936</v>
      </c>
      <c r="AU5577">
        <v>163</v>
      </c>
      <c r="AV5577">
        <v>6256</v>
      </c>
      <c r="AW5577" t="s">
        <v>28618</v>
      </c>
      <c r="AX5577" t="s">
        <v>936</v>
      </c>
      <c r="AY5577">
        <v>167</v>
      </c>
      <c r="AZ5577">
        <v>6256</v>
      </c>
      <c r="BA5577" t="s">
        <v>21770</v>
      </c>
      <c r="BB5577" t="s">
        <v>936</v>
      </c>
      <c r="BC5577">
        <v>167</v>
      </c>
      <c r="BD5577">
        <v>6256</v>
      </c>
      <c r="BE5577" t="s">
        <v>14922</v>
      </c>
      <c r="BF5577" t="s">
        <v>936</v>
      </c>
      <c r="BH5577">
        <v>170</v>
      </c>
      <c r="BI5577">
        <v>6256</v>
      </c>
      <c r="BJ5577" t="s">
        <v>8274</v>
      </c>
      <c r="BK5577" t="s">
        <v>937</v>
      </c>
    </row>
    <row r="5578" spans="43:63" x14ac:dyDescent="0.2">
      <c r="AQ5578">
        <v>163</v>
      </c>
      <c r="AR5578">
        <v>6260</v>
      </c>
      <c r="AS5578" t="s">
        <v>35517</v>
      </c>
      <c r="AT5578" t="s">
        <v>936</v>
      </c>
      <c r="AU5578">
        <v>163</v>
      </c>
      <c r="AV5578">
        <v>6260</v>
      </c>
      <c r="AW5578" t="s">
        <v>28619</v>
      </c>
      <c r="AX5578" t="s">
        <v>936</v>
      </c>
      <c r="AY5578">
        <v>167</v>
      </c>
      <c r="AZ5578">
        <v>6260</v>
      </c>
      <c r="BA5578" t="s">
        <v>21771</v>
      </c>
      <c r="BB5578" t="s">
        <v>937</v>
      </c>
      <c r="BC5578">
        <v>167</v>
      </c>
      <c r="BD5578">
        <v>6260</v>
      </c>
      <c r="BE5578" t="s">
        <v>14923</v>
      </c>
      <c r="BF5578" t="s">
        <v>937</v>
      </c>
      <c r="BH5578">
        <v>170</v>
      </c>
      <c r="BI5578">
        <v>6260</v>
      </c>
      <c r="BJ5578" t="s">
        <v>8275</v>
      </c>
      <c r="BK5578" t="s">
        <v>937</v>
      </c>
    </row>
    <row r="5579" spans="43:63" x14ac:dyDescent="0.2">
      <c r="AQ5579">
        <v>163</v>
      </c>
      <c r="AR5579">
        <v>6270</v>
      </c>
      <c r="AS5579" t="s">
        <v>35518</v>
      </c>
      <c r="AT5579" t="s">
        <v>937</v>
      </c>
      <c r="AU5579">
        <v>163</v>
      </c>
      <c r="AV5579">
        <v>6270</v>
      </c>
      <c r="AW5579" t="s">
        <v>28620</v>
      </c>
      <c r="AX5579" t="s">
        <v>937</v>
      </c>
      <c r="AY5579">
        <v>167</v>
      </c>
      <c r="AZ5579">
        <v>6270</v>
      </c>
      <c r="BA5579" t="s">
        <v>21772</v>
      </c>
      <c r="BB5579" t="s">
        <v>937</v>
      </c>
      <c r="BC5579">
        <v>167</v>
      </c>
      <c r="BD5579">
        <v>6270</v>
      </c>
      <c r="BE5579" t="s">
        <v>14924</v>
      </c>
      <c r="BF5579" t="s">
        <v>937</v>
      </c>
      <c r="BH5579">
        <v>170</v>
      </c>
      <c r="BI5579">
        <v>6270</v>
      </c>
      <c r="BJ5579" t="s">
        <v>8276</v>
      </c>
      <c r="BK5579" t="s">
        <v>937</v>
      </c>
    </row>
    <row r="5580" spans="43:63" x14ac:dyDescent="0.2">
      <c r="AQ5580">
        <v>163</v>
      </c>
      <c r="AR5580">
        <v>6280</v>
      </c>
      <c r="AS5580" t="s">
        <v>35519</v>
      </c>
      <c r="AT5580" t="s">
        <v>936</v>
      </c>
      <c r="AU5580">
        <v>163</v>
      </c>
      <c r="AV5580">
        <v>6280</v>
      </c>
      <c r="AW5580" t="s">
        <v>28621</v>
      </c>
      <c r="AX5580" t="s">
        <v>936</v>
      </c>
      <c r="AY5580">
        <v>167</v>
      </c>
      <c r="AZ5580">
        <v>6280</v>
      </c>
      <c r="BA5580" t="s">
        <v>21773</v>
      </c>
      <c r="BB5580" t="s">
        <v>936</v>
      </c>
      <c r="BC5580">
        <v>167</v>
      </c>
      <c r="BD5580">
        <v>6280</v>
      </c>
      <c r="BE5580" t="s">
        <v>14925</v>
      </c>
      <c r="BF5580" t="s">
        <v>936</v>
      </c>
      <c r="BH5580">
        <v>170</v>
      </c>
      <c r="BI5580">
        <v>6280</v>
      </c>
      <c r="BJ5580" t="s">
        <v>8277</v>
      </c>
      <c r="BK5580" t="s">
        <v>937</v>
      </c>
    </row>
    <row r="5581" spans="43:63" x14ac:dyDescent="0.2">
      <c r="AQ5581">
        <v>163</v>
      </c>
      <c r="AR5581">
        <v>6290</v>
      </c>
      <c r="AS5581" t="s">
        <v>35520</v>
      </c>
      <c r="AT5581" t="s">
        <v>936</v>
      </c>
      <c r="AU5581">
        <v>163</v>
      </c>
      <c r="AV5581">
        <v>6290</v>
      </c>
      <c r="AW5581" t="s">
        <v>28622</v>
      </c>
      <c r="AX5581" t="s">
        <v>936</v>
      </c>
      <c r="AY5581">
        <v>167</v>
      </c>
      <c r="AZ5581">
        <v>6290</v>
      </c>
      <c r="BA5581" t="s">
        <v>21774</v>
      </c>
      <c r="BB5581" t="s">
        <v>936</v>
      </c>
      <c r="BC5581">
        <v>167</v>
      </c>
      <c r="BD5581">
        <v>6290</v>
      </c>
      <c r="BE5581" t="s">
        <v>14926</v>
      </c>
      <c r="BF5581" t="s">
        <v>936</v>
      </c>
      <c r="BH5581">
        <v>170</v>
      </c>
      <c r="BI5581">
        <v>6290</v>
      </c>
      <c r="BJ5581" t="s">
        <v>8278</v>
      </c>
      <c r="BK5581" t="s">
        <v>936</v>
      </c>
    </row>
    <row r="5582" spans="43:63" x14ac:dyDescent="0.2">
      <c r="AQ5582">
        <v>163</v>
      </c>
      <c r="AR5582">
        <v>6300</v>
      </c>
      <c r="AS5582" t="s">
        <v>35521</v>
      </c>
      <c r="AT5582" t="s">
        <v>936</v>
      </c>
      <c r="AU5582">
        <v>163</v>
      </c>
      <c r="AV5582">
        <v>6300</v>
      </c>
      <c r="AW5582" t="s">
        <v>28623</v>
      </c>
      <c r="AX5582" t="s">
        <v>936</v>
      </c>
      <c r="AY5582">
        <v>167</v>
      </c>
      <c r="AZ5582">
        <v>6300</v>
      </c>
      <c r="BA5582" t="s">
        <v>21775</v>
      </c>
      <c r="BB5582" t="s">
        <v>936</v>
      </c>
      <c r="BC5582">
        <v>167</v>
      </c>
      <c r="BD5582">
        <v>6300</v>
      </c>
      <c r="BE5582" t="s">
        <v>14927</v>
      </c>
      <c r="BF5582" t="s">
        <v>936</v>
      </c>
      <c r="BH5582">
        <v>170</v>
      </c>
      <c r="BI5582">
        <v>6300</v>
      </c>
      <c r="BJ5582" t="s">
        <v>8279</v>
      </c>
      <c r="BK5582" t="s">
        <v>936</v>
      </c>
    </row>
    <row r="5583" spans="43:63" x14ac:dyDescent="0.2">
      <c r="AQ5583">
        <v>163</v>
      </c>
      <c r="AR5583">
        <v>6310</v>
      </c>
      <c r="AS5583" t="s">
        <v>35522</v>
      </c>
      <c r="AT5583" t="s">
        <v>936</v>
      </c>
      <c r="AU5583">
        <v>163</v>
      </c>
      <c r="AV5583">
        <v>6310</v>
      </c>
      <c r="AW5583" t="s">
        <v>28624</v>
      </c>
      <c r="AX5583" t="s">
        <v>936</v>
      </c>
      <c r="AY5583">
        <v>167</v>
      </c>
      <c r="AZ5583">
        <v>6310</v>
      </c>
      <c r="BA5583" t="s">
        <v>21776</v>
      </c>
      <c r="BB5583" t="s">
        <v>936</v>
      </c>
      <c r="BC5583">
        <v>167</v>
      </c>
      <c r="BD5583">
        <v>6310</v>
      </c>
      <c r="BE5583" t="s">
        <v>14928</v>
      </c>
      <c r="BF5583" t="s">
        <v>936</v>
      </c>
      <c r="BH5583">
        <v>170</v>
      </c>
      <c r="BI5583">
        <v>6310</v>
      </c>
      <c r="BJ5583" t="s">
        <v>8280</v>
      </c>
      <c r="BK5583" t="s">
        <v>936</v>
      </c>
    </row>
    <row r="5584" spans="43:63" x14ac:dyDescent="0.2">
      <c r="AQ5584">
        <v>163</v>
      </c>
      <c r="AR5584">
        <v>6320</v>
      </c>
      <c r="AS5584" t="s">
        <v>35523</v>
      </c>
      <c r="AT5584" t="s">
        <v>936</v>
      </c>
      <c r="AU5584">
        <v>163</v>
      </c>
      <c r="AV5584">
        <v>6320</v>
      </c>
      <c r="AW5584" t="s">
        <v>28625</v>
      </c>
      <c r="AX5584" t="s">
        <v>936</v>
      </c>
      <c r="AY5584">
        <v>167</v>
      </c>
      <c r="AZ5584">
        <v>6320</v>
      </c>
      <c r="BA5584" t="s">
        <v>21777</v>
      </c>
      <c r="BB5584" t="s">
        <v>936</v>
      </c>
      <c r="BC5584">
        <v>167</v>
      </c>
      <c r="BD5584">
        <v>6320</v>
      </c>
      <c r="BE5584" t="s">
        <v>14929</v>
      </c>
      <c r="BF5584" t="s">
        <v>936</v>
      </c>
      <c r="BH5584">
        <v>170</v>
      </c>
      <c r="BI5584">
        <v>6320</v>
      </c>
      <c r="BJ5584" t="s">
        <v>8281</v>
      </c>
      <c r="BK5584" t="s">
        <v>936</v>
      </c>
    </row>
    <row r="5585" spans="43:63" x14ac:dyDescent="0.2">
      <c r="AQ5585">
        <v>163</v>
      </c>
      <c r="AR5585">
        <v>6330</v>
      </c>
      <c r="AS5585" t="s">
        <v>35524</v>
      </c>
      <c r="AT5585" t="s">
        <v>936</v>
      </c>
      <c r="AU5585">
        <v>163</v>
      </c>
      <c r="AV5585">
        <v>6330</v>
      </c>
      <c r="AW5585" t="s">
        <v>28626</v>
      </c>
      <c r="AX5585" t="s">
        <v>936</v>
      </c>
      <c r="AY5585">
        <v>167</v>
      </c>
      <c r="AZ5585">
        <v>6330</v>
      </c>
      <c r="BA5585" t="s">
        <v>21778</v>
      </c>
      <c r="BB5585" t="s">
        <v>936</v>
      </c>
      <c r="BC5585">
        <v>167</v>
      </c>
      <c r="BD5585">
        <v>6330</v>
      </c>
      <c r="BE5585" t="s">
        <v>14930</v>
      </c>
      <c r="BF5585" t="s">
        <v>936</v>
      </c>
      <c r="BH5585">
        <v>170</v>
      </c>
      <c r="BI5585">
        <v>6330</v>
      </c>
      <c r="BJ5585" t="s">
        <v>8282</v>
      </c>
      <c r="BK5585" t="s">
        <v>936</v>
      </c>
    </row>
    <row r="5586" spans="43:63" x14ac:dyDescent="0.2">
      <c r="AQ5586">
        <v>163</v>
      </c>
      <c r="AR5586">
        <v>6340</v>
      </c>
      <c r="AS5586" t="s">
        <v>35525</v>
      </c>
      <c r="AT5586" t="s">
        <v>936</v>
      </c>
      <c r="AU5586">
        <v>163</v>
      </c>
      <c r="AV5586">
        <v>6340</v>
      </c>
      <c r="AW5586" t="s">
        <v>28627</v>
      </c>
      <c r="AX5586" t="s">
        <v>936</v>
      </c>
      <c r="AY5586">
        <v>167</v>
      </c>
      <c r="AZ5586">
        <v>6340</v>
      </c>
      <c r="BA5586" t="s">
        <v>21779</v>
      </c>
      <c r="BB5586" t="s">
        <v>936</v>
      </c>
      <c r="BC5586">
        <v>167</v>
      </c>
      <c r="BD5586">
        <v>6340</v>
      </c>
      <c r="BE5586" t="s">
        <v>14931</v>
      </c>
      <c r="BF5586" t="s">
        <v>936</v>
      </c>
      <c r="BH5586">
        <v>170</v>
      </c>
      <c r="BI5586">
        <v>6340</v>
      </c>
      <c r="BJ5586" t="s">
        <v>8283</v>
      </c>
      <c r="BK5586" t="s">
        <v>936</v>
      </c>
    </row>
    <row r="5587" spans="43:63" x14ac:dyDescent="0.2">
      <c r="AQ5587">
        <v>163</v>
      </c>
      <c r="AR5587">
        <v>6350</v>
      </c>
      <c r="AS5587" t="s">
        <v>35526</v>
      </c>
      <c r="AT5587" t="s">
        <v>936</v>
      </c>
      <c r="AU5587">
        <v>163</v>
      </c>
      <c r="AV5587">
        <v>6350</v>
      </c>
      <c r="AW5587" t="s">
        <v>28628</v>
      </c>
      <c r="AX5587" t="s">
        <v>936</v>
      </c>
      <c r="AY5587">
        <v>167</v>
      </c>
      <c r="AZ5587">
        <v>6350</v>
      </c>
      <c r="BA5587" t="s">
        <v>21780</v>
      </c>
      <c r="BB5587" t="s">
        <v>936</v>
      </c>
      <c r="BC5587">
        <v>167</v>
      </c>
      <c r="BD5587">
        <v>6350</v>
      </c>
      <c r="BE5587" t="s">
        <v>14932</v>
      </c>
      <c r="BF5587" t="s">
        <v>936</v>
      </c>
      <c r="BH5587">
        <v>170</v>
      </c>
      <c r="BI5587">
        <v>6350</v>
      </c>
      <c r="BJ5587" t="s">
        <v>8284</v>
      </c>
      <c r="BK5587" t="s">
        <v>936</v>
      </c>
    </row>
    <row r="5588" spans="43:63" x14ac:dyDescent="0.2">
      <c r="AQ5588">
        <v>163</v>
      </c>
      <c r="AR5588">
        <v>6360</v>
      </c>
      <c r="AS5588" t="s">
        <v>35527</v>
      </c>
      <c r="AT5588" t="s">
        <v>936</v>
      </c>
      <c r="AU5588">
        <v>163</v>
      </c>
      <c r="AV5588">
        <v>6360</v>
      </c>
      <c r="AW5588" t="s">
        <v>28629</v>
      </c>
      <c r="AX5588" t="s">
        <v>936</v>
      </c>
      <c r="AY5588">
        <v>167</v>
      </c>
      <c r="AZ5588">
        <v>6360</v>
      </c>
      <c r="BA5588" t="s">
        <v>21781</v>
      </c>
      <c r="BB5588" t="s">
        <v>936</v>
      </c>
      <c r="BC5588">
        <v>167</v>
      </c>
      <c r="BD5588">
        <v>6360</v>
      </c>
      <c r="BE5588" t="s">
        <v>14933</v>
      </c>
      <c r="BF5588" t="s">
        <v>936</v>
      </c>
      <c r="BH5588">
        <v>170</v>
      </c>
      <c r="BI5588">
        <v>6360</v>
      </c>
      <c r="BJ5588" t="s">
        <v>8285</v>
      </c>
      <c r="BK5588" t="s">
        <v>936</v>
      </c>
    </row>
    <row r="5589" spans="43:63" x14ac:dyDescent="0.2">
      <c r="AQ5589">
        <v>163</v>
      </c>
      <c r="AR5589">
        <v>7205</v>
      </c>
      <c r="AS5589" t="s">
        <v>35528</v>
      </c>
      <c r="AT5589" t="s">
        <v>936</v>
      </c>
      <c r="AU5589">
        <v>163</v>
      </c>
      <c r="AV5589">
        <v>7205</v>
      </c>
      <c r="AW5589" t="s">
        <v>28630</v>
      </c>
      <c r="AX5589" t="s">
        <v>936</v>
      </c>
      <c r="AY5589">
        <v>167</v>
      </c>
      <c r="AZ5589">
        <v>7205</v>
      </c>
      <c r="BA5589" t="s">
        <v>21782</v>
      </c>
      <c r="BB5589" t="s">
        <v>936</v>
      </c>
      <c r="BC5589">
        <v>167</v>
      </c>
      <c r="BD5589">
        <v>7205</v>
      </c>
      <c r="BE5589" t="s">
        <v>14934</v>
      </c>
      <c r="BF5589" t="s">
        <v>936</v>
      </c>
      <c r="BH5589">
        <v>170</v>
      </c>
      <c r="BI5589">
        <v>7205</v>
      </c>
      <c r="BJ5589" t="s">
        <v>8286</v>
      </c>
      <c r="BK5589" t="s">
        <v>937</v>
      </c>
    </row>
    <row r="5590" spans="43:63" x14ac:dyDescent="0.2">
      <c r="AQ5590">
        <v>163</v>
      </c>
      <c r="AR5590">
        <v>7206</v>
      </c>
      <c r="AS5590" t="s">
        <v>35529</v>
      </c>
      <c r="AT5590" t="s">
        <v>936</v>
      </c>
      <c r="AU5590">
        <v>163</v>
      </c>
      <c r="AV5590">
        <v>7206</v>
      </c>
      <c r="AW5590" t="s">
        <v>28631</v>
      </c>
      <c r="AX5590" t="s">
        <v>936</v>
      </c>
      <c r="AY5590">
        <v>167</v>
      </c>
      <c r="AZ5590">
        <v>7206</v>
      </c>
      <c r="BA5590" t="s">
        <v>21783</v>
      </c>
      <c r="BB5590" t="s">
        <v>936</v>
      </c>
      <c r="BC5590">
        <v>167</v>
      </c>
      <c r="BD5590">
        <v>7206</v>
      </c>
      <c r="BE5590" t="s">
        <v>14935</v>
      </c>
      <c r="BF5590" t="s">
        <v>936</v>
      </c>
      <c r="BH5590">
        <v>170</v>
      </c>
      <c r="BI5590">
        <v>7206</v>
      </c>
      <c r="BJ5590" t="s">
        <v>8287</v>
      </c>
      <c r="BK5590" t="s">
        <v>937</v>
      </c>
    </row>
    <row r="5591" spans="43:63" x14ac:dyDescent="0.2">
      <c r="AQ5591">
        <v>163</v>
      </c>
      <c r="AR5591">
        <v>7207</v>
      </c>
      <c r="AS5591" t="s">
        <v>35530</v>
      </c>
      <c r="AT5591" t="s">
        <v>936</v>
      </c>
      <c r="AU5591">
        <v>163</v>
      </c>
      <c r="AV5591">
        <v>7207</v>
      </c>
      <c r="AW5591" t="s">
        <v>28632</v>
      </c>
      <c r="AX5591" t="s">
        <v>936</v>
      </c>
      <c r="AY5591">
        <v>167</v>
      </c>
      <c r="AZ5591">
        <v>7207</v>
      </c>
      <c r="BA5591" t="s">
        <v>21784</v>
      </c>
      <c r="BB5591" t="s">
        <v>936</v>
      </c>
      <c r="BC5591">
        <v>167</v>
      </c>
      <c r="BD5591">
        <v>7207</v>
      </c>
      <c r="BE5591" t="s">
        <v>14936</v>
      </c>
      <c r="BF5591" t="s">
        <v>936</v>
      </c>
      <c r="BH5591">
        <v>170</v>
      </c>
      <c r="BI5591">
        <v>7207</v>
      </c>
      <c r="BJ5591" t="s">
        <v>8288</v>
      </c>
      <c r="BK5591" t="s">
        <v>937</v>
      </c>
    </row>
    <row r="5592" spans="43:63" x14ac:dyDescent="0.2">
      <c r="AQ5592">
        <v>163</v>
      </c>
      <c r="AR5592">
        <v>7210</v>
      </c>
      <c r="AS5592" t="s">
        <v>35531</v>
      </c>
      <c r="AT5592" t="s">
        <v>938</v>
      </c>
      <c r="AU5592">
        <v>163</v>
      </c>
      <c r="AV5592">
        <v>7210</v>
      </c>
      <c r="AW5592" t="s">
        <v>28633</v>
      </c>
      <c r="AX5592" t="s">
        <v>938</v>
      </c>
      <c r="AY5592">
        <v>167</v>
      </c>
      <c r="AZ5592">
        <v>7210</v>
      </c>
      <c r="BA5592" t="s">
        <v>21785</v>
      </c>
      <c r="BB5592" t="s">
        <v>938</v>
      </c>
      <c r="BC5592">
        <v>167</v>
      </c>
      <c r="BD5592">
        <v>7210</v>
      </c>
      <c r="BE5592" t="s">
        <v>14937</v>
      </c>
      <c r="BF5592" t="s">
        <v>938</v>
      </c>
      <c r="BH5592">
        <v>170</v>
      </c>
      <c r="BI5592">
        <v>7210</v>
      </c>
      <c r="BJ5592" t="s">
        <v>8289</v>
      </c>
      <c r="BK5592" t="s">
        <v>937</v>
      </c>
    </row>
    <row r="5593" spans="43:63" x14ac:dyDescent="0.2">
      <c r="AQ5593">
        <v>163</v>
      </c>
      <c r="AR5593">
        <v>8073</v>
      </c>
      <c r="AS5593" t="s">
        <v>35532</v>
      </c>
      <c r="AT5593" t="s">
        <v>936</v>
      </c>
      <c r="AU5593">
        <v>163</v>
      </c>
      <c r="AV5593">
        <v>8073</v>
      </c>
      <c r="AW5593" t="s">
        <v>28634</v>
      </c>
      <c r="AX5593" t="s">
        <v>936</v>
      </c>
      <c r="AY5593">
        <v>167</v>
      </c>
      <c r="AZ5593">
        <v>8073</v>
      </c>
      <c r="BA5593" t="s">
        <v>21786</v>
      </c>
      <c r="BB5593" t="s">
        <v>936</v>
      </c>
      <c r="BC5593">
        <v>167</v>
      </c>
      <c r="BD5593">
        <v>8073</v>
      </c>
      <c r="BE5593" t="s">
        <v>14938</v>
      </c>
      <c r="BF5593" t="s">
        <v>936</v>
      </c>
      <c r="BH5593">
        <v>170</v>
      </c>
      <c r="BI5593">
        <v>8073</v>
      </c>
      <c r="BJ5593" t="s">
        <v>8290</v>
      </c>
      <c r="BK5593" t="s">
        <v>936</v>
      </c>
    </row>
    <row r="5594" spans="43:63" x14ac:dyDescent="0.2">
      <c r="AQ5594">
        <v>163</v>
      </c>
      <c r="AR5594">
        <v>8074</v>
      </c>
      <c r="AS5594" t="s">
        <v>35533</v>
      </c>
      <c r="AT5594" t="s">
        <v>936</v>
      </c>
      <c r="AU5594">
        <v>163</v>
      </c>
      <c r="AV5594">
        <v>8074</v>
      </c>
      <c r="AW5594" t="s">
        <v>28635</v>
      </c>
      <c r="AX5594" t="s">
        <v>937</v>
      </c>
      <c r="AY5594">
        <v>167</v>
      </c>
      <c r="AZ5594">
        <v>8074</v>
      </c>
      <c r="BA5594" t="s">
        <v>21787</v>
      </c>
      <c r="BB5594" t="s">
        <v>937</v>
      </c>
      <c r="BC5594">
        <v>167</v>
      </c>
      <c r="BD5594">
        <v>8074</v>
      </c>
      <c r="BE5594" t="s">
        <v>14939</v>
      </c>
      <c r="BF5594" t="s">
        <v>937</v>
      </c>
      <c r="BH5594">
        <v>170</v>
      </c>
      <c r="BI5594">
        <v>8074</v>
      </c>
      <c r="BJ5594" t="s">
        <v>8291</v>
      </c>
      <c r="BK5594" t="s">
        <v>937</v>
      </c>
    </row>
    <row r="5595" spans="43:63" x14ac:dyDescent="0.2">
      <c r="AQ5595">
        <v>163</v>
      </c>
      <c r="AR5595">
        <v>8075</v>
      </c>
      <c r="AS5595" t="s">
        <v>35534</v>
      </c>
      <c r="AT5595" t="s">
        <v>936</v>
      </c>
      <c r="AU5595">
        <v>163</v>
      </c>
      <c r="AV5595">
        <v>8075</v>
      </c>
      <c r="AW5595" t="s">
        <v>28636</v>
      </c>
      <c r="AX5595" t="s">
        <v>936</v>
      </c>
      <c r="AY5595">
        <v>167</v>
      </c>
      <c r="AZ5595">
        <v>8075</v>
      </c>
      <c r="BA5595" t="s">
        <v>21788</v>
      </c>
      <c r="BB5595" t="s">
        <v>936</v>
      </c>
      <c r="BC5595">
        <v>167</v>
      </c>
      <c r="BD5595">
        <v>8075</v>
      </c>
      <c r="BE5595" t="s">
        <v>14940</v>
      </c>
      <c r="BF5595" t="s">
        <v>936</v>
      </c>
      <c r="BH5595">
        <v>170</v>
      </c>
      <c r="BI5595">
        <v>8075</v>
      </c>
      <c r="BJ5595" t="s">
        <v>8292</v>
      </c>
      <c r="BK5595" t="s">
        <v>937</v>
      </c>
    </row>
    <row r="5596" spans="43:63" x14ac:dyDescent="0.2">
      <c r="AQ5596">
        <v>163</v>
      </c>
      <c r="AR5596">
        <v>8076</v>
      </c>
      <c r="AS5596" t="s">
        <v>35535</v>
      </c>
      <c r="AT5596" t="s">
        <v>937</v>
      </c>
      <c r="AU5596">
        <v>163</v>
      </c>
      <c r="AV5596">
        <v>8076</v>
      </c>
      <c r="AW5596" t="s">
        <v>28637</v>
      </c>
      <c r="AX5596" t="s">
        <v>937</v>
      </c>
      <c r="AY5596">
        <v>167</v>
      </c>
      <c r="AZ5596">
        <v>8076</v>
      </c>
      <c r="BA5596" t="s">
        <v>21789</v>
      </c>
      <c r="BB5596" t="s">
        <v>937</v>
      </c>
      <c r="BC5596">
        <v>167</v>
      </c>
      <c r="BD5596">
        <v>8076</v>
      </c>
      <c r="BE5596" t="s">
        <v>14941</v>
      </c>
      <c r="BF5596" t="s">
        <v>937</v>
      </c>
      <c r="BH5596">
        <v>170</v>
      </c>
      <c r="BI5596">
        <v>8076</v>
      </c>
      <c r="BJ5596" t="s">
        <v>8293</v>
      </c>
      <c r="BK5596" t="s">
        <v>936</v>
      </c>
    </row>
    <row r="5597" spans="43:63" x14ac:dyDescent="0.2">
      <c r="AQ5597">
        <v>163</v>
      </c>
      <c r="AR5597">
        <v>8077</v>
      </c>
      <c r="AS5597" t="s">
        <v>35536</v>
      </c>
      <c r="AT5597" t="s">
        <v>937</v>
      </c>
      <c r="AU5597">
        <v>163</v>
      </c>
      <c r="AV5597">
        <v>8077</v>
      </c>
      <c r="AW5597" t="s">
        <v>28638</v>
      </c>
      <c r="AX5597" t="s">
        <v>937</v>
      </c>
      <c r="AY5597">
        <v>167</v>
      </c>
      <c r="AZ5597">
        <v>8077</v>
      </c>
      <c r="BA5597" t="s">
        <v>21790</v>
      </c>
      <c r="BB5597" t="s">
        <v>937</v>
      </c>
      <c r="BC5597">
        <v>167</v>
      </c>
      <c r="BD5597">
        <v>8077</v>
      </c>
      <c r="BE5597" t="s">
        <v>14942</v>
      </c>
      <c r="BF5597" t="s">
        <v>937</v>
      </c>
      <c r="BH5597">
        <v>170</v>
      </c>
      <c r="BI5597">
        <v>8077</v>
      </c>
      <c r="BJ5597" t="s">
        <v>8294</v>
      </c>
      <c r="BK5597" t="s">
        <v>937</v>
      </c>
    </row>
    <row r="5598" spans="43:63" x14ac:dyDescent="0.2">
      <c r="AQ5598">
        <v>163</v>
      </c>
      <c r="AR5598">
        <v>8078</v>
      </c>
      <c r="AS5598" t="s">
        <v>35537</v>
      </c>
      <c r="AT5598" t="s">
        <v>937</v>
      </c>
      <c r="AU5598">
        <v>163</v>
      </c>
      <c r="AV5598">
        <v>8078</v>
      </c>
      <c r="AW5598" t="s">
        <v>28639</v>
      </c>
      <c r="AX5598" t="s">
        <v>937</v>
      </c>
      <c r="AY5598">
        <v>167</v>
      </c>
      <c r="AZ5598">
        <v>8078</v>
      </c>
      <c r="BA5598" t="s">
        <v>21791</v>
      </c>
      <c r="BB5598" t="s">
        <v>937</v>
      </c>
      <c r="BC5598">
        <v>167</v>
      </c>
      <c r="BD5598">
        <v>8078</v>
      </c>
      <c r="BE5598" t="s">
        <v>14943</v>
      </c>
      <c r="BF5598" t="s">
        <v>937</v>
      </c>
      <c r="BH5598">
        <v>170</v>
      </c>
      <c r="BI5598">
        <v>8078</v>
      </c>
      <c r="BJ5598" t="s">
        <v>8295</v>
      </c>
      <c r="BK5598" t="s">
        <v>937</v>
      </c>
    </row>
    <row r="5599" spans="43:63" x14ac:dyDescent="0.2">
      <c r="AQ5599">
        <v>163</v>
      </c>
      <c r="AR5599">
        <v>8079</v>
      </c>
      <c r="AS5599" t="s">
        <v>35538</v>
      </c>
      <c r="AT5599" t="s">
        <v>937</v>
      </c>
      <c r="AU5599">
        <v>163</v>
      </c>
      <c r="AV5599">
        <v>8079</v>
      </c>
      <c r="AW5599" t="s">
        <v>28640</v>
      </c>
      <c r="AX5599" t="s">
        <v>937</v>
      </c>
      <c r="AY5599">
        <v>167</v>
      </c>
      <c r="AZ5599">
        <v>8079</v>
      </c>
      <c r="BA5599" t="s">
        <v>21792</v>
      </c>
      <c r="BB5599" t="s">
        <v>937</v>
      </c>
      <c r="BC5599">
        <v>167</v>
      </c>
      <c r="BD5599">
        <v>8079</v>
      </c>
      <c r="BE5599" t="s">
        <v>14944</v>
      </c>
      <c r="BF5599" t="s">
        <v>937</v>
      </c>
      <c r="BH5599">
        <v>170</v>
      </c>
      <c r="BI5599">
        <v>8079</v>
      </c>
      <c r="BJ5599" t="s">
        <v>8296</v>
      </c>
      <c r="BK5599" t="s">
        <v>937</v>
      </c>
    </row>
    <row r="5600" spans="43:63" x14ac:dyDescent="0.2">
      <c r="AQ5600">
        <v>163</v>
      </c>
      <c r="AR5600">
        <v>8080</v>
      </c>
      <c r="AS5600" t="s">
        <v>35539</v>
      </c>
      <c r="AT5600" t="s">
        <v>937</v>
      </c>
      <c r="AU5600">
        <v>163</v>
      </c>
      <c r="AV5600">
        <v>8080</v>
      </c>
      <c r="AW5600" t="s">
        <v>28641</v>
      </c>
      <c r="AX5600" t="s">
        <v>937</v>
      </c>
      <c r="AY5600">
        <v>167</v>
      </c>
      <c r="AZ5600">
        <v>8080</v>
      </c>
      <c r="BA5600" t="s">
        <v>21793</v>
      </c>
      <c r="BB5600" t="s">
        <v>937</v>
      </c>
      <c r="BC5600">
        <v>167</v>
      </c>
      <c r="BD5600">
        <v>8080</v>
      </c>
      <c r="BE5600" t="s">
        <v>14945</v>
      </c>
      <c r="BF5600" t="s">
        <v>937</v>
      </c>
      <c r="BH5600">
        <v>170</v>
      </c>
      <c r="BI5600">
        <v>8080</v>
      </c>
      <c r="BJ5600" t="s">
        <v>8297</v>
      </c>
      <c r="BK5600" t="s">
        <v>937</v>
      </c>
    </row>
    <row r="5601" spans="43:63" x14ac:dyDescent="0.2">
      <c r="AQ5601">
        <v>163</v>
      </c>
      <c r="AR5601">
        <v>8081</v>
      </c>
      <c r="AS5601" t="s">
        <v>35540</v>
      </c>
      <c r="AT5601" t="s">
        <v>936</v>
      </c>
      <c r="AU5601">
        <v>163</v>
      </c>
      <c r="AV5601">
        <v>8081</v>
      </c>
      <c r="AW5601" t="s">
        <v>28642</v>
      </c>
      <c r="AX5601" t="s">
        <v>936</v>
      </c>
      <c r="AY5601">
        <v>167</v>
      </c>
      <c r="AZ5601">
        <v>8081</v>
      </c>
      <c r="BA5601" t="s">
        <v>21794</v>
      </c>
      <c r="BB5601" t="s">
        <v>936</v>
      </c>
      <c r="BC5601">
        <v>167</v>
      </c>
      <c r="BD5601">
        <v>8081</v>
      </c>
      <c r="BE5601" t="s">
        <v>14946</v>
      </c>
      <c r="BF5601" t="s">
        <v>936</v>
      </c>
      <c r="BH5601">
        <v>170</v>
      </c>
      <c r="BI5601">
        <v>8081</v>
      </c>
      <c r="BJ5601" t="s">
        <v>8298</v>
      </c>
      <c r="BK5601" t="s">
        <v>937</v>
      </c>
    </row>
    <row r="5602" spans="43:63" x14ac:dyDescent="0.2">
      <c r="AQ5602">
        <v>163</v>
      </c>
      <c r="AR5602">
        <v>8082</v>
      </c>
      <c r="AS5602" t="s">
        <v>35541</v>
      </c>
      <c r="AT5602" t="s">
        <v>937</v>
      </c>
      <c r="AU5602">
        <v>163</v>
      </c>
      <c r="AV5602">
        <v>8082</v>
      </c>
      <c r="AW5602" t="s">
        <v>28643</v>
      </c>
      <c r="AX5602" t="s">
        <v>937</v>
      </c>
      <c r="AY5602">
        <v>167</v>
      </c>
      <c r="AZ5602">
        <v>8082</v>
      </c>
      <c r="BA5602" t="s">
        <v>21795</v>
      </c>
      <c r="BB5602" t="s">
        <v>937</v>
      </c>
      <c r="BC5602">
        <v>167</v>
      </c>
      <c r="BD5602">
        <v>8082</v>
      </c>
      <c r="BE5602" t="s">
        <v>14947</v>
      </c>
      <c r="BF5602" t="s">
        <v>937</v>
      </c>
      <c r="BH5602">
        <v>170</v>
      </c>
      <c r="BI5602">
        <v>8082</v>
      </c>
      <c r="BJ5602" t="s">
        <v>8299</v>
      </c>
      <c r="BK5602" t="s">
        <v>937</v>
      </c>
    </row>
    <row r="5603" spans="43:63" x14ac:dyDescent="0.2">
      <c r="AQ5603">
        <v>163</v>
      </c>
      <c r="AR5603">
        <v>8083</v>
      </c>
      <c r="AS5603" t="s">
        <v>35542</v>
      </c>
      <c r="AT5603" t="s">
        <v>936</v>
      </c>
      <c r="AU5603">
        <v>163</v>
      </c>
      <c r="AV5603">
        <v>8083</v>
      </c>
      <c r="AW5603" t="s">
        <v>28644</v>
      </c>
      <c r="AX5603" t="s">
        <v>936</v>
      </c>
      <c r="AY5603">
        <v>167</v>
      </c>
      <c r="AZ5603">
        <v>8083</v>
      </c>
      <c r="BA5603" t="s">
        <v>21796</v>
      </c>
      <c r="BB5603" t="s">
        <v>937</v>
      </c>
      <c r="BC5603">
        <v>167</v>
      </c>
      <c r="BD5603">
        <v>8083</v>
      </c>
      <c r="BE5603" t="s">
        <v>14948</v>
      </c>
      <c r="BF5603" t="s">
        <v>937</v>
      </c>
      <c r="BH5603">
        <v>170</v>
      </c>
      <c r="BI5603">
        <v>8083</v>
      </c>
      <c r="BJ5603" t="s">
        <v>8300</v>
      </c>
      <c r="BK5603" t="s">
        <v>937</v>
      </c>
    </row>
    <row r="5604" spans="43:63" x14ac:dyDescent="0.2">
      <c r="AQ5604">
        <v>163</v>
      </c>
      <c r="AR5604">
        <v>8084</v>
      </c>
      <c r="AS5604" t="s">
        <v>35543</v>
      </c>
      <c r="AT5604" t="s">
        <v>937</v>
      </c>
      <c r="AU5604">
        <v>163</v>
      </c>
      <c r="AV5604">
        <v>8084</v>
      </c>
      <c r="AW5604" t="s">
        <v>28645</v>
      </c>
      <c r="AX5604" t="s">
        <v>937</v>
      </c>
      <c r="AY5604">
        <v>167</v>
      </c>
      <c r="AZ5604">
        <v>8084</v>
      </c>
      <c r="BA5604" t="s">
        <v>21797</v>
      </c>
      <c r="BB5604" t="s">
        <v>937</v>
      </c>
      <c r="BC5604">
        <v>167</v>
      </c>
      <c r="BD5604">
        <v>8084</v>
      </c>
      <c r="BE5604" t="s">
        <v>14949</v>
      </c>
      <c r="BF5604" t="s">
        <v>937</v>
      </c>
      <c r="BH5604">
        <v>170</v>
      </c>
      <c r="BI5604">
        <v>8084</v>
      </c>
      <c r="BJ5604" t="s">
        <v>8301</v>
      </c>
      <c r="BK5604" t="s">
        <v>937</v>
      </c>
    </row>
    <row r="5605" spans="43:63" x14ac:dyDescent="0.2">
      <c r="AQ5605">
        <v>167</v>
      </c>
      <c r="AR5605">
        <v>6010</v>
      </c>
      <c r="AS5605" t="s">
        <v>35544</v>
      </c>
      <c r="AT5605" t="s">
        <v>937</v>
      </c>
      <c r="AU5605">
        <v>167</v>
      </c>
      <c r="AV5605">
        <v>6010</v>
      </c>
      <c r="AW5605" t="s">
        <v>28646</v>
      </c>
      <c r="AX5605" t="s">
        <v>937</v>
      </c>
      <c r="AY5605">
        <v>168</v>
      </c>
      <c r="AZ5605">
        <v>6010</v>
      </c>
      <c r="BA5605" t="s">
        <v>21798</v>
      </c>
      <c r="BB5605" t="s">
        <v>937</v>
      </c>
      <c r="BC5605">
        <v>168</v>
      </c>
      <c r="BD5605">
        <v>6010</v>
      </c>
      <c r="BE5605" t="s">
        <v>14950</v>
      </c>
      <c r="BF5605" t="s">
        <v>937</v>
      </c>
      <c r="BH5605">
        <v>171</v>
      </c>
      <c r="BI5605">
        <v>6010</v>
      </c>
      <c r="BJ5605" t="s">
        <v>8302</v>
      </c>
      <c r="BK5605" t="s">
        <v>937</v>
      </c>
    </row>
    <row r="5606" spans="43:63" x14ac:dyDescent="0.2">
      <c r="AQ5606">
        <v>167</v>
      </c>
      <c r="AR5606">
        <v>6020</v>
      </c>
      <c r="AS5606" t="s">
        <v>35545</v>
      </c>
      <c r="AT5606" t="s">
        <v>937</v>
      </c>
      <c r="AU5606">
        <v>167</v>
      </c>
      <c r="AV5606">
        <v>6020</v>
      </c>
      <c r="AW5606" t="s">
        <v>28647</v>
      </c>
      <c r="AX5606" t="s">
        <v>937</v>
      </c>
      <c r="AY5606">
        <v>168</v>
      </c>
      <c r="AZ5606">
        <v>6020</v>
      </c>
      <c r="BA5606" t="s">
        <v>21799</v>
      </c>
      <c r="BB5606" t="s">
        <v>937</v>
      </c>
      <c r="BC5606">
        <v>168</v>
      </c>
      <c r="BD5606">
        <v>6020</v>
      </c>
      <c r="BE5606" t="s">
        <v>14951</v>
      </c>
      <c r="BF5606" t="s">
        <v>937</v>
      </c>
      <c r="BH5606">
        <v>171</v>
      </c>
      <c r="BI5606">
        <v>6020</v>
      </c>
      <c r="BJ5606" t="s">
        <v>8303</v>
      </c>
      <c r="BK5606" t="s">
        <v>937</v>
      </c>
    </row>
    <row r="5607" spans="43:63" x14ac:dyDescent="0.2">
      <c r="AQ5607">
        <v>167</v>
      </c>
      <c r="AR5607">
        <v>6030</v>
      </c>
      <c r="AS5607" t="s">
        <v>35546</v>
      </c>
      <c r="AT5607" t="s">
        <v>937</v>
      </c>
      <c r="AU5607">
        <v>167</v>
      </c>
      <c r="AV5607">
        <v>6030</v>
      </c>
      <c r="AW5607" t="s">
        <v>28648</v>
      </c>
      <c r="AX5607" t="s">
        <v>937</v>
      </c>
      <c r="AY5607">
        <v>168</v>
      </c>
      <c r="AZ5607">
        <v>6030</v>
      </c>
      <c r="BA5607" t="s">
        <v>21800</v>
      </c>
      <c r="BB5607" t="s">
        <v>938</v>
      </c>
      <c r="BC5607">
        <v>168</v>
      </c>
      <c r="BD5607">
        <v>6030</v>
      </c>
      <c r="BE5607" t="s">
        <v>14952</v>
      </c>
      <c r="BF5607" t="s">
        <v>938</v>
      </c>
      <c r="BH5607">
        <v>171</v>
      </c>
      <c r="BI5607">
        <v>6030</v>
      </c>
      <c r="BJ5607" t="s">
        <v>8304</v>
      </c>
      <c r="BK5607" t="s">
        <v>937</v>
      </c>
    </row>
    <row r="5608" spans="43:63" x14ac:dyDescent="0.2">
      <c r="AQ5608">
        <v>167</v>
      </c>
      <c r="AR5608">
        <v>6040</v>
      </c>
      <c r="AS5608" t="s">
        <v>35547</v>
      </c>
      <c r="AT5608" t="s">
        <v>937</v>
      </c>
      <c r="AU5608">
        <v>167</v>
      </c>
      <c r="AV5608">
        <v>6040</v>
      </c>
      <c r="AW5608" t="s">
        <v>28649</v>
      </c>
      <c r="AX5608" t="s">
        <v>937</v>
      </c>
      <c r="AY5608">
        <v>168</v>
      </c>
      <c r="AZ5608">
        <v>6040</v>
      </c>
      <c r="BA5608" t="s">
        <v>21801</v>
      </c>
      <c r="BB5608" t="s">
        <v>937</v>
      </c>
      <c r="BC5608">
        <v>168</v>
      </c>
      <c r="BD5608">
        <v>6040</v>
      </c>
      <c r="BE5608" t="s">
        <v>14953</v>
      </c>
      <c r="BF5608" t="s">
        <v>937</v>
      </c>
      <c r="BH5608">
        <v>171</v>
      </c>
      <c r="BI5608">
        <v>6040</v>
      </c>
      <c r="BJ5608" t="s">
        <v>8305</v>
      </c>
      <c r="BK5608" t="s">
        <v>937</v>
      </c>
    </row>
    <row r="5609" spans="43:63" x14ac:dyDescent="0.2">
      <c r="AQ5609">
        <v>167</v>
      </c>
      <c r="AR5609">
        <v>6070</v>
      </c>
      <c r="AS5609" t="s">
        <v>35548</v>
      </c>
      <c r="AT5609" t="s">
        <v>937</v>
      </c>
      <c r="AU5609">
        <v>167</v>
      </c>
      <c r="AV5609">
        <v>6070</v>
      </c>
      <c r="AW5609" t="s">
        <v>28650</v>
      </c>
      <c r="AX5609" t="s">
        <v>937</v>
      </c>
      <c r="AY5609">
        <v>168</v>
      </c>
      <c r="AZ5609">
        <v>6070</v>
      </c>
      <c r="BA5609" t="s">
        <v>21802</v>
      </c>
      <c r="BB5609" t="s">
        <v>936</v>
      </c>
      <c r="BC5609">
        <v>168</v>
      </c>
      <c r="BD5609">
        <v>6070</v>
      </c>
      <c r="BE5609" t="s">
        <v>14954</v>
      </c>
      <c r="BF5609" t="s">
        <v>936</v>
      </c>
      <c r="BH5609">
        <v>171</v>
      </c>
      <c r="BI5609">
        <v>6070</v>
      </c>
      <c r="BJ5609" t="s">
        <v>8306</v>
      </c>
      <c r="BK5609" t="s">
        <v>937</v>
      </c>
    </row>
    <row r="5610" spans="43:63" x14ac:dyDescent="0.2">
      <c r="AQ5610">
        <v>167</v>
      </c>
      <c r="AR5610">
        <v>6080</v>
      </c>
      <c r="AS5610" t="s">
        <v>35549</v>
      </c>
      <c r="AT5610" t="s">
        <v>936</v>
      </c>
      <c r="AU5610">
        <v>167</v>
      </c>
      <c r="AV5610">
        <v>6080</v>
      </c>
      <c r="AW5610" t="s">
        <v>28651</v>
      </c>
      <c r="AX5610" t="s">
        <v>936</v>
      </c>
      <c r="AY5610">
        <v>168</v>
      </c>
      <c r="AZ5610">
        <v>6080</v>
      </c>
      <c r="BA5610" t="s">
        <v>21803</v>
      </c>
      <c r="BB5610" t="s">
        <v>936</v>
      </c>
      <c r="BC5610">
        <v>168</v>
      </c>
      <c r="BD5610">
        <v>6080</v>
      </c>
      <c r="BE5610" t="s">
        <v>14955</v>
      </c>
      <c r="BF5610" t="s">
        <v>936</v>
      </c>
      <c r="BH5610">
        <v>171</v>
      </c>
      <c r="BI5610">
        <v>6080</v>
      </c>
      <c r="BJ5610" t="s">
        <v>8307</v>
      </c>
      <c r="BK5610" t="s">
        <v>937</v>
      </c>
    </row>
    <row r="5611" spans="43:63" x14ac:dyDescent="0.2">
      <c r="AQ5611">
        <v>167</v>
      </c>
      <c r="AR5611">
        <v>6090</v>
      </c>
      <c r="AS5611" t="s">
        <v>35550</v>
      </c>
      <c r="AT5611" t="s">
        <v>937</v>
      </c>
      <c r="AU5611">
        <v>167</v>
      </c>
      <c r="AV5611">
        <v>6090</v>
      </c>
      <c r="AW5611" t="s">
        <v>28652</v>
      </c>
      <c r="AX5611" t="s">
        <v>937</v>
      </c>
      <c r="AY5611">
        <v>168</v>
      </c>
      <c r="AZ5611">
        <v>6090</v>
      </c>
      <c r="BA5611" t="s">
        <v>21804</v>
      </c>
      <c r="BB5611" t="s">
        <v>937</v>
      </c>
      <c r="BC5611">
        <v>168</v>
      </c>
      <c r="BD5611">
        <v>6090</v>
      </c>
      <c r="BE5611" t="s">
        <v>14956</v>
      </c>
      <c r="BF5611" t="s">
        <v>937</v>
      </c>
      <c r="BH5611">
        <v>171</v>
      </c>
      <c r="BI5611">
        <v>6090</v>
      </c>
      <c r="BJ5611" t="s">
        <v>8308</v>
      </c>
      <c r="BK5611" t="s">
        <v>937</v>
      </c>
    </row>
    <row r="5612" spans="43:63" x14ac:dyDescent="0.2">
      <c r="AQ5612">
        <v>167</v>
      </c>
      <c r="AR5612">
        <v>6100</v>
      </c>
      <c r="AS5612" t="s">
        <v>35551</v>
      </c>
      <c r="AT5612" t="s">
        <v>937</v>
      </c>
      <c r="AU5612">
        <v>167</v>
      </c>
      <c r="AV5612">
        <v>6100</v>
      </c>
      <c r="AW5612" t="s">
        <v>28653</v>
      </c>
      <c r="AX5612" t="s">
        <v>937</v>
      </c>
      <c r="AY5612">
        <v>168</v>
      </c>
      <c r="AZ5612">
        <v>6100</v>
      </c>
      <c r="BA5612" t="s">
        <v>21805</v>
      </c>
      <c r="BB5612" t="s">
        <v>937</v>
      </c>
      <c r="BC5612">
        <v>168</v>
      </c>
      <c r="BD5612">
        <v>6100</v>
      </c>
      <c r="BE5612" t="s">
        <v>14957</v>
      </c>
      <c r="BF5612" t="s">
        <v>937</v>
      </c>
      <c r="BH5612">
        <v>171</v>
      </c>
      <c r="BI5612">
        <v>6100</v>
      </c>
      <c r="BJ5612" t="s">
        <v>8309</v>
      </c>
      <c r="BK5612" t="s">
        <v>937</v>
      </c>
    </row>
    <row r="5613" spans="43:63" x14ac:dyDescent="0.2">
      <c r="AQ5613">
        <v>167</v>
      </c>
      <c r="AR5613">
        <v>6101</v>
      </c>
      <c r="AS5613" t="s">
        <v>35552</v>
      </c>
      <c r="AT5613" t="s">
        <v>937</v>
      </c>
      <c r="AU5613">
        <v>167</v>
      </c>
      <c r="AV5613">
        <v>6101</v>
      </c>
      <c r="AW5613" t="s">
        <v>28654</v>
      </c>
      <c r="AX5613" t="s">
        <v>937</v>
      </c>
      <c r="AY5613">
        <v>168</v>
      </c>
      <c r="AZ5613">
        <v>6101</v>
      </c>
      <c r="BA5613" t="s">
        <v>21806</v>
      </c>
      <c r="BB5613" t="s">
        <v>936</v>
      </c>
      <c r="BC5613">
        <v>168</v>
      </c>
      <c r="BD5613">
        <v>6101</v>
      </c>
      <c r="BE5613" t="s">
        <v>14958</v>
      </c>
      <c r="BF5613" t="s">
        <v>936</v>
      </c>
      <c r="BH5613">
        <v>171</v>
      </c>
      <c r="BI5613">
        <v>6101</v>
      </c>
      <c r="BJ5613" t="s">
        <v>8310</v>
      </c>
      <c r="BK5613" t="s">
        <v>937</v>
      </c>
    </row>
    <row r="5614" spans="43:63" x14ac:dyDescent="0.2">
      <c r="AQ5614">
        <v>167</v>
      </c>
      <c r="AR5614">
        <v>6110</v>
      </c>
      <c r="AS5614" t="s">
        <v>35553</v>
      </c>
      <c r="AT5614" t="s">
        <v>936</v>
      </c>
      <c r="AU5614">
        <v>167</v>
      </c>
      <c r="AV5614">
        <v>6110</v>
      </c>
      <c r="AW5614" t="s">
        <v>28655</v>
      </c>
      <c r="AX5614" t="s">
        <v>936</v>
      </c>
      <c r="AY5614">
        <v>168</v>
      </c>
      <c r="AZ5614">
        <v>6110</v>
      </c>
      <c r="BA5614" t="s">
        <v>21807</v>
      </c>
      <c r="BB5614" t="s">
        <v>936</v>
      </c>
      <c r="BC5614">
        <v>168</v>
      </c>
      <c r="BD5614">
        <v>6110</v>
      </c>
      <c r="BE5614" t="s">
        <v>14959</v>
      </c>
      <c r="BF5614" t="s">
        <v>936</v>
      </c>
      <c r="BH5614">
        <v>171</v>
      </c>
      <c r="BI5614">
        <v>6110</v>
      </c>
      <c r="BJ5614" t="s">
        <v>8311</v>
      </c>
      <c r="BK5614" t="s">
        <v>936</v>
      </c>
    </row>
    <row r="5615" spans="43:63" x14ac:dyDescent="0.2">
      <c r="AQ5615">
        <v>167</v>
      </c>
      <c r="AR5615">
        <v>6130</v>
      </c>
      <c r="AS5615" t="s">
        <v>35554</v>
      </c>
      <c r="AT5615" t="s">
        <v>936</v>
      </c>
      <c r="AU5615">
        <v>167</v>
      </c>
      <c r="AV5615">
        <v>6130</v>
      </c>
      <c r="AW5615" t="s">
        <v>28656</v>
      </c>
      <c r="AX5615" t="s">
        <v>936</v>
      </c>
      <c r="AY5615">
        <v>168</v>
      </c>
      <c r="AZ5615">
        <v>6130</v>
      </c>
      <c r="BA5615" t="s">
        <v>21808</v>
      </c>
      <c r="BB5615" t="s">
        <v>936</v>
      </c>
      <c r="BC5615">
        <v>168</v>
      </c>
      <c r="BD5615">
        <v>6130</v>
      </c>
      <c r="BE5615" t="s">
        <v>14960</v>
      </c>
      <c r="BF5615" t="s">
        <v>936</v>
      </c>
      <c r="BH5615">
        <v>171</v>
      </c>
      <c r="BI5615">
        <v>6130</v>
      </c>
      <c r="BJ5615" t="s">
        <v>8312</v>
      </c>
      <c r="BK5615" t="s">
        <v>936</v>
      </c>
    </row>
    <row r="5616" spans="43:63" x14ac:dyDescent="0.2">
      <c r="AQ5616">
        <v>167</v>
      </c>
      <c r="AR5616">
        <v>6131</v>
      </c>
      <c r="AS5616" t="s">
        <v>35555</v>
      </c>
      <c r="AT5616" t="s">
        <v>937</v>
      </c>
      <c r="AU5616">
        <v>167</v>
      </c>
      <c r="AV5616">
        <v>6131</v>
      </c>
      <c r="AW5616" t="s">
        <v>28657</v>
      </c>
      <c r="AX5616" t="s">
        <v>937</v>
      </c>
      <c r="AY5616">
        <v>168</v>
      </c>
      <c r="AZ5616">
        <v>6131</v>
      </c>
      <c r="BA5616" t="s">
        <v>21809</v>
      </c>
      <c r="BB5616" t="s">
        <v>936</v>
      </c>
      <c r="BC5616">
        <v>168</v>
      </c>
      <c r="BD5616">
        <v>6131</v>
      </c>
      <c r="BE5616" t="s">
        <v>14961</v>
      </c>
      <c r="BF5616" t="s">
        <v>936</v>
      </c>
      <c r="BH5616">
        <v>171</v>
      </c>
      <c r="BI5616">
        <v>6131</v>
      </c>
      <c r="BJ5616" t="s">
        <v>8313</v>
      </c>
      <c r="BK5616" t="s">
        <v>937</v>
      </c>
    </row>
    <row r="5617" spans="43:63" x14ac:dyDescent="0.2">
      <c r="AQ5617">
        <v>167</v>
      </c>
      <c r="AR5617">
        <v>6140</v>
      </c>
      <c r="AS5617" t="s">
        <v>35556</v>
      </c>
      <c r="AT5617" t="s">
        <v>937</v>
      </c>
      <c r="AU5617">
        <v>167</v>
      </c>
      <c r="AV5617">
        <v>6140</v>
      </c>
      <c r="AW5617" t="s">
        <v>28658</v>
      </c>
      <c r="AX5617" t="s">
        <v>937</v>
      </c>
      <c r="AY5617">
        <v>168</v>
      </c>
      <c r="AZ5617">
        <v>6140</v>
      </c>
      <c r="BA5617" t="s">
        <v>21810</v>
      </c>
      <c r="BB5617" t="s">
        <v>937</v>
      </c>
      <c r="BC5617">
        <v>168</v>
      </c>
      <c r="BD5617">
        <v>6140</v>
      </c>
      <c r="BE5617" t="s">
        <v>14962</v>
      </c>
      <c r="BF5617" t="s">
        <v>937</v>
      </c>
      <c r="BH5617">
        <v>171</v>
      </c>
      <c r="BI5617">
        <v>6140</v>
      </c>
      <c r="BJ5617" t="s">
        <v>8314</v>
      </c>
      <c r="BK5617" t="s">
        <v>937</v>
      </c>
    </row>
    <row r="5618" spans="43:63" x14ac:dyDescent="0.2">
      <c r="AQ5618">
        <v>167</v>
      </c>
      <c r="AR5618">
        <v>6150</v>
      </c>
      <c r="AS5618" t="s">
        <v>35557</v>
      </c>
      <c r="AT5618" t="s">
        <v>937</v>
      </c>
      <c r="AU5618">
        <v>167</v>
      </c>
      <c r="AV5618">
        <v>6150</v>
      </c>
      <c r="AW5618" t="s">
        <v>28659</v>
      </c>
      <c r="AX5618" t="s">
        <v>937</v>
      </c>
      <c r="AY5618">
        <v>168</v>
      </c>
      <c r="AZ5618">
        <v>6150</v>
      </c>
      <c r="BA5618" t="s">
        <v>21811</v>
      </c>
      <c r="BB5618" t="s">
        <v>937</v>
      </c>
      <c r="BC5618">
        <v>168</v>
      </c>
      <c r="BD5618">
        <v>6150</v>
      </c>
      <c r="BE5618" t="s">
        <v>14963</v>
      </c>
      <c r="BF5618" t="s">
        <v>937</v>
      </c>
      <c r="BH5618">
        <v>171</v>
      </c>
      <c r="BI5618">
        <v>6150</v>
      </c>
      <c r="BJ5618" t="s">
        <v>8315</v>
      </c>
      <c r="BK5618" t="s">
        <v>937</v>
      </c>
    </row>
    <row r="5619" spans="43:63" x14ac:dyDescent="0.2">
      <c r="AQ5619">
        <v>167</v>
      </c>
      <c r="AR5619">
        <v>6160</v>
      </c>
      <c r="AS5619" t="s">
        <v>35558</v>
      </c>
      <c r="AT5619" t="s">
        <v>937</v>
      </c>
      <c r="AU5619">
        <v>167</v>
      </c>
      <c r="AV5619">
        <v>6160</v>
      </c>
      <c r="AW5619" t="s">
        <v>28660</v>
      </c>
      <c r="AX5619" t="s">
        <v>937</v>
      </c>
      <c r="AY5619">
        <v>168</v>
      </c>
      <c r="AZ5619">
        <v>6160</v>
      </c>
      <c r="BA5619" t="s">
        <v>21812</v>
      </c>
      <c r="BB5619" t="s">
        <v>937</v>
      </c>
      <c r="BC5619">
        <v>168</v>
      </c>
      <c r="BD5619">
        <v>6160</v>
      </c>
      <c r="BE5619" t="s">
        <v>14964</v>
      </c>
      <c r="BF5619" t="s">
        <v>937</v>
      </c>
      <c r="BH5619">
        <v>171</v>
      </c>
      <c r="BI5619">
        <v>6160</v>
      </c>
      <c r="BJ5619" t="s">
        <v>8316</v>
      </c>
      <c r="BK5619" t="s">
        <v>937</v>
      </c>
    </row>
    <row r="5620" spans="43:63" x14ac:dyDescent="0.2">
      <c r="AQ5620">
        <v>167</v>
      </c>
      <c r="AR5620">
        <v>6170</v>
      </c>
      <c r="AS5620" t="s">
        <v>35559</v>
      </c>
      <c r="AT5620" t="s">
        <v>936</v>
      </c>
      <c r="AU5620">
        <v>167</v>
      </c>
      <c r="AV5620">
        <v>6170</v>
      </c>
      <c r="AW5620" t="s">
        <v>28661</v>
      </c>
      <c r="AX5620" t="s">
        <v>936</v>
      </c>
      <c r="AY5620">
        <v>168</v>
      </c>
      <c r="AZ5620">
        <v>6170</v>
      </c>
      <c r="BA5620" t="s">
        <v>21813</v>
      </c>
      <c r="BB5620" t="s">
        <v>936</v>
      </c>
      <c r="BC5620">
        <v>168</v>
      </c>
      <c r="BD5620">
        <v>6170</v>
      </c>
      <c r="BE5620" t="s">
        <v>14965</v>
      </c>
      <c r="BF5620" t="s">
        <v>936</v>
      </c>
      <c r="BH5620">
        <v>171</v>
      </c>
      <c r="BI5620">
        <v>6170</v>
      </c>
      <c r="BJ5620" t="s">
        <v>8317</v>
      </c>
      <c r="BK5620" t="s">
        <v>937</v>
      </c>
    </row>
    <row r="5621" spans="43:63" x14ac:dyDescent="0.2">
      <c r="AQ5621">
        <v>167</v>
      </c>
      <c r="AR5621">
        <v>6180</v>
      </c>
      <c r="AS5621" t="s">
        <v>35560</v>
      </c>
      <c r="AT5621" t="s">
        <v>937</v>
      </c>
      <c r="AU5621">
        <v>167</v>
      </c>
      <c r="AV5621">
        <v>6180</v>
      </c>
      <c r="AW5621" t="s">
        <v>28662</v>
      </c>
      <c r="AX5621" t="s">
        <v>937</v>
      </c>
      <c r="AY5621">
        <v>168</v>
      </c>
      <c r="AZ5621">
        <v>6180</v>
      </c>
      <c r="BA5621" t="s">
        <v>21814</v>
      </c>
      <c r="BB5621" t="s">
        <v>936</v>
      </c>
      <c r="BC5621">
        <v>168</v>
      </c>
      <c r="BD5621">
        <v>6180</v>
      </c>
      <c r="BE5621" t="s">
        <v>14966</v>
      </c>
      <c r="BF5621" t="s">
        <v>936</v>
      </c>
      <c r="BH5621">
        <v>171</v>
      </c>
      <c r="BI5621">
        <v>6180</v>
      </c>
      <c r="BJ5621" t="s">
        <v>8318</v>
      </c>
      <c r="BK5621" t="s">
        <v>937</v>
      </c>
    </row>
    <row r="5622" spans="43:63" x14ac:dyDescent="0.2">
      <c r="AQ5622">
        <v>167</v>
      </c>
      <c r="AR5622">
        <v>6190</v>
      </c>
      <c r="AS5622" t="s">
        <v>35561</v>
      </c>
      <c r="AT5622" t="s">
        <v>937</v>
      </c>
      <c r="AU5622">
        <v>167</v>
      </c>
      <c r="AV5622">
        <v>6190</v>
      </c>
      <c r="AW5622" t="s">
        <v>28663</v>
      </c>
      <c r="AX5622" t="s">
        <v>937</v>
      </c>
      <c r="AY5622">
        <v>168</v>
      </c>
      <c r="AZ5622">
        <v>6190</v>
      </c>
      <c r="BA5622" t="s">
        <v>21815</v>
      </c>
      <c r="BB5622" t="s">
        <v>937</v>
      </c>
      <c r="BC5622">
        <v>168</v>
      </c>
      <c r="BD5622">
        <v>6190</v>
      </c>
      <c r="BE5622" t="s">
        <v>14967</v>
      </c>
      <c r="BF5622" t="s">
        <v>937</v>
      </c>
      <c r="BH5622">
        <v>171</v>
      </c>
      <c r="BI5622">
        <v>6190</v>
      </c>
      <c r="BJ5622" t="s">
        <v>8319</v>
      </c>
      <c r="BK5622" t="s">
        <v>937</v>
      </c>
    </row>
    <row r="5623" spans="43:63" x14ac:dyDescent="0.2">
      <c r="AQ5623">
        <v>167</v>
      </c>
      <c r="AR5623">
        <v>6200</v>
      </c>
      <c r="AS5623" t="s">
        <v>35562</v>
      </c>
      <c r="AT5623" t="s">
        <v>937</v>
      </c>
      <c r="AU5623">
        <v>167</v>
      </c>
      <c r="AV5623">
        <v>6200</v>
      </c>
      <c r="AW5623" t="s">
        <v>28664</v>
      </c>
      <c r="AX5623" t="s">
        <v>937</v>
      </c>
      <c r="AY5623">
        <v>168</v>
      </c>
      <c r="AZ5623">
        <v>6200</v>
      </c>
      <c r="BA5623" t="s">
        <v>21816</v>
      </c>
      <c r="BB5623" t="s">
        <v>936</v>
      </c>
      <c r="BC5623">
        <v>168</v>
      </c>
      <c r="BD5623">
        <v>6200</v>
      </c>
      <c r="BE5623" t="s">
        <v>14968</v>
      </c>
      <c r="BF5623" t="s">
        <v>936</v>
      </c>
      <c r="BH5623">
        <v>171</v>
      </c>
      <c r="BI5623">
        <v>6200</v>
      </c>
      <c r="BJ5623" t="s">
        <v>8320</v>
      </c>
      <c r="BK5623" t="s">
        <v>937</v>
      </c>
    </row>
    <row r="5624" spans="43:63" x14ac:dyDescent="0.2">
      <c r="AQ5624">
        <v>167</v>
      </c>
      <c r="AR5624">
        <v>6210</v>
      </c>
      <c r="AS5624" t="s">
        <v>35563</v>
      </c>
      <c r="AT5624" t="s">
        <v>936</v>
      </c>
      <c r="AU5624">
        <v>167</v>
      </c>
      <c r="AV5624">
        <v>6210</v>
      </c>
      <c r="AW5624" t="s">
        <v>28665</v>
      </c>
      <c r="AX5624" t="s">
        <v>936</v>
      </c>
      <c r="AY5624">
        <v>168</v>
      </c>
      <c r="AZ5624">
        <v>6210</v>
      </c>
      <c r="BA5624" t="s">
        <v>21817</v>
      </c>
      <c r="BB5624" t="s">
        <v>936</v>
      </c>
      <c r="BC5624">
        <v>168</v>
      </c>
      <c r="BD5624">
        <v>6210</v>
      </c>
      <c r="BE5624" t="s">
        <v>14969</v>
      </c>
      <c r="BF5624" t="s">
        <v>936</v>
      </c>
      <c r="BH5624">
        <v>171</v>
      </c>
      <c r="BI5624">
        <v>6210</v>
      </c>
      <c r="BJ5624" t="s">
        <v>8321</v>
      </c>
      <c r="BK5624" t="s">
        <v>936</v>
      </c>
    </row>
    <row r="5625" spans="43:63" x14ac:dyDescent="0.2">
      <c r="AQ5625">
        <v>167</v>
      </c>
      <c r="AR5625">
        <v>6240</v>
      </c>
      <c r="AS5625" t="s">
        <v>35564</v>
      </c>
      <c r="AT5625" t="s">
        <v>937</v>
      </c>
      <c r="AU5625">
        <v>167</v>
      </c>
      <c r="AV5625">
        <v>6240</v>
      </c>
      <c r="AW5625" t="s">
        <v>28666</v>
      </c>
      <c r="AX5625" t="s">
        <v>937</v>
      </c>
      <c r="AY5625">
        <v>168</v>
      </c>
      <c r="AZ5625">
        <v>6240</v>
      </c>
      <c r="BA5625" t="s">
        <v>21818</v>
      </c>
      <c r="BB5625" t="s">
        <v>937</v>
      </c>
      <c r="BC5625">
        <v>168</v>
      </c>
      <c r="BD5625">
        <v>6240</v>
      </c>
      <c r="BE5625" t="s">
        <v>14970</v>
      </c>
      <c r="BF5625" t="s">
        <v>937</v>
      </c>
      <c r="BH5625">
        <v>171</v>
      </c>
      <c r="BI5625">
        <v>6240</v>
      </c>
      <c r="BJ5625" t="s">
        <v>8322</v>
      </c>
      <c r="BK5625" t="s">
        <v>937</v>
      </c>
    </row>
    <row r="5626" spans="43:63" x14ac:dyDescent="0.2">
      <c r="AQ5626">
        <v>167</v>
      </c>
      <c r="AR5626">
        <v>6250</v>
      </c>
      <c r="AS5626" t="s">
        <v>35565</v>
      </c>
      <c r="AT5626" t="s">
        <v>936</v>
      </c>
      <c r="AU5626">
        <v>167</v>
      </c>
      <c r="AV5626">
        <v>6250</v>
      </c>
      <c r="AW5626" t="s">
        <v>28667</v>
      </c>
      <c r="AX5626" t="s">
        <v>936</v>
      </c>
      <c r="AY5626">
        <v>168</v>
      </c>
      <c r="AZ5626">
        <v>6250</v>
      </c>
      <c r="BA5626" t="s">
        <v>21819</v>
      </c>
      <c r="BB5626" t="s">
        <v>936</v>
      </c>
      <c r="BC5626">
        <v>168</v>
      </c>
      <c r="BD5626">
        <v>6250</v>
      </c>
      <c r="BE5626" t="s">
        <v>14971</v>
      </c>
      <c r="BF5626" t="s">
        <v>936</v>
      </c>
      <c r="BH5626">
        <v>171</v>
      </c>
      <c r="BI5626">
        <v>6250</v>
      </c>
      <c r="BJ5626" t="s">
        <v>8323</v>
      </c>
      <c r="BK5626" t="s">
        <v>937</v>
      </c>
    </row>
    <row r="5627" spans="43:63" x14ac:dyDescent="0.2">
      <c r="AQ5627">
        <v>167</v>
      </c>
      <c r="AR5627">
        <v>6256</v>
      </c>
      <c r="AS5627" t="s">
        <v>35566</v>
      </c>
      <c r="AT5627" t="s">
        <v>936</v>
      </c>
      <c r="AU5627">
        <v>167</v>
      </c>
      <c r="AV5627">
        <v>6256</v>
      </c>
      <c r="AW5627" t="s">
        <v>28668</v>
      </c>
      <c r="AX5627" t="s">
        <v>936</v>
      </c>
      <c r="AY5627">
        <v>168</v>
      </c>
      <c r="AZ5627">
        <v>6256</v>
      </c>
      <c r="BA5627" t="s">
        <v>21820</v>
      </c>
      <c r="BB5627" t="s">
        <v>936</v>
      </c>
      <c r="BC5627">
        <v>168</v>
      </c>
      <c r="BD5627">
        <v>6256</v>
      </c>
      <c r="BE5627" t="s">
        <v>14972</v>
      </c>
      <c r="BF5627" t="s">
        <v>936</v>
      </c>
      <c r="BH5627">
        <v>171</v>
      </c>
      <c r="BI5627">
        <v>6256</v>
      </c>
      <c r="BJ5627" t="s">
        <v>8324</v>
      </c>
      <c r="BK5627" t="s">
        <v>937</v>
      </c>
    </row>
    <row r="5628" spans="43:63" x14ac:dyDescent="0.2">
      <c r="AQ5628">
        <v>167</v>
      </c>
      <c r="AR5628">
        <v>6260</v>
      </c>
      <c r="AS5628" t="s">
        <v>35567</v>
      </c>
      <c r="AT5628" t="s">
        <v>937</v>
      </c>
      <c r="AU5628">
        <v>167</v>
      </c>
      <c r="AV5628">
        <v>6260</v>
      </c>
      <c r="AW5628" t="s">
        <v>28669</v>
      </c>
      <c r="AX5628" t="s">
        <v>937</v>
      </c>
      <c r="AY5628">
        <v>168</v>
      </c>
      <c r="AZ5628">
        <v>6260</v>
      </c>
      <c r="BA5628" t="s">
        <v>21821</v>
      </c>
      <c r="BB5628" t="s">
        <v>937</v>
      </c>
      <c r="BC5628">
        <v>168</v>
      </c>
      <c r="BD5628">
        <v>6260</v>
      </c>
      <c r="BE5628" t="s">
        <v>14973</v>
      </c>
      <c r="BF5628" t="s">
        <v>937</v>
      </c>
      <c r="BH5628">
        <v>171</v>
      </c>
      <c r="BI5628">
        <v>6260</v>
      </c>
      <c r="BJ5628" t="s">
        <v>8325</v>
      </c>
      <c r="BK5628" t="s">
        <v>937</v>
      </c>
    </row>
    <row r="5629" spans="43:63" x14ac:dyDescent="0.2">
      <c r="AQ5629">
        <v>167</v>
      </c>
      <c r="AR5629">
        <v>6270</v>
      </c>
      <c r="AS5629" t="s">
        <v>35568</v>
      </c>
      <c r="AT5629" t="s">
        <v>937</v>
      </c>
      <c r="AU5629">
        <v>167</v>
      </c>
      <c r="AV5629">
        <v>6270</v>
      </c>
      <c r="AW5629" t="s">
        <v>28670</v>
      </c>
      <c r="AX5629" t="s">
        <v>937</v>
      </c>
      <c r="AY5629">
        <v>168</v>
      </c>
      <c r="AZ5629">
        <v>6270</v>
      </c>
      <c r="BA5629" t="s">
        <v>21822</v>
      </c>
      <c r="BB5629" t="s">
        <v>937</v>
      </c>
      <c r="BC5629">
        <v>168</v>
      </c>
      <c r="BD5629">
        <v>6270</v>
      </c>
      <c r="BE5629" t="s">
        <v>14974</v>
      </c>
      <c r="BF5629" t="s">
        <v>937</v>
      </c>
      <c r="BH5629">
        <v>171</v>
      </c>
      <c r="BI5629">
        <v>6270</v>
      </c>
      <c r="BJ5629" t="s">
        <v>8326</v>
      </c>
      <c r="BK5629" t="s">
        <v>937</v>
      </c>
    </row>
    <row r="5630" spans="43:63" x14ac:dyDescent="0.2">
      <c r="AQ5630">
        <v>167</v>
      </c>
      <c r="AR5630">
        <v>6280</v>
      </c>
      <c r="AS5630" t="s">
        <v>35569</v>
      </c>
      <c r="AT5630" t="s">
        <v>936</v>
      </c>
      <c r="AU5630">
        <v>167</v>
      </c>
      <c r="AV5630">
        <v>6280</v>
      </c>
      <c r="AW5630" t="s">
        <v>28671</v>
      </c>
      <c r="AX5630" t="s">
        <v>936</v>
      </c>
      <c r="AY5630">
        <v>168</v>
      </c>
      <c r="AZ5630">
        <v>6280</v>
      </c>
      <c r="BA5630" t="s">
        <v>21823</v>
      </c>
      <c r="BB5630" t="s">
        <v>936</v>
      </c>
      <c r="BC5630">
        <v>168</v>
      </c>
      <c r="BD5630">
        <v>6280</v>
      </c>
      <c r="BE5630" t="s">
        <v>14975</v>
      </c>
      <c r="BF5630" t="s">
        <v>936</v>
      </c>
      <c r="BH5630">
        <v>171</v>
      </c>
      <c r="BI5630">
        <v>6280</v>
      </c>
      <c r="BJ5630" t="s">
        <v>8327</v>
      </c>
      <c r="BK5630" t="s">
        <v>937</v>
      </c>
    </row>
    <row r="5631" spans="43:63" x14ac:dyDescent="0.2">
      <c r="AQ5631">
        <v>167</v>
      </c>
      <c r="AR5631">
        <v>6290</v>
      </c>
      <c r="AS5631" t="s">
        <v>35570</v>
      </c>
      <c r="AT5631" t="s">
        <v>936</v>
      </c>
      <c r="AU5631">
        <v>167</v>
      </c>
      <c r="AV5631">
        <v>6290</v>
      </c>
      <c r="AW5631" t="s">
        <v>28672</v>
      </c>
      <c r="AX5631" t="s">
        <v>936</v>
      </c>
      <c r="AY5631">
        <v>168</v>
      </c>
      <c r="AZ5631">
        <v>6290</v>
      </c>
      <c r="BA5631" t="s">
        <v>21824</v>
      </c>
      <c r="BB5631" t="s">
        <v>936</v>
      </c>
      <c r="BC5631">
        <v>168</v>
      </c>
      <c r="BD5631">
        <v>6290</v>
      </c>
      <c r="BE5631" t="s">
        <v>14976</v>
      </c>
      <c r="BF5631" t="s">
        <v>936</v>
      </c>
      <c r="BH5631">
        <v>171</v>
      </c>
      <c r="BI5631">
        <v>6290</v>
      </c>
      <c r="BJ5631" t="s">
        <v>8328</v>
      </c>
      <c r="BK5631" t="s">
        <v>936</v>
      </c>
    </row>
    <row r="5632" spans="43:63" x14ac:dyDescent="0.2">
      <c r="AQ5632">
        <v>167</v>
      </c>
      <c r="AR5632">
        <v>6300</v>
      </c>
      <c r="AS5632" t="s">
        <v>35571</v>
      </c>
      <c r="AT5632" t="s">
        <v>936</v>
      </c>
      <c r="AU5632">
        <v>167</v>
      </c>
      <c r="AV5632">
        <v>6300</v>
      </c>
      <c r="AW5632" t="s">
        <v>28673</v>
      </c>
      <c r="AX5632" t="s">
        <v>936</v>
      </c>
      <c r="AY5632">
        <v>168</v>
      </c>
      <c r="AZ5632">
        <v>6300</v>
      </c>
      <c r="BA5632" t="s">
        <v>21825</v>
      </c>
      <c r="BB5632" t="s">
        <v>936</v>
      </c>
      <c r="BC5632">
        <v>168</v>
      </c>
      <c r="BD5632">
        <v>6300</v>
      </c>
      <c r="BE5632" t="s">
        <v>14977</v>
      </c>
      <c r="BF5632" t="s">
        <v>936</v>
      </c>
      <c r="BH5632">
        <v>171</v>
      </c>
      <c r="BI5632">
        <v>6300</v>
      </c>
      <c r="BJ5632" t="s">
        <v>8329</v>
      </c>
      <c r="BK5632" t="s">
        <v>938</v>
      </c>
    </row>
    <row r="5633" spans="43:63" x14ac:dyDescent="0.2">
      <c r="AQ5633">
        <v>167</v>
      </c>
      <c r="AR5633">
        <v>6310</v>
      </c>
      <c r="AS5633" t="s">
        <v>35572</v>
      </c>
      <c r="AT5633" t="s">
        <v>936</v>
      </c>
      <c r="AU5633">
        <v>167</v>
      </c>
      <c r="AV5633">
        <v>6310</v>
      </c>
      <c r="AW5633" t="s">
        <v>28674</v>
      </c>
      <c r="AX5633" t="s">
        <v>936</v>
      </c>
      <c r="AY5633">
        <v>168</v>
      </c>
      <c r="AZ5633">
        <v>6310</v>
      </c>
      <c r="BA5633" t="s">
        <v>21826</v>
      </c>
      <c r="BB5633" t="s">
        <v>936</v>
      </c>
      <c r="BC5633">
        <v>168</v>
      </c>
      <c r="BD5633">
        <v>6310</v>
      </c>
      <c r="BE5633" t="s">
        <v>14978</v>
      </c>
      <c r="BF5633" t="s">
        <v>936</v>
      </c>
      <c r="BH5633">
        <v>171</v>
      </c>
      <c r="BI5633">
        <v>6310</v>
      </c>
      <c r="BJ5633" t="s">
        <v>8330</v>
      </c>
      <c r="BK5633" t="s">
        <v>938</v>
      </c>
    </row>
    <row r="5634" spans="43:63" x14ac:dyDescent="0.2">
      <c r="AQ5634">
        <v>167</v>
      </c>
      <c r="AR5634">
        <v>6320</v>
      </c>
      <c r="AS5634" t="s">
        <v>35573</v>
      </c>
      <c r="AT5634" t="s">
        <v>936</v>
      </c>
      <c r="AU5634">
        <v>167</v>
      </c>
      <c r="AV5634">
        <v>6320</v>
      </c>
      <c r="AW5634" t="s">
        <v>28675</v>
      </c>
      <c r="AX5634" t="s">
        <v>936</v>
      </c>
      <c r="AY5634">
        <v>168</v>
      </c>
      <c r="AZ5634">
        <v>6320</v>
      </c>
      <c r="BA5634" t="s">
        <v>21827</v>
      </c>
      <c r="BB5634" t="s">
        <v>936</v>
      </c>
      <c r="BC5634">
        <v>168</v>
      </c>
      <c r="BD5634">
        <v>6320</v>
      </c>
      <c r="BE5634" t="s">
        <v>14979</v>
      </c>
      <c r="BF5634" t="s">
        <v>936</v>
      </c>
      <c r="BH5634">
        <v>171</v>
      </c>
      <c r="BI5634">
        <v>6320</v>
      </c>
      <c r="BJ5634" t="s">
        <v>8331</v>
      </c>
      <c r="BK5634" t="s">
        <v>938</v>
      </c>
    </row>
    <row r="5635" spans="43:63" x14ac:dyDescent="0.2">
      <c r="AQ5635">
        <v>167</v>
      </c>
      <c r="AR5635">
        <v>6330</v>
      </c>
      <c r="AS5635" t="s">
        <v>35574</v>
      </c>
      <c r="AT5635" t="s">
        <v>936</v>
      </c>
      <c r="AU5635">
        <v>167</v>
      </c>
      <c r="AV5635">
        <v>6330</v>
      </c>
      <c r="AW5635" t="s">
        <v>28676</v>
      </c>
      <c r="AX5635" t="s">
        <v>936</v>
      </c>
      <c r="AY5635">
        <v>168</v>
      </c>
      <c r="AZ5635">
        <v>6330</v>
      </c>
      <c r="BA5635" t="s">
        <v>21828</v>
      </c>
      <c r="BB5635" t="s">
        <v>936</v>
      </c>
      <c r="BC5635">
        <v>168</v>
      </c>
      <c r="BD5635">
        <v>6330</v>
      </c>
      <c r="BE5635" t="s">
        <v>14980</v>
      </c>
      <c r="BF5635" t="s">
        <v>936</v>
      </c>
      <c r="BH5635">
        <v>171</v>
      </c>
      <c r="BI5635">
        <v>6330</v>
      </c>
      <c r="BJ5635" t="s">
        <v>8332</v>
      </c>
      <c r="BK5635" t="s">
        <v>936</v>
      </c>
    </row>
    <row r="5636" spans="43:63" x14ac:dyDescent="0.2">
      <c r="AQ5636">
        <v>167</v>
      </c>
      <c r="AR5636">
        <v>6340</v>
      </c>
      <c r="AS5636" t="s">
        <v>35575</v>
      </c>
      <c r="AT5636" t="s">
        <v>936</v>
      </c>
      <c r="AU5636">
        <v>167</v>
      </c>
      <c r="AV5636">
        <v>6340</v>
      </c>
      <c r="AW5636" t="s">
        <v>28677</v>
      </c>
      <c r="AX5636" t="s">
        <v>936</v>
      </c>
      <c r="AY5636">
        <v>168</v>
      </c>
      <c r="AZ5636">
        <v>6340</v>
      </c>
      <c r="BA5636" t="s">
        <v>21829</v>
      </c>
      <c r="BB5636" t="s">
        <v>936</v>
      </c>
      <c r="BC5636">
        <v>168</v>
      </c>
      <c r="BD5636">
        <v>6340</v>
      </c>
      <c r="BE5636" t="s">
        <v>14981</v>
      </c>
      <c r="BF5636" t="s">
        <v>936</v>
      </c>
      <c r="BH5636">
        <v>171</v>
      </c>
      <c r="BI5636">
        <v>6340</v>
      </c>
      <c r="BJ5636" t="s">
        <v>8333</v>
      </c>
      <c r="BK5636" t="s">
        <v>936</v>
      </c>
    </row>
    <row r="5637" spans="43:63" x14ac:dyDescent="0.2">
      <c r="AQ5637">
        <v>167</v>
      </c>
      <c r="AR5637">
        <v>6350</v>
      </c>
      <c r="AS5637" t="s">
        <v>35576</v>
      </c>
      <c r="AT5637" t="s">
        <v>936</v>
      </c>
      <c r="AU5637">
        <v>167</v>
      </c>
      <c r="AV5637">
        <v>6350</v>
      </c>
      <c r="AW5637" t="s">
        <v>28678</v>
      </c>
      <c r="AX5637" t="s">
        <v>936</v>
      </c>
      <c r="AY5637">
        <v>168</v>
      </c>
      <c r="AZ5637">
        <v>6350</v>
      </c>
      <c r="BA5637" t="s">
        <v>21830</v>
      </c>
      <c r="BB5637" t="s">
        <v>936</v>
      </c>
      <c r="BC5637">
        <v>168</v>
      </c>
      <c r="BD5637">
        <v>6350</v>
      </c>
      <c r="BE5637" t="s">
        <v>14982</v>
      </c>
      <c r="BF5637" t="s">
        <v>936</v>
      </c>
      <c r="BH5637">
        <v>171</v>
      </c>
      <c r="BI5637">
        <v>6350</v>
      </c>
      <c r="BJ5637" t="s">
        <v>8334</v>
      </c>
      <c r="BK5637" t="s">
        <v>936</v>
      </c>
    </row>
    <row r="5638" spans="43:63" x14ac:dyDescent="0.2">
      <c r="AQ5638">
        <v>167</v>
      </c>
      <c r="AR5638">
        <v>6360</v>
      </c>
      <c r="AS5638" t="s">
        <v>35577</v>
      </c>
      <c r="AT5638" t="s">
        <v>936</v>
      </c>
      <c r="AU5638">
        <v>167</v>
      </c>
      <c r="AV5638">
        <v>6360</v>
      </c>
      <c r="AW5638" t="s">
        <v>28679</v>
      </c>
      <c r="AX5638" t="s">
        <v>936</v>
      </c>
      <c r="AY5638">
        <v>168</v>
      </c>
      <c r="AZ5638">
        <v>6360</v>
      </c>
      <c r="BA5638" t="s">
        <v>21831</v>
      </c>
      <c r="BB5638" t="s">
        <v>936</v>
      </c>
      <c r="BC5638">
        <v>168</v>
      </c>
      <c r="BD5638">
        <v>6360</v>
      </c>
      <c r="BE5638" t="s">
        <v>14983</v>
      </c>
      <c r="BF5638" t="s">
        <v>936</v>
      </c>
      <c r="BH5638">
        <v>171</v>
      </c>
      <c r="BI5638">
        <v>6360</v>
      </c>
      <c r="BJ5638" t="s">
        <v>8335</v>
      </c>
      <c r="BK5638" t="s">
        <v>936</v>
      </c>
    </row>
    <row r="5639" spans="43:63" x14ac:dyDescent="0.2">
      <c r="AQ5639">
        <v>167</v>
      </c>
      <c r="AR5639">
        <v>7205</v>
      </c>
      <c r="AS5639" t="s">
        <v>35578</v>
      </c>
      <c r="AT5639" t="s">
        <v>936</v>
      </c>
      <c r="AU5639">
        <v>167</v>
      </c>
      <c r="AV5639">
        <v>7205</v>
      </c>
      <c r="AW5639" t="s">
        <v>28680</v>
      </c>
      <c r="AX5639" t="s">
        <v>936</v>
      </c>
      <c r="AY5639">
        <v>168</v>
      </c>
      <c r="AZ5639">
        <v>7205</v>
      </c>
      <c r="BA5639" t="s">
        <v>21832</v>
      </c>
      <c r="BB5639" t="s">
        <v>936</v>
      </c>
      <c r="BC5639">
        <v>168</v>
      </c>
      <c r="BD5639">
        <v>7205</v>
      </c>
      <c r="BE5639" t="s">
        <v>14984</v>
      </c>
      <c r="BF5639" t="s">
        <v>936</v>
      </c>
      <c r="BH5639">
        <v>171</v>
      </c>
      <c r="BI5639">
        <v>7205</v>
      </c>
      <c r="BJ5639" t="s">
        <v>8336</v>
      </c>
      <c r="BK5639" t="s">
        <v>937</v>
      </c>
    </row>
    <row r="5640" spans="43:63" x14ac:dyDescent="0.2">
      <c r="AQ5640">
        <v>167</v>
      </c>
      <c r="AR5640">
        <v>7206</v>
      </c>
      <c r="AS5640" t="s">
        <v>35579</v>
      </c>
      <c r="AT5640" t="s">
        <v>936</v>
      </c>
      <c r="AU5640">
        <v>167</v>
      </c>
      <c r="AV5640">
        <v>7206</v>
      </c>
      <c r="AW5640" t="s">
        <v>28681</v>
      </c>
      <c r="AX5640" t="s">
        <v>936</v>
      </c>
      <c r="AY5640">
        <v>168</v>
      </c>
      <c r="AZ5640">
        <v>7206</v>
      </c>
      <c r="BA5640" t="s">
        <v>21833</v>
      </c>
      <c r="BB5640" t="s">
        <v>936</v>
      </c>
      <c r="BC5640">
        <v>168</v>
      </c>
      <c r="BD5640">
        <v>7206</v>
      </c>
      <c r="BE5640" t="s">
        <v>14985</v>
      </c>
      <c r="BF5640" t="s">
        <v>936</v>
      </c>
      <c r="BH5640">
        <v>171</v>
      </c>
      <c r="BI5640">
        <v>7206</v>
      </c>
      <c r="BJ5640" t="s">
        <v>8337</v>
      </c>
      <c r="BK5640" t="s">
        <v>937</v>
      </c>
    </row>
    <row r="5641" spans="43:63" x14ac:dyDescent="0.2">
      <c r="AQ5641">
        <v>167</v>
      </c>
      <c r="AR5641">
        <v>7207</v>
      </c>
      <c r="AS5641" t="s">
        <v>35580</v>
      </c>
      <c r="AT5641" t="s">
        <v>936</v>
      </c>
      <c r="AU5641">
        <v>167</v>
      </c>
      <c r="AV5641">
        <v>7207</v>
      </c>
      <c r="AW5641" t="s">
        <v>28682</v>
      </c>
      <c r="AX5641" t="s">
        <v>936</v>
      </c>
      <c r="AY5641">
        <v>168</v>
      </c>
      <c r="AZ5641">
        <v>7207</v>
      </c>
      <c r="BA5641" t="s">
        <v>21834</v>
      </c>
      <c r="BB5641" t="s">
        <v>936</v>
      </c>
      <c r="BC5641">
        <v>168</v>
      </c>
      <c r="BD5641">
        <v>7207</v>
      </c>
      <c r="BE5641" t="s">
        <v>14986</v>
      </c>
      <c r="BF5641" t="s">
        <v>936</v>
      </c>
      <c r="BH5641">
        <v>171</v>
      </c>
      <c r="BI5641">
        <v>7207</v>
      </c>
      <c r="BJ5641" t="s">
        <v>8338</v>
      </c>
      <c r="BK5641" t="s">
        <v>937</v>
      </c>
    </row>
    <row r="5642" spans="43:63" x14ac:dyDescent="0.2">
      <c r="AQ5642">
        <v>167</v>
      </c>
      <c r="AR5642">
        <v>7210</v>
      </c>
      <c r="AS5642" t="s">
        <v>35581</v>
      </c>
      <c r="AT5642" t="s">
        <v>938</v>
      </c>
      <c r="AU5642">
        <v>167</v>
      </c>
      <c r="AV5642">
        <v>7210</v>
      </c>
      <c r="AW5642" t="s">
        <v>28683</v>
      </c>
      <c r="AX5642" t="s">
        <v>938</v>
      </c>
      <c r="AY5642">
        <v>168</v>
      </c>
      <c r="AZ5642">
        <v>7210</v>
      </c>
      <c r="BA5642" t="s">
        <v>21835</v>
      </c>
      <c r="BB5642" t="s">
        <v>937</v>
      </c>
      <c r="BC5642">
        <v>168</v>
      </c>
      <c r="BD5642">
        <v>7210</v>
      </c>
      <c r="BE5642" t="s">
        <v>14987</v>
      </c>
      <c r="BF5642" t="s">
        <v>937</v>
      </c>
      <c r="BH5642">
        <v>171</v>
      </c>
      <c r="BI5642">
        <v>7210</v>
      </c>
      <c r="BJ5642" t="s">
        <v>8339</v>
      </c>
      <c r="BK5642" t="s">
        <v>937</v>
      </c>
    </row>
    <row r="5643" spans="43:63" x14ac:dyDescent="0.2">
      <c r="AQ5643">
        <v>167</v>
      </c>
      <c r="AR5643">
        <v>8073</v>
      </c>
      <c r="AS5643" t="s">
        <v>35582</v>
      </c>
      <c r="AT5643" t="s">
        <v>936</v>
      </c>
      <c r="AU5643">
        <v>167</v>
      </c>
      <c r="AV5643">
        <v>8073</v>
      </c>
      <c r="AW5643" t="s">
        <v>28684</v>
      </c>
      <c r="AX5643" t="s">
        <v>936</v>
      </c>
      <c r="AY5643">
        <v>168</v>
      </c>
      <c r="AZ5643">
        <v>8073</v>
      </c>
      <c r="BA5643" t="s">
        <v>21836</v>
      </c>
      <c r="BB5643" t="s">
        <v>936</v>
      </c>
      <c r="BC5643">
        <v>168</v>
      </c>
      <c r="BD5643">
        <v>8073</v>
      </c>
      <c r="BE5643" t="s">
        <v>14988</v>
      </c>
      <c r="BF5643" t="s">
        <v>936</v>
      </c>
      <c r="BH5643">
        <v>171</v>
      </c>
      <c r="BI5643">
        <v>8073</v>
      </c>
      <c r="BJ5643" t="s">
        <v>8340</v>
      </c>
      <c r="BK5643" t="s">
        <v>936</v>
      </c>
    </row>
    <row r="5644" spans="43:63" x14ac:dyDescent="0.2">
      <c r="AQ5644">
        <v>167</v>
      </c>
      <c r="AR5644">
        <v>8074</v>
      </c>
      <c r="AS5644" t="s">
        <v>35583</v>
      </c>
      <c r="AT5644" t="s">
        <v>937</v>
      </c>
      <c r="AU5644">
        <v>167</v>
      </c>
      <c r="AV5644">
        <v>8074</v>
      </c>
      <c r="AW5644" t="s">
        <v>28685</v>
      </c>
      <c r="AX5644" t="s">
        <v>937</v>
      </c>
      <c r="AY5644">
        <v>168</v>
      </c>
      <c r="AZ5644">
        <v>8074</v>
      </c>
      <c r="BA5644" t="s">
        <v>21837</v>
      </c>
      <c r="BB5644" t="s">
        <v>937</v>
      </c>
      <c r="BC5644">
        <v>168</v>
      </c>
      <c r="BD5644">
        <v>8074</v>
      </c>
      <c r="BE5644" t="s">
        <v>14989</v>
      </c>
      <c r="BF5644" t="s">
        <v>937</v>
      </c>
      <c r="BH5644">
        <v>171</v>
      </c>
      <c r="BI5644">
        <v>8074</v>
      </c>
      <c r="BJ5644" t="s">
        <v>8341</v>
      </c>
      <c r="BK5644" t="s">
        <v>937</v>
      </c>
    </row>
    <row r="5645" spans="43:63" x14ac:dyDescent="0.2">
      <c r="AQ5645">
        <v>167</v>
      </c>
      <c r="AR5645">
        <v>8075</v>
      </c>
      <c r="AS5645" t="s">
        <v>35584</v>
      </c>
      <c r="AT5645" t="s">
        <v>936</v>
      </c>
      <c r="AU5645">
        <v>167</v>
      </c>
      <c r="AV5645">
        <v>8075</v>
      </c>
      <c r="AW5645" t="s">
        <v>28686</v>
      </c>
      <c r="AX5645" t="s">
        <v>936</v>
      </c>
      <c r="AY5645">
        <v>168</v>
      </c>
      <c r="AZ5645">
        <v>8075</v>
      </c>
      <c r="BA5645" t="s">
        <v>21838</v>
      </c>
      <c r="BB5645" t="s">
        <v>936</v>
      </c>
      <c r="BC5645">
        <v>168</v>
      </c>
      <c r="BD5645">
        <v>8075</v>
      </c>
      <c r="BE5645" t="s">
        <v>14990</v>
      </c>
      <c r="BF5645" t="s">
        <v>936</v>
      </c>
      <c r="BH5645">
        <v>171</v>
      </c>
      <c r="BI5645">
        <v>8075</v>
      </c>
      <c r="BJ5645" t="s">
        <v>8342</v>
      </c>
      <c r="BK5645" t="s">
        <v>937</v>
      </c>
    </row>
    <row r="5646" spans="43:63" x14ac:dyDescent="0.2">
      <c r="AQ5646">
        <v>167</v>
      </c>
      <c r="AR5646">
        <v>8076</v>
      </c>
      <c r="AS5646" t="s">
        <v>35585</v>
      </c>
      <c r="AT5646" t="s">
        <v>937</v>
      </c>
      <c r="AU5646">
        <v>167</v>
      </c>
      <c r="AV5646">
        <v>8076</v>
      </c>
      <c r="AW5646" t="s">
        <v>28687</v>
      </c>
      <c r="AX5646" t="s">
        <v>937</v>
      </c>
      <c r="AY5646">
        <v>168</v>
      </c>
      <c r="AZ5646">
        <v>8076</v>
      </c>
      <c r="BA5646" t="s">
        <v>21839</v>
      </c>
      <c r="BB5646" t="s">
        <v>937</v>
      </c>
      <c r="BC5646">
        <v>168</v>
      </c>
      <c r="BD5646">
        <v>8076</v>
      </c>
      <c r="BE5646" t="s">
        <v>14991</v>
      </c>
      <c r="BF5646" t="s">
        <v>937</v>
      </c>
      <c r="BH5646">
        <v>171</v>
      </c>
      <c r="BI5646">
        <v>8076</v>
      </c>
      <c r="BJ5646" t="s">
        <v>8343</v>
      </c>
      <c r="BK5646" t="s">
        <v>936</v>
      </c>
    </row>
    <row r="5647" spans="43:63" x14ac:dyDescent="0.2">
      <c r="AQ5647">
        <v>167</v>
      </c>
      <c r="AR5647">
        <v>8077</v>
      </c>
      <c r="AS5647" t="s">
        <v>35586</v>
      </c>
      <c r="AT5647" t="s">
        <v>937</v>
      </c>
      <c r="AU5647">
        <v>167</v>
      </c>
      <c r="AV5647">
        <v>8077</v>
      </c>
      <c r="AW5647" t="s">
        <v>28688</v>
      </c>
      <c r="AX5647" t="s">
        <v>937</v>
      </c>
      <c r="AY5647">
        <v>168</v>
      </c>
      <c r="AZ5647">
        <v>8077</v>
      </c>
      <c r="BA5647" t="s">
        <v>21840</v>
      </c>
      <c r="BB5647" t="s">
        <v>937</v>
      </c>
      <c r="BC5647">
        <v>168</v>
      </c>
      <c r="BD5647">
        <v>8077</v>
      </c>
      <c r="BE5647" t="s">
        <v>14992</v>
      </c>
      <c r="BF5647" t="s">
        <v>937</v>
      </c>
      <c r="BH5647">
        <v>171</v>
      </c>
      <c r="BI5647">
        <v>8077</v>
      </c>
      <c r="BJ5647" t="s">
        <v>8344</v>
      </c>
      <c r="BK5647" t="s">
        <v>937</v>
      </c>
    </row>
    <row r="5648" spans="43:63" x14ac:dyDescent="0.2">
      <c r="AQ5648">
        <v>167</v>
      </c>
      <c r="AR5648">
        <v>8078</v>
      </c>
      <c r="AS5648" t="s">
        <v>35587</v>
      </c>
      <c r="AT5648" t="s">
        <v>937</v>
      </c>
      <c r="AU5648">
        <v>167</v>
      </c>
      <c r="AV5648">
        <v>8078</v>
      </c>
      <c r="AW5648" t="s">
        <v>28689</v>
      </c>
      <c r="AX5648" t="s">
        <v>937</v>
      </c>
      <c r="AY5648">
        <v>168</v>
      </c>
      <c r="AZ5648">
        <v>8078</v>
      </c>
      <c r="BA5648" t="s">
        <v>21841</v>
      </c>
      <c r="BB5648" t="s">
        <v>937</v>
      </c>
      <c r="BC5648">
        <v>168</v>
      </c>
      <c r="BD5648">
        <v>8078</v>
      </c>
      <c r="BE5648" t="s">
        <v>14993</v>
      </c>
      <c r="BF5648" t="s">
        <v>937</v>
      </c>
      <c r="BH5648">
        <v>171</v>
      </c>
      <c r="BI5648">
        <v>8078</v>
      </c>
      <c r="BJ5648" t="s">
        <v>8345</v>
      </c>
      <c r="BK5648" t="s">
        <v>937</v>
      </c>
    </row>
    <row r="5649" spans="43:63" x14ac:dyDescent="0.2">
      <c r="AQ5649">
        <v>167</v>
      </c>
      <c r="AR5649">
        <v>8079</v>
      </c>
      <c r="AS5649" t="s">
        <v>35588</v>
      </c>
      <c r="AT5649" t="s">
        <v>937</v>
      </c>
      <c r="AU5649">
        <v>167</v>
      </c>
      <c r="AV5649">
        <v>8079</v>
      </c>
      <c r="AW5649" t="s">
        <v>28690</v>
      </c>
      <c r="AX5649" t="s">
        <v>937</v>
      </c>
      <c r="AY5649">
        <v>168</v>
      </c>
      <c r="AZ5649">
        <v>8079</v>
      </c>
      <c r="BA5649" t="s">
        <v>21842</v>
      </c>
      <c r="BB5649" t="s">
        <v>937</v>
      </c>
      <c r="BC5649">
        <v>168</v>
      </c>
      <c r="BD5649">
        <v>8079</v>
      </c>
      <c r="BE5649" t="s">
        <v>14994</v>
      </c>
      <c r="BF5649" t="s">
        <v>937</v>
      </c>
      <c r="BH5649">
        <v>171</v>
      </c>
      <c r="BI5649">
        <v>8079</v>
      </c>
      <c r="BJ5649" t="s">
        <v>8346</v>
      </c>
      <c r="BK5649" t="s">
        <v>937</v>
      </c>
    </row>
    <row r="5650" spans="43:63" x14ac:dyDescent="0.2">
      <c r="AQ5650">
        <v>167</v>
      </c>
      <c r="AR5650">
        <v>8080</v>
      </c>
      <c r="AS5650" t="s">
        <v>35589</v>
      </c>
      <c r="AT5650" t="s">
        <v>937</v>
      </c>
      <c r="AU5650">
        <v>167</v>
      </c>
      <c r="AV5650">
        <v>8080</v>
      </c>
      <c r="AW5650" t="s">
        <v>28691</v>
      </c>
      <c r="AX5650" t="s">
        <v>937</v>
      </c>
      <c r="AY5650">
        <v>168</v>
      </c>
      <c r="AZ5650">
        <v>8080</v>
      </c>
      <c r="BA5650" t="s">
        <v>21843</v>
      </c>
      <c r="BB5650" t="s">
        <v>938</v>
      </c>
      <c r="BC5650">
        <v>168</v>
      </c>
      <c r="BD5650">
        <v>8080</v>
      </c>
      <c r="BE5650" t="s">
        <v>14995</v>
      </c>
      <c r="BF5650" t="s">
        <v>938</v>
      </c>
      <c r="BH5650">
        <v>171</v>
      </c>
      <c r="BI5650">
        <v>8080</v>
      </c>
      <c r="BJ5650" t="s">
        <v>8347</v>
      </c>
      <c r="BK5650" t="s">
        <v>937</v>
      </c>
    </row>
    <row r="5651" spans="43:63" x14ac:dyDescent="0.2">
      <c r="AQ5651">
        <v>167</v>
      </c>
      <c r="AR5651">
        <v>8081</v>
      </c>
      <c r="AS5651" t="s">
        <v>35590</v>
      </c>
      <c r="AT5651" t="s">
        <v>936</v>
      </c>
      <c r="AU5651">
        <v>167</v>
      </c>
      <c r="AV5651">
        <v>8081</v>
      </c>
      <c r="AW5651" t="s">
        <v>28692</v>
      </c>
      <c r="AX5651" t="s">
        <v>936</v>
      </c>
      <c r="AY5651">
        <v>168</v>
      </c>
      <c r="AZ5651">
        <v>8081</v>
      </c>
      <c r="BA5651" t="s">
        <v>21844</v>
      </c>
      <c r="BB5651" t="s">
        <v>937</v>
      </c>
      <c r="BC5651">
        <v>168</v>
      </c>
      <c r="BD5651">
        <v>8081</v>
      </c>
      <c r="BE5651" t="s">
        <v>14996</v>
      </c>
      <c r="BF5651" t="s">
        <v>937</v>
      </c>
      <c r="BH5651">
        <v>171</v>
      </c>
      <c r="BI5651">
        <v>8081</v>
      </c>
      <c r="BJ5651" t="s">
        <v>8348</v>
      </c>
      <c r="BK5651" t="s">
        <v>937</v>
      </c>
    </row>
    <row r="5652" spans="43:63" x14ac:dyDescent="0.2">
      <c r="AQ5652">
        <v>167</v>
      </c>
      <c r="AR5652">
        <v>8082</v>
      </c>
      <c r="AS5652" t="s">
        <v>35591</v>
      </c>
      <c r="AT5652" t="s">
        <v>937</v>
      </c>
      <c r="AU5652">
        <v>167</v>
      </c>
      <c r="AV5652">
        <v>8082</v>
      </c>
      <c r="AW5652" t="s">
        <v>28693</v>
      </c>
      <c r="AX5652" t="s">
        <v>937</v>
      </c>
      <c r="AY5652">
        <v>168</v>
      </c>
      <c r="AZ5652">
        <v>8082</v>
      </c>
      <c r="BA5652" t="s">
        <v>21845</v>
      </c>
      <c r="BB5652" t="s">
        <v>937</v>
      </c>
      <c r="BC5652">
        <v>168</v>
      </c>
      <c r="BD5652">
        <v>8082</v>
      </c>
      <c r="BE5652" t="s">
        <v>14997</v>
      </c>
      <c r="BF5652" t="s">
        <v>937</v>
      </c>
      <c r="BH5652">
        <v>171</v>
      </c>
      <c r="BI5652">
        <v>8082</v>
      </c>
      <c r="BJ5652" t="s">
        <v>8349</v>
      </c>
      <c r="BK5652" t="s">
        <v>937</v>
      </c>
    </row>
    <row r="5653" spans="43:63" x14ac:dyDescent="0.2">
      <c r="AQ5653">
        <v>167</v>
      </c>
      <c r="AR5653">
        <v>8083</v>
      </c>
      <c r="AS5653" t="s">
        <v>35592</v>
      </c>
      <c r="AT5653" t="s">
        <v>937</v>
      </c>
      <c r="AU5653">
        <v>167</v>
      </c>
      <c r="AV5653">
        <v>8083</v>
      </c>
      <c r="AW5653" t="s">
        <v>28694</v>
      </c>
      <c r="AX5653" t="s">
        <v>937</v>
      </c>
      <c r="AY5653">
        <v>168</v>
      </c>
      <c r="AZ5653">
        <v>8083</v>
      </c>
      <c r="BA5653" t="s">
        <v>21846</v>
      </c>
      <c r="BB5653" t="s">
        <v>936</v>
      </c>
      <c r="BC5653">
        <v>168</v>
      </c>
      <c r="BD5653">
        <v>8083</v>
      </c>
      <c r="BE5653" t="s">
        <v>14998</v>
      </c>
      <c r="BF5653" t="s">
        <v>936</v>
      </c>
      <c r="BH5653">
        <v>171</v>
      </c>
      <c r="BI5653">
        <v>8083</v>
      </c>
      <c r="BJ5653" t="s">
        <v>8350</v>
      </c>
      <c r="BK5653" t="s">
        <v>937</v>
      </c>
    </row>
    <row r="5654" spans="43:63" x14ac:dyDescent="0.2">
      <c r="AQ5654">
        <v>167</v>
      </c>
      <c r="AR5654">
        <v>8084</v>
      </c>
      <c r="AS5654" t="s">
        <v>35593</v>
      </c>
      <c r="AT5654" t="s">
        <v>937</v>
      </c>
      <c r="AU5654">
        <v>167</v>
      </c>
      <c r="AV5654">
        <v>8084</v>
      </c>
      <c r="AW5654" t="s">
        <v>28695</v>
      </c>
      <c r="AX5654" t="s">
        <v>937</v>
      </c>
      <c r="AY5654">
        <v>168</v>
      </c>
      <c r="AZ5654">
        <v>8084</v>
      </c>
      <c r="BA5654" t="s">
        <v>21847</v>
      </c>
      <c r="BB5654" t="s">
        <v>937</v>
      </c>
      <c r="BC5654">
        <v>168</v>
      </c>
      <c r="BD5654">
        <v>8084</v>
      </c>
      <c r="BE5654" t="s">
        <v>14999</v>
      </c>
      <c r="BF5654" t="s">
        <v>937</v>
      </c>
      <c r="BH5654">
        <v>171</v>
      </c>
      <c r="BI5654">
        <v>8084</v>
      </c>
      <c r="BJ5654" t="s">
        <v>8351</v>
      </c>
      <c r="BK5654" t="s">
        <v>937</v>
      </c>
    </row>
    <row r="5655" spans="43:63" x14ac:dyDescent="0.2">
      <c r="AQ5655">
        <v>168</v>
      </c>
      <c r="AR5655">
        <v>6010</v>
      </c>
      <c r="AS5655" t="s">
        <v>35594</v>
      </c>
      <c r="AT5655" t="s">
        <v>937</v>
      </c>
      <c r="AU5655">
        <v>168</v>
      </c>
      <c r="AV5655">
        <v>6010</v>
      </c>
      <c r="AW5655" t="s">
        <v>28696</v>
      </c>
      <c r="AX5655" t="s">
        <v>937</v>
      </c>
      <c r="AY5655">
        <v>169</v>
      </c>
      <c r="AZ5655">
        <v>6010</v>
      </c>
      <c r="BA5655" t="s">
        <v>21848</v>
      </c>
      <c r="BB5655" t="s">
        <v>937</v>
      </c>
      <c r="BC5655">
        <v>169</v>
      </c>
      <c r="BD5655">
        <v>6010</v>
      </c>
      <c r="BE5655" t="s">
        <v>15000</v>
      </c>
      <c r="BF5655" t="s">
        <v>937</v>
      </c>
      <c r="BH5655">
        <v>172</v>
      </c>
      <c r="BI5655">
        <v>6010</v>
      </c>
      <c r="BJ5655" t="s">
        <v>8352</v>
      </c>
      <c r="BK5655" t="s">
        <v>937</v>
      </c>
    </row>
    <row r="5656" spans="43:63" x14ac:dyDescent="0.2">
      <c r="AQ5656">
        <v>168</v>
      </c>
      <c r="AR5656">
        <v>6020</v>
      </c>
      <c r="AS5656" t="s">
        <v>35595</v>
      </c>
      <c r="AT5656" t="s">
        <v>937</v>
      </c>
      <c r="AU5656">
        <v>168</v>
      </c>
      <c r="AV5656">
        <v>6020</v>
      </c>
      <c r="AW5656" t="s">
        <v>28697</v>
      </c>
      <c r="AX5656" t="s">
        <v>937</v>
      </c>
      <c r="AY5656">
        <v>169</v>
      </c>
      <c r="AZ5656">
        <v>6020</v>
      </c>
      <c r="BA5656" t="s">
        <v>21849</v>
      </c>
      <c r="BB5656" t="s">
        <v>937</v>
      </c>
      <c r="BC5656">
        <v>169</v>
      </c>
      <c r="BD5656">
        <v>6020</v>
      </c>
      <c r="BE5656" t="s">
        <v>15001</v>
      </c>
      <c r="BF5656" t="s">
        <v>937</v>
      </c>
      <c r="BH5656">
        <v>172</v>
      </c>
      <c r="BI5656">
        <v>6020</v>
      </c>
      <c r="BJ5656" t="s">
        <v>8353</v>
      </c>
      <c r="BK5656" t="s">
        <v>937</v>
      </c>
    </row>
    <row r="5657" spans="43:63" x14ac:dyDescent="0.2">
      <c r="AQ5657">
        <v>168</v>
      </c>
      <c r="AR5657">
        <v>6030</v>
      </c>
      <c r="AS5657" t="s">
        <v>35596</v>
      </c>
      <c r="AT5657" t="s">
        <v>938</v>
      </c>
      <c r="AU5657">
        <v>168</v>
      </c>
      <c r="AV5657">
        <v>6030</v>
      </c>
      <c r="AW5657" t="s">
        <v>28698</v>
      </c>
      <c r="AX5657" t="s">
        <v>938</v>
      </c>
      <c r="AY5657">
        <v>169</v>
      </c>
      <c r="AZ5657">
        <v>6030</v>
      </c>
      <c r="BA5657" t="s">
        <v>21850</v>
      </c>
      <c r="BB5657" t="s">
        <v>937</v>
      </c>
      <c r="BC5657">
        <v>169</v>
      </c>
      <c r="BD5657">
        <v>6030</v>
      </c>
      <c r="BE5657" t="s">
        <v>15002</v>
      </c>
      <c r="BF5657" t="s">
        <v>937</v>
      </c>
      <c r="BH5657">
        <v>172</v>
      </c>
      <c r="BI5657">
        <v>6030</v>
      </c>
      <c r="BJ5657" t="s">
        <v>8354</v>
      </c>
      <c r="BK5657" t="s">
        <v>937</v>
      </c>
    </row>
    <row r="5658" spans="43:63" x14ac:dyDescent="0.2">
      <c r="AQ5658">
        <v>168</v>
      </c>
      <c r="AR5658">
        <v>6040</v>
      </c>
      <c r="AS5658" t="s">
        <v>35597</v>
      </c>
      <c r="AT5658" t="s">
        <v>937</v>
      </c>
      <c r="AU5658">
        <v>168</v>
      </c>
      <c r="AV5658">
        <v>6040</v>
      </c>
      <c r="AW5658" t="s">
        <v>28699</v>
      </c>
      <c r="AX5658" t="s">
        <v>937</v>
      </c>
      <c r="AY5658">
        <v>169</v>
      </c>
      <c r="AZ5658">
        <v>6040</v>
      </c>
      <c r="BA5658" t="s">
        <v>21851</v>
      </c>
      <c r="BB5658" t="s">
        <v>937</v>
      </c>
      <c r="BC5658">
        <v>169</v>
      </c>
      <c r="BD5658">
        <v>6040</v>
      </c>
      <c r="BE5658" t="s">
        <v>15003</v>
      </c>
      <c r="BF5658" t="s">
        <v>937</v>
      </c>
      <c r="BH5658">
        <v>172</v>
      </c>
      <c r="BI5658">
        <v>6040</v>
      </c>
      <c r="BJ5658" t="s">
        <v>8355</v>
      </c>
      <c r="BK5658" t="s">
        <v>937</v>
      </c>
    </row>
    <row r="5659" spans="43:63" x14ac:dyDescent="0.2">
      <c r="AQ5659">
        <v>168</v>
      </c>
      <c r="AR5659">
        <v>6070</v>
      </c>
      <c r="AS5659" t="s">
        <v>35598</v>
      </c>
      <c r="AT5659" t="s">
        <v>936</v>
      </c>
      <c r="AU5659">
        <v>168</v>
      </c>
      <c r="AV5659">
        <v>6070</v>
      </c>
      <c r="AW5659" t="s">
        <v>28700</v>
      </c>
      <c r="AX5659" t="s">
        <v>936</v>
      </c>
      <c r="AY5659">
        <v>169</v>
      </c>
      <c r="AZ5659">
        <v>6070</v>
      </c>
      <c r="BA5659" t="s">
        <v>21852</v>
      </c>
      <c r="BB5659" t="s">
        <v>937</v>
      </c>
      <c r="BC5659">
        <v>169</v>
      </c>
      <c r="BD5659">
        <v>6070</v>
      </c>
      <c r="BE5659" t="s">
        <v>15004</v>
      </c>
      <c r="BF5659" t="s">
        <v>937</v>
      </c>
      <c r="BH5659">
        <v>172</v>
      </c>
      <c r="BI5659">
        <v>6070</v>
      </c>
      <c r="BJ5659" t="s">
        <v>8356</v>
      </c>
      <c r="BK5659" t="s">
        <v>937</v>
      </c>
    </row>
    <row r="5660" spans="43:63" x14ac:dyDescent="0.2">
      <c r="AQ5660">
        <v>168</v>
      </c>
      <c r="AR5660">
        <v>6080</v>
      </c>
      <c r="AS5660" t="s">
        <v>35599</v>
      </c>
      <c r="AT5660" t="s">
        <v>936</v>
      </c>
      <c r="AU5660">
        <v>168</v>
      </c>
      <c r="AV5660">
        <v>6080</v>
      </c>
      <c r="AW5660" t="s">
        <v>28701</v>
      </c>
      <c r="AX5660" t="s">
        <v>936</v>
      </c>
      <c r="AY5660">
        <v>169</v>
      </c>
      <c r="AZ5660">
        <v>6080</v>
      </c>
      <c r="BA5660" t="s">
        <v>21853</v>
      </c>
      <c r="BB5660" t="s">
        <v>937</v>
      </c>
      <c r="BC5660">
        <v>169</v>
      </c>
      <c r="BD5660">
        <v>6080</v>
      </c>
      <c r="BE5660" t="s">
        <v>15005</v>
      </c>
      <c r="BF5660" t="s">
        <v>937</v>
      </c>
      <c r="BH5660">
        <v>172</v>
      </c>
      <c r="BI5660">
        <v>6080</v>
      </c>
      <c r="BJ5660" t="s">
        <v>8357</v>
      </c>
      <c r="BK5660" t="s">
        <v>937</v>
      </c>
    </row>
    <row r="5661" spans="43:63" x14ac:dyDescent="0.2">
      <c r="AQ5661">
        <v>168</v>
      </c>
      <c r="AR5661">
        <v>6090</v>
      </c>
      <c r="AS5661" t="s">
        <v>35600</v>
      </c>
      <c r="AT5661" t="s">
        <v>937</v>
      </c>
      <c r="AU5661">
        <v>168</v>
      </c>
      <c r="AV5661">
        <v>6090</v>
      </c>
      <c r="AW5661" t="s">
        <v>28702</v>
      </c>
      <c r="AX5661" t="s">
        <v>937</v>
      </c>
      <c r="AY5661">
        <v>169</v>
      </c>
      <c r="AZ5661">
        <v>6090</v>
      </c>
      <c r="BA5661" t="s">
        <v>21854</v>
      </c>
      <c r="BB5661" t="s">
        <v>937</v>
      </c>
      <c r="BC5661">
        <v>169</v>
      </c>
      <c r="BD5661">
        <v>6090</v>
      </c>
      <c r="BE5661" t="s">
        <v>15006</v>
      </c>
      <c r="BF5661" t="s">
        <v>937</v>
      </c>
      <c r="BH5661">
        <v>172</v>
      </c>
      <c r="BI5661">
        <v>6090</v>
      </c>
      <c r="BJ5661" t="s">
        <v>8358</v>
      </c>
      <c r="BK5661" t="s">
        <v>937</v>
      </c>
    </row>
    <row r="5662" spans="43:63" x14ac:dyDescent="0.2">
      <c r="AQ5662">
        <v>168</v>
      </c>
      <c r="AR5662">
        <v>6100</v>
      </c>
      <c r="AS5662" t="s">
        <v>35601</v>
      </c>
      <c r="AT5662" t="s">
        <v>937</v>
      </c>
      <c r="AU5662">
        <v>168</v>
      </c>
      <c r="AV5662">
        <v>6100</v>
      </c>
      <c r="AW5662" t="s">
        <v>28703</v>
      </c>
      <c r="AX5662" t="s">
        <v>937</v>
      </c>
      <c r="AY5662">
        <v>169</v>
      </c>
      <c r="AZ5662">
        <v>6100</v>
      </c>
      <c r="BA5662" t="s">
        <v>21855</v>
      </c>
      <c r="BB5662" t="s">
        <v>937</v>
      </c>
      <c r="BC5662">
        <v>169</v>
      </c>
      <c r="BD5662">
        <v>6100</v>
      </c>
      <c r="BE5662" t="s">
        <v>15007</v>
      </c>
      <c r="BF5662" t="s">
        <v>937</v>
      </c>
      <c r="BH5662">
        <v>172</v>
      </c>
      <c r="BI5662">
        <v>6100</v>
      </c>
      <c r="BJ5662" t="s">
        <v>8359</v>
      </c>
      <c r="BK5662" t="s">
        <v>937</v>
      </c>
    </row>
    <row r="5663" spans="43:63" x14ac:dyDescent="0.2">
      <c r="AQ5663">
        <v>168</v>
      </c>
      <c r="AR5663">
        <v>6101</v>
      </c>
      <c r="AS5663" t="s">
        <v>35602</v>
      </c>
      <c r="AT5663" t="s">
        <v>936</v>
      </c>
      <c r="AU5663">
        <v>168</v>
      </c>
      <c r="AV5663">
        <v>6101</v>
      </c>
      <c r="AW5663" t="s">
        <v>28704</v>
      </c>
      <c r="AX5663" t="s">
        <v>936</v>
      </c>
      <c r="AY5663">
        <v>169</v>
      </c>
      <c r="AZ5663">
        <v>6101</v>
      </c>
      <c r="BA5663" t="s">
        <v>21856</v>
      </c>
      <c r="BB5663" t="s">
        <v>937</v>
      </c>
      <c r="BC5663">
        <v>169</v>
      </c>
      <c r="BD5663">
        <v>6101</v>
      </c>
      <c r="BE5663" t="s">
        <v>15008</v>
      </c>
      <c r="BF5663" t="s">
        <v>937</v>
      </c>
      <c r="BH5663">
        <v>172</v>
      </c>
      <c r="BI5663">
        <v>6101</v>
      </c>
      <c r="BJ5663" t="s">
        <v>8360</v>
      </c>
      <c r="BK5663" t="s">
        <v>936</v>
      </c>
    </row>
    <row r="5664" spans="43:63" x14ac:dyDescent="0.2">
      <c r="AQ5664">
        <v>168</v>
      </c>
      <c r="AR5664">
        <v>6110</v>
      </c>
      <c r="AS5664" t="s">
        <v>35603</v>
      </c>
      <c r="AT5664" t="s">
        <v>936</v>
      </c>
      <c r="AU5664">
        <v>168</v>
      </c>
      <c r="AV5664">
        <v>6110</v>
      </c>
      <c r="AW5664" t="s">
        <v>28705</v>
      </c>
      <c r="AX5664" t="s">
        <v>936</v>
      </c>
      <c r="AY5664">
        <v>169</v>
      </c>
      <c r="AZ5664">
        <v>6110</v>
      </c>
      <c r="BA5664" t="s">
        <v>21857</v>
      </c>
      <c r="BB5664" t="s">
        <v>938</v>
      </c>
      <c r="BC5664">
        <v>169</v>
      </c>
      <c r="BD5664">
        <v>6110</v>
      </c>
      <c r="BE5664" t="s">
        <v>15009</v>
      </c>
      <c r="BF5664" t="s">
        <v>938</v>
      </c>
      <c r="BH5664">
        <v>172</v>
      </c>
      <c r="BI5664">
        <v>6110</v>
      </c>
      <c r="BJ5664" t="s">
        <v>8361</v>
      </c>
      <c r="BK5664" t="s">
        <v>936</v>
      </c>
    </row>
    <row r="5665" spans="43:63" x14ac:dyDescent="0.2">
      <c r="AQ5665">
        <v>168</v>
      </c>
      <c r="AR5665">
        <v>6130</v>
      </c>
      <c r="AS5665" t="s">
        <v>35604</v>
      </c>
      <c r="AT5665" t="s">
        <v>936</v>
      </c>
      <c r="AU5665">
        <v>168</v>
      </c>
      <c r="AV5665">
        <v>6130</v>
      </c>
      <c r="AW5665" t="s">
        <v>28706</v>
      </c>
      <c r="AX5665" t="s">
        <v>936</v>
      </c>
      <c r="AY5665">
        <v>169</v>
      </c>
      <c r="AZ5665">
        <v>6130</v>
      </c>
      <c r="BA5665" t="s">
        <v>21858</v>
      </c>
      <c r="BB5665" t="s">
        <v>938</v>
      </c>
      <c r="BC5665">
        <v>169</v>
      </c>
      <c r="BD5665">
        <v>6130</v>
      </c>
      <c r="BE5665" t="s">
        <v>15010</v>
      </c>
      <c r="BF5665" t="s">
        <v>938</v>
      </c>
      <c r="BH5665">
        <v>172</v>
      </c>
      <c r="BI5665">
        <v>6130</v>
      </c>
      <c r="BJ5665" t="s">
        <v>8362</v>
      </c>
      <c r="BK5665" t="s">
        <v>936</v>
      </c>
    </row>
    <row r="5666" spans="43:63" x14ac:dyDescent="0.2">
      <c r="AQ5666">
        <v>168</v>
      </c>
      <c r="AR5666">
        <v>6131</v>
      </c>
      <c r="AS5666" t="s">
        <v>35605</v>
      </c>
      <c r="AT5666" t="s">
        <v>937</v>
      </c>
      <c r="AU5666">
        <v>168</v>
      </c>
      <c r="AV5666">
        <v>6131</v>
      </c>
      <c r="AW5666" t="s">
        <v>28707</v>
      </c>
      <c r="AX5666" t="s">
        <v>936</v>
      </c>
      <c r="AY5666">
        <v>169</v>
      </c>
      <c r="AZ5666">
        <v>6131</v>
      </c>
      <c r="BA5666" t="s">
        <v>21859</v>
      </c>
      <c r="BB5666" t="s">
        <v>937</v>
      </c>
      <c r="BC5666">
        <v>169</v>
      </c>
      <c r="BD5666">
        <v>6131</v>
      </c>
      <c r="BE5666" t="s">
        <v>15011</v>
      </c>
      <c r="BF5666" t="s">
        <v>937</v>
      </c>
      <c r="BH5666">
        <v>172</v>
      </c>
      <c r="BI5666">
        <v>6131</v>
      </c>
      <c r="BJ5666" t="s">
        <v>8363</v>
      </c>
      <c r="BK5666" t="s">
        <v>936</v>
      </c>
    </row>
    <row r="5667" spans="43:63" x14ac:dyDescent="0.2">
      <c r="AQ5667">
        <v>168</v>
      </c>
      <c r="AR5667">
        <v>6140</v>
      </c>
      <c r="AS5667" t="s">
        <v>35606</v>
      </c>
      <c r="AT5667" t="s">
        <v>937</v>
      </c>
      <c r="AU5667">
        <v>168</v>
      </c>
      <c r="AV5667">
        <v>6140</v>
      </c>
      <c r="AW5667" t="s">
        <v>28708</v>
      </c>
      <c r="AX5667" t="s">
        <v>937</v>
      </c>
      <c r="AY5667">
        <v>169</v>
      </c>
      <c r="AZ5667">
        <v>6140</v>
      </c>
      <c r="BA5667" t="s">
        <v>21860</v>
      </c>
      <c r="BB5667" t="s">
        <v>937</v>
      </c>
      <c r="BC5667">
        <v>169</v>
      </c>
      <c r="BD5667">
        <v>6140</v>
      </c>
      <c r="BE5667" t="s">
        <v>15012</v>
      </c>
      <c r="BF5667" t="s">
        <v>937</v>
      </c>
      <c r="BH5667">
        <v>172</v>
      </c>
      <c r="BI5667">
        <v>6140</v>
      </c>
      <c r="BJ5667" t="s">
        <v>8364</v>
      </c>
      <c r="BK5667" t="s">
        <v>937</v>
      </c>
    </row>
    <row r="5668" spans="43:63" x14ac:dyDescent="0.2">
      <c r="AQ5668">
        <v>168</v>
      </c>
      <c r="AR5668">
        <v>6150</v>
      </c>
      <c r="AS5668" t="s">
        <v>35607</v>
      </c>
      <c r="AT5668" t="s">
        <v>937</v>
      </c>
      <c r="AU5668">
        <v>168</v>
      </c>
      <c r="AV5668">
        <v>6150</v>
      </c>
      <c r="AW5668" t="s">
        <v>28709</v>
      </c>
      <c r="AX5668" t="s">
        <v>937</v>
      </c>
      <c r="AY5668">
        <v>169</v>
      </c>
      <c r="AZ5668">
        <v>6150</v>
      </c>
      <c r="BA5668" t="s">
        <v>21861</v>
      </c>
      <c r="BB5668" t="s">
        <v>937</v>
      </c>
      <c r="BC5668">
        <v>169</v>
      </c>
      <c r="BD5668">
        <v>6150</v>
      </c>
      <c r="BE5668" t="s">
        <v>15013</v>
      </c>
      <c r="BF5668" t="s">
        <v>937</v>
      </c>
      <c r="BH5668">
        <v>172</v>
      </c>
      <c r="BI5668">
        <v>6150</v>
      </c>
      <c r="BJ5668" t="s">
        <v>8365</v>
      </c>
      <c r="BK5668" t="s">
        <v>936</v>
      </c>
    </row>
    <row r="5669" spans="43:63" x14ac:dyDescent="0.2">
      <c r="AQ5669">
        <v>168</v>
      </c>
      <c r="AR5669">
        <v>6160</v>
      </c>
      <c r="AS5669" t="s">
        <v>35608</v>
      </c>
      <c r="AT5669" t="s">
        <v>937</v>
      </c>
      <c r="AU5669">
        <v>168</v>
      </c>
      <c r="AV5669">
        <v>6160</v>
      </c>
      <c r="AW5669" t="s">
        <v>28710</v>
      </c>
      <c r="AX5669" t="s">
        <v>937</v>
      </c>
      <c r="AY5669">
        <v>169</v>
      </c>
      <c r="AZ5669">
        <v>6160</v>
      </c>
      <c r="BA5669" t="s">
        <v>21862</v>
      </c>
      <c r="BB5669" t="s">
        <v>937</v>
      </c>
      <c r="BC5669">
        <v>169</v>
      </c>
      <c r="BD5669">
        <v>6160</v>
      </c>
      <c r="BE5669" t="s">
        <v>15014</v>
      </c>
      <c r="BF5669" t="s">
        <v>937</v>
      </c>
      <c r="BH5669">
        <v>172</v>
      </c>
      <c r="BI5669">
        <v>6160</v>
      </c>
      <c r="BJ5669" t="s">
        <v>8366</v>
      </c>
      <c r="BK5669" t="s">
        <v>937</v>
      </c>
    </row>
    <row r="5670" spans="43:63" x14ac:dyDescent="0.2">
      <c r="AQ5670">
        <v>168</v>
      </c>
      <c r="AR5670">
        <v>6170</v>
      </c>
      <c r="AS5670" t="s">
        <v>35609</v>
      </c>
      <c r="AT5670" t="s">
        <v>936</v>
      </c>
      <c r="AU5670">
        <v>168</v>
      </c>
      <c r="AV5670">
        <v>6170</v>
      </c>
      <c r="AW5670" t="s">
        <v>28711</v>
      </c>
      <c r="AX5670" t="s">
        <v>936</v>
      </c>
      <c r="AY5670">
        <v>169</v>
      </c>
      <c r="AZ5670">
        <v>6170</v>
      </c>
      <c r="BA5670" t="s">
        <v>21863</v>
      </c>
      <c r="BB5670" t="s">
        <v>937</v>
      </c>
      <c r="BC5670">
        <v>169</v>
      </c>
      <c r="BD5670">
        <v>6170</v>
      </c>
      <c r="BE5670" t="s">
        <v>15015</v>
      </c>
      <c r="BF5670" t="s">
        <v>937</v>
      </c>
      <c r="BH5670">
        <v>172</v>
      </c>
      <c r="BI5670">
        <v>6170</v>
      </c>
      <c r="BJ5670" t="s">
        <v>8367</v>
      </c>
      <c r="BK5670" t="s">
        <v>938</v>
      </c>
    </row>
    <row r="5671" spans="43:63" x14ac:dyDescent="0.2">
      <c r="AQ5671">
        <v>168</v>
      </c>
      <c r="AR5671">
        <v>6180</v>
      </c>
      <c r="AS5671" t="s">
        <v>35610</v>
      </c>
      <c r="AT5671" t="s">
        <v>936</v>
      </c>
      <c r="AU5671">
        <v>168</v>
      </c>
      <c r="AV5671">
        <v>6180</v>
      </c>
      <c r="AW5671" t="s">
        <v>28712</v>
      </c>
      <c r="AX5671" t="s">
        <v>936</v>
      </c>
      <c r="AY5671">
        <v>169</v>
      </c>
      <c r="AZ5671">
        <v>6180</v>
      </c>
      <c r="BA5671" t="s">
        <v>21864</v>
      </c>
      <c r="BB5671" t="s">
        <v>937</v>
      </c>
      <c r="BC5671">
        <v>169</v>
      </c>
      <c r="BD5671">
        <v>6180</v>
      </c>
      <c r="BE5671" t="s">
        <v>15016</v>
      </c>
      <c r="BF5671" t="s">
        <v>937</v>
      </c>
      <c r="BH5671">
        <v>172</v>
      </c>
      <c r="BI5671">
        <v>6180</v>
      </c>
      <c r="BJ5671" t="s">
        <v>8368</v>
      </c>
      <c r="BK5671" t="s">
        <v>937</v>
      </c>
    </row>
    <row r="5672" spans="43:63" x14ac:dyDescent="0.2">
      <c r="AQ5672">
        <v>168</v>
      </c>
      <c r="AR5672">
        <v>6190</v>
      </c>
      <c r="AS5672" t="s">
        <v>35611</v>
      </c>
      <c r="AT5672" t="s">
        <v>937</v>
      </c>
      <c r="AU5672">
        <v>168</v>
      </c>
      <c r="AV5672">
        <v>6190</v>
      </c>
      <c r="AW5672" t="s">
        <v>28713</v>
      </c>
      <c r="AX5672" t="s">
        <v>937</v>
      </c>
      <c r="AY5672">
        <v>169</v>
      </c>
      <c r="AZ5672">
        <v>6190</v>
      </c>
      <c r="BA5672" t="s">
        <v>21865</v>
      </c>
      <c r="BB5672" t="s">
        <v>937</v>
      </c>
      <c r="BC5672">
        <v>169</v>
      </c>
      <c r="BD5672">
        <v>6190</v>
      </c>
      <c r="BE5672" t="s">
        <v>15017</v>
      </c>
      <c r="BF5672" t="s">
        <v>937</v>
      </c>
      <c r="BH5672">
        <v>172</v>
      </c>
      <c r="BI5672">
        <v>6190</v>
      </c>
      <c r="BJ5672" t="s">
        <v>8369</v>
      </c>
      <c r="BK5672" t="s">
        <v>937</v>
      </c>
    </row>
    <row r="5673" spans="43:63" x14ac:dyDescent="0.2">
      <c r="AQ5673">
        <v>168</v>
      </c>
      <c r="AR5673">
        <v>6200</v>
      </c>
      <c r="AS5673" t="s">
        <v>35612</v>
      </c>
      <c r="AT5673" t="s">
        <v>936</v>
      </c>
      <c r="AU5673">
        <v>168</v>
      </c>
      <c r="AV5673">
        <v>6200</v>
      </c>
      <c r="AW5673" t="s">
        <v>28714</v>
      </c>
      <c r="AX5673" t="s">
        <v>936</v>
      </c>
      <c r="AY5673">
        <v>169</v>
      </c>
      <c r="AZ5673">
        <v>6200</v>
      </c>
      <c r="BA5673" t="s">
        <v>21866</v>
      </c>
      <c r="BB5673" t="s">
        <v>937</v>
      </c>
      <c r="BC5673">
        <v>169</v>
      </c>
      <c r="BD5673">
        <v>6200</v>
      </c>
      <c r="BE5673" t="s">
        <v>15018</v>
      </c>
      <c r="BF5673" t="s">
        <v>937</v>
      </c>
      <c r="BH5673">
        <v>172</v>
      </c>
      <c r="BI5673">
        <v>6200</v>
      </c>
      <c r="BJ5673" t="s">
        <v>8370</v>
      </c>
      <c r="BK5673" t="s">
        <v>936</v>
      </c>
    </row>
    <row r="5674" spans="43:63" x14ac:dyDescent="0.2">
      <c r="AQ5674">
        <v>168</v>
      </c>
      <c r="AR5674">
        <v>6210</v>
      </c>
      <c r="AS5674" t="s">
        <v>35613</v>
      </c>
      <c r="AT5674" t="s">
        <v>936</v>
      </c>
      <c r="AU5674">
        <v>168</v>
      </c>
      <c r="AV5674">
        <v>6210</v>
      </c>
      <c r="AW5674" t="s">
        <v>28715</v>
      </c>
      <c r="AX5674" t="s">
        <v>936</v>
      </c>
      <c r="AY5674">
        <v>169</v>
      </c>
      <c r="AZ5674">
        <v>6210</v>
      </c>
      <c r="BA5674" t="s">
        <v>21867</v>
      </c>
      <c r="BB5674" t="s">
        <v>938</v>
      </c>
      <c r="BC5674">
        <v>169</v>
      </c>
      <c r="BD5674">
        <v>6210</v>
      </c>
      <c r="BE5674" t="s">
        <v>15019</v>
      </c>
      <c r="BF5674" t="s">
        <v>938</v>
      </c>
      <c r="BH5674">
        <v>172</v>
      </c>
      <c r="BI5674">
        <v>6210</v>
      </c>
      <c r="BJ5674" t="s">
        <v>8371</v>
      </c>
      <c r="BK5674" t="s">
        <v>936</v>
      </c>
    </row>
    <row r="5675" spans="43:63" x14ac:dyDescent="0.2">
      <c r="AQ5675">
        <v>168</v>
      </c>
      <c r="AR5675">
        <v>6240</v>
      </c>
      <c r="AS5675" t="s">
        <v>35614</v>
      </c>
      <c r="AT5675" t="s">
        <v>937</v>
      </c>
      <c r="AU5675">
        <v>168</v>
      </c>
      <c r="AV5675">
        <v>6240</v>
      </c>
      <c r="AW5675" t="s">
        <v>28716</v>
      </c>
      <c r="AX5675" t="s">
        <v>937</v>
      </c>
      <c r="AY5675">
        <v>169</v>
      </c>
      <c r="AZ5675">
        <v>6240</v>
      </c>
      <c r="BA5675" t="s">
        <v>21868</v>
      </c>
      <c r="BB5675" t="s">
        <v>937</v>
      </c>
      <c r="BC5675">
        <v>169</v>
      </c>
      <c r="BD5675">
        <v>6240</v>
      </c>
      <c r="BE5675" t="s">
        <v>15020</v>
      </c>
      <c r="BF5675" t="s">
        <v>937</v>
      </c>
      <c r="BH5675">
        <v>172</v>
      </c>
      <c r="BI5675">
        <v>6240</v>
      </c>
      <c r="BJ5675" t="s">
        <v>8372</v>
      </c>
      <c r="BK5675" t="s">
        <v>937</v>
      </c>
    </row>
    <row r="5676" spans="43:63" x14ac:dyDescent="0.2">
      <c r="AQ5676">
        <v>168</v>
      </c>
      <c r="AR5676">
        <v>6250</v>
      </c>
      <c r="AS5676" t="s">
        <v>35615</v>
      </c>
      <c r="AT5676" t="s">
        <v>936</v>
      </c>
      <c r="AU5676">
        <v>168</v>
      </c>
      <c r="AV5676">
        <v>6250</v>
      </c>
      <c r="AW5676" t="s">
        <v>28717</v>
      </c>
      <c r="AX5676" t="s">
        <v>936</v>
      </c>
      <c r="AY5676">
        <v>169</v>
      </c>
      <c r="AZ5676">
        <v>6250</v>
      </c>
      <c r="BA5676" t="s">
        <v>21869</v>
      </c>
      <c r="BB5676" t="s">
        <v>937</v>
      </c>
      <c r="BC5676">
        <v>169</v>
      </c>
      <c r="BD5676">
        <v>6250</v>
      </c>
      <c r="BE5676" t="s">
        <v>15021</v>
      </c>
      <c r="BF5676" t="s">
        <v>937</v>
      </c>
      <c r="BH5676">
        <v>172</v>
      </c>
      <c r="BI5676">
        <v>6250</v>
      </c>
      <c r="BJ5676" t="s">
        <v>8373</v>
      </c>
      <c r="BK5676" t="s">
        <v>936</v>
      </c>
    </row>
    <row r="5677" spans="43:63" x14ac:dyDescent="0.2">
      <c r="AQ5677">
        <v>168</v>
      </c>
      <c r="AR5677">
        <v>6256</v>
      </c>
      <c r="AS5677" t="s">
        <v>35616</v>
      </c>
      <c r="AT5677" t="s">
        <v>936</v>
      </c>
      <c r="AU5677">
        <v>168</v>
      </c>
      <c r="AV5677">
        <v>6256</v>
      </c>
      <c r="AW5677" t="s">
        <v>28718</v>
      </c>
      <c r="AX5677" t="s">
        <v>936</v>
      </c>
      <c r="AY5677">
        <v>169</v>
      </c>
      <c r="AZ5677">
        <v>6256</v>
      </c>
      <c r="BA5677" t="s">
        <v>21870</v>
      </c>
      <c r="BB5677" t="s">
        <v>937</v>
      </c>
      <c r="BC5677">
        <v>169</v>
      </c>
      <c r="BD5677">
        <v>6256</v>
      </c>
      <c r="BE5677" t="s">
        <v>15022</v>
      </c>
      <c r="BF5677" t="s">
        <v>936</v>
      </c>
      <c r="BH5677">
        <v>172</v>
      </c>
      <c r="BI5677">
        <v>6256</v>
      </c>
      <c r="BJ5677" t="s">
        <v>8374</v>
      </c>
      <c r="BK5677" t="s">
        <v>936</v>
      </c>
    </row>
    <row r="5678" spans="43:63" x14ac:dyDescent="0.2">
      <c r="AQ5678">
        <v>168</v>
      </c>
      <c r="AR5678">
        <v>6260</v>
      </c>
      <c r="AS5678" t="s">
        <v>35617</v>
      </c>
      <c r="AT5678" t="s">
        <v>937</v>
      </c>
      <c r="AU5678">
        <v>168</v>
      </c>
      <c r="AV5678">
        <v>6260</v>
      </c>
      <c r="AW5678" t="s">
        <v>28719</v>
      </c>
      <c r="AX5678" t="s">
        <v>937</v>
      </c>
      <c r="AY5678">
        <v>169</v>
      </c>
      <c r="AZ5678">
        <v>6260</v>
      </c>
      <c r="BA5678" t="s">
        <v>21871</v>
      </c>
      <c r="BB5678" t="s">
        <v>937</v>
      </c>
      <c r="BC5678">
        <v>169</v>
      </c>
      <c r="BD5678">
        <v>6260</v>
      </c>
      <c r="BE5678" t="s">
        <v>15023</v>
      </c>
      <c r="BF5678" t="s">
        <v>937</v>
      </c>
      <c r="BH5678">
        <v>172</v>
      </c>
      <c r="BI5678">
        <v>6260</v>
      </c>
      <c r="BJ5678" t="s">
        <v>8375</v>
      </c>
      <c r="BK5678" t="s">
        <v>937</v>
      </c>
    </row>
    <row r="5679" spans="43:63" x14ac:dyDescent="0.2">
      <c r="AQ5679">
        <v>168</v>
      </c>
      <c r="AR5679">
        <v>6270</v>
      </c>
      <c r="AS5679" t="s">
        <v>35618</v>
      </c>
      <c r="AT5679" t="s">
        <v>937</v>
      </c>
      <c r="AU5679">
        <v>168</v>
      </c>
      <c r="AV5679">
        <v>6270</v>
      </c>
      <c r="AW5679" t="s">
        <v>28720</v>
      </c>
      <c r="AX5679" t="s">
        <v>937</v>
      </c>
      <c r="AY5679">
        <v>169</v>
      </c>
      <c r="AZ5679">
        <v>6270</v>
      </c>
      <c r="BA5679" t="s">
        <v>21872</v>
      </c>
      <c r="BB5679" t="s">
        <v>937</v>
      </c>
      <c r="BC5679">
        <v>169</v>
      </c>
      <c r="BD5679">
        <v>6270</v>
      </c>
      <c r="BE5679" t="s">
        <v>15024</v>
      </c>
      <c r="BF5679" t="s">
        <v>937</v>
      </c>
      <c r="BH5679">
        <v>172</v>
      </c>
      <c r="BI5679">
        <v>6270</v>
      </c>
      <c r="BJ5679" t="s">
        <v>8376</v>
      </c>
      <c r="BK5679" t="s">
        <v>937</v>
      </c>
    </row>
    <row r="5680" spans="43:63" x14ac:dyDescent="0.2">
      <c r="AQ5680">
        <v>168</v>
      </c>
      <c r="AR5680">
        <v>6280</v>
      </c>
      <c r="AS5680" t="s">
        <v>35619</v>
      </c>
      <c r="AT5680" t="s">
        <v>936</v>
      </c>
      <c r="AU5680">
        <v>168</v>
      </c>
      <c r="AV5680">
        <v>6280</v>
      </c>
      <c r="AW5680" t="s">
        <v>28721</v>
      </c>
      <c r="AX5680" t="s">
        <v>936</v>
      </c>
      <c r="AY5680">
        <v>169</v>
      </c>
      <c r="AZ5680">
        <v>6280</v>
      </c>
      <c r="BA5680" t="s">
        <v>21873</v>
      </c>
      <c r="BB5680" t="s">
        <v>937</v>
      </c>
      <c r="BC5680">
        <v>169</v>
      </c>
      <c r="BD5680">
        <v>6280</v>
      </c>
      <c r="BE5680" t="s">
        <v>15025</v>
      </c>
      <c r="BF5680" t="s">
        <v>937</v>
      </c>
      <c r="BH5680">
        <v>172</v>
      </c>
      <c r="BI5680">
        <v>6280</v>
      </c>
      <c r="BJ5680" t="s">
        <v>8377</v>
      </c>
      <c r="BK5680" t="s">
        <v>936</v>
      </c>
    </row>
    <row r="5681" spans="43:63" x14ac:dyDescent="0.2">
      <c r="AQ5681">
        <v>168</v>
      </c>
      <c r="AR5681">
        <v>6290</v>
      </c>
      <c r="AS5681" t="s">
        <v>35620</v>
      </c>
      <c r="AT5681" t="s">
        <v>936</v>
      </c>
      <c r="AU5681">
        <v>168</v>
      </c>
      <c r="AV5681">
        <v>6290</v>
      </c>
      <c r="AW5681" t="s">
        <v>28722</v>
      </c>
      <c r="AX5681" t="s">
        <v>936</v>
      </c>
      <c r="AY5681">
        <v>169</v>
      </c>
      <c r="AZ5681">
        <v>6290</v>
      </c>
      <c r="BA5681" t="s">
        <v>21874</v>
      </c>
      <c r="BB5681" t="s">
        <v>936</v>
      </c>
      <c r="BC5681">
        <v>169</v>
      </c>
      <c r="BD5681">
        <v>6290</v>
      </c>
      <c r="BE5681" t="s">
        <v>15026</v>
      </c>
      <c r="BF5681" t="s">
        <v>936</v>
      </c>
      <c r="BH5681">
        <v>172</v>
      </c>
      <c r="BI5681">
        <v>6290</v>
      </c>
      <c r="BJ5681" t="s">
        <v>8378</v>
      </c>
      <c r="BK5681" t="s">
        <v>936</v>
      </c>
    </row>
    <row r="5682" spans="43:63" x14ac:dyDescent="0.2">
      <c r="AQ5682">
        <v>168</v>
      </c>
      <c r="AR5682">
        <v>6300</v>
      </c>
      <c r="AS5682" t="s">
        <v>35621</v>
      </c>
      <c r="AT5682" t="s">
        <v>936</v>
      </c>
      <c r="AU5682">
        <v>168</v>
      </c>
      <c r="AV5682">
        <v>6300</v>
      </c>
      <c r="AW5682" t="s">
        <v>28723</v>
      </c>
      <c r="AX5682" t="s">
        <v>936</v>
      </c>
      <c r="AY5682">
        <v>169</v>
      </c>
      <c r="AZ5682">
        <v>6300</v>
      </c>
      <c r="BA5682" t="s">
        <v>21875</v>
      </c>
      <c r="BB5682" t="s">
        <v>938</v>
      </c>
      <c r="BC5682">
        <v>169</v>
      </c>
      <c r="BD5682">
        <v>6300</v>
      </c>
      <c r="BE5682" t="s">
        <v>15027</v>
      </c>
      <c r="BF5682" t="s">
        <v>938</v>
      </c>
      <c r="BH5682">
        <v>172</v>
      </c>
      <c r="BI5682">
        <v>6300</v>
      </c>
      <c r="BJ5682" t="s">
        <v>8379</v>
      </c>
      <c r="BK5682" t="s">
        <v>938</v>
      </c>
    </row>
    <row r="5683" spans="43:63" x14ac:dyDescent="0.2">
      <c r="AQ5683">
        <v>168</v>
      </c>
      <c r="AR5683">
        <v>6310</v>
      </c>
      <c r="AS5683" t="s">
        <v>35622</v>
      </c>
      <c r="AT5683" t="s">
        <v>936</v>
      </c>
      <c r="AU5683">
        <v>168</v>
      </c>
      <c r="AV5683">
        <v>6310</v>
      </c>
      <c r="AW5683" t="s">
        <v>28724</v>
      </c>
      <c r="AX5683" t="s">
        <v>936</v>
      </c>
      <c r="AY5683">
        <v>169</v>
      </c>
      <c r="AZ5683">
        <v>6310</v>
      </c>
      <c r="BA5683" t="s">
        <v>21876</v>
      </c>
      <c r="BB5683" t="s">
        <v>936</v>
      </c>
      <c r="BC5683">
        <v>169</v>
      </c>
      <c r="BD5683">
        <v>6310</v>
      </c>
      <c r="BE5683" t="s">
        <v>15028</v>
      </c>
      <c r="BF5683" t="s">
        <v>936</v>
      </c>
      <c r="BH5683">
        <v>172</v>
      </c>
      <c r="BI5683">
        <v>6310</v>
      </c>
      <c r="BJ5683" t="s">
        <v>8380</v>
      </c>
      <c r="BK5683" t="s">
        <v>938</v>
      </c>
    </row>
    <row r="5684" spans="43:63" x14ac:dyDescent="0.2">
      <c r="AQ5684">
        <v>168</v>
      </c>
      <c r="AR5684">
        <v>6320</v>
      </c>
      <c r="AS5684" t="s">
        <v>35623</v>
      </c>
      <c r="AT5684" t="s">
        <v>936</v>
      </c>
      <c r="AU5684">
        <v>168</v>
      </c>
      <c r="AV5684">
        <v>6320</v>
      </c>
      <c r="AW5684" t="s">
        <v>28725</v>
      </c>
      <c r="AX5684" t="s">
        <v>936</v>
      </c>
      <c r="AY5684">
        <v>169</v>
      </c>
      <c r="AZ5684">
        <v>6320</v>
      </c>
      <c r="BA5684" t="s">
        <v>21877</v>
      </c>
      <c r="BB5684" t="s">
        <v>938</v>
      </c>
      <c r="BC5684">
        <v>169</v>
      </c>
      <c r="BD5684">
        <v>6320</v>
      </c>
      <c r="BE5684" t="s">
        <v>15029</v>
      </c>
      <c r="BF5684" t="s">
        <v>938</v>
      </c>
      <c r="BH5684">
        <v>172</v>
      </c>
      <c r="BI5684">
        <v>6320</v>
      </c>
      <c r="BJ5684" t="s">
        <v>8381</v>
      </c>
      <c r="BK5684" t="s">
        <v>938</v>
      </c>
    </row>
    <row r="5685" spans="43:63" x14ac:dyDescent="0.2">
      <c r="AQ5685">
        <v>168</v>
      </c>
      <c r="AR5685">
        <v>6330</v>
      </c>
      <c r="AS5685" t="s">
        <v>35624</v>
      </c>
      <c r="AT5685" t="s">
        <v>936</v>
      </c>
      <c r="AU5685">
        <v>168</v>
      </c>
      <c r="AV5685">
        <v>6330</v>
      </c>
      <c r="AW5685" t="s">
        <v>28726</v>
      </c>
      <c r="AX5685" t="s">
        <v>936</v>
      </c>
      <c r="AY5685">
        <v>169</v>
      </c>
      <c r="AZ5685">
        <v>6330</v>
      </c>
      <c r="BA5685" t="s">
        <v>21878</v>
      </c>
      <c r="BB5685" t="s">
        <v>938</v>
      </c>
      <c r="BC5685">
        <v>169</v>
      </c>
      <c r="BD5685">
        <v>6330</v>
      </c>
      <c r="BE5685" t="s">
        <v>15030</v>
      </c>
      <c r="BF5685" t="s">
        <v>938</v>
      </c>
      <c r="BH5685">
        <v>172</v>
      </c>
      <c r="BI5685">
        <v>6330</v>
      </c>
      <c r="BJ5685" t="s">
        <v>8382</v>
      </c>
      <c r="BK5685" t="s">
        <v>936</v>
      </c>
    </row>
    <row r="5686" spans="43:63" x14ac:dyDescent="0.2">
      <c r="AQ5686">
        <v>168</v>
      </c>
      <c r="AR5686">
        <v>6340</v>
      </c>
      <c r="AS5686" t="s">
        <v>35625</v>
      </c>
      <c r="AT5686" t="s">
        <v>936</v>
      </c>
      <c r="AU5686">
        <v>168</v>
      </c>
      <c r="AV5686">
        <v>6340</v>
      </c>
      <c r="AW5686" t="s">
        <v>28727</v>
      </c>
      <c r="AX5686" t="s">
        <v>936</v>
      </c>
      <c r="AY5686">
        <v>169</v>
      </c>
      <c r="AZ5686">
        <v>6340</v>
      </c>
      <c r="BA5686" t="s">
        <v>21879</v>
      </c>
      <c r="BB5686" t="s">
        <v>936</v>
      </c>
      <c r="BC5686">
        <v>169</v>
      </c>
      <c r="BD5686">
        <v>6340</v>
      </c>
      <c r="BE5686" t="s">
        <v>15031</v>
      </c>
      <c r="BF5686" t="s">
        <v>936</v>
      </c>
      <c r="BH5686">
        <v>172</v>
      </c>
      <c r="BI5686">
        <v>6340</v>
      </c>
      <c r="BJ5686" t="s">
        <v>8383</v>
      </c>
      <c r="BK5686" t="s">
        <v>936</v>
      </c>
    </row>
    <row r="5687" spans="43:63" x14ac:dyDescent="0.2">
      <c r="AQ5687">
        <v>168</v>
      </c>
      <c r="AR5687">
        <v>6350</v>
      </c>
      <c r="AS5687" t="s">
        <v>35626</v>
      </c>
      <c r="AT5687" t="s">
        <v>936</v>
      </c>
      <c r="AU5687">
        <v>168</v>
      </c>
      <c r="AV5687">
        <v>6350</v>
      </c>
      <c r="AW5687" t="s">
        <v>28728</v>
      </c>
      <c r="AX5687" t="s">
        <v>936</v>
      </c>
      <c r="AY5687">
        <v>169</v>
      </c>
      <c r="AZ5687">
        <v>6350</v>
      </c>
      <c r="BA5687" t="s">
        <v>21880</v>
      </c>
      <c r="BB5687" t="s">
        <v>938</v>
      </c>
      <c r="BC5687">
        <v>169</v>
      </c>
      <c r="BD5687">
        <v>6350</v>
      </c>
      <c r="BE5687" t="s">
        <v>15032</v>
      </c>
      <c r="BF5687" t="s">
        <v>938</v>
      </c>
      <c r="BH5687">
        <v>172</v>
      </c>
      <c r="BI5687">
        <v>6350</v>
      </c>
      <c r="BJ5687" t="s">
        <v>8384</v>
      </c>
      <c r="BK5687" t="s">
        <v>936</v>
      </c>
    </row>
    <row r="5688" spans="43:63" x14ac:dyDescent="0.2">
      <c r="AQ5688">
        <v>168</v>
      </c>
      <c r="AR5688">
        <v>6360</v>
      </c>
      <c r="AS5688" t="s">
        <v>35627</v>
      </c>
      <c r="AT5688" t="s">
        <v>936</v>
      </c>
      <c r="AU5688">
        <v>168</v>
      </c>
      <c r="AV5688">
        <v>6360</v>
      </c>
      <c r="AW5688" t="s">
        <v>28729</v>
      </c>
      <c r="AX5688" t="s">
        <v>936</v>
      </c>
      <c r="AY5688">
        <v>169</v>
      </c>
      <c r="AZ5688">
        <v>6360</v>
      </c>
      <c r="BA5688" t="s">
        <v>21881</v>
      </c>
      <c r="BB5688" t="s">
        <v>936</v>
      </c>
      <c r="BC5688">
        <v>169</v>
      </c>
      <c r="BD5688">
        <v>6360</v>
      </c>
      <c r="BE5688" t="s">
        <v>15033</v>
      </c>
      <c r="BF5688" t="s">
        <v>936</v>
      </c>
      <c r="BH5688">
        <v>172</v>
      </c>
      <c r="BI5688">
        <v>6360</v>
      </c>
      <c r="BJ5688" t="s">
        <v>8385</v>
      </c>
      <c r="BK5688" t="s">
        <v>936</v>
      </c>
    </row>
    <row r="5689" spans="43:63" x14ac:dyDescent="0.2">
      <c r="AQ5689">
        <v>168</v>
      </c>
      <c r="AR5689">
        <v>7205</v>
      </c>
      <c r="AS5689" t="s">
        <v>35628</v>
      </c>
      <c r="AT5689" t="s">
        <v>936</v>
      </c>
      <c r="AU5689">
        <v>168</v>
      </c>
      <c r="AV5689">
        <v>7205</v>
      </c>
      <c r="AW5689" t="s">
        <v>28730</v>
      </c>
      <c r="AX5689" t="s">
        <v>936</v>
      </c>
      <c r="AY5689">
        <v>169</v>
      </c>
      <c r="AZ5689">
        <v>7205</v>
      </c>
      <c r="BA5689" t="s">
        <v>21882</v>
      </c>
      <c r="BB5689" t="s">
        <v>937</v>
      </c>
      <c r="BC5689">
        <v>169</v>
      </c>
      <c r="BD5689">
        <v>7205</v>
      </c>
      <c r="BE5689" t="s">
        <v>15034</v>
      </c>
      <c r="BF5689" t="s">
        <v>937</v>
      </c>
      <c r="BH5689">
        <v>172</v>
      </c>
      <c r="BI5689">
        <v>7205</v>
      </c>
      <c r="BJ5689" t="s">
        <v>8386</v>
      </c>
      <c r="BK5689" t="s">
        <v>937</v>
      </c>
    </row>
    <row r="5690" spans="43:63" x14ac:dyDescent="0.2">
      <c r="AQ5690">
        <v>168</v>
      </c>
      <c r="AR5690">
        <v>7206</v>
      </c>
      <c r="AS5690" t="s">
        <v>35629</v>
      </c>
      <c r="AT5690" t="s">
        <v>936</v>
      </c>
      <c r="AU5690">
        <v>168</v>
      </c>
      <c r="AV5690">
        <v>7206</v>
      </c>
      <c r="AW5690" t="s">
        <v>28731</v>
      </c>
      <c r="AX5690" t="s">
        <v>936</v>
      </c>
      <c r="AY5690">
        <v>169</v>
      </c>
      <c r="AZ5690">
        <v>7206</v>
      </c>
      <c r="BA5690" t="s">
        <v>21883</v>
      </c>
      <c r="BB5690" t="s">
        <v>937</v>
      </c>
      <c r="BC5690">
        <v>169</v>
      </c>
      <c r="BD5690">
        <v>7206</v>
      </c>
      <c r="BE5690" t="s">
        <v>15035</v>
      </c>
      <c r="BF5690" t="s">
        <v>937</v>
      </c>
      <c r="BH5690">
        <v>172</v>
      </c>
      <c r="BI5690">
        <v>7206</v>
      </c>
      <c r="BJ5690" t="s">
        <v>8387</v>
      </c>
      <c r="BK5690" t="s">
        <v>936</v>
      </c>
    </row>
    <row r="5691" spans="43:63" x14ac:dyDescent="0.2">
      <c r="AQ5691">
        <v>168</v>
      </c>
      <c r="AR5691">
        <v>7207</v>
      </c>
      <c r="AS5691" t="s">
        <v>35630</v>
      </c>
      <c r="AT5691" t="s">
        <v>936</v>
      </c>
      <c r="AU5691">
        <v>168</v>
      </c>
      <c r="AV5691">
        <v>7207</v>
      </c>
      <c r="AW5691" t="s">
        <v>28732</v>
      </c>
      <c r="AX5691" t="s">
        <v>936</v>
      </c>
      <c r="AY5691">
        <v>169</v>
      </c>
      <c r="AZ5691">
        <v>7207</v>
      </c>
      <c r="BA5691" t="s">
        <v>21884</v>
      </c>
      <c r="BB5691" t="s">
        <v>937</v>
      </c>
      <c r="BC5691">
        <v>169</v>
      </c>
      <c r="BD5691">
        <v>7207</v>
      </c>
      <c r="BE5691" t="s">
        <v>15036</v>
      </c>
      <c r="BF5691" t="s">
        <v>937</v>
      </c>
      <c r="BH5691">
        <v>172</v>
      </c>
      <c r="BI5691">
        <v>7207</v>
      </c>
      <c r="BJ5691" t="s">
        <v>8388</v>
      </c>
      <c r="BK5691" t="s">
        <v>936</v>
      </c>
    </row>
    <row r="5692" spans="43:63" x14ac:dyDescent="0.2">
      <c r="AQ5692">
        <v>168</v>
      </c>
      <c r="AR5692">
        <v>7210</v>
      </c>
      <c r="AS5692" t="s">
        <v>35631</v>
      </c>
      <c r="AT5692" t="s">
        <v>937</v>
      </c>
      <c r="AU5692">
        <v>168</v>
      </c>
      <c r="AV5692">
        <v>7210</v>
      </c>
      <c r="AW5692" t="s">
        <v>28733</v>
      </c>
      <c r="AX5692" t="s">
        <v>937</v>
      </c>
      <c r="AY5692">
        <v>169</v>
      </c>
      <c r="AZ5692">
        <v>7210</v>
      </c>
      <c r="BA5692" t="s">
        <v>21885</v>
      </c>
      <c r="BB5692" t="s">
        <v>936</v>
      </c>
      <c r="BC5692">
        <v>169</v>
      </c>
      <c r="BD5692">
        <v>7210</v>
      </c>
      <c r="BE5692" t="s">
        <v>15037</v>
      </c>
      <c r="BF5692" t="s">
        <v>936</v>
      </c>
      <c r="BH5692">
        <v>172</v>
      </c>
      <c r="BI5692">
        <v>7210</v>
      </c>
      <c r="BJ5692" t="s">
        <v>8389</v>
      </c>
      <c r="BK5692" t="s">
        <v>937</v>
      </c>
    </row>
    <row r="5693" spans="43:63" x14ac:dyDescent="0.2">
      <c r="AQ5693">
        <v>168</v>
      </c>
      <c r="AR5693">
        <v>8073</v>
      </c>
      <c r="AS5693" t="s">
        <v>35632</v>
      </c>
      <c r="AT5693" t="s">
        <v>936</v>
      </c>
      <c r="AU5693">
        <v>168</v>
      </c>
      <c r="AV5693">
        <v>8073</v>
      </c>
      <c r="AW5693" t="s">
        <v>28734</v>
      </c>
      <c r="AX5693" t="s">
        <v>936</v>
      </c>
      <c r="AY5693">
        <v>169</v>
      </c>
      <c r="AZ5693">
        <v>8073</v>
      </c>
      <c r="BA5693" t="s">
        <v>21886</v>
      </c>
      <c r="BB5693" t="s">
        <v>936</v>
      </c>
      <c r="BC5693">
        <v>169</v>
      </c>
      <c r="BD5693">
        <v>8073</v>
      </c>
      <c r="BE5693" t="s">
        <v>15038</v>
      </c>
      <c r="BF5693" t="s">
        <v>936</v>
      </c>
      <c r="BH5693">
        <v>172</v>
      </c>
      <c r="BI5693">
        <v>8073</v>
      </c>
      <c r="BJ5693" t="s">
        <v>8390</v>
      </c>
      <c r="BK5693" t="s">
        <v>936</v>
      </c>
    </row>
    <row r="5694" spans="43:63" x14ac:dyDescent="0.2">
      <c r="AQ5694">
        <v>168</v>
      </c>
      <c r="AR5694">
        <v>8074</v>
      </c>
      <c r="AS5694" t="s">
        <v>35633</v>
      </c>
      <c r="AT5694" t="s">
        <v>937</v>
      </c>
      <c r="AU5694">
        <v>168</v>
      </c>
      <c r="AV5694">
        <v>8074</v>
      </c>
      <c r="AW5694" t="s">
        <v>28735</v>
      </c>
      <c r="AX5694" t="s">
        <v>937</v>
      </c>
      <c r="AY5694">
        <v>169</v>
      </c>
      <c r="AZ5694">
        <v>8074</v>
      </c>
      <c r="BA5694" t="s">
        <v>21887</v>
      </c>
      <c r="BB5694" t="s">
        <v>937</v>
      </c>
      <c r="BC5694">
        <v>169</v>
      </c>
      <c r="BD5694">
        <v>8074</v>
      </c>
      <c r="BE5694" t="s">
        <v>15039</v>
      </c>
      <c r="BF5694" t="s">
        <v>937</v>
      </c>
      <c r="BH5694">
        <v>172</v>
      </c>
      <c r="BI5694">
        <v>8074</v>
      </c>
      <c r="BJ5694" t="s">
        <v>8391</v>
      </c>
      <c r="BK5694" t="s">
        <v>937</v>
      </c>
    </row>
    <row r="5695" spans="43:63" x14ac:dyDescent="0.2">
      <c r="AQ5695">
        <v>168</v>
      </c>
      <c r="AR5695">
        <v>8075</v>
      </c>
      <c r="AS5695" t="s">
        <v>35634</v>
      </c>
      <c r="AT5695" t="s">
        <v>936</v>
      </c>
      <c r="AU5695">
        <v>168</v>
      </c>
      <c r="AV5695">
        <v>8075</v>
      </c>
      <c r="AW5695" t="s">
        <v>28736</v>
      </c>
      <c r="AX5695" t="s">
        <v>936</v>
      </c>
      <c r="AY5695">
        <v>169</v>
      </c>
      <c r="AZ5695">
        <v>8075</v>
      </c>
      <c r="BA5695" t="s">
        <v>21888</v>
      </c>
      <c r="BB5695" t="s">
        <v>937</v>
      </c>
      <c r="BC5695">
        <v>169</v>
      </c>
      <c r="BD5695">
        <v>8075</v>
      </c>
      <c r="BE5695" t="s">
        <v>15040</v>
      </c>
      <c r="BF5695" t="s">
        <v>937</v>
      </c>
      <c r="BH5695">
        <v>172</v>
      </c>
      <c r="BI5695">
        <v>8075</v>
      </c>
      <c r="BJ5695" t="s">
        <v>8392</v>
      </c>
      <c r="BK5695" t="s">
        <v>936</v>
      </c>
    </row>
    <row r="5696" spans="43:63" x14ac:dyDescent="0.2">
      <c r="AQ5696">
        <v>168</v>
      </c>
      <c r="AR5696">
        <v>8076</v>
      </c>
      <c r="AS5696" t="s">
        <v>35635</v>
      </c>
      <c r="AT5696" t="s">
        <v>937</v>
      </c>
      <c r="AU5696">
        <v>168</v>
      </c>
      <c r="AV5696">
        <v>8076</v>
      </c>
      <c r="AW5696" t="s">
        <v>28737</v>
      </c>
      <c r="AX5696" t="s">
        <v>937</v>
      </c>
      <c r="AY5696">
        <v>169</v>
      </c>
      <c r="AZ5696">
        <v>8076</v>
      </c>
      <c r="BA5696" t="s">
        <v>21889</v>
      </c>
      <c r="BB5696" t="s">
        <v>938</v>
      </c>
      <c r="BC5696">
        <v>169</v>
      </c>
      <c r="BD5696">
        <v>8076</v>
      </c>
      <c r="BE5696" t="s">
        <v>15041</v>
      </c>
      <c r="BF5696" t="s">
        <v>938</v>
      </c>
      <c r="BH5696">
        <v>172</v>
      </c>
      <c r="BI5696">
        <v>8076</v>
      </c>
      <c r="BJ5696" t="s">
        <v>8393</v>
      </c>
      <c r="BK5696" t="s">
        <v>937</v>
      </c>
    </row>
    <row r="5697" spans="43:63" x14ac:dyDescent="0.2">
      <c r="AQ5697">
        <v>168</v>
      </c>
      <c r="AR5697">
        <v>8077</v>
      </c>
      <c r="AS5697" t="s">
        <v>35636</v>
      </c>
      <c r="AT5697" t="s">
        <v>937</v>
      </c>
      <c r="AU5697">
        <v>168</v>
      </c>
      <c r="AV5697">
        <v>8077</v>
      </c>
      <c r="AW5697" t="s">
        <v>28738</v>
      </c>
      <c r="AX5697" t="s">
        <v>937</v>
      </c>
      <c r="AY5697">
        <v>169</v>
      </c>
      <c r="AZ5697">
        <v>8077</v>
      </c>
      <c r="BA5697" t="s">
        <v>21890</v>
      </c>
      <c r="BB5697" t="s">
        <v>937</v>
      </c>
      <c r="BC5697">
        <v>169</v>
      </c>
      <c r="BD5697">
        <v>8077</v>
      </c>
      <c r="BE5697" t="s">
        <v>15042</v>
      </c>
      <c r="BF5697" t="s">
        <v>937</v>
      </c>
      <c r="BH5697">
        <v>172</v>
      </c>
      <c r="BI5697">
        <v>8077</v>
      </c>
      <c r="BJ5697" t="s">
        <v>8394</v>
      </c>
      <c r="BK5697" t="s">
        <v>937</v>
      </c>
    </row>
    <row r="5698" spans="43:63" x14ac:dyDescent="0.2">
      <c r="AQ5698">
        <v>168</v>
      </c>
      <c r="AR5698">
        <v>8078</v>
      </c>
      <c r="AS5698" t="s">
        <v>35637</v>
      </c>
      <c r="AT5698" t="s">
        <v>937</v>
      </c>
      <c r="AU5698">
        <v>168</v>
      </c>
      <c r="AV5698">
        <v>8078</v>
      </c>
      <c r="AW5698" t="s">
        <v>28739</v>
      </c>
      <c r="AX5698" t="s">
        <v>937</v>
      </c>
      <c r="AY5698">
        <v>169</v>
      </c>
      <c r="AZ5698">
        <v>8078</v>
      </c>
      <c r="BA5698" t="s">
        <v>21891</v>
      </c>
      <c r="BB5698" t="s">
        <v>937</v>
      </c>
      <c r="BC5698">
        <v>169</v>
      </c>
      <c r="BD5698">
        <v>8078</v>
      </c>
      <c r="BE5698" t="s">
        <v>15043</v>
      </c>
      <c r="BF5698" t="s">
        <v>937</v>
      </c>
      <c r="BH5698">
        <v>172</v>
      </c>
      <c r="BI5698">
        <v>8078</v>
      </c>
      <c r="BJ5698" t="s">
        <v>8395</v>
      </c>
      <c r="BK5698" t="s">
        <v>937</v>
      </c>
    </row>
    <row r="5699" spans="43:63" x14ac:dyDescent="0.2">
      <c r="AQ5699">
        <v>168</v>
      </c>
      <c r="AR5699">
        <v>8079</v>
      </c>
      <c r="AS5699" t="s">
        <v>35638</v>
      </c>
      <c r="AT5699" t="s">
        <v>937</v>
      </c>
      <c r="AU5699">
        <v>168</v>
      </c>
      <c r="AV5699">
        <v>8079</v>
      </c>
      <c r="AW5699" t="s">
        <v>28740</v>
      </c>
      <c r="AX5699" t="s">
        <v>937</v>
      </c>
      <c r="AY5699">
        <v>169</v>
      </c>
      <c r="AZ5699">
        <v>8079</v>
      </c>
      <c r="BA5699" t="s">
        <v>21892</v>
      </c>
      <c r="BB5699" t="s">
        <v>937</v>
      </c>
      <c r="BC5699">
        <v>169</v>
      </c>
      <c r="BD5699">
        <v>8079</v>
      </c>
      <c r="BE5699" t="s">
        <v>15044</v>
      </c>
      <c r="BF5699" t="s">
        <v>937</v>
      </c>
      <c r="BH5699">
        <v>172</v>
      </c>
      <c r="BI5699">
        <v>8079</v>
      </c>
      <c r="BJ5699" t="s">
        <v>8396</v>
      </c>
      <c r="BK5699" t="s">
        <v>937</v>
      </c>
    </row>
    <row r="5700" spans="43:63" x14ac:dyDescent="0.2">
      <c r="AQ5700">
        <v>168</v>
      </c>
      <c r="AR5700">
        <v>8080</v>
      </c>
      <c r="AS5700" t="s">
        <v>35639</v>
      </c>
      <c r="AT5700" t="s">
        <v>938</v>
      </c>
      <c r="AU5700">
        <v>168</v>
      </c>
      <c r="AV5700">
        <v>8080</v>
      </c>
      <c r="AW5700" t="s">
        <v>28741</v>
      </c>
      <c r="AX5700" t="s">
        <v>938</v>
      </c>
      <c r="AY5700">
        <v>169</v>
      </c>
      <c r="AZ5700">
        <v>8080</v>
      </c>
      <c r="BA5700" t="s">
        <v>21893</v>
      </c>
      <c r="BB5700" t="s">
        <v>937</v>
      </c>
      <c r="BC5700">
        <v>169</v>
      </c>
      <c r="BD5700">
        <v>8080</v>
      </c>
      <c r="BE5700" t="s">
        <v>15045</v>
      </c>
      <c r="BF5700" t="s">
        <v>937</v>
      </c>
      <c r="BH5700">
        <v>172</v>
      </c>
      <c r="BI5700">
        <v>8080</v>
      </c>
      <c r="BJ5700" t="s">
        <v>8397</v>
      </c>
      <c r="BK5700" t="s">
        <v>938</v>
      </c>
    </row>
    <row r="5701" spans="43:63" x14ac:dyDescent="0.2">
      <c r="AQ5701">
        <v>168</v>
      </c>
      <c r="AR5701">
        <v>8081</v>
      </c>
      <c r="AS5701" t="s">
        <v>35640</v>
      </c>
      <c r="AT5701" t="s">
        <v>936</v>
      </c>
      <c r="AU5701">
        <v>168</v>
      </c>
      <c r="AV5701">
        <v>8081</v>
      </c>
      <c r="AW5701" t="s">
        <v>28742</v>
      </c>
      <c r="AX5701" t="s">
        <v>937</v>
      </c>
      <c r="AY5701">
        <v>169</v>
      </c>
      <c r="AZ5701">
        <v>8081</v>
      </c>
      <c r="BA5701" t="s">
        <v>21894</v>
      </c>
      <c r="BB5701" t="s">
        <v>937</v>
      </c>
      <c r="BC5701">
        <v>169</v>
      </c>
      <c r="BD5701">
        <v>8081</v>
      </c>
      <c r="BE5701" t="s">
        <v>15046</v>
      </c>
      <c r="BF5701" t="s">
        <v>937</v>
      </c>
      <c r="BH5701">
        <v>172</v>
      </c>
      <c r="BI5701">
        <v>8081</v>
      </c>
      <c r="BJ5701" t="s">
        <v>8398</v>
      </c>
      <c r="BK5701" t="s">
        <v>937</v>
      </c>
    </row>
    <row r="5702" spans="43:63" x14ac:dyDescent="0.2">
      <c r="AQ5702">
        <v>168</v>
      </c>
      <c r="AR5702">
        <v>8082</v>
      </c>
      <c r="AS5702" t="s">
        <v>35641</v>
      </c>
      <c r="AT5702" t="s">
        <v>937</v>
      </c>
      <c r="AU5702">
        <v>168</v>
      </c>
      <c r="AV5702">
        <v>8082</v>
      </c>
      <c r="AW5702" t="s">
        <v>28743</v>
      </c>
      <c r="AX5702" t="s">
        <v>937</v>
      </c>
      <c r="AY5702">
        <v>169</v>
      </c>
      <c r="AZ5702">
        <v>8082</v>
      </c>
      <c r="BA5702" t="s">
        <v>21895</v>
      </c>
      <c r="BB5702" t="s">
        <v>938</v>
      </c>
      <c r="BC5702">
        <v>169</v>
      </c>
      <c r="BD5702">
        <v>8082</v>
      </c>
      <c r="BE5702" t="s">
        <v>15047</v>
      </c>
      <c r="BF5702" t="s">
        <v>938</v>
      </c>
      <c r="BH5702">
        <v>172</v>
      </c>
      <c r="BI5702">
        <v>8082</v>
      </c>
      <c r="BJ5702" t="s">
        <v>8399</v>
      </c>
      <c r="BK5702" t="s">
        <v>938</v>
      </c>
    </row>
    <row r="5703" spans="43:63" x14ac:dyDescent="0.2">
      <c r="AQ5703">
        <v>168</v>
      </c>
      <c r="AR5703">
        <v>8083</v>
      </c>
      <c r="AS5703" t="s">
        <v>35642</v>
      </c>
      <c r="AT5703" t="s">
        <v>936</v>
      </c>
      <c r="AU5703">
        <v>168</v>
      </c>
      <c r="AV5703">
        <v>8083</v>
      </c>
      <c r="AW5703" t="s">
        <v>28744</v>
      </c>
      <c r="AX5703" t="s">
        <v>936</v>
      </c>
      <c r="AY5703">
        <v>169</v>
      </c>
      <c r="AZ5703">
        <v>8083</v>
      </c>
      <c r="BA5703" t="s">
        <v>21896</v>
      </c>
      <c r="BB5703" t="s">
        <v>937</v>
      </c>
      <c r="BC5703">
        <v>169</v>
      </c>
      <c r="BD5703">
        <v>8083</v>
      </c>
      <c r="BE5703" t="s">
        <v>15048</v>
      </c>
      <c r="BF5703" t="s">
        <v>937</v>
      </c>
      <c r="BH5703">
        <v>172</v>
      </c>
      <c r="BI5703">
        <v>8083</v>
      </c>
      <c r="BJ5703" t="s">
        <v>8400</v>
      </c>
      <c r="BK5703" t="s">
        <v>937</v>
      </c>
    </row>
    <row r="5704" spans="43:63" x14ac:dyDescent="0.2">
      <c r="AQ5704">
        <v>168</v>
      </c>
      <c r="AR5704">
        <v>8084</v>
      </c>
      <c r="AS5704" t="s">
        <v>35643</v>
      </c>
      <c r="AT5704" t="s">
        <v>937</v>
      </c>
      <c r="AU5704">
        <v>168</v>
      </c>
      <c r="AV5704">
        <v>8084</v>
      </c>
      <c r="AW5704" t="s">
        <v>28745</v>
      </c>
      <c r="AX5704" t="s">
        <v>937</v>
      </c>
      <c r="AY5704">
        <v>169</v>
      </c>
      <c r="AZ5704">
        <v>8084</v>
      </c>
      <c r="BA5704" t="s">
        <v>21897</v>
      </c>
      <c r="BB5704" t="s">
        <v>937</v>
      </c>
      <c r="BC5704">
        <v>169</v>
      </c>
      <c r="BD5704">
        <v>8084</v>
      </c>
      <c r="BE5704" t="s">
        <v>15049</v>
      </c>
      <c r="BF5704" t="s">
        <v>937</v>
      </c>
      <c r="BH5704">
        <v>172</v>
      </c>
      <c r="BI5704">
        <v>8084</v>
      </c>
      <c r="BJ5704" t="s">
        <v>8401</v>
      </c>
      <c r="BK5704" t="s">
        <v>937</v>
      </c>
    </row>
    <row r="5705" spans="43:63" x14ac:dyDescent="0.2">
      <c r="AQ5705">
        <v>169</v>
      </c>
      <c r="AR5705">
        <v>6010</v>
      </c>
      <c r="AS5705" t="s">
        <v>35644</v>
      </c>
      <c r="AT5705" t="s">
        <v>937</v>
      </c>
      <c r="AU5705">
        <v>169</v>
      </c>
      <c r="AV5705">
        <v>6010</v>
      </c>
      <c r="AW5705" t="s">
        <v>28746</v>
      </c>
      <c r="AX5705" t="s">
        <v>937</v>
      </c>
      <c r="AY5705">
        <v>170</v>
      </c>
      <c r="AZ5705">
        <v>6010</v>
      </c>
      <c r="BA5705" t="s">
        <v>21898</v>
      </c>
      <c r="BB5705" t="s">
        <v>937</v>
      </c>
      <c r="BC5705">
        <v>170</v>
      </c>
      <c r="BD5705">
        <v>6010</v>
      </c>
      <c r="BE5705" t="s">
        <v>15050</v>
      </c>
      <c r="BF5705" t="s">
        <v>937</v>
      </c>
      <c r="BH5705">
        <v>174</v>
      </c>
      <c r="BI5705">
        <v>6010</v>
      </c>
      <c r="BJ5705" t="s">
        <v>8402</v>
      </c>
      <c r="BK5705" t="s">
        <v>937</v>
      </c>
    </row>
    <row r="5706" spans="43:63" x14ac:dyDescent="0.2">
      <c r="AQ5706">
        <v>169</v>
      </c>
      <c r="AR5706">
        <v>6020</v>
      </c>
      <c r="AS5706" t="s">
        <v>35645</v>
      </c>
      <c r="AT5706" t="s">
        <v>937</v>
      </c>
      <c r="AU5706">
        <v>169</v>
      </c>
      <c r="AV5706">
        <v>6020</v>
      </c>
      <c r="AW5706" t="s">
        <v>28747</v>
      </c>
      <c r="AX5706" t="s">
        <v>937</v>
      </c>
      <c r="AY5706">
        <v>170</v>
      </c>
      <c r="AZ5706">
        <v>6020</v>
      </c>
      <c r="BA5706" t="s">
        <v>21899</v>
      </c>
      <c r="BB5706" t="s">
        <v>937</v>
      </c>
      <c r="BC5706">
        <v>170</v>
      </c>
      <c r="BD5706">
        <v>6020</v>
      </c>
      <c r="BE5706" t="s">
        <v>15051</v>
      </c>
      <c r="BF5706" t="s">
        <v>937</v>
      </c>
      <c r="BH5706">
        <v>174</v>
      </c>
      <c r="BI5706">
        <v>6020</v>
      </c>
      <c r="BJ5706" t="s">
        <v>8403</v>
      </c>
      <c r="BK5706" t="s">
        <v>937</v>
      </c>
    </row>
    <row r="5707" spans="43:63" x14ac:dyDescent="0.2">
      <c r="AQ5707">
        <v>169</v>
      </c>
      <c r="AR5707">
        <v>6030</v>
      </c>
      <c r="AS5707" t="s">
        <v>35646</v>
      </c>
      <c r="AT5707" t="s">
        <v>937</v>
      </c>
      <c r="AU5707">
        <v>169</v>
      </c>
      <c r="AV5707">
        <v>6030</v>
      </c>
      <c r="AW5707" t="s">
        <v>28748</v>
      </c>
      <c r="AX5707" t="s">
        <v>937</v>
      </c>
      <c r="AY5707">
        <v>170</v>
      </c>
      <c r="AZ5707">
        <v>6030</v>
      </c>
      <c r="BA5707" t="s">
        <v>21900</v>
      </c>
      <c r="BB5707" t="s">
        <v>937</v>
      </c>
      <c r="BC5707">
        <v>170</v>
      </c>
      <c r="BD5707">
        <v>6030</v>
      </c>
      <c r="BE5707" t="s">
        <v>15052</v>
      </c>
      <c r="BF5707" t="s">
        <v>937</v>
      </c>
      <c r="BH5707">
        <v>174</v>
      </c>
      <c r="BI5707">
        <v>6030</v>
      </c>
      <c r="BJ5707" t="s">
        <v>8404</v>
      </c>
      <c r="BK5707" t="s">
        <v>937</v>
      </c>
    </row>
    <row r="5708" spans="43:63" x14ac:dyDescent="0.2">
      <c r="AQ5708">
        <v>169</v>
      </c>
      <c r="AR5708">
        <v>6040</v>
      </c>
      <c r="AS5708" t="s">
        <v>35647</v>
      </c>
      <c r="AT5708" t="s">
        <v>937</v>
      </c>
      <c r="AU5708">
        <v>169</v>
      </c>
      <c r="AV5708">
        <v>6040</v>
      </c>
      <c r="AW5708" t="s">
        <v>28749</v>
      </c>
      <c r="AX5708" t="s">
        <v>937</v>
      </c>
      <c r="AY5708">
        <v>170</v>
      </c>
      <c r="AZ5708">
        <v>6040</v>
      </c>
      <c r="BA5708" t="s">
        <v>21901</v>
      </c>
      <c r="BB5708" t="s">
        <v>937</v>
      </c>
      <c r="BC5708">
        <v>170</v>
      </c>
      <c r="BD5708">
        <v>6040</v>
      </c>
      <c r="BE5708" t="s">
        <v>15053</v>
      </c>
      <c r="BF5708" t="s">
        <v>937</v>
      </c>
      <c r="BH5708">
        <v>174</v>
      </c>
      <c r="BI5708">
        <v>6040</v>
      </c>
      <c r="BJ5708" t="s">
        <v>8405</v>
      </c>
      <c r="BK5708" t="s">
        <v>937</v>
      </c>
    </row>
    <row r="5709" spans="43:63" x14ac:dyDescent="0.2">
      <c r="AQ5709">
        <v>169</v>
      </c>
      <c r="AR5709">
        <v>6070</v>
      </c>
      <c r="AS5709" t="s">
        <v>35648</v>
      </c>
      <c r="AT5709" t="s">
        <v>937</v>
      </c>
      <c r="AU5709">
        <v>169</v>
      </c>
      <c r="AV5709">
        <v>6070</v>
      </c>
      <c r="AW5709" t="s">
        <v>28750</v>
      </c>
      <c r="AX5709" t="s">
        <v>937</v>
      </c>
      <c r="AY5709">
        <v>170</v>
      </c>
      <c r="AZ5709">
        <v>6070</v>
      </c>
      <c r="BA5709" t="s">
        <v>21902</v>
      </c>
      <c r="BB5709" t="s">
        <v>937</v>
      </c>
      <c r="BC5709">
        <v>170</v>
      </c>
      <c r="BD5709">
        <v>6070</v>
      </c>
      <c r="BE5709" t="s">
        <v>15054</v>
      </c>
      <c r="BF5709" t="s">
        <v>937</v>
      </c>
      <c r="BH5709">
        <v>174</v>
      </c>
      <c r="BI5709">
        <v>6070</v>
      </c>
      <c r="BJ5709" t="s">
        <v>8406</v>
      </c>
      <c r="BK5709" t="s">
        <v>937</v>
      </c>
    </row>
    <row r="5710" spans="43:63" x14ac:dyDescent="0.2">
      <c r="AQ5710">
        <v>169</v>
      </c>
      <c r="AR5710">
        <v>6080</v>
      </c>
      <c r="AS5710" t="s">
        <v>35649</v>
      </c>
      <c r="AT5710" t="s">
        <v>937</v>
      </c>
      <c r="AU5710">
        <v>169</v>
      </c>
      <c r="AV5710">
        <v>6080</v>
      </c>
      <c r="AW5710" t="s">
        <v>28751</v>
      </c>
      <c r="AX5710" t="s">
        <v>937</v>
      </c>
      <c r="AY5710">
        <v>170</v>
      </c>
      <c r="AZ5710">
        <v>6080</v>
      </c>
      <c r="BA5710" t="s">
        <v>21903</v>
      </c>
      <c r="BB5710" t="s">
        <v>937</v>
      </c>
      <c r="BC5710">
        <v>170</v>
      </c>
      <c r="BD5710">
        <v>6080</v>
      </c>
      <c r="BE5710" t="s">
        <v>15055</v>
      </c>
      <c r="BF5710" t="s">
        <v>937</v>
      </c>
      <c r="BH5710">
        <v>174</v>
      </c>
      <c r="BI5710">
        <v>6080</v>
      </c>
      <c r="BJ5710" t="s">
        <v>8407</v>
      </c>
      <c r="BK5710" t="s">
        <v>937</v>
      </c>
    </row>
    <row r="5711" spans="43:63" x14ac:dyDescent="0.2">
      <c r="AQ5711">
        <v>169</v>
      </c>
      <c r="AR5711">
        <v>6090</v>
      </c>
      <c r="AS5711" t="s">
        <v>35650</v>
      </c>
      <c r="AT5711" t="s">
        <v>937</v>
      </c>
      <c r="AU5711">
        <v>169</v>
      </c>
      <c r="AV5711">
        <v>6090</v>
      </c>
      <c r="AW5711" t="s">
        <v>28752</v>
      </c>
      <c r="AX5711" t="s">
        <v>937</v>
      </c>
      <c r="AY5711">
        <v>170</v>
      </c>
      <c r="AZ5711">
        <v>6090</v>
      </c>
      <c r="BA5711" t="s">
        <v>21904</v>
      </c>
      <c r="BB5711" t="s">
        <v>937</v>
      </c>
      <c r="BC5711">
        <v>170</v>
      </c>
      <c r="BD5711">
        <v>6090</v>
      </c>
      <c r="BE5711" t="s">
        <v>15056</v>
      </c>
      <c r="BF5711" t="s">
        <v>937</v>
      </c>
      <c r="BH5711">
        <v>174</v>
      </c>
      <c r="BI5711">
        <v>6090</v>
      </c>
      <c r="BJ5711" t="s">
        <v>8408</v>
      </c>
      <c r="BK5711" t="s">
        <v>937</v>
      </c>
    </row>
    <row r="5712" spans="43:63" x14ac:dyDescent="0.2">
      <c r="AQ5712">
        <v>169</v>
      </c>
      <c r="AR5712">
        <v>6100</v>
      </c>
      <c r="AS5712" t="s">
        <v>35651</v>
      </c>
      <c r="AT5712" t="s">
        <v>937</v>
      </c>
      <c r="AU5712">
        <v>169</v>
      </c>
      <c r="AV5712">
        <v>6100</v>
      </c>
      <c r="AW5712" t="s">
        <v>28753</v>
      </c>
      <c r="AX5712" t="s">
        <v>937</v>
      </c>
      <c r="AY5712">
        <v>170</v>
      </c>
      <c r="AZ5712">
        <v>6100</v>
      </c>
      <c r="BA5712" t="s">
        <v>21905</v>
      </c>
      <c r="BB5712" t="s">
        <v>937</v>
      </c>
      <c r="BC5712">
        <v>170</v>
      </c>
      <c r="BD5712">
        <v>6100</v>
      </c>
      <c r="BE5712" t="s">
        <v>15057</v>
      </c>
      <c r="BF5712" t="s">
        <v>937</v>
      </c>
      <c r="BH5712">
        <v>174</v>
      </c>
      <c r="BI5712">
        <v>6100</v>
      </c>
      <c r="BJ5712" t="s">
        <v>8409</v>
      </c>
      <c r="BK5712" t="s">
        <v>937</v>
      </c>
    </row>
    <row r="5713" spans="43:63" x14ac:dyDescent="0.2">
      <c r="AQ5713">
        <v>169</v>
      </c>
      <c r="AR5713">
        <v>6101</v>
      </c>
      <c r="AS5713" t="s">
        <v>35652</v>
      </c>
      <c r="AT5713" t="s">
        <v>937</v>
      </c>
      <c r="AU5713">
        <v>169</v>
      </c>
      <c r="AV5713">
        <v>6101</v>
      </c>
      <c r="AW5713" t="s">
        <v>28754</v>
      </c>
      <c r="AX5713" t="s">
        <v>937</v>
      </c>
      <c r="AY5713">
        <v>170</v>
      </c>
      <c r="AZ5713">
        <v>6101</v>
      </c>
      <c r="BA5713" t="s">
        <v>21906</v>
      </c>
      <c r="BB5713" t="s">
        <v>937</v>
      </c>
      <c r="BC5713">
        <v>170</v>
      </c>
      <c r="BD5713">
        <v>6101</v>
      </c>
      <c r="BE5713" t="s">
        <v>15058</v>
      </c>
      <c r="BF5713" t="s">
        <v>937</v>
      </c>
      <c r="BH5713">
        <v>174</v>
      </c>
      <c r="BI5713">
        <v>6101</v>
      </c>
      <c r="BJ5713" t="s">
        <v>8410</v>
      </c>
      <c r="BK5713" t="s">
        <v>939</v>
      </c>
    </row>
    <row r="5714" spans="43:63" x14ac:dyDescent="0.2">
      <c r="AQ5714">
        <v>169</v>
      </c>
      <c r="AR5714">
        <v>6110</v>
      </c>
      <c r="AS5714" t="s">
        <v>35653</v>
      </c>
      <c r="AT5714" t="s">
        <v>938</v>
      </c>
      <c r="AU5714">
        <v>169</v>
      </c>
      <c r="AV5714">
        <v>6110</v>
      </c>
      <c r="AW5714" t="s">
        <v>28755</v>
      </c>
      <c r="AX5714" t="s">
        <v>938</v>
      </c>
      <c r="AY5714">
        <v>170</v>
      </c>
      <c r="AZ5714">
        <v>6110</v>
      </c>
      <c r="BA5714" t="s">
        <v>21907</v>
      </c>
      <c r="BB5714" t="s">
        <v>936</v>
      </c>
      <c r="BC5714">
        <v>170</v>
      </c>
      <c r="BD5714">
        <v>6110</v>
      </c>
      <c r="BE5714" t="s">
        <v>15059</v>
      </c>
      <c r="BF5714" t="s">
        <v>936</v>
      </c>
      <c r="BH5714">
        <v>174</v>
      </c>
      <c r="BI5714">
        <v>6110</v>
      </c>
      <c r="BJ5714" t="s">
        <v>8411</v>
      </c>
      <c r="BK5714" t="s">
        <v>938</v>
      </c>
    </row>
    <row r="5715" spans="43:63" x14ac:dyDescent="0.2">
      <c r="AQ5715">
        <v>169</v>
      </c>
      <c r="AR5715">
        <v>6130</v>
      </c>
      <c r="AS5715" t="s">
        <v>35654</v>
      </c>
      <c r="AT5715" t="s">
        <v>937</v>
      </c>
      <c r="AU5715">
        <v>169</v>
      </c>
      <c r="AV5715">
        <v>6130</v>
      </c>
      <c r="AW5715" t="s">
        <v>28756</v>
      </c>
      <c r="AX5715" t="s">
        <v>938</v>
      </c>
      <c r="AY5715">
        <v>170</v>
      </c>
      <c r="AZ5715">
        <v>6130</v>
      </c>
      <c r="BA5715" t="s">
        <v>21908</v>
      </c>
      <c r="BB5715" t="s">
        <v>937</v>
      </c>
      <c r="BC5715">
        <v>170</v>
      </c>
      <c r="BD5715">
        <v>6130</v>
      </c>
      <c r="BE5715" t="s">
        <v>15060</v>
      </c>
      <c r="BF5715" t="s">
        <v>937</v>
      </c>
      <c r="BH5715">
        <v>174</v>
      </c>
      <c r="BI5715">
        <v>6130</v>
      </c>
      <c r="BJ5715" t="s">
        <v>8412</v>
      </c>
      <c r="BK5715" t="s">
        <v>938</v>
      </c>
    </row>
    <row r="5716" spans="43:63" x14ac:dyDescent="0.2">
      <c r="AQ5716">
        <v>169</v>
      </c>
      <c r="AR5716">
        <v>6131</v>
      </c>
      <c r="AS5716" t="s">
        <v>35655</v>
      </c>
      <c r="AT5716" t="s">
        <v>937</v>
      </c>
      <c r="AU5716">
        <v>169</v>
      </c>
      <c r="AV5716">
        <v>6131</v>
      </c>
      <c r="AW5716" t="s">
        <v>28757</v>
      </c>
      <c r="AX5716" t="s">
        <v>937</v>
      </c>
      <c r="AY5716">
        <v>170</v>
      </c>
      <c r="AZ5716">
        <v>6131</v>
      </c>
      <c r="BA5716" t="s">
        <v>21909</v>
      </c>
      <c r="BB5716" t="s">
        <v>939</v>
      </c>
      <c r="BC5716">
        <v>170</v>
      </c>
      <c r="BD5716">
        <v>6131</v>
      </c>
      <c r="BE5716" t="s">
        <v>15061</v>
      </c>
      <c r="BF5716" t="s">
        <v>939</v>
      </c>
      <c r="BH5716">
        <v>174</v>
      </c>
      <c r="BI5716">
        <v>6131</v>
      </c>
      <c r="BJ5716" t="s">
        <v>8413</v>
      </c>
      <c r="BK5716" t="s">
        <v>937</v>
      </c>
    </row>
    <row r="5717" spans="43:63" x14ac:dyDescent="0.2">
      <c r="AQ5717">
        <v>169</v>
      </c>
      <c r="AR5717">
        <v>6140</v>
      </c>
      <c r="AS5717" t="s">
        <v>35656</v>
      </c>
      <c r="AT5717" t="s">
        <v>937</v>
      </c>
      <c r="AU5717">
        <v>169</v>
      </c>
      <c r="AV5717">
        <v>6140</v>
      </c>
      <c r="AW5717" t="s">
        <v>28758</v>
      </c>
      <c r="AX5717" t="s">
        <v>937</v>
      </c>
      <c r="AY5717">
        <v>170</v>
      </c>
      <c r="AZ5717">
        <v>6140</v>
      </c>
      <c r="BA5717" t="s">
        <v>21910</v>
      </c>
      <c r="BB5717" t="s">
        <v>937</v>
      </c>
      <c r="BC5717">
        <v>170</v>
      </c>
      <c r="BD5717">
        <v>6140</v>
      </c>
      <c r="BE5717" t="s">
        <v>15062</v>
      </c>
      <c r="BF5717" t="s">
        <v>937</v>
      </c>
      <c r="BH5717">
        <v>174</v>
      </c>
      <c r="BI5717">
        <v>6140</v>
      </c>
      <c r="BJ5717" t="s">
        <v>8414</v>
      </c>
      <c r="BK5717" t="s">
        <v>937</v>
      </c>
    </row>
    <row r="5718" spans="43:63" x14ac:dyDescent="0.2">
      <c r="AQ5718">
        <v>169</v>
      </c>
      <c r="AR5718">
        <v>6150</v>
      </c>
      <c r="AS5718" t="s">
        <v>35657</v>
      </c>
      <c r="AT5718" t="s">
        <v>937</v>
      </c>
      <c r="AU5718">
        <v>169</v>
      </c>
      <c r="AV5718">
        <v>6150</v>
      </c>
      <c r="AW5718" t="s">
        <v>28759</v>
      </c>
      <c r="AX5718" t="s">
        <v>937</v>
      </c>
      <c r="AY5718">
        <v>170</v>
      </c>
      <c r="AZ5718">
        <v>6150</v>
      </c>
      <c r="BA5718" t="s">
        <v>21911</v>
      </c>
      <c r="BB5718" t="s">
        <v>937</v>
      </c>
      <c r="BC5718">
        <v>170</v>
      </c>
      <c r="BD5718">
        <v>6150</v>
      </c>
      <c r="BE5718" t="s">
        <v>15063</v>
      </c>
      <c r="BF5718" t="s">
        <v>937</v>
      </c>
      <c r="BH5718">
        <v>174</v>
      </c>
      <c r="BI5718">
        <v>6150</v>
      </c>
      <c r="BJ5718" t="s">
        <v>8415</v>
      </c>
      <c r="BK5718" t="s">
        <v>937</v>
      </c>
    </row>
    <row r="5719" spans="43:63" x14ac:dyDescent="0.2">
      <c r="AQ5719">
        <v>169</v>
      </c>
      <c r="AR5719">
        <v>6160</v>
      </c>
      <c r="AS5719" t="s">
        <v>35658</v>
      </c>
      <c r="AT5719" t="s">
        <v>937</v>
      </c>
      <c r="AU5719">
        <v>169</v>
      </c>
      <c r="AV5719">
        <v>6160</v>
      </c>
      <c r="AW5719" t="s">
        <v>28760</v>
      </c>
      <c r="AX5719" t="s">
        <v>937</v>
      </c>
      <c r="AY5719">
        <v>170</v>
      </c>
      <c r="AZ5719">
        <v>6160</v>
      </c>
      <c r="BA5719" t="s">
        <v>21912</v>
      </c>
      <c r="BB5719" t="s">
        <v>937</v>
      </c>
      <c r="BC5719">
        <v>170</v>
      </c>
      <c r="BD5719">
        <v>6160</v>
      </c>
      <c r="BE5719" t="s">
        <v>15064</v>
      </c>
      <c r="BF5719" t="s">
        <v>937</v>
      </c>
      <c r="BH5719">
        <v>174</v>
      </c>
      <c r="BI5719">
        <v>6160</v>
      </c>
      <c r="BJ5719" t="s">
        <v>8416</v>
      </c>
      <c r="BK5719" t="s">
        <v>937</v>
      </c>
    </row>
    <row r="5720" spans="43:63" x14ac:dyDescent="0.2">
      <c r="AQ5720">
        <v>169</v>
      </c>
      <c r="AR5720">
        <v>6170</v>
      </c>
      <c r="AS5720" t="s">
        <v>35659</v>
      </c>
      <c r="AT5720" t="s">
        <v>937</v>
      </c>
      <c r="AU5720">
        <v>169</v>
      </c>
      <c r="AV5720">
        <v>6170</v>
      </c>
      <c r="AW5720" t="s">
        <v>28761</v>
      </c>
      <c r="AX5720" t="s">
        <v>937</v>
      </c>
      <c r="AY5720">
        <v>170</v>
      </c>
      <c r="AZ5720">
        <v>6170</v>
      </c>
      <c r="BA5720" t="s">
        <v>21913</v>
      </c>
      <c r="BB5720" t="s">
        <v>937</v>
      </c>
      <c r="BC5720">
        <v>170</v>
      </c>
      <c r="BD5720">
        <v>6170</v>
      </c>
      <c r="BE5720" t="s">
        <v>15065</v>
      </c>
      <c r="BF5720" t="s">
        <v>937</v>
      </c>
      <c r="BH5720">
        <v>174</v>
      </c>
      <c r="BI5720">
        <v>6170</v>
      </c>
      <c r="BJ5720" t="s">
        <v>8417</v>
      </c>
      <c r="BK5720" t="s">
        <v>937</v>
      </c>
    </row>
    <row r="5721" spans="43:63" x14ac:dyDescent="0.2">
      <c r="AQ5721">
        <v>169</v>
      </c>
      <c r="AR5721">
        <v>6180</v>
      </c>
      <c r="AS5721" t="s">
        <v>35660</v>
      </c>
      <c r="AT5721" t="s">
        <v>937</v>
      </c>
      <c r="AU5721">
        <v>169</v>
      </c>
      <c r="AV5721">
        <v>6180</v>
      </c>
      <c r="AW5721" t="s">
        <v>28762</v>
      </c>
      <c r="AX5721" t="s">
        <v>937</v>
      </c>
      <c r="AY5721">
        <v>170</v>
      </c>
      <c r="AZ5721">
        <v>6180</v>
      </c>
      <c r="BA5721" t="s">
        <v>21914</v>
      </c>
      <c r="BB5721" t="s">
        <v>937</v>
      </c>
      <c r="BC5721">
        <v>170</v>
      </c>
      <c r="BD5721">
        <v>6180</v>
      </c>
      <c r="BE5721" t="s">
        <v>15066</v>
      </c>
      <c r="BF5721" t="s">
        <v>937</v>
      </c>
      <c r="BH5721">
        <v>174</v>
      </c>
      <c r="BI5721">
        <v>6180</v>
      </c>
      <c r="BJ5721" t="s">
        <v>8418</v>
      </c>
      <c r="BK5721" t="s">
        <v>937</v>
      </c>
    </row>
    <row r="5722" spans="43:63" x14ac:dyDescent="0.2">
      <c r="AQ5722">
        <v>169</v>
      </c>
      <c r="AR5722">
        <v>6190</v>
      </c>
      <c r="AS5722" t="s">
        <v>35661</v>
      </c>
      <c r="AT5722" t="s">
        <v>937</v>
      </c>
      <c r="AU5722">
        <v>169</v>
      </c>
      <c r="AV5722">
        <v>6190</v>
      </c>
      <c r="AW5722" t="s">
        <v>28763</v>
      </c>
      <c r="AX5722" t="s">
        <v>937</v>
      </c>
      <c r="AY5722">
        <v>170</v>
      </c>
      <c r="AZ5722">
        <v>6190</v>
      </c>
      <c r="BA5722" t="s">
        <v>21915</v>
      </c>
      <c r="BB5722" t="s">
        <v>937</v>
      </c>
      <c r="BC5722">
        <v>170</v>
      </c>
      <c r="BD5722">
        <v>6190</v>
      </c>
      <c r="BE5722" t="s">
        <v>15067</v>
      </c>
      <c r="BF5722" t="s">
        <v>937</v>
      </c>
      <c r="BH5722">
        <v>174</v>
      </c>
      <c r="BI5722">
        <v>6190</v>
      </c>
      <c r="BJ5722" t="s">
        <v>8419</v>
      </c>
      <c r="BK5722" t="s">
        <v>937</v>
      </c>
    </row>
    <row r="5723" spans="43:63" x14ac:dyDescent="0.2">
      <c r="AQ5723">
        <v>169</v>
      </c>
      <c r="AR5723">
        <v>6200</v>
      </c>
      <c r="AS5723" t="s">
        <v>35662</v>
      </c>
      <c r="AT5723" t="s">
        <v>937</v>
      </c>
      <c r="AU5723">
        <v>169</v>
      </c>
      <c r="AV5723">
        <v>6200</v>
      </c>
      <c r="AW5723" t="s">
        <v>28764</v>
      </c>
      <c r="AX5723" t="s">
        <v>937</v>
      </c>
      <c r="AY5723">
        <v>170</v>
      </c>
      <c r="AZ5723">
        <v>6200</v>
      </c>
      <c r="BA5723" t="s">
        <v>21916</v>
      </c>
      <c r="BB5723" t="s">
        <v>937</v>
      </c>
      <c r="BC5723">
        <v>170</v>
      </c>
      <c r="BD5723">
        <v>6200</v>
      </c>
      <c r="BE5723" t="s">
        <v>15068</v>
      </c>
      <c r="BF5723" t="s">
        <v>937</v>
      </c>
      <c r="BH5723">
        <v>174</v>
      </c>
      <c r="BI5723">
        <v>6200</v>
      </c>
      <c r="BJ5723" t="s">
        <v>8420</v>
      </c>
      <c r="BK5723" t="s">
        <v>937</v>
      </c>
    </row>
    <row r="5724" spans="43:63" x14ac:dyDescent="0.2">
      <c r="AQ5724">
        <v>169</v>
      </c>
      <c r="AR5724">
        <v>6210</v>
      </c>
      <c r="AS5724" t="s">
        <v>35663</v>
      </c>
      <c r="AT5724" t="s">
        <v>938</v>
      </c>
      <c r="AU5724">
        <v>169</v>
      </c>
      <c r="AV5724">
        <v>6210</v>
      </c>
      <c r="AW5724" t="s">
        <v>28765</v>
      </c>
      <c r="AX5724" t="s">
        <v>938</v>
      </c>
      <c r="AY5724">
        <v>170</v>
      </c>
      <c r="AZ5724">
        <v>6210</v>
      </c>
      <c r="BA5724" t="s">
        <v>21917</v>
      </c>
      <c r="BB5724" t="s">
        <v>936</v>
      </c>
      <c r="BC5724">
        <v>170</v>
      </c>
      <c r="BD5724">
        <v>6210</v>
      </c>
      <c r="BE5724" t="s">
        <v>15069</v>
      </c>
      <c r="BF5724" t="s">
        <v>936</v>
      </c>
      <c r="BH5724">
        <v>174</v>
      </c>
      <c r="BI5724">
        <v>6210</v>
      </c>
      <c r="BJ5724" t="s">
        <v>8421</v>
      </c>
      <c r="BK5724" t="s">
        <v>937</v>
      </c>
    </row>
    <row r="5725" spans="43:63" x14ac:dyDescent="0.2">
      <c r="AQ5725">
        <v>169</v>
      </c>
      <c r="AR5725">
        <v>6240</v>
      </c>
      <c r="AS5725" t="s">
        <v>35664</v>
      </c>
      <c r="AT5725" t="s">
        <v>937</v>
      </c>
      <c r="AU5725">
        <v>169</v>
      </c>
      <c r="AV5725">
        <v>6240</v>
      </c>
      <c r="AW5725" t="s">
        <v>28766</v>
      </c>
      <c r="AX5725" t="s">
        <v>937</v>
      </c>
      <c r="AY5725">
        <v>170</v>
      </c>
      <c r="AZ5725">
        <v>6240</v>
      </c>
      <c r="BA5725" t="s">
        <v>21918</v>
      </c>
      <c r="BB5725" t="s">
        <v>937</v>
      </c>
      <c r="BC5725">
        <v>170</v>
      </c>
      <c r="BD5725">
        <v>6240</v>
      </c>
      <c r="BE5725" t="s">
        <v>15070</v>
      </c>
      <c r="BF5725" t="s">
        <v>937</v>
      </c>
      <c r="BH5725">
        <v>174</v>
      </c>
      <c r="BI5725">
        <v>6240</v>
      </c>
      <c r="BJ5725" t="s">
        <v>8422</v>
      </c>
      <c r="BK5725" t="s">
        <v>937</v>
      </c>
    </row>
    <row r="5726" spans="43:63" x14ac:dyDescent="0.2">
      <c r="AQ5726">
        <v>169</v>
      </c>
      <c r="AR5726">
        <v>6250</v>
      </c>
      <c r="AS5726" t="s">
        <v>35665</v>
      </c>
      <c r="AT5726" t="s">
        <v>937</v>
      </c>
      <c r="AU5726">
        <v>169</v>
      </c>
      <c r="AV5726">
        <v>6250</v>
      </c>
      <c r="AW5726" t="s">
        <v>28767</v>
      </c>
      <c r="AX5726" t="s">
        <v>937</v>
      </c>
      <c r="AY5726">
        <v>170</v>
      </c>
      <c r="AZ5726">
        <v>6250</v>
      </c>
      <c r="BA5726" t="s">
        <v>21919</v>
      </c>
      <c r="BB5726" t="s">
        <v>937</v>
      </c>
      <c r="BC5726">
        <v>170</v>
      </c>
      <c r="BD5726">
        <v>6250</v>
      </c>
      <c r="BE5726" t="s">
        <v>15071</v>
      </c>
      <c r="BF5726" t="s">
        <v>937</v>
      </c>
      <c r="BH5726">
        <v>174</v>
      </c>
      <c r="BI5726">
        <v>6250</v>
      </c>
      <c r="BJ5726" t="s">
        <v>8423</v>
      </c>
      <c r="BK5726" t="s">
        <v>936</v>
      </c>
    </row>
    <row r="5727" spans="43:63" x14ac:dyDescent="0.2">
      <c r="AQ5727">
        <v>169</v>
      </c>
      <c r="AR5727">
        <v>6256</v>
      </c>
      <c r="AS5727" t="s">
        <v>35666</v>
      </c>
      <c r="AT5727" t="s">
        <v>937</v>
      </c>
      <c r="AU5727">
        <v>169</v>
      </c>
      <c r="AV5727">
        <v>6256</v>
      </c>
      <c r="AW5727" t="s">
        <v>28768</v>
      </c>
      <c r="AX5727" t="s">
        <v>937</v>
      </c>
      <c r="AY5727">
        <v>170</v>
      </c>
      <c r="AZ5727">
        <v>6256</v>
      </c>
      <c r="BA5727" t="s">
        <v>21920</v>
      </c>
      <c r="BB5727" t="s">
        <v>937</v>
      </c>
      <c r="BC5727">
        <v>170</v>
      </c>
      <c r="BD5727">
        <v>6256</v>
      </c>
      <c r="BE5727" t="s">
        <v>15072</v>
      </c>
      <c r="BF5727" t="s">
        <v>937</v>
      </c>
      <c r="BH5727">
        <v>174</v>
      </c>
      <c r="BI5727">
        <v>6256</v>
      </c>
      <c r="BJ5727" t="s">
        <v>8424</v>
      </c>
      <c r="BK5727" t="s">
        <v>936</v>
      </c>
    </row>
    <row r="5728" spans="43:63" x14ac:dyDescent="0.2">
      <c r="AQ5728">
        <v>169</v>
      </c>
      <c r="AR5728">
        <v>6260</v>
      </c>
      <c r="AS5728" t="s">
        <v>35667</v>
      </c>
      <c r="AT5728" t="s">
        <v>937</v>
      </c>
      <c r="AU5728">
        <v>169</v>
      </c>
      <c r="AV5728">
        <v>6260</v>
      </c>
      <c r="AW5728" t="s">
        <v>28769</v>
      </c>
      <c r="AX5728" t="s">
        <v>937</v>
      </c>
      <c r="AY5728">
        <v>170</v>
      </c>
      <c r="AZ5728">
        <v>6260</v>
      </c>
      <c r="BA5728" t="s">
        <v>21921</v>
      </c>
      <c r="BB5728" t="s">
        <v>937</v>
      </c>
      <c r="BC5728">
        <v>170</v>
      </c>
      <c r="BD5728">
        <v>6260</v>
      </c>
      <c r="BE5728" t="s">
        <v>15073</v>
      </c>
      <c r="BF5728" t="s">
        <v>937</v>
      </c>
      <c r="BH5728">
        <v>174</v>
      </c>
      <c r="BI5728">
        <v>6260</v>
      </c>
      <c r="BJ5728" t="s">
        <v>8425</v>
      </c>
      <c r="BK5728" t="s">
        <v>937</v>
      </c>
    </row>
    <row r="5729" spans="43:63" x14ac:dyDescent="0.2">
      <c r="AQ5729">
        <v>169</v>
      </c>
      <c r="AR5729">
        <v>6270</v>
      </c>
      <c r="AS5729" t="s">
        <v>35668</v>
      </c>
      <c r="AT5729" t="s">
        <v>937</v>
      </c>
      <c r="AU5729">
        <v>169</v>
      </c>
      <c r="AV5729">
        <v>6270</v>
      </c>
      <c r="AW5729" t="s">
        <v>28770</v>
      </c>
      <c r="AX5729" t="s">
        <v>937</v>
      </c>
      <c r="AY5729">
        <v>170</v>
      </c>
      <c r="AZ5729">
        <v>6270</v>
      </c>
      <c r="BA5729" t="s">
        <v>21922</v>
      </c>
      <c r="BB5729" t="s">
        <v>937</v>
      </c>
      <c r="BC5729">
        <v>170</v>
      </c>
      <c r="BD5729">
        <v>6270</v>
      </c>
      <c r="BE5729" t="s">
        <v>15074</v>
      </c>
      <c r="BF5729" t="s">
        <v>937</v>
      </c>
      <c r="BH5729">
        <v>174</v>
      </c>
      <c r="BI5729">
        <v>6270</v>
      </c>
      <c r="BJ5729" t="s">
        <v>8426</v>
      </c>
      <c r="BK5729" t="s">
        <v>937</v>
      </c>
    </row>
    <row r="5730" spans="43:63" x14ac:dyDescent="0.2">
      <c r="AQ5730">
        <v>169</v>
      </c>
      <c r="AR5730">
        <v>6280</v>
      </c>
      <c r="AS5730" t="s">
        <v>35669</v>
      </c>
      <c r="AT5730" t="s">
        <v>937</v>
      </c>
      <c r="AU5730">
        <v>169</v>
      </c>
      <c r="AV5730">
        <v>6280</v>
      </c>
      <c r="AW5730" t="s">
        <v>28771</v>
      </c>
      <c r="AX5730" t="s">
        <v>937</v>
      </c>
      <c r="AY5730">
        <v>170</v>
      </c>
      <c r="AZ5730">
        <v>6280</v>
      </c>
      <c r="BA5730" t="s">
        <v>21923</v>
      </c>
      <c r="BB5730" t="s">
        <v>936</v>
      </c>
      <c r="BC5730">
        <v>170</v>
      </c>
      <c r="BD5730">
        <v>6280</v>
      </c>
      <c r="BE5730" t="s">
        <v>15075</v>
      </c>
      <c r="BF5730" t="s">
        <v>937</v>
      </c>
      <c r="BH5730">
        <v>174</v>
      </c>
      <c r="BI5730">
        <v>6280</v>
      </c>
      <c r="BJ5730" t="s">
        <v>8427</v>
      </c>
      <c r="BK5730" t="s">
        <v>936</v>
      </c>
    </row>
    <row r="5731" spans="43:63" x14ac:dyDescent="0.2">
      <c r="AQ5731">
        <v>169</v>
      </c>
      <c r="AR5731">
        <v>6290</v>
      </c>
      <c r="AS5731" t="s">
        <v>35670</v>
      </c>
      <c r="AT5731" t="s">
        <v>936</v>
      </c>
      <c r="AU5731">
        <v>169</v>
      </c>
      <c r="AV5731">
        <v>6290</v>
      </c>
      <c r="AW5731" t="s">
        <v>28772</v>
      </c>
      <c r="AX5731" t="s">
        <v>936</v>
      </c>
      <c r="AY5731">
        <v>170</v>
      </c>
      <c r="AZ5731">
        <v>6290</v>
      </c>
      <c r="BA5731" t="s">
        <v>21924</v>
      </c>
      <c r="BB5731" t="s">
        <v>936</v>
      </c>
      <c r="BC5731">
        <v>170</v>
      </c>
      <c r="BD5731">
        <v>6290</v>
      </c>
      <c r="BE5731" t="s">
        <v>15076</v>
      </c>
      <c r="BF5731" t="s">
        <v>936</v>
      </c>
      <c r="BH5731">
        <v>174</v>
      </c>
      <c r="BI5731">
        <v>6290</v>
      </c>
      <c r="BJ5731" t="s">
        <v>8428</v>
      </c>
      <c r="BK5731" t="s">
        <v>937</v>
      </c>
    </row>
    <row r="5732" spans="43:63" x14ac:dyDescent="0.2">
      <c r="AQ5732">
        <v>169</v>
      </c>
      <c r="AR5732">
        <v>6300</v>
      </c>
      <c r="AS5732" t="s">
        <v>35671</v>
      </c>
      <c r="AT5732" t="s">
        <v>938</v>
      </c>
      <c r="AU5732">
        <v>169</v>
      </c>
      <c r="AV5732">
        <v>6300</v>
      </c>
      <c r="AW5732" t="s">
        <v>28773</v>
      </c>
      <c r="AX5732" t="s">
        <v>938</v>
      </c>
      <c r="AY5732">
        <v>170</v>
      </c>
      <c r="AZ5732">
        <v>6300</v>
      </c>
      <c r="BA5732" t="s">
        <v>21925</v>
      </c>
      <c r="BB5732" t="s">
        <v>936</v>
      </c>
      <c r="BC5732">
        <v>170</v>
      </c>
      <c r="BD5732">
        <v>6300</v>
      </c>
      <c r="BE5732" t="s">
        <v>15077</v>
      </c>
      <c r="BF5732" t="s">
        <v>936</v>
      </c>
      <c r="BH5732">
        <v>174</v>
      </c>
      <c r="BI5732">
        <v>6300</v>
      </c>
      <c r="BJ5732" t="s">
        <v>8429</v>
      </c>
      <c r="BK5732" t="s">
        <v>938</v>
      </c>
    </row>
    <row r="5733" spans="43:63" x14ac:dyDescent="0.2">
      <c r="AQ5733">
        <v>169</v>
      </c>
      <c r="AR5733">
        <v>6310</v>
      </c>
      <c r="AS5733" t="s">
        <v>35672</v>
      </c>
      <c r="AT5733" t="s">
        <v>936</v>
      </c>
      <c r="AU5733">
        <v>169</v>
      </c>
      <c r="AV5733">
        <v>6310</v>
      </c>
      <c r="AW5733" t="s">
        <v>28774</v>
      </c>
      <c r="AX5733" t="s">
        <v>936</v>
      </c>
      <c r="AY5733">
        <v>170</v>
      </c>
      <c r="AZ5733">
        <v>6310</v>
      </c>
      <c r="BA5733" t="s">
        <v>21926</v>
      </c>
      <c r="BB5733" t="s">
        <v>936</v>
      </c>
      <c r="BC5733">
        <v>170</v>
      </c>
      <c r="BD5733">
        <v>6310</v>
      </c>
      <c r="BE5733" t="s">
        <v>15078</v>
      </c>
      <c r="BF5733" t="s">
        <v>936</v>
      </c>
      <c r="BH5733">
        <v>174</v>
      </c>
      <c r="BI5733">
        <v>6310</v>
      </c>
      <c r="BJ5733" t="s">
        <v>8430</v>
      </c>
      <c r="BK5733" t="s">
        <v>938</v>
      </c>
    </row>
    <row r="5734" spans="43:63" x14ac:dyDescent="0.2">
      <c r="AQ5734">
        <v>169</v>
      </c>
      <c r="AR5734">
        <v>6320</v>
      </c>
      <c r="AS5734" t="s">
        <v>35673</v>
      </c>
      <c r="AT5734" t="s">
        <v>938</v>
      </c>
      <c r="AU5734">
        <v>169</v>
      </c>
      <c r="AV5734">
        <v>6320</v>
      </c>
      <c r="AW5734" t="s">
        <v>28775</v>
      </c>
      <c r="AX5734" t="s">
        <v>938</v>
      </c>
      <c r="AY5734">
        <v>170</v>
      </c>
      <c r="AZ5734">
        <v>6320</v>
      </c>
      <c r="BA5734" t="s">
        <v>21927</v>
      </c>
      <c r="BB5734" t="s">
        <v>936</v>
      </c>
      <c r="BC5734">
        <v>170</v>
      </c>
      <c r="BD5734">
        <v>6320</v>
      </c>
      <c r="BE5734" t="s">
        <v>15079</v>
      </c>
      <c r="BF5734" t="s">
        <v>936</v>
      </c>
      <c r="BH5734">
        <v>174</v>
      </c>
      <c r="BI5734">
        <v>6320</v>
      </c>
      <c r="BJ5734" t="s">
        <v>8431</v>
      </c>
      <c r="BK5734" t="s">
        <v>938</v>
      </c>
    </row>
    <row r="5735" spans="43:63" x14ac:dyDescent="0.2">
      <c r="AQ5735">
        <v>169</v>
      </c>
      <c r="AR5735">
        <v>6330</v>
      </c>
      <c r="AS5735" t="s">
        <v>35674</v>
      </c>
      <c r="AT5735" t="s">
        <v>938</v>
      </c>
      <c r="AU5735">
        <v>169</v>
      </c>
      <c r="AV5735">
        <v>6330</v>
      </c>
      <c r="AW5735" t="s">
        <v>28776</v>
      </c>
      <c r="AX5735" t="s">
        <v>938</v>
      </c>
      <c r="AY5735">
        <v>170</v>
      </c>
      <c r="AZ5735">
        <v>6330</v>
      </c>
      <c r="BA5735" t="s">
        <v>21928</v>
      </c>
      <c r="BB5735" t="s">
        <v>936</v>
      </c>
      <c r="BC5735">
        <v>170</v>
      </c>
      <c r="BD5735">
        <v>6330</v>
      </c>
      <c r="BE5735" t="s">
        <v>15080</v>
      </c>
      <c r="BF5735" t="s">
        <v>936</v>
      </c>
      <c r="BH5735">
        <v>174</v>
      </c>
      <c r="BI5735">
        <v>6330</v>
      </c>
      <c r="BJ5735" t="s">
        <v>8432</v>
      </c>
      <c r="BK5735" t="s">
        <v>937</v>
      </c>
    </row>
    <row r="5736" spans="43:63" x14ac:dyDescent="0.2">
      <c r="AQ5736">
        <v>169</v>
      </c>
      <c r="AR5736">
        <v>6340</v>
      </c>
      <c r="AS5736" t="s">
        <v>35675</v>
      </c>
      <c r="AT5736" t="s">
        <v>936</v>
      </c>
      <c r="AU5736">
        <v>169</v>
      </c>
      <c r="AV5736">
        <v>6340</v>
      </c>
      <c r="AW5736" t="s">
        <v>28777</v>
      </c>
      <c r="AX5736" t="s">
        <v>936</v>
      </c>
      <c r="AY5736">
        <v>170</v>
      </c>
      <c r="AZ5736">
        <v>6340</v>
      </c>
      <c r="BA5736" t="s">
        <v>21929</v>
      </c>
      <c r="BB5736" t="s">
        <v>936</v>
      </c>
      <c r="BC5736">
        <v>170</v>
      </c>
      <c r="BD5736">
        <v>6340</v>
      </c>
      <c r="BE5736" t="s">
        <v>15081</v>
      </c>
      <c r="BF5736" t="s">
        <v>936</v>
      </c>
      <c r="BH5736">
        <v>174</v>
      </c>
      <c r="BI5736">
        <v>6340</v>
      </c>
      <c r="BJ5736" t="s">
        <v>8433</v>
      </c>
      <c r="BK5736" t="s">
        <v>936</v>
      </c>
    </row>
    <row r="5737" spans="43:63" x14ac:dyDescent="0.2">
      <c r="AQ5737">
        <v>169</v>
      </c>
      <c r="AR5737">
        <v>6350</v>
      </c>
      <c r="AS5737" t="s">
        <v>35676</v>
      </c>
      <c r="AT5737" t="s">
        <v>938</v>
      </c>
      <c r="AU5737">
        <v>169</v>
      </c>
      <c r="AV5737">
        <v>6350</v>
      </c>
      <c r="AW5737" t="s">
        <v>28778</v>
      </c>
      <c r="AX5737" t="s">
        <v>938</v>
      </c>
      <c r="AY5737">
        <v>170</v>
      </c>
      <c r="AZ5737">
        <v>6350</v>
      </c>
      <c r="BA5737" t="s">
        <v>21930</v>
      </c>
      <c r="BB5737" t="s">
        <v>936</v>
      </c>
      <c r="BC5737">
        <v>170</v>
      </c>
      <c r="BD5737">
        <v>6350</v>
      </c>
      <c r="BE5737" t="s">
        <v>15082</v>
      </c>
      <c r="BF5737" t="s">
        <v>936</v>
      </c>
      <c r="BH5737">
        <v>174</v>
      </c>
      <c r="BI5737">
        <v>6350</v>
      </c>
      <c r="BJ5737" t="s">
        <v>8434</v>
      </c>
      <c r="BK5737" t="s">
        <v>936</v>
      </c>
    </row>
    <row r="5738" spans="43:63" x14ac:dyDescent="0.2">
      <c r="AQ5738">
        <v>169</v>
      </c>
      <c r="AR5738">
        <v>6360</v>
      </c>
      <c r="AS5738" t="s">
        <v>35677</v>
      </c>
      <c r="AT5738" t="s">
        <v>936</v>
      </c>
      <c r="AU5738">
        <v>169</v>
      </c>
      <c r="AV5738">
        <v>6360</v>
      </c>
      <c r="AW5738" t="s">
        <v>28779</v>
      </c>
      <c r="AX5738" t="s">
        <v>936</v>
      </c>
      <c r="AY5738">
        <v>170</v>
      </c>
      <c r="AZ5738">
        <v>6360</v>
      </c>
      <c r="BA5738" t="s">
        <v>21931</v>
      </c>
      <c r="BB5738" t="s">
        <v>936</v>
      </c>
      <c r="BC5738">
        <v>170</v>
      </c>
      <c r="BD5738">
        <v>6360</v>
      </c>
      <c r="BE5738" t="s">
        <v>15083</v>
      </c>
      <c r="BF5738" t="s">
        <v>936</v>
      </c>
      <c r="BH5738">
        <v>174</v>
      </c>
      <c r="BI5738">
        <v>6360</v>
      </c>
      <c r="BJ5738" t="s">
        <v>8435</v>
      </c>
      <c r="BK5738" t="s">
        <v>936</v>
      </c>
    </row>
    <row r="5739" spans="43:63" x14ac:dyDescent="0.2">
      <c r="AQ5739">
        <v>169</v>
      </c>
      <c r="AR5739">
        <v>7205</v>
      </c>
      <c r="AS5739" t="s">
        <v>35678</v>
      </c>
      <c r="AT5739" t="s">
        <v>937</v>
      </c>
      <c r="AU5739">
        <v>169</v>
      </c>
      <c r="AV5739">
        <v>7205</v>
      </c>
      <c r="AW5739" t="s">
        <v>28780</v>
      </c>
      <c r="AX5739" t="s">
        <v>937</v>
      </c>
      <c r="AY5739">
        <v>170</v>
      </c>
      <c r="AZ5739">
        <v>7205</v>
      </c>
      <c r="BA5739" t="s">
        <v>21932</v>
      </c>
      <c r="BB5739" t="s">
        <v>937</v>
      </c>
      <c r="BC5739">
        <v>170</v>
      </c>
      <c r="BD5739">
        <v>7205</v>
      </c>
      <c r="BE5739" t="s">
        <v>15084</v>
      </c>
      <c r="BF5739" t="s">
        <v>937</v>
      </c>
      <c r="BH5739">
        <v>174</v>
      </c>
      <c r="BI5739">
        <v>7205</v>
      </c>
      <c r="BJ5739" t="s">
        <v>8436</v>
      </c>
      <c r="BK5739" t="s">
        <v>937</v>
      </c>
    </row>
    <row r="5740" spans="43:63" x14ac:dyDescent="0.2">
      <c r="AQ5740">
        <v>169</v>
      </c>
      <c r="AR5740">
        <v>7206</v>
      </c>
      <c r="AS5740" t="s">
        <v>35679</v>
      </c>
      <c r="AT5740" t="s">
        <v>937</v>
      </c>
      <c r="AU5740">
        <v>169</v>
      </c>
      <c r="AV5740">
        <v>7206</v>
      </c>
      <c r="AW5740" t="s">
        <v>28781</v>
      </c>
      <c r="AX5740" t="s">
        <v>937</v>
      </c>
      <c r="AY5740">
        <v>170</v>
      </c>
      <c r="AZ5740">
        <v>7206</v>
      </c>
      <c r="BA5740" t="s">
        <v>21933</v>
      </c>
      <c r="BB5740" t="s">
        <v>937</v>
      </c>
      <c r="BC5740">
        <v>170</v>
      </c>
      <c r="BD5740">
        <v>7206</v>
      </c>
      <c r="BE5740" t="s">
        <v>15085</v>
      </c>
      <c r="BF5740" t="s">
        <v>937</v>
      </c>
      <c r="BH5740">
        <v>174</v>
      </c>
      <c r="BI5740">
        <v>7206</v>
      </c>
      <c r="BJ5740" t="s">
        <v>8437</v>
      </c>
      <c r="BK5740" t="s">
        <v>936</v>
      </c>
    </row>
    <row r="5741" spans="43:63" x14ac:dyDescent="0.2">
      <c r="AQ5741">
        <v>169</v>
      </c>
      <c r="AR5741">
        <v>7207</v>
      </c>
      <c r="AS5741" t="s">
        <v>35680</v>
      </c>
      <c r="AT5741" t="s">
        <v>937</v>
      </c>
      <c r="AU5741">
        <v>169</v>
      </c>
      <c r="AV5741">
        <v>7207</v>
      </c>
      <c r="AW5741" t="s">
        <v>28782</v>
      </c>
      <c r="AX5741" t="s">
        <v>937</v>
      </c>
      <c r="AY5741">
        <v>170</v>
      </c>
      <c r="AZ5741">
        <v>7207</v>
      </c>
      <c r="BA5741" t="s">
        <v>21934</v>
      </c>
      <c r="BB5741" t="s">
        <v>937</v>
      </c>
      <c r="BC5741">
        <v>170</v>
      </c>
      <c r="BD5741">
        <v>7207</v>
      </c>
      <c r="BE5741" t="s">
        <v>15086</v>
      </c>
      <c r="BF5741" t="s">
        <v>937</v>
      </c>
      <c r="BH5741">
        <v>174</v>
      </c>
      <c r="BI5741">
        <v>7207</v>
      </c>
      <c r="BJ5741" t="s">
        <v>8438</v>
      </c>
      <c r="BK5741" t="s">
        <v>936</v>
      </c>
    </row>
    <row r="5742" spans="43:63" x14ac:dyDescent="0.2">
      <c r="AQ5742">
        <v>169</v>
      </c>
      <c r="AR5742">
        <v>7210</v>
      </c>
      <c r="AS5742" t="s">
        <v>35681</v>
      </c>
      <c r="AT5742" t="s">
        <v>936</v>
      </c>
      <c r="AU5742">
        <v>169</v>
      </c>
      <c r="AV5742">
        <v>7210</v>
      </c>
      <c r="AW5742" t="s">
        <v>28783</v>
      </c>
      <c r="AX5742" t="s">
        <v>936</v>
      </c>
      <c r="AY5742">
        <v>170</v>
      </c>
      <c r="AZ5742">
        <v>7210</v>
      </c>
      <c r="BA5742" t="s">
        <v>21935</v>
      </c>
      <c r="BB5742" t="s">
        <v>937</v>
      </c>
      <c r="BC5742">
        <v>170</v>
      </c>
      <c r="BD5742">
        <v>7210</v>
      </c>
      <c r="BE5742" t="s">
        <v>15087</v>
      </c>
      <c r="BF5742" t="s">
        <v>937</v>
      </c>
      <c r="BH5742">
        <v>174</v>
      </c>
      <c r="BI5742">
        <v>7210</v>
      </c>
      <c r="BJ5742" t="s">
        <v>8439</v>
      </c>
      <c r="BK5742" t="s">
        <v>937</v>
      </c>
    </row>
    <row r="5743" spans="43:63" x14ac:dyDescent="0.2">
      <c r="AQ5743">
        <v>169</v>
      </c>
      <c r="AR5743">
        <v>8073</v>
      </c>
      <c r="AS5743" t="s">
        <v>35682</v>
      </c>
      <c r="AT5743" t="s">
        <v>936</v>
      </c>
      <c r="AU5743">
        <v>169</v>
      </c>
      <c r="AV5743">
        <v>8073</v>
      </c>
      <c r="AW5743" t="s">
        <v>28784</v>
      </c>
      <c r="AX5743" t="s">
        <v>936</v>
      </c>
      <c r="AY5743">
        <v>170</v>
      </c>
      <c r="AZ5743">
        <v>8073</v>
      </c>
      <c r="BA5743" t="s">
        <v>21936</v>
      </c>
      <c r="BB5743" t="s">
        <v>936</v>
      </c>
      <c r="BC5743">
        <v>170</v>
      </c>
      <c r="BD5743">
        <v>8073</v>
      </c>
      <c r="BE5743" t="s">
        <v>15088</v>
      </c>
      <c r="BF5743" t="s">
        <v>936</v>
      </c>
      <c r="BH5743">
        <v>174</v>
      </c>
      <c r="BI5743">
        <v>8073</v>
      </c>
      <c r="BJ5743" t="s">
        <v>8440</v>
      </c>
      <c r="BK5743" t="s">
        <v>936</v>
      </c>
    </row>
    <row r="5744" spans="43:63" x14ac:dyDescent="0.2">
      <c r="AQ5744">
        <v>169</v>
      </c>
      <c r="AR5744">
        <v>8074</v>
      </c>
      <c r="AS5744" t="s">
        <v>35683</v>
      </c>
      <c r="AT5744" t="s">
        <v>937</v>
      </c>
      <c r="AU5744">
        <v>169</v>
      </c>
      <c r="AV5744">
        <v>8074</v>
      </c>
      <c r="AW5744" t="s">
        <v>28785</v>
      </c>
      <c r="AX5744" t="s">
        <v>937</v>
      </c>
      <c r="AY5744">
        <v>170</v>
      </c>
      <c r="AZ5744">
        <v>8074</v>
      </c>
      <c r="BA5744" t="s">
        <v>21937</v>
      </c>
      <c r="BB5744" t="s">
        <v>937</v>
      </c>
      <c r="BC5744">
        <v>170</v>
      </c>
      <c r="BD5744">
        <v>8074</v>
      </c>
      <c r="BE5744" t="s">
        <v>15089</v>
      </c>
      <c r="BF5744" t="s">
        <v>937</v>
      </c>
      <c r="BH5744">
        <v>174</v>
      </c>
      <c r="BI5744">
        <v>8074</v>
      </c>
      <c r="BJ5744" t="s">
        <v>8441</v>
      </c>
      <c r="BK5744" t="s">
        <v>937</v>
      </c>
    </row>
    <row r="5745" spans="43:63" x14ac:dyDescent="0.2">
      <c r="AQ5745">
        <v>169</v>
      </c>
      <c r="AR5745">
        <v>8075</v>
      </c>
      <c r="AS5745" t="s">
        <v>35684</v>
      </c>
      <c r="AT5745" t="s">
        <v>937</v>
      </c>
      <c r="AU5745">
        <v>169</v>
      </c>
      <c r="AV5745">
        <v>8075</v>
      </c>
      <c r="AW5745" t="s">
        <v>28786</v>
      </c>
      <c r="AX5745" t="s">
        <v>937</v>
      </c>
      <c r="AY5745">
        <v>170</v>
      </c>
      <c r="AZ5745">
        <v>8075</v>
      </c>
      <c r="BA5745" t="s">
        <v>21938</v>
      </c>
      <c r="BB5745" t="s">
        <v>937</v>
      </c>
      <c r="BC5745">
        <v>170</v>
      </c>
      <c r="BD5745">
        <v>8075</v>
      </c>
      <c r="BE5745" t="s">
        <v>15090</v>
      </c>
      <c r="BF5745" t="s">
        <v>937</v>
      </c>
      <c r="BH5745">
        <v>174</v>
      </c>
      <c r="BI5745">
        <v>8075</v>
      </c>
      <c r="BJ5745" t="s">
        <v>8442</v>
      </c>
      <c r="BK5745" t="s">
        <v>937</v>
      </c>
    </row>
    <row r="5746" spans="43:63" x14ac:dyDescent="0.2">
      <c r="AQ5746">
        <v>169</v>
      </c>
      <c r="AR5746">
        <v>8076</v>
      </c>
      <c r="AS5746" t="s">
        <v>35685</v>
      </c>
      <c r="AT5746" t="s">
        <v>938</v>
      </c>
      <c r="AU5746">
        <v>169</v>
      </c>
      <c r="AV5746">
        <v>8076</v>
      </c>
      <c r="AW5746" t="s">
        <v>28787</v>
      </c>
      <c r="AX5746" t="s">
        <v>938</v>
      </c>
      <c r="AY5746">
        <v>170</v>
      </c>
      <c r="AZ5746">
        <v>8076</v>
      </c>
      <c r="BA5746" t="s">
        <v>21939</v>
      </c>
      <c r="BB5746" t="s">
        <v>936</v>
      </c>
      <c r="BC5746">
        <v>170</v>
      </c>
      <c r="BD5746">
        <v>8076</v>
      </c>
      <c r="BE5746" t="s">
        <v>15091</v>
      </c>
      <c r="BF5746" t="s">
        <v>936</v>
      </c>
      <c r="BH5746">
        <v>174</v>
      </c>
      <c r="BI5746">
        <v>8076</v>
      </c>
      <c r="BJ5746" t="s">
        <v>8443</v>
      </c>
      <c r="BK5746" t="s">
        <v>938</v>
      </c>
    </row>
    <row r="5747" spans="43:63" x14ac:dyDescent="0.2">
      <c r="AQ5747">
        <v>169</v>
      </c>
      <c r="AR5747">
        <v>8077</v>
      </c>
      <c r="AS5747" t="s">
        <v>35686</v>
      </c>
      <c r="AT5747" t="s">
        <v>937</v>
      </c>
      <c r="AU5747">
        <v>169</v>
      </c>
      <c r="AV5747">
        <v>8077</v>
      </c>
      <c r="AW5747" t="s">
        <v>28788</v>
      </c>
      <c r="AX5747" t="s">
        <v>937</v>
      </c>
      <c r="AY5747">
        <v>170</v>
      </c>
      <c r="AZ5747">
        <v>8077</v>
      </c>
      <c r="BA5747" t="s">
        <v>21940</v>
      </c>
      <c r="BB5747" t="s">
        <v>937</v>
      </c>
      <c r="BC5747">
        <v>170</v>
      </c>
      <c r="BD5747">
        <v>8077</v>
      </c>
      <c r="BE5747" t="s">
        <v>15092</v>
      </c>
      <c r="BF5747" t="s">
        <v>937</v>
      </c>
      <c r="BH5747">
        <v>174</v>
      </c>
      <c r="BI5747">
        <v>8077</v>
      </c>
      <c r="BJ5747" t="s">
        <v>8444</v>
      </c>
      <c r="BK5747" t="s">
        <v>937</v>
      </c>
    </row>
    <row r="5748" spans="43:63" x14ac:dyDescent="0.2">
      <c r="AQ5748">
        <v>169</v>
      </c>
      <c r="AR5748">
        <v>8078</v>
      </c>
      <c r="AS5748" t="s">
        <v>35687</v>
      </c>
      <c r="AT5748" t="s">
        <v>937</v>
      </c>
      <c r="AU5748">
        <v>169</v>
      </c>
      <c r="AV5748">
        <v>8078</v>
      </c>
      <c r="AW5748" t="s">
        <v>28789</v>
      </c>
      <c r="AX5748" t="s">
        <v>937</v>
      </c>
      <c r="AY5748">
        <v>170</v>
      </c>
      <c r="AZ5748">
        <v>8078</v>
      </c>
      <c r="BA5748" t="s">
        <v>21941</v>
      </c>
      <c r="BB5748" t="s">
        <v>937</v>
      </c>
      <c r="BC5748">
        <v>170</v>
      </c>
      <c r="BD5748">
        <v>8078</v>
      </c>
      <c r="BE5748" t="s">
        <v>15093</v>
      </c>
      <c r="BF5748" t="s">
        <v>937</v>
      </c>
      <c r="BH5748">
        <v>174</v>
      </c>
      <c r="BI5748">
        <v>8078</v>
      </c>
      <c r="BJ5748" t="s">
        <v>8445</v>
      </c>
      <c r="BK5748" t="s">
        <v>937</v>
      </c>
    </row>
    <row r="5749" spans="43:63" x14ac:dyDescent="0.2">
      <c r="AQ5749">
        <v>169</v>
      </c>
      <c r="AR5749">
        <v>8079</v>
      </c>
      <c r="AS5749" t="s">
        <v>35688</v>
      </c>
      <c r="AT5749" t="s">
        <v>937</v>
      </c>
      <c r="AU5749">
        <v>169</v>
      </c>
      <c r="AV5749">
        <v>8079</v>
      </c>
      <c r="AW5749" t="s">
        <v>28790</v>
      </c>
      <c r="AX5749" t="s">
        <v>937</v>
      </c>
      <c r="AY5749">
        <v>170</v>
      </c>
      <c r="AZ5749">
        <v>8079</v>
      </c>
      <c r="BA5749" t="s">
        <v>21942</v>
      </c>
      <c r="BB5749" t="s">
        <v>937</v>
      </c>
      <c r="BC5749">
        <v>170</v>
      </c>
      <c r="BD5749">
        <v>8079</v>
      </c>
      <c r="BE5749" t="s">
        <v>15094</v>
      </c>
      <c r="BF5749" t="s">
        <v>937</v>
      </c>
      <c r="BH5749">
        <v>174</v>
      </c>
      <c r="BI5749">
        <v>8079</v>
      </c>
      <c r="BJ5749" t="s">
        <v>8446</v>
      </c>
      <c r="BK5749" t="s">
        <v>937</v>
      </c>
    </row>
    <row r="5750" spans="43:63" x14ac:dyDescent="0.2">
      <c r="AQ5750">
        <v>169</v>
      </c>
      <c r="AR5750">
        <v>8080</v>
      </c>
      <c r="AS5750" t="s">
        <v>35689</v>
      </c>
      <c r="AT5750" t="s">
        <v>937</v>
      </c>
      <c r="AU5750">
        <v>169</v>
      </c>
      <c r="AV5750">
        <v>8080</v>
      </c>
      <c r="AW5750" t="s">
        <v>28791</v>
      </c>
      <c r="AX5750" t="s">
        <v>937</v>
      </c>
      <c r="AY5750">
        <v>170</v>
      </c>
      <c r="AZ5750">
        <v>8080</v>
      </c>
      <c r="BA5750" t="s">
        <v>21943</v>
      </c>
      <c r="BB5750" t="s">
        <v>937</v>
      </c>
      <c r="BC5750">
        <v>170</v>
      </c>
      <c r="BD5750">
        <v>8080</v>
      </c>
      <c r="BE5750" t="s">
        <v>15095</v>
      </c>
      <c r="BF5750" t="s">
        <v>937</v>
      </c>
      <c r="BH5750">
        <v>174</v>
      </c>
      <c r="BI5750">
        <v>8080</v>
      </c>
      <c r="BJ5750" t="s">
        <v>8447</v>
      </c>
      <c r="BK5750" t="s">
        <v>937</v>
      </c>
    </row>
    <row r="5751" spans="43:63" x14ac:dyDescent="0.2">
      <c r="AQ5751">
        <v>169</v>
      </c>
      <c r="AR5751">
        <v>8081</v>
      </c>
      <c r="AS5751" t="s">
        <v>35690</v>
      </c>
      <c r="AT5751" t="s">
        <v>937</v>
      </c>
      <c r="AU5751">
        <v>169</v>
      </c>
      <c r="AV5751">
        <v>8081</v>
      </c>
      <c r="AW5751" t="s">
        <v>28792</v>
      </c>
      <c r="AX5751" t="s">
        <v>937</v>
      </c>
      <c r="AY5751">
        <v>170</v>
      </c>
      <c r="AZ5751">
        <v>8081</v>
      </c>
      <c r="BA5751" t="s">
        <v>21944</v>
      </c>
      <c r="BB5751" t="s">
        <v>937</v>
      </c>
      <c r="BC5751">
        <v>170</v>
      </c>
      <c r="BD5751">
        <v>8081</v>
      </c>
      <c r="BE5751" t="s">
        <v>15096</v>
      </c>
      <c r="BF5751" t="s">
        <v>937</v>
      </c>
      <c r="BH5751">
        <v>174</v>
      </c>
      <c r="BI5751">
        <v>8081</v>
      </c>
      <c r="BJ5751" t="s">
        <v>8448</v>
      </c>
      <c r="BK5751" t="s">
        <v>937</v>
      </c>
    </row>
    <row r="5752" spans="43:63" x14ac:dyDescent="0.2">
      <c r="AQ5752">
        <v>169</v>
      </c>
      <c r="AR5752">
        <v>8082</v>
      </c>
      <c r="AS5752" t="s">
        <v>35691</v>
      </c>
      <c r="AT5752" t="s">
        <v>937</v>
      </c>
      <c r="AU5752">
        <v>169</v>
      </c>
      <c r="AV5752">
        <v>8082</v>
      </c>
      <c r="AW5752" t="s">
        <v>28793</v>
      </c>
      <c r="AX5752" t="s">
        <v>938</v>
      </c>
      <c r="AY5752">
        <v>170</v>
      </c>
      <c r="AZ5752">
        <v>8082</v>
      </c>
      <c r="BA5752" t="s">
        <v>21945</v>
      </c>
      <c r="BB5752" t="s">
        <v>937</v>
      </c>
      <c r="BC5752">
        <v>170</v>
      </c>
      <c r="BD5752">
        <v>8082</v>
      </c>
      <c r="BE5752" t="s">
        <v>15097</v>
      </c>
      <c r="BF5752" t="s">
        <v>937</v>
      </c>
      <c r="BH5752">
        <v>174</v>
      </c>
      <c r="BI5752">
        <v>8082</v>
      </c>
      <c r="BJ5752" t="s">
        <v>8449</v>
      </c>
      <c r="BK5752" t="s">
        <v>938</v>
      </c>
    </row>
    <row r="5753" spans="43:63" x14ac:dyDescent="0.2">
      <c r="AQ5753">
        <v>169</v>
      </c>
      <c r="AR5753">
        <v>8083</v>
      </c>
      <c r="AS5753" t="s">
        <v>35692</v>
      </c>
      <c r="AT5753" t="s">
        <v>937</v>
      </c>
      <c r="AU5753">
        <v>169</v>
      </c>
      <c r="AV5753">
        <v>8083</v>
      </c>
      <c r="AW5753" t="s">
        <v>28794</v>
      </c>
      <c r="AX5753" t="s">
        <v>937</v>
      </c>
      <c r="AY5753">
        <v>170</v>
      </c>
      <c r="AZ5753">
        <v>8083</v>
      </c>
      <c r="BA5753" t="s">
        <v>21946</v>
      </c>
      <c r="BB5753" t="s">
        <v>937</v>
      </c>
      <c r="BC5753">
        <v>170</v>
      </c>
      <c r="BD5753">
        <v>8083</v>
      </c>
      <c r="BE5753" t="s">
        <v>15098</v>
      </c>
      <c r="BF5753" t="s">
        <v>937</v>
      </c>
      <c r="BH5753">
        <v>174</v>
      </c>
      <c r="BI5753">
        <v>8083</v>
      </c>
      <c r="BJ5753" t="s">
        <v>8450</v>
      </c>
      <c r="BK5753" t="s">
        <v>937</v>
      </c>
    </row>
    <row r="5754" spans="43:63" x14ac:dyDescent="0.2">
      <c r="AQ5754">
        <v>169</v>
      </c>
      <c r="AR5754">
        <v>8084</v>
      </c>
      <c r="AS5754" t="s">
        <v>35693</v>
      </c>
      <c r="AT5754" t="s">
        <v>937</v>
      </c>
      <c r="AU5754">
        <v>169</v>
      </c>
      <c r="AV5754">
        <v>8084</v>
      </c>
      <c r="AW5754" t="s">
        <v>28795</v>
      </c>
      <c r="AX5754" t="s">
        <v>937</v>
      </c>
      <c r="AY5754">
        <v>170</v>
      </c>
      <c r="AZ5754">
        <v>8084</v>
      </c>
      <c r="BA5754" t="s">
        <v>21947</v>
      </c>
      <c r="BB5754" t="s">
        <v>937</v>
      </c>
      <c r="BC5754">
        <v>170</v>
      </c>
      <c r="BD5754">
        <v>8084</v>
      </c>
      <c r="BE5754" t="s">
        <v>15099</v>
      </c>
      <c r="BF5754" t="s">
        <v>937</v>
      </c>
      <c r="BH5754">
        <v>174</v>
      </c>
      <c r="BI5754">
        <v>8084</v>
      </c>
      <c r="BJ5754" t="s">
        <v>8451</v>
      </c>
      <c r="BK5754" t="s">
        <v>937</v>
      </c>
    </row>
    <row r="5755" spans="43:63" x14ac:dyDescent="0.2">
      <c r="AQ5755">
        <v>170</v>
      </c>
      <c r="AR5755">
        <v>6010</v>
      </c>
      <c r="AS5755" t="s">
        <v>35694</v>
      </c>
      <c r="AT5755" t="s">
        <v>937</v>
      </c>
      <c r="AU5755">
        <v>170</v>
      </c>
      <c r="AV5755">
        <v>6010</v>
      </c>
      <c r="AW5755" t="s">
        <v>28796</v>
      </c>
      <c r="AX5755" t="s">
        <v>937</v>
      </c>
      <c r="AY5755">
        <v>171</v>
      </c>
      <c r="AZ5755">
        <v>6010</v>
      </c>
      <c r="BA5755" t="s">
        <v>21948</v>
      </c>
      <c r="BB5755" t="s">
        <v>937</v>
      </c>
      <c r="BC5755">
        <v>171</v>
      </c>
      <c r="BD5755">
        <v>6010</v>
      </c>
      <c r="BE5755" t="s">
        <v>15100</v>
      </c>
      <c r="BF5755" t="s">
        <v>937</v>
      </c>
      <c r="BH5755">
        <v>175</v>
      </c>
      <c r="BI5755">
        <v>6010</v>
      </c>
      <c r="BJ5755" t="s">
        <v>8452</v>
      </c>
      <c r="BK5755" t="s">
        <v>937</v>
      </c>
    </row>
    <row r="5756" spans="43:63" x14ac:dyDescent="0.2">
      <c r="AQ5756">
        <v>170</v>
      </c>
      <c r="AR5756">
        <v>6020</v>
      </c>
      <c r="AS5756" t="s">
        <v>35695</v>
      </c>
      <c r="AT5756" t="s">
        <v>937</v>
      </c>
      <c r="AU5756">
        <v>170</v>
      </c>
      <c r="AV5756">
        <v>6020</v>
      </c>
      <c r="AW5756" t="s">
        <v>28797</v>
      </c>
      <c r="AX5756" t="s">
        <v>937</v>
      </c>
      <c r="AY5756">
        <v>171</v>
      </c>
      <c r="AZ5756">
        <v>6020</v>
      </c>
      <c r="BA5756" t="s">
        <v>21949</v>
      </c>
      <c r="BB5756" t="s">
        <v>937</v>
      </c>
      <c r="BC5756">
        <v>171</v>
      </c>
      <c r="BD5756">
        <v>6020</v>
      </c>
      <c r="BE5756" t="s">
        <v>15101</v>
      </c>
      <c r="BF5756" t="s">
        <v>937</v>
      </c>
      <c r="BH5756">
        <v>175</v>
      </c>
      <c r="BI5756">
        <v>6020</v>
      </c>
      <c r="BJ5756" t="s">
        <v>8453</v>
      </c>
      <c r="BK5756" t="s">
        <v>937</v>
      </c>
    </row>
    <row r="5757" spans="43:63" x14ac:dyDescent="0.2">
      <c r="AQ5757">
        <v>170</v>
      </c>
      <c r="AR5757">
        <v>6030</v>
      </c>
      <c r="AS5757" t="s">
        <v>35696</v>
      </c>
      <c r="AT5757" t="s">
        <v>937</v>
      </c>
      <c r="AU5757">
        <v>170</v>
      </c>
      <c r="AV5757">
        <v>6030</v>
      </c>
      <c r="AW5757" t="s">
        <v>28798</v>
      </c>
      <c r="AX5757" t="s">
        <v>937</v>
      </c>
      <c r="AY5757">
        <v>171</v>
      </c>
      <c r="AZ5757">
        <v>6030</v>
      </c>
      <c r="BA5757" t="s">
        <v>21950</v>
      </c>
      <c r="BB5757" t="s">
        <v>937</v>
      </c>
      <c r="BC5757">
        <v>171</v>
      </c>
      <c r="BD5757">
        <v>6030</v>
      </c>
      <c r="BE5757" t="s">
        <v>15102</v>
      </c>
      <c r="BF5757" t="s">
        <v>937</v>
      </c>
      <c r="BH5757">
        <v>175</v>
      </c>
      <c r="BI5757">
        <v>6030</v>
      </c>
      <c r="BJ5757" t="s">
        <v>8454</v>
      </c>
      <c r="BK5757" t="s">
        <v>937</v>
      </c>
    </row>
    <row r="5758" spans="43:63" x14ac:dyDescent="0.2">
      <c r="AQ5758">
        <v>170</v>
      </c>
      <c r="AR5758">
        <v>6040</v>
      </c>
      <c r="AS5758" t="s">
        <v>35697</v>
      </c>
      <c r="AT5758" t="s">
        <v>937</v>
      </c>
      <c r="AU5758">
        <v>170</v>
      </c>
      <c r="AV5758">
        <v>6040</v>
      </c>
      <c r="AW5758" t="s">
        <v>28799</v>
      </c>
      <c r="AX5758" t="s">
        <v>937</v>
      </c>
      <c r="AY5758">
        <v>171</v>
      </c>
      <c r="AZ5758">
        <v>6040</v>
      </c>
      <c r="BA5758" t="s">
        <v>21951</v>
      </c>
      <c r="BB5758" t="s">
        <v>937</v>
      </c>
      <c r="BC5758">
        <v>171</v>
      </c>
      <c r="BD5758">
        <v>6040</v>
      </c>
      <c r="BE5758" t="s">
        <v>15103</v>
      </c>
      <c r="BF5758" t="s">
        <v>937</v>
      </c>
      <c r="BH5758">
        <v>175</v>
      </c>
      <c r="BI5758">
        <v>6040</v>
      </c>
      <c r="BJ5758" t="s">
        <v>8455</v>
      </c>
      <c r="BK5758" t="s">
        <v>937</v>
      </c>
    </row>
    <row r="5759" spans="43:63" x14ac:dyDescent="0.2">
      <c r="AQ5759">
        <v>170</v>
      </c>
      <c r="AR5759">
        <v>6070</v>
      </c>
      <c r="AS5759" t="s">
        <v>35698</v>
      </c>
      <c r="AT5759" t="s">
        <v>937</v>
      </c>
      <c r="AU5759">
        <v>170</v>
      </c>
      <c r="AV5759">
        <v>6070</v>
      </c>
      <c r="AW5759" t="s">
        <v>28800</v>
      </c>
      <c r="AX5759" t="s">
        <v>937</v>
      </c>
      <c r="AY5759">
        <v>171</v>
      </c>
      <c r="AZ5759">
        <v>6070</v>
      </c>
      <c r="BA5759" t="s">
        <v>21952</v>
      </c>
      <c r="BB5759" t="s">
        <v>937</v>
      </c>
      <c r="BC5759">
        <v>171</v>
      </c>
      <c r="BD5759">
        <v>6070</v>
      </c>
      <c r="BE5759" t="s">
        <v>15104</v>
      </c>
      <c r="BF5759" t="s">
        <v>937</v>
      </c>
      <c r="BH5759">
        <v>175</v>
      </c>
      <c r="BI5759">
        <v>6070</v>
      </c>
      <c r="BJ5759" t="s">
        <v>8456</v>
      </c>
      <c r="BK5759" t="s">
        <v>937</v>
      </c>
    </row>
    <row r="5760" spans="43:63" x14ac:dyDescent="0.2">
      <c r="AQ5760">
        <v>170</v>
      </c>
      <c r="AR5760">
        <v>6080</v>
      </c>
      <c r="AS5760" t="s">
        <v>35699</v>
      </c>
      <c r="AT5760" t="s">
        <v>937</v>
      </c>
      <c r="AU5760">
        <v>170</v>
      </c>
      <c r="AV5760">
        <v>6080</v>
      </c>
      <c r="AW5760" t="s">
        <v>28801</v>
      </c>
      <c r="AX5760" t="s">
        <v>937</v>
      </c>
      <c r="AY5760">
        <v>171</v>
      </c>
      <c r="AZ5760">
        <v>6080</v>
      </c>
      <c r="BA5760" t="s">
        <v>21953</v>
      </c>
      <c r="BB5760" t="s">
        <v>937</v>
      </c>
      <c r="BC5760">
        <v>171</v>
      </c>
      <c r="BD5760">
        <v>6080</v>
      </c>
      <c r="BE5760" t="s">
        <v>15105</v>
      </c>
      <c r="BF5760" t="s">
        <v>937</v>
      </c>
      <c r="BH5760">
        <v>175</v>
      </c>
      <c r="BI5760">
        <v>6080</v>
      </c>
      <c r="BJ5760" t="s">
        <v>8457</v>
      </c>
      <c r="BK5760" t="s">
        <v>937</v>
      </c>
    </row>
    <row r="5761" spans="43:63" x14ac:dyDescent="0.2">
      <c r="AQ5761">
        <v>170</v>
      </c>
      <c r="AR5761">
        <v>6090</v>
      </c>
      <c r="AS5761" t="s">
        <v>35700</v>
      </c>
      <c r="AT5761" t="s">
        <v>937</v>
      </c>
      <c r="AU5761">
        <v>170</v>
      </c>
      <c r="AV5761">
        <v>6090</v>
      </c>
      <c r="AW5761" t="s">
        <v>28802</v>
      </c>
      <c r="AX5761" t="s">
        <v>937</v>
      </c>
      <c r="AY5761">
        <v>171</v>
      </c>
      <c r="AZ5761">
        <v>6090</v>
      </c>
      <c r="BA5761" t="s">
        <v>21954</v>
      </c>
      <c r="BB5761" t="s">
        <v>937</v>
      </c>
      <c r="BC5761">
        <v>171</v>
      </c>
      <c r="BD5761">
        <v>6090</v>
      </c>
      <c r="BE5761" t="s">
        <v>15106</v>
      </c>
      <c r="BF5761" t="s">
        <v>937</v>
      </c>
      <c r="BH5761">
        <v>175</v>
      </c>
      <c r="BI5761">
        <v>6090</v>
      </c>
      <c r="BJ5761" t="s">
        <v>8458</v>
      </c>
      <c r="BK5761" t="s">
        <v>937</v>
      </c>
    </row>
    <row r="5762" spans="43:63" x14ac:dyDescent="0.2">
      <c r="AQ5762">
        <v>170</v>
      </c>
      <c r="AR5762">
        <v>6100</v>
      </c>
      <c r="AS5762" t="s">
        <v>35701</v>
      </c>
      <c r="AT5762" t="s">
        <v>937</v>
      </c>
      <c r="AU5762">
        <v>170</v>
      </c>
      <c r="AV5762">
        <v>6100</v>
      </c>
      <c r="AW5762" t="s">
        <v>28803</v>
      </c>
      <c r="AX5762" t="s">
        <v>937</v>
      </c>
      <c r="AY5762">
        <v>171</v>
      </c>
      <c r="AZ5762">
        <v>6100</v>
      </c>
      <c r="BA5762" t="s">
        <v>21955</v>
      </c>
      <c r="BB5762" t="s">
        <v>937</v>
      </c>
      <c r="BC5762">
        <v>171</v>
      </c>
      <c r="BD5762">
        <v>6100</v>
      </c>
      <c r="BE5762" t="s">
        <v>15107</v>
      </c>
      <c r="BF5762" t="s">
        <v>937</v>
      </c>
      <c r="BH5762">
        <v>175</v>
      </c>
      <c r="BI5762">
        <v>6100</v>
      </c>
      <c r="BJ5762" t="s">
        <v>8459</v>
      </c>
      <c r="BK5762" t="s">
        <v>937</v>
      </c>
    </row>
    <row r="5763" spans="43:63" x14ac:dyDescent="0.2">
      <c r="AQ5763">
        <v>170</v>
      </c>
      <c r="AR5763">
        <v>6101</v>
      </c>
      <c r="AS5763" t="s">
        <v>35702</v>
      </c>
      <c r="AT5763" t="s">
        <v>937</v>
      </c>
      <c r="AU5763">
        <v>170</v>
      </c>
      <c r="AV5763">
        <v>6101</v>
      </c>
      <c r="AW5763" t="s">
        <v>28804</v>
      </c>
      <c r="AX5763" t="s">
        <v>937</v>
      </c>
      <c r="AY5763">
        <v>171</v>
      </c>
      <c r="AZ5763">
        <v>6101</v>
      </c>
      <c r="BA5763" t="s">
        <v>21956</v>
      </c>
      <c r="BB5763" t="s">
        <v>937</v>
      </c>
      <c r="BC5763">
        <v>171</v>
      </c>
      <c r="BD5763">
        <v>6101</v>
      </c>
      <c r="BE5763" t="s">
        <v>15108</v>
      </c>
      <c r="BF5763" t="s">
        <v>937</v>
      </c>
      <c r="BH5763">
        <v>175</v>
      </c>
      <c r="BI5763">
        <v>6101</v>
      </c>
      <c r="BJ5763" t="s">
        <v>8460</v>
      </c>
      <c r="BK5763" t="s">
        <v>937</v>
      </c>
    </row>
    <row r="5764" spans="43:63" x14ac:dyDescent="0.2">
      <c r="AQ5764">
        <v>170</v>
      </c>
      <c r="AR5764">
        <v>6110</v>
      </c>
      <c r="AS5764" t="s">
        <v>35703</v>
      </c>
      <c r="AT5764" t="s">
        <v>936</v>
      </c>
      <c r="AU5764">
        <v>170</v>
      </c>
      <c r="AV5764">
        <v>6110</v>
      </c>
      <c r="AW5764" t="s">
        <v>28805</v>
      </c>
      <c r="AX5764" t="s">
        <v>936</v>
      </c>
      <c r="AY5764">
        <v>171</v>
      </c>
      <c r="AZ5764">
        <v>6110</v>
      </c>
      <c r="BA5764" t="s">
        <v>21957</v>
      </c>
      <c r="BB5764" t="s">
        <v>936</v>
      </c>
      <c r="BC5764">
        <v>171</v>
      </c>
      <c r="BD5764">
        <v>6110</v>
      </c>
      <c r="BE5764" t="s">
        <v>15109</v>
      </c>
      <c r="BF5764" t="s">
        <v>936</v>
      </c>
      <c r="BH5764">
        <v>175</v>
      </c>
      <c r="BI5764">
        <v>6110</v>
      </c>
      <c r="BJ5764" t="s">
        <v>8461</v>
      </c>
      <c r="BK5764" t="s">
        <v>937</v>
      </c>
    </row>
    <row r="5765" spans="43:63" x14ac:dyDescent="0.2">
      <c r="AQ5765">
        <v>170</v>
      </c>
      <c r="AR5765">
        <v>6130</v>
      </c>
      <c r="AS5765" t="s">
        <v>35704</v>
      </c>
      <c r="AT5765" t="s">
        <v>937</v>
      </c>
      <c r="AU5765">
        <v>170</v>
      </c>
      <c r="AV5765">
        <v>6130</v>
      </c>
      <c r="AW5765" t="s">
        <v>28806</v>
      </c>
      <c r="AX5765" t="s">
        <v>937</v>
      </c>
      <c r="AY5765">
        <v>171</v>
      </c>
      <c r="AZ5765">
        <v>6130</v>
      </c>
      <c r="BA5765" t="s">
        <v>21958</v>
      </c>
      <c r="BB5765" t="s">
        <v>936</v>
      </c>
      <c r="BC5765">
        <v>171</v>
      </c>
      <c r="BD5765">
        <v>6130</v>
      </c>
      <c r="BE5765" t="s">
        <v>15110</v>
      </c>
      <c r="BF5765" t="s">
        <v>936</v>
      </c>
      <c r="BH5765">
        <v>175</v>
      </c>
      <c r="BI5765">
        <v>6130</v>
      </c>
      <c r="BJ5765" t="s">
        <v>8462</v>
      </c>
      <c r="BK5765" t="s">
        <v>938</v>
      </c>
    </row>
    <row r="5766" spans="43:63" x14ac:dyDescent="0.2">
      <c r="AQ5766">
        <v>170</v>
      </c>
      <c r="AR5766">
        <v>6131</v>
      </c>
      <c r="AS5766" t="s">
        <v>35705</v>
      </c>
      <c r="AT5766" t="s">
        <v>939</v>
      </c>
      <c r="AU5766">
        <v>170</v>
      </c>
      <c r="AV5766">
        <v>6131</v>
      </c>
      <c r="AW5766" t="s">
        <v>28807</v>
      </c>
      <c r="AX5766" t="s">
        <v>939</v>
      </c>
      <c r="AY5766">
        <v>171</v>
      </c>
      <c r="AZ5766">
        <v>6131</v>
      </c>
      <c r="BA5766" t="s">
        <v>21959</v>
      </c>
      <c r="BB5766" t="s">
        <v>937</v>
      </c>
      <c r="BC5766">
        <v>171</v>
      </c>
      <c r="BD5766">
        <v>6131</v>
      </c>
      <c r="BE5766" t="s">
        <v>15111</v>
      </c>
      <c r="BF5766" t="s">
        <v>937</v>
      </c>
      <c r="BH5766">
        <v>175</v>
      </c>
      <c r="BI5766">
        <v>6131</v>
      </c>
      <c r="BJ5766" t="s">
        <v>8463</v>
      </c>
      <c r="BK5766" t="s">
        <v>937</v>
      </c>
    </row>
    <row r="5767" spans="43:63" x14ac:dyDescent="0.2">
      <c r="AQ5767">
        <v>170</v>
      </c>
      <c r="AR5767">
        <v>6140</v>
      </c>
      <c r="AS5767" t="s">
        <v>35706</v>
      </c>
      <c r="AT5767" t="s">
        <v>937</v>
      </c>
      <c r="AU5767">
        <v>170</v>
      </c>
      <c r="AV5767">
        <v>6140</v>
      </c>
      <c r="AW5767" t="s">
        <v>28808</v>
      </c>
      <c r="AX5767" t="s">
        <v>937</v>
      </c>
      <c r="AY5767">
        <v>171</v>
      </c>
      <c r="AZ5767">
        <v>6140</v>
      </c>
      <c r="BA5767" t="s">
        <v>21960</v>
      </c>
      <c r="BB5767" t="s">
        <v>937</v>
      </c>
      <c r="BC5767">
        <v>171</v>
      </c>
      <c r="BD5767">
        <v>6140</v>
      </c>
      <c r="BE5767" t="s">
        <v>15112</v>
      </c>
      <c r="BF5767" t="s">
        <v>937</v>
      </c>
      <c r="BH5767">
        <v>175</v>
      </c>
      <c r="BI5767">
        <v>6140</v>
      </c>
      <c r="BJ5767" t="s">
        <v>8464</v>
      </c>
      <c r="BK5767" t="s">
        <v>937</v>
      </c>
    </row>
    <row r="5768" spans="43:63" x14ac:dyDescent="0.2">
      <c r="AQ5768">
        <v>170</v>
      </c>
      <c r="AR5768">
        <v>6150</v>
      </c>
      <c r="AS5768" t="s">
        <v>35707</v>
      </c>
      <c r="AT5768" t="s">
        <v>937</v>
      </c>
      <c r="AU5768">
        <v>170</v>
      </c>
      <c r="AV5768">
        <v>6150</v>
      </c>
      <c r="AW5768" t="s">
        <v>28809</v>
      </c>
      <c r="AX5768" t="s">
        <v>937</v>
      </c>
      <c r="AY5768">
        <v>171</v>
      </c>
      <c r="AZ5768">
        <v>6150</v>
      </c>
      <c r="BA5768" t="s">
        <v>21961</v>
      </c>
      <c r="BB5768" t="s">
        <v>937</v>
      </c>
      <c r="BC5768">
        <v>171</v>
      </c>
      <c r="BD5768">
        <v>6150</v>
      </c>
      <c r="BE5768" t="s">
        <v>15113</v>
      </c>
      <c r="BF5768" t="s">
        <v>937</v>
      </c>
      <c r="BH5768">
        <v>175</v>
      </c>
      <c r="BI5768">
        <v>6150</v>
      </c>
      <c r="BJ5768" t="s">
        <v>8465</v>
      </c>
      <c r="BK5768" t="s">
        <v>937</v>
      </c>
    </row>
    <row r="5769" spans="43:63" x14ac:dyDescent="0.2">
      <c r="AQ5769">
        <v>170</v>
      </c>
      <c r="AR5769">
        <v>6160</v>
      </c>
      <c r="AS5769" t="s">
        <v>35708</v>
      </c>
      <c r="AT5769" t="s">
        <v>937</v>
      </c>
      <c r="AU5769">
        <v>170</v>
      </c>
      <c r="AV5769">
        <v>6160</v>
      </c>
      <c r="AW5769" t="s">
        <v>28810</v>
      </c>
      <c r="AX5769" t="s">
        <v>937</v>
      </c>
      <c r="AY5769">
        <v>171</v>
      </c>
      <c r="AZ5769">
        <v>6160</v>
      </c>
      <c r="BA5769" t="s">
        <v>21962</v>
      </c>
      <c r="BB5769" t="s">
        <v>937</v>
      </c>
      <c r="BC5769">
        <v>171</v>
      </c>
      <c r="BD5769">
        <v>6160</v>
      </c>
      <c r="BE5769" t="s">
        <v>15114</v>
      </c>
      <c r="BF5769" t="s">
        <v>937</v>
      </c>
      <c r="BH5769">
        <v>175</v>
      </c>
      <c r="BI5769">
        <v>6160</v>
      </c>
      <c r="BJ5769" t="s">
        <v>8466</v>
      </c>
      <c r="BK5769" t="s">
        <v>937</v>
      </c>
    </row>
    <row r="5770" spans="43:63" x14ac:dyDescent="0.2">
      <c r="AQ5770">
        <v>170</v>
      </c>
      <c r="AR5770">
        <v>6170</v>
      </c>
      <c r="AS5770" t="s">
        <v>35709</v>
      </c>
      <c r="AT5770" t="s">
        <v>937</v>
      </c>
      <c r="AU5770">
        <v>170</v>
      </c>
      <c r="AV5770">
        <v>6170</v>
      </c>
      <c r="AW5770" t="s">
        <v>28811</v>
      </c>
      <c r="AX5770" t="s">
        <v>937</v>
      </c>
      <c r="AY5770">
        <v>171</v>
      </c>
      <c r="AZ5770">
        <v>6170</v>
      </c>
      <c r="BA5770" t="s">
        <v>21963</v>
      </c>
      <c r="BB5770" t="s">
        <v>937</v>
      </c>
      <c r="BC5770">
        <v>171</v>
      </c>
      <c r="BD5770">
        <v>6170</v>
      </c>
      <c r="BE5770" t="s">
        <v>15115</v>
      </c>
      <c r="BF5770" t="s">
        <v>937</v>
      </c>
      <c r="BH5770">
        <v>175</v>
      </c>
      <c r="BI5770">
        <v>6170</v>
      </c>
      <c r="BJ5770" t="s">
        <v>8467</v>
      </c>
      <c r="BK5770" t="s">
        <v>937</v>
      </c>
    </row>
    <row r="5771" spans="43:63" x14ac:dyDescent="0.2">
      <c r="AQ5771">
        <v>170</v>
      </c>
      <c r="AR5771">
        <v>6180</v>
      </c>
      <c r="AS5771" t="s">
        <v>35710</v>
      </c>
      <c r="AT5771" t="s">
        <v>937</v>
      </c>
      <c r="AU5771">
        <v>170</v>
      </c>
      <c r="AV5771">
        <v>6180</v>
      </c>
      <c r="AW5771" t="s">
        <v>28812</v>
      </c>
      <c r="AX5771" t="s">
        <v>937</v>
      </c>
      <c r="AY5771">
        <v>171</v>
      </c>
      <c r="AZ5771">
        <v>6180</v>
      </c>
      <c r="BA5771" t="s">
        <v>21964</v>
      </c>
      <c r="BB5771" t="s">
        <v>937</v>
      </c>
      <c r="BC5771">
        <v>171</v>
      </c>
      <c r="BD5771">
        <v>6180</v>
      </c>
      <c r="BE5771" t="s">
        <v>15116</v>
      </c>
      <c r="BF5771" t="s">
        <v>937</v>
      </c>
      <c r="BH5771">
        <v>175</v>
      </c>
      <c r="BI5771">
        <v>6180</v>
      </c>
      <c r="BJ5771" t="s">
        <v>8468</v>
      </c>
      <c r="BK5771" t="s">
        <v>937</v>
      </c>
    </row>
    <row r="5772" spans="43:63" x14ac:dyDescent="0.2">
      <c r="AQ5772">
        <v>170</v>
      </c>
      <c r="AR5772">
        <v>6190</v>
      </c>
      <c r="AS5772" t="s">
        <v>35711</v>
      </c>
      <c r="AT5772" t="s">
        <v>937</v>
      </c>
      <c r="AU5772">
        <v>170</v>
      </c>
      <c r="AV5772">
        <v>6190</v>
      </c>
      <c r="AW5772" t="s">
        <v>28813</v>
      </c>
      <c r="AX5772" t="s">
        <v>937</v>
      </c>
      <c r="AY5772">
        <v>171</v>
      </c>
      <c r="AZ5772">
        <v>6190</v>
      </c>
      <c r="BA5772" t="s">
        <v>21965</v>
      </c>
      <c r="BB5772" t="s">
        <v>937</v>
      </c>
      <c r="BC5772">
        <v>171</v>
      </c>
      <c r="BD5772">
        <v>6190</v>
      </c>
      <c r="BE5772" t="s">
        <v>15117</v>
      </c>
      <c r="BF5772" t="s">
        <v>937</v>
      </c>
      <c r="BH5772">
        <v>175</v>
      </c>
      <c r="BI5772">
        <v>6190</v>
      </c>
      <c r="BJ5772" t="s">
        <v>8469</v>
      </c>
      <c r="BK5772" t="s">
        <v>937</v>
      </c>
    </row>
    <row r="5773" spans="43:63" x14ac:dyDescent="0.2">
      <c r="AQ5773">
        <v>170</v>
      </c>
      <c r="AR5773">
        <v>6200</v>
      </c>
      <c r="AS5773" t="s">
        <v>35712</v>
      </c>
      <c r="AT5773" t="s">
        <v>937</v>
      </c>
      <c r="AU5773">
        <v>170</v>
      </c>
      <c r="AV5773">
        <v>6200</v>
      </c>
      <c r="AW5773" t="s">
        <v>28814</v>
      </c>
      <c r="AX5773" t="s">
        <v>937</v>
      </c>
      <c r="AY5773">
        <v>171</v>
      </c>
      <c r="AZ5773">
        <v>6200</v>
      </c>
      <c r="BA5773" t="s">
        <v>21966</v>
      </c>
      <c r="BB5773" t="s">
        <v>937</v>
      </c>
      <c r="BC5773">
        <v>171</v>
      </c>
      <c r="BD5773">
        <v>6200</v>
      </c>
      <c r="BE5773" t="s">
        <v>15118</v>
      </c>
      <c r="BF5773" t="s">
        <v>937</v>
      </c>
      <c r="BH5773">
        <v>175</v>
      </c>
      <c r="BI5773">
        <v>6200</v>
      </c>
      <c r="BJ5773" t="s">
        <v>8470</v>
      </c>
      <c r="BK5773" t="s">
        <v>937</v>
      </c>
    </row>
    <row r="5774" spans="43:63" x14ac:dyDescent="0.2">
      <c r="AQ5774">
        <v>170</v>
      </c>
      <c r="AR5774">
        <v>6210</v>
      </c>
      <c r="AS5774" t="s">
        <v>35713</v>
      </c>
      <c r="AT5774" t="s">
        <v>936</v>
      </c>
      <c r="AU5774">
        <v>170</v>
      </c>
      <c r="AV5774">
        <v>6210</v>
      </c>
      <c r="AW5774" t="s">
        <v>28815</v>
      </c>
      <c r="AX5774" t="s">
        <v>936</v>
      </c>
      <c r="AY5774">
        <v>171</v>
      </c>
      <c r="AZ5774">
        <v>6210</v>
      </c>
      <c r="BA5774" t="s">
        <v>21967</v>
      </c>
      <c r="BB5774" t="s">
        <v>936</v>
      </c>
      <c r="BC5774">
        <v>171</v>
      </c>
      <c r="BD5774">
        <v>6210</v>
      </c>
      <c r="BE5774" t="s">
        <v>15119</v>
      </c>
      <c r="BF5774" t="s">
        <v>936</v>
      </c>
      <c r="BH5774">
        <v>175</v>
      </c>
      <c r="BI5774">
        <v>6210</v>
      </c>
      <c r="BJ5774" t="s">
        <v>8471</v>
      </c>
      <c r="BK5774" t="s">
        <v>936</v>
      </c>
    </row>
    <row r="5775" spans="43:63" x14ac:dyDescent="0.2">
      <c r="AQ5775">
        <v>170</v>
      </c>
      <c r="AR5775">
        <v>6240</v>
      </c>
      <c r="AS5775" t="s">
        <v>35714</v>
      </c>
      <c r="AT5775" t="s">
        <v>937</v>
      </c>
      <c r="AU5775">
        <v>170</v>
      </c>
      <c r="AV5775">
        <v>6240</v>
      </c>
      <c r="AW5775" t="s">
        <v>28816</v>
      </c>
      <c r="AX5775" t="s">
        <v>937</v>
      </c>
      <c r="AY5775">
        <v>171</v>
      </c>
      <c r="AZ5775">
        <v>6240</v>
      </c>
      <c r="BA5775" t="s">
        <v>21968</v>
      </c>
      <c r="BB5775" t="s">
        <v>937</v>
      </c>
      <c r="BC5775">
        <v>171</v>
      </c>
      <c r="BD5775">
        <v>6240</v>
      </c>
      <c r="BE5775" t="s">
        <v>15120</v>
      </c>
      <c r="BF5775" t="s">
        <v>937</v>
      </c>
      <c r="BH5775">
        <v>175</v>
      </c>
      <c r="BI5775">
        <v>6240</v>
      </c>
      <c r="BJ5775" t="s">
        <v>8472</v>
      </c>
      <c r="BK5775" t="s">
        <v>937</v>
      </c>
    </row>
    <row r="5776" spans="43:63" x14ac:dyDescent="0.2">
      <c r="AQ5776">
        <v>170</v>
      </c>
      <c r="AR5776">
        <v>6250</v>
      </c>
      <c r="AS5776" t="s">
        <v>35715</v>
      </c>
      <c r="AT5776" t="s">
        <v>936</v>
      </c>
      <c r="AU5776">
        <v>170</v>
      </c>
      <c r="AV5776">
        <v>6250</v>
      </c>
      <c r="AW5776" t="s">
        <v>28817</v>
      </c>
      <c r="AX5776" t="s">
        <v>936</v>
      </c>
      <c r="AY5776">
        <v>171</v>
      </c>
      <c r="AZ5776">
        <v>6250</v>
      </c>
      <c r="BA5776" t="s">
        <v>21969</v>
      </c>
      <c r="BB5776" t="s">
        <v>937</v>
      </c>
      <c r="BC5776">
        <v>171</v>
      </c>
      <c r="BD5776">
        <v>6250</v>
      </c>
      <c r="BE5776" t="s">
        <v>15121</v>
      </c>
      <c r="BF5776" t="s">
        <v>937</v>
      </c>
      <c r="BH5776">
        <v>175</v>
      </c>
      <c r="BI5776">
        <v>6250</v>
      </c>
      <c r="BJ5776" t="s">
        <v>8473</v>
      </c>
      <c r="BK5776" t="s">
        <v>936</v>
      </c>
    </row>
    <row r="5777" spans="43:63" x14ac:dyDescent="0.2">
      <c r="AQ5777">
        <v>170</v>
      </c>
      <c r="AR5777">
        <v>6256</v>
      </c>
      <c r="AS5777" t="s">
        <v>35716</v>
      </c>
      <c r="AT5777" t="s">
        <v>936</v>
      </c>
      <c r="AU5777">
        <v>170</v>
      </c>
      <c r="AV5777">
        <v>6256</v>
      </c>
      <c r="AW5777" t="s">
        <v>28818</v>
      </c>
      <c r="AX5777" t="s">
        <v>936</v>
      </c>
      <c r="AY5777">
        <v>171</v>
      </c>
      <c r="AZ5777">
        <v>6256</v>
      </c>
      <c r="BA5777" t="s">
        <v>21970</v>
      </c>
      <c r="BB5777" t="s">
        <v>936</v>
      </c>
      <c r="BC5777">
        <v>171</v>
      </c>
      <c r="BD5777">
        <v>6256</v>
      </c>
      <c r="BE5777" t="s">
        <v>15122</v>
      </c>
      <c r="BF5777" t="s">
        <v>936</v>
      </c>
      <c r="BH5777">
        <v>175</v>
      </c>
      <c r="BI5777">
        <v>6256</v>
      </c>
      <c r="BJ5777" t="s">
        <v>8474</v>
      </c>
      <c r="BK5777" t="s">
        <v>936</v>
      </c>
    </row>
    <row r="5778" spans="43:63" x14ac:dyDescent="0.2">
      <c r="AQ5778">
        <v>170</v>
      </c>
      <c r="AR5778">
        <v>6260</v>
      </c>
      <c r="AS5778" t="s">
        <v>35717</v>
      </c>
      <c r="AT5778" t="s">
        <v>937</v>
      </c>
      <c r="AU5778">
        <v>170</v>
      </c>
      <c r="AV5778">
        <v>6260</v>
      </c>
      <c r="AW5778" t="s">
        <v>28819</v>
      </c>
      <c r="AX5778" t="s">
        <v>937</v>
      </c>
      <c r="AY5778">
        <v>171</v>
      </c>
      <c r="AZ5778">
        <v>6260</v>
      </c>
      <c r="BA5778" t="s">
        <v>21971</v>
      </c>
      <c r="BB5778" t="s">
        <v>937</v>
      </c>
      <c r="BC5778">
        <v>171</v>
      </c>
      <c r="BD5778">
        <v>6260</v>
      </c>
      <c r="BE5778" t="s">
        <v>15123</v>
      </c>
      <c r="BF5778" t="s">
        <v>937</v>
      </c>
      <c r="BH5778">
        <v>175</v>
      </c>
      <c r="BI5778">
        <v>6260</v>
      </c>
      <c r="BJ5778" t="s">
        <v>8475</v>
      </c>
      <c r="BK5778" t="s">
        <v>937</v>
      </c>
    </row>
    <row r="5779" spans="43:63" x14ac:dyDescent="0.2">
      <c r="AQ5779">
        <v>170</v>
      </c>
      <c r="AR5779">
        <v>6270</v>
      </c>
      <c r="AS5779" t="s">
        <v>35718</v>
      </c>
      <c r="AT5779" t="s">
        <v>937</v>
      </c>
      <c r="AU5779">
        <v>170</v>
      </c>
      <c r="AV5779">
        <v>6270</v>
      </c>
      <c r="AW5779" t="s">
        <v>28820</v>
      </c>
      <c r="AX5779" t="s">
        <v>937</v>
      </c>
      <c r="AY5779">
        <v>171</v>
      </c>
      <c r="AZ5779">
        <v>6270</v>
      </c>
      <c r="BA5779" t="s">
        <v>21972</v>
      </c>
      <c r="BB5779" t="s">
        <v>937</v>
      </c>
      <c r="BC5779">
        <v>171</v>
      </c>
      <c r="BD5779">
        <v>6270</v>
      </c>
      <c r="BE5779" t="s">
        <v>15124</v>
      </c>
      <c r="BF5779" t="s">
        <v>937</v>
      </c>
      <c r="BH5779">
        <v>175</v>
      </c>
      <c r="BI5779">
        <v>6270</v>
      </c>
      <c r="BJ5779" t="s">
        <v>8476</v>
      </c>
      <c r="BK5779" t="s">
        <v>937</v>
      </c>
    </row>
    <row r="5780" spans="43:63" x14ac:dyDescent="0.2">
      <c r="AQ5780">
        <v>170</v>
      </c>
      <c r="AR5780">
        <v>6280</v>
      </c>
      <c r="AS5780" t="s">
        <v>35719</v>
      </c>
      <c r="AT5780" t="s">
        <v>936</v>
      </c>
      <c r="AU5780">
        <v>170</v>
      </c>
      <c r="AV5780">
        <v>6280</v>
      </c>
      <c r="AW5780" t="s">
        <v>28821</v>
      </c>
      <c r="AX5780" t="s">
        <v>936</v>
      </c>
      <c r="AY5780">
        <v>171</v>
      </c>
      <c r="AZ5780">
        <v>6280</v>
      </c>
      <c r="BA5780" t="s">
        <v>21973</v>
      </c>
      <c r="BB5780" t="s">
        <v>937</v>
      </c>
      <c r="BC5780">
        <v>171</v>
      </c>
      <c r="BD5780">
        <v>6280</v>
      </c>
      <c r="BE5780" t="s">
        <v>15125</v>
      </c>
      <c r="BF5780" t="s">
        <v>937</v>
      </c>
      <c r="BH5780">
        <v>175</v>
      </c>
      <c r="BI5780">
        <v>6280</v>
      </c>
      <c r="BJ5780" t="s">
        <v>8477</v>
      </c>
      <c r="BK5780" t="s">
        <v>936</v>
      </c>
    </row>
    <row r="5781" spans="43:63" x14ac:dyDescent="0.2">
      <c r="AQ5781">
        <v>170</v>
      </c>
      <c r="AR5781">
        <v>6290</v>
      </c>
      <c r="AS5781" t="s">
        <v>35720</v>
      </c>
      <c r="AT5781" t="s">
        <v>936</v>
      </c>
      <c r="AU5781">
        <v>170</v>
      </c>
      <c r="AV5781">
        <v>6290</v>
      </c>
      <c r="AW5781" t="s">
        <v>28822</v>
      </c>
      <c r="AX5781" t="s">
        <v>936</v>
      </c>
      <c r="AY5781">
        <v>171</v>
      </c>
      <c r="AZ5781">
        <v>6290</v>
      </c>
      <c r="BA5781" t="s">
        <v>21974</v>
      </c>
      <c r="BB5781" t="s">
        <v>936</v>
      </c>
      <c r="BC5781">
        <v>171</v>
      </c>
      <c r="BD5781">
        <v>6290</v>
      </c>
      <c r="BE5781" t="s">
        <v>15126</v>
      </c>
      <c r="BF5781" t="s">
        <v>936</v>
      </c>
      <c r="BH5781">
        <v>175</v>
      </c>
      <c r="BI5781">
        <v>6290</v>
      </c>
      <c r="BJ5781" t="s">
        <v>8478</v>
      </c>
      <c r="BK5781" t="s">
        <v>936</v>
      </c>
    </row>
    <row r="5782" spans="43:63" x14ac:dyDescent="0.2">
      <c r="AQ5782">
        <v>170</v>
      </c>
      <c r="AR5782">
        <v>6300</v>
      </c>
      <c r="AS5782" t="s">
        <v>35721</v>
      </c>
      <c r="AT5782" t="s">
        <v>936</v>
      </c>
      <c r="AU5782">
        <v>170</v>
      </c>
      <c r="AV5782">
        <v>6300</v>
      </c>
      <c r="AW5782" t="s">
        <v>28823</v>
      </c>
      <c r="AX5782" t="s">
        <v>936</v>
      </c>
      <c r="AY5782">
        <v>171</v>
      </c>
      <c r="AZ5782">
        <v>6300</v>
      </c>
      <c r="BA5782" t="s">
        <v>21975</v>
      </c>
      <c r="BB5782" t="s">
        <v>938</v>
      </c>
      <c r="BC5782">
        <v>171</v>
      </c>
      <c r="BD5782">
        <v>6300</v>
      </c>
      <c r="BE5782" t="s">
        <v>15127</v>
      </c>
      <c r="BF5782" t="s">
        <v>938</v>
      </c>
      <c r="BH5782">
        <v>175</v>
      </c>
      <c r="BI5782">
        <v>6300</v>
      </c>
      <c r="BJ5782" t="s">
        <v>8479</v>
      </c>
      <c r="BK5782" t="s">
        <v>936</v>
      </c>
    </row>
    <row r="5783" spans="43:63" x14ac:dyDescent="0.2">
      <c r="AQ5783">
        <v>170</v>
      </c>
      <c r="AR5783">
        <v>6310</v>
      </c>
      <c r="AS5783" t="s">
        <v>35722</v>
      </c>
      <c r="AT5783" t="s">
        <v>936</v>
      </c>
      <c r="AU5783">
        <v>170</v>
      </c>
      <c r="AV5783">
        <v>6310</v>
      </c>
      <c r="AW5783" t="s">
        <v>28824</v>
      </c>
      <c r="AX5783" t="s">
        <v>936</v>
      </c>
      <c r="AY5783">
        <v>171</v>
      </c>
      <c r="AZ5783">
        <v>6310</v>
      </c>
      <c r="BA5783" t="s">
        <v>21976</v>
      </c>
      <c r="BB5783" t="s">
        <v>938</v>
      </c>
      <c r="BC5783">
        <v>171</v>
      </c>
      <c r="BD5783">
        <v>6310</v>
      </c>
      <c r="BE5783" t="s">
        <v>15128</v>
      </c>
      <c r="BF5783" t="s">
        <v>938</v>
      </c>
      <c r="BH5783">
        <v>175</v>
      </c>
      <c r="BI5783">
        <v>6310</v>
      </c>
      <c r="BJ5783" t="s">
        <v>8480</v>
      </c>
      <c r="BK5783" t="s">
        <v>936</v>
      </c>
    </row>
    <row r="5784" spans="43:63" x14ac:dyDescent="0.2">
      <c r="AQ5784">
        <v>170</v>
      </c>
      <c r="AR5784">
        <v>6320</v>
      </c>
      <c r="AS5784" t="s">
        <v>35723</v>
      </c>
      <c r="AT5784" t="s">
        <v>936</v>
      </c>
      <c r="AU5784">
        <v>170</v>
      </c>
      <c r="AV5784">
        <v>6320</v>
      </c>
      <c r="AW5784" t="s">
        <v>28825</v>
      </c>
      <c r="AX5784" t="s">
        <v>936</v>
      </c>
      <c r="AY5784">
        <v>171</v>
      </c>
      <c r="AZ5784">
        <v>6320</v>
      </c>
      <c r="BA5784" t="s">
        <v>21977</v>
      </c>
      <c r="BB5784" t="s">
        <v>938</v>
      </c>
      <c r="BC5784">
        <v>171</v>
      </c>
      <c r="BD5784">
        <v>6320</v>
      </c>
      <c r="BE5784" t="s">
        <v>15129</v>
      </c>
      <c r="BF5784" t="s">
        <v>938</v>
      </c>
      <c r="BH5784">
        <v>175</v>
      </c>
      <c r="BI5784">
        <v>6320</v>
      </c>
      <c r="BJ5784" t="s">
        <v>8481</v>
      </c>
      <c r="BK5784" t="s">
        <v>936</v>
      </c>
    </row>
    <row r="5785" spans="43:63" x14ac:dyDescent="0.2">
      <c r="AQ5785">
        <v>170</v>
      </c>
      <c r="AR5785">
        <v>6330</v>
      </c>
      <c r="AS5785" t="s">
        <v>35724</v>
      </c>
      <c r="AT5785" t="s">
        <v>936</v>
      </c>
      <c r="AU5785">
        <v>170</v>
      </c>
      <c r="AV5785">
        <v>6330</v>
      </c>
      <c r="AW5785" t="s">
        <v>28826</v>
      </c>
      <c r="AX5785" t="s">
        <v>936</v>
      </c>
      <c r="AY5785">
        <v>171</v>
      </c>
      <c r="AZ5785">
        <v>6330</v>
      </c>
      <c r="BA5785" t="s">
        <v>21978</v>
      </c>
      <c r="BB5785" t="s">
        <v>936</v>
      </c>
      <c r="BC5785">
        <v>171</v>
      </c>
      <c r="BD5785">
        <v>6330</v>
      </c>
      <c r="BE5785" t="s">
        <v>15130</v>
      </c>
      <c r="BF5785" t="s">
        <v>936</v>
      </c>
      <c r="BH5785">
        <v>175</v>
      </c>
      <c r="BI5785">
        <v>6330</v>
      </c>
      <c r="BJ5785" t="s">
        <v>8482</v>
      </c>
      <c r="BK5785" t="s">
        <v>936</v>
      </c>
    </row>
    <row r="5786" spans="43:63" x14ac:dyDescent="0.2">
      <c r="AQ5786">
        <v>170</v>
      </c>
      <c r="AR5786">
        <v>6340</v>
      </c>
      <c r="AS5786" t="s">
        <v>35725</v>
      </c>
      <c r="AT5786" t="s">
        <v>936</v>
      </c>
      <c r="AU5786">
        <v>170</v>
      </c>
      <c r="AV5786">
        <v>6340</v>
      </c>
      <c r="AW5786" t="s">
        <v>28827</v>
      </c>
      <c r="AX5786" t="s">
        <v>936</v>
      </c>
      <c r="AY5786">
        <v>171</v>
      </c>
      <c r="AZ5786">
        <v>6340</v>
      </c>
      <c r="BA5786" t="s">
        <v>21979</v>
      </c>
      <c r="BB5786" t="s">
        <v>936</v>
      </c>
      <c r="BC5786">
        <v>171</v>
      </c>
      <c r="BD5786">
        <v>6340</v>
      </c>
      <c r="BE5786" t="s">
        <v>15131</v>
      </c>
      <c r="BF5786" t="s">
        <v>936</v>
      </c>
      <c r="BH5786">
        <v>175</v>
      </c>
      <c r="BI5786">
        <v>6340</v>
      </c>
      <c r="BJ5786" t="s">
        <v>8483</v>
      </c>
      <c r="BK5786" t="s">
        <v>936</v>
      </c>
    </row>
    <row r="5787" spans="43:63" x14ac:dyDescent="0.2">
      <c r="AQ5787">
        <v>170</v>
      </c>
      <c r="AR5787">
        <v>6350</v>
      </c>
      <c r="AS5787" t="s">
        <v>35726</v>
      </c>
      <c r="AT5787" t="s">
        <v>936</v>
      </c>
      <c r="AU5787">
        <v>170</v>
      </c>
      <c r="AV5787">
        <v>6350</v>
      </c>
      <c r="AW5787" t="s">
        <v>28828</v>
      </c>
      <c r="AX5787" t="s">
        <v>936</v>
      </c>
      <c r="AY5787">
        <v>171</v>
      </c>
      <c r="AZ5787">
        <v>6350</v>
      </c>
      <c r="BA5787" t="s">
        <v>21980</v>
      </c>
      <c r="BB5787" t="s">
        <v>936</v>
      </c>
      <c r="BC5787">
        <v>171</v>
      </c>
      <c r="BD5787">
        <v>6350</v>
      </c>
      <c r="BE5787" t="s">
        <v>15132</v>
      </c>
      <c r="BF5787" t="s">
        <v>936</v>
      </c>
      <c r="BH5787">
        <v>175</v>
      </c>
      <c r="BI5787">
        <v>6350</v>
      </c>
      <c r="BJ5787" t="s">
        <v>8484</v>
      </c>
      <c r="BK5787" t="s">
        <v>937</v>
      </c>
    </row>
    <row r="5788" spans="43:63" x14ac:dyDescent="0.2">
      <c r="AQ5788">
        <v>170</v>
      </c>
      <c r="AR5788">
        <v>6360</v>
      </c>
      <c r="AS5788" t="s">
        <v>35727</v>
      </c>
      <c r="AT5788" t="s">
        <v>936</v>
      </c>
      <c r="AU5788">
        <v>170</v>
      </c>
      <c r="AV5788">
        <v>6360</v>
      </c>
      <c r="AW5788" t="s">
        <v>28829</v>
      </c>
      <c r="AX5788" t="s">
        <v>936</v>
      </c>
      <c r="AY5788">
        <v>171</v>
      </c>
      <c r="AZ5788">
        <v>6360</v>
      </c>
      <c r="BA5788" t="s">
        <v>21981</v>
      </c>
      <c r="BB5788" t="s">
        <v>936</v>
      </c>
      <c r="BC5788">
        <v>171</v>
      </c>
      <c r="BD5788">
        <v>6360</v>
      </c>
      <c r="BE5788" t="s">
        <v>15133</v>
      </c>
      <c r="BF5788" t="s">
        <v>936</v>
      </c>
      <c r="BH5788">
        <v>175</v>
      </c>
      <c r="BI5788">
        <v>6360</v>
      </c>
      <c r="BJ5788" t="s">
        <v>8485</v>
      </c>
      <c r="BK5788" t="s">
        <v>936</v>
      </c>
    </row>
    <row r="5789" spans="43:63" x14ac:dyDescent="0.2">
      <c r="AQ5789">
        <v>170</v>
      </c>
      <c r="AR5789">
        <v>7205</v>
      </c>
      <c r="AS5789" t="s">
        <v>35728</v>
      </c>
      <c r="AT5789" t="s">
        <v>936</v>
      </c>
      <c r="AU5789">
        <v>170</v>
      </c>
      <c r="AV5789">
        <v>7205</v>
      </c>
      <c r="AW5789" t="s">
        <v>28830</v>
      </c>
      <c r="AX5789" t="s">
        <v>937</v>
      </c>
      <c r="AY5789">
        <v>171</v>
      </c>
      <c r="AZ5789">
        <v>7205</v>
      </c>
      <c r="BA5789" t="s">
        <v>21982</v>
      </c>
      <c r="BB5789" t="s">
        <v>937</v>
      </c>
      <c r="BC5789">
        <v>171</v>
      </c>
      <c r="BD5789">
        <v>7205</v>
      </c>
      <c r="BE5789" t="s">
        <v>15134</v>
      </c>
      <c r="BF5789" t="s">
        <v>937</v>
      </c>
      <c r="BH5789">
        <v>175</v>
      </c>
      <c r="BI5789">
        <v>7205</v>
      </c>
      <c r="BJ5789" t="s">
        <v>8486</v>
      </c>
      <c r="BK5789" t="s">
        <v>937</v>
      </c>
    </row>
    <row r="5790" spans="43:63" x14ac:dyDescent="0.2">
      <c r="AQ5790">
        <v>170</v>
      </c>
      <c r="AR5790">
        <v>7206</v>
      </c>
      <c r="AS5790" t="s">
        <v>35729</v>
      </c>
      <c r="AT5790" t="s">
        <v>937</v>
      </c>
      <c r="AU5790">
        <v>170</v>
      </c>
      <c r="AV5790">
        <v>7206</v>
      </c>
      <c r="AW5790" t="s">
        <v>28831</v>
      </c>
      <c r="AX5790" t="s">
        <v>937</v>
      </c>
      <c r="AY5790">
        <v>171</v>
      </c>
      <c r="AZ5790">
        <v>7206</v>
      </c>
      <c r="BA5790" t="s">
        <v>21983</v>
      </c>
      <c r="BB5790" t="s">
        <v>937</v>
      </c>
      <c r="BC5790">
        <v>171</v>
      </c>
      <c r="BD5790">
        <v>7206</v>
      </c>
      <c r="BE5790" t="s">
        <v>15135</v>
      </c>
      <c r="BF5790" t="s">
        <v>937</v>
      </c>
      <c r="BH5790">
        <v>175</v>
      </c>
      <c r="BI5790">
        <v>7206</v>
      </c>
      <c r="BJ5790" t="s">
        <v>8487</v>
      </c>
      <c r="BK5790" t="s">
        <v>937</v>
      </c>
    </row>
    <row r="5791" spans="43:63" x14ac:dyDescent="0.2">
      <c r="AQ5791">
        <v>170</v>
      </c>
      <c r="AR5791">
        <v>7207</v>
      </c>
      <c r="AS5791" t="s">
        <v>35730</v>
      </c>
      <c r="AT5791" t="s">
        <v>937</v>
      </c>
      <c r="AU5791">
        <v>170</v>
      </c>
      <c r="AV5791">
        <v>7207</v>
      </c>
      <c r="AW5791" t="s">
        <v>28832</v>
      </c>
      <c r="AX5791" t="s">
        <v>937</v>
      </c>
      <c r="AY5791">
        <v>171</v>
      </c>
      <c r="AZ5791">
        <v>7207</v>
      </c>
      <c r="BA5791" t="s">
        <v>21984</v>
      </c>
      <c r="BB5791" t="s">
        <v>937</v>
      </c>
      <c r="BC5791">
        <v>171</v>
      </c>
      <c r="BD5791">
        <v>7207</v>
      </c>
      <c r="BE5791" t="s">
        <v>15136</v>
      </c>
      <c r="BF5791" t="s">
        <v>937</v>
      </c>
      <c r="BH5791">
        <v>175</v>
      </c>
      <c r="BI5791">
        <v>7207</v>
      </c>
      <c r="BJ5791" t="s">
        <v>8488</v>
      </c>
      <c r="BK5791" t="s">
        <v>937</v>
      </c>
    </row>
    <row r="5792" spans="43:63" x14ac:dyDescent="0.2">
      <c r="AQ5792">
        <v>170</v>
      </c>
      <c r="AR5792">
        <v>7210</v>
      </c>
      <c r="AS5792" t="s">
        <v>35731</v>
      </c>
      <c r="AT5792" t="s">
        <v>937</v>
      </c>
      <c r="AU5792">
        <v>170</v>
      </c>
      <c r="AV5792">
        <v>7210</v>
      </c>
      <c r="AW5792" t="s">
        <v>28833</v>
      </c>
      <c r="AX5792" t="s">
        <v>937</v>
      </c>
      <c r="AY5792">
        <v>171</v>
      </c>
      <c r="AZ5792">
        <v>7210</v>
      </c>
      <c r="BA5792" t="s">
        <v>21985</v>
      </c>
      <c r="BB5792" t="s">
        <v>937</v>
      </c>
      <c r="BC5792">
        <v>171</v>
      </c>
      <c r="BD5792">
        <v>7210</v>
      </c>
      <c r="BE5792" t="s">
        <v>15137</v>
      </c>
      <c r="BF5792" t="s">
        <v>937</v>
      </c>
      <c r="BH5792">
        <v>175</v>
      </c>
      <c r="BI5792">
        <v>7210</v>
      </c>
      <c r="BJ5792" t="s">
        <v>8489</v>
      </c>
      <c r="BK5792" t="s">
        <v>937</v>
      </c>
    </row>
    <row r="5793" spans="43:63" x14ac:dyDescent="0.2">
      <c r="AQ5793">
        <v>170</v>
      </c>
      <c r="AR5793">
        <v>8073</v>
      </c>
      <c r="AS5793" t="s">
        <v>35732</v>
      </c>
      <c r="AT5793" t="s">
        <v>936</v>
      </c>
      <c r="AU5793">
        <v>170</v>
      </c>
      <c r="AV5793">
        <v>8073</v>
      </c>
      <c r="AW5793" t="s">
        <v>28834</v>
      </c>
      <c r="AX5793" t="s">
        <v>936</v>
      </c>
      <c r="AY5793">
        <v>171</v>
      </c>
      <c r="AZ5793">
        <v>8073</v>
      </c>
      <c r="BA5793" t="s">
        <v>21986</v>
      </c>
      <c r="BB5793" t="s">
        <v>936</v>
      </c>
      <c r="BC5793">
        <v>171</v>
      </c>
      <c r="BD5793">
        <v>8073</v>
      </c>
      <c r="BE5793" t="s">
        <v>15138</v>
      </c>
      <c r="BF5793" t="s">
        <v>936</v>
      </c>
      <c r="BH5793">
        <v>175</v>
      </c>
      <c r="BI5793">
        <v>8073</v>
      </c>
      <c r="BJ5793" t="s">
        <v>8490</v>
      </c>
      <c r="BK5793" t="s">
        <v>938</v>
      </c>
    </row>
    <row r="5794" spans="43:63" x14ac:dyDescent="0.2">
      <c r="AQ5794">
        <v>170</v>
      </c>
      <c r="AR5794">
        <v>8074</v>
      </c>
      <c r="AS5794" t="s">
        <v>35733</v>
      </c>
      <c r="AT5794" t="s">
        <v>937</v>
      </c>
      <c r="AU5794">
        <v>170</v>
      </c>
      <c r="AV5794">
        <v>8074</v>
      </c>
      <c r="AW5794" t="s">
        <v>28835</v>
      </c>
      <c r="AX5794" t="s">
        <v>937</v>
      </c>
      <c r="AY5794">
        <v>171</v>
      </c>
      <c r="AZ5794">
        <v>8074</v>
      </c>
      <c r="BA5794" t="s">
        <v>21987</v>
      </c>
      <c r="BB5794" t="s">
        <v>937</v>
      </c>
      <c r="BC5794">
        <v>171</v>
      </c>
      <c r="BD5794">
        <v>8074</v>
      </c>
      <c r="BE5794" t="s">
        <v>15139</v>
      </c>
      <c r="BF5794" t="s">
        <v>937</v>
      </c>
      <c r="BH5794">
        <v>175</v>
      </c>
      <c r="BI5794">
        <v>8074</v>
      </c>
      <c r="BJ5794" t="s">
        <v>8491</v>
      </c>
      <c r="BK5794" t="s">
        <v>937</v>
      </c>
    </row>
    <row r="5795" spans="43:63" x14ac:dyDescent="0.2">
      <c r="AQ5795">
        <v>170</v>
      </c>
      <c r="AR5795">
        <v>8075</v>
      </c>
      <c r="AS5795" t="s">
        <v>35734</v>
      </c>
      <c r="AT5795" t="s">
        <v>937</v>
      </c>
      <c r="AU5795">
        <v>170</v>
      </c>
      <c r="AV5795">
        <v>8075</v>
      </c>
      <c r="AW5795" t="s">
        <v>28836</v>
      </c>
      <c r="AX5795" t="s">
        <v>937</v>
      </c>
      <c r="AY5795">
        <v>171</v>
      </c>
      <c r="AZ5795">
        <v>8075</v>
      </c>
      <c r="BA5795" t="s">
        <v>21988</v>
      </c>
      <c r="BB5795" t="s">
        <v>937</v>
      </c>
      <c r="BC5795">
        <v>171</v>
      </c>
      <c r="BD5795">
        <v>8075</v>
      </c>
      <c r="BE5795" t="s">
        <v>15140</v>
      </c>
      <c r="BF5795" t="s">
        <v>937</v>
      </c>
      <c r="BH5795">
        <v>175</v>
      </c>
      <c r="BI5795">
        <v>8075</v>
      </c>
      <c r="BJ5795" t="s">
        <v>8492</v>
      </c>
      <c r="BK5795" t="s">
        <v>937</v>
      </c>
    </row>
    <row r="5796" spans="43:63" x14ac:dyDescent="0.2">
      <c r="AQ5796">
        <v>170</v>
      </c>
      <c r="AR5796">
        <v>8076</v>
      </c>
      <c r="AS5796" t="s">
        <v>35735</v>
      </c>
      <c r="AT5796" t="s">
        <v>936</v>
      </c>
      <c r="AU5796">
        <v>170</v>
      </c>
      <c r="AV5796">
        <v>8076</v>
      </c>
      <c r="AW5796" t="s">
        <v>28837</v>
      </c>
      <c r="AX5796" t="s">
        <v>936</v>
      </c>
      <c r="AY5796">
        <v>171</v>
      </c>
      <c r="AZ5796">
        <v>8076</v>
      </c>
      <c r="BA5796" t="s">
        <v>21989</v>
      </c>
      <c r="BB5796" t="s">
        <v>936</v>
      </c>
      <c r="BC5796">
        <v>171</v>
      </c>
      <c r="BD5796">
        <v>8076</v>
      </c>
      <c r="BE5796" t="s">
        <v>15141</v>
      </c>
      <c r="BF5796" t="s">
        <v>936</v>
      </c>
      <c r="BH5796">
        <v>175</v>
      </c>
      <c r="BI5796">
        <v>8076</v>
      </c>
      <c r="BJ5796" t="s">
        <v>8493</v>
      </c>
      <c r="BK5796" t="s">
        <v>937</v>
      </c>
    </row>
    <row r="5797" spans="43:63" x14ac:dyDescent="0.2">
      <c r="AQ5797">
        <v>170</v>
      </c>
      <c r="AR5797">
        <v>8077</v>
      </c>
      <c r="AS5797" t="s">
        <v>35736</v>
      </c>
      <c r="AT5797" t="s">
        <v>937</v>
      </c>
      <c r="AU5797">
        <v>170</v>
      </c>
      <c r="AV5797">
        <v>8077</v>
      </c>
      <c r="AW5797" t="s">
        <v>28838</v>
      </c>
      <c r="AX5797" t="s">
        <v>937</v>
      </c>
      <c r="AY5797">
        <v>171</v>
      </c>
      <c r="AZ5797">
        <v>8077</v>
      </c>
      <c r="BA5797" t="s">
        <v>21990</v>
      </c>
      <c r="BB5797" t="s">
        <v>937</v>
      </c>
      <c r="BC5797">
        <v>171</v>
      </c>
      <c r="BD5797">
        <v>8077</v>
      </c>
      <c r="BE5797" t="s">
        <v>15142</v>
      </c>
      <c r="BF5797" t="s">
        <v>937</v>
      </c>
      <c r="BH5797">
        <v>175</v>
      </c>
      <c r="BI5797">
        <v>8077</v>
      </c>
      <c r="BJ5797" t="s">
        <v>8494</v>
      </c>
      <c r="BK5797" t="s">
        <v>937</v>
      </c>
    </row>
    <row r="5798" spans="43:63" x14ac:dyDescent="0.2">
      <c r="AQ5798">
        <v>170</v>
      </c>
      <c r="AR5798">
        <v>8078</v>
      </c>
      <c r="AS5798" t="s">
        <v>35737</v>
      </c>
      <c r="AT5798" t="s">
        <v>937</v>
      </c>
      <c r="AU5798">
        <v>170</v>
      </c>
      <c r="AV5798">
        <v>8078</v>
      </c>
      <c r="AW5798" t="s">
        <v>28839</v>
      </c>
      <c r="AX5798" t="s">
        <v>937</v>
      </c>
      <c r="AY5798">
        <v>171</v>
      </c>
      <c r="AZ5798">
        <v>8078</v>
      </c>
      <c r="BA5798" t="s">
        <v>21991</v>
      </c>
      <c r="BB5798" t="s">
        <v>937</v>
      </c>
      <c r="BC5798">
        <v>171</v>
      </c>
      <c r="BD5798">
        <v>8078</v>
      </c>
      <c r="BE5798" t="s">
        <v>15143</v>
      </c>
      <c r="BF5798" t="s">
        <v>937</v>
      </c>
      <c r="BH5798">
        <v>175</v>
      </c>
      <c r="BI5798">
        <v>8078</v>
      </c>
      <c r="BJ5798" t="s">
        <v>8495</v>
      </c>
      <c r="BK5798" t="s">
        <v>937</v>
      </c>
    </row>
    <row r="5799" spans="43:63" x14ac:dyDescent="0.2">
      <c r="AQ5799">
        <v>170</v>
      </c>
      <c r="AR5799">
        <v>8079</v>
      </c>
      <c r="AS5799" t="s">
        <v>35738</v>
      </c>
      <c r="AT5799" t="s">
        <v>937</v>
      </c>
      <c r="AU5799">
        <v>170</v>
      </c>
      <c r="AV5799">
        <v>8079</v>
      </c>
      <c r="AW5799" t="s">
        <v>28840</v>
      </c>
      <c r="AX5799" t="s">
        <v>937</v>
      </c>
      <c r="AY5799">
        <v>171</v>
      </c>
      <c r="AZ5799">
        <v>8079</v>
      </c>
      <c r="BA5799" t="s">
        <v>21992</v>
      </c>
      <c r="BB5799" t="s">
        <v>937</v>
      </c>
      <c r="BC5799">
        <v>171</v>
      </c>
      <c r="BD5799">
        <v>8079</v>
      </c>
      <c r="BE5799" t="s">
        <v>15144</v>
      </c>
      <c r="BF5799" t="s">
        <v>937</v>
      </c>
      <c r="BH5799">
        <v>175</v>
      </c>
      <c r="BI5799">
        <v>8079</v>
      </c>
      <c r="BJ5799" t="s">
        <v>8496</v>
      </c>
      <c r="BK5799" t="s">
        <v>937</v>
      </c>
    </row>
    <row r="5800" spans="43:63" x14ac:dyDescent="0.2">
      <c r="AQ5800">
        <v>170</v>
      </c>
      <c r="AR5800">
        <v>8080</v>
      </c>
      <c r="AS5800" t="s">
        <v>35739</v>
      </c>
      <c r="AT5800" t="s">
        <v>937</v>
      </c>
      <c r="AU5800">
        <v>170</v>
      </c>
      <c r="AV5800">
        <v>8080</v>
      </c>
      <c r="AW5800" t="s">
        <v>28841</v>
      </c>
      <c r="AX5800" t="s">
        <v>937</v>
      </c>
      <c r="AY5800">
        <v>171</v>
      </c>
      <c r="AZ5800">
        <v>8080</v>
      </c>
      <c r="BA5800" t="s">
        <v>21993</v>
      </c>
      <c r="BB5800" t="s">
        <v>937</v>
      </c>
      <c r="BC5800">
        <v>171</v>
      </c>
      <c r="BD5800">
        <v>8080</v>
      </c>
      <c r="BE5800" t="s">
        <v>15145</v>
      </c>
      <c r="BF5800" t="s">
        <v>937</v>
      </c>
      <c r="BH5800">
        <v>175</v>
      </c>
      <c r="BI5800">
        <v>8080</v>
      </c>
      <c r="BJ5800" t="s">
        <v>8497</v>
      </c>
      <c r="BK5800" t="s">
        <v>937</v>
      </c>
    </row>
    <row r="5801" spans="43:63" x14ac:dyDescent="0.2">
      <c r="AQ5801">
        <v>170</v>
      </c>
      <c r="AR5801">
        <v>8081</v>
      </c>
      <c r="AS5801" t="s">
        <v>35740</v>
      </c>
      <c r="AT5801" t="s">
        <v>937</v>
      </c>
      <c r="AU5801">
        <v>170</v>
      </c>
      <c r="AV5801">
        <v>8081</v>
      </c>
      <c r="AW5801" t="s">
        <v>28842</v>
      </c>
      <c r="AX5801" t="s">
        <v>937</v>
      </c>
      <c r="AY5801">
        <v>171</v>
      </c>
      <c r="AZ5801">
        <v>8081</v>
      </c>
      <c r="BA5801" t="s">
        <v>21994</v>
      </c>
      <c r="BB5801" t="s">
        <v>937</v>
      </c>
      <c r="BC5801">
        <v>171</v>
      </c>
      <c r="BD5801">
        <v>8081</v>
      </c>
      <c r="BE5801" t="s">
        <v>15146</v>
      </c>
      <c r="BF5801" t="s">
        <v>937</v>
      </c>
      <c r="BH5801">
        <v>175</v>
      </c>
      <c r="BI5801">
        <v>8081</v>
      </c>
      <c r="BJ5801" t="s">
        <v>8498</v>
      </c>
      <c r="BK5801" t="s">
        <v>937</v>
      </c>
    </row>
    <row r="5802" spans="43:63" x14ac:dyDescent="0.2">
      <c r="AQ5802">
        <v>170</v>
      </c>
      <c r="AR5802">
        <v>8082</v>
      </c>
      <c r="AS5802" t="s">
        <v>35741</v>
      </c>
      <c r="AT5802" t="s">
        <v>937</v>
      </c>
      <c r="AU5802">
        <v>170</v>
      </c>
      <c r="AV5802">
        <v>8082</v>
      </c>
      <c r="AW5802" t="s">
        <v>28843</v>
      </c>
      <c r="AX5802" t="s">
        <v>937</v>
      </c>
      <c r="AY5802">
        <v>171</v>
      </c>
      <c r="AZ5802">
        <v>8082</v>
      </c>
      <c r="BA5802" t="s">
        <v>21995</v>
      </c>
      <c r="BB5802" t="s">
        <v>937</v>
      </c>
      <c r="BC5802">
        <v>171</v>
      </c>
      <c r="BD5802">
        <v>8082</v>
      </c>
      <c r="BE5802" t="s">
        <v>15147</v>
      </c>
      <c r="BF5802" t="s">
        <v>937</v>
      </c>
      <c r="BH5802">
        <v>175</v>
      </c>
      <c r="BI5802">
        <v>8082</v>
      </c>
      <c r="BJ5802" t="s">
        <v>8499</v>
      </c>
      <c r="BK5802" t="s">
        <v>937</v>
      </c>
    </row>
    <row r="5803" spans="43:63" x14ac:dyDescent="0.2">
      <c r="AQ5803">
        <v>170</v>
      </c>
      <c r="AR5803">
        <v>8083</v>
      </c>
      <c r="AS5803" t="s">
        <v>35742</v>
      </c>
      <c r="AT5803" t="s">
        <v>937</v>
      </c>
      <c r="AU5803">
        <v>170</v>
      </c>
      <c r="AV5803">
        <v>8083</v>
      </c>
      <c r="AW5803" t="s">
        <v>28844</v>
      </c>
      <c r="AX5803" t="s">
        <v>937</v>
      </c>
      <c r="AY5803">
        <v>171</v>
      </c>
      <c r="AZ5803">
        <v>8083</v>
      </c>
      <c r="BA5803" t="s">
        <v>21996</v>
      </c>
      <c r="BB5803" t="s">
        <v>937</v>
      </c>
      <c r="BC5803">
        <v>171</v>
      </c>
      <c r="BD5803">
        <v>8083</v>
      </c>
      <c r="BE5803" t="s">
        <v>15148</v>
      </c>
      <c r="BF5803" t="s">
        <v>937</v>
      </c>
      <c r="BH5803">
        <v>175</v>
      </c>
      <c r="BI5803">
        <v>8083</v>
      </c>
      <c r="BJ5803" t="s">
        <v>8500</v>
      </c>
      <c r="BK5803" t="s">
        <v>937</v>
      </c>
    </row>
    <row r="5804" spans="43:63" x14ac:dyDescent="0.2">
      <c r="AQ5804">
        <v>170</v>
      </c>
      <c r="AR5804">
        <v>8084</v>
      </c>
      <c r="AS5804" t="s">
        <v>35743</v>
      </c>
      <c r="AT5804" t="s">
        <v>937</v>
      </c>
      <c r="AU5804">
        <v>170</v>
      </c>
      <c r="AV5804">
        <v>8084</v>
      </c>
      <c r="AW5804" t="s">
        <v>28845</v>
      </c>
      <c r="AX5804" t="s">
        <v>937</v>
      </c>
      <c r="AY5804">
        <v>171</v>
      </c>
      <c r="AZ5804">
        <v>8084</v>
      </c>
      <c r="BA5804" t="s">
        <v>21997</v>
      </c>
      <c r="BB5804" t="s">
        <v>937</v>
      </c>
      <c r="BC5804">
        <v>171</v>
      </c>
      <c r="BD5804">
        <v>8084</v>
      </c>
      <c r="BE5804" t="s">
        <v>15149</v>
      </c>
      <c r="BF5804" t="s">
        <v>937</v>
      </c>
      <c r="BH5804">
        <v>175</v>
      </c>
      <c r="BI5804">
        <v>8084</v>
      </c>
      <c r="BJ5804" t="s">
        <v>8501</v>
      </c>
      <c r="BK5804" t="s">
        <v>937</v>
      </c>
    </row>
    <row r="5805" spans="43:63" x14ac:dyDescent="0.2">
      <c r="AQ5805">
        <v>171</v>
      </c>
      <c r="AR5805">
        <v>6010</v>
      </c>
      <c r="AS5805" t="s">
        <v>35744</v>
      </c>
      <c r="AT5805" t="s">
        <v>937</v>
      </c>
      <c r="AU5805">
        <v>171</v>
      </c>
      <c r="AV5805">
        <v>6010</v>
      </c>
      <c r="AW5805" t="s">
        <v>28846</v>
      </c>
      <c r="AX5805" t="s">
        <v>937</v>
      </c>
      <c r="AY5805">
        <v>172</v>
      </c>
      <c r="AZ5805">
        <v>6010</v>
      </c>
      <c r="BA5805" t="s">
        <v>21998</v>
      </c>
      <c r="BB5805" t="s">
        <v>937</v>
      </c>
      <c r="BC5805">
        <v>172</v>
      </c>
      <c r="BD5805">
        <v>6010</v>
      </c>
      <c r="BE5805" t="s">
        <v>15150</v>
      </c>
      <c r="BF5805" t="s">
        <v>937</v>
      </c>
      <c r="BH5805">
        <v>176</v>
      </c>
      <c r="BI5805">
        <v>6010</v>
      </c>
      <c r="BJ5805" t="s">
        <v>8502</v>
      </c>
      <c r="BK5805" t="s">
        <v>937</v>
      </c>
    </row>
    <row r="5806" spans="43:63" x14ac:dyDescent="0.2">
      <c r="AQ5806">
        <v>171</v>
      </c>
      <c r="AR5806">
        <v>6020</v>
      </c>
      <c r="AS5806" t="s">
        <v>35745</v>
      </c>
      <c r="AT5806" t="s">
        <v>937</v>
      </c>
      <c r="AU5806">
        <v>171</v>
      </c>
      <c r="AV5806">
        <v>6020</v>
      </c>
      <c r="AW5806" t="s">
        <v>28847</v>
      </c>
      <c r="AX5806" t="s">
        <v>937</v>
      </c>
      <c r="AY5806">
        <v>172</v>
      </c>
      <c r="AZ5806">
        <v>6020</v>
      </c>
      <c r="BA5806" t="s">
        <v>21999</v>
      </c>
      <c r="BB5806" t="s">
        <v>937</v>
      </c>
      <c r="BC5806">
        <v>172</v>
      </c>
      <c r="BD5806">
        <v>6020</v>
      </c>
      <c r="BE5806" t="s">
        <v>15151</v>
      </c>
      <c r="BF5806" t="s">
        <v>937</v>
      </c>
      <c r="BH5806">
        <v>176</v>
      </c>
      <c r="BI5806">
        <v>6020</v>
      </c>
      <c r="BJ5806" t="s">
        <v>8503</v>
      </c>
      <c r="BK5806" t="s">
        <v>937</v>
      </c>
    </row>
    <row r="5807" spans="43:63" x14ac:dyDescent="0.2">
      <c r="AQ5807">
        <v>171</v>
      </c>
      <c r="AR5807">
        <v>6030</v>
      </c>
      <c r="AS5807" t="s">
        <v>35746</v>
      </c>
      <c r="AT5807" t="s">
        <v>937</v>
      </c>
      <c r="AU5807">
        <v>171</v>
      </c>
      <c r="AV5807">
        <v>6030</v>
      </c>
      <c r="AW5807" t="s">
        <v>28848</v>
      </c>
      <c r="AX5807" t="s">
        <v>937</v>
      </c>
      <c r="AY5807">
        <v>172</v>
      </c>
      <c r="AZ5807">
        <v>6030</v>
      </c>
      <c r="BA5807" t="s">
        <v>22000</v>
      </c>
      <c r="BB5807" t="s">
        <v>937</v>
      </c>
      <c r="BC5807">
        <v>172</v>
      </c>
      <c r="BD5807">
        <v>6030</v>
      </c>
      <c r="BE5807" t="s">
        <v>15152</v>
      </c>
      <c r="BF5807" t="s">
        <v>937</v>
      </c>
      <c r="BH5807">
        <v>176</v>
      </c>
      <c r="BI5807">
        <v>6030</v>
      </c>
      <c r="BJ5807" t="s">
        <v>8504</v>
      </c>
      <c r="BK5807" t="s">
        <v>937</v>
      </c>
    </row>
    <row r="5808" spans="43:63" x14ac:dyDescent="0.2">
      <c r="AQ5808">
        <v>171</v>
      </c>
      <c r="AR5808">
        <v>6040</v>
      </c>
      <c r="AS5808" t="s">
        <v>35747</v>
      </c>
      <c r="AT5808" t="s">
        <v>937</v>
      </c>
      <c r="AU5808">
        <v>171</v>
      </c>
      <c r="AV5808">
        <v>6040</v>
      </c>
      <c r="AW5808" t="s">
        <v>28849</v>
      </c>
      <c r="AX5808" t="s">
        <v>937</v>
      </c>
      <c r="AY5808">
        <v>172</v>
      </c>
      <c r="AZ5808">
        <v>6040</v>
      </c>
      <c r="BA5808" t="s">
        <v>22001</v>
      </c>
      <c r="BB5808" t="s">
        <v>937</v>
      </c>
      <c r="BC5808">
        <v>172</v>
      </c>
      <c r="BD5808">
        <v>6040</v>
      </c>
      <c r="BE5808" t="s">
        <v>15153</v>
      </c>
      <c r="BF5808" t="s">
        <v>937</v>
      </c>
      <c r="BH5808">
        <v>176</v>
      </c>
      <c r="BI5808">
        <v>6040</v>
      </c>
      <c r="BJ5808" t="s">
        <v>8505</v>
      </c>
      <c r="BK5808" t="s">
        <v>937</v>
      </c>
    </row>
    <row r="5809" spans="43:63" x14ac:dyDescent="0.2">
      <c r="AQ5809">
        <v>171</v>
      </c>
      <c r="AR5809">
        <v>6070</v>
      </c>
      <c r="AS5809" t="s">
        <v>35748</v>
      </c>
      <c r="AT5809" t="s">
        <v>937</v>
      </c>
      <c r="AU5809">
        <v>171</v>
      </c>
      <c r="AV5809">
        <v>6070</v>
      </c>
      <c r="AW5809" t="s">
        <v>28850</v>
      </c>
      <c r="AX5809" t="s">
        <v>937</v>
      </c>
      <c r="AY5809">
        <v>172</v>
      </c>
      <c r="AZ5809">
        <v>6070</v>
      </c>
      <c r="BA5809" t="s">
        <v>22002</v>
      </c>
      <c r="BB5809" t="s">
        <v>937</v>
      </c>
      <c r="BC5809">
        <v>172</v>
      </c>
      <c r="BD5809">
        <v>6070</v>
      </c>
      <c r="BE5809" t="s">
        <v>15154</v>
      </c>
      <c r="BF5809" t="s">
        <v>937</v>
      </c>
      <c r="BH5809">
        <v>176</v>
      </c>
      <c r="BI5809">
        <v>6070</v>
      </c>
      <c r="BJ5809" t="s">
        <v>8506</v>
      </c>
      <c r="BK5809" t="s">
        <v>937</v>
      </c>
    </row>
    <row r="5810" spans="43:63" x14ac:dyDescent="0.2">
      <c r="AQ5810">
        <v>171</v>
      </c>
      <c r="AR5810">
        <v>6080</v>
      </c>
      <c r="AS5810" t="s">
        <v>35749</v>
      </c>
      <c r="AT5810" t="s">
        <v>937</v>
      </c>
      <c r="AU5810">
        <v>171</v>
      </c>
      <c r="AV5810">
        <v>6080</v>
      </c>
      <c r="AW5810" t="s">
        <v>28851</v>
      </c>
      <c r="AX5810" t="s">
        <v>937</v>
      </c>
      <c r="AY5810">
        <v>172</v>
      </c>
      <c r="AZ5810">
        <v>6080</v>
      </c>
      <c r="BA5810" t="s">
        <v>22003</v>
      </c>
      <c r="BB5810" t="s">
        <v>938</v>
      </c>
      <c r="BC5810">
        <v>172</v>
      </c>
      <c r="BD5810">
        <v>6080</v>
      </c>
      <c r="BE5810" t="s">
        <v>15155</v>
      </c>
      <c r="BF5810" t="s">
        <v>937</v>
      </c>
      <c r="BH5810">
        <v>176</v>
      </c>
      <c r="BI5810">
        <v>6080</v>
      </c>
      <c r="BJ5810" t="s">
        <v>8507</v>
      </c>
      <c r="BK5810" t="s">
        <v>937</v>
      </c>
    </row>
    <row r="5811" spans="43:63" x14ac:dyDescent="0.2">
      <c r="AQ5811">
        <v>171</v>
      </c>
      <c r="AR5811">
        <v>6090</v>
      </c>
      <c r="AS5811" t="s">
        <v>35750</v>
      </c>
      <c r="AT5811" t="s">
        <v>937</v>
      </c>
      <c r="AU5811">
        <v>171</v>
      </c>
      <c r="AV5811">
        <v>6090</v>
      </c>
      <c r="AW5811" t="s">
        <v>28852</v>
      </c>
      <c r="AX5811" t="s">
        <v>937</v>
      </c>
      <c r="AY5811">
        <v>172</v>
      </c>
      <c r="AZ5811">
        <v>6090</v>
      </c>
      <c r="BA5811" t="s">
        <v>22004</v>
      </c>
      <c r="BB5811" t="s">
        <v>937</v>
      </c>
      <c r="BC5811">
        <v>172</v>
      </c>
      <c r="BD5811">
        <v>6090</v>
      </c>
      <c r="BE5811" t="s">
        <v>15156</v>
      </c>
      <c r="BF5811" t="s">
        <v>937</v>
      </c>
      <c r="BH5811">
        <v>176</v>
      </c>
      <c r="BI5811">
        <v>6090</v>
      </c>
      <c r="BJ5811" t="s">
        <v>8508</v>
      </c>
      <c r="BK5811" t="s">
        <v>937</v>
      </c>
    </row>
    <row r="5812" spans="43:63" x14ac:dyDescent="0.2">
      <c r="AQ5812">
        <v>171</v>
      </c>
      <c r="AR5812">
        <v>6100</v>
      </c>
      <c r="AS5812" t="s">
        <v>35751</v>
      </c>
      <c r="AT5812" t="s">
        <v>937</v>
      </c>
      <c r="AU5812">
        <v>171</v>
      </c>
      <c r="AV5812">
        <v>6100</v>
      </c>
      <c r="AW5812" t="s">
        <v>28853</v>
      </c>
      <c r="AX5812" t="s">
        <v>937</v>
      </c>
      <c r="AY5812">
        <v>172</v>
      </c>
      <c r="AZ5812">
        <v>6100</v>
      </c>
      <c r="BA5812" t="s">
        <v>22005</v>
      </c>
      <c r="BB5812" t="s">
        <v>937</v>
      </c>
      <c r="BC5812">
        <v>172</v>
      </c>
      <c r="BD5812">
        <v>6100</v>
      </c>
      <c r="BE5812" t="s">
        <v>15157</v>
      </c>
      <c r="BF5812" t="s">
        <v>937</v>
      </c>
      <c r="BH5812">
        <v>176</v>
      </c>
      <c r="BI5812">
        <v>6100</v>
      </c>
      <c r="BJ5812" t="s">
        <v>8509</v>
      </c>
      <c r="BK5812" t="s">
        <v>937</v>
      </c>
    </row>
    <row r="5813" spans="43:63" x14ac:dyDescent="0.2">
      <c r="AQ5813">
        <v>171</v>
      </c>
      <c r="AR5813">
        <v>6101</v>
      </c>
      <c r="AS5813" t="s">
        <v>35752</v>
      </c>
      <c r="AT5813" t="s">
        <v>937</v>
      </c>
      <c r="AU5813">
        <v>171</v>
      </c>
      <c r="AV5813">
        <v>6101</v>
      </c>
      <c r="AW5813" t="s">
        <v>28854</v>
      </c>
      <c r="AX5813" t="s">
        <v>937</v>
      </c>
      <c r="AY5813">
        <v>172</v>
      </c>
      <c r="AZ5813">
        <v>6101</v>
      </c>
      <c r="BA5813" t="s">
        <v>22006</v>
      </c>
      <c r="BB5813" t="s">
        <v>936</v>
      </c>
      <c r="BC5813">
        <v>172</v>
      </c>
      <c r="BD5813">
        <v>6101</v>
      </c>
      <c r="BE5813" t="s">
        <v>15158</v>
      </c>
      <c r="BF5813" t="s">
        <v>936</v>
      </c>
      <c r="BH5813">
        <v>176</v>
      </c>
      <c r="BI5813">
        <v>6101</v>
      </c>
      <c r="BJ5813" t="s">
        <v>8510</v>
      </c>
      <c r="BK5813" t="s">
        <v>937</v>
      </c>
    </row>
    <row r="5814" spans="43:63" x14ac:dyDescent="0.2">
      <c r="AQ5814">
        <v>171</v>
      </c>
      <c r="AR5814">
        <v>6110</v>
      </c>
      <c r="AS5814" t="s">
        <v>35753</v>
      </c>
      <c r="AT5814" t="s">
        <v>936</v>
      </c>
      <c r="AU5814">
        <v>171</v>
      </c>
      <c r="AV5814">
        <v>6110</v>
      </c>
      <c r="AW5814" t="s">
        <v>28855</v>
      </c>
      <c r="AX5814" t="s">
        <v>936</v>
      </c>
      <c r="AY5814">
        <v>172</v>
      </c>
      <c r="AZ5814">
        <v>6110</v>
      </c>
      <c r="BA5814" t="s">
        <v>22007</v>
      </c>
      <c r="BB5814" t="s">
        <v>936</v>
      </c>
      <c r="BC5814">
        <v>172</v>
      </c>
      <c r="BD5814">
        <v>6110</v>
      </c>
      <c r="BE5814" t="s">
        <v>15159</v>
      </c>
      <c r="BF5814" t="s">
        <v>936</v>
      </c>
      <c r="BH5814">
        <v>176</v>
      </c>
      <c r="BI5814">
        <v>6110</v>
      </c>
      <c r="BJ5814" t="s">
        <v>8511</v>
      </c>
      <c r="BK5814" t="s">
        <v>936</v>
      </c>
    </row>
    <row r="5815" spans="43:63" x14ac:dyDescent="0.2">
      <c r="AQ5815">
        <v>171</v>
      </c>
      <c r="AR5815">
        <v>6130</v>
      </c>
      <c r="AS5815" t="s">
        <v>35754</v>
      </c>
      <c r="AT5815" t="s">
        <v>936</v>
      </c>
      <c r="AU5815">
        <v>171</v>
      </c>
      <c r="AV5815">
        <v>6130</v>
      </c>
      <c r="AW5815" t="s">
        <v>28856</v>
      </c>
      <c r="AX5815" t="s">
        <v>936</v>
      </c>
      <c r="AY5815">
        <v>172</v>
      </c>
      <c r="AZ5815">
        <v>6130</v>
      </c>
      <c r="BA5815" t="s">
        <v>22008</v>
      </c>
      <c r="BB5815" t="s">
        <v>936</v>
      </c>
      <c r="BC5815">
        <v>172</v>
      </c>
      <c r="BD5815">
        <v>6130</v>
      </c>
      <c r="BE5815" t="s">
        <v>15160</v>
      </c>
      <c r="BF5815" t="s">
        <v>936</v>
      </c>
      <c r="BH5815">
        <v>176</v>
      </c>
      <c r="BI5815">
        <v>6130</v>
      </c>
      <c r="BJ5815" t="s">
        <v>8512</v>
      </c>
      <c r="BK5815" t="s">
        <v>938</v>
      </c>
    </row>
    <row r="5816" spans="43:63" x14ac:dyDescent="0.2">
      <c r="AQ5816">
        <v>171</v>
      </c>
      <c r="AR5816">
        <v>6131</v>
      </c>
      <c r="AS5816" t="s">
        <v>35755</v>
      </c>
      <c r="AT5816" t="s">
        <v>939</v>
      </c>
      <c r="AU5816">
        <v>171</v>
      </c>
      <c r="AV5816">
        <v>6131</v>
      </c>
      <c r="AW5816" t="s">
        <v>28857</v>
      </c>
      <c r="AX5816" t="s">
        <v>937</v>
      </c>
      <c r="AY5816">
        <v>172</v>
      </c>
      <c r="AZ5816">
        <v>6131</v>
      </c>
      <c r="BA5816" t="s">
        <v>22009</v>
      </c>
      <c r="BB5816" t="s">
        <v>936</v>
      </c>
      <c r="BC5816">
        <v>172</v>
      </c>
      <c r="BD5816">
        <v>6131</v>
      </c>
      <c r="BE5816" t="s">
        <v>15161</v>
      </c>
      <c r="BF5816" t="s">
        <v>936</v>
      </c>
      <c r="BH5816">
        <v>176</v>
      </c>
      <c r="BI5816">
        <v>6131</v>
      </c>
      <c r="BJ5816" t="s">
        <v>8513</v>
      </c>
      <c r="BK5816" t="s">
        <v>938</v>
      </c>
    </row>
    <row r="5817" spans="43:63" x14ac:dyDescent="0.2">
      <c r="AQ5817">
        <v>171</v>
      </c>
      <c r="AR5817">
        <v>6140</v>
      </c>
      <c r="AS5817" t="s">
        <v>35756</v>
      </c>
      <c r="AT5817" t="s">
        <v>937</v>
      </c>
      <c r="AU5817">
        <v>171</v>
      </c>
      <c r="AV5817">
        <v>6140</v>
      </c>
      <c r="AW5817" t="s">
        <v>28858</v>
      </c>
      <c r="AX5817" t="s">
        <v>937</v>
      </c>
      <c r="AY5817">
        <v>172</v>
      </c>
      <c r="AZ5817">
        <v>6140</v>
      </c>
      <c r="BA5817" t="s">
        <v>22010</v>
      </c>
      <c r="BB5817" t="s">
        <v>937</v>
      </c>
      <c r="BC5817">
        <v>172</v>
      </c>
      <c r="BD5817">
        <v>6140</v>
      </c>
      <c r="BE5817" t="s">
        <v>15162</v>
      </c>
      <c r="BF5817" t="s">
        <v>937</v>
      </c>
      <c r="BH5817">
        <v>176</v>
      </c>
      <c r="BI5817">
        <v>6140</v>
      </c>
      <c r="BJ5817" t="s">
        <v>8514</v>
      </c>
      <c r="BK5817" t="s">
        <v>937</v>
      </c>
    </row>
    <row r="5818" spans="43:63" x14ac:dyDescent="0.2">
      <c r="AQ5818">
        <v>171</v>
      </c>
      <c r="AR5818">
        <v>6150</v>
      </c>
      <c r="AS5818" t="s">
        <v>35757</v>
      </c>
      <c r="AT5818" t="s">
        <v>937</v>
      </c>
      <c r="AU5818">
        <v>171</v>
      </c>
      <c r="AV5818">
        <v>6150</v>
      </c>
      <c r="AW5818" t="s">
        <v>28859</v>
      </c>
      <c r="AX5818" t="s">
        <v>937</v>
      </c>
      <c r="AY5818">
        <v>172</v>
      </c>
      <c r="AZ5818">
        <v>6150</v>
      </c>
      <c r="BA5818" t="s">
        <v>22011</v>
      </c>
      <c r="BB5818" t="s">
        <v>936</v>
      </c>
      <c r="BC5818">
        <v>172</v>
      </c>
      <c r="BD5818">
        <v>6150</v>
      </c>
      <c r="BE5818" t="s">
        <v>15163</v>
      </c>
      <c r="BF5818" t="s">
        <v>936</v>
      </c>
      <c r="BH5818">
        <v>176</v>
      </c>
      <c r="BI5818">
        <v>6150</v>
      </c>
      <c r="BJ5818" t="s">
        <v>8515</v>
      </c>
      <c r="BK5818" t="s">
        <v>937</v>
      </c>
    </row>
    <row r="5819" spans="43:63" x14ac:dyDescent="0.2">
      <c r="AQ5819">
        <v>171</v>
      </c>
      <c r="AR5819">
        <v>6160</v>
      </c>
      <c r="AS5819" t="s">
        <v>35758</v>
      </c>
      <c r="AT5819" t="s">
        <v>937</v>
      </c>
      <c r="AU5819">
        <v>171</v>
      </c>
      <c r="AV5819">
        <v>6160</v>
      </c>
      <c r="AW5819" t="s">
        <v>28860</v>
      </c>
      <c r="AX5819" t="s">
        <v>937</v>
      </c>
      <c r="AY5819">
        <v>172</v>
      </c>
      <c r="AZ5819">
        <v>6160</v>
      </c>
      <c r="BA5819" t="s">
        <v>22012</v>
      </c>
      <c r="BB5819" t="s">
        <v>937</v>
      </c>
      <c r="BC5819">
        <v>172</v>
      </c>
      <c r="BD5819">
        <v>6160</v>
      </c>
      <c r="BE5819" t="s">
        <v>15164</v>
      </c>
      <c r="BF5819" t="s">
        <v>937</v>
      </c>
      <c r="BH5819">
        <v>176</v>
      </c>
      <c r="BI5819">
        <v>6160</v>
      </c>
      <c r="BJ5819" t="s">
        <v>8516</v>
      </c>
      <c r="BK5819" t="s">
        <v>937</v>
      </c>
    </row>
    <row r="5820" spans="43:63" x14ac:dyDescent="0.2">
      <c r="AQ5820">
        <v>171</v>
      </c>
      <c r="AR5820">
        <v>6170</v>
      </c>
      <c r="AS5820" t="s">
        <v>35759</v>
      </c>
      <c r="AT5820" t="s">
        <v>937</v>
      </c>
      <c r="AU5820">
        <v>171</v>
      </c>
      <c r="AV5820">
        <v>6170</v>
      </c>
      <c r="AW5820" t="s">
        <v>28861</v>
      </c>
      <c r="AX5820" t="s">
        <v>937</v>
      </c>
      <c r="AY5820">
        <v>172</v>
      </c>
      <c r="AZ5820">
        <v>6170</v>
      </c>
      <c r="BA5820" t="s">
        <v>22013</v>
      </c>
      <c r="BB5820" t="s">
        <v>938</v>
      </c>
      <c r="BC5820">
        <v>172</v>
      </c>
      <c r="BD5820">
        <v>6170</v>
      </c>
      <c r="BE5820" t="s">
        <v>15165</v>
      </c>
      <c r="BF5820" t="s">
        <v>938</v>
      </c>
      <c r="BH5820">
        <v>176</v>
      </c>
      <c r="BI5820">
        <v>6170</v>
      </c>
      <c r="BJ5820" t="s">
        <v>8517</v>
      </c>
      <c r="BK5820" t="s">
        <v>937</v>
      </c>
    </row>
    <row r="5821" spans="43:63" x14ac:dyDescent="0.2">
      <c r="AQ5821">
        <v>171</v>
      </c>
      <c r="AR5821">
        <v>6180</v>
      </c>
      <c r="AS5821" t="s">
        <v>35760</v>
      </c>
      <c r="AT5821" t="s">
        <v>937</v>
      </c>
      <c r="AU5821">
        <v>171</v>
      </c>
      <c r="AV5821">
        <v>6180</v>
      </c>
      <c r="AW5821" t="s">
        <v>28862</v>
      </c>
      <c r="AX5821" t="s">
        <v>937</v>
      </c>
      <c r="AY5821">
        <v>172</v>
      </c>
      <c r="AZ5821">
        <v>6180</v>
      </c>
      <c r="BA5821" t="s">
        <v>22014</v>
      </c>
      <c r="BB5821" t="s">
        <v>937</v>
      </c>
      <c r="BC5821">
        <v>172</v>
      </c>
      <c r="BD5821">
        <v>6180</v>
      </c>
      <c r="BE5821" t="s">
        <v>15166</v>
      </c>
      <c r="BF5821" t="s">
        <v>937</v>
      </c>
      <c r="BH5821">
        <v>176</v>
      </c>
      <c r="BI5821">
        <v>6180</v>
      </c>
      <c r="BJ5821" t="s">
        <v>8518</v>
      </c>
      <c r="BK5821" t="s">
        <v>937</v>
      </c>
    </row>
    <row r="5822" spans="43:63" x14ac:dyDescent="0.2">
      <c r="AQ5822">
        <v>171</v>
      </c>
      <c r="AR5822">
        <v>6190</v>
      </c>
      <c r="AS5822" t="s">
        <v>35761</v>
      </c>
      <c r="AT5822" t="s">
        <v>937</v>
      </c>
      <c r="AU5822">
        <v>171</v>
      </c>
      <c r="AV5822">
        <v>6190</v>
      </c>
      <c r="AW5822" t="s">
        <v>28863</v>
      </c>
      <c r="AX5822" t="s">
        <v>937</v>
      </c>
      <c r="AY5822">
        <v>172</v>
      </c>
      <c r="AZ5822">
        <v>6190</v>
      </c>
      <c r="BA5822" t="s">
        <v>22015</v>
      </c>
      <c r="BB5822" t="s">
        <v>937</v>
      </c>
      <c r="BC5822">
        <v>172</v>
      </c>
      <c r="BD5822">
        <v>6190</v>
      </c>
      <c r="BE5822" t="s">
        <v>15167</v>
      </c>
      <c r="BF5822" t="s">
        <v>937</v>
      </c>
      <c r="BH5822">
        <v>176</v>
      </c>
      <c r="BI5822">
        <v>6190</v>
      </c>
      <c r="BJ5822" t="s">
        <v>8519</v>
      </c>
      <c r="BK5822" t="s">
        <v>937</v>
      </c>
    </row>
    <row r="5823" spans="43:63" x14ac:dyDescent="0.2">
      <c r="AQ5823">
        <v>171</v>
      </c>
      <c r="AR5823">
        <v>6200</v>
      </c>
      <c r="AS5823" t="s">
        <v>35762</v>
      </c>
      <c r="AT5823" t="s">
        <v>937</v>
      </c>
      <c r="AU5823">
        <v>171</v>
      </c>
      <c r="AV5823">
        <v>6200</v>
      </c>
      <c r="AW5823" t="s">
        <v>28864</v>
      </c>
      <c r="AX5823" t="s">
        <v>937</v>
      </c>
      <c r="AY5823">
        <v>172</v>
      </c>
      <c r="AZ5823">
        <v>6200</v>
      </c>
      <c r="BA5823" t="s">
        <v>22016</v>
      </c>
      <c r="BB5823" t="s">
        <v>936</v>
      </c>
      <c r="BC5823">
        <v>172</v>
      </c>
      <c r="BD5823">
        <v>6200</v>
      </c>
      <c r="BE5823" t="s">
        <v>15168</v>
      </c>
      <c r="BF5823" t="s">
        <v>936</v>
      </c>
      <c r="BH5823">
        <v>176</v>
      </c>
      <c r="BI5823">
        <v>6200</v>
      </c>
      <c r="BJ5823" t="s">
        <v>8520</v>
      </c>
      <c r="BK5823" t="s">
        <v>937</v>
      </c>
    </row>
    <row r="5824" spans="43:63" x14ac:dyDescent="0.2">
      <c r="AQ5824">
        <v>171</v>
      </c>
      <c r="AR5824">
        <v>6210</v>
      </c>
      <c r="AS5824" t="s">
        <v>35763</v>
      </c>
      <c r="AT5824" t="s">
        <v>936</v>
      </c>
      <c r="AU5824">
        <v>171</v>
      </c>
      <c r="AV5824">
        <v>6210</v>
      </c>
      <c r="AW5824" t="s">
        <v>28865</v>
      </c>
      <c r="AX5824" t="s">
        <v>936</v>
      </c>
      <c r="AY5824">
        <v>172</v>
      </c>
      <c r="AZ5824">
        <v>6210</v>
      </c>
      <c r="BA5824" t="s">
        <v>22017</v>
      </c>
      <c r="BB5824" t="s">
        <v>936</v>
      </c>
      <c r="BC5824">
        <v>172</v>
      </c>
      <c r="BD5824">
        <v>6210</v>
      </c>
      <c r="BE5824" t="s">
        <v>15169</v>
      </c>
      <c r="BF5824" t="s">
        <v>936</v>
      </c>
      <c r="BH5824">
        <v>176</v>
      </c>
      <c r="BI5824">
        <v>6210</v>
      </c>
      <c r="BJ5824" t="s">
        <v>8521</v>
      </c>
      <c r="BK5824" t="s">
        <v>936</v>
      </c>
    </row>
    <row r="5825" spans="43:63" x14ac:dyDescent="0.2">
      <c r="AQ5825">
        <v>171</v>
      </c>
      <c r="AR5825">
        <v>6240</v>
      </c>
      <c r="AS5825" t="s">
        <v>35764</v>
      </c>
      <c r="AT5825" t="s">
        <v>937</v>
      </c>
      <c r="AU5825">
        <v>171</v>
      </c>
      <c r="AV5825">
        <v>6240</v>
      </c>
      <c r="AW5825" t="s">
        <v>28866</v>
      </c>
      <c r="AX5825" t="s">
        <v>937</v>
      </c>
      <c r="AY5825">
        <v>172</v>
      </c>
      <c r="AZ5825">
        <v>6240</v>
      </c>
      <c r="BA5825" t="s">
        <v>22018</v>
      </c>
      <c r="BB5825" t="s">
        <v>937</v>
      </c>
      <c r="BC5825">
        <v>172</v>
      </c>
      <c r="BD5825">
        <v>6240</v>
      </c>
      <c r="BE5825" t="s">
        <v>15170</v>
      </c>
      <c r="BF5825" t="s">
        <v>937</v>
      </c>
      <c r="BH5825">
        <v>176</v>
      </c>
      <c r="BI5825">
        <v>6240</v>
      </c>
      <c r="BJ5825" t="s">
        <v>8522</v>
      </c>
      <c r="BK5825" t="s">
        <v>937</v>
      </c>
    </row>
    <row r="5826" spans="43:63" x14ac:dyDescent="0.2">
      <c r="AQ5826">
        <v>171</v>
      </c>
      <c r="AR5826">
        <v>6250</v>
      </c>
      <c r="AS5826" t="s">
        <v>35765</v>
      </c>
      <c r="AT5826" t="s">
        <v>936</v>
      </c>
      <c r="AU5826">
        <v>171</v>
      </c>
      <c r="AV5826">
        <v>6250</v>
      </c>
      <c r="AW5826" t="s">
        <v>28867</v>
      </c>
      <c r="AX5826" t="s">
        <v>936</v>
      </c>
      <c r="AY5826">
        <v>172</v>
      </c>
      <c r="AZ5826">
        <v>6250</v>
      </c>
      <c r="BA5826" t="s">
        <v>22019</v>
      </c>
      <c r="BB5826" t="s">
        <v>936</v>
      </c>
      <c r="BC5826">
        <v>172</v>
      </c>
      <c r="BD5826">
        <v>6250</v>
      </c>
      <c r="BE5826" t="s">
        <v>15171</v>
      </c>
      <c r="BF5826" t="s">
        <v>936</v>
      </c>
      <c r="BH5826">
        <v>176</v>
      </c>
      <c r="BI5826">
        <v>6250</v>
      </c>
      <c r="BJ5826" t="s">
        <v>8523</v>
      </c>
      <c r="BK5826" t="s">
        <v>936</v>
      </c>
    </row>
    <row r="5827" spans="43:63" x14ac:dyDescent="0.2">
      <c r="AQ5827">
        <v>171</v>
      </c>
      <c r="AR5827">
        <v>6256</v>
      </c>
      <c r="AS5827" t="s">
        <v>35766</v>
      </c>
      <c r="AT5827" t="s">
        <v>936</v>
      </c>
      <c r="AU5827">
        <v>171</v>
      </c>
      <c r="AV5827">
        <v>6256</v>
      </c>
      <c r="AW5827" t="s">
        <v>28868</v>
      </c>
      <c r="AX5827" t="s">
        <v>936</v>
      </c>
      <c r="AY5827">
        <v>172</v>
      </c>
      <c r="AZ5827">
        <v>6256</v>
      </c>
      <c r="BA5827" t="s">
        <v>22020</v>
      </c>
      <c r="BB5827" t="s">
        <v>936</v>
      </c>
      <c r="BC5827">
        <v>172</v>
      </c>
      <c r="BD5827">
        <v>6256</v>
      </c>
      <c r="BE5827" t="s">
        <v>15172</v>
      </c>
      <c r="BF5827" t="s">
        <v>936</v>
      </c>
      <c r="BH5827">
        <v>176</v>
      </c>
      <c r="BI5827">
        <v>6256</v>
      </c>
      <c r="BJ5827" t="s">
        <v>8524</v>
      </c>
      <c r="BK5827" t="s">
        <v>936</v>
      </c>
    </row>
    <row r="5828" spans="43:63" x14ac:dyDescent="0.2">
      <c r="AQ5828">
        <v>171</v>
      </c>
      <c r="AR5828">
        <v>6260</v>
      </c>
      <c r="AS5828" t="s">
        <v>35767</v>
      </c>
      <c r="AT5828" t="s">
        <v>937</v>
      </c>
      <c r="AU5828">
        <v>171</v>
      </c>
      <c r="AV5828">
        <v>6260</v>
      </c>
      <c r="AW5828" t="s">
        <v>28869</v>
      </c>
      <c r="AX5828" t="s">
        <v>937</v>
      </c>
      <c r="AY5828">
        <v>172</v>
      </c>
      <c r="AZ5828">
        <v>6260</v>
      </c>
      <c r="BA5828" t="s">
        <v>22021</v>
      </c>
      <c r="BB5828" t="s">
        <v>937</v>
      </c>
      <c r="BC5828">
        <v>172</v>
      </c>
      <c r="BD5828">
        <v>6260</v>
      </c>
      <c r="BE5828" t="s">
        <v>15173</v>
      </c>
      <c r="BF5828" t="s">
        <v>937</v>
      </c>
      <c r="BH5828">
        <v>176</v>
      </c>
      <c r="BI5828">
        <v>6260</v>
      </c>
      <c r="BJ5828" t="s">
        <v>8525</v>
      </c>
      <c r="BK5828" t="s">
        <v>937</v>
      </c>
    </row>
    <row r="5829" spans="43:63" x14ac:dyDescent="0.2">
      <c r="AQ5829">
        <v>171</v>
      </c>
      <c r="AR5829">
        <v>6270</v>
      </c>
      <c r="AS5829" t="s">
        <v>35768</v>
      </c>
      <c r="AT5829" t="s">
        <v>937</v>
      </c>
      <c r="AU5829">
        <v>171</v>
      </c>
      <c r="AV5829">
        <v>6270</v>
      </c>
      <c r="AW5829" t="s">
        <v>28870</v>
      </c>
      <c r="AX5829" t="s">
        <v>937</v>
      </c>
      <c r="AY5829">
        <v>172</v>
      </c>
      <c r="AZ5829">
        <v>6270</v>
      </c>
      <c r="BA5829" t="s">
        <v>22022</v>
      </c>
      <c r="BB5829" t="s">
        <v>937</v>
      </c>
      <c r="BC5829">
        <v>172</v>
      </c>
      <c r="BD5829">
        <v>6270</v>
      </c>
      <c r="BE5829" t="s">
        <v>15174</v>
      </c>
      <c r="BF5829" t="s">
        <v>937</v>
      </c>
      <c r="BH5829">
        <v>176</v>
      </c>
      <c r="BI5829">
        <v>6270</v>
      </c>
      <c r="BJ5829" t="s">
        <v>8526</v>
      </c>
      <c r="BK5829" t="s">
        <v>937</v>
      </c>
    </row>
    <row r="5830" spans="43:63" x14ac:dyDescent="0.2">
      <c r="AQ5830">
        <v>171</v>
      </c>
      <c r="AR5830">
        <v>6280</v>
      </c>
      <c r="AS5830" t="s">
        <v>35769</v>
      </c>
      <c r="AT5830" t="s">
        <v>937</v>
      </c>
      <c r="AU5830">
        <v>171</v>
      </c>
      <c r="AV5830">
        <v>6280</v>
      </c>
      <c r="AW5830" t="s">
        <v>28871</v>
      </c>
      <c r="AX5830" t="s">
        <v>937</v>
      </c>
      <c r="AY5830">
        <v>172</v>
      </c>
      <c r="AZ5830">
        <v>6280</v>
      </c>
      <c r="BA5830" t="s">
        <v>22023</v>
      </c>
      <c r="BB5830" t="s">
        <v>936</v>
      </c>
      <c r="BC5830">
        <v>172</v>
      </c>
      <c r="BD5830">
        <v>6280</v>
      </c>
      <c r="BE5830" t="s">
        <v>15175</v>
      </c>
      <c r="BF5830" t="s">
        <v>936</v>
      </c>
      <c r="BH5830">
        <v>176</v>
      </c>
      <c r="BI5830">
        <v>6280</v>
      </c>
      <c r="BJ5830" t="s">
        <v>8527</v>
      </c>
      <c r="BK5830" t="s">
        <v>936</v>
      </c>
    </row>
    <row r="5831" spans="43:63" x14ac:dyDescent="0.2">
      <c r="AQ5831">
        <v>171</v>
      </c>
      <c r="AR5831">
        <v>6290</v>
      </c>
      <c r="AS5831" t="s">
        <v>35770</v>
      </c>
      <c r="AT5831" t="s">
        <v>936</v>
      </c>
      <c r="AU5831">
        <v>171</v>
      </c>
      <c r="AV5831">
        <v>6290</v>
      </c>
      <c r="AW5831" t="s">
        <v>28872</v>
      </c>
      <c r="AX5831" t="s">
        <v>936</v>
      </c>
      <c r="AY5831">
        <v>172</v>
      </c>
      <c r="AZ5831">
        <v>6290</v>
      </c>
      <c r="BA5831" t="s">
        <v>22024</v>
      </c>
      <c r="BB5831" t="s">
        <v>936</v>
      </c>
      <c r="BC5831">
        <v>172</v>
      </c>
      <c r="BD5831">
        <v>6290</v>
      </c>
      <c r="BE5831" t="s">
        <v>15176</v>
      </c>
      <c r="BF5831" t="s">
        <v>936</v>
      </c>
      <c r="BH5831">
        <v>176</v>
      </c>
      <c r="BI5831">
        <v>6290</v>
      </c>
      <c r="BJ5831" t="s">
        <v>8528</v>
      </c>
      <c r="BK5831" t="s">
        <v>937</v>
      </c>
    </row>
    <row r="5832" spans="43:63" x14ac:dyDescent="0.2">
      <c r="AQ5832">
        <v>171</v>
      </c>
      <c r="AR5832">
        <v>6300</v>
      </c>
      <c r="AS5832" t="s">
        <v>35771</v>
      </c>
      <c r="AT5832" t="s">
        <v>938</v>
      </c>
      <c r="AU5832">
        <v>171</v>
      </c>
      <c r="AV5832">
        <v>6300</v>
      </c>
      <c r="AW5832" t="s">
        <v>28873</v>
      </c>
      <c r="AX5832" t="s">
        <v>938</v>
      </c>
      <c r="AY5832">
        <v>172</v>
      </c>
      <c r="AZ5832">
        <v>6300</v>
      </c>
      <c r="BA5832" t="s">
        <v>22025</v>
      </c>
      <c r="BB5832" t="s">
        <v>938</v>
      </c>
      <c r="BC5832">
        <v>172</v>
      </c>
      <c r="BD5832">
        <v>6300</v>
      </c>
      <c r="BE5832" t="s">
        <v>15177</v>
      </c>
      <c r="BF5832" t="s">
        <v>938</v>
      </c>
      <c r="BH5832">
        <v>176</v>
      </c>
      <c r="BI5832">
        <v>6300</v>
      </c>
      <c r="BJ5832" t="s">
        <v>8529</v>
      </c>
      <c r="BK5832" t="s">
        <v>936</v>
      </c>
    </row>
    <row r="5833" spans="43:63" x14ac:dyDescent="0.2">
      <c r="AQ5833">
        <v>171</v>
      </c>
      <c r="AR5833">
        <v>6310</v>
      </c>
      <c r="AS5833" t="s">
        <v>35772</v>
      </c>
      <c r="AT5833" t="s">
        <v>938</v>
      </c>
      <c r="AU5833">
        <v>171</v>
      </c>
      <c r="AV5833">
        <v>6310</v>
      </c>
      <c r="AW5833" t="s">
        <v>28874</v>
      </c>
      <c r="AX5833" t="s">
        <v>938</v>
      </c>
      <c r="AY5833">
        <v>172</v>
      </c>
      <c r="AZ5833">
        <v>6310</v>
      </c>
      <c r="BA5833" t="s">
        <v>22026</v>
      </c>
      <c r="BB5833" t="s">
        <v>938</v>
      </c>
      <c r="BC5833">
        <v>172</v>
      </c>
      <c r="BD5833">
        <v>6310</v>
      </c>
      <c r="BE5833" t="s">
        <v>15178</v>
      </c>
      <c r="BF5833" t="s">
        <v>938</v>
      </c>
      <c r="BH5833">
        <v>176</v>
      </c>
      <c r="BI5833">
        <v>6310</v>
      </c>
      <c r="BJ5833" t="s">
        <v>8530</v>
      </c>
      <c r="BK5833" t="s">
        <v>936</v>
      </c>
    </row>
    <row r="5834" spans="43:63" x14ac:dyDescent="0.2">
      <c r="AQ5834">
        <v>171</v>
      </c>
      <c r="AR5834">
        <v>6320</v>
      </c>
      <c r="AS5834" t="s">
        <v>35773</v>
      </c>
      <c r="AT5834" t="s">
        <v>938</v>
      </c>
      <c r="AU5834">
        <v>171</v>
      </c>
      <c r="AV5834">
        <v>6320</v>
      </c>
      <c r="AW5834" t="s">
        <v>28875</v>
      </c>
      <c r="AX5834" t="s">
        <v>938</v>
      </c>
      <c r="AY5834">
        <v>172</v>
      </c>
      <c r="AZ5834">
        <v>6320</v>
      </c>
      <c r="BA5834" t="s">
        <v>22027</v>
      </c>
      <c r="BB5834" t="s">
        <v>938</v>
      </c>
      <c r="BC5834">
        <v>172</v>
      </c>
      <c r="BD5834">
        <v>6320</v>
      </c>
      <c r="BE5834" t="s">
        <v>15179</v>
      </c>
      <c r="BF5834" t="s">
        <v>938</v>
      </c>
      <c r="BH5834">
        <v>176</v>
      </c>
      <c r="BI5834">
        <v>6320</v>
      </c>
      <c r="BJ5834" t="s">
        <v>8531</v>
      </c>
      <c r="BK5834" t="s">
        <v>936</v>
      </c>
    </row>
    <row r="5835" spans="43:63" x14ac:dyDescent="0.2">
      <c r="AQ5835">
        <v>171</v>
      </c>
      <c r="AR5835">
        <v>6330</v>
      </c>
      <c r="AS5835" t="s">
        <v>35774</v>
      </c>
      <c r="AT5835" t="s">
        <v>936</v>
      </c>
      <c r="AU5835">
        <v>171</v>
      </c>
      <c r="AV5835">
        <v>6330</v>
      </c>
      <c r="AW5835" t="s">
        <v>28876</v>
      </c>
      <c r="AX5835" t="s">
        <v>936</v>
      </c>
      <c r="AY5835">
        <v>172</v>
      </c>
      <c r="AZ5835">
        <v>6330</v>
      </c>
      <c r="BA5835" t="s">
        <v>22028</v>
      </c>
      <c r="BB5835" t="s">
        <v>936</v>
      </c>
      <c r="BC5835">
        <v>172</v>
      </c>
      <c r="BD5835">
        <v>6330</v>
      </c>
      <c r="BE5835" t="s">
        <v>15180</v>
      </c>
      <c r="BF5835" t="s">
        <v>936</v>
      </c>
      <c r="BH5835">
        <v>176</v>
      </c>
      <c r="BI5835">
        <v>6330</v>
      </c>
      <c r="BJ5835" t="s">
        <v>8532</v>
      </c>
      <c r="BK5835" t="s">
        <v>937</v>
      </c>
    </row>
    <row r="5836" spans="43:63" x14ac:dyDescent="0.2">
      <c r="AQ5836">
        <v>171</v>
      </c>
      <c r="AR5836">
        <v>6340</v>
      </c>
      <c r="AS5836" t="s">
        <v>35775</v>
      </c>
      <c r="AT5836" t="s">
        <v>936</v>
      </c>
      <c r="AU5836">
        <v>171</v>
      </c>
      <c r="AV5836">
        <v>6340</v>
      </c>
      <c r="AW5836" t="s">
        <v>28877</v>
      </c>
      <c r="AX5836" t="s">
        <v>936</v>
      </c>
      <c r="AY5836">
        <v>172</v>
      </c>
      <c r="AZ5836">
        <v>6340</v>
      </c>
      <c r="BA5836" t="s">
        <v>22029</v>
      </c>
      <c r="BB5836" t="s">
        <v>936</v>
      </c>
      <c r="BC5836">
        <v>172</v>
      </c>
      <c r="BD5836">
        <v>6340</v>
      </c>
      <c r="BE5836" t="s">
        <v>15181</v>
      </c>
      <c r="BF5836" t="s">
        <v>936</v>
      </c>
      <c r="BH5836">
        <v>176</v>
      </c>
      <c r="BI5836">
        <v>6340</v>
      </c>
      <c r="BJ5836" t="s">
        <v>8533</v>
      </c>
      <c r="BK5836" t="s">
        <v>936</v>
      </c>
    </row>
    <row r="5837" spans="43:63" x14ac:dyDescent="0.2">
      <c r="AQ5837">
        <v>171</v>
      </c>
      <c r="AR5837">
        <v>6350</v>
      </c>
      <c r="AS5837" t="s">
        <v>35776</v>
      </c>
      <c r="AT5837" t="s">
        <v>936</v>
      </c>
      <c r="AU5837">
        <v>171</v>
      </c>
      <c r="AV5837">
        <v>6350</v>
      </c>
      <c r="AW5837" t="s">
        <v>28878</v>
      </c>
      <c r="AX5837" t="s">
        <v>936</v>
      </c>
      <c r="AY5837">
        <v>172</v>
      </c>
      <c r="AZ5837">
        <v>6350</v>
      </c>
      <c r="BA5837" t="s">
        <v>22030</v>
      </c>
      <c r="BB5837" t="s">
        <v>936</v>
      </c>
      <c r="BC5837">
        <v>172</v>
      </c>
      <c r="BD5837">
        <v>6350</v>
      </c>
      <c r="BE5837" t="s">
        <v>15182</v>
      </c>
      <c r="BF5837" t="s">
        <v>936</v>
      </c>
      <c r="BH5837">
        <v>176</v>
      </c>
      <c r="BI5837">
        <v>6350</v>
      </c>
      <c r="BJ5837" t="s">
        <v>8534</v>
      </c>
      <c r="BK5837" t="s">
        <v>936</v>
      </c>
    </row>
    <row r="5838" spans="43:63" x14ac:dyDescent="0.2">
      <c r="AQ5838">
        <v>171</v>
      </c>
      <c r="AR5838">
        <v>6360</v>
      </c>
      <c r="AS5838" t="s">
        <v>35777</v>
      </c>
      <c r="AT5838" t="s">
        <v>936</v>
      </c>
      <c r="AU5838">
        <v>171</v>
      </c>
      <c r="AV5838">
        <v>6360</v>
      </c>
      <c r="AW5838" t="s">
        <v>28879</v>
      </c>
      <c r="AX5838" t="s">
        <v>936</v>
      </c>
      <c r="AY5838">
        <v>172</v>
      </c>
      <c r="AZ5838">
        <v>6360</v>
      </c>
      <c r="BA5838" t="s">
        <v>22031</v>
      </c>
      <c r="BB5838" t="s">
        <v>936</v>
      </c>
      <c r="BC5838">
        <v>172</v>
      </c>
      <c r="BD5838">
        <v>6360</v>
      </c>
      <c r="BE5838" t="s">
        <v>15183</v>
      </c>
      <c r="BF5838" t="s">
        <v>936</v>
      </c>
      <c r="BH5838">
        <v>176</v>
      </c>
      <c r="BI5838">
        <v>6360</v>
      </c>
      <c r="BJ5838" t="s">
        <v>8535</v>
      </c>
      <c r="BK5838" t="s">
        <v>936</v>
      </c>
    </row>
    <row r="5839" spans="43:63" x14ac:dyDescent="0.2">
      <c r="AQ5839">
        <v>171</v>
      </c>
      <c r="AR5839">
        <v>7205</v>
      </c>
      <c r="AS5839" t="s">
        <v>35778</v>
      </c>
      <c r="AT5839" t="s">
        <v>936</v>
      </c>
      <c r="AU5839">
        <v>171</v>
      </c>
      <c r="AV5839">
        <v>7205</v>
      </c>
      <c r="AW5839" t="s">
        <v>28880</v>
      </c>
      <c r="AX5839" t="s">
        <v>936</v>
      </c>
      <c r="AY5839">
        <v>172</v>
      </c>
      <c r="AZ5839">
        <v>7205</v>
      </c>
      <c r="BA5839" t="s">
        <v>22032</v>
      </c>
      <c r="BB5839" t="s">
        <v>939</v>
      </c>
      <c r="BC5839">
        <v>172</v>
      </c>
      <c r="BD5839">
        <v>7205</v>
      </c>
      <c r="BE5839" t="s">
        <v>15184</v>
      </c>
      <c r="BF5839" t="s">
        <v>937</v>
      </c>
      <c r="BH5839">
        <v>176</v>
      </c>
      <c r="BI5839">
        <v>7205</v>
      </c>
      <c r="BJ5839" t="s">
        <v>8536</v>
      </c>
      <c r="BK5839" t="s">
        <v>937</v>
      </c>
    </row>
    <row r="5840" spans="43:63" x14ac:dyDescent="0.2">
      <c r="AQ5840">
        <v>171</v>
      </c>
      <c r="AR5840">
        <v>7206</v>
      </c>
      <c r="AS5840" t="s">
        <v>35779</v>
      </c>
      <c r="AT5840" t="s">
        <v>937</v>
      </c>
      <c r="AU5840">
        <v>171</v>
      </c>
      <c r="AV5840">
        <v>7206</v>
      </c>
      <c r="AW5840" t="s">
        <v>28881</v>
      </c>
      <c r="AX5840" t="s">
        <v>937</v>
      </c>
      <c r="AY5840">
        <v>172</v>
      </c>
      <c r="AZ5840">
        <v>7206</v>
      </c>
      <c r="BA5840" t="s">
        <v>22033</v>
      </c>
      <c r="BB5840" t="s">
        <v>936</v>
      </c>
      <c r="BC5840">
        <v>172</v>
      </c>
      <c r="BD5840">
        <v>7206</v>
      </c>
      <c r="BE5840" t="s">
        <v>15185</v>
      </c>
      <c r="BF5840" t="s">
        <v>936</v>
      </c>
      <c r="BH5840">
        <v>176</v>
      </c>
      <c r="BI5840">
        <v>7206</v>
      </c>
      <c r="BJ5840" t="s">
        <v>8537</v>
      </c>
      <c r="BK5840" t="s">
        <v>936</v>
      </c>
    </row>
    <row r="5841" spans="43:63" x14ac:dyDescent="0.2">
      <c r="AQ5841">
        <v>171</v>
      </c>
      <c r="AR5841">
        <v>7207</v>
      </c>
      <c r="AS5841" t="s">
        <v>35780</v>
      </c>
      <c r="AT5841" t="s">
        <v>937</v>
      </c>
      <c r="AU5841">
        <v>171</v>
      </c>
      <c r="AV5841">
        <v>7207</v>
      </c>
      <c r="AW5841" t="s">
        <v>28882</v>
      </c>
      <c r="AX5841" t="s">
        <v>937</v>
      </c>
      <c r="AY5841">
        <v>172</v>
      </c>
      <c r="AZ5841">
        <v>7207</v>
      </c>
      <c r="BA5841" t="s">
        <v>22034</v>
      </c>
      <c r="BB5841" t="s">
        <v>936</v>
      </c>
      <c r="BC5841">
        <v>172</v>
      </c>
      <c r="BD5841">
        <v>7207</v>
      </c>
      <c r="BE5841" t="s">
        <v>15186</v>
      </c>
      <c r="BF5841" t="s">
        <v>936</v>
      </c>
      <c r="BH5841">
        <v>176</v>
      </c>
      <c r="BI5841">
        <v>7207</v>
      </c>
      <c r="BJ5841" t="s">
        <v>8538</v>
      </c>
      <c r="BK5841" t="s">
        <v>937</v>
      </c>
    </row>
    <row r="5842" spans="43:63" x14ac:dyDescent="0.2">
      <c r="AQ5842">
        <v>171</v>
      </c>
      <c r="AR5842">
        <v>7210</v>
      </c>
      <c r="AS5842" t="s">
        <v>35781</v>
      </c>
      <c r="AT5842" t="s">
        <v>937</v>
      </c>
      <c r="AU5842">
        <v>171</v>
      </c>
      <c r="AV5842">
        <v>7210</v>
      </c>
      <c r="AW5842" t="s">
        <v>28883</v>
      </c>
      <c r="AX5842" t="s">
        <v>937</v>
      </c>
      <c r="AY5842">
        <v>172</v>
      </c>
      <c r="AZ5842">
        <v>7210</v>
      </c>
      <c r="BA5842" t="s">
        <v>22035</v>
      </c>
      <c r="BB5842" t="s">
        <v>937</v>
      </c>
      <c r="BC5842">
        <v>172</v>
      </c>
      <c r="BD5842">
        <v>7210</v>
      </c>
      <c r="BE5842" t="s">
        <v>15187</v>
      </c>
      <c r="BF5842" t="s">
        <v>937</v>
      </c>
      <c r="BH5842">
        <v>176</v>
      </c>
      <c r="BI5842">
        <v>7210</v>
      </c>
      <c r="BJ5842" t="s">
        <v>8539</v>
      </c>
      <c r="BK5842" t="s">
        <v>937</v>
      </c>
    </row>
    <row r="5843" spans="43:63" x14ac:dyDescent="0.2">
      <c r="AQ5843">
        <v>171</v>
      </c>
      <c r="AR5843">
        <v>8073</v>
      </c>
      <c r="AS5843" t="s">
        <v>35782</v>
      </c>
      <c r="AT5843" t="s">
        <v>936</v>
      </c>
      <c r="AU5843">
        <v>171</v>
      </c>
      <c r="AV5843">
        <v>8073</v>
      </c>
      <c r="AW5843" t="s">
        <v>28884</v>
      </c>
      <c r="AX5843" t="s">
        <v>936</v>
      </c>
      <c r="AY5843">
        <v>172</v>
      </c>
      <c r="AZ5843">
        <v>8073</v>
      </c>
      <c r="BA5843" t="s">
        <v>22036</v>
      </c>
      <c r="BB5843" t="s">
        <v>936</v>
      </c>
      <c r="BC5843">
        <v>172</v>
      </c>
      <c r="BD5843">
        <v>8073</v>
      </c>
      <c r="BE5843" t="s">
        <v>15188</v>
      </c>
      <c r="BF5843" t="s">
        <v>936</v>
      </c>
      <c r="BH5843">
        <v>176</v>
      </c>
      <c r="BI5843">
        <v>8073</v>
      </c>
      <c r="BJ5843" t="s">
        <v>8540</v>
      </c>
      <c r="BK5843" t="s">
        <v>936</v>
      </c>
    </row>
    <row r="5844" spans="43:63" x14ac:dyDescent="0.2">
      <c r="AQ5844">
        <v>171</v>
      </c>
      <c r="AR5844">
        <v>8074</v>
      </c>
      <c r="AS5844" t="s">
        <v>35783</v>
      </c>
      <c r="AT5844" t="s">
        <v>937</v>
      </c>
      <c r="AU5844">
        <v>171</v>
      </c>
      <c r="AV5844">
        <v>8074</v>
      </c>
      <c r="AW5844" t="s">
        <v>28885</v>
      </c>
      <c r="AX5844" t="s">
        <v>937</v>
      </c>
      <c r="AY5844">
        <v>172</v>
      </c>
      <c r="AZ5844">
        <v>8074</v>
      </c>
      <c r="BA5844" t="s">
        <v>22037</v>
      </c>
      <c r="BB5844" t="s">
        <v>937</v>
      </c>
      <c r="BC5844">
        <v>172</v>
      </c>
      <c r="BD5844">
        <v>8074</v>
      </c>
      <c r="BE5844" t="s">
        <v>15189</v>
      </c>
      <c r="BF5844" t="s">
        <v>937</v>
      </c>
      <c r="BH5844">
        <v>176</v>
      </c>
      <c r="BI5844">
        <v>8074</v>
      </c>
      <c r="BJ5844" t="s">
        <v>8541</v>
      </c>
      <c r="BK5844" t="s">
        <v>937</v>
      </c>
    </row>
    <row r="5845" spans="43:63" x14ac:dyDescent="0.2">
      <c r="AQ5845">
        <v>171</v>
      </c>
      <c r="AR5845">
        <v>8075</v>
      </c>
      <c r="AS5845" t="s">
        <v>35784</v>
      </c>
      <c r="AT5845" t="s">
        <v>937</v>
      </c>
      <c r="AU5845">
        <v>171</v>
      </c>
      <c r="AV5845">
        <v>8075</v>
      </c>
      <c r="AW5845" t="s">
        <v>28886</v>
      </c>
      <c r="AX5845" t="s">
        <v>937</v>
      </c>
      <c r="AY5845">
        <v>172</v>
      </c>
      <c r="AZ5845">
        <v>8075</v>
      </c>
      <c r="BA5845" t="s">
        <v>22038</v>
      </c>
      <c r="BB5845" t="s">
        <v>936</v>
      </c>
      <c r="BC5845">
        <v>172</v>
      </c>
      <c r="BD5845">
        <v>8075</v>
      </c>
      <c r="BE5845" t="s">
        <v>15190</v>
      </c>
      <c r="BF5845" t="s">
        <v>936</v>
      </c>
      <c r="BH5845">
        <v>176</v>
      </c>
      <c r="BI5845">
        <v>8075</v>
      </c>
      <c r="BJ5845" t="s">
        <v>8542</v>
      </c>
      <c r="BK5845" t="s">
        <v>937</v>
      </c>
    </row>
    <row r="5846" spans="43:63" x14ac:dyDescent="0.2">
      <c r="AQ5846">
        <v>171</v>
      </c>
      <c r="AR5846">
        <v>8076</v>
      </c>
      <c r="AS5846" t="s">
        <v>35785</v>
      </c>
      <c r="AT5846" t="s">
        <v>938</v>
      </c>
      <c r="AU5846">
        <v>171</v>
      </c>
      <c r="AV5846">
        <v>8076</v>
      </c>
      <c r="AW5846" t="s">
        <v>28887</v>
      </c>
      <c r="AX5846" t="s">
        <v>936</v>
      </c>
      <c r="AY5846">
        <v>172</v>
      </c>
      <c r="AZ5846">
        <v>8076</v>
      </c>
      <c r="BA5846" t="s">
        <v>22039</v>
      </c>
      <c r="BB5846" t="s">
        <v>937</v>
      </c>
      <c r="BC5846">
        <v>172</v>
      </c>
      <c r="BD5846">
        <v>8076</v>
      </c>
      <c r="BE5846" t="s">
        <v>15191</v>
      </c>
      <c r="BF5846" t="s">
        <v>937</v>
      </c>
      <c r="BH5846">
        <v>176</v>
      </c>
      <c r="BI5846">
        <v>8076</v>
      </c>
      <c r="BJ5846" t="s">
        <v>8543</v>
      </c>
      <c r="BK5846" t="s">
        <v>938</v>
      </c>
    </row>
    <row r="5847" spans="43:63" x14ac:dyDescent="0.2">
      <c r="AQ5847">
        <v>171</v>
      </c>
      <c r="AR5847">
        <v>8077</v>
      </c>
      <c r="AS5847" t="s">
        <v>35786</v>
      </c>
      <c r="AT5847" t="s">
        <v>937</v>
      </c>
      <c r="AU5847">
        <v>171</v>
      </c>
      <c r="AV5847">
        <v>8077</v>
      </c>
      <c r="AW5847" t="s">
        <v>28888</v>
      </c>
      <c r="AX5847" t="s">
        <v>937</v>
      </c>
      <c r="AY5847">
        <v>172</v>
      </c>
      <c r="AZ5847">
        <v>8077</v>
      </c>
      <c r="BA5847" t="s">
        <v>22040</v>
      </c>
      <c r="BB5847" t="s">
        <v>937</v>
      </c>
      <c r="BC5847">
        <v>172</v>
      </c>
      <c r="BD5847">
        <v>8077</v>
      </c>
      <c r="BE5847" t="s">
        <v>15192</v>
      </c>
      <c r="BF5847" t="s">
        <v>937</v>
      </c>
      <c r="BH5847">
        <v>176</v>
      </c>
      <c r="BI5847">
        <v>8077</v>
      </c>
      <c r="BJ5847" t="s">
        <v>8544</v>
      </c>
      <c r="BK5847" t="s">
        <v>937</v>
      </c>
    </row>
    <row r="5848" spans="43:63" x14ac:dyDescent="0.2">
      <c r="AQ5848">
        <v>171</v>
      </c>
      <c r="AR5848">
        <v>8078</v>
      </c>
      <c r="AS5848" t="s">
        <v>35787</v>
      </c>
      <c r="AT5848" t="s">
        <v>937</v>
      </c>
      <c r="AU5848">
        <v>171</v>
      </c>
      <c r="AV5848">
        <v>8078</v>
      </c>
      <c r="AW5848" t="s">
        <v>28889</v>
      </c>
      <c r="AX5848" t="s">
        <v>937</v>
      </c>
      <c r="AY5848">
        <v>172</v>
      </c>
      <c r="AZ5848">
        <v>8078</v>
      </c>
      <c r="BA5848" t="s">
        <v>22041</v>
      </c>
      <c r="BB5848" t="s">
        <v>937</v>
      </c>
      <c r="BC5848">
        <v>172</v>
      </c>
      <c r="BD5848">
        <v>8078</v>
      </c>
      <c r="BE5848" t="s">
        <v>15193</v>
      </c>
      <c r="BF5848" t="s">
        <v>937</v>
      </c>
      <c r="BH5848">
        <v>176</v>
      </c>
      <c r="BI5848">
        <v>8078</v>
      </c>
      <c r="BJ5848" t="s">
        <v>8545</v>
      </c>
      <c r="BK5848" t="s">
        <v>937</v>
      </c>
    </row>
    <row r="5849" spans="43:63" x14ac:dyDescent="0.2">
      <c r="AQ5849">
        <v>171</v>
      </c>
      <c r="AR5849">
        <v>8079</v>
      </c>
      <c r="AS5849" t="s">
        <v>35788</v>
      </c>
      <c r="AT5849" t="s">
        <v>937</v>
      </c>
      <c r="AU5849">
        <v>171</v>
      </c>
      <c r="AV5849">
        <v>8079</v>
      </c>
      <c r="AW5849" t="s">
        <v>28890</v>
      </c>
      <c r="AX5849" t="s">
        <v>937</v>
      </c>
      <c r="AY5849">
        <v>172</v>
      </c>
      <c r="AZ5849">
        <v>8079</v>
      </c>
      <c r="BA5849" t="s">
        <v>22042</v>
      </c>
      <c r="BB5849" t="s">
        <v>937</v>
      </c>
      <c r="BC5849">
        <v>172</v>
      </c>
      <c r="BD5849">
        <v>8079</v>
      </c>
      <c r="BE5849" t="s">
        <v>15194</v>
      </c>
      <c r="BF5849" t="s">
        <v>937</v>
      </c>
      <c r="BH5849">
        <v>176</v>
      </c>
      <c r="BI5849">
        <v>8079</v>
      </c>
      <c r="BJ5849" t="s">
        <v>8546</v>
      </c>
      <c r="BK5849" t="s">
        <v>937</v>
      </c>
    </row>
    <row r="5850" spans="43:63" x14ac:dyDescent="0.2">
      <c r="AQ5850">
        <v>171</v>
      </c>
      <c r="AR5850">
        <v>8080</v>
      </c>
      <c r="AS5850" t="s">
        <v>35789</v>
      </c>
      <c r="AT5850" t="s">
        <v>937</v>
      </c>
      <c r="AU5850">
        <v>171</v>
      </c>
      <c r="AV5850">
        <v>8080</v>
      </c>
      <c r="AW5850" t="s">
        <v>28891</v>
      </c>
      <c r="AX5850" t="s">
        <v>937</v>
      </c>
      <c r="AY5850">
        <v>172</v>
      </c>
      <c r="AZ5850">
        <v>8080</v>
      </c>
      <c r="BA5850" t="s">
        <v>22043</v>
      </c>
      <c r="BB5850" t="s">
        <v>938</v>
      </c>
      <c r="BC5850">
        <v>172</v>
      </c>
      <c r="BD5850">
        <v>8080</v>
      </c>
      <c r="BE5850" t="s">
        <v>15195</v>
      </c>
      <c r="BF5850" t="s">
        <v>938</v>
      </c>
      <c r="BH5850">
        <v>176</v>
      </c>
      <c r="BI5850">
        <v>8080</v>
      </c>
      <c r="BJ5850" t="s">
        <v>8547</v>
      </c>
      <c r="BK5850" t="s">
        <v>937</v>
      </c>
    </row>
    <row r="5851" spans="43:63" x14ac:dyDescent="0.2">
      <c r="AQ5851">
        <v>171</v>
      </c>
      <c r="AR5851">
        <v>8081</v>
      </c>
      <c r="AS5851" t="s">
        <v>35790</v>
      </c>
      <c r="AT5851" t="s">
        <v>937</v>
      </c>
      <c r="AU5851">
        <v>171</v>
      </c>
      <c r="AV5851">
        <v>8081</v>
      </c>
      <c r="AW5851" t="s">
        <v>28892</v>
      </c>
      <c r="AX5851" t="s">
        <v>937</v>
      </c>
      <c r="AY5851">
        <v>172</v>
      </c>
      <c r="AZ5851">
        <v>8081</v>
      </c>
      <c r="BA5851" t="s">
        <v>22044</v>
      </c>
      <c r="BB5851" t="s">
        <v>937</v>
      </c>
      <c r="BC5851">
        <v>172</v>
      </c>
      <c r="BD5851">
        <v>8081</v>
      </c>
      <c r="BE5851" t="s">
        <v>15196</v>
      </c>
      <c r="BF5851" t="s">
        <v>937</v>
      </c>
      <c r="BH5851">
        <v>176</v>
      </c>
      <c r="BI5851">
        <v>8081</v>
      </c>
      <c r="BJ5851" t="s">
        <v>8548</v>
      </c>
      <c r="BK5851" t="s">
        <v>937</v>
      </c>
    </row>
    <row r="5852" spans="43:63" x14ac:dyDescent="0.2">
      <c r="AQ5852">
        <v>171</v>
      </c>
      <c r="AR5852">
        <v>8082</v>
      </c>
      <c r="AS5852" t="s">
        <v>35791</v>
      </c>
      <c r="AT5852" t="s">
        <v>937</v>
      </c>
      <c r="AU5852">
        <v>171</v>
      </c>
      <c r="AV5852">
        <v>8082</v>
      </c>
      <c r="AW5852" t="s">
        <v>28893</v>
      </c>
      <c r="AX5852" t="s">
        <v>937</v>
      </c>
      <c r="AY5852">
        <v>172</v>
      </c>
      <c r="AZ5852">
        <v>8082</v>
      </c>
      <c r="BA5852" t="s">
        <v>22045</v>
      </c>
      <c r="BB5852" t="s">
        <v>938</v>
      </c>
      <c r="BC5852">
        <v>172</v>
      </c>
      <c r="BD5852">
        <v>8082</v>
      </c>
      <c r="BE5852" t="s">
        <v>15197</v>
      </c>
      <c r="BF5852" t="s">
        <v>938</v>
      </c>
      <c r="BH5852">
        <v>176</v>
      </c>
      <c r="BI5852">
        <v>8082</v>
      </c>
      <c r="BJ5852" t="s">
        <v>8549</v>
      </c>
      <c r="BK5852" t="s">
        <v>938</v>
      </c>
    </row>
    <row r="5853" spans="43:63" x14ac:dyDescent="0.2">
      <c r="AQ5853">
        <v>171</v>
      </c>
      <c r="AR5853">
        <v>8083</v>
      </c>
      <c r="AS5853" t="s">
        <v>35792</v>
      </c>
      <c r="AT5853" t="s">
        <v>937</v>
      </c>
      <c r="AU5853">
        <v>171</v>
      </c>
      <c r="AV5853">
        <v>8083</v>
      </c>
      <c r="AW5853" t="s">
        <v>28894</v>
      </c>
      <c r="AX5853" t="s">
        <v>937</v>
      </c>
      <c r="AY5853">
        <v>172</v>
      </c>
      <c r="AZ5853">
        <v>8083</v>
      </c>
      <c r="BA5853" t="s">
        <v>22046</v>
      </c>
      <c r="BB5853" t="s">
        <v>937</v>
      </c>
      <c r="BC5853">
        <v>172</v>
      </c>
      <c r="BD5853">
        <v>8083</v>
      </c>
      <c r="BE5853" t="s">
        <v>15198</v>
      </c>
      <c r="BF5853" t="s">
        <v>937</v>
      </c>
      <c r="BH5853">
        <v>176</v>
      </c>
      <c r="BI5853">
        <v>8083</v>
      </c>
      <c r="BJ5853" t="s">
        <v>8550</v>
      </c>
      <c r="BK5853" t="s">
        <v>937</v>
      </c>
    </row>
    <row r="5854" spans="43:63" x14ac:dyDescent="0.2">
      <c r="AQ5854">
        <v>171</v>
      </c>
      <c r="AR5854">
        <v>8084</v>
      </c>
      <c r="AS5854" t="s">
        <v>35793</v>
      </c>
      <c r="AT5854" t="s">
        <v>937</v>
      </c>
      <c r="AU5854">
        <v>171</v>
      </c>
      <c r="AV5854">
        <v>8084</v>
      </c>
      <c r="AW5854" t="s">
        <v>28895</v>
      </c>
      <c r="AX5854" t="s">
        <v>937</v>
      </c>
      <c r="AY5854">
        <v>172</v>
      </c>
      <c r="AZ5854">
        <v>8084</v>
      </c>
      <c r="BA5854" t="s">
        <v>22047</v>
      </c>
      <c r="BB5854" t="s">
        <v>937</v>
      </c>
      <c r="BC5854">
        <v>172</v>
      </c>
      <c r="BD5854">
        <v>8084</v>
      </c>
      <c r="BE5854" t="s">
        <v>15199</v>
      </c>
      <c r="BF5854" t="s">
        <v>937</v>
      </c>
      <c r="BH5854">
        <v>176</v>
      </c>
      <c r="BI5854">
        <v>8084</v>
      </c>
      <c r="BJ5854" t="s">
        <v>8551</v>
      </c>
      <c r="BK5854" t="s">
        <v>937</v>
      </c>
    </row>
    <row r="5855" spans="43:63" x14ac:dyDescent="0.2">
      <c r="AQ5855">
        <v>172</v>
      </c>
      <c r="AR5855">
        <v>6010</v>
      </c>
      <c r="AS5855" t="s">
        <v>35794</v>
      </c>
      <c r="AT5855" t="s">
        <v>937</v>
      </c>
      <c r="AU5855">
        <v>172</v>
      </c>
      <c r="AV5855">
        <v>6010</v>
      </c>
      <c r="AW5855" t="s">
        <v>28896</v>
      </c>
      <c r="AX5855" t="s">
        <v>937</v>
      </c>
      <c r="AY5855">
        <v>174</v>
      </c>
      <c r="AZ5855">
        <v>6010</v>
      </c>
      <c r="BA5855" t="s">
        <v>22048</v>
      </c>
      <c r="BB5855" t="s">
        <v>937</v>
      </c>
      <c r="BC5855">
        <v>174</v>
      </c>
      <c r="BD5855">
        <v>6010</v>
      </c>
      <c r="BE5855" t="s">
        <v>15200</v>
      </c>
      <c r="BF5855" t="s">
        <v>937</v>
      </c>
      <c r="BH5855">
        <v>177</v>
      </c>
      <c r="BI5855">
        <v>6010</v>
      </c>
      <c r="BJ5855" t="s">
        <v>8552</v>
      </c>
      <c r="BK5855" t="s">
        <v>937</v>
      </c>
    </row>
    <row r="5856" spans="43:63" x14ac:dyDescent="0.2">
      <c r="AQ5856">
        <v>172</v>
      </c>
      <c r="AR5856">
        <v>6020</v>
      </c>
      <c r="AS5856" t="s">
        <v>35795</v>
      </c>
      <c r="AT5856" t="s">
        <v>937</v>
      </c>
      <c r="AU5856">
        <v>172</v>
      </c>
      <c r="AV5856">
        <v>6020</v>
      </c>
      <c r="AW5856" t="s">
        <v>28897</v>
      </c>
      <c r="AX5856" t="s">
        <v>937</v>
      </c>
      <c r="AY5856">
        <v>174</v>
      </c>
      <c r="AZ5856">
        <v>6020</v>
      </c>
      <c r="BA5856" t="s">
        <v>22049</v>
      </c>
      <c r="BB5856" t="s">
        <v>937</v>
      </c>
      <c r="BC5856">
        <v>174</v>
      </c>
      <c r="BD5856">
        <v>6020</v>
      </c>
      <c r="BE5856" t="s">
        <v>15201</v>
      </c>
      <c r="BF5856" t="s">
        <v>937</v>
      </c>
      <c r="BH5856">
        <v>177</v>
      </c>
      <c r="BI5856">
        <v>6020</v>
      </c>
      <c r="BJ5856" t="s">
        <v>8553</v>
      </c>
      <c r="BK5856" t="s">
        <v>937</v>
      </c>
    </row>
    <row r="5857" spans="43:63" x14ac:dyDescent="0.2">
      <c r="AQ5857">
        <v>172</v>
      </c>
      <c r="AR5857">
        <v>6030</v>
      </c>
      <c r="AS5857" t="s">
        <v>35796</v>
      </c>
      <c r="AT5857" t="s">
        <v>937</v>
      </c>
      <c r="AU5857">
        <v>172</v>
      </c>
      <c r="AV5857">
        <v>6030</v>
      </c>
      <c r="AW5857" t="s">
        <v>28898</v>
      </c>
      <c r="AX5857" t="s">
        <v>937</v>
      </c>
      <c r="AY5857">
        <v>174</v>
      </c>
      <c r="AZ5857">
        <v>6030</v>
      </c>
      <c r="BA5857" t="s">
        <v>22050</v>
      </c>
      <c r="BB5857" t="s">
        <v>937</v>
      </c>
      <c r="BC5857">
        <v>174</v>
      </c>
      <c r="BD5857">
        <v>6030</v>
      </c>
      <c r="BE5857" t="s">
        <v>15202</v>
      </c>
      <c r="BF5857" t="s">
        <v>937</v>
      </c>
      <c r="BH5857">
        <v>177</v>
      </c>
      <c r="BI5857">
        <v>6030</v>
      </c>
      <c r="BJ5857" t="s">
        <v>8554</v>
      </c>
      <c r="BK5857" t="s">
        <v>937</v>
      </c>
    </row>
    <row r="5858" spans="43:63" x14ac:dyDescent="0.2">
      <c r="AQ5858">
        <v>172</v>
      </c>
      <c r="AR5858">
        <v>6040</v>
      </c>
      <c r="AS5858" t="s">
        <v>35797</v>
      </c>
      <c r="AT5858" t="s">
        <v>937</v>
      </c>
      <c r="AU5858">
        <v>172</v>
      </c>
      <c r="AV5858">
        <v>6040</v>
      </c>
      <c r="AW5858" t="s">
        <v>28899</v>
      </c>
      <c r="AX5858" t="s">
        <v>937</v>
      </c>
      <c r="AY5858">
        <v>174</v>
      </c>
      <c r="AZ5858">
        <v>6040</v>
      </c>
      <c r="BA5858" t="s">
        <v>22051</v>
      </c>
      <c r="BB5858" t="s">
        <v>937</v>
      </c>
      <c r="BC5858">
        <v>174</v>
      </c>
      <c r="BD5858">
        <v>6040</v>
      </c>
      <c r="BE5858" t="s">
        <v>15203</v>
      </c>
      <c r="BF5858" t="s">
        <v>937</v>
      </c>
      <c r="BH5858">
        <v>177</v>
      </c>
      <c r="BI5858">
        <v>6040</v>
      </c>
      <c r="BJ5858" t="s">
        <v>8555</v>
      </c>
      <c r="BK5858" t="s">
        <v>937</v>
      </c>
    </row>
    <row r="5859" spans="43:63" x14ac:dyDescent="0.2">
      <c r="AQ5859">
        <v>172</v>
      </c>
      <c r="AR5859">
        <v>6070</v>
      </c>
      <c r="AS5859" t="s">
        <v>35798</v>
      </c>
      <c r="AT5859" t="s">
        <v>937</v>
      </c>
      <c r="AU5859">
        <v>172</v>
      </c>
      <c r="AV5859">
        <v>6070</v>
      </c>
      <c r="AW5859" t="s">
        <v>28900</v>
      </c>
      <c r="AX5859" t="s">
        <v>937</v>
      </c>
      <c r="AY5859">
        <v>174</v>
      </c>
      <c r="AZ5859">
        <v>6070</v>
      </c>
      <c r="BA5859" t="s">
        <v>22052</v>
      </c>
      <c r="BB5859" t="s">
        <v>937</v>
      </c>
      <c r="BC5859">
        <v>174</v>
      </c>
      <c r="BD5859">
        <v>6070</v>
      </c>
      <c r="BE5859" t="s">
        <v>15204</v>
      </c>
      <c r="BF5859" t="s">
        <v>937</v>
      </c>
      <c r="BH5859">
        <v>177</v>
      </c>
      <c r="BI5859">
        <v>6070</v>
      </c>
      <c r="BJ5859" t="s">
        <v>8556</v>
      </c>
      <c r="BK5859" t="s">
        <v>937</v>
      </c>
    </row>
    <row r="5860" spans="43:63" x14ac:dyDescent="0.2">
      <c r="AQ5860">
        <v>172</v>
      </c>
      <c r="AR5860">
        <v>6080</v>
      </c>
      <c r="AS5860" t="s">
        <v>35799</v>
      </c>
      <c r="AT5860" t="s">
        <v>938</v>
      </c>
      <c r="AU5860">
        <v>172</v>
      </c>
      <c r="AV5860">
        <v>6080</v>
      </c>
      <c r="AW5860" t="s">
        <v>28901</v>
      </c>
      <c r="AX5860" t="s">
        <v>938</v>
      </c>
      <c r="AY5860">
        <v>174</v>
      </c>
      <c r="AZ5860">
        <v>6080</v>
      </c>
      <c r="BA5860" t="s">
        <v>22053</v>
      </c>
      <c r="BB5860" t="s">
        <v>937</v>
      </c>
      <c r="BC5860">
        <v>174</v>
      </c>
      <c r="BD5860">
        <v>6080</v>
      </c>
      <c r="BE5860" t="s">
        <v>15205</v>
      </c>
      <c r="BF5860" t="s">
        <v>937</v>
      </c>
      <c r="BH5860">
        <v>177</v>
      </c>
      <c r="BI5860">
        <v>6080</v>
      </c>
      <c r="BJ5860" t="s">
        <v>8557</v>
      </c>
      <c r="BK5860" t="s">
        <v>938</v>
      </c>
    </row>
    <row r="5861" spans="43:63" x14ac:dyDescent="0.2">
      <c r="AQ5861">
        <v>172</v>
      </c>
      <c r="AR5861">
        <v>6090</v>
      </c>
      <c r="AS5861" t="s">
        <v>35800</v>
      </c>
      <c r="AT5861" t="s">
        <v>937</v>
      </c>
      <c r="AU5861">
        <v>172</v>
      </c>
      <c r="AV5861">
        <v>6090</v>
      </c>
      <c r="AW5861" t="s">
        <v>28902</v>
      </c>
      <c r="AX5861" t="s">
        <v>937</v>
      </c>
      <c r="AY5861">
        <v>174</v>
      </c>
      <c r="AZ5861">
        <v>6090</v>
      </c>
      <c r="BA5861" t="s">
        <v>22054</v>
      </c>
      <c r="BB5861" t="s">
        <v>937</v>
      </c>
      <c r="BC5861">
        <v>174</v>
      </c>
      <c r="BD5861">
        <v>6090</v>
      </c>
      <c r="BE5861" t="s">
        <v>15206</v>
      </c>
      <c r="BF5861" t="s">
        <v>937</v>
      </c>
      <c r="BH5861">
        <v>177</v>
      </c>
      <c r="BI5861">
        <v>6090</v>
      </c>
      <c r="BJ5861" t="s">
        <v>8558</v>
      </c>
      <c r="BK5861" t="s">
        <v>937</v>
      </c>
    </row>
    <row r="5862" spans="43:63" x14ac:dyDescent="0.2">
      <c r="AQ5862">
        <v>172</v>
      </c>
      <c r="AR5862">
        <v>6100</v>
      </c>
      <c r="AS5862" t="s">
        <v>35801</v>
      </c>
      <c r="AT5862" t="s">
        <v>936</v>
      </c>
      <c r="AU5862">
        <v>172</v>
      </c>
      <c r="AV5862">
        <v>6100</v>
      </c>
      <c r="AW5862" t="s">
        <v>28903</v>
      </c>
      <c r="AX5862" t="s">
        <v>937</v>
      </c>
      <c r="AY5862">
        <v>174</v>
      </c>
      <c r="AZ5862">
        <v>6100</v>
      </c>
      <c r="BA5862" t="s">
        <v>22055</v>
      </c>
      <c r="BB5862" t="s">
        <v>937</v>
      </c>
      <c r="BC5862">
        <v>174</v>
      </c>
      <c r="BD5862">
        <v>6100</v>
      </c>
      <c r="BE5862" t="s">
        <v>15207</v>
      </c>
      <c r="BF5862" t="s">
        <v>937</v>
      </c>
      <c r="BH5862">
        <v>177</v>
      </c>
      <c r="BI5862">
        <v>6100</v>
      </c>
      <c r="BJ5862" t="s">
        <v>8559</v>
      </c>
      <c r="BK5862" t="s">
        <v>937</v>
      </c>
    </row>
    <row r="5863" spans="43:63" x14ac:dyDescent="0.2">
      <c r="AQ5863">
        <v>172</v>
      </c>
      <c r="AR5863">
        <v>6101</v>
      </c>
      <c r="AS5863" t="s">
        <v>35802</v>
      </c>
      <c r="AT5863" t="s">
        <v>936</v>
      </c>
      <c r="AU5863">
        <v>172</v>
      </c>
      <c r="AV5863">
        <v>6101</v>
      </c>
      <c r="AW5863" t="s">
        <v>28904</v>
      </c>
      <c r="AX5863" t="s">
        <v>936</v>
      </c>
      <c r="AY5863">
        <v>174</v>
      </c>
      <c r="AZ5863">
        <v>6101</v>
      </c>
      <c r="BA5863" t="s">
        <v>22056</v>
      </c>
      <c r="BB5863" t="s">
        <v>939</v>
      </c>
      <c r="BC5863">
        <v>174</v>
      </c>
      <c r="BD5863">
        <v>6101</v>
      </c>
      <c r="BE5863" t="s">
        <v>15208</v>
      </c>
      <c r="BF5863" t="s">
        <v>939</v>
      </c>
      <c r="BH5863">
        <v>177</v>
      </c>
      <c r="BI5863">
        <v>6101</v>
      </c>
      <c r="BJ5863" t="s">
        <v>8560</v>
      </c>
      <c r="BK5863" t="s">
        <v>936</v>
      </c>
    </row>
    <row r="5864" spans="43:63" x14ac:dyDescent="0.2">
      <c r="AQ5864">
        <v>172</v>
      </c>
      <c r="AR5864">
        <v>6110</v>
      </c>
      <c r="AS5864" t="s">
        <v>35803</v>
      </c>
      <c r="AT5864" t="s">
        <v>936</v>
      </c>
      <c r="AU5864">
        <v>172</v>
      </c>
      <c r="AV5864">
        <v>6110</v>
      </c>
      <c r="AW5864" t="s">
        <v>28905</v>
      </c>
      <c r="AX5864" t="s">
        <v>936</v>
      </c>
      <c r="AY5864">
        <v>174</v>
      </c>
      <c r="AZ5864">
        <v>6110</v>
      </c>
      <c r="BA5864" t="s">
        <v>22057</v>
      </c>
      <c r="BB5864" t="s">
        <v>938</v>
      </c>
      <c r="BC5864">
        <v>174</v>
      </c>
      <c r="BD5864">
        <v>6110</v>
      </c>
      <c r="BE5864" t="s">
        <v>15209</v>
      </c>
      <c r="BF5864" t="s">
        <v>938</v>
      </c>
      <c r="BH5864">
        <v>177</v>
      </c>
      <c r="BI5864">
        <v>6110</v>
      </c>
      <c r="BJ5864" t="s">
        <v>8561</v>
      </c>
      <c r="BK5864" t="s">
        <v>936</v>
      </c>
    </row>
    <row r="5865" spans="43:63" x14ac:dyDescent="0.2">
      <c r="AQ5865">
        <v>172</v>
      </c>
      <c r="AR5865">
        <v>6130</v>
      </c>
      <c r="AS5865" t="s">
        <v>35804</v>
      </c>
      <c r="AT5865" t="s">
        <v>936</v>
      </c>
      <c r="AU5865">
        <v>172</v>
      </c>
      <c r="AV5865">
        <v>6130</v>
      </c>
      <c r="AW5865" t="s">
        <v>28906</v>
      </c>
      <c r="AX5865" t="s">
        <v>936</v>
      </c>
      <c r="AY5865">
        <v>174</v>
      </c>
      <c r="AZ5865">
        <v>6130</v>
      </c>
      <c r="BA5865" t="s">
        <v>22058</v>
      </c>
      <c r="BB5865" t="s">
        <v>938</v>
      </c>
      <c r="BC5865">
        <v>174</v>
      </c>
      <c r="BD5865">
        <v>6130</v>
      </c>
      <c r="BE5865" t="s">
        <v>15210</v>
      </c>
      <c r="BF5865" t="s">
        <v>938</v>
      </c>
      <c r="BH5865">
        <v>177</v>
      </c>
      <c r="BI5865">
        <v>6130</v>
      </c>
      <c r="BJ5865" t="s">
        <v>8562</v>
      </c>
      <c r="BK5865" t="s">
        <v>937</v>
      </c>
    </row>
    <row r="5866" spans="43:63" x14ac:dyDescent="0.2">
      <c r="AQ5866">
        <v>172</v>
      </c>
      <c r="AR5866">
        <v>6131</v>
      </c>
      <c r="AS5866" t="s">
        <v>35805</v>
      </c>
      <c r="AT5866" t="s">
        <v>936</v>
      </c>
      <c r="AU5866">
        <v>172</v>
      </c>
      <c r="AV5866">
        <v>6131</v>
      </c>
      <c r="AW5866" t="s">
        <v>28907</v>
      </c>
      <c r="AX5866" t="s">
        <v>936</v>
      </c>
      <c r="AY5866">
        <v>174</v>
      </c>
      <c r="AZ5866">
        <v>6131</v>
      </c>
      <c r="BA5866" t="s">
        <v>22059</v>
      </c>
      <c r="BB5866" t="s">
        <v>937</v>
      </c>
      <c r="BC5866">
        <v>174</v>
      </c>
      <c r="BD5866">
        <v>6131</v>
      </c>
      <c r="BE5866" t="s">
        <v>15211</v>
      </c>
      <c r="BF5866" t="s">
        <v>937</v>
      </c>
      <c r="BH5866">
        <v>177</v>
      </c>
      <c r="BI5866">
        <v>6131</v>
      </c>
      <c r="BJ5866" t="s">
        <v>8563</v>
      </c>
      <c r="BK5866" t="s">
        <v>937</v>
      </c>
    </row>
    <row r="5867" spans="43:63" x14ac:dyDescent="0.2">
      <c r="AQ5867">
        <v>172</v>
      </c>
      <c r="AR5867">
        <v>6140</v>
      </c>
      <c r="AS5867" t="s">
        <v>35806</v>
      </c>
      <c r="AT5867" t="s">
        <v>937</v>
      </c>
      <c r="AU5867">
        <v>172</v>
      </c>
      <c r="AV5867">
        <v>6140</v>
      </c>
      <c r="AW5867" t="s">
        <v>28908</v>
      </c>
      <c r="AX5867" t="s">
        <v>937</v>
      </c>
      <c r="AY5867">
        <v>174</v>
      </c>
      <c r="AZ5867">
        <v>6140</v>
      </c>
      <c r="BA5867" t="s">
        <v>22060</v>
      </c>
      <c r="BB5867" t="s">
        <v>937</v>
      </c>
      <c r="BC5867">
        <v>174</v>
      </c>
      <c r="BD5867">
        <v>6140</v>
      </c>
      <c r="BE5867" t="s">
        <v>15212</v>
      </c>
      <c r="BF5867" t="s">
        <v>937</v>
      </c>
      <c r="BH5867">
        <v>177</v>
      </c>
      <c r="BI5867">
        <v>6140</v>
      </c>
      <c r="BJ5867" t="s">
        <v>8564</v>
      </c>
      <c r="BK5867" t="s">
        <v>937</v>
      </c>
    </row>
    <row r="5868" spans="43:63" x14ac:dyDescent="0.2">
      <c r="AQ5868">
        <v>172</v>
      </c>
      <c r="AR5868">
        <v>6150</v>
      </c>
      <c r="AS5868" t="s">
        <v>35807</v>
      </c>
      <c r="AT5868" t="s">
        <v>936</v>
      </c>
      <c r="AU5868">
        <v>172</v>
      </c>
      <c r="AV5868">
        <v>6150</v>
      </c>
      <c r="AW5868" t="s">
        <v>28909</v>
      </c>
      <c r="AX5868" t="s">
        <v>936</v>
      </c>
      <c r="AY5868">
        <v>174</v>
      </c>
      <c r="AZ5868">
        <v>6150</v>
      </c>
      <c r="BA5868" t="s">
        <v>22061</v>
      </c>
      <c r="BB5868" t="s">
        <v>937</v>
      </c>
      <c r="BC5868">
        <v>174</v>
      </c>
      <c r="BD5868">
        <v>6150</v>
      </c>
      <c r="BE5868" t="s">
        <v>15213</v>
      </c>
      <c r="BF5868" t="s">
        <v>937</v>
      </c>
      <c r="BH5868">
        <v>177</v>
      </c>
      <c r="BI5868">
        <v>6150</v>
      </c>
      <c r="BJ5868" t="s">
        <v>8565</v>
      </c>
      <c r="BK5868" t="s">
        <v>939</v>
      </c>
    </row>
    <row r="5869" spans="43:63" x14ac:dyDescent="0.2">
      <c r="AQ5869">
        <v>172</v>
      </c>
      <c r="AR5869">
        <v>6160</v>
      </c>
      <c r="AS5869" t="s">
        <v>35808</v>
      </c>
      <c r="AT5869" t="s">
        <v>937</v>
      </c>
      <c r="AU5869">
        <v>172</v>
      </c>
      <c r="AV5869">
        <v>6160</v>
      </c>
      <c r="AW5869" t="s">
        <v>28910</v>
      </c>
      <c r="AX5869" t="s">
        <v>937</v>
      </c>
      <c r="AY5869">
        <v>174</v>
      </c>
      <c r="AZ5869">
        <v>6160</v>
      </c>
      <c r="BA5869" t="s">
        <v>22062</v>
      </c>
      <c r="BB5869" t="s">
        <v>937</v>
      </c>
      <c r="BC5869">
        <v>174</v>
      </c>
      <c r="BD5869">
        <v>6160</v>
      </c>
      <c r="BE5869" t="s">
        <v>15214</v>
      </c>
      <c r="BF5869" t="s">
        <v>937</v>
      </c>
      <c r="BH5869">
        <v>177</v>
      </c>
      <c r="BI5869">
        <v>6160</v>
      </c>
      <c r="BJ5869" t="s">
        <v>8566</v>
      </c>
      <c r="BK5869" t="s">
        <v>937</v>
      </c>
    </row>
    <row r="5870" spans="43:63" x14ac:dyDescent="0.2">
      <c r="AQ5870">
        <v>172</v>
      </c>
      <c r="AR5870">
        <v>6170</v>
      </c>
      <c r="AS5870" t="s">
        <v>35809</v>
      </c>
      <c r="AT5870" t="s">
        <v>938</v>
      </c>
      <c r="AU5870">
        <v>172</v>
      </c>
      <c r="AV5870">
        <v>6170</v>
      </c>
      <c r="AW5870" t="s">
        <v>28911</v>
      </c>
      <c r="AX5870" t="s">
        <v>938</v>
      </c>
      <c r="AY5870">
        <v>174</v>
      </c>
      <c r="AZ5870">
        <v>6170</v>
      </c>
      <c r="BA5870" t="s">
        <v>22063</v>
      </c>
      <c r="BB5870" t="s">
        <v>937</v>
      </c>
      <c r="BC5870">
        <v>174</v>
      </c>
      <c r="BD5870">
        <v>6170</v>
      </c>
      <c r="BE5870" t="s">
        <v>15215</v>
      </c>
      <c r="BF5870" t="s">
        <v>937</v>
      </c>
      <c r="BH5870">
        <v>177</v>
      </c>
      <c r="BI5870">
        <v>6170</v>
      </c>
      <c r="BJ5870" t="s">
        <v>8567</v>
      </c>
      <c r="BK5870" t="s">
        <v>937</v>
      </c>
    </row>
    <row r="5871" spans="43:63" x14ac:dyDescent="0.2">
      <c r="AQ5871">
        <v>172</v>
      </c>
      <c r="AR5871">
        <v>6180</v>
      </c>
      <c r="AS5871" t="s">
        <v>35810</v>
      </c>
      <c r="AT5871" t="s">
        <v>937</v>
      </c>
      <c r="AU5871">
        <v>172</v>
      </c>
      <c r="AV5871">
        <v>6180</v>
      </c>
      <c r="AW5871" t="s">
        <v>28912</v>
      </c>
      <c r="AX5871" t="s">
        <v>937</v>
      </c>
      <c r="AY5871">
        <v>174</v>
      </c>
      <c r="AZ5871">
        <v>6180</v>
      </c>
      <c r="BA5871" t="s">
        <v>22064</v>
      </c>
      <c r="BB5871" t="s">
        <v>937</v>
      </c>
      <c r="BC5871">
        <v>174</v>
      </c>
      <c r="BD5871">
        <v>6180</v>
      </c>
      <c r="BE5871" t="s">
        <v>15216</v>
      </c>
      <c r="BF5871" t="s">
        <v>937</v>
      </c>
      <c r="BH5871">
        <v>177</v>
      </c>
      <c r="BI5871">
        <v>6180</v>
      </c>
      <c r="BJ5871" t="s">
        <v>8568</v>
      </c>
      <c r="BK5871" t="s">
        <v>937</v>
      </c>
    </row>
    <row r="5872" spans="43:63" x14ac:dyDescent="0.2">
      <c r="AQ5872">
        <v>172</v>
      </c>
      <c r="AR5872">
        <v>6190</v>
      </c>
      <c r="AS5872" t="s">
        <v>35811</v>
      </c>
      <c r="AT5872" t="s">
        <v>937</v>
      </c>
      <c r="AU5872">
        <v>172</v>
      </c>
      <c r="AV5872">
        <v>6190</v>
      </c>
      <c r="AW5872" t="s">
        <v>28913</v>
      </c>
      <c r="AX5872" t="s">
        <v>937</v>
      </c>
      <c r="AY5872">
        <v>174</v>
      </c>
      <c r="AZ5872">
        <v>6190</v>
      </c>
      <c r="BA5872" t="s">
        <v>22065</v>
      </c>
      <c r="BB5872" t="s">
        <v>937</v>
      </c>
      <c r="BC5872">
        <v>174</v>
      </c>
      <c r="BD5872">
        <v>6190</v>
      </c>
      <c r="BE5872" t="s">
        <v>15217</v>
      </c>
      <c r="BF5872" t="s">
        <v>937</v>
      </c>
      <c r="BH5872">
        <v>177</v>
      </c>
      <c r="BI5872">
        <v>6190</v>
      </c>
      <c r="BJ5872" t="s">
        <v>8569</v>
      </c>
      <c r="BK5872" t="s">
        <v>937</v>
      </c>
    </row>
    <row r="5873" spans="43:63" x14ac:dyDescent="0.2">
      <c r="AQ5873">
        <v>172</v>
      </c>
      <c r="AR5873">
        <v>6200</v>
      </c>
      <c r="AS5873" t="s">
        <v>35812</v>
      </c>
      <c r="AT5873" t="s">
        <v>936</v>
      </c>
      <c r="AU5873">
        <v>172</v>
      </c>
      <c r="AV5873">
        <v>6200</v>
      </c>
      <c r="AW5873" t="s">
        <v>28914</v>
      </c>
      <c r="AX5873" t="s">
        <v>936</v>
      </c>
      <c r="AY5873">
        <v>174</v>
      </c>
      <c r="AZ5873">
        <v>6200</v>
      </c>
      <c r="BA5873" t="s">
        <v>22066</v>
      </c>
      <c r="BB5873" t="s">
        <v>937</v>
      </c>
      <c r="BC5873">
        <v>174</v>
      </c>
      <c r="BD5873">
        <v>6200</v>
      </c>
      <c r="BE5873" t="s">
        <v>15218</v>
      </c>
      <c r="BF5873" t="s">
        <v>937</v>
      </c>
      <c r="BH5873">
        <v>177</v>
      </c>
      <c r="BI5873">
        <v>6200</v>
      </c>
      <c r="BJ5873" t="s">
        <v>8570</v>
      </c>
      <c r="BK5873" t="s">
        <v>936</v>
      </c>
    </row>
    <row r="5874" spans="43:63" x14ac:dyDescent="0.2">
      <c r="AQ5874">
        <v>172</v>
      </c>
      <c r="AR5874">
        <v>6210</v>
      </c>
      <c r="AS5874" t="s">
        <v>35813</v>
      </c>
      <c r="AT5874" t="s">
        <v>936</v>
      </c>
      <c r="AU5874">
        <v>172</v>
      </c>
      <c r="AV5874">
        <v>6210</v>
      </c>
      <c r="AW5874" t="s">
        <v>28915</v>
      </c>
      <c r="AX5874" t="s">
        <v>936</v>
      </c>
      <c r="AY5874">
        <v>174</v>
      </c>
      <c r="AZ5874">
        <v>6210</v>
      </c>
      <c r="BA5874" t="s">
        <v>22067</v>
      </c>
      <c r="BB5874" t="s">
        <v>937</v>
      </c>
      <c r="BC5874">
        <v>174</v>
      </c>
      <c r="BD5874">
        <v>6210</v>
      </c>
      <c r="BE5874" t="s">
        <v>15219</v>
      </c>
      <c r="BF5874" t="s">
        <v>937</v>
      </c>
      <c r="BH5874">
        <v>177</v>
      </c>
      <c r="BI5874">
        <v>6210</v>
      </c>
      <c r="BJ5874" t="s">
        <v>8571</v>
      </c>
      <c r="BK5874" t="s">
        <v>936</v>
      </c>
    </row>
    <row r="5875" spans="43:63" x14ac:dyDescent="0.2">
      <c r="AQ5875">
        <v>172</v>
      </c>
      <c r="AR5875">
        <v>6240</v>
      </c>
      <c r="AS5875" t="s">
        <v>35814</v>
      </c>
      <c r="AT5875" t="s">
        <v>937</v>
      </c>
      <c r="AU5875">
        <v>172</v>
      </c>
      <c r="AV5875">
        <v>6240</v>
      </c>
      <c r="AW5875" t="s">
        <v>28916</v>
      </c>
      <c r="AX5875" t="s">
        <v>937</v>
      </c>
      <c r="AY5875">
        <v>174</v>
      </c>
      <c r="AZ5875">
        <v>6240</v>
      </c>
      <c r="BA5875" t="s">
        <v>22068</v>
      </c>
      <c r="BB5875" t="s">
        <v>937</v>
      </c>
      <c r="BC5875">
        <v>174</v>
      </c>
      <c r="BD5875">
        <v>6240</v>
      </c>
      <c r="BE5875" t="s">
        <v>15220</v>
      </c>
      <c r="BF5875" t="s">
        <v>937</v>
      </c>
      <c r="BH5875">
        <v>177</v>
      </c>
      <c r="BI5875">
        <v>6240</v>
      </c>
      <c r="BJ5875" t="s">
        <v>8572</v>
      </c>
      <c r="BK5875" t="s">
        <v>937</v>
      </c>
    </row>
    <row r="5876" spans="43:63" x14ac:dyDescent="0.2">
      <c r="AQ5876">
        <v>172</v>
      </c>
      <c r="AR5876">
        <v>6250</v>
      </c>
      <c r="AS5876" t="s">
        <v>35815</v>
      </c>
      <c r="AT5876" t="s">
        <v>936</v>
      </c>
      <c r="AU5876">
        <v>172</v>
      </c>
      <c r="AV5876">
        <v>6250</v>
      </c>
      <c r="AW5876" t="s">
        <v>28917</v>
      </c>
      <c r="AX5876" t="s">
        <v>936</v>
      </c>
      <c r="AY5876">
        <v>174</v>
      </c>
      <c r="AZ5876">
        <v>6250</v>
      </c>
      <c r="BA5876" t="s">
        <v>22069</v>
      </c>
      <c r="BB5876" t="s">
        <v>936</v>
      </c>
      <c r="BC5876">
        <v>174</v>
      </c>
      <c r="BD5876">
        <v>6250</v>
      </c>
      <c r="BE5876" t="s">
        <v>15221</v>
      </c>
      <c r="BF5876" t="s">
        <v>936</v>
      </c>
      <c r="BH5876">
        <v>177</v>
      </c>
      <c r="BI5876">
        <v>6250</v>
      </c>
      <c r="BJ5876" t="s">
        <v>8573</v>
      </c>
      <c r="BK5876" t="s">
        <v>936</v>
      </c>
    </row>
    <row r="5877" spans="43:63" x14ac:dyDescent="0.2">
      <c r="AQ5877">
        <v>172</v>
      </c>
      <c r="AR5877">
        <v>6256</v>
      </c>
      <c r="AS5877" t="s">
        <v>35816</v>
      </c>
      <c r="AT5877" t="s">
        <v>936</v>
      </c>
      <c r="AU5877">
        <v>172</v>
      </c>
      <c r="AV5877">
        <v>6256</v>
      </c>
      <c r="AW5877" t="s">
        <v>28918</v>
      </c>
      <c r="AX5877" t="s">
        <v>936</v>
      </c>
      <c r="AY5877">
        <v>174</v>
      </c>
      <c r="AZ5877">
        <v>6256</v>
      </c>
      <c r="BA5877" t="s">
        <v>22070</v>
      </c>
      <c r="BB5877" t="s">
        <v>936</v>
      </c>
      <c r="BC5877">
        <v>174</v>
      </c>
      <c r="BD5877">
        <v>6256</v>
      </c>
      <c r="BE5877" t="s">
        <v>15222</v>
      </c>
      <c r="BF5877" t="s">
        <v>936</v>
      </c>
      <c r="BH5877">
        <v>177</v>
      </c>
      <c r="BI5877">
        <v>6256</v>
      </c>
      <c r="BJ5877" t="s">
        <v>8574</v>
      </c>
      <c r="BK5877" t="s">
        <v>936</v>
      </c>
    </row>
    <row r="5878" spans="43:63" x14ac:dyDescent="0.2">
      <c r="AQ5878">
        <v>172</v>
      </c>
      <c r="AR5878">
        <v>6260</v>
      </c>
      <c r="AS5878" t="s">
        <v>35817</v>
      </c>
      <c r="AT5878" t="s">
        <v>937</v>
      </c>
      <c r="AU5878">
        <v>172</v>
      </c>
      <c r="AV5878">
        <v>6260</v>
      </c>
      <c r="AW5878" t="s">
        <v>28919</v>
      </c>
      <c r="AX5878" t="s">
        <v>937</v>
      </c>
      <c r="AY5878">
        <v>174</v>
      </c>
      <c r="AZ5878">
        <v>6260</v>
      </c>
      <c r="BA5878" t="s">
        <v>22071</v>
      </c>
      <c r="BB5878" t="s">
        <v>937</v>
      </c>
      <c r="BC5878">
        <v>174</v>
      </c>
      <c r="BD5878">
        <v>6260</v>
      </c>
      <c r="BE5878" t="s">
        <v>15223</v>
      </c>
      <c r="BF5878" t="s">
        <v>937</v>
      </c>
      <c r="BH5878">
        <v>177</v>
      </c>
      <c r="BI5878">
        <v>6260</v>
      </c>
      <c r="BJ5878" t="s">
        <v>8575</v>
      </c>
      <c r="BK5878" t="s">
        <v>937</v>
      </c>
    </row>
    <row r="5879" spans="43:63" x14ac:dyDescent="0.2">
      <c r="AQ5879">
        <v>172</v>
      </c>
      <c r="AR5879">
        <v>6270</v>
      </c>
      <c r="AS5879" t="s">
        <v>35818</v>
      </c>
      <c r="AT5879" t="s">
        <v>937</v>
      </c>
      <c r="AU5879">
        <v>172</v>
      </c>
      <c r="AV5879">
        <v>6270</v>
      </c>
      <c r="AW5879" t="s">
        <v>28920</v>
      </c>
      <c r="AX5879" t="s">
        <v>937</v>
      </c>
      <c r="AY5879">
        <v>174</v>
      </c>
      <c r="AZ5879">
        <v>6270</v>
      </c>
      <c r="BA5879" t="s">
        <v>22072</v>
      </c>
      <c r="BB5879" t="s">
        <v>937</v>
      </c>
      <c r="BC5879">
        <v>174</v>
      </c>
      <c r="BD5879">
        <v>6270</v>
      </c>
      <c r="BE5879" t="s">
        <v>15224</v>
      </c>
      <c r="BF5879" t="s">
        <v>937</v>
      </c>
      <c r="BH5879">
        <v>177</v>
      </c>
      <c r="BI5879">
        <v>6270</v>
      </c>
      <c r="BJ5879" t="s">
        <v>8576</v>
      </c>
      <c r="BK5879" t="s">
        <v>937</v>
      </c>
    </row>
    <row r="5880" spans="43:63" x14ac:dyDescent="0.2">
      <c r="AQ5880">
        <v>172</v>
      </c>
      <c r="AR5880">
        <v>6280</v>
      </c>
      <c r="AS5880" t="s">
        <v>35819</v>
      </c>
      <c r="AT5880" t="s">
        <v>936</v>
      </c>
      <c r="AU5880">
        <v>172</v>
      </c>
      <c r="AV5880">
        <v>6280</v>
      </c>
      <c r="AW5880" t="s">
        <v>28921</v>
      </c>
      <c r="AX5880" t="s">
        <v>936</v>
      </c>
      <c r="AY5880">
        <v>174</v>
      </c>
      <c r="AZ5880">
        <v>6280</v>
      </c>
      <c r="BA5880" t="s">
        <v>22073</v>
      </c>
      <c r="BB5880" t="s">
        <v>936</v>
      </c>
      <c r="BC5880">
        <v>174</v>
      </c>
      <c r="BD5880">
        <v>6280</v>
      </c>
      <c r="BE5880" t="s">
        <v>15225</v>
      </c>
      <c r="BF5880" t="s">
        <v>936</v>
      </c>
      <c r="BH5880">
        <v>177</v>
      </c>
      <c r="BI5880">
        <v>6280</v>
      </c>
      <c r="BJ5880" t="s">
        <v>8577</v>
      </c>
      <c r="BK5880" t="s">
        <v>936</v>
      </c>
    </row>
    <row r="5881" spans="43:63" x14ac:dyDescent="0.2">
      <c r="AQ5881">
        <v>172</v>
      </c>
      <c r="AR5881">
        <v>6290</v>
      </c>
      <c r="AS5881" t="s">
        <v>35820</v>
      </c>
      <c r="AT5881" t="s">
        <v>936</v>
      </c>
      <c r="AU5881">
        <v>172</v>
      </c>
      <c r="AV5881">
        <v>6290</v>
      </c>
      <c r="AW5881" t="s">
        <v>28922</v>
      </c>
      <c r="AX5881" t="s">
        <v>936</v>
      </c>
      <c r="AY5881">
        <v>174</v>
      </c>
      <c r="AZ5881">
        <v>6290</v>
      </c>
      <c r="BA5881" t="s">
        <v>22074</v>
      </c>
      <c r="BB5881" t="s">
        <v>937</v>
      </c>
      <c r="BC5881">
        <v>174</v>
      </c>
      <c r="BD5881">
        <v>6290</v>
      </c>
      <c r="BE5881" t="s">
        <v>15226</v>
      </c>
      <c r="BF5881" t="s">
        <v>937</v>
      </c>
      <c r="BH5881">
        <v>177</v>
      </c>
      <c r="BI5881">
        <v>6290</v>
      </c>
      <c r="BJ5881" t="s">
        <v>8578</v>
      </c>
      <c r="BK5881" t="s">
        <v>936</v>
      </c>
    </row>
    <row r="5882" spans="43:63" x14ac:dyDescent="0.2">
      <c r="AQ5882">
        <v>172</v>
      </c>
      <c r="AR5882">
        <v>6300</v>
      </c>
      <c r="AS5882" t="s">
        <v>35821</v>
      </c>
      <c r="AT5882" t="s">
        <v>938</v>
      </c>
      <c r="AU5882">
        <v>172</v>
      </c>
      <c r="AV5882">
        <v>6300</v>
      </c>
      <c r="AW5882" t="s">
        <v>28923</v>
      </c>
      <c r="AX5882" t="s">
        <v>938</v>
      </c>
      <c r="AY5882">
        <v>174</v>
      </c>
      <c r="AZ5882">
        <v>6300</v>
      </c>
      <c r="BA5882" t="s">
        <v>22075</v>
      </c>
      <c r="BB5882" t="s">
        <v>938</v>
      </c>
      <c r="BC5882">
        <v>174</v>
      </c>
      <c r="BD5882">
        <v>6300</v>
      </c>
      <c r="BE5882" t="s">
        <v>15227</v>
      </c>
      <c r="BF5882" t="s">
        <v>938</v>
      </c>
      <c r="BH5882">
        <v>177</v>
      </c>
      <c r="BI5882">
        <v>6300</v>
      </c>
      <c r="BJ5882" t="s">
        <v>8579</v>
      </c>
      <c r="BK5882" t="s">
        <v>936</v>
      </c>
    </row>
    <row r="5883" spans="43:63" x14ac:dyDescent="0.2">
      <c r="AQ5883">
        <v>172</v>
      </c>
      <c r="AR5883">
        <v>6310</v>
      </c>
      <c r="AS5883" t="s">
        <v>35822</v>
      </c>
      <c r="AT5883" t="s">
        <v>938</v>
      </c>
      <c r="AU5883">
        <v>172</v>
      </c>
      <c r="AV5883">
        <v>6310</v>
      </c>
      <c r="AW5883" t="s">
        <v>28924</v>
      </c>
      <c r="AX5883" t="s">
        <v>938</v>
      </c>
      <c r="AY5883">
        <v>174</v>
      </c>
      <c r="AZ5883">
        <v>6310</v>
      </c>
      <c r="BA5883" t="s">
        <v>22076</v>
      </c>
      <c r="BB5883" t="s">
        <v>938</v>
      </c>
      <c r="BC5883">
        <v>174</v>
      </c>
      <c r="BD5883">
        <v>6310</v>
      </c>
      <c r="BE5883" t="s">
        <v>15228</v>
      </c>
      <c r="BF5883" t="s">
        <v>938</v>
      </c>
      <c r="BH5883">
        <v>177</v>
      </c>
      <c r="BI5883">
        <v>6310</v>
      </c>
      <c r="BJ5883" t="s">
        <v>8580</v>
      </c>
      <c r="BK5883" t="s">
        <v>936</v>
      </c>
    </row>
    <row r="5884" spans="43:63" x14ac:dyDescent="0.2">
      <c r="AQ5884">
        <v>172</v>
      </c>
      <c r="AR5884">
        <v>6320</v>
      </c>
      <c r="AS5884" t="s">
        <v>35823</v>
      </c>
      <c r="AT5884" t="s">
        <v>938</v>
      </c>
      <c r="AU5884">
        <v>172</v>
      </c>
      <c r="AV5884">
        <v>6320</v>
      </c>
      <c r="AW5884" t="s">
        <v>28925</v>
      </c>
      <c r="AX5884" t="s">
        <v>938</v>
      </c>
      <c r="AY5884">
        <v>174</v>
      </c>
      <c r="AZ5884">
        <v>6320</v>
      </c>
      <c r="BA5884" t="s">
        <v>22077</v>
      </c>
      <c r="BB5884" t="s">
        <v>938</v>
      </c>
      <c r="BC5884">
        <v>174</v>
      </c>
      <c r="BD5884">
        <v>6320</v>
      </c>
      <c r="BE5884" t="s">
        <v>15229</v>
      </c>
      <c r="BF5884" t="s">
        <v>938</v>
      </c>
      <c r="BH5884">
        <v>177</v>
      </c>
      <c r="BI5884">
        <v>6320</v>
      </c>
      <c r="BJ5884" t="s">
        <v>8581</v>
      </c>
      <c r="BK5884" t="s">
        <v>936</v>
      </c>
    </row>
    <row r="5885" spans="43:63" x14ac:dyDescent="0.2">
      <c r="AQ5885">
        <v>172</v>
      </c>
      <c r="AR5885">
        <v>6330</v>
      </c>
      <c r="AS5885" t="s">
        <v>35824</v>
      </c>
      <c r="AT5885" t="s">
        <v>936</v>
      </c>
      <c r="AU5885">
        <v>172</v>
      </c>
      <c r="AV5885">
        <v>6330</v>
      </c>
      <c r="AW5885" t="s">
        <v>28926</v>
      </c>
      <c r="AX5885" t="s">
        <v>936</v>
      </c>
      <c r="AY5885">
        <v>174</v>
      </c>
      <c r="AZ5885">
        <v>6330</v>
      </c>
      <c r="BA5885" t="s">
        <v>22078</v>
      </c>
      <c r="BB5885" t="s">
        <v>937</v>
      </c>
      <c r="BC5885">
        <v>174</v>
      </c>
      <c r="BD5885">
        <v>6330</v>
      </c>
      <c r="BE5885" t="s">
        <v>15230</v>
      </c>
      <c r="BF5885" t="s">
        <v>937</v>
      </c>
      <c r="BH5885">
        <v>177</v>
      </c>
      <c r="BI5885">
        <v>6330</v>
      </c>
      <c r="BJ5885" t="s">
        <v>8582</v>
      </c>
      <c r="BK5885" t="s">
        <v>936</v>
      </c>
    </row>
    <row r="5886" spans="43:63" x14ac:dyDescent="0.2">
      <c r="AQ5886">
        <v>172</v>
      </c>
      <c r="AR5886">
        <v>6340</v>
      </c>
      <c r="AS5886" t="s">
        <v>35825</v>
      </c>
      <c r="AT5886" t="s">
        <v>936</v>
      </c>
      <c r="AU5886">
        <v>172</v>
      </c>
      <c r="AV5886">
        <v>6340</v>
      </c>
      <c r="AW5886" t="s">
        <v>28927</v>
      </c>
      <c r="AX5886" t="s">
        <v>936</v>
      </c>
      <c r="AY5886">
        <v>174</v>
      </c>
      <c r="AZ5886">
        <v>6340</v>
      </c>
      <c r="BA5886" t="s">
        <v>22079</v>
      </c>
      <c r="BB5886" t="s">
        <v>936</v>
      </c>
      <c r="BC5886">
        <v>174</v>
      </c>
      <c r="BD5886">
        <v>6340</v>
      </c>
      <c r="BE5886" t="s">
        <v>15231</v>
      </c>
      <c r="BF5886" t="s">
        <v>936</v>
      </c>
      <c r="BH5886">
        <v>177</v>
      </c>
      <c r="BI5886">
        <v>6340</v>
      </c>
      <c r="BJ5886" t="s">
        <v>8583</v>
      </c>
      <c r="BK5886" t="s">
        <v>936</v>
      </c>
    </row>
    <row r="5887" spans="43:63" x14ac:dyDescent="0.2">
      <c r="AQ5887">
        <v>172</v>
      </c>
      <c r="AR5887">
        <v>6350</v>
      </c>
      <c r="AS5887" t="s">
        <v>35826</v>
      </c>
      <c r="AT5887" t="s">
        <v>936</v>
      </c>
      <c r="AU5887">
        <v>172</v>
      </c>
      <c r="AV5887">
        <v>6350</v>
      </c>
      <c r="AW5887" t="s">
        <v>28928</v>
      </c>
      <c r="AX5887" t="s">
        <v>936</v>
      </c>
      <c r="AY5887">
        <v>174</v>
      </c>
      <c r="AZ5887">
        <v>6350</v>
      </c>
      <c r="BA5887" t="s">
        <v>22080</v>
      </c>
      <c r="BB5887" t="s">
        <v>936</v>
      </c>
      <c r="BC5887">
        <v>174</v>
      </c>
      <c r="BD5887">
        <v>6350</v>
      </c>
      <c r="BE5887" t="s">
        <v>15232</v>
      </c>
      <c r="BF5887" t="s">
        <v>936</v>
      </c>
      <c r="BH5887">
        <v>177</v>
      </c>
      <c r="BI5887">
        <v>6350</v>
      </c>
      <c r="BJ5887" t="s">
        <v>8584</v>
      </c>
      <c r="BK5887" t="s">
        <v>936</v>
      </c>
    </row>
    <row r="5888" spans="43:63" x14ac:dyDescent="0.2">
      <c r="AQ5888">
        <v>172</v>
      </c>
      <c r="AR5888">
        <v>6360</v>
      </c>
      <c r="AS5888" t="s">
        <v>35827</v>
      </c>
      <c r="AT5888" t="s">
        <v>936</v>
      </c>
      <c r="AU5888">
        <v>172</v>
      </c>
      <c r="AV5888">
        <v>6360</v>
      </c>
      <c r="AW5888" t="s">
        <v>28929</v>
      </c>
      <c r="AX5888" t="s">
        <v>936</v>
      </c>
      <c r="AY5888">
        <v>174</v>
      </c>
      <c r="AZ5888">
        <v>6360</v>
      </c>
      <c r="BA5888" t="s">
        <v>22081</v>
      </c>
      <c r="BB5888" t="s">
        <v>936</v>
      </c>
      <c r="BC5888">
        <v>174</v>
      </c>
      <c r="BD5888">
        <v>6360</v>
      </c>
      <c r="BE5888" t="s">
        <v>15233</v>
      </c>
      <c r="BF5888" t="s">
        <v>936</v>
      </c>
      <c r="BH5888">
        <v>177</v>
      </c>
      <c r="BI5888">
        <v>6360</v>
      </c>
      <c r="BJ5888" t="s">
        <v>8585</v>
      </c>
      <c r="BK5888" t="s">
        <v>936</v>
      </c>
    </row>
    <row r="5889" spans="43:63" x14ac:dyDescent="0.2">
      <c r="AQ5889">
        <v>172</v>
      </c>
      <c r="AR5889">
        <v>7205</v>
      </c>
      <c r="AS5889" t="s">
        <v>35828</v>
      </c>
      <c r="AT5889" t="s">
        <v>939</v>
      </c>
      <c r="AU5889">
        <v>172</v>
      </c>
      <c r="AV5889">
        <v>7205</v>
      </c>
      <c r="AW5889" t="s">
        <v>28930</v>
      </c>
      <c r="AX5889" t="s">
        <v>939</v>
      </c>
      <c r="AY5889">
        <v>174</v>
      </c>
      <c r="AZ5889">
        <v>7205</v>
      </c>
      <c r="BA5889" t="s">
        <v>22082</v>
      </c>
      <c r="BB5889" t="s">
        <v>937</v>
      </c>
      <c r="BC5889">
        <v>174</v>
      </c>
      <c r="BD5889">
        <v>7205</v>
      </c>
      <c r="BE5889" t="s">
        <v>15234</v>
      </c>
      <c r="BF5889" t="s">
        <v>937</v>
      </c>
      <c r="BH5889">
        <v>177</v>
      </c>
      <c r="BI5889">
        <v>7205</v>
      </c>
      <c r="BJ5889" t="s">
        <v>8586</v>
      </c>
      <c r="BK5889" t="s">
        <v>939</v>
      </c>
    </row>
    <row r="5890" spans="43:63" x14ac:dyDescent="0.2">
      <c r="AQ5890">
        <v>172</v>
      </c>
      <c r="AR5890">
        <v>7206</v>
      </c>
      <c r="AS5890" t="s">
        <v>35829</v>
      </c>
      <c r="AT5890" t="s">
        <v>936</v>
      </c>
      <c r="AU5890">
        <v>172</v>
      </c>
      <c r="AV5890">
        <v>7206</v>
      </c>
      <c r="AW5890" t="s">
        <v>28931</v>
      </c>
      <c r="AX5890" t="s">
        <v>936</v>
      </c>
      <c r="AY5890">
        <v>174</v>
      </c>
      <c r="AZ5890">
        <v>7206</v>
      </c>
      <c r="BA5890" t="s">
        <v>22083</v>
      </c>
      <c r="BB5890" t="s">
        <v>936</v>
      </c>
      <c r="BC5890">
        <v>174</v>
      </c>
      <c r="BD5890">
        <v>7206</v>
      </c>
      <c r="BE5890" t="s">
        <v>15235</v>
      </c>
      <c r="BF5890" t="s">
        <v>936</v>
      </c>
      <c r="BH5890">
        <v>177</v>
      </c>
      <c r="BI5890">
        <v>7206</v>
      </c>
      <c r="BJ5890" t="s">
        <v>8587</v>
      </c>
      <c r="BK5890" t="s">
        <v>936</v>
      </c>
    </row>
    <row r="5891" spans="43:63" x14ac:dyDescent="0.2">
      <c r="AQ5891">
        <v>172</v>
      </c>
      <c r="AR5891">
        <v>7207</v>
      </c>
      <c r="AS5891" t="s">
        <v>35830</v>
      </c>
      <c r="AT5891" t="s">
        <v>936</v>
      </c>
      <c r="AU5891">
        <v>172</v>
      </c>
      <c r="AV5891">
        <v>7207</v>
      </c>
      <c r="AW5891" t="s">
        <v>28932</v>
      </c>
      <c r="AX5891" t="s">
        <v>936</v>
      </c>
      <c r="AY5891">
        <v>174</v>
      </c>
      <c r="AZ5891">
        <v>7207</v>
      </c>
      <c r="BA5891" t="s">
        <v>22084</v>
      </c>
      <c r="BB5891" t="s">
        <v>936</v>
      </c>
      <c r="BC5891">
        <v>174</v>
      </c>
      <c r="BD5891">
        <v>7207</v>
      </c>
      <c r="BE5891" t="s">
        <v>15236</v>
      </c>
      <c r="BF5891" t="s">
        <v>936</v>
      </c>
      <c r="BH5891">
        <v>177</v>
      </c>
      <c r="BI5891">
        <v>7207</v>
      </c>
      <c r="BJ5891" t="s">
        <v>8588</v>
      </c>
      <c r="BK5891" t="s">
        <v>936</v>
      </c>
    </row>
    <row r="5892" spans="43:63" x14ac:dyDescent="0.2">
      <c r="AQ5892">
        <v>172</v>
      </c>
      <c r="AR5892">
        <v>7210</v>
      </c>
      <c r="AS5892" t="s">
        <v>35831</v>
      </c>
      <c r="AT5892" t="s">
        <v>937</v>
      </c>
      <c r="AU5892">
        <v>172</v>
      </c>
      <c r="AV5892">
        <v>7210</v>
      </c>
      <c r="AW5892" t="s">
        <v>28933</v>
      </c>
      <c r="AX5892" t="s">
        <v>937</v>
      </c>
      <c r="AY5892">
        <v>174</v>
      </c>
      <c r="AZ5892">
        <v>7210</v>
      </c>
      <c r="BA5892" t="s">
        <v>22085</v>
      </c>
      <c r="BB5892" t="s">
        <v>937</v>
      </c>
      <c r="BC5892">
        <v>174</v>
      </c>
      <c r="BD5892">
        <v>7210</v>
      </c>
      <c r="BE5892" t="s">
        <v>15237</v>
      </c>
      <c r="BF5892" t="s">
        <v>937</v>
      </c>
      <c r="BH5892">
        <v>177</v>
      </c>
      <c r="BI5892">
        <v>7210</v>
      </c>
      <c r="BJ5892" t="s">
        <v>8589</v>
      </c>
      <c r="BK5892" t="s">
        <v>937</v>
      </c>
    </row>
    <row r="5893" spans="43:63" x14ac:dyDescent="0.2">
      <c r="AQ5893">
        <v>172</v>
      </c>
      <c r="AR5893">
        <v>8073</v>
      </c>
      <c r="AS5893" t="s">
        <v>35832</v>
      </c>
      <c r="AT5893" t="s">
        <v>936</v>
      </c>
      <c r="AU5893">
        <v>172</v>
      </c>
      <c r="AV5893">
        <v>8073</v>
      </c>
      <c r="AW5893" t="s">
        <v>28934</v>
      </c>
      <c r="AX5893" t="s">
        <v>936</v>
      </c>
      <c r="AY5893">
        <v>174</v>
      </c>
      <c r="AZ5893">
        <v>8073</v>
      </c>
      <c r="BA5893" t="s">
        <v>22086</v>
      </c>
      <c r="BB5893" t="s">
        <v>936</v>
      </c>
      <c r="BC5893">
        <v>174</v>
      </c>
      <c r="BD5893">
        <v>8073</v>
      </c>
      <c r="BE5893" t="s">
        <v>15238</v>
      </c>
      <c r="BF5893" t="s">
        <v>936</v>
      </c>
      <c r="BH5893">
        <v>177</v>
      </c>
      <c r="BI5893">
        <v>8073</v>
      </c>
      <c r="BJ5893" t="s">
        <v>8590</v>
      </c>
      <c r="BK5893" t="s">
        <v>936</v>
      </c>
    </row>
    <row r="5894" spans="43:63" x14ac:dyDescent="0.2">
      <c r="AQ5894">
        <v>172</v>
      </c>
      <c r="AR5894">
        <v>8074</v>
      </c>
      <c r="AS5894" t="s">
        <v>35833</v>
      </c>
      <c r="AT5894" t="s">
        <v>937</v>
      </c>
      <c r="AU5894">
        <v>172</v>
      </c>
      <c r="AV5894">
        <v>8074</v>
      </c>
      <c r="AW5894" t="s">
        <v>28935</v>
      </c>
      <c r="AX5894" t="s">
        <v>937</v>
      </c>
      <c r="AY5894">
        <v>174</v>
      </c>
      <c r="AZ5894">
        <v>8074</v>
      </c>
      <c r="BA5894" t="s">
        <v>22087</v>
      </c>
      <c r="BB5894" t="s">
        <v>937</v>
      </c>
      <c r="BC5894">
        <v>174</v>
      </c>
      <c r="BD5894">
        <v>8074</v>
      </c>
      <c r="BE5894" t="s">
        <v>15239</v>
      </c>
      <c r="BF5894" t="s">
        <v>937</v>
      </c>
      <c r="BH5894">
        <v>177</v>
      </c>
      <c r="BI5894">
        <v>8074</v>
      </c>
      <c r="BJ5894" t="s">
        <v>8591</v>
      </c>
      <c r="BK5894" t="s">
        <v>937</v>
      </c>
    </row>
    <row r="5895" spans="43:63" x14ac:dyDescent="0.2">
      <c r="AQ5895">
        <v>172</v>
      </c>
      <c r="AR5895">
        <v>8075</v>
      </c>
      <c r="AS5895" t="s">
        <v>35834</v>
      </c>
      <c r="AT5895" t="s">
        <v>936</v>
      </c>
      <c r="AU5895">
        <v>172</v>
      </c>
      <c r="AV5895">
        <v>8075</v>
      </c>
      <c r="AW5895" t="s">
        <v>28936</v>
      </c>
      <c r="AX5895" t="s">
        <v>936</v>
      </c>
      <c r="AY5895">
        <v>174</v>
      </c>
      <c r="AZ5895">
        <v>8075</v>
      </c>
      <c r="BA5895" t="s">
        <v>22088</v>
      </c>
      <c r="BB5895" t="s">
        <v>937</v>
      </c>
      <c r="BC5895">
        <v>174</v>
      </c>
      <c r="BD5895">
        <v>8075</v>
      </c>
      <c r="BE5895" t="s">
        <v>15240</v>
      </c>
      <c r="BF5895" t="s">
        <v>937</v>
      </c>
      <c r="BH5895">
        <v>177</v>
      </c>
      <c r="BI5895">
        <v>8075</v>
      </c>
      <c r="BJ5895" t="s">
        <v>8592</v>
      </c>
      <c r="BK5895" t="s">
        <v>936</v>
      </c>
    </row>
    <row r="5896" spans="43:63" x14ac:dyDescent="0.2">
      <c r="AQ5896">
        <v>172</v>
      </c>
      <c r="AR5896">
        <v>8076</v>
      </c>
      <c r="AS5896" t="s">
        <v>35835</v>
      </c>
      <c r="AT5896" t="s">
        <v>937</v>
      </c>
      <c r="AU5896">
        <v>172</v>
      </c>
      <c r="AV5896">
        <v>8076</v>
      </c>
      <c r="AW5896" t="s">
        <v>28937</v>
      </c>
      <c r="AX5896" t="s">
        <v>937</v>
      </c>
      <c r="AY5896">
        <v>174</v>
      </c>
      <c r="AZ5896">
        <v>8076</v>
      </c>
      <c r="BA5896" t="s">
        <v>22089</v>
      </c>
      <c r="BB5896" t="s">
        <v>938</v>
      </c>
      <c r="BC5896">
        <v>174</v>
      </c>
      <c r="BD5896">
        <v>8076</v>
      </c>
      <c r="BE5896" t="s">
        <v>15241</v>
      </c>
      <c r="BF5896" t="s">
        <v>938</v>
      </c>
      <c r="BH5896">
        <v>177</v>
      </c>
      <c r="BI5896">
        <v>8076</v>
      </c>
      <c r="BJ5896" t="s">
        <v>8593</v>
      </c>
      <c r="BK5896" t="s">
        <v>937</v>
      </c>
    </row>
    <row r="5897" spans="43:63" x14ac:dyDescent="0.2">
      <c r="AQ5897">
        <v>172</v>
      </c>
      <c r="AR5897">
        <v>8077</v>
      </c>
      <c r="AS5897" t="s">
        <v>35836</v>
      </c>
      <c r="AT5897" t="s">
        <v>937</v>
      </c>
      <c r="AU5897">
        <v>172</v>
      </c>
      <c r="AV5897">
        <v>8077</v>
      </c>
      <c r="AW5897" t="s">
        <v>28938</v>
      </c>
      <c r="AX5897" t="s">
        <v>937</v>
      </c>
      <c r="AY5897">
        <v>174</v>
      </c>
      <c r="AZ5897">
        <v>8077</v>
      </c>
      <c r="BA5897" t="s">
        <v>22090</v>
      </c>
      <c r="BB5897" t="s">
        <v>937</v>
      </c>
      <c r="BC5897">
        <v>174</v>
      </c>
      <c r="BD5897">
        <v>8077</v>
      </c>
      <c r="BE5897" t="s">
        <v>15242</v>
      </c>
      <c r="BF5897" t="s">
        <v>937</v>
      </c>
      <c r="BH5897">
        <v>177</v>
      </c>
      <c r="BI5897">
        <v>8077</v>
      </c>
      <c r="BJ5897" t="s">
        <v>8594</v>
      </c>
      <c r="BK5897" t="s">
        <v>937</v>
      </c>
    </row>
    <row r="5898" spans="43:63" x14ac:dyDescent="0.2">
      <c r="AQ5898">
        <v>172</v>
      </c>
      <c r="AR5898">
        <v>8078</v>
      </c>
      <c r="AS5898" t="s">
        <v>35837</v>
      </c>
      <c r="AT5898" t="s">
        <v>937</v>
      </c>
      <c r="AU5898">
        <v>172</v>
      </c>
      <c r="AV5898">
        <v>8078</v>
      </c>
      <c r="AW5898" t="s">
        <v>28939</v>
      </c>
      <c r="AX5898" t="s">
        <v>937</v>
      </c>
      <c r="AY5898">
        <v>174</v>
      </c>
      <c r="AZ5898">
        <v>8078</v>
      </c>
      <c r="BA5898" t="s">
        <v>22091</v>
      </c>
      <c r="BB5898" t="s">
        <v>937</v>
      </c>
      <c r="BC5898">
        <v>174</v>
      </c>
      <c r="BD5898">
        <v>8078</v>
      </c>
      <c r="BE5898" t="s">
        <v>15243</v>
      </c>
      <c r="BF5898" t="s">
        <v>937</v>
      </c>
      <c r="BH5898">
        <v>177</v>
      </c>
      <c r="BI5898">
        <v>8078</v>
      </c>
      <c r="BJ5898" t="s">
        <v>8595</v>
      </c>
      <c r="BK5898" t="s">
        <v>937</v>
      </c>
    </row>
    <row r="5899" spans="43:63" x14ac:dyDescent="0.2">
      <c r="AQ5899">
        <v>172</v>
      </c>
      <c r="AR5899">
        <v>8079</v>
      </c>
      <c r="AS5899" t="s">
        <v>35838</v>
      </c>
      <c r="AT5899" t="s">
        <v>937</v>
      </c>
      <c r="AU5899">
        <v>172</v>
      </c>
      <c r="AV5899">
        <v>8079</v>
      </c>
      <c r="AW5899" t="s">
        <v>28940</v>
      </c>
      <c r="AX5899" t="s">
        <v>937</v>
      </c>
      <c r="AY5899">
        <v>174</v>
      </c>
      <c r="AZ5899">
        <v>8079</v>
      </c>
      <c r="BA5899" t="s">
        <v>22092</v>
      </c>
      <c r="BB5899" t="s">
        <v>937</v>
      </c>
      <c r="BC5899">
        <v>174</v>
      </c>
      <c r="BD5899">
        <v>8079</v>
      </c>
      <c r="BE5899" t="s">
        <v>15244</v>
      </c>
      <c r="BF5899" t="s">
        <v>937</v>
      </c>
      <c r="BH5899">
        <v>177</v>
      </c>
      <c r="BI5899">
        <v>8079</v>
      </c>
      <c r="BJ5899" t="s">
        <v>8596</v>
      </c>
      <c r="BK5899" t="s">
        <v>937</v>
      </c>
    </row>
    <row r="5900" spans="43:63" x14ac:dyDescent="0.2">
      <c r="AQ5900">
        <v>172</v>
      </c>
      <c r="AR5900">
        <v>8080</v>
      </c>
      <c r="AS5900" t="s">
        <v>35839</v>
      </c>
      <c r="AT5900" t="s">
        <v>938</v>
      </c>
      <c r="AU5900">
        <v>172</v>
      </c>
      <c r="AV5900">
        <v>8080</v>
      </c>
      <c r="AW5900" t="s">
        <v>28941</v>
      </c>
      <c r="AX5900" t="s">
        <v>938</v>
      </c>
      <c r="AY5900">
        <v>174</v>
      </c>
      <c r="AZ5900">
        <v>8080</v>
      </c>
      <c r="BA5900" t="s">
        <v>22093</v>
      </c>
      <c r="BB5900" t="s">
        <v>937</v>
      </c>
      <c r="BC5900">
        <v>174</v>
      </c>
      <c r="BD5900">
        <v>8080</v>
      </c>
      <c r="BE5900" t="s">
        <v>15245</v>
      </c>
      <c r="BF5900" t="s">
        <v>937</v>
      </c>
      <c r="BH5900">
        <v>177</v>
      </c>
      <c r="BI5900">
        <v>8080</v>
      </c>
      <c r="BJ5900" t="s">
        <v>8597</v>
      </c>
      <c r="BK5900" t="s">
        <v>938</v>
      </c>
    </row>
    <row r="5901" spans="43:63" x14ac:dyDescent="0.2">
      <c r="AQ5901">
        <v>172</v>
      </c>
      <c r="AR5901">
        <v>8081</v>
      </c>
      <c r="AS5901" t="s">
        <v>35840</v>
      </c>
      <c r="AT5901" t="s">
        <v>937</v>
      </c>
      <c r="AU5901">
        <v>172</v>
      </c>
      <c r="AV5901">
        <v>8081</v>
      </c>
      <c r="AW5901" t="s">
        <v>28942</v>
      </c>
      <c r="AX5901" t="s">
        <v>937</v>
      </c>
      <c r="AY5901">
        <v>174</v>
      </c>
      <c r="AZ5901">
        <v>8081</v>
      </c>
      <c r="BA5901" t="s">
        <v>22094</v>
      </c>
      <c r="BB5901" t="s">
        <v>937</v>
      </c>
      <c r="BC5901">
        <v>174</v>
      </c>
      <c r="BD5901">
        <v>8081</v>
      </c>
      <c r="BE5901" t="s">
        <v>15246</v>
      </c>
      <c r="BF5901" t="s">
        <v>937</v>
      </c>
      <c r="BH5901">
        <v>177</v>
      </c>
      <c r="BI5901">
        <v>8081</v>
      </c>
      <c r="BJ5901" t="s">
        <v>8598</v>
      </c>
      <c r="BK5901" t="s">
        <v>937</v>
      </c>
    </row>
    <row r="5902" spans="43:63" x14ac:dyDescent="0.2">
      <c r="AQ5902">
        <v>172</v>
      </c>
      <c r="AR5902">
        <v>8082</v>
      </c>
      <c r="AS5902" t="s">
        <v>35841</v>
      </c>
      <c r="AT5902" t="s">
        <v>938</v>
      </c>
      <c r="AU5902">
        <v>172</v>
      </c>
      <c r="AV5902">
        <v>8082</v>
      </c>
      <c r="AW5902" t="s">
        <v>28943</v>
      </c>
      <c r="AX5902" t="s">
        <v>938</v>
      </c>
      <c r="AY5902">
        <v>174</v>
      </c>
      <c r="AZ5902">
        <v>8082</v>
      </c>
      <c r="BA5902" t="s">
        <v>22095</v>
      </c>
      <c r="BB5902" t="s">
        <v>938</v>
      </c>
      <c r="BC5902">
        <v>174</v>
      </c>
      <c r="BD5902">
        <v>8082</v>
      </c>
      <c r="BE5902" t="s">
        <v>15247</v>
      </c>
      <c r="BF5902" t="s">
        <v>938</v>
      </c>
      <c r="BH5902">
        <v>177</v>
      </c>
      <c r="BI5902">
        <v>8082</v>
      </c>
      <c r="BJ5902" t="s">
        <v>8599</v>
      </c>
      <c r="BK5902" t="s">
        <v>938</v>
      </c>
    </row>
    <row r="5903" spans="43:63" x14ac:dyDescent="0.2">
      <c r="AQ5903">
        <v>172</v>
      </c>
      <c r="AR5903">
        <v>8083</v>
      </c>
      <c r="AS5903" t="s">
        <v>35842</v>
      </c>
      <c r="AT5903" t="s">
        <v>937</v>
      </c>
      <c r="AU5903">
        <v>172</v>
      </c>
      <c r="AV5903">
        <v>8083</v>
      </c>
      <c r="AW5903" t="s">
        <v>28944</v>
      </c>
      <c r="AX5903" t="s">
        <v>937</v>
      </c>
      <c r="AY5903">
        <v>174</v>
      </c>
      <c r="AZ5903">
        <v>8083</v>
      </c>
      <c r="BA5903" t="s">
        <v>22096</v>
      </c>
      <c r="BB5903" t="s">
        <v>937</v>
      </c>
      <c r="BC5903">
        <v>174</v>
      </c>
      <c r="BD5903">
        <v>8083</v>
      </c>
      <c r="BE5903" t="s">
        <v>15248</v>
      </c>
      <c r="BF5903" t="s">
        <v>937</v>
      </c>
      <c r="BH5903">
        <v>177</v>
      </c>
      <c r="BI5903">
        <v>8083</v>
      </c>
      <c r="BJ5903" t="s">
        <v>8600</v>
      </c>
      <c r="BK5903" t="s">
        <v>937</v>
      </c>
    </row>
    <row r="5904" spans="43:63" x14ac:dyDescent="0.2">
      <c r="AQ5904">
        <v>172</v>
      </c>
      <c r="AR5904">
        <v>8084</v>
      </c>
      <c r="AS5904" t="s">
        <v>35843</v>
      </c>
      <c r="AT5904" t="s">
        <v>937</v>
      </c>
      <c r="AU5904">
        <v>172</v>
      </c>
      <c r="AV5904">
        <v>8084</v>
      </c>
      <c r="AW5904" t="s">
        <v>28945</v>
      </c>
      <c r="AX5904" t="s">
        <v>937</v>
      </c>
      <c r="AY5904">
        <v>174</v>
      </c>
      <c r="AZ5904">
        <v>8084</v>
      </c>
      <c r="BA5904" t="s">
        <v>22097</v>
      </c>
      <c r="BB5904" t="s">
        <v>937</v>
      </c>
      <c r="BC5904">
        <v>174</v>
      </c>
      <c r="BD5904">
        <v>8084</v>
      </c>
      <c r="BE5904" t="s">
        <v>15249</v>
      </c>
      <c r="BF5904" t="s">
        <v>937</v>
      </c>
      <c r="BH5904">
        <v>177</v>
      </c>
      <c r="BI5904">
        <v>8084</v>
      </c>
      <c r="BJ5904" t="s">
        <v>8601</v>
      </c>
      <c r="BK5904" t="s">
        <v>937</v>
      </c>
    </row>
    <row r="5905" spans="43:63" x14ac:dyDescent="0.2">
      <c r="AQ5905">
        <v>174</v>
      </c>
      <c r="AR5905">
        <v>6010</v>
      </c>
      <c r="AS5905" t="s">
        <v>35844</v>
      </c>
      <c r="AT5905" t="s">
        <v>937</v>
      </c>
      <c r="AU5905">
        <v>174</v>
      </c>
      <c r="AV5905">
        <v>6010</v>
      </c>
      <c r="AW5905" t="s">
        <v>28946</v>
      </c>
      <c r="AX5905" t="s">
        <v>937</v>
      </c>
      <c r="AY5905">
        <v>175</v>
      </c>
      <c r="AZ5905">
        <v>6010</v>
      </c>
      <c r="BA5905" t="s">
        <v>22098</v>
      </c>
      <c r="BB5905" t="s">
        <v>937</v>
      </c>
      <c r="BC5905">
        <v>175</v>
      </c>
      <c r="BD5905">
        <v>6010</v>
      </c>
      <c r="BE5905" t="s">
        <v>15250</v>
      </c>
      <c r="BF5905" t="s">
        <v>937</v>
      </c>
      <c r="BH5905">
        <v>180</v>
      </c>
      <c r="BI5905">
        <v>6010</v>
      </c>
      <c r="BJ5905" t="s">
        <v>8602</v>
      </c>
      <c r="BK5905" t="s">
        <v>937</v>
      </c>
    </row>
    <row r="5906" spans="43:63" x14ac:dyDescent="0.2">
      <c r="AQ5906">
        <v>174</v>
      </c>
      <c r="AR5906">
        <v>6020</v>
      </c>
      <c r="AS5906" t="s">
        <v>35845</v>
      </c>
      <c r="AT5906" t="s">
        <v>937</v>
      </c>
      <c r="AU5906">
        <v>174</v>
      </c>
      <c r="AV5906">
        <v>6020</v>
      </c>
      <c r="AW5906" t="s">
        <v>28947</v>
      </c>
      <c r="AX5906" t="s">
        <v>937</v>
      </c>
      <c r="AY5906">
        <v>175</v>
      </c>
      <c r="AZ5906">
        <v>6020</v>
      </c>
      <c r="BA5906" t="s">
        <v>22099</v>
      </c>
      <c r="BB5906" t="s">
        <v>937</v>
      </c>
      <c r="BC5906">
        <v>175</v>
      </c>
      <c r="BD5906">
        <v>6020</v>
      </c>
      <c r="BE5906" t="s">
        <v>15251</v>
      </c>
      <c r="BF5906" t="s">
        <v>937</v>
      </c>
      <c r="BH5906">
        <v>180</v>
      </c>
      <c r="BI5906">
        <v>6020</v>
      </c>
      <c r="BJ5906" t="s">
        <v>8603</v>
      </c>
      <c r="BK5906" t="s">
        <v>937</v>
      </c>
    </row>
    <row r="5907" spans="43:63" x14ac:dyDescent="0.2">
      <c r="AQ5907">
        <v>174</v>
      </c>
      <c r="AR5907">
        <v>6030</v>
      </c>
      <c r="AS5907" t="s">
        <v>35846</v>
      </c>
      <c r="AT5907" t="s">
        <v>937</v>
      </c>
      <c r="AU5907">
        <v>174</v>
      </c>
      <c r="AV5907">
        <v>6030</v>
      </c>
      <c r="AW5907" t="s">
        <v>28948</v>
      </c>
      <c r="AX5907" t="s">
        <v>937</v>
      </c>
      <c r="AY5907">
        <v>175</v>
      </c>
      <c r="AZ5907">
        <v>6030</v>
      </c>
      <c r="BA5907" t="s">
        <v>22100</v>
      </c>
      <c r="BB5907" t="s">
        <v>937</v>
      </c>
      <c r="BC5907">
        <v>175</v>
      </c>
      <c r="BD5907">
        <v>6030</v>
      </c>
      <c r="BE5907" t="s">
        <v>15252</v>
      </c>
      <c r="BF5907" t="s">
        <v>937</v>
      </c>
      <c r="BH5907">
        <v>180</v>
      </c>
      <c r="BI5907">
        <v>6030</v>
      </c>
      <c r="BJ5907" t="s">
        <v>8604</v>
      </c>
      <c r="BK5907" t="s">
        <v>937</v>
      </c>
    </row>
    <row r="5908" spans="43:63" x14ac:dyDescent="0.2">
      <c r="AQ5908">
        <v>174</v>
      </c>
      <c r="AR5908">
        <v>6040</v>
      </c>
      <c r="AS5908" t="s">
        <v>35847</v>
      </c>
      <c r="AT5908" t="s">
        <v>937</v>
      </c>
      <c r="AU5908">
        <v>174</v>
      </c>
      <c r="AV5908">
        <v>6040</v>
      </c>
      <c r="AW5908" t="s">
        <v>28949</v>
      </c>
      <c r="AX5908" t="s">
        <v>937</v>
      </c>
      <c r="AY5908">
        <v>175</v>
      </c>
      <c r="AZ5908">
        <v>6040</v>
      </c>
      <c r="BA5908" t="s">
        <v>22101</v>
      </c>
      <c r="BB5908" t="s">
        <v>937</v>
      </c>
      <c r="BC5908">
        <v>175</v>
      </c>
      <c r="BD5908">
        <v>6040</v>
      </c>
      <c r="BE5908" t="s">
        <v>15253</v>
      </c>
      <c r="BF5908" t="s">
        <v>937</v>
      </c>
      <c r="BH5908">
        <v>180</v>
      </c>
      <c r="BI5908">
        <v>6040</v>
      </c>
      <c r="BJ5908" t="s">
        <v>8605</v>
      </c>
      <c r="BK5908" t="s">
        <v>937</v>
      </c>
    </row>
    <row r="5909" spans="43:63" x14ac:dyDescent="0.2">
      <c r="AQ5909">
        <v>174</v>
      </c>
      <c r="AR5909">
        <v>6070</v>
      </c>
      <c r="AS5909" t="s">
        <v>35848</v>
      </c>
      <c r="AT5909" t="s">
        <v>937</v>
      </c>
      <c r="AU5909">
        <v>174</v>
      </c>
      <c r="AV5909">
        <v>6070</v>
      </c>
      <c r="AW5909" t="s">
        <v>28950</v>
      </c>
      <c r="AX5909" t="s">
        <v>937</v>
      </c>
      <c r="AY5909">
        <v>175</v>
      </c>
      <c r="AZ5909">
        <v>6070</v>
      </c>
      <c r="BA5909" t="s">
        <v>22102</v>
      </c>
      <c r="BB5909" t="s">
        <v>937</v>
      </c>
      <c r="BC5909">
        <v>175</v>
      </c>
      <c r="BD5909">
        <v>6070</v>
      </c>
      <c r="BE5909" t="s">
        <v>15254</v>
      </c>
      <c r="BF5909" t="s">
        <v>937</v>
      </c>
      <c r="BH5909">
        <v>180</v>
      </c>
      <c r="BI5909">
        <v>6070</v>
      </c>
      <c r="BJ5909" t="s">
        <v>8606</v>
      </c>
      <c r="BK5909" t="s">
        <v>936</v>
      </c>
    </row>
    <row r="5910" spans="43:63" x14ac:dyDescent="0.2">
      <c r="AQ5910">
        <v>174</v>
      </c>
      <c r="AR5910">
        <v>6080</v>
      </c>
      <c r="AS5910" t="s">
        <v>35849</v>
      </c>
      <c r="AT5910" t="s">
        <v>937</v>
      </c>
      <c r="AU5910">
        <v>174</v>
      </c>
      <c r="AV5910">
        <v>6080</v>
      </c>
      <c r="AW5910" t="s">
        <v>28951</v>
      </c>
      <c r="AX5910" t="s">
        <v>937</v>
      </c>
      <c r="AY5910">
        <v>175</v>
      </c>
      <c r="AZ5910">
        <v>6080</v>
      </c>
      <c r="BA5910" t="s">
        <v>22103</v>
      </c>
      <c r="BB5910" t="s">
        <v>937</v>
      </c>
      <c r="BC5910">
        <v>175</v>
      </c>
      <c r="BD5910">
        <v>6080</v>
      </c>
      <c r="BE5910" t="s">
        <v>15255</v>
      </c>
      <c r="BF5910" t="s">
        <v>937</v>
      </c>
      <c r="BH5910">
        <v>180</v>
      </c>
      <c r="BI5910">
        <v>6080</v>
      </c>
      <c r="BJ5910" t="s">
        <v>8607</v>
      </c>
      <c r="BK5910" t="s">
        <v>936</v>
      </c>
    </row>
    <row r="5911" spans="43:63" x14ac:dyDescent="0.2">
      <c r="AQ5911">
        <v>174</v>
      </c>
      <c r="AR5911">
        <v>6090</v>
      </c>
      <c r="AS5911" t="s">
        <v>35850</v>
      </c>
      <c r="AT5911" t="s">
        <v>937</v>
      </c>
      <c r="AU5911">
        <v>174</v>
      </c>
      <c r="AV5911">
        <v>6090</v>
      </c>
      <c r="AW5911" t="s">
        <v>28952</v>
      </c>
      <c r="AX5911" t="s">
        <v>937</v>
      </c>
      <c r="AY5911">
        <v>175</v>
      </c>
      <c r="AZ5911">
        <v>6090</v>
      </c>
      <c r="BA5911" t="s">
        <v>22104</v>
      </c>
      <c r="BB5911" t="s">
        <v>937</v>
      </c>
      <c r="BC5911">
        <v>175</v>
      </c>
      <c r="BD5911">
        <v>6090</v>
      </c>
      <c r="BE5911" t="s">
        <v>15256</v>
      </c>
      <c r="BF5911" t="s">
        <v>937</v>
      </c>
      <c r="BH5911">
        <v>180</v>
      </c>
      <c r="BI5911">
        <v>6090</v>
      </c>
      <c r="BJ5911" t="s">
        <v>8608</v>
      </c>
      <c r="BK5911" t="s">
        <v>937</v>
      </c>
    </row>
    <row r="5912" spans="43:63" x14ac:dyDescent="0.2">
      <c r="AQ5912">
        <v>174</v>
      </c>
      <c r="AR5912">
        <v>6100</v>
      </c>
      <c r="AS5912" t="s">
        <v>35851</v>
      </c>
      <c r="AT5912" t="s">
        <v>937</v>
      </c>
      <c r="AU5912">
        <v>174</v>
      </c>
      <c r="AV5912">
        <v>6100</v>
      </c>
      <c r="AW5912" t="s">
        <v>28953</v>
      </c>
      <c r="AX5912" t="s">
        <v>937</v>
      </c>
      <c r="AY5912">
        <v>175</v>
      </c>
      <c r="AZ5912">
        <v>6100</v>
      </c>
      <c r="BA5912" t="s">
        <v>22105</v>
      </c>
      <c r="BB5912" t="s">
        <v>937</v>
      </c>
      <c r="BC5912">
        <v>175</v>
      </c>
      <c r="BD5912">
        <v>6100</v>
      </c>
      <c r="BE5912" t="s">
        <v>15257</v>
      </c>
      <c r="BF5912" t="s">
        <v>937</v>
      </c>
      <c r="BH5912">
        <v>180</v>
      </c>
      <c r="BI5912">
        <v>6100</v>
      </c>
      <c r="BJ5912" t="s">
        <v>8609</v>
      </c>
      <c r="BK5912" t="s">
        <v>937</v>
      </c>
    </row>
    <row r="5913" spans="43:63" x14ac:dyDescent="0.2">
      <c r="AQ5913">
        <v>174</v>
      </c>
      <c r="AR5913">
        <v>6101</v>
      </c>
      <c r="AS5913" t="s">
        <v>35852</v>
      </c>
      <c r="AT5913" t="s">
        <v>939</v>
      </c>
      <c r="AU5913">
        <v>174</v>
      </c>
      <c r="AV5913">
        <v>6101</v>
      </c>
      <c r="AW5913" t="s">
        <v>28954</v>
      </c>
      <c r="AX5913" t="s">
        <v>939</v>
      </c>
      <c r="AY5913">
        <v>175</v>
      </c>
      <c r="AZ5913">
        <v>6101</v>
      </c>
      <c r="BA5913" t="s">
        <v>22106</v>
      </c>
      <c r="BB5913" t="s">
        <v>937</v>
      </c>
      <c r="BC5913">
        <v>175</v>
      </c>
      <c r="BD5913">
        <v>6101</v>
      </c>
      <c r="BE5913" t="s">
        <v>15258</v>
      </c>
      <c r="BF5913" t="s">
        <v>937</v>
      </c>
      <c r="BH5913">
        <v>180</v>
      </c>
      <c r="BI5913">
        <v>6101</v>
      </c>
      <c r="BJ5913" t="s">
        <v>8610</v>
      </c>
      <c r="BK5913" t="s">
        <v>937</v>
      </c>
    </row>
    <row r="5914" spans="43:63" x14ac:dyDescent="0.2">
      <c r="AQ5914">
        <v>174</v>
      </c>
      <c r="AR5914">
        <v>6110</v>
      </c>
      <c r="AS5914" t="s">
        <v>35853</v>
      </c>
      <c r="AT5914" t="s">
        <v>938</v>
      </c>
      <c r="AU5914">
        <v>174</v>
      </c>
      <c r="AV5914">
        <v>6110</v>
      </c>
      <c r="AW5914" t="s">
        <v>28955</v>
      </c>
      <c r="AX5914" t="s">
        <v>938</v>
      </c>
      <c r="AY5914">
        <v>175</v>
      </c>
      <c r="AZ5914">
        <v>6110</v>
      </c>
      <c r="BA5914" t="s">
        <v>22107</v>
      </c>
      <c r="BB5914" t="s">
        <v>937</v>
      </c>
      <c r="BC5914">
        <v>175</v>
      </c>
      <c r="BD5914">
        <v>6110</v>
      </c>
      <c r="BE5914" t="s">
        <v>15259</v>
      </c>
      <c r="BF5914" t="s">
        <v>937</v>
      </c>
      <c r="BH5914">
        <v>180</v>
      </c>
      <c r="BI5914">
        <v>6110</v>
      </c>
      <c r="BJ5914" t="s">
        <v>8611</v>
      </c>
      <c r="BK5914" t="s">
        <v>936</v>
      </c>
    </row>
    <row r="5915" spans="43:63" x14ac:dyDescent="0.2">
      <c r="AQ5915">
        <v>174</v>
      </c>
      <c r="AR5915">
        <v>6130</v>
      </c>
      <c r="AS5915" t="s">
        <v>35854</v>
      </c>
      <c r="AT5915" t="s">
        <v>937</v>
      </c>
      <c r="AU5915">
        <v>174</v>
      </c>
      <c r="AV5915">
        <v>6130</v>
      </c>
      <c r="AW5915" t="s">
        <v>28956</v>
      </c>
      <c r="AX5915" t="s">
        <v>938</v>
      </c>
      <c r="AY5915">
        <v>175</v>
      </c>
      <c r="AZ5915">
        <v>6130</v>
      </c>
      <c r="BA5915" t="s">
        <v>22108</v>
      </c>
      <c r="BB5915" t="s">
        <v>938</v>
      </c>
      <c r="BC5915">
        <v>175</v>
      </c>
      <c r="BD5915">
        <v>6130</v>
      </c>
      <c r="BE5915" t="s">
        <v>15260</v>
      </c>
      <c r="BF5915" t="s">
        <v>938</v>
      </c>
      <c r="BH5915">
        <v>180</v>
      </c>
      <c r="BI5915">
        <v>6130</v>
      </c>
      <c r="BJ5915" t="s">
        <v>8612</v>
      </c>
      <c r="BK5915" t="s">
        <v>937</v>
      </c>
    </row>
    <row r="5916" spans="43:63" x14ac:dyDescent="0.2">
      <c r="AQ5916">
        <v>174</v>
      </c>
      <c r="AR5916">
        <v>6131</v>
      </c>
      <c r="AS5916" t="s">
        <v>35855</v>
      </c>
      <c r="AT5916" t="s">
        <v>937</v>
      </c>
      <c r="AU5916">
        <v>174</v>
      </c>
      <c r="AV5916">
        <v>6131</v>
      </c>
      <c r="AW5916" t="s">
        <v>28957</v>
      </c>
      <c r="AX5916" t="s">
        <v>937</v>
      </c>
      <c r="AY5916">
        <v>175</v>
      </c>
      <c r="AZ5916">
        <v>6131</v>
      </c>
      <c r="BA5916" t="s">
        <v>22109</v>
      </c>
      <c r="BB5916" t="s">
        <v>937</v>
      </c>
      <c r="BC5916">
        <v>175</v>
      </c>
      <c r="BD5916">
        <v>6131</v>
      </c>
      <c r="BE5916" t="s">
        <v>15261</v>
      </c>
      <c r="BF5916" t="s">
        <v>937</v>
      </c>
      <c r="BH5916">
        <v>180</v>
      </c>
      <c r="BI5916">
        <v>6131</v>
      </c>
      <c r="BJ5916" t="s">
        <v>8613</v>
      </c>
      <c r="BK5916" t="s">
        <v>939</v>
      </c>
    </row>
    <row r="5917" spans="43:63" x14ac:dyDescent="0.2">
      <c r="AQ5917">
        <v>174</v>
      </c>
      <c r="AR5917">
        <v>6140</v>
      </c>
      <c r="AS5917" t="s">
        <v>35856</v>
      </c>
      <c r="AT5917" t="s">
        <v>937</v>
      </c>
      <c r="AU5917">
        <v>174</v>
      </c>
      <c r="AV5917">
        <v>6140</v>
      </c>
      <c r="AW5917" t="s">
        <v>28958</v>
      </c>
      <c r="AX5917" t="s">
        <v>937</v>
      </c>
      <c r="AY5917">
        <v>175</v>
      </c>
      <c r="AZ5917">
        <v>6140</v>
      </c>
      <c r="BA5917" t="s">
        <v>22110</v>
      </c>
      <c r="BB5917" t="s">
        <v>937</v>
      </c>
      <c r="BC5917">
        <v>175</v>
      </c>
      <c r="BD5917">
        <v>6140</v>
      </c>
      <c r="BE5917" t="s">
        <v>15262</v>
      </c>
      <c r="BF5917" t="s">
        <v>937</v>
      </c>
      <c r="BH5917">
        <v>180</v>
      </c>
      <c r="BI5917">
        <v>6140</v>
      </c>
      <c r="BJ5917" t="s">
        <v>8614</v>
      </c>
      <c r="BK5917" t="s">
        <v>937</v>
      </c>
    </row>
    <row r="5918" spans="43:63" x14ac:dyDescent="0.2">
      <c r="AQ5918">
        <v>174</v>
      </c>
      <c r="AR5918">
        <v>6150</v>
      </c>
      <c r="AS5918" t="s">
        <v>35857</v>
      </c>
      <c r="AT5918" t="s">
        <v>937</v>
      </c>
      <c r="AU5918">
        <v>174</v>
      </c>
      <c r="AV5918">
        <v>6150</v>
      </c>
      <c r="AW5918" t="s">
        <v>28959</v>
      </c>
      <c r="AX5918" t="s">
        <v>937</v>
      </c>
      <c r="AY5918">
        <v>175</v>
      </c>
      <c r="AZ5918">
        <v>6150</v>
      </c>
      <c r="BA5918" t="s">
        <v>22111</v>
      </c>
      <c r="BB5918" t="s">
        <v>937</v>
      </c>
      <c r="BC5918">
        <v>175</v>
      </c>
      <c r="BD5918">
        <v>6150</v>
      </c>
      <c r="BE5918" t="s">
        <v>15263</v>
      </c>
      <c r="BF5918" t="s">
        <v>937</v>
      </c>
      <c r="BH5918">
        <v>180</v>
      </c>
      <c r="BI5918">
        <v>6150</v>
      </c>
      <c r="BJ5918" t="s">
        <v>8615</v>
      </c>
      <c r="BK5918" t="s">
        <v>936</v>
      </c>
    </row>
    <row r="5919" spans="43:63" x14ac:dyDescent="0.2">
      <c r="AQ5919">
        <v>174</v>
      </c>
      <c r="AR5919">
        <v>6160</v>
      </c>
      <c r="AS5919" t="s">
        <v>35858</v>
      </c>
      <c r="AT5919" t="s">
        <v>937</v>
      </c>
      <c r="AU5919">
        <v>174</v>
      </c>
      <c r="AV5919">
        <v>6160</v>
      </c>
      <c r="AW5919" t="s">
        <v>28960</v>
      </c>
      <c r="AX5919" t="s">
        <v>937</v>
      </c>
      <c r="AY5919">
        <v>175</v>
      </c>
      <c r="AZ5919">
        <v>6160</v>
      </c>
      <c r="BA5919" t="s">
        <v>22112</v>
      </c>
      <c r="BB5919" t="s">
        <v>937</v>
      </c>
      <c r="BC5919">
        <v>175</v>
      </c>
      <c r="BD5919">
        <v>6160</v>
      </c>
      <c r="BE5919" t="s">
        <v>15264</v>
      </c>
      <c r="BF5919" t="s">
        <v>937</v>
      </c>
      <c r="BH5919">
        <v>180</v>
      </c>
      <c r="BI5919">
        <v>6160</v>
      </c>
      <c r="BJ5919" t="s">
        <v>8616</v>
      </c>
      <c r="BK5919" t="s">
        <v>937</v>
      </c>
    </row>
    <row r="5920" spans="43:63" x14ac:dyDescent="0.2">
      <c r="AQ5920">
        <v>174</v>
      </c>
      <c r="AR5920">
        <v>6170</v>
      </c>
      <c r="AS5920" t="s">
        <v>35859</v>
      </c>
      <c r="AT5920" t="s">
        <v>937</v>
      </c>
      <c r="AU5920">
        <v>174</v>
      </c>
      <c r="AV5920">
        <v>6170</v>
      </c>
      <c r="AW5920" t="s">
        <v>28961</v>
      </c>
      <c r="AX5920" t="s">
        <v>937</v>
      </c>
      <c r="AY5920">
        <v>175</v>
      </c>
      <c r="AZ5920">
        <v>6170</v>
      </c>
      <c r="BA5920" t="s">
        <v>22113</v>
      </c>
      <c r="BB5920" t="s">
        <v>937</v>
      </c>
      <c r="BC5920">
        <v>175</v>
      </c>
      <c r="BD5920">
        <v>6170</v>
      </c>
      <c r="BE5920" t="s">
        <v>15265</v>
      </c>
      <c r="BF5920" t="s">
        <v>937</v>
      </c>
      <c r="BH5920">
        <v>180</v>
      </c>
      <c r="BI5920">
        <v>6170</v>
      </c>
      <c r="BJ5920" t="s">
        <v>8617</v>
      </c>
      <c r="BK5920" t="s">
        <v>937</v>
      </c>
    </row>
    <row r="5921" spans="43:63" x14ac:dyDescent="0.2">
      <c r="AQ5921">
        <v>174</v>
      </c>
      <c r="AR5921">
        <v>6180</v>
      </c>
      <c r="AS5921" t="s">
        <v>35860</v>
      </c>
      <c r="AT5921" t="s">
        <v>937</v>
      </c>
      <c r="AU5921">
        <v>174</v>
      </c>
      <c r="AV5921">
        <v>6180</v>
      </c>
      <c r="AW5921" t="s">
        <v>28962</v>
      </c>
      <c r="AX5921" t="s">
        <v>937</v>
      </c>
      <c r="AY5921">
        <v>175</v>
      </c>
      <c r="AZ5921">
        <v>6180</v>
      </c>
      <c r="BA5921" t="s">
        <v>22114</v>
      </c>
      <c r="BB5921" t="s">
        <v>937</v>
      </c>
      <c r="BC5921">
        <v>175</v>
      </c>
      <c r="BD5921">
        <v>6180</v>
      </c>
      <c r="BE5921" t="s">
        <v>15266</v>
      </c>
      <c r="BF5921" t="s">
        <v>937</v>
      </c>
      <c r="BH5921">
        <v>180</v>
      </c>
      <c r="BI5921">
        <v>6180</v>
      </c>
      <c r="BJ5921" t="s">
        <v>8618</v>
      </c>
      <c r="BK5921" t="s">
        <v>939</v>
      </c>
    </row>
    <row r="5922" spans="43:63" x14ac:dyDescent="0.2">
      <c r="AQ5922">
        <v>174</v>
      </c>
      <c r="AR5922">
        <v>6190</v>
      </c>
      <c r="AS5922" t="s">
        <v>35861</v>
      </c>
      <c r="AT5922" t="s">
        <v>937</v>
      </c>
      <c r="AU5922">
        <v>174</v>
      </c>
      <c r="AV5922">
        <v>6190</v>
      </c>
      <c r="AW5922" t="s">
        <v>28963</v>
      </c>
      <c r="AX5922" t="s">
        <v>937</v>
      </c>
      <c r="AY5922">
        <v>175</v>
      </c>
      <c r="AZ5922">
        <v>6190</v>
      </c>
      <c r="BA5922" t="s">
        <v>22115</v>
      </c>
      <c r="BB5922" t="s">
        <v>937</v>
      </c>
      <c r="BC5922">
        <v>175</v>
      </c>
      <c r="BD5922">
        <v>6190</v>
      </c>
      <c r="BE5922" t="s">
        <v>15267</v>
      </c>
      <c r="BF5922" t="s">
        <v>937</v>
      </c>
      <c r="BH5922">
        <v>180</v>
      </c>
      <c r="BI5922">
        <v>6190</v>
      </c>
      <c r="BJ5922" t="s">
        <v>8619</v>
      </c>
      <c r="BK5922" t="s">
        <v>937</v>
      </c>
    </row>
    <row r="5923" spans="43:63" x14ac:dyDescent="0.2">
      <c r="AQ5923">
        <v>174</v>
      </c>
      <c r="AR5923">
        <v>6200</v>
      </c>
      <c r="AS5923" t="s">
        <v>35862</v>
      </c>
      <c r="AT5923" t="s">
        <v>937</v>
      </c>
      <c r="AU5923">
        <v>174</v>
      </c>
      <c r="AV5923">
        <v>6200</v>
      </c>
      <c r="AW5923" t="s">
        <v>28964</v>
      </c>
      <c r="AX5923" t="s">
        <v>937</v>
      </c>
      <c r="AY5923">
        <v>175</v>
      </c>
      <c r="AZ5923">
        <v>6200</v>
      </c>
      <c r="BA5923" t="s">
        <v>22116</v>
      </c>
      <c r="BB5923" t="s">
        <v>937</v>
      </c>
      <c r="BC5923">
        <v>175</v>
      </c>
      <c r="BD5923">
        <v>6200</v>
      </c>
      <c r="BE5923" t="s">
        <v>15268</v>
      </c>
      <c r="BF5923" t="s">
        <v>937</v>
      </c>
      <c r="BH5923">
        <v>180</v>
      </c>
      <c r="BI5923">
        <v>6200</v>
      </c>
      <c r="BJ5923" t="s">
        <v>8620</v>
      </c>
      <c r="BK5923" t="s">
        <v>938</v>
      </c>
    </row>
    <row r="5924" spans="43:63" x14ac:dyDescent="0.2">
      <c r="AQ5924">
        <v>174</v>
      </c>
      <c r="AR5924">
        <v>6210</v>
      </c>
      <c r="AS5924" t="s">
        <v>35863</v>
      </c>
      <c r="AT5924" t="s">
        <v>937</v>
      </c>
      <c r="AU5924">
        <v>174</v>
      </c>
      <c r="AV5924">
        <v>6210</v>
      </c>
      <c r="AW5924" t="s">
        <v>28965</v>
      </c>
      <c r="AX5924" t="s">
        <v>937</v>
      </c>
      <c r="AY5924">
        <v>175</v>
      </c>
      <c r="AZ5924">
        <v>6210</v>
      </c>
      <c r="BA5924" t="s">
        <v>22117</v>
      </c>
      <c r="BB5924" t="s">
        <v>936</v>
      </c>
      <c r="BC5924">
        <v>175</v>
      </c>
      <c r="BD5924">
        <v>6210</v>
      </c>
      <c r="BE5924" t="s">
        <v>15269</v>
      </c>
      <c r="BF5924" t="s">
        <v>936</v>
      </c>
      <c r="BH5924">
        <v>180</v>
      </c>
      <c r="BI5924">
        <v>6210</v>
      </c>
      <c r="BJ5924" t="s">
        <v>8621</v>
      </c>
      <c r="BK5924" t="s">
        <v>936</v>
      </c>
    </row>
    <row r="5925" spans="43:63" x14ac:dyDescent="0.2">
      <c r="AQ5925">
        <v>174</v>
      </c>
      <c r="AR5925">
        <v>6240</v>
      </c>
      <c r="AS5925" t="s">
        <v>35864</v>
      </c>
      <c r="AT5925" t="s">
        <v>937</v>
      </c>
      <c r="AU5925">
        <v>174</v>
      </c>
      <c r="AV5925">
        <v>6240</v>
      </c>
      <c r="AW5925" t="s">
        <v>28966</v>
      </c>
      <c r="AX5925" t="s">
        <v>937</v>
      </c>
      <c r="AY5925">
        <v>175</v>
      </c>
      <c r="AZ5925">
        <v>6240</v>
      </c>
      <c r="BA5925" t="s">
        <v>22118</v>
      </c>
      <c r="BB5925" t="s">
        <v>937</v>
      </c>
      <c r="BC5925">
        <v>175</v>
      </c>
      <c r="BD5925">
        <v>6240</v>
      </c>
      <c r="BE5925" t="s">
        <v>15270</v>
      </c>
      <c r="BF5925" t="s">
        <v>937</v>
      </c>
      <c r="BH5925">
        <v>180</v>
      </c>
      <c r="BI5925">
        <v>6240</v>
      </c>
      <c r="BJ5925" t="s">
        <v>8622</v>
      </c>
      <c r="BK5925" t="s">
        <v>936</v>
      </c>
    </row>
    <row r="5926" spans="43:63" x14ac:dyDescent="0.2">
      <c r="AQ5926">
        <v>174</v>
      </c>
      <c r="AR5926">
        <v>6250</v>
      </c>
      <c r="AS5926" t="s">
        <v>35865</v>
      </c>
      <c r="AT5926" t="s">
        <v>936</v>
      </c>
      <c r="AU5926">
        <v>174</v>
      </c>
      <c r="AV5926">
        <v>6250</v>
      </c>
      <c r="AW5926" t="s">
        <v>28967</v>
      </c>
      <c r="AX5926" t="s">
        <v>936</v>
      </c>
      <c r="AY5926">
        <v>175</v>
      </c>
      <c r="AZ5926">
        <v>6250</v>
      </c>
      <c r="BA5926" t="s">
        <v>22119</v>
      </c>
      <c r="BB5926" t="s">
        <v>936</v>
      </c>
      <c r="BC5926">
        <v>175</v>
      </c>
      <c r="BD5926">
        <v>6250</v>
      </c>
      <c r="BE5926" t="s">
        <v>15271</v>
      </c>
      <c r="BF5926" t="s">
        <v>936</v>
      </c>
      <c r="BH5926">
        <v>180</v>
      </c>
      <c r="BI5926">
        <v>6250</v>
      </c>
      <c r="BJ5926" t="s">
        <v>8623</v>
      </c>
      <c r="BK5926" t="s">
        <v>936</v>
      </c>
    </row>
    <row r="5927" spans="43:63" x14ac:dyDescent="0.2">
      <c r="AQ5927">
        <v>174</v>
      </c>
      <c r="AR5927">
        <v>6256</v>
      </c>
      <c r="AS5927" t="s">
        <v>35866</v>
      </c>
      <c r="AT5927" t="s">
        <v>936</v>
      </c>
      <c r="AU5927">
        <v>174</v>
      </c>
      <c r="AV5927">
        <v>6256</v>
      </c>
      <c r="AW5927" t="s">
        <v>28968</v>
      </c>
      <c r="AX5927" t="s">
        <v>936</v>
      </c>
      <c r="AY5927">
        <v>175</v>
      </c>
      <c r="AZ5927">
        <v>6256</v>
      </c>
      <c r="BA5927" t="s">
        <v>22120</v>
      </c>
      <c r="BB5927" t="s">
        <v>936</v>
      </c>
      <c r="BC5927">
        <v>175</v>
      </c>
      <c r="BD5927">
        <v>6256</v>
      </c>
      <c r="BE5927" t="s">
        <v>15272</v>
      </c>
      <c r="BF5927" t="s">
        <v>936</v>
      </c>
      <c r="BH5927">
        <v>180</v>
      </c>
      <c r="BI5927">
        <v>6256</v>
      </c>
      <c r="BJ5927" t="s">
        <v>8624</v>
      </c>
      <c r="BK5927" t="s">
        <v>936</v>
      </c>
    </row>
    <row r="5928" spans="43:63" x14ac:dyDescent="0.2">
      <c r="AQ5928">
        <v>174</v>
      </c>
      <c r="AR5928">
        <v>6260</v>
      </c>
      <c r="AS5928" t="s">
        <v>35867</v>
      </c>
      <c r="AT5928" t="s">
        <v>937</v>
      </c>
      <c r="AU5928">
        <v>174</v>
      </c>
      <c r="AV5928">
        <v>6260</v>
      </c>
      <c r="AW5928" t="s">
        <v>28969</v>
      </c>
      <c r="AX5928" t="s">
        <v>937</v>
      </c>
      <c r="AY5928">
        <v>175</v>
      </c>
      <c r="AZ5928">
        <v>6260</v>
      </c>
      <c r="BA5928" t="s">
        <v>22121</v>
      </c>
      <c r="BB5928" t="s">
        <v>937</v>
      </c>
      <c r="BC5928">
        <v>175</v>
      </c>
      <c r="BD5928">
        <v>6260</v>
      </c>
      <c r="BE5928" t="s">
        <v>15273</v>
      </c>
      <c r="BF5928" t="s">
        <v>937</v>
      </c>
      <c r="BH5928">
        <v>180</v>
      </c>
      <c r="BI5928">
        <v>6260</v>
      </c>
      <c r="BJ5928" t="s">
        <v>8625</v>
      </c>
      <c r="BK5928" t="s">
        <v>937</v>
      </c>
    </row>
    <row r="5929" spans="43:63" x14ac:dyDescent="0.2">
      <c r="AQ5929">
        <v>174</v>
      </c>
      <c r="AR5929">
        <v>6270</v>
      </c>
      <c r="AS5929" t="s">
        <v>35868</v>
      </c>
      <c r="AT5929" t="s">
        <v>937</v>
      </c>
      <c r="AU5929">
        <v>174</v>
      </c>
      <c r="AV5929">
        <v>6270</v>
      </c>
      <c r="AW5929" t="s">
        <v>28970</v>
      </c>
      <c r="AX5929" t="s">
        <v>937</v>
      </c>
      <c r="AY5929">
        <v>175</v>
      </c>
      <c r="AZ5929">
        <v>6270</v>
      </c>
      <c r="BA5929" t="s">
        <v>22122</v>
      </c>
      <c r="BB5929" t="s">
        <v>937</v>
      </c>
      <c r="BC5929">
        <v>175</v>
      </c>
      <c r="BD5929">
        <v>6270</v>
      </c>
      <c r="BE5929" t="s">
        <v>15274</v>
      </c>
      <c r="BF5929" t="s">
        <v>937</v>
      </c>
      <c r="BH5929">
        <v>180</v>
      </c>
      <c r="BI5929">
        <v>6270</v>
      </c>
      <c r="BJ5929" t="s">
        <v>8626</v>
      </c>
      <c r="BK5929" t="s">
        <v>937</v>
      </c>
    </row>
    <row r="5930" spans="43:63" x14ac:dyDescent="0.2">
      <c r="AQ5930">
        <v>174</v>
      </c>
      <c r="AR5930">
        <v>6280</v>
      </c>
      <c r="AS5930" t="s">
        <v>35869</v>
      </c>
      <c r="AT5930" t="s">
        <v>936</v>
      </c>
      <c r="AU5930">
        <v>174</v>
      </c>
      <c r="AV5930">
        <v>6280</v>
      </c>
      <c r="AW5930" t="s">
        <v>28971</v>
      </c>
      <c r="AX5930" t="s">
        <v>936</v>
      </c>
      <c r="AY5930">
        <v>175</v>
      </c>
      <c r="AZ5930">
        <v>6280</v>
      </c>
      <c r="BA5930" t="s">
        <v>22123</v>
      </c>
      <c r="BB5930" t="s">
        <v>936</v>
      </c>
      <c r="BC5930">
        <v>175</v>
      </c>
      <c r="BD5930">
        <v>6280</v>
      </c>
      <c r="BE5930" t="s">
        <v>15275</v>
      </c>
      <c r="BF5930" t="s">
        <v>936</v>
      </c>
      <c r="BH5930">
        <v>180</v>
      </c>
      <c r="BI5930">
        <v>6280</v>
      </c>
      <c r="BJ5930" t="s">
        <v>8627</v>
      </c>
      <c r="BK5930" t="s">
        <v>936</v>
      </c>
    </row>
    <row r="5931" spans="43:63" x14ac:dyDescent="0.2">
      <c r="AQ5931">
        <v>174</v>
      </c>
      <c r="AR5931">
        <v>6290</v>
      </c>
      <c r="AS5931" t="s">
        <v>35870</v>
      </c>
      <c r="AT5931" t="s">
        <v>937</v>
      </c>
      <c r="AU5931">
        <v>174</v>
      </c>
      <c r="AV5931">
        <v>6290</v>
      </c>
      <c r="AW5931" t="s">
        <v>28972</v>
      </c>
      <c r="AX5931" t="s">
        <v>937</v>
      </c>
      <c r="AY5931">
        <v>175</v>
      </c>
      <c r="AZ5931">
        <v>6290</v>
      </c>
      <c r="BA5931" t="s">
        <v>22124</v>
      </c>
      <c r="BB5931" t="s">
        <v>936</v>
      </c>
      <c r="BC5931">
        <v>175</v>
      </c>
      <c r="BD5931">
        <v>6290</v>
      </c>
      <c r="BE5931" t="s">
        <v>15276</v>
      </c>
      <c r="BF5931" t="s">
        <v>936</v>
      </c>
      <c r="BH5931">
        <v>180</v>
      </c>
      <c r="BI5931">
        <v>6290</v>
      </c>
      <c r="BJ5931" t="s">
        <v>8628</v>
      </c>
      <c r="BK5931" t="s">
        <v>937</v>
      </c>
    </row>
    <row r="5932" spans="43:63" x14ac:dyDescent="0.2">
      <c r="AQ5932">
        <v>174</v>
      </c>
      <c r="AR5932">
        <v>6300</v>
      </c>
      <c r="AS5932" t="s">
        <v>35871</v>
      </c>
      <c r="AT5932" t="s">
        <v>938</v>
      </c>
      <c r="AU5932">
        <v>174</v>
      </c>
      <c r="AV5932">
        <v>6300</v>
      </c>
      <c r="AW5932" t="s">
        <v>28973</v>
      </c>
      <c r="AX5932" t="s">
        <v>938</v>
      </c>
      <c r="AY5932">
        <v>175</v>
      </c>
      <c r="AZ5932">
        <v>6300</v>
      </c>
      <c r="BA5932" t="s">
        <v>22125</v>
      </c>
      <c r="BB5932" t="s">
        <v>936</v>
      </c>
      <c r="BC5932">
        <v>175</v>
      </c>
      <c r="BD5932">
        <v>6300</v>
      </c>
      <c r="BE5932" t="s">
        <v>15277</v>
      </c>
      <c r="BF5932" t="s">
        <v>936</v>
      </c>
      <c r="BH5932">
        <v>180</v>
      </c>
      <c r="BI5932">
        <v>6300</v>
      </c>
      <c r="BJ5932" t="s">
        <v>8629</v>
      </c>
      <c r="BK5932" t="s">
        <v>936</v>
      </c>
    </row>
    <row r="5933" spans="43:63" x14ac:dyDescent="0.2">
      <c r="AQ5933">
        <v>174</v>
      </c>
      <c r="AR5933">
        <v>6310</v>
      </c>
      <c r="AS5933" t="s">
        <v>35872</v>
      </c>
      <c r="AT5933" t="s">
        <v>938</v>
      </c>
      <c r="AU5933">
        <v>174</v>
      </c>
      <c r="AV5933">
        <v>6310</v>
      </c>
      <c r="AW5933" t="s">
        <v>28974</v>
      </c>
      <c r="AX5933" t="s">
        <v>938</v>
      </c>
      <c r="AY5933">
        <v>175</v>
      </c>
      <c r="AZ5933">
        <v>6310</v>
      </c>
      <c r="BA5933" t="s">
        <v>22126</v>
      </c>
      <c r="BB5933" t="s">
        <v>936</v>
      </c>
      <c r="BC5933">
        <v>175</v>
      </c>
      <c r="BD5933">
        <v>6310</v>
      </c>
      <c r="BE5933" t="s">
        <v>15278</v>
      </c>
      <c r="BF5933" t="s">
        <v>936</v>
      </c>
      <c r="BH5933">
        <v>180</v>
      </c>
      <c r="BI5933">
        <v>6310</v>
      </c>
      <c r="BJ5933" t="s">
        <v>8630</v>
      </c>
      <c r="BK5933" t="s">
        <v>936</v>
      </c>
    </row>
    <row r="5934" spans="43:63" x14ac:dyDescent="0.2">
      <c r="AQ5934">
        <v>174</v>
      </c>
      <c r="AR5934">
        <v>6320</v>
      </c>
      <c r="AS5934" t="s">
        <v>35873</v>
      </c>
      <c r="AT5934" t="s">
        <v>938</v>
      </c>
      <c r="AU5934">
        <v>174</v>
      </c>
      <c r="AV5934">
        <v>6320</v>
      </c>
      <c r="AW5934" t="s">
        <v>28975</v>
      </c>
      <c r="AX5934" t="s">
        <v>938</v>
      </c>
      <c r="AY5934">
        <v>175</v>
      </c>
      <c r="AZ5934">
        <v>6320</v>
      </c>
      <c r="BA5934" t="s">
        <v>22127</v>
      </c>
      <c r="BB5934" t="s">
        <v>936</v>
      </c>
      <c r="BC5934">
        <v>175</v>
      </c>
      <c r="BD5934">
        <v>6320</v>
      </c>
      <c r="BE5934" t="s">
        <v>15279</v>
      </c>
      <c r="BF5934" t="s">
        <v>936</v>
      </c>
      <c r="BH5934">
        <v>180</v>
      </c>
      <c r="BI5934">
        <v>6320</v>
      </c>
      <c r="BJ5934" t="s">
        <v>8631</v>
      </c>
      <c r="BK5934" t="s">
        <v>936</v>
      </c>
    </row>
    <row r="5935" spans="43:63" x14ac:dyDescent="0.2">
      <c r="AQ5935">
        <v>174</v>
      </c>
      <c r="AR5935">
        <v>6330</v>
      </c>
      <c r="AS5935" t="s">
        <v>35874</v>
      </c>
      <c r="AT5935" t="s">
        <v>937</v>
      </c>
      <c r="AU5935">
        <v>174</v>
      </c>
      <c r="AV5935">
        <v>6330</v>
      </c>
      <c r="AW5935" t="s">
        <v>28976</v>
      </c>
      <c r="AX5935" t="s">
        <v>937</v>
      </c>
      <c r="AY5935">
        <v>175</v>
      </c>
      <c r="AZ5935">
        <v>6330</v>
      </c>
      <c r="BA5935" t="s">
        <v>22128</v>
      </c>
      <c r="BB5935" t="s">
        <v>936</v>
      </c>
      <c r="BC5935">
        <v>175</v>
      </c>
      <c r="BD5935">
        <v>6330</v>
      </c>
      <c r="BE5935" t="s">
        <v>15280</v>
      </c>
      <c r="BF5935" t="s">
        <v>936</v>
      </c>
      <c r="BH5935">
        <v>180</v>
      </c>
      <c r="BI5935">
        <v>6330</v>
      </c>
      <c r="BJ5935" t="s">
        <v>8632</v>
      </c>
      <c r="BK5935" t="s">
        <v>936</v>
      </c>
    </row>
    <row r="5936" spans="43:63" x14ac:dyDescent="0.2">
      <c r="AQ5936">
        <v>174</v>
      </c>
      <c r="AR5936">
        <v>6340</v>
      </c>
      <c r="AS5936" t="s">
        <v>35875</v>
      </c>
      <c r="AT5936" t="s">
        <v>936</v>
      </c>
      <c r="AU5936">
        <v>174</v>
      </c>
      <c r="AV5936">
        <v>6340</v>
      </c>
      <c r="AW5936" t="s">
        <v>28977</v>
      </c>
      <c r="AX5936" t="s">
        <v>936</v>
      </c>
      <c r="AY5936">
        <v>175</v>
      </c>
      <c r="AZ5936">
        <v>6340</v>
      </c>
      <c r="BA5936" t="s">
        <v>22129</v>
      </c>
      <c r="BB5936" t="s">
        <v>936</v>
      </c>
      <c r="BC5936">
        <v>175</v>
      </c>
      <c r="BD5936">
        <v>6340</v>
      </c>
      <c r="BE5936" t="s">
        <v>15281</v>
      </c>
      <c r="BF5936" t="s">
        <v>936</v>
      </c>
      <c r="BH5936">
        <v>180</v>
      </c>
      <c r="BI5936">
        <v>6340</v>
      </c>
      <c r="BJ5936" t="s">
        <v>8633</v>
      </c>
      <c r="BK5936" t="s">
        <v>936</v>
      </c>
    </row>
    <row r="5937" spans="43:63" x14ac:dyDescent="0.2">
      <c r="AQ5937">
        <v>174</v>
      </c>
      <c r="AR5937">
        <v>6350</v>
      </c>
      <c r="AS5937" t="s">
        <v>35876</v>
      </c>
      <c r="AT5937" t="s">
        <v>936</v>
      </c>
      <c r="AU5937">
        <v>174</v>
      </c>
      <c r="AV5937">
        <v>6350</v>
      </c>
      <c r="AW5937" t="s">
        <v>28978</v>
      </c>
      <c r="AX5937" t="s">
        <v>936</v>
      </c>
      <c r="AY5937">
        <v>175</v>
      </c>
      <c r="AZ5937">
        <v>6350</v>
      </c>
      <c r="BA5937" t="s">
        <v>22130</v>
      </c>
      <c r="BB5937" t="s">
        <v>937</v>
      </c>
      <c r="BC5937">
        <v>175</v>
      </c>
      <c r="BD5937">
        <v>6350</v>
      </c>
      <c r="BE5937" t="s">
        <v>15282</v>
      </c>
      <c r="BF5937" t="s">
        <v>937</v>
      </c>
      <c r="BH5937">
        <v>180</v>
      </c>
      <c r="BI5937">
        <v>6350</v>
      </c>
      <c r="BJ5937" t="s">
        <v>8634</v>
      </c>
      <c r="BK5937" t="s">
        <v>936</v>
      </c>
    </row>
    <row r="5938" spans="43:63" x14ac:dyDescent="0.2">
      <c r="AQ5938">
        <v>174</v>
      </c>
      <c r="AR5938">
        <v>6360</v>
      </c>
      <c r="AS5938" t="s">
        <v>35877</v>
      </c>
      <c r="AT5938" t="s">
        <v>936</v>
      </c>
      <c r="AU5938">
        <v>174</v>
      </c>
      <c r="AV5938">
        <v>6360</v>
      </c>
      <c r="AW5938" t="s">
        <v>28979</v>
      </c>
      <c r="AX5938" t="s">
        <v>936</v>
      </c>
      <c r="AY5938">
        <v>175</v>
      </c>
      <c r="AZ5938">
        <v>6360</v>
      </c>
      <c r="BA5938" t="s">
        <v>22131</v>
      </c>
      <c r="BB5938" t="s">
        <v>936</v>
      </c>
      <c r="BC5938">
        <v>175</v>
      </c>
      <c r="BD5938">
        <v>6360</v>
      </c>
      <c r="BE5938" t="s">
        <v>15283</v>
      </c>
      <c r="BF5938" t="s">
        <v>936</v>
      </c>
      <c r="BH5938">
        <v>180</v>
      </c>
      <c r="BI5938">
        <v>6360</v>
      </c>
      <c r="BJ5938" t="s">
        <v>8635</v>
      </c>
      <c r="BK5938" t="s">
        <v>936</v>
      </c>
    </row>
    <row r="5939" spans="43:63" x14ac:dyDescent="0.2">
      <c r="AQ5939">
        <v>174</v>
      </c>
      <c r="AR5939">
        <v>7205</v>
      </c>
      <c r="AS5939" t="s">
        <v>35878</v>
      </c>
      <c r="AT5939" t="s">
        <v>937</v>
      </c>
      <c r="AU5939">
        <v>174</v>
      </c>
      <c r="AV5939">
        <v>7205</v>
      </c>
      <c r="AW5939" t="s">
        <v>28980</v>
      </c>
      <c r="AX5939" t="s">
        <v>937</v>
      </c>
      <c r="AY5939">
        <v>175</v>
      </c>
      <c r="AZ5939">
        <v>7205</v>
      </c>
      <c r="BA5939" t="s">
        <v>22132</v>
      </c>
      <c r="BB5939" t="s">
        <v>937</v>
      </c>
      <c r="BC5939">
        <v>175</v>
      </c>
      <c r="BD5939">
        <v>7205</v>
      </c>
      <c r="BE5939" t="s">
        <v>15284</v>
      </c>
      <c r="BF5939" t="s">
        <v>937</v>
      </c>
      <c r="BH5939">
        <v>180</v>
      </c>
      <c r="BI5939">
        <v>7205</v>
      </c>
      <c r="BJ5939" t="s">
        <v>8636</v>
      </c>
      <c r="BK5939" t="s">
        <v>936</v>
      </c>
    </row>
    <row r="5940" spans="43:63" x14ac:dyDescent="0.2">
      <c r="AQ5940">
        <v>174</v>
      </c>
      <c r="AR5940">
        <v>7206</v>
      </c>
      <c r="AS5940" t="s">
        <v>35879</v>
      </c>
      <c r="AT5940" t="s">
        <v>936</v>
      </c>
      <c r="AU5940">
        <v>174</v>
      </c>
      <c r="AV5940">
        <v>7206</v>
      </c>
      <c r="AW5940" t="s">
        <v>28981</v>
      </c>
      <c r="AX5940" t="s">
        <v>936</v>
      </c>
      <c r="AY5940">
        <v>175</v>
      </c>
      <c r="AZ5940">
        <v>7206</v>
      </c>
      <c r="BA5940" t="s">
        <v>22133</v>
      </c>
      <c r="BB5940" t="s">
        <v>937</v>
      </c>
      <c r="BC5940">
        <v>175</v>
      </c>
      <c r="BD5940">
        <v>7206</v>
      </c>
      <c r="BE5940" t="s">
        <v>15285</v>
      </c>
      <c r="BF5940" t="s">
        <v>937</v>
      </c>
      <c r="BH5940">
        <v>180</v>
      </c>
      <c r="BI5940">
        <v>7206</v>
      </c>
      <c r="BJ5940" t="s">
        <v>8637</v>
      </c>
      <c r="BK5940" t="s">
        <v>936</v>
      </c>
    </row>
    <row r="5941" spans="43:63" x14ac:dyDescent="0.2">
      <c r="AQ5941">
        <v>174</v>
      </c>
      <c r="AR5941">
        <v>7207</v>
      </c>
      <c r="AS5941" t="s">
        <v>35880</v>
      </c>
      <c r="AT5941" t="s">
        <v>936</v>
      </c>
      <c r="AU5941">
        <v>174</v>
      </c>
      <c r="AV5941">
        <v>7207</v>
      </c>
      <c r="AW5941" t="s">
        <v>28982</v>
      </c>
      <c r="AX5941" t="s">
        <v>936</v>
      </c>
      <c r="AY5941">
        <v>175</v>
      </c>
      <c r="AZ5941">
        <v>7207</v>
      </c>
      <c r="BA5941" t="s">
        <v>22134</v>
      </c>
      <c r="BB5941" t="s">
        <v>937</v>
      </c>
      <c r="BC5941">
        <v>175</v>
      </c>
      <c r="BD5941">
        <v>7207</v>
      </c>
      <c r="BE5941" t="s">
        <v>15286</v>
      </c>
      <c r="BF5941" t="s">
        <v>937</v>
      </c>
      <c r="BH5941">
        <v>180</v>
      </c>
      <c r="BI5941">
        <v>7207</v>
      </c>
      <c r="BJ5941" t="s">
        <v>8638</v>
      </c>
      <c r="BK5941" t="s">
        <v>936</v>
      </c>
    </row>
    <row r="5942" spans="43:63" x14ac:dyDescent="0.2">
      <c r="AQ5942">
        <v>174</v>
      </c>
      <c r="AR5942">
        <v>7210</v>
      </c>
      <c r="AS5942" t="s">
        <v>35881</v>
      </c>
      <c r="AT5942" t="s">
        <v>937</v>
      </c>
      <c r="AU5942">
        <v>174</v>
      </c>
      <c r="AV5942">
        <v>7210</v>
      </c>
      <c r="AW5942" t="s">
        <v>28983</v>
      </c>
      <c r="AX5942" t="s">
        <v>937</v>
      </c>
      <c r="AY5942">
        <v>175</v>
      </c>
      <c r="AZ5942">
        <v>7210</v>
      </c>
      <c r="BA5942" t="s">
        <v>22135</v>
      </c>
      <c r="BB5942" t="s">
        <v>937</v>
      </c>
      <c r="BC5942">
        <v>175</v>
      </c>
      <c r="BD5942">
        <v>7210</v>
      </c>
      <c r="BE5942" t="s">
        <v>15287</v>
      </c>
      <c r="BF5942" t="s">
        <v>937</v>
      </c>
      <c r="BH5942">
        <v>180</v>
      </c>
      <c r="BI5942">
        <v>7210</v>
      </c>
      <c r="BJ5942" t="s">
        <v>8639</v>
      </c>
      <c r="BK5942" t="s">
        <v>937</v>
      </c>
    </row>
    <row r="5943" spans="43:63" x14ac:dyDescent="0.2">
      <c r="AQ5943">
        <v>174</v>
      </c>
      <c r="AR5943">
        <v>8073</v>
      </c>
      <c r="AS5943" t="s">
        <v>35882</v>
      </c>
      <c r="AT5943" t="s">
        <v>936</v>
      </c>
      <c r="AU5943">
        <v>174</v>
      </c>
      <c r="AV5943">
        <v>8073</v>
      </c>
      <c r="AW5943" t="s">
        <v>28984</v>
      </c>
      <c r="AX5943" t="s">
        <v>936</v>
      </c>
      <c r="AY5943">
        <v>175</v>
      </c>
      <c r="AZ5943">
        <v>8073</v>
      </c>
      <c r="BA5943" t="s">
        <v>22136</v>
      </c>
      <c r="BB5943" t="s">
        <v>938</v>
      </c>
      <c r="BC5943">
        <v>175</v>
      </c>
      <c r="BD5943">
        <v>8073</v>
      </c>
      <c r="BE5943" t="s">
        <v>15288</v>
      </c>
      <c r="BF5943" t="s">
        <v>938</v>
      </c>
      <c r="BH5943">
        <v>180</v>
      </c>
      <c r="BI5943">
        <v>8073</v>
      </c>
      <c r="BJ5943" t="s">
        <v>8640</v>
      </c>
      <c r="BK5943" t="s">
        <v>936</v>
      </c>
    </row>
    <row r="5944" spans="43:63" x14ac:dyDescent="0.2">
      <c r="AQ5944">
        <v>174</v>
      </c>
      <c r="AR5944">
        <v>8074</v>
      </c>
      <c r="AS5944" t="s">
        <v>35883</v>
      </c>
      <c r="AT5944" t="s">
        <v>937</v>
      </c>
      <c r="AU5944">
        <v>174</v>
      </c>
      <c r="AV5944">
        <v>8074</v>
      </c>
      <c r="AW5944" t="s">
        <v>28985</v>
      </c>
      <c r="AX5944" t="s">
        <v>937</v>
      </c>
      <c r="AY5944">
        <v>175</v>
      </c>
      <c r="AZ5944">
        <v>8074</v>
      </c>
      <c r="BA5944" t="s">
        <v>22137</v>
      </c>
      <c r="BB5944" t="s">
        <v>937</v>
      </c>
      <c r="BC5944">
        <v>175</v>
      </c>
      <c r="BD5944">
        <v>8074</v>
      </c>
      <c r="BE5944" t="s">
        <v>15289</v>
      </c>
      <c r="BF5944" t="s">
        <v>937</v>
      </c>
      <c r="BH5944">
        <v>180</v>
      </c>
      <c r="BI5944">
        <v>8074</v>
      </c>
      <c r="BJ5944" t="s">
        <v>8641</v>
      </c>
      <c r="BK5944" t="s">
        <v>937</v>
      </c>
    </row>
    <row r="5945" spans="43:63" x14ac:dyDescent="0.2">
      <c r="AQ5945">
        <v>174</v>
      </c>
      <c r="AR5945">
        <v>8075</v>
      </c>
      <c r="AS5945" t="s">
        <v>35884</v>
      </c>
      <c r="AT5945" t="s">
        <v>937</v>
      </c>
      <c r="AU5945">
        <v>174</v>
      </c>
      <c r="AV5945">
        <v>8075</v>
      </c>
      <c r="AW5945" t="s">
        <v>28986</v>
      </c>
      <c r="AX5945" t="s">
        <v>937</v>
      </c>
      <c r="AY5945">
        <v>175</v>
      </c>
      <c r="AZ5945">
        <v>8075</v>
      </c>
      <c r="BA5945" t="s">
        <v>22138</v>
      </c>
      <c r="BB5945" t="s">
        <v>937</v>
      </c>
      <c r="BC5945">
        <v>175</v>
      </c>
      <c r="BD5945">
        <v>8075</v>
      </c>
      <c r="BE5945" t="s">
        <v>15290</v>
      </c>
      <c r="BF5945" t="s">
        <v>937</v>
      </c>
      <c r="BH5945">
        <v>180</v>
      </c>
      <c r="BI5945">
        <v>8075</v>
      </c>
      <c r="BJ5945" t="s">
        <v>8642</v>
      </c>
      <c r="BK5945" t="s">
        <v>936</v>
      </c>
    </row>
    <row r="5946" spans="43:63" x14ac:dyDescent="0.2">
      <c r="AQ5946">
        <v>174</v>
      </c>
      <c r="AR5946">
        <v>8076</v>
      </c>
      <c r="AS5946" t="s">
        <v>35885</v>
      </c>
      <c r="AT5946" t="s">
        <v>938</v>
      </c>
      <c r="AU5946">
        <v>174</v>
      </c>
      <c r="AV5946">
        <v>8076</v>
      </c>
      <c r="AW5946" t="s">
        <v>28987</v>
      </c>
      <c r="AX5946" t="s">
        <v>938</v>
      </c>
      <c r="AY5946">
        <v>175</v>
      </c>
      <c r="AZ5946">
        <v>8076</v>
      </c>
      <c r="BA5946" t="s">
        <v>22139</v>
      </c>
      <c r="BB5946" t="s">
        <v>937</v>
      </c>
      <c r="BC5946">
        <v>175</v>
      </c>
      <c r="BD5946">
        <v>8076</v>
      </c>
      <c r="BE5946" t="s">
        <v>15291</v>
      </c>
      <c r="BF5946" t="s">
        <v>937</v>
      </c>
      <c r="BH5946">
        <v>180</v>
      </c>
      <c r="BI5946">
        <v>8076</v>
      </c>
      <c r="BJ5946" t="s">
        <v>8643</v>
      </c>
      <c r="BK5946" t="s">
        <v>937</v>
      </c>
    </row>
    <row r="5947" spans="43:63" x14ac:dyDescent="0.2">
      <c r="AQ5947">
        <v>174</v>
      </c>
      <c r="AR5947">
        <v>8077</v>
      </c>
      <c r="AS5947" t="s">
        <v>35886</v>
      </c>
      <c r="AT5947" t="s">
        <v>937</v>
      </c>
      <c r="AU5947">
        <v>174</v>
      </c>
      <c r="AV5947">
        <v>8077</v>
      </c>
      <c r="AW5947" t="s">
        <v>28988</v>
      </c>
      <c r="AX5947" t="s">
        <v>937</v>
      </c>
      <c r="AY5947">
        <v>175</v>
      </c>
      <c r="AZ5947">
        <v>8077</v>
      </c>
      <c r="BA5947" t="s">
        <v>22140</v>
      </c>
      <c r="BB5947" t="s">
        <v>937</v>
      </c>
      <c r="BC5947">
        <v>175</v>
      </c>
      <c r="BD5947">
        <v>8077</v>
      </c>
      <c r="BE5947" t="s">
        <v>15292</v>
      </c>
      <c r="BF5947" t="s">
        <v>937</v>
      </c>
      <c r="BH5947">
        <v>180</v>
      </c>
      <c r="BI5947">
        <v>8077</v>
      </c>
      <c r="BJ5947" t="s">
        <v>8644</v>
      </c>
      <c r="BK5947" t="s">
        <v>937</v>
      </c>
    </row>
    <row r="5948" spans="43:63" x14ac:dyDescent="0.2">
      <c r="AQ5948">
        <v>174</v>
      </c>
      <c r="AR5948">
        <v>8078</v>
      </c>
      <c r="AS5948" t="s">
        <v>35887</v>
      </c>
      <c r="AT5948" t="s">
        <v>937</v>
      </c>
      <c r="AU5948">
        <v>174</v>
      </c>
      <c r="AV5948">
        <v>8078</v>
      </c>
      <c r="AW5948" t="s">
        <v>28989</v>
      </c>
      <c r="AX5948" t="s">
        <v>937</v>
      </c>
      <c r="AY5948">
        <v>175</v>
      </c>
      <c r="AZ5948">
        <v>8078</v>
      </c>
      <c r="BA5948" t="s">
        <v>22141</v>
      </c>
      <c r="BB5948" t="s">
        <v>937</v>
      </c>
      <c r="BC5948">
        <v>175</v>
      </c>
      <c r="BD5948">
        <v>8078</v>
      </c>
      <c r="BE5948" t="s">
        <v>15293</v>
      </c>
      <c r="BF5948" t="s">
        <v>937</v>
      </c>
      <c r="BH5948">
        <v>180</v>
      </c>
      <c r="BI5948">
        <v>8078</v>
      </c>
      <c r="BJ5948" t="s">
        <v>8645</v>
      </c>
      <c r="BK5948" t="s">
        <v>937</v>
      </c>
    </row>
    <row r="5949" spans="43:63" x14ac:dyDescent="0.2">
      <c r="AQ5949">
        <v>174</v>
      </c>
      <c r="AR5949">
        <v>8079</v>
      </c>
      <c r="AS5949" t="s">
        <v>35888</v>
      </c>
      <c r="AT5949" t="s">
        <v>937</v>
      </c>
      <c r="AU5949">
        <v>174</v>
      </c>
      <c r="AV5949">
        <v>8079</v>
      </c>
      <c r="AW5949" t="s">
        <v>28990</v>
      </c>
      <c r="AX5949" t="s">
        <v>937</v>
      </c>
      <c r="AY5949">
        <v>175</v>
      </c>
      <c r="AZ5949">
        <v>8079</v>
      </c>
      <c r="BA5949" t="s">
        <v>22142</v>
      </c>
      <c r="BB5949" t="s">
        <v>937</v>
      </c>
      <c r="BC5949">
        <v>175</v>
      </c>
      <c r="BD5949">
        <v>8079</v>
      </c>
      <c r="BE5949" t="s">
        <v>15294</v>
      </c>
      <c r="BF5949" t="s">
        <v>937</v>
      </c>
      <c r="BH5949">
        <v>180</v>
      </c>
      <c r="BI5949">
        <v>8079</v>
      </c>
      <c r="BJ5949" t="s">
        <v>8646</v>
      </c>
      <c r="BK5949" t="s">
        <v>937</v>
      </c>
    </row>
    <row r="5950" spans="43:63" x14ac:dyDescent="0.2">
      <c r="AQ5950">
        <v>174</v>
      </c>
      <c r="AR5950">
        <v>8080</v>
      </c>
      <c r="AS5950" t="s">
        <v>35889</v>
      </c>
      <c r="AT5950" t="s">
        <v>937</v>
      </c>
      <c r="AU5950">
        <v>174</v>
      </c>
      <c r="AV5950">
        <v>8080</v>
      </c>
      <c r="AW5950" t="s">
        <v>28991</v>
      </c>
      <c r="AX5950" t="s">
        <v>937</v>
      </c>
      <c r="AY5950">
        <v>175</v>
      </c>
      <c r="AZ5950">
        <v>8080</v>
      </c>
      <c r="BA5950" t="s">
        <v>22143</v>
      </c>
      <c r="BB5950" t="s">
        <v>937</v>
      </c>
      <c r="BC5950">
        <v>175</v>
      </c>
      <c r="BD5950">
        <v>8080</v>
      </c>
      <c r="BE5950" t="s">
        <v>15295</v>
      </c>
      <c r="BF5950" t="s">
        <v>937</v>
      </c>
      <c r="BH5950">
        <v>180</v>
      </c>
      <c r="BI5950">
        <v>8080</v>
      </c>
      <c r="BJ5950" t="s">
        <v>8647</v>
      </c>
      <c r="BK5950" t="s">
        <v>938</v>
      </c>
    </row>
    <row r="5951" spans="43:63" x14ac:dyDescent="0.2">
      <c r="AQ5951">
        <v>174</v>
      </c>
      <c r="AR5951">
        <v>8081</v>
      </c>
      <c r="AS5951" t="s">
        <v>35890</v>
      </c>
      <c r="AT5951" t="s">
        <v>937</v>
      </c>
      <c r="AU5951">
        <v>174</v>
      </c>
      <c r="AV5951">
        <v>8081</v>
      </c>
      <c r="AW5951" t="s">
        <v>28992</v>
      </c>
      <c r="AX5951" t="s">
        <v>937</v>
      </c>
      <c r="AY5951">
        <v>175</v>
      </c>
      <c r="AZ5951">
        <v>8081</v>
      </c>
      <c r="BA5951" t="s">
        <v>22144</v>
      </c>
      <c r="BB5951" t="s">
        <v>937</v>
      </c>
      <c r="BC5951">
        <v>175</v>
      </c>
      <c r="BD5951">
        <v>8081</v>
      </c>
      <c r="BE5951" t="s">
        <v>15296</v>
      </c>
      <c r="BF5951" t="s">
        <v>937</v>
      </c>
      <c r="BH5951">
        <v>180</v>
      </c>
      <c r="BI5951">
        <v>8081</v>
      </c>
      <c r="BJ5951" t="s">
        <v>8648</v>
      </c>
      <c r="BK5951" t="s">
        <v>938</v>
      </c>
    </row>
    <row r="5952" spans="43:63" x14ac:dyDescent="0.2">
      <c r="AQ5952">
        <v>174</v>
      </c>
      <c r="AR5952">
        <v>8082</v>
      </c>
      <c r="AS5952" t="s">
        <v>35891</v>
      </c>
      <c r="AT5952" t="s">
        <v>938</v>
      </c>
      <c r="AU5952">
        <v>174</v>
      </c>
      <c r="AV5952">
        <v>8082</v>
      </c>
      <c r="AW5952" t="s">
        <v>28993</v>
      </c>
      <c r="AX5952" t="s">
        <v>938</v>
      </c>
      <c r="AY5952">
        <v>175</v>
      </c>
      <c r="AZ5952">
        <v>8082</v>
      </c>
      <c r="BA5952" t="s">
        <v>22145</v>
      </c>
      <c r="BB5952" t="s">
        <v>937</v>
      </c>
      <c r="BC5952">
        <v>175</v>
      </c>
      <c r="BD5952">
        <v>8082</v>
      </c>
      <c r="BE5952" t="s">
        <v>15297</v>
      </c>
      <c r="BF5952" t="s">
        <v>937</v>
      </c>
      <c r="BH5952">
        <v>180</v>
      </c>
      <c r="BI5952">
        <v>8082</v>
      </c>
      <c r="BJ5952" t="s">
        <v>8649</v>
      </c>
      <c r="BK5952" t="s">
        <v>937</v>
      </c>
    </row>
    <row r="5953" spans="43:63" x14ac:dyDescent="0.2">
      <c r="AQ5953">
        <v>174</v>
      </c>
      <c r="AR5953">
        <v>8083</v>
      </c>
      <c r="AS5953" t="s">
        <v>35892</v>
      </c>
      <c r="AT5953" t="s">
        <v>937</v>
      </c>
      <c r="AU5953">
        <v>174</v>
      </c>
      <c r="AV5953">
        <v>8083</v>
      </c>
      <c r="AW5953" t="s">
        <v>28994</v>
      </c>
      <c r="AX5953" t="s">
        <v>937</v>
      </c>
      <c r="AY5953">
        <v>175</v>
      </c>
      <c r="AZ5953">
        <v>8083</v>
      </c>
      <c r="BA5953" t="s">
        <v>22146</v>
      </c>
      <c r="BB5953" t="s">
        <v>937</v>
      </c>
      <c r="BC5953">
        <v>175</v>
      </c>
      <c r="BD5953">
        <v>8083</v>
      </c>
      <c r="BE5953" t="s">
        <v>15298</v>
      </c>
      <c r="BF5953" t="s">
        <v>937</v>
      </c>
      <c r="BH5953">
        <v>180</v>
      </c>
      <c r="BI5953">
        <v>8083</v>
      </c>
      <c r="BJ5953" t="s">
        <v>8650</v>
      </c>
      <c r="BK5953" t="s">
        <v>937</v>
      </c>
    </row>
    <row r="5954" spans="43:63" x14ac:dyDescent="0.2">
      <c r="AQ5954">
        <v>174</v>
      </c>
      <c r="AR5954">
        <v>8084</v>
      </c>
      <c r="AS5954" t="s">
        <v>35893</v>
      </c>
      <c r="AT5954" t="s">
        <v>937</v>
      </c>
      <c r="AU5954">
        <v>174</v>
      </c>
      <c r="AV5954">
        <v>8084</v>
      </c>
      <c r="AW5954" t="s">
        <v>28995</v>
      </c>
      <c r="AX5954" t="s">
        <v>937</v>
      </c>
      <c r="AY5954">
        <v>175</v>
      </c>
      <c r="AZ5954">
        <v>8084</v>
      </c>
      <c r="BA5954" t="s">
        <v>22147</v>
      </c>
      <c r="BB5954" t="s">
        <v>937</v>
      </c>
      <c r="BC5954">
        <v>175</v>
      </c>
      <c r="BD5954">
        <v>8084</v>
      </c>
      <c r="BE5954" t="s">
        <v>15299</v>
      </c>
      <c r="BF5954" t="s">
        <v>937</v>
      </c>
      <c r="BH5954">
        <v>180</v>
      </c>
      <c r="BI5954">
        <v>8084</v>
      </c>
      <c r="BJ5954" t="s">
        <v>8651</v>
      </c>
      <c r="BK5954" t="s">
        <v>937</v>
      </c>
    </row>
    <row r="5955" spans="43:63" x14ac:dyDescent="0.2">
      <c r="AQ5955">
        <v>175</v>
      </c>
      <c r="AR5955">
        <v>6010</v>
      </c>
      <c r="AS5955" t="s">
        <v>35894</v>
      </c>
      <c r="AT5955" t="s">
        <v>937</v>
      </c>
      <c r="AU5955">
        <v>175</v>
      </c>
      <c r="AV5955">
        <v>6010</v>
      </c>
      <c r="AW5955" t="s">
        <v>28996</v>
      </c>
      <c r="AX5955" t="s">
        <v>937</v>
      </c>
      <c r="AY5955">
        <v>176</v>
      </c>
      <c r="AZ5955">
        <v>6010</v>
      </c>
      <c r="BA5955" t="s">
        <v>22148</v>
      </c>
      <c r="BB5955" t="s">
        <v>937</v>
      </c>
      <c r="BC5955">
        <v>176</v>
      </c>
      <c r="BD5955">
        <v>6010</v>
      </c>
      <c r="BE5955" t="s">
        <v>15300</v>
      </c>
      <c r="BF5955" t="s">
        <v>937</v>
      </c>
      <c r="BH5955">
        <v>183</v>
      </c>
      <c r="BI5955">
        <v>6010</v>
      </c>
      <c r="BJ5955" t="s">
        <v>8652</v>
      </c>
      <c r="BK5955" t="s">
        <v>937</v>
      </c>
    </row>
    <row r="5956" spans="43:63" x14ac:dyDescent="0.2">
      <c r="AQ5956">
        <v>175</v>
      </c>
      <c r="AR5956">
        <v>6020</v>
      </c>
      <c r="AS5956" t="s">
        <v>35895</v>
      </c>
      <c r="AT5956" t="s">
        <v>937</v>
      </c>
      <c r="AU5956">
        <v>175</v>
      </c>
      <c r="AV5956">
        <v>6020</v>
      </c>
      <c r="AW5956" t="s">
        <v>28997</v>
      </c>
      <c r="AX5956" t="s">
        <v>937</v>
      </c>
      <c r="AY5956">
        <v>176</v>
      </c>
      <c r="AZ5956">
        <v>6020</v>
      </c>
      <c r="BA5956" t="s">
        <v>22149</v>
      </c>
      <c r="BB5956" t="s">
        <v>937</v>
      </c>
      <c r="BC5956">
        <v>176</v>
      </c>
      <c r="BD5956">
        <v>6020</v>
      </c>
      <c r="BE5956" t="s">
        <v>15301</v>
      </c>
      <c r="BF5956" t="s">
        <v>937</v>
      </c>
      <c r="BH5956">
        <v>183</v>
      </c>
      <c r="BI5956">
        <v>6020</v>
      </c>
      <c r="BJ5956" t="s">
        <v>8653</v>
      </c>
      <c r="BK5956" t="s">
        <v>937</v>
      </c>
    </row>
    <row r="5957" spans="43:63" x14ac:dyDescent="0.2">
      <c r="AQ5957">
        <v>175</v>
      </c>
      <c r="AR5957">
        <v>6030</v>
      </c>
      <c r="AS5957" t="s">
        <v>35896</v>
      </c>
      <c r="AT5957" t="s">
        <v>937</v>
      </c>
      <c r="AU5957">
        <v>175</v>
      </c>
      <c r="AV5957">
        <v>6030</v>
      </c>
      <c r="AW5957" t="s">
        <v>28998</v>
      </c>
      <c r="AX5957" t="s">
        <v>937</v>
      </c>
      <c r="AY5957">
        <v>176</v>
      </c>
      <c r="AZ5957">
        <v>6030</v>
      </c>
      <c r="BA5957" t="s">
        <v>22150</v>
      </c>
      <c r="BB5957" t="s">
        <v>937</v>
      </c>
      <c r="BC5957">
        <v>176</v>
      </c>
      <c r="BD5957">
        <v>6030</v>
      </c>
      <c r="BE5957" t="s">
        <v>15302</v>
      </c>
      <c r="BF5957" t="s">
        <v>937</v>
      </c>
      <c r="BH5957">
        <v>183</v>
      </c>
      <c r="BI5957">
        <v>6030</v>
      </c>
      <c r="BJ5957" t="s">
        <v>8654</v>
      </c>
      <c r="BK5957" t="s">
        <v>937</v>
      </c>
    </row>
    <row r="5958" spans="43:63" x14ac:dyDescent="0.2">
      <c r="AQ5958">
        <v>175</v>
      </c>
      <c r="AR5958">
        <v>6040</v>
      </c>
      <c r="AS5958" t="s">
        <v>35897</v>
      </c>
      <c r="AT5958" t="s">
        <v>937</v>
      </c>
      <c r="AU5958">
        <v>175</v>
      </c>
      <c r="AV5958">
        <v>6040</v>
      </c>
      <c r="AW5958" t="s">
        <v>28999</v>
      </c>
      <c r="AX5958" t="s">
        <v>937</v>
      </c>
      <c r="AY5958">
        <v>176</v>
      </c>
      <c r="AZ5958">
        <v>6040</v>
      </c>
      <c r="BA5958" t="s">
        <v>22151</v>
      </c>
      <c r="BB5958" t="s">
        <v>937</v>
      </c>
      <c r="BC5958">
        <v>176</v>
      </c>
      <c r="BD5958">
        <v>6040</v>
      </c>
      <c r="BE5958" t="s">
        <v>15303</v>
      </c>
      <c r="BF5958" t="s">
        <v>937</v>
      </c>
      <c r="BH5958">
        <v>183</v>
      </c>
      <c r="BI5958">
        <v>6040</v>
      </c>
      <c r="BJ5958" t="s">
        <v>8655</v>
      </c>
      <c r="BK5958" t="s">
        <v>937</v>
      </c>
    </row>
    <row r="5959" spans="43:63" x14ac:dyDescent="0.2">
      <c r="AQ5959">
        <v>175</v>
      </c>
      <c r="AR5959">
        <v>6070</v>
      </c>
      <c r="AS5959" t="s">
        <v>35898</v>
      </c>
      <c r="AT5959" t="s">
        <v>937</v>
      </c>
      <c r="AU5959">
        <v>175</v>
      </c>
      <c r="AV5959">
        <v>6070</v>
      </c>
      <c r="AW5959" t="s">
        <v>29000</v>
      </c>
      <c r="AX5959" t="s">
        <v>937</v>
      </c>
      <c r="AY5959">
        <v>176</v>
      </c>
      <c r="AZ5959">
        <v>6070</v>
      </c>
      <c r="BA5959" t="s">
        <v>22152</v>
      </c>
      <c r="BB5959" t="s">
        <v>937</v>
      </c>
      <c r="BC5959">
        <v>176</v>
      </c>
      <c r="BD5959">
        <v>6070</v>
      </c>
      <c r="BE5959" t="s">
        <v>15304</v>
      </c>
      <c r="BF5959" t="s">
        <v>937</v>
      </c>
      <c r="BH5959">
        <v>183</v>
      </c>
      <c r="BI5959">
        <v>6070</v>
      </c>
      <c r="BJ5959" t="s">
        <v>8656</v>
      </c>
      <c r="BK5959" t="s">
        <v>937</v>
      </c>
    </row>
    <row r="5960" spans="43:63" x14ac:dyDescent="0.2">
      <c r="AQ5960">
        <v>175</v>
      </c>
      <c r="AR5960">
        <v>6080</v>
      </c>
      <c r="AS5960" t="s">
        <v>35899</v>
      </c>
      <c r="AT5960" t="s">
        <v>937</v>
      </c>
      <c r="AU5960">
        <v>175</v>
      </c>
      <c r="AV5960">
        <v>6080</v>
      </c>
      <c r="AW5960" t="s">
        <v>29001</v>
      </c>
      <c r="AX5960" t="s">
        <v>937</v>
      </c>
      <c r="AY5960">
        <v>176</v>
      </c>
      <c r="AZ5960">
        <v>6080</v>
      </c>
      <c r="BA5960" t="s">
        <v>22153</v>
      </c>
      <c r="BB5960" t="s">
        <v>937</v>
      </c>
      <c r="BC5960">
        <v>176</v>
      </c>
      <c r="BD5960">
        <v>6080</v>
      </c>
      <c r="BE5960" t="s">
        <v>15305</v>
      </c>
      <c r="BF5960" t="s">
        <v>937</v>
      </c>
      <c r="BH5960">
        <v>183</v>
      </c>
      <c r="BI5960">
        <v>6080</v>
      </c>
      <c r="BJ5960" t="s">
        <v>8657</v>
      </c>
      <c r="BK5960" t="s">
        <v>939</v>
      </c>
    </row>
    <row r="5961" spans="43:63" x14ac:dyDescent="0.2">
      <c r="AQ5961">
        <v>175</v>
      </c>
      <c r="AR5961">
        <v>6090</v>
      </c>
      <c r="AS5961" t="s">
        <v>35900</v>
      </c>
      <c r="AT5961" t="s">
        <v>937</v>
      </c>
      <c r="AU5961">
        <v>175</v>
      </c>
      <c r="AV5961">
        <v>6090</v>
      </c>
      <c r="AW5961" t="s">
        <v>29002</v>
      </c>
      <c r="AX5961" t="s">
        <v>937</v>
      </c>
      <c r="AY5961">
        <v>176</v>
      </c>
      <c r="AZ5961">
        <v>6090</v>
      </c>
      <c r="BA5961" t="s">
        <v>22154</v>
      </c>
      <c r="BB5961" t="s">
        <v>938</v>
      </c>
      <c r="BC5961">
        <v>176</v>
      </c>
      <c r="BD5961">
        <v>6090</v>
      </c>
      <c r="BE5961" t="s">
        <v>15306</v>
      </c>
      <c r="BF5961" t="s">
        <v>937</v>
      </c>
      <c r="BH5961">
        <v>183</v>
      </c>
      <c r="BI5961">
        <v>6090</v>
      </c>
      <c r="BJ5961" t="s">
        <v>8658</v>
      </c>
      <c r="BK5961" t="s">
        <v>937</v>
      </c>
    </row>
    <row r="5962" spans="43:63" x14ac:dyDescent="0.2">
      <c r="AQ5962">
        <v>175</v>
      </c>
      <c r="AR5962">
        <v>6100</v>
      </c>
      <c r="AS5962" t="s">
        <v>35901</v>
      </c>
      <c r="AT5962" t="s">
        <v>937</v>
      </c>
      <c r="AU5962">
        <v>175</v>
      </c>
      <c r="AV5962">
        <v>6100</v>
      </c>
      <c r="AW5962" t="s">
        <v>29003</v>
      </c>
      <c r="AX5962" t="s">
        <v>937</v>
      </c>
      <c r="AY5962">
        <v>176</v>
      </c>
      <c r="AZ5962">
        <v>6100</v>
      </c>
      <c r="BA5962" t="s">
        <v>22155</v>
      </c>
      <c r="BB5962" t="s">
        <v>937</v>
      </c>
      <c r="BC5962">
        <v>176</v>
      </c>
      <c r="BD5962">
        <v>6100</v>
      </c>
      <c r="BE5962" t="s">
        <v>15307</v>
      </c>
      <c r="BF5962" t="s">
        <v>937</v>
      </c>
      <c r="BH5962">
        <v>183</v>
      </c>
      <c r="BI5962">
        <v>6100</v>
      </c>
      <c r="BJ5962" t="s">
        <v>8659</v>
      </c>
      <c r="BK5962" t="s">
        <v>937</v>
      </c>
    </row>
    <row r="5963" spans="43:63" x14ac:dyDescent="0.2">
      <c r="AQ5963">
        <v>175</v>
      </c>
      <c r="AR5963">
        <v>6101</v>
      </c>
      <c r="AS5963" t="s">
        <v>35902</v>
      </c>
      <c r="AT5963" t="s">
        <v>937</v>
      </c>
      <c r="AU5963">
        <v>175</v>
      </c>
      <c r="AV5963">
        <v>6101</v>
      </c>
      <c r="AW5963" t="s">
        <v>29004</v>
      </c>
      <c r="AX5963" t="s">
        <v>937</v>
      </c>
      <c r="AY5963">
        <v>176</v>
      </c>
      <c r="AZ5963">
        <v>6101</v>
      </c>
      <c r="BA5963" t="s">
        <v>22156</v>
      </c>
      <c r="BB5963" t="s">
        <v>937</v>
      </c>
      <c r="BC5963">
        <v>176</v>
      </c>
      <c r="BD5963">
        <v>6101</v>
      </c>
      <c r="BE5963" t="s">
        <v>15308</v>
      </c>
      <c r="BF5963" t="s">
        <v>937</v>
      </c>
      <c r="BH5963">
        <v>183</v>
      </c>
      <c r="BI5963">
        <v>6101</v>
      </c>
      <c r="BJ5963" t="s">
        <v>8660</v>
      </c>
      <c r="BK5963" t="s">
        <v>937</v>
      </c>
    </row>
    <row r="5964" spans="43:63" x14ac:dyDescent="0.2">
      <c r="AQ5964">
        <v>175</v>
      </c>
      <c r="AR5964">
        <v>6110</v>
      </c>
      <c r="AS5964" t="s">
        <v>35903</v>
      </c>
      <c r="AT5964" t="s">
        <v>937</v>
      </c>
      <c r="AU5964">
        <v>175</v>
      </c>
      <c r="AV5964">
        <v>6110</v>
      </c>
      <c r="AW5964" t="s">
        <v>29005</v>
      </c>
      <c r="AX5964" t="s">
        <v>937</v>
      </c>
      <c r="AY5964">
        <v>176</v>
      </c>
      <c r="AZ5964">
        <v>6110</v>
      </c>
      <c r="BA5964" t="s">
        <v>22157</v>
      </c>
      <c r="BB5964" t="s">
        <v>936</v>
      </c>
      <c r="BC5964">
        <v>176</v>
      </c>
      <c r="BD5964">
        <v>6110</v>
      </c>
      <c r="BE5964" t="s">
        <v>15309</v>
      </c>
      <c r="BF5964" t="s">
        <v>936</v>
      </c>
      <c r="BH5964">
        <v>183</v>
      </c>
      <c r="BI5964">
        <v>6110</v>
      </c>
      <c r="BJ5964" t="s">
        <v>8661</v>
      </c>
      <c r="BK5964" t="s">
        <v>939</v>
      </c>
    </row>
    <row r="5965" spans="43:63" x14ac:dyDescent="0.2">
      <c r="AQ5965">
        <v>175</v>
      </c>
      <c r="AR5965">
        <v>6130</v>
      </c>
      <c r="AS5965" t="s">
        <v>35904</v>
      </c>
      <c r="AT5965" t="s">
        <v>938</v>
      </c>
      <c r="AU5965">
        <v>175</v>
      </c>
      <c r="AV5965">
        <v>6130</v>
      </c>
      <c r="AW5965" t="s">
        <v>29006</v>
      </c>
      <c r="AX5965" t="s">
        <v>938</v>
      </c>
      <c r="AY5965">
        <v>176</v>
      </c>
      <c r="AZ5965">
        <v>6130</v>
      </c>
      <c r="BA5965" t="s">
        <v>22158</v>
      </c>
      <c r="BB5965" t="s">
        <v>938</v>
      </c>
      <c r="BC5965">
        <v>176</v>
      </c>
      <c r="BD5965">
        <v>6130</v>
      </c>
      <c r="BE5965" t="s">
        <v>15310</v>
      </c>
      <c r="BF5965" t="s">
        <v>938</v>
      </c>
      <c r="BH5965">
        <v>183</v>
      </c>
      <c r="BI5965">
        <v>6130</v>
      </c>
      <c r="BJ5965" t="s">
        <v>8662</v>
      </c>
      <c r="BK5965" t="s">
        <v>937</v>
      </c>
    </row>
    <row r="5966" spans="43:63" x14ac:dyDescent="0.2">
      <c r="AQ5966">
        <v>175</v>
      </c>
      <c r="AR5966">
        <v>6131</v>
      </c>
      <c r="AS5966" t="s">
        <v>35905</v>
      </c>
      <c r="AT5966" t="s">
        <v>937</v>
      </c>
      <c r="AU5966">
        <v>175</v>
      </c>
      <c r="AV5966">
        <v>6131</v>
      </c>
      <c r="AW5966" t="s">
        <v>29007</v>
      </c>
      <c r="AX5966" t="s">
        <v>937</v>
      </c>
      <c r="AY5966">
        <v>176</v>
      </c>
      <c r="AZ5966">
        <v>6131</v>
      </c>
      <c r="BA5966" t="s">
        <v>22159</v>
      </c>
      <c r="BB5966" t="s">
        <v>938</v>
      </c>
      <c r="BC5966">
        <v>176</v>
      </c>
      <c r="BD5966">
        <v>6131</v>
      </c>
      <c r="BE5966" t="s">
        <v>15311</v>
      </c>
      <c r="BF5966" t="s">
        <v>938</v>
      </c>
      <c r="BH5966">
        <v>183</v>
      </c>
      <c r="BI5966">
        <v>6131</v>
      </c>
      <c r="BJ5966" t="s">
        <v>8663</v>
      </c>
      <c r="BK5966" t="s">
        <v>937</v>
      </c>
    </row>
    <row r="5967" spans="43:63" x14ac:dyDescent="0.2">
      <c r="AQ5967">
        <v>175</v>
      </c>
      <c r="AR5967">
        <v>6140</v>
      </c>
      <c r="AS5967" t="s">
        <v>35906</v>
      </c>
      <c r="AT5967" t="s">
        <v>937</v>
      </c>
      <c r="AU5967">
        <v>175</v>
      </c>
      <c r="AV5967">
        <v>6140</v>
      </c>
      <c r="AW5967" t="s">
        <v>29008</v>
      </c>
      <c r="AX5967" t="s">
        <v>937</v>
      </c>
      <c r="AY5967">
        <v>176</v>
      </c>
      <c r="AZ5967">
        <v>6140</v>
      </c>
      <c r="BA5967" t="s">
        <v>22160</v>
      </c>
      <c r="BB5967" t="s">
        <v>937</v>
      </c>
      <c r="BC5967">
        <v>176</v>
      </c>
      <c r="BD5967">
        <v>6140</v>
      </c>
      <c r="BE5967" t="s">
        <v>15312</v>
      </c>
      <c r="BF5967" t="s">
        <v>937</v>
      </c>
      <c r="BH5967">
        <v>183</v>
      </c>
      <c r="BI5967">
        <v>6140</v>
      </c>
      <c r="BJ5967" t="s">
        <v>8664</v>
      </c>
      <c r="BK5967" t="s">
        <v>937</v>
      </c>
    </row>
    <row r="5968" spans="43:63" x14ac:dyDescent="0.2">
      <c r="AQ5968">
        <v>175</v>
      </c>
      <c r="AR5968">
        <v>6150</v>
      </c>
      <c r="AS5968" t="s">
        <v>35907</v>
      </c>
      <c r="AT5968" t="s">
        <v>937</v>
      </c>
      <c r="AU5968">
        <v>175</v>
      </c>
      <c r="AV5968">
        <v>6150</v>
      </c>
      <c r="AW5968" t="s">
        <v>29009</v>
      </c>
      <c r="AX5968" t="s">
        <v>937</v>
      </c>
      <c r="AY5968">
        <v>176</v>
      </c>
      <c r="AZ5968">
        <v>6150</v>
      </c>
      <c r="BA5968" t="s">
        <v>22161</v>
      </c>
      <c r="BB5968" t="s">
        <v>937</v>
      </c>
      <c r="BC5968">
        <v>176</v>
      </c>
      <c r="BD5968">
        <v>6150</v>
      </c>
      <c r="BE5968" t="s">
        <v>15313</v>
      </c>
      <c r="BF5968" t="s">
        <v>937</v>
      </c>
      <c r="BH5968">
        <v>183</v>
      </c>
      <c r="BI5968">
        <v>6150</v>
      </c>
      <c r="BJ5968" t="s">
        <v>8665</v>
      </c>
      <c r="BK5968" t="s">
        <v>937</v>
      </c>
    </row>
    <row r="5969" spans="43:63" x14ac:dyDescent="0.2">
      <c r="AQ5969">
        <v>175</v>
      </c>
      <c r="AR5969">
        <v>6160</v>
      </c>
      <c r="AS5969" t="s">
        <v>35908</v>
      </c>
      <c r="AT5969" t="s">
        <v>937</v>
      </c>
      <c r="AU5969">
        <v>175</v>
      </c>
      <c r="AV5969">
        <v>6160</v>
      </c>
      <c r="AW5969" t="s">
        <v>29010</v>
      </c>
      <c r="AX5969" t="s">
        <v>937</v>
      </c>
      <c r="AY5969">
        <v>176</v>
      </c>
      <c r="AZ5969">
        <v>6160</v>
      </c>
      <c r="BA5969" t="s">
        <v>22162</v>
      </c>
      <c r="BB5969" t="s">
        <v>937</v>
      </c>
      <c r="BC5969">
        <v>176</v>
      </c>
      <c r="BD5969">
        <v>6160</v>
      </c>
      <c r="BE5969" t="s">
        <v>15314</v>
      </c>
      <c r="BF5969" t="s">
        <v>937</v>
      </c>
      <c r="BH5969">
        <v>183</v>
      </c>
      <c r="BI5969">
        <v>6160</v>
      </c>
      <c r="BJ5969" t="s">
        <v>8666</v>
      </c>
      <c r="BK5969" t="s">
        <v>937</v>
      </c>
    </row>
    <row r="5970" spans="43:63" x14ac:dyDescent="0.2">
      <c r="AQ5970">
        <v>175</v>
      </c>
      <c r="AR5970">
        <v>6170</v>
      </c>
      <c r="AS5970" t="s">
        <v>35909</v>
      </c>
      <c r="AT5970" t="s">
        <v>937</v>
      </c>
      <c r="AU5970">
        <v>175</v>
      </c>
      <c r="AV5970">
        <v>6170</v>
      </c>
      <c r="AW5970" t="s">
        <v>29011</v>
      </c>
      <c r="AX5970" t="s">
        <v>937</v>
      </c>
      <c r="AY5970">
        <v>176</v>
      </c>
      <c r="AZ5970">
        <v>6170</v>
      </c>
      <c r="BA5970" t="s">
        <v>22163</v>
      </c>
      <c r="BB5970" t="s">
        <v>937</v>
      </c>
      <c r="BC5970">
        <v>176</v>
      </c>
      <c r="BD5970">
        <v>6170</v>
      </c>
      <c r="BE5970" t="s">
        <v>15315</v>
      </c>
      <c r="BF5970" t="s">
        <v>937</v>
      </c>
      <c r="BH5970">
        <v>183</v>
      </c>
      <c r="BI5970">
        <v>6170</v>
      </c>
      <c r="BJ5970" t="s">
        <v>8667</v>
      </c>
      <c r="BK5970" t="s">
        <v>937</v>
      </c>
    </row>
    <row r="5971" spans="43:63" x14ac:dyDescent="0.2">
      <c r="AQ5971">
        <v>175</v>
      </c>
      <c r="AR5971">
        <v>6180</v>
      </c>
      <c r="AS5971" t="s">
        <v>35910</v>
      </c>
      <c r="AT5971" t="s">
        <v>937</v>
      </c>
      <c r="AU5971">
        <v>175</v>
      </c>
      <c r="AV5971">
        <v>6180</v>
      </c>
      <c r="AW5971" t="s">
        <v>29012</v>
      </c>
      <c r="AX5971" t="s">
        <v>937</v>
      </c>
      <c r="AY5971">
        <v>176</v>
      </c>
      <c r="AZ5971">
        <v>6180</v>
      </c>
      <c r="BA5971" t="s">
        <v>22164</v>
      </c>
      <c r="BB5971" t="s">
        <v>937</v>
      </c>
      <c r="BC5971">
        <v>176</v>
      </c>
      <c r="BD5971">
        <v>6180</v>
      </c>
      <c r="BE5971" t="s">
        <v>15316</v>
      </c>
      <c r="BF5971" t="s">
        <v>937</v>
      </c>
      <c r="BH5971">
        <v>183</v>
      </c>
      <c r="BI5971">
        <v>6180</v>
      </c>
      <c r="BJ5971" t="s">
        <v>8668</v>
      </c>
      <c r="BK5971" t="s">
        <v>937</v>
      </c>
    </row>
    <row r="5972" spans="43:63" x14ac:dyDescent="0.2">
      <c r="AQ5972">
        <v>175</v>
      </c>
      <c r="AR5972">
        <v>6190</v>
      </c>
      <c r="AS5972" t="s">
        <v>35911</v>
      </c>
      <c r="AT5972" t="s">
        <v>937</v>
      </c>
      <c r="AU5972">
        <v>175</v>
      </c>
      <c r="AV5972">
        <v>6190</v>
      </c>
      <c r="AW5972" t="s">
        <v>29013</v>
      </c>
      <c r="AX5972" t="s">
        <v>937</v>
      </c>
      <c r="AY5972">
        <v>176</v>
      </c>
      <c r="AZ5972">
        <v>6190</v>
      </c>
      <c r="BA5972" t="s">
        <v>22165</v>
      </c>
      <c r="BB5972" t="s">
        <v>937</v>
      </c>
      <c r="BC5972">
        <v>176</v>
      </c>
      <c r="BD5972">
        <v>6190</v>
      </c>
      <c r="BE5972" t="s">
        <v>15317</v>
      </c>
      <c r="BF5972" t="s">
        <v>937</v>
      </c>
      <c r="BH5972">
        <v>183</v>
      </c>
      <c r="BI5972">
        <v>6190</v>
      </c>
      <c r="BJ5972" t="s">
        <v>8669</v>
      </c>
      <c r="BK5972" t="s">
        <v>937</v>
      </c>
    </row>
    <row r="5973" spans="43:63" x14ac:dyDescent="0.2">
      <c r="AQ5973">
        <v>175</v>
      </c>
      <c r="AR5973">
        <v>6200</v>
      </c>
      <c r="AS5973" t="s">
        <v>35912</v>
      </c>
      <c r="AT5973" t="s">
        <v>937</v>
      </c>
      <c r="AU5973">
        <v>175</v>
      </c>
      <c r="AV5973">
        <v>6200</v>
      </c>
      <c r="AW5973" t="s">
        <v>29014</v>
      </c>
      <c r="AX5973" t="s">
        <v>937</v>
      </c>
      <c r="AY5973">
        <v>176</v>
      </c>
      <c r="AZ5973">
        <v>6200</v>
      </c>
      <c r="BA5973" t="s">
        <v>22166</v>
      </c>
      <c r="BB5973" t="s">
        <v>937</v>
      </c>
      <c r="BC5973">
        <v>176</v>
      </c>
      <c r="BD5973">
        <v>6200</v>
      </c>
      <c r="BE5973" t="s">
        <v>15318</v>
      </c>
      <c r="BF5973" t="s">
        <v>937</v>
      </c>
      <c r="BH5973">
        <v>183</v>
      </c>
      <c r="BI5973">
        <v>6200</v>
      </c>
      <c r="BJ5973" t="s">
        <v>8670</v>
      </c>
      <c r="BK5973" t="s">
        <v>938</v>
      </c>
    </row>
    <row r="5974" spans="43:63" x14ac:dyDescent="0.2">
      <c r="AQ5974">
        <v>175</v>
      </c>
      <c r="AR5974">
        <v>6210</v>
      </c>
      <c r="AS5974" t="s">
        <v>35913</v>
      </c>
      <c r="AT5974" t="s">
        <v>936</v>
      </c>
      <c r="AU5974">
        <v>175</v>
      </c>
      <c r="AV5974">
        <v>6210</v>
      </c>
      <c r="AW5974" t="s">
        <v>29015</v>
      </c>
      <c r="AX5974" t="s">
        <v>936</v>
      </c>
      <c r="AY5974">
        <v>176</v>
      </c>
      <c r="AZ5974">
        <v>6210</v>
      </c>
      <c r="BA5974" t="s">
        <v>22167</v>
      </c>
      <c r="BB5974" t="s">
        <v>936</v>
      </c>
      <c r="BC5974">
        <v>176</v>
      </c>
      <c r="BD5974">
        <v>6210</v>
      </c>
      <c r="BE5974" t="s">
        <v>15319</v>
      </c>
      <c r="BF5974" t="s">
        <v>936</v>
      </c>
      <c r="BH5974">
        <v>183</v>
      </c>
      <c r="BI5974">
        <v>6210</v>
      </c>
      <c r="BJ5974" t="s">
        <v>8671</v>
      </c>
      <c r="BK5974" t="s">
        <v>937</v>
      </c>
    </row>
    <row r="5975" spans="43:63" x14ac:dyDescent="0.2">
      <c r="AQ5975">
        <v>175</v>
      </c>
      <c r="AR5975">
        <v>6240</v>
      </c>
      <c r="AS5975" t="s">
        <v>35914</v>
      </c>
      <c r="AT5975" t="s">
        <v>937</v>
      </c>
      <c r="AU5975">
        <v>175</v>
      </c>
      <c r="AV5975">
        <v>6240</v>
      </c>
      <c r="AW5975" t="s">
        <v>29016</v>
      </c>
      <c r="AX5975" t="s">
        <v>937</v>
      </c>
      <c r="AY5975">
        <v>176</v>
      </c>
      <c r="AZ5975">
        <v>6240</v>
      </c>
      <c r="BA5975" t="s">
        <v>22168</v>
      </c>
      <c r="BB5975" t="s">
        <v>937</v>
      </c>
      <c r="BC5975">
        <v>176</v>
      </c>
      <c r="BD5975">
        <v>6240</v>
      </c>
      <c r="BE5975" t="s">
        <v>15320</v>
      </c>
      <c r="BF5975" t="s">
        <v>937</v>
      </c>
      <c r="BH5975">
        <v>183</v>
      </c>
      <c r="BI5975">
        <v>6240</v>
      </c>
      <c r="BJ5975" t="s">
        <v>8672</v>
      </c>
      <c r="BK5975" t="s">
        <v>937</v>
      </c>
    </row>
    <row r="5976" spans="43:63" x14ac:dyDescent="0.2">
      <c r="AQ5976">
        <v>175</v>
      </c>
      <c r="AR5976">
        <v>6250</v>
      </c>
      <c r="AS5976" t="s">
        <v>35915</v>
      </c>
      <c r="AT5976" t="s">
        <v>936</v>
      </c>
      <c r="AU5976">
        <v>175</v>
      </c>
      <c r="AV5976">
        <v>6250</v>
      </c>
      <c r="AW5976" t="s">
        <v>29017</v>
      </c>
      <c r="AX5976" t="s">
        <v>936</v>
      </c>
      <c r="AY5976">
        <v>176</v>
      </c>
      <c r="AZ5976">
        <v>6250</v>
      </c>
      <c r="BA5976" t="s">
        <v>22169</v>
      </c>
      <c r="BB5976" t="s">
        <v>936</v>
      </c>
      <c r="BC5976">
        <v>176</v>
      </c>
      <c r="BD5976">
        <v>6250</v>
      </c>
      <c r="BE5976" t="s">
        <v>15321</v>
      </c>
      <c r="BF5976" t="s">
        <v>936</v>
      </c>
      <c r="BH5976">
        <v>183</v>
      </c>
      <c r="BI5976">
        <v>6250</v>
      </c>
      <c r="BJ5976" t="s">
        <v>8673</v>
      </c>
      <c r="BK5976" t="s">
        <v>939</v>
      </c>
    </row>
    <row r="5977" spans="43:63" x14ac:dyDescent="0.2">
      <c r="AQ5977">
        <v>175</v>
      </c>
      <c r="AR5977">
        <v>6256</v>
      </c>
      <c r="AS5977" t="s">
        <v>35916</v>
      </c>
      <c r="AT5977" t="s">
        <v>936</v>
      </c>
      <c r="AU5977">
        <v>175</v>
      </c>
      <c r="AV5977">
        <v>6256</v>
      </c>
      <c r="AW5977" t="s">
        <v>29018</v>
      </c>
      <c r="AX5977" t="s">
        <v>936</v>
      </c>
      <c r="AY5977">
        <v>176</v>
      </c>
      <c r="AZ5977">
        <v>6256</v>
      </c>
      <c r="BA5977" t="s">
        <v>22170</v>
      </c>
      <c r="BB5977" t="s">
        <v>936</v>
      </c>
      <c r="BC5977">
        <v>176</v>
      </c>
      <c r="BD5977">
        <v>6256</v>
      </c>
      <c r="BE5977" t="s">
        <v>15322</v>
      </c>
      <c r="BF5977" t="s">
        <v>936</v>
      </c>
      <c r="BH5977">
        <v>183</v>
      </c>
      <c r="BI5977">
        <v>6256</v>
      </c>
      <c r="BJ5977" t="s">
        <v>8674</v>
      </c>
      <c r="BK5977" t="s">
        <v>937</v>
      </c>
    </row>
    <row r="5978" spans="43:63" x14ac:dyDescent="0.2">
      <c r="AQ5978">
        <v>175</v>
      </c>
      <c r="AR5978">
        <v>6260</v>
      </c>
      <c r="AS5978" t="s">
        <v>35917</v>
      </c>
      <c r="AT5978" t="s">
        <v>937</v>
      </c>
      <c r="AU5978">
        <v>175</v>
      </c>
      <c r="AV5978">
        <v>6260</v>
      </c>
      <c r="AW5978" t="s">
        <v>29019</v>
      </c>
      <c r="AX5978" t="s">
        <v>937</v>
      </c>
      <c r="AY5978">
        <v>176</v>
      </c>
      <c r="AZ5978">
        <v>6260</v>
      </c>
      <c r="BA5978" t="s">
        <v>22171</v>
      </c>
      <c r="BB5978" t="s">
        <v>937</v>
      </c>
      <c r="BC5978">
        <v>176</v>
      </c>
      <c r="BD5978">
        <v>6260</v>
      </c>
      <c r="BE5978" t="s">
        <v>15323</v>
      </c>
      <c r="BF5978" t="s">
        <v>937</v>
      </c>
      <c r="BH5978">
        <v>183</v>
      </c>
      <c r="BI5978">
        <v>6260</v>
      </c>
      <c r="BJ5978" t="s">
        <v>8675</v>
      </c>
      <c r="BK5978" t="s">
        <v>937</v>
      </c>
    </row>
    <row r="5979" spans="43:63" x14ac:dyDescent="0.2">
      <c r="AQ5979">
        <v>175</v>
      </c>
      <c r="AR5979">
        <v>6270</v>
      </c>
      <c r="AS5979" t="s">
        <v>35918</v>
      </c>
      <c r="AT5979" t="s">
        <v>937</v>
      </c>
      <c r="AU5979">
        <v>175</v>
      </c>
      <c r="AV5979">
        <v>6270</v>
      </c>
      <c r="AW5979" t="s">
        <v>29020</v>
      </c>
      <c r="AX5979" t="s">
        <v>937</v>
      </c>
      <c r="AY5979">
        <v>176</v>
      </c>
      <c r="AZ5979">
        <v>6270</v>
      </c>
      <c r="BA5979" t="s">
        <v>22172</v>
      </c>
      <c r="BB5979" t="s">
        <v>937</v>
      </c>
      <c r="BC5979">
        <v>176</v>
      </c>
      <c r="BD5979">
        <v>6270</v>
      </c>
      <c r="BE5979" t="s">
        <v>15324</v>
      </c>
      <c r="BF5979" t="s">
        <v>937</v>
      </c>
      <c r="BH5979">
        <v>183</v>
      </c>
      <c r="BI5979">
        <v>6270</v>
      </c>
      <c r="BJ5979" t="s">
        <v>8676</v>
      </c>
      <c r="BK5979" t="s">
        <v>937</v>
      </c>
    </row>
    <row r="5980" spans="43:63" x14ac:dyDescent="0.2">
      <c r="AQ5980">
        <v>175</v>
      </c>
      <c r="AR5980">
        <v>6280</v>
      </c>
      <c r="AS5980" t="s">
        <v>35919</v>
      </c>
      <c r="AT5980" t="s">
        <v>936</v>
      </c>
      <c r="AU5980">
        <v>175</v>
      </c>
      <c r="AV5980">
        <v>6280</v>
      </c>
      <c r="AW5980" t="s">
        <v>29021</v>
      </c>
      <c r="AX5980" t="s">
        <v>936</v>
      </c>
      <c r="AY5980">
        <v>176</v>
      </c>
      <c r="AZ5980">
        <v>6280</v>
      </c>
      <c r="BA5980" t="s">
        <v>22173</v>
      </c>
      <c r="BB5980" t="s">
        <v>936</v>
      </c>
      <c r="BC5980">
        <v>176</v>
      </c>
      <c r="BD5980">
        <v>6280</v>
      </c>
      <c r="BE5980" t="s">
        <v>15325</v>
      </c>
      <c r="BF5980" t="s">
        <v>936</v>
      </c>
      <c r="BH5980">
        <v>183</v>
      </c>
      <c r="BI5980">
        <v>6280</v>
      </c>
      <c r="BJ5980" t="s">
        <v>8677</v>
      </c>
      <c r="BK5980" t="s">
        <v>936</v>
      </c>
    </row>
    <row r="5981" spans="43:63" x14ac:dyDescent="0.2">
      <c r="AQ5981">
        <v>175</v>
      </c>
      <c r="AR5981">
        <v>6290</v>
      </c>
      <c r="AS5981" t="s">
        <v>35920</v>
      </c>
      <c r="AT5981" t="s">
        <v>936</v>
      </c>
      <c r="AU5981">
        <v>175</v>
      </c>
      <c r="AV5981">
        <v>6290</v>
      </c>
      <c r="AW5981" t="s">
        <v>29022</v>
      </c>
      <c r="AX5981" t="s">
        <v>936</v>
      </c>
      <c r="AY5981">
        <v>176</v>
      </c>
      <c r="AZ5981">
        <v>6290</v>
      </c>
      <c r="BA5981" t="s">
        <v>22174</v>
      </c>
      <c r="BB5981" t="s">
        <v>937</v>
      </c>
      <c r="BC5981">
        <v>176</v>
      </c>
      <c r="BD5981">
        <v>6290</v>
      </c>
      <c r="BE5981" t="s">
        <v>15326</v>
      </c>
      <c r="BF5981" t="s">
        <v>937</v>
      </c>
      <c r="BH5981">
        <v>183</v>
      </c>
      <c r="BI5981">
        <v>6290</v>
      </c>
      <c r="BJ5981" t="s">
        <v>8678</v>
      </c>
      <c r="BK5981" t="s">
        <v>937</v>
      </c>
    </row>
    <row r="5982" spans="43:63" x14ac:dyDescent="0.2">
      <c r="AQ5982">
        <v>175</v>
      </c>
      <c r="AR5982">
        <v>6300</v>
      </c>
      <c r="AS5982" t="s">
        <v>35921</v>
      </c>
      <c r="AT5982" t="s">
        <v>936</v>
      </c>
      <c r="AU5982">
        <v>175</v>
      </c>
      <c r="AV5982">
        <v>6300</v>
      </c>
      <c r="AW5982" t="s">
        <v>29023</v>
      </c>
      <c r="AX5982" t="s">
        <v>936</v>
      </c>
      <c r="AY5982">
        <v>176</v>
      </c>
      <c r="AZ5982">
        <v>6300</v>
      </c>
      <c r="BA5982" t="s">
        <v>22175</v>
      </c>
      <c r="BB5982" t="s">
        <v>936</v>
      </c>
      <c r="BC5982">
        <v>176</v>
      </c>
      <c r="BD5982">
        <v>6300</v>
      </c>
      <c r="BE5982" t="s">
        <v>15327</v>
      </c>
      <c r="BF5982" t="s">
        <v>936</v>
      </c>
      <c r="BH5982">
        <v>183</v>
      </c>
      <c r="BI5982">
        <v>6300</v>
      </c>
      <c r="BJ5982" t="s">
        <v>8679</v>
      </c>
      <c r="BK5982" t="s">
        <v>936</v>
      </c>
    </row>
    <row r="5983" spans="43:63" x14ac:dyDescent="0.2">
      <c r="AQ5983">
        <v>175</v>
      </c>
      <c r="AR5983">
        <v>6310</v>
      </c>
      <c r="AS5983" t="s">
        <v>35922</v>
      </c>
      <c r="AT5983" t="s">
        <v>936</v>
      </c>
      <c r="AU5983">
        <v>175</v>
      </c>
      <c r="AV5983">
        <v>6310</v>
      </c>
      <c r="AW5983" t="s">
        <v>29024</v>
      </c>
      <c r="AX5983" t="s">
        <v>936</v>
      </c>
      <c r="AY5983">
        <v>176</v>
      </c>
      <c r="AZ5983">
        <v>6310</v>
      </c>
      <c r="BA5983" t="s">
        <v>22176</v>
      </c>
      <c r="BB5983" t="s">
        <v>936</v>
      </c>
      <c r="BC5983">
        <v>176</v>
      </c>
      <c r="BD5983">
        <v>6310</v>
      </c>
      <c r="BE5983" t="s">
        <v>15328</v>
      </c>
      <c r="BF5983" t="s">
        <v>936</v>
      </c>
      <c r="BH5983">
        <v>183</v>
      </c>
      <c r="BI5983">
        <v>6310</v>
      </c>
      <c r="BJ5983" t="s">
        <v>8680</v>
      </c>
      <c r="BK5983" t="s">
        <v>936</v>
      </c>
    </row>
    <row r="5984" spans="43:63" x14ac:dyDescent="0.2">
      <c r="AQ5984">
        <v>175</v>
      </c>
      <c r="AR5984">
        <v>6320</v>
      </c>
      <c r="AS5984" t="s">
        <v>35923</v>
      </c>
      <c r="AT5984" t="s">
        <v>936</v>
      </c>
      <c r="AU5984">
        <v>175</v>
      </c>
      <c r="AV5984">
        <v>6320</v>
      </c>
      <c r="AW5984" t="s">
        <v>29025</v>
      </c>
      <c r="AX5984" t="s">
        <v>936</v>
      </c>
      <c r="AY5984">
        <v>176</v>
      </c>
      <c r="AZ5984">
        <v>6320</v>
      </c>
      <c r="BA5984" t="s">
        <v>22177</v>
      </c>
      <c r="BB5984" t="s">
        <v>936</v>
      </c>
      <c r="BC5984">
        <v>176</v>
      </c>
      <c r="BD5984">
        <v>6320</v>
      </c>
      <c r="BE5984" t="s">
        <v>15329</v>
      </c>
      <c r="BF5984" t="s">
        <v>936</v>
      </c>
      <c r="BH5984">
        <v>183</v>
      </c>
      <c r="BI5984">
        <v>6320</v>
      </c>
      <c r="BJ5984" t="s">
        <v>8681</v>
      </c>
      <c r="BK5984" t="s">
        <v>936</v>
      </c>
    </row>
    <row r="5985" spans="43:63" x14ac:dyDescent="0.2">
      <c r="AQ5985">
        <v>175</v>
      </c>
      <c r="AR5985">
        <v>6330</v>
      </c>
      <c r="AS5985" t="s">
        <v>35924</v>
      </c>
      <c r="AT5985" t="s">
        <v>936</v>
      </c>
      <c r="AU5985">
        <v>175</v>
      </c>
      <c r="AV5985">
        <v>6330</v>
      </c>
      <c r="AW5985" t="s">
        <v>29026</v>
      </c>
      <c r="AX5985" t="s">
        <v>936</v>
      </c>
      <c r="AY5985">
        <v>176</v>
      </c>
      <c r="AZ5985">
        <v>6330</v>
      </c>
      <c r="BA5985" t="s">
        <v>22178</v>
      </c>
      <c r="BB5985" t="s">
        <v>937</v>
      </c>
      <c r="BC5985">
        <v>176</v>
      </c>
      <c r="BD5985">
        <v>6330</v>
      </c>
      <c r="BE5985" t="s">
        <v>15330</v>
      </c>
      <c r="BF5985" t="s">
        <v>937</v>
      </c>
      <c r="BH5985">
        <v>183</v>
      </c>
      <c r="BI5985">
        <v>6330</v>
      </c>
      <c r="BJ5985" t="s">
        <v>8682</v>
      </c>
      <c r="BK5985" t="s">
        <v>937</v>
      </c>
    </row>
    <row r="5986" spans="43:63" x14ac:dyDescent="0.2">
      <c r="AQ5986">
        <v>175</v>
      </c>
      <c r="AR5986">
        <v>6340</v>
      </c>
      <c r="AS5986" t="s">
        <v>35925</v>
      </c>
      <c r="AT5986" t="s">
        <v>936</v>
      </c>
      <c r="AU5986">
        <v>175</v>
      </c>
      <c r="AV5986">
        <v>6340</v>
      </c>
      <c r="AW5986" t="s">
        <v>29027</v>
      </c>
      <c r="AX5986" t="s">
        <v>936</v>
      </c>
      <c r="AY5986">
        <v>176</v>
      </c>
      <c r="AZ5986">
        <v>6340</v>
      </c>
      <c r="BA5986" t="s">
        <v>22179</v>
      </c>
      <c r="BB5986" t="s">
        <v>936</v>
      </c>
      <c r="BC5986">
        <v>176</v>
      </c>
      <c r="BD5986">
        <v>6340</v>
      </c>
      <c r="BE5986" t="s">
        <v>15331</v>
      </c>
      <c r="BF5986" t="s">
        <v>936</v>
      </c>
      <c r="BH5986">
        <v>183</v>
      </c>
      <c r="BI5986">
        <v>6340</v>
      </c>
      <c r="BJ5986" t="s">
        <v>8683</v>
      </c>
      <c r="BK5986" t="s">
        <v>936</v>
      </c>
    </row>
    <row r="5987" spans="43:63" x14ac:dyDescent="0.2">
      <c r="AQ5987">
        <v>175</v>
      </c>
      <c r="AR5987">
        <v>6350</v>
      </c>
      <c r="AS5987" t="s">
        <v>35926</v>
      </c>
      <c r="AT5987" t="s">
        <v>937</v>
      </c>
      <c r="AU5987">
        <v>175</v>
      </c>
      <c r="AV5987">
        <v>6350</v>
      </c>
      <c r="AW5987" t="s">
        <v>29028</v>
      </c>
      <c r="AX5987" t="s">
        <v>937</v>
      </c>
      <c r="AY5987">
        <v>176</v>
      </c>
      <c r="AZ5987">
        <v>6350</v>
      </c>
      <c r="BA5987" t="s">
        <v>22180</v>
      </c>
      <c r="BB5987" t="s">
        <v>936</v>
      </c>
      <c r="BC5987">
        <v>176</v>
      </c>
      <c r="BD5987">
        <v>6350</v>
      </c>
      <c r="BE5987" t="s">
        <v>15332</v>
      </c>
      <c r="BF5987" t="s">
        <v>936</v>
      </c>
      <c r="BH5987">
        <v>183</v>
      </c>
      <c r="BI5987">
        <v>6350</v>
      </c>
      <c r="BJ5987" t="s">
        <v>8684</v>
      </c>
      <c r="BK5987" t="s">
        <v>938</v>
      </c>
    </row>
    <row r="5988" spans="43:63" x14ac:dyDescent="0.2">
      <c r="AQ5988">
        <v>175</v>
      </c>
      <c r="AR5988">
        <v>6360</v>
      </c>
      <c r="AS5988" t="s">
        <v>35927</v>
      </c>
      <c r="AT5988" t="s">
        <v>936</v>
      </c>
      <c r="AU5988">
        <v>175</v>
      </c>
      <c r="AV5988">
        <v>6360</v>
      </c>
      <c r="AW5988" t="s">
        <v>29029</v>
      </c>
      <c r="AX5988" t="s">
        <v>936</v>
      </c>
      <c r="AY5988">
        <v>176</v>
      </c>
      <c r="AZ5988">
        <v>6360</v>
      </c>
      <c r="BA5988" t="s">
        <v>22181</v>
      </c>
      <c r="BB5988" t="s">
        <v>936</v>
      </c>
      <c r="BC5988">
        <v>176</v>
      </c>
      <c r="BD5988">
        <v>6360</v>
      </c>
      <c r="BE5988" t="s">
        <v>15333</v>
      </c>
      <c r="BF5988" t="s">
        <v>936</v>
      </c>
      <c r="BH5988">
        <v>183</v>
      </c>
      <c r="BI5988">
        <v>6360</v>
      </c>
      <c r="BJ5988" t="s">
        <v>8685</v>
      </c>
      <c r="BK5988" t="s">
        <v>939</v>
      </c>
    </row>
    <row r="5989" spans="43:63" x14ac:dyDescent="0.2">
      <c r="AQ5989">
        <v>175</v>
      </c>
      <c r="AR5989">
        <v>7205</v>
      </c>
      <c r="AS5989" t="s">
        <v>35928</v>
      </c>
      <c r="AT5989" t="s">
        <v>937</v>
      </c>
      <c r="AU5989">
        <v>175</v>
      </c>
      <c r="AV5989">
        <v>7205</v>
      </c>
      <c r="AW5989" t="s">
        <v>29030</v>
      </c>
      <c r="AX5989" t="s">
        <v>937</v>
      </c>
      <c r="AY5989">
        <v>176</v>
      </c>
      <c r="AZ5989">
        <v>7205</v>
      </c>
      <c r="BA5989" t="s">
        <v>22182</v>
      </c>
      <c r="BB5989" t="s">
        <v>937</v>
      </c>
      <c r="BC5989">
        <v>176</v>
      </c>
      <c r="BD5989">
        <v>7205</v>
      </c>
      <c r="BE5989" t="s">
        <v>15334</v>
      </c>
      <c r="BF5989" t="s">
        <v>937</v>
      </c>
      <c r="BH5989">
        <v>183</v>
      </c>
      <c r="BI5989">
        <v>7205</v>
      </c>
      <c r="BJ5989" t="s">
        <v>8686</v>
      </c>
      <c r="BK5989" t="s">
        <v>937</v>
      </c>
    </row>
    <row r="5990" spans="43:63" x14ac:dyDescent="0.2">
      <c r="AQ5990">
        <v>175</v>
      </c>
      <c r="AR5990">
        <v>7206</v>
      </c>
      <c r="AS5990" t="s">
        <v>35929</v>
      </c>
      <c r="AT5990" t="s">
        <v>937</v>
      </c>
      <c r="AU5990">
        <v>175</v>
      </c>
      <c r="AV5990">
        <v>7206</v>
      </c>
      <c r="AW5990" t="s">
        <v>29031</v>
      </c>
      <c r="AX5990" t="s">
        <v>937</v>
      </c>
      <c r="AY5990">
        <v>176</v>
      </c>
      <c r="AZ5990">
        <v>7206</v>
      </c>
      <c r="BA5990" t="s">
        <v>22183</v>
      </c>
      <c r="BB5990" t="s">
        <v>936</v>
      </c>
      <c r="BC5990">
        <v>176</v>
      </c>
      <c r="BD5990">
        <v>7206</v>
      </c>
      <c r="BE5990" t="s">
        <v>15335</v>
      </c>
      <c r="BF5990" t="s">
        <v>936</v>
      </c>
      <c r="BH5990">
        <v>183</v>
      </c>
      <c r="BI5990">
        <v>7206</v>
      </c>
      <c r="BJ5990" t="s">
        <v>8687</v>
      </c>
      <c r="BK5990" t="s">
        <v>937</v>
      </c>
    </row>
    <row r="5991" spans="43:63" x14ac:dyDescent="0.2">
      <c r="AQ5991">
        <v>175</v>
      </c>
      <c r="AR5991">
        <v>7207</v>
      </c>
      <c r="AS5991" t="s">
        <v>35930</v>
      </c>
      <c r="AT5991" t="s">
        <v>937</v>
      </c>
      <c r="AU5991">
        <v>175</v>
      </c>
      <c r="AV5991">
        <v>7207</v>
      </c>
      <c r="AW5991" t="s">
        <v>29032</v>
      </c>
      <c r="AX5991" t="s">
        <v>937</v>
      </c>
      <c r="AY5991">
        <v>176</v>
      </c>
      <c r="AZ5991">
        <v>7207</v>
      </c>
      <c r="BA5991" t="s">
        <v>22184</v>
      </c>
      <c r="BB5991" t="s">
        <v>937</v>
      </c>
      <c r="BC5991">
        <v>176</v>
      </c>
      <c r="BD5991">
        <v>7207</v>
      </c>
      <c r="BE5991" t="s">
        <v>15336</v>
      </c>
      <c r="BF5991" t="s">
        <v>937</v>
      </c>
      <c r="BH5991">
        <v>183</v>
      </c>
      <c r="BI5991">
        <v>7207</v>
      </c>
      <c r="BJ5991" t="s">
        <v>8688</v>
      </c>
      <c r="BK5991" t="s">
        <v>937</v>
      </c>
    </row>
    <row r="5992" spans="43:63" x14ac:dyDescent="0.2">
      <c r="AQ5992">
        <v>175</v>
      </c>
      <c r="AR5992">
        <v>7210</v>
      </c>
      <c r="AS5992" t="s">
        <v>35931</v>
      </c>
      <c r="AT5992" t="s">
        <v>937</v>
      </c>
      <c r="AU5992">
        <v>175</v>
      </c>
      <c r="AV5992">
        <v>7210</v>
      </c>
      <c r="AW5992" t="s">
        <v>29033</v>
      </c>
      <c r="AX5992" t="s">
        <v>937</v>
      </c>
      <c r="AY5992">
        <v>176</v>
      </c>
      <c r="AZ5992">
        <v>7210</v>
      </c>
      <c r="BA5992" t="s">
        <v>22185</v>
      </c>
      <c r="BB5992" t="s">
        <v>937</v>
      </c>
      <c r="BC5992">
        <v>176</v>
      </c>
      <c r="BD5992">
        <v>7210</v>
      </c>
      <c r="BE5992" t="s">
        <v>15337</v>
      </c>
      <c r="BF5992" t="s">
        <v>937</v>
      </c>
      <c r="BH5992">
        <v>183</v>
      </c>
      <c r="BI5992">
        <v>7210</v>
      </c>
      <c r="BJ5992" t="s">
        <v>8689</v>
      </c>
      <c r="BK5992" t="s">
        <v>938</v>
      </c>
    </row>
    <row r="5993" spans="43:63" x14ac:dyDescent="0.2">
      <c r="AQ5993">
        <v>175</v>
      </c>
      <c r="AR5993">
        <v>8073</v>
      </c>
      <c r="AS5993" t="s">
        <v>35932</v>
      </c>
      <c r="AT5993" t="s">
        <v>938</v>
      </c>
      <c r="AU5993">
        <v>175</v>
      </c>
      <c r="AV5993">
        <v>8073</v>
      </c>
      <c r="AW5993" t="s">
        <v>29034</v>
      </c>
      <c r="AX5993" t="s">
        <v>938</v>
      </c>
      <c r="AY5993">
        <v>176</v>
      </c>
      <c r="AZ5993">
        <v>8073</v>
      </c>
      <c r="BA5993" t="s">
        <v>22186</v>
      </c>
      <c r="BB5993" t="s">
        <v>936</v>
      </c>
      <c r="BC5993">
        <v>176</v>
      </c>
      <c r="BD5993">
        <v>8073</v>
      </c>
      <c r="BE5993" t="s">
        <v>15338</v>
      </c>
      <c r="BF5993" t="s">
        <v>936</v>
      </c>
      <c r="BH5993">
        <v>183</v>
      </c>
      <c r="BI5993">
        <v>8073</v>
      </c>
      <c r="BJ5993" t="s">
        <v>8690</v>
      </c>
      <c r="BK5993" t="s">
        <v>936</v>
      </c>
    </row>
    <row r="5994" spans="43:63" x14ac:dyDescent="0.2">
      <c r="AQ5994">
        <v>175</v>
      </c>
      <c r="AR5994">
        <v>8074</v>
      </c>
      <c r="AS5994" t="s">
        <v>35933</v>
      </c>
      <c r="AT5994" t="s">
        <v>937</v>
      </c>
      <c r="AU5994">
        <v>175</v>
      </c>
      <c r="AV5994">
        <v>8074</v>
      </c>
      <c r="AW5994" t="s">
        <v>29035</v>
      </c>
      <c r="AX5994" t="s">
        <v>937</v>
      </c>
      <c r="AY5994">
        <v>176</v>
      </c>
      <c r="AZ5994">
        <v>8074</v>
      </c>
      <c r="BA5994" t="s">
        <v>22187</v>
      </c>
      <c r="BB5994" t="s">
        <v>937</v>
      </c>
      <c r="BC5994">
        <v>176</v>
      </c>
      <c r="BD5994">
        <v>8074</v>
      </c>
      <c r="BE5994" t="s">
        <v>15339</v>
      </c>
      <c r="BF5994" t="s">
        <v>937</v>
      </c>
      <c r="BH5994">
        <v>183</v>
      </c>
      <c r="BI5994">
        <v>8074</v>
      </c>
      <c r="BJ5994" t="s">
        <v>8691</v>
      </c>
      <c r="BK5994" t="s">
        <v>937</v>
      </c>
    </row>
    <row r="5995" spans="43:63" x14ac:dyDescent="0.2">
      <c r="AQ5995">
        <v>175</v>
      </c>
      <c r="AR5995">
        <v>8075</v>
      </c>
      <c r="AS5995" t="s">
        <v>35934</v>
      </c>
      <c r="AT5995" t="s">
        <v>937</v>
      </c>
      <c r="AU5995">
        <v>175</v>
      </c>
      <c r="AV5995">
        <v>8075</v>
      </c>
      <c r="AW5995" t="s">
        <v>29036</v>
      </c>
      <c r="AX5995" t="s">
        <v>937</v>
      </c>
      <c r="AY5995">
        <v>176</v>
      </c>
      <c r="AZ5995">
        <v>8075</v>
      </c>
      <c r="BA5995" t="s">
        <v>22188</v>
      </c>
      <c r="BB5995" t="s">
        <v>937</v>
      </c>
      <c r="BC5995">
        <v>176</v>
      </c>
      <c r="BD5995">
        <v>8075</v>
      </c>
      <c r="BE5995" t="s">
        <v>15340</v>
      </c>
      <c r="BF5995" t="s">
        <v>937</v>
      </c>
      <c r="BH5995">
        <v>183</v>
      </c>
      <c r="BI5995">
        <v>8075</v>
      </c>
      <c r="BJ5995" t="s">
        <v>8692</v>
      </c>
      <c r="BK5995" t="s">
        <v>939</v>
      </c>
    </row>
    <row r="5996" spans="43:63" x14ac:dyDescent="0.2">
      <c r="AQ5996">
        <v>175</v>
      </c>
      <c r="AR5996">
        <v>8076</v>
      </c>
      <c r="AS5996" t="s">
        <v>35935</v>
      </c>
      <c r="AT5996" t="s">
        <v>937</v>
      </c>
      <c r="AU5996">
        <v>175</v>
      </c>
      <c r="AV5996">
        <v>8076</v>
      </c>
      <c r="AW5996" t="s">
        <v>29037</v>
      </c>
      <c r="AX5996" t="s">
        <v>937</v>
      </c>
      <c r="AY5996">
        <v>176</v>
      </c>
      <c r="AZ5996">
        <v>8076</v>
      </c>
      <c r="BA5996" t="s">
        <v>22189</v>
      </c>
      <c r="BB5996" t="s">
        <v>938</v>
      </c>
      <c r="BC5996">
        <v>176</v>
      </c>
      <c r="BD5996">
        <v>8076</v>
      </c>
      <c r="BE5996" t="s">
        <v>15341</v>
      </c>
      <c r="BF5996" t="s">
        <v>938</v>
      </c>
      <c r="BH5996">
        <v>183</v>
      </c>
      <c r="BI5996">
        <v>8076</v>
      </c>
      <c r="BJ5996" t="s">
        <v>8693</v>
      </c>
      <c r="BK5996" t="s">
        <v>937</v>
      </c>
    </row>
    <row r="5997" spans="43:63" x14ac:dyDescent="0.2">
      <c r="AQ5997">
        <v>175</v>
      </c>
      <c r="AR5997">
        <v>8077</v>
      </c>
      <c r="AS5997" t="s">
        <v>35936</v>
      </c>
      <c r="AT5997" t="s">
        <v>937</v>
      </c>
      <c r="AU5997">
        <v>175</v>
      </c>
      <c r="AV5997">
        <v>8077</v>
      </c>
      <c r="AW5997" t="s">
        <v>29038</v>
      </c>
      <c r="AX5997" t="s">
        <v>937</v>
      </c>
      <c r="AY5997">
        <v>176</v>
      </c>
      <c r="AZ5997">
        <v>8077</v>
      </c>
      <c r="BA5997" t="s">
        <v>22190</v>
      </c>
      <c r="BB5997" t="s">
        <v>937</v>
      </c>
      <c r="BC5997">
        <v>176</v>
      </c>
      <c r="BD5997">
        <v>8077</v>
      </c>
      <c r="BE5997" t="s">
        <v>15342</v>
      </c>
      <c r="BF5997" t="s">
        <v>937</v>
      </c>
      <c r="BH5997">
        <v>183</v>
      </c>
      <c r="BI5997">
        <v>8077</v>
      </c>
      <c r="BJ5997" t="s">
        <v>8694</v>
      </c>
      <c r="BK5997" t="s">
        <v>937</v>
      </c>
    </row>
    <row r="5998" spans="43:63" x14ac:dyDescent="0.2">
      <c r="AQ5998">
        <v>175</v>
      </c>
      <c r="AR5998">
        <v>8078</v>
      </c>
      <c r="AS5998" t="s">
        <v>35937</v>
      </c>
      <c r="AT5998" t="s">
        <v>937</v>
      </c>
      <c r="AU5998">
        <v>175</v>
      </c>
      <c r="AV5998">
        <v>8078</v>
      </c>
      <c r="AW5998" t="s">
        <v>29039</v>
      </c>
      <c r="AX5998" t="s">
        <v>937</v>
      </c>
      <c r="AY5998">
        <v>176</v>
      </c>
      <c r="AZ5998">
        <v>8078</v>
      </c>
      <c r="BA5998" t="s">
        <v>22191</v>
      </c>
      <c r="BB5998" t="s">
        <v>937</v>
      </c>
      <c r="BC5998">
        <v>176</v>
      </c>
      <c r="BD5998">
        <v>8078</v>
      </c>
      <c r="BE5998" t="s">
        <v>15343</v>
      </c>
      <c r="BF5998" t="s">
        <v>937</v>
      </c>
      <c r="BH5998">
        <v>183</v>
      </c>
      <c r="BI5998">
        <v>8078</v>
      </c>
      <c r="BJ5998" t="s">
        <v>8695</v>
      </c>
      <c r="BK5998" t="s">
        <v>937</v>
      </c>
    </row>
    <row r="5999" spans="43:63" x14ac:dyDescent="0.2">
      <c r="AQ5999">
        <v>175</v>
      </c>
      <c r="AR5999">
        <v>8079</v>
      </c>
      <c r="AS5999" t="s">
        <v>35938</v>
      </c>
      <c r="AT5999" t="s">
        <v>937</v>
      </c>
      <c r="AU5999">
        <v>175</v>
      </c>
      <c r="AV5999">
        <v>8079</v>
      </c>
      <c r="AW5999" t="s">
        <v>29040</v>
      </c>
      <c r="AX5999" t="s">
        <v>937</v>
      </c>
      <c r="AY5999">
        <v>176</v>
      </c>
      <c r="AZ5999">
        <v>8079</v>
      </c>
      <c r="BA5999" t="s">
        <v>22192</v>
      </c>
      <c r="BB5999" t="s">
        <v>937</v>
      </c>
      <c r="BC5999">
        <v>176</v>
      </c>
      <c r="BD5999">
        <v>8079</v>
      </c>
      <c r="BE5999" t="s">
        <v>15344</v>
      </c>
      <c r="BF5999" t="s">
        <v>937</v>
      </c>
      <c r="BH5999">
        <v>183</v>
      </c>
      <c r="BI5999">
        <v>8079</v>
      </c>
      <c r="BJ5999" t="s">
        <v>8696</v>
      </c>
      <c r="BK5999" t="s">
        <v>937</v>
      </c>
    </row>
    <row r="6000" spans="43:63" x14ac:dyDescent="0.2">
      <c r="AQ6000">
        <v>175</v>
      </c>
      <c r="AR6000">
        <v>8080</v>
      </c>
      <c r="AS6000" t="s">
        <v>35939</v>
      </c>
      <c r="AT6000" t="s">
        <v>937</v>
      </c>
      <c r="AU6000">
        <v>175</v>
      </c>
      <c r="AV6000">
        <v>8080</v>
      </c>
      <c r="AW6000" t="s">
        <v>29041</v>
      </c>
      <c r="AX6000" t="s">
        <v>937</v>
      </c>
      <c r="AY6000">
        <v>176</v>
      </c>
      <c r="AZ6000">
        <v>8080</v>
      </c>
      <c r="BA6000" t="s">
        <v>22193</v>
      </c>
      <c r="BB6000" t="s">
        <v>937</v>
      </c>
      <c r="BC6000">
        <v>176</v>
      </c>
      <c r="BD6000">
        <v>8080</v>
      </c>
      <c r="BE6000" t="s">
        <v>15345</v>
      </c>
      <c r="BF6000" t="s">
        <v>937</v>
      </c>
      <c r="BH6000">
        <v>183</v>
      </c>
      <c r="BI6000">
        <v>8080</v>
      </c>
      <c r="BJ6000" t="s">
        <v>8697</v>
      </c>
      <c r="BK6000" t="s">
        <v>937</v>
      </c>
    </row>
    <row r="6001" spans="43:63" x14ac:dyDescent="0.2">
      <c r="AQ6001">
        <v>175</v>
      </c>
      <c r="AR6001">
        <v>8081</v>
      </c>
      <c r="AS6001" t="s">
        <v>35940</v>
      </c>
      <c r="AT6001" t="s">
        <v>937</v>
      </c>
      <c r="AU6001">
        <v>175</v>
      </c>
      <c r="AV6001">
        <v>8081</v>
      </c>
      <c r="AW6001" t="s">
        <v>29042</v>
      </c>
      <c r="AX6001" t="s">
        <v>937</v>
      </c>
      <c r="AY6001">
        <v>176</v>
      </c>
      <c r="AZ6001">
        <v>8081</v>
      </c>
      <c r="BA6001" t="s">
        <v>22194</v>
      </c>
      <c r="BB6001" t="s">
        <v>937</v>
      </c>
      <c r="BC6001">
        <v>176</v>
      </c>
      <c r="BD6001">
        <v>8081</v>
      </c>
      <c r="BE6001" t="s">
        <v>15346</v>
      </c>
      <c r="BF6001" t="s">
        <v>937</v>
      </c>
      <c r="BH6001">
        <v>183</v>
      </c>
      <c r="BI6001">
        <v>8081</v>
      </c>
      <c r="BJ6001" t="s">
        <v>8698</v>
      </c>
      <c r="BK6001" t="s">
        <v>937</v>
      </c>
    </row>
    <row r="6002" spans="43:63" x14ac:dyDescent="0.2">
      <c r="AQ6002">
        <v>175</v>
      </c>
      <c r="AR6002">
        <v>8082</v>
      </c>
      <c r="AS6002" t="s">
        <v>35941</v>
      </c>
      <c r="AT6002" t="s">
        <v>937</v>
      </c>
      <c r="AU6002">
        <v>175</v>
      </c>
      <c r="AV6002">
        <v>8082</v>
      </c>
      <c r="AW6002" t="s">
        <v>29043</v>
      </c>
      <c r="AX6002" t="s">
        <v>937</v>
      </c>
      <c r="AY6002">
        <v>176</v>
      </c>
      <c r="AZ6002">
        <v>8082</v>
      </c>
      <c r="BA6002" t="s">
        <v>22195</v>
      </c>
      <c r="BB6002" t="s">
        <v>938</v>
      </c>
      <c r="BC6002">
        <v>176</v>
      </c>
      <c r="BD6002">
        <v>8082</v>
      </c>
      <c r="BE6002" t="s">
        <v>15347</v>
      </c>
      <c r="BF6002" t="s">
        <v>938</v>
      </c>
      <c r="BH6002">
        <v>183</v>
      </c>
      <c r="BI6002">
        <v>8082</v>
      </c>
      <c r="BJ6002" t="s">
        <v>8699</v>
      </c>
      <c r="BK6002" t="s">
        <v>937</v>
      </c>
    </row>
    <row r="6003" spans="43:63" x14ac:dyDescent="0.2">
      <c r="AQ6003">
        <v>175</v>
      </c>
      <c r="AR6003">
        <v>8083</v>
      </c>
      <c r="AS6003" t="s">
        <v>35942</v>
      </c>
      <c r="AT6003" t="s">
        <v>937</v>
      </c>
      <c r="AU6003">
        <v>175</v>
      </c>
      <c r="AV6003">
        <v>8083</v>
      </c>
      <c r="AW6003" t="s">
        <v>29044</v>
      </c>
      <c r="AX6003" t="s">
        <v>937</v>
      </c>
      <c r="AY6003">
        <v>176</v>
      </c>
      <c r="AZ6003">
        <v>8083</v>
      </c>
      <c r="BA6003" t="s">
        <v>22196</v>
      </c>
      <c r="BB6003" t="s">
        <v>937</v>
      </c>
      <c r="BC6003">
        <v>176</v>
      </c>
      <c r="BD6003">
        <v>8083</v>
      </c>
      <c r="BE6003" t="s">
        <v>15348</v>
      </c>
      <c r="BF6003" t="s">
        <v>937</v>
      </c>
      <c r="BH6003">
        <v>183</v>
      </c>
      <c r="BI6003">
        <v>8083</v>
      </c>
      <c r="BJ6003" t="s">
        <v>8700</v>
      </c>
      <c r="BK6003" t="s">
        <v>937</v>
      </c>
    </row>
    <row r="6004" spans="43:63" x14ac:dyDescent="0.2">
      <c r="AQ6004">
        <v>175</v>
      </c>
      <c r="AR6004">
        <v>8084</v>
      </c>
      <c r="AS6004" t="s">
        <v>35943</v>
      </c>
      <c r="AT6004" t="s">
        <v>937</v>
      </c>
      <c r="AU6004">
        <v>175</v>
      </c>
      <c r="AV6004">
        <v>8084</v>
      </c>
      <c r="AW6004" t="s">
        <v>29045</v>
      </c>
      <c r="AX6004" t="s">
        <v>937</v>
      </c>
      <c r="AY6004">
        <v>176</v>
      </c>
      <c r="AZ6004">
        <v>8084</v>
      </c>
      <c r="BA6004" t="s">
        <v>22197</v>
      </c>
      <c r="BB6004" t="s">
        <v>937</v>
      </c>
      <c r="BC6004">
        <v>176</v>
      </c>
      <c r="BD6004">
        <v>8084</v>
      </c>
      <c r="BE6004" t="s">
        <v>15349</v>
      </c>
      <c r="BF6004" t="s">
        <v>937</v>
      </c>
      <c r="BH6004">
        <v>183</v>
      </c>
      <c r="BI6004">
        <v>8084</v>
      </c>
      <c r="BJ6004" t="s">
        <v>8701</v>
      </c>
      <c r="BK6004" t="s">
        <v>937</v>
      </c>
    </row>
    <row r="6005" spans="43:63" x14ac:dyDescent="0.2">
      <c r="AQ6005">
        <v>176</v>
      </c>
      <c r="AR6005">
        <v>6010</v>
      </c>
      <c r="AS6005" t="s">
        <v>35944</v>
      </c>
      <c r="AT6005" t="s">
        <v>937</v>
      </c>
      <c r="AU6005">
        <v>176</v>
      </c>
      <c r="AV6005">
        <v>6010</v>
      </c>
      <c r="AW6005" t="s">
        <v>29046</v>
      </c>
      <c r="AX6005" t="s">
        <v>937</v>
      </c>
      <c r="AY6005">
        <v>177</v>
      </c>
      <c r="AZ6005">
        <v>6010</v>
      </c>
      <c r="BA6005" t="s">
        <v>22198</v>
      </c>
      <c r="BB6005" t="s">
        <v>937</v>
      </c>
      <c r="BC6005">
        <v>177</v>
      </c>
      <c r="BD6005">
        <v>6010</v>
      </c>
      <c r="BE6005" t="s">
        <v>15350</v>
      </c>
      <c r="BF6005" t="s">
        <v>937</v>
      </c>
      <c r="BH6005">
        <v>185</v>
      </c>
      <c r="BI6005">
        <v>6010</v>
      </c>
      <c r="BJ6005" t="s">
        <v>8702</v>
      </c>
      <c r="BK6005" t="s">
        <v>937</v>
      </c>
    </row>
    <row r="6006" spans="43:63" x14ac:dyDescent="0.2">
      <c r="AQ6006">
        <v>176</v>
      </c>
      <c r="AR6006">
        <v>6020</v>
      </c>
      <c r="AS6006" t="s">
        <v>35945</v>
      </c>
      <c r="AT6006" t="s">
        <v>937</v>
      </c>
      <c r="AU6006">
        <v>176</v>
      </c>
      <c r="AV6006">
        <v>6020</v>
      </c>
      <c r="AW6006" t="s">
        <v>29047</v>
      </c>
      <c r="AX6006" t="s">
        <v>937</v>
      </c>
      <c r="AY6006">
        <v>177</v>
      </c>
      <c r="AZ6006">
        <v>6020</v>
      </c>
      <c r="BA6006" t="s">
        <v>22199</v>
      </c>
      <c r="BB6006" t="s">
        <v>937</v>
      </c>
      <c r="BC6006">
        <v>177</v>
      </c>
      <c r="BD6006">
        <v>6020</v>
      </c>
      <c r="BE6006" t="s">
        <v>15351</v>
      </c>
      <c r="BF6006" t="s">
        <v>937</v>
      </c>
      <c r="BH6006">
        <v>185</v>
      </c>
      <c r="BI6006">
        <v>6020</v>
      </c>
      <c r="BJ6006" t="s">
        <v>8703</v>
      </c>
      <c r="BK6006" t="s">
        <v>937</v>
      </c>
    </row>
    <row r="6007" spans="43:63" x14ac:dyDescent="0.2">
      <c r="AQ6007">
        <v>176</v>
      </c>
      <c r="AR6007">
        <v>6030</v>
      </c>
      <c r="AS6007" t="s">
        <v>35946</v>
      </c>
      <c r="AT6007" t="s">
        <v>937</v>
      </c>
      <c r="AU6007">
        <v>176</v>
      </c>
      <c r="AV6007">
        <v>6030</v>
      </c>
      <c r="AW6007" t="s">
        <v>29048</v>
      </c>
      <c r="AX6007" t="s">
        <v>937</v>
      </c>
      <c r="AY6007">
        <v>177</v>
      </c>
      <c r="AZ6007">
        <v>6030</v>
      </c>
      <c r="BA6007" t="s">
        <v>22200</v>
      </c>
      <c r="BB6007" t="s">
        <v>937</v>
      </c>
      <c r="BC6007">
        <v>177</v>
      </c>
      <c r="BD6007">
        <v>6030</v>
      </c>
      <c r="BE6007" t="s">
        <v>15352</v>
      </c>
      <c r="BF6007" t="s">
        <v>937</v>
      </c>
      <c r="BH6007">
        <v>185</v>
      </c>
      <c r="BI6007">
        <v>6030</v>
      </c>
      <c r="BJ6007" t="s">
        <v>8704</v>
      </c>
      <c r="BK6007" t="s">
        <v>936</v>
      </c>
    </row>
    <row r="6008" spans="43:63" x14ac:dyDescent="0.2">
      <c r="AQ6008">
        <v>176</v>
      </c>
      <c r="AR6008">
        <v>6040</v>
      </c>
      <c r="AS6008" t="s">
        <v>35947</v>
      </c>
      <c r="AT6008" t="s">
        <v>937</v>
      </c>
      <c r="AU6008">
        <v>176</v>
      </c>
      <c r="AV6008">
        <v>6040</v>
      </c>
      <c r="AW6008" t="s">
        <v>29049</v>
      </c>
      <c r="AX6008" t="s">
        <v>937</v>
      </c>
      <c r="AY6008">
        <v>177</v>
      </c>
      <c r="AZ6008">
        <v>6040</v>
      </c>
      <c r="BA6008" t="s">
        <v>22201</v>
      </c>
      <c r="BB6008" t="s">
        <v>937</v>
      </c>
      <c r="BC6008">
        <v>177</v>
      </c>
      <c r="BD6008">
        <v>6040</v>
      </c>
      <c r="BE6008" t="s">
        <v>15353</v>
      </c>
      <c r="BF6008" t="s">
        <v>937</v>
      </c>
      <c r="BH6008">
        <v>185</v>
      </c>
      <c r="BI6008">
        <v>6040</v>
      </c>
      <c r="BJ6008" t="s">
        <v>8705</v>
      </c>
      <c r="BK6008" t="s">
        <v>936</v>
      </c>
    </row>
    <row r="6009" spans="43:63" x14ac:dyDescent="0.2">
      <c r="AQ6009">
        <v>176</v>
      </c>
      <c r="AR6009">
        <v>6070</v>
      </c>
      <c r="AS6009" t="s">
        <v>35948</v>
      </c>
      <c r="AT6009" t="s">
        <v>937</v>
      </c>
      <c r="AU6009">
        <v>176</v>
      </c>
      <c r="AV6009">
        <v>6070</v>
      </c>
      <c r="AW6009" t="s">
        <v>29050</v>
      </c>
      <c r="AX6009" t="s">
        <v>937</v>
      </c>
      <c r="AY6009">
        <v>177</v>
      </c>
      <c r="AZ6009">
        <v>6070</v>
      </c>
      <c r="BA6009" t="s">
        <v>22202</v>
      </c>
      <c r="BB6009" t="s">
        <v>937</v>
      </c>
      <c r="BC6009">
        <v>177</v>
      </c>
      <c r="BD6009">
        <v>6070</v>
      </c>
      <c r="BE6009" t="s">
        <v>15354</v>
      </c>
      <c r="BF6009" t="s">
        <v>937</v>
      </c>
      <c r="BH6009">
        <v>185</v>
      </c>
      <c r="BI6009">
        <v>6070</v>
      </c>
      <c r="BJ6009" t="s">
        <v>8706</v>
      </c>
      <c r="BK6009" t="s">
        <v>936</v>
      </c>
    </row>
    <row r="6010" spans="43:63" x14ac:dyDescent="0.2">
      <c r="AQ6010">
        <v>176</v>
      </c>
      <c r="AR6010">
        <v>6080</v>
      </c>
      <c r="AS6010" t="s">
        <v>35949</v>
      </c>
      <c r="AT6010" t="s">
        <v>937</v>
      </c>
      <c r="AU6010">
        <v>176</v>
      </c>
      <c r="AV6010">
        <v>6080</v>
      </c>
      <c r="AW6010" t="s">
        <v>29051</v>
      </c>
      <c r="AX6010" t="s">
        <v>937</v>
      </c>
      <c r="AY6010">
        <v>177</v>
      </c>
      <c r="AZ6010">
        <v>6080</v>
      </c>
      <c r="BA6010" t="s">
        <v>22203</v>
      </c>
      <c r="BB6010" t="s">
        <v>938</v>
      </c>
      <c r="BC6010">
        <v>177</v>
      </c>
      <c r="BD6010">
        <v>6080</v>
      </c>
      <c r="BE6010" t="s">
        <v>15355</v>
      </c>
      <c r="BF6010" t="s">
        <v>938</v>
      </c>
      <c r="BH6010">
        <v>185</v>
      </c>
      <c r="BI6010">
        <v>6080</v>
      </c>
      <c r="BJ6010" t="s">
        <v>8707</v>
      </c>
      <c r="BK6010" t="s">
        <v>936</v>
      </c>
    </row>
    <row r="6011" spans="43:63" x14ac:dyDescent="0.2">
      <c r="AQ6011">
        <v>176</v>
      </c>
      <c r="AR6011">
        <v>6090</v>
      </c>
      <c r="AS6011" t="s">
        <v>35950</v>
      </c>
      <c r="AT6011" t="s">
        <v>938</v>
      </c>
      <c r="AU6011">
        <v>176</v>
      </c>
      <c r="AV6011">
        <v>6090</v>
      </c>
      <c r="AW6011" t="s">
        <v>29052</v>
      </c>
      <c r="AX6011" t="s">
        <v>938</v>
      </c>
      <c r="AY6011">
        <v>177</v>
      </c>
      <c r="AZ6011">
        <v>6090</v>
      </c>
      <c r="BA6011" t="s">
        <v>22204</v>
      </c>
      <c r="BB6011" t="s">
        <v>937</v>
      </c>
      <c r="BC6011">
        <v>177</v>
      </c>
      <c r="BD6011">
        <v>6090</v>
      </c>
      <c r="BE6011" t="s">
        <v>15356</v>
      </c>
      <c r="BF6011" t="s">
        <v>937</v>
      </c>
      <c r="BH6011">
        <v>185</v>
      </c>
      <c r="BI6011">
        <v>6090</v>
      </c>
      <c r="BJ6011" t="s">
        <v>8708</v>
      </c>
      <c r="BK6011" t="s">
        <v>938</v>
      </c>
    </row>
    <row r="6012" spans="43:63" x14ac:dyDescent="0.2">
      <c r="AQ6012">
        <v>176</v>
      </c>
      <c r="AR6012">
        <v>6100</v>
      </c>
      <c r="AS6012" t="s">
        <v>35951</v>
      </c>
      <c r="AT6012" t="s">
        <v>937</v>
      </c>
      <c r="AU6012">
        <v>176</v>
      </c>
      <c r="AV6012">
        <v>6100</v>
      </c>
      <c r="AW6012" t="s">
        <v>29053</v>
      </c>
      <c r="AX6012" t="s">
        <v>937</v>
      </c>
      <c r="AY6012">
        <v>177</v>
      </c>
      <c r="AZ6012">
        <v>6100</v>
      </c>
      <c r="BA6012" t="s">
        <v>22205</v>
      </c>
      <c r="BB6012" t="s">
        <v>937</v>
      </c>
      <c r="BC6012">
        <v>177</v>
      </c>
      <c r="BD6012">
        <v>6100</v>
      </c>
      <c r="BE6012" t="s">
        <v>15357</v>
      </c>
      <c r="BF6012" t="s">
        <v>937</v>
      </c>
      <c r="BH6012">
        <v>185</v>
      </c>
      <c r="BI6012">
        <v>6100</v>
      </c>
      <c r="BJ6012" t="s">
        <v>8709</v>
      </c>
      <c r="BK6012" t="s">
        <v>937</v>
      </c>
    </row>
    <row r="6013" spans="43:63" x14ac:dyDescent="0.2">
      <c r="AQ6013">
        <v>176</v>
      </c>
      <c r="AR6013">
        <v>6101</v>
      </c>
      <c r="AS6013" t="s">
        <v>35952</v>
      </c>
      <c r="AT6013" t="s">
        <v>937</v>
      </c>
      <c r="AU6013">
        <v>176</v>
      </c>
      <c r="AV6013">
        <v>6101</v>
      </c>
      <c r="AW6013" t="s">
        <v>29054</v>
      </c>
      <c r="AX6013" t="s">
        <v>937</v>
      </c>
      <c r="AY6013">
        <v>177</v>
      </c>
      <c r="AZ6013">
        <v>6101</v>
      </c>
      <c r="BA6013" t="s">
        <v>22206</v>
      </c>
      <c r="BB6013" t="s">
        <v>936</v>
      </c>
      <c r="BC6013">
        <v>177</v>
      </c>
      <c r="BD6013">
        <v>6101</v>
      </c>
      <c r="BE6013" t="s">
        <v>15358</v>
      </c>
      <c r="BF6013" t="s">
        <v>936</v>
      </c>
      <c r="BH6013">
        <v>185</v>
      </c>
      <c r="BI6013">
        <v>6101</v>
      </c>
      <c r="BJ6013" t="s">
        <v>8710</v>
      </c>
      <c r="BK6013" t="s">
        <v>939</v>
      </c>
    </row>
    <row r="6014" spans="43:63" x14ac:dyDescent="0.2">
      <c r="AQ6014">
        <v>176</v>
      </c>
      <c r="AR6014">
        <v>6110</v>
      </c>
      <c r="AS6014" t="s">
        <v>35953</v>
      </c>
      <c r="AT6014" t="s">
        <v>936</v>
      </c>
      <c r="AU6014">
        <v>176</v>
      </c>
      <c r="AV6014">
        <v>6110</v>
      </c>
      <c r="AW6014" t="s">
        <v>29055</v>
      </c>
      <c r="AX6014" t="s">
        <v>936</v>
      </c>
      <c r="AY6014">
        <v>177</v>
      </c>
      <c r="AZ6014">
        <v>6110</v>
      </c>
      <c r="BA6014" t="s">
        <v>22207</v>
      </c>
      <c r="BB6014" t="s">
        <v>936</v>
      </c>
      <c r="BC6014">
        <v>177</v>
      </c>
      <c r="BD6014">
        <v>6110</v>
      </c>
      <c r="BE6014" t="s">
        <v>15359</v>
      </c>
      <c r="BF6014" t="s">
        <v>936</v>
      </c>
      <c r="BH6014">
        <v>185</v>
      </c>
      <c r="BI6014">
        <v>6110</v>
      </c>
      <c r="BJ6014" t="s">
        <v>8711</v>
      </c>
      <c r="BK6014" t="s">
        <v>936</v>
      </c>
    </row>
    <row r="6015" spans="43:63" x14ac:dyDescent="0.2">
      <c r="AQ6015">
        <v>176</v>
      </c>
      <c r="AR6015">
        <v>6130</v>
      </c>
      <c r="AS6015" t="s">
        <v>35954</v>
      </c>
      <c r="AT6015" t="s">
        <v>937</v>
      </c>
      <c r="AU6015">
        <v>176</v>
      </c>
      <c r="AV6015">
        <v>6130</v>
      </c>
      <c r="AW6015" t="s">
        <v>29056</v>
      </c>
      <c r="AX6015" t="s">
        <v>938</v>
      </c>
      <c r="AY6015">
        <v>177</v>
      </c>
      <c r="AZ6015">
        <v>6130</v>
      </c>
      <c r="BA6015" t="s">
        <v>22208</v>
      </c>
      <c r="BB6015" t="s">
        <v>937</v>
      </c>
      <c r="BC6015">
        <v>177</v>
      </c>
      <c r="BD6015">
        <v>6130</v>
      </c>
      <c r="BE6015" t="s">
        <v>15360</v>
      </c>
      <c r="BF6015" t="s">
        <v>937</v>
      </c>
      <c r="BH6015">
        <v>185</v>
      </c>
      <c r="BI6015">
        <v>6130</v>
      </c>
      <c r="BJ6015" t="s">
        <v>8712</v>
      </c>
      <c r="BK6015" t="s">
        <v>936</v>
      </c>
    </row>
    <row r="6016" spans="43:63" x14ac:dyDescent="0.2">
      <c r="AQ6016">
        <v>176</v>
      </c>
      <c r="AR6016">
        <v>6131</v>
      </c>
      <c r="AS6016" t="s">
        <v>35955</v>
      </c>
      <c r="AT6016" t="s">
        <v>938</v>
      </c>
      <c r="AU6016">
        <v>176</v>
      </c>
      <c r="AV6016">
        <v>6131</v>
      </c>
      <c r="AW6016" t="s">
        <v>29057</v>
      </c>
      <c r="AX6016" t="s">
        <v>938</v>
      </c>
      <c r="AY6016">
        <v>177</v>
      </c>
      <c r="AZ6016">
        <v>6131</v>
      </c>
      <c r="BA6016" t="s">
        <v>22209</v>
      </c>
      <c r="BB6016" t="s">
        <v>937</v>
      </c>
      <c r="BC6016">
        <v>177</v>
      </c>
      <c r="BD6016">
        <v>6131</v>
      </c>
      <c r="BE6016" t="s">
        <v>15361</v>
      </c>
      <c r="BF6016" t="s">
        <v>937</v>
      </c>
      <c r="BH6016">
        <v>185</v>
      </c>
      <c r="BI6016">
        <v>6131</v>
      </c>
      <c r="BJ6016" t="s">
        <v>8713</v>
      </c>
      <c r="BK6016" t="s">
        <v>939</v>
      </c>
    </row>
    <row r="6017" spans="43:63" x14ac:dyDescent="0.2">
      <c r="AQ6017">
        <v>176</v>
      </c>
      <c r="AR6017">
        <v>6140</v>
      </c>
      <c r="AS6017" t="s">
        <v>35956</v>
      </c>
      <c r="AT6017" t="s">
        <v>937</v>
      </c>
      <c r="AU6017">
        <v>176</v>
      </c>
      <c r="AV6017">
        <v>6140</v>
      </c>
      <c r="AW6017" t="s">
        <v>29058</v>
      </c>
      <c r="AX6017" t="s">
        <v>937</v>
      </c>
      <c r="AY6017">
        <v>177</v>
      </c>
      <c r="AZ6017">
        <v>6140</v>
      </c>
      <c r="BA6017" t="s">
        <v>22210</v>
      </c>
      <c r="BB6017" t="s">
        <v>937</v>
      </c>
      <c r="BC6017">
        <v>177</v>
      </c>
      <c r="BD6017">
        <v>6140</v>
      </c>
      <c r="BE6017" t="s">
        <v>15362</v>
      </c>
      <c r="BF6017" t="s">
        <v>937</v>
      </c>
      <c r="BH6017">
        <v>185</v>
      </c>
      <c r="BI6017">
        <v>6140</v>
      </c>
      <c r="BJ6017" t="s">
        <v>8714</v>
      </c>
      <c r="BK6017" t="s">
        <v>936</v>
      </c>
    </row>
    <row r="6018" spans="43:63" x14ac:dyDescent="0.2">
      <c r="AQ6018">
        <v>176</v>
      </c>
      <c r="AR6018">
        <v>6150</v>
      </c>
      <c r="AS6018" t="s">
        <v>35957</v>
      </c>
      <c r="AT6018" t="s">
        <v>937</v>
      </c>
      <c r="AU6018">
        <v>176</v>
      </c>
      <c r="AV6018">
        <v>6150</v>
      </c>
      <c r="AW6018" t="s">
        <v>29059</v>
      </c>
      <c r="AX6018" t="s">
        <v>937</v>
      </c>
      <c r="AY6018">
        <v>177</v>
      </c>
      <c r="AZ6018">
        <v>6150</v>
      </c>
      <c r="BA6018" t="s">
        <v>22211</v>
      </c>
      <c r="BB6018" t="s">
        <v>939</v>
      </c>
      <c r="BC6018">
        <v>177</v>
      </c>
      <c r="BD6018">
        <v>6150</v>
      </c>
      <c r="BE6018" t="s">
        <v>15363</v>
      </c>
      <c r="BF6018" t="s">
        <v>939</v>
      </c>
      <c r="BH6018">
        <v>185</v>
      </c>
      <c r="BI6018">
        <v>6150</v>
      </c>
      <c r="BJ6018" t="s">
        <v>8715</v>
      </c>
      <c r="BK6018" t="s">
        <v>936</v>
      </c>
    </row>
    <row r="6019" spans="43:63" x14ac:dyDescent="0.2">
      <c r="AQ6019">
        <v>176</v>
      </c>
      <c r="AR6019">
        <v>6160</v>
      </c>
      <c r="AS6019" t="s">
        <v>35958</v>
      </c>
      <c r="AT6019" t="s">
        <v>937</v>
      </c>
      <c r="AU6019">
        <v>176</v>
      </c>
      <c r="AV6019">
        <v>6160</v>
      </c>
      <c r="AW6019" t="s">
        <v>29060</v>
      </c>
      <c r="AX6019" t="s">
        <v>937</v>
      </c>
      <c r="AY6019">
        <v>177</v>
      </c>
      <c r="AZ6019">
        <v>6160</v>
      </c>
      <c r="BA6019" t="s">
        <v>22212</v>
      </c>
      <c r="BB6019" t="s">
        <v>937</v>
      </c>
      <c r="BC6019">
        <v>177</v>
      </c>
      <c r="BD6019">
        <v>6160</v>
      </c>
      <c r="BE6019" t="s">
        <v>15364</v>
      </c>
      <c r="BF6019" t="s">
        <v>937</v>
      </c>
      <c r="BH6019">
        <v>185</v>
      </c>
      <c r="BI6019">
        <v>6160</v>
      </c>
      <c r="BJ6019" t="s">
        <v>8716</v>
      </c>
      <c r="BK6019" t="s">
        <v>936</v>
      </c>
    </row>
    <row r="6020" spans="43:63" x14ac:dyDescent="0.2">
      <c r="AQ6020">
        <v>176</v>
      </c>
      <c r="AR6020">
        <v>6170</v>
      </c>
      <c r="AS6020" t="s">
        <v>35959</v>
      </c>
      <c r="AT6020" t="s">
        <v>937</v>
      </c>
      <c r="AU6020">
        <v>176</v>
      </c>
      <c r="AV6020">
        <v>6170</v>
      </c>
      <c r="AW6020" t="s">
        <v>29061</v>
      </c>
      <c r="AX6020" t="s">
        <v>937</v>
      </c>
      <c r="AY6020">
        <v>177</v>
      </c>
      <c r="AZ6020">
        <v>6170</v>
      </c>
      <c r="BA6020" t="s">
        <v>22213</v>
      </c>
      <c r="BB6020" t="s">
        <v>937</v>
      </c>
      <c r="BC6020">
        <v>177</v>
      </c>
      <c r="BD6020">
        <v>6170</v>
      </c>
      <c r="BE6020" t="s">
        <v>15365</v>
      </c>
      <c r="BF6020" t="s">
        <v>937</v>
      </c>
      <c r="BH6020">
        <v>185</v>
      </c>
      <c r="BI6020">
        <v>6170</v>
      </c>
      <c r="BJ6020" t="s">
        <v>8717</v>
      </c>
      <c r="BK6020" t="s">
        <v>936</v>
      </c>
    </row>
    <row r="6021" spans="43:63" x14ac:dyDescent="0.2">
      <c r="AQ6021">
        <v>176</v>
      </c>
      <c r="AR6021">
        <v>6180</v>
      </c>
      <c r="AS6021" t="s">
        <v>35960</v>
      </c>
      <c r="AT6021" t="s">
        <v>937</v>
      </c>
      <c r="AU6021">
        <v>176</v>
      </c>
      <c r="AV6021">
        <v>6180</v>
      </c>
      <c r="AW6021" t="s">
        <v>29062</v>
      </c>
      <c r="AX6021" t="s">
        <v>937</v>
      </c>
      <c r="AY6021">
        <v>177</v>
      </c>
      <c r="AZ6021">
        <v>6180</v>
      </c>
      <c r="BA6021" t="s">
        <v>22214</v>
      </c>
      <c r="BB6021" t="s">
        <v>937</v>
      </c>
      <c r="BC6021">
        <v>177</v>
      </c>
      <c r="BD6021">
        <v>6180</v>
      </c>
      <c r="BE6021" t="s">
        <v>15366</v>
      </c>
      <c r="BF6021" t="s">
        <v>937</v>
      </c>
      <c r="BH6021">
        <v>185</v>
      </c>
      <c r="BI6021">
        <v>6180</v>
      </c>
      <c r="BJ6021" t="s">
        <v>8718</v>
      </c>
      <c r="BK6021" t="s">
        <v>936</v>
      </c>
    </row>
    <row r="6022" spans="43:63" x14ac:dyDescent="0.2">
      <c r="AQ6022">
        <v>176</v>
      </c>
      <c r="AR6022">
        <v>6190</v>
      </c>
      <c r="AS6022" t="s">
        <v>35961</v>
      </c>
      <c r="AT6022" t="s">
        <v>937</v>
      </c>
      <c r="AU6022">
        <v>176</v>
      </c>
      <c r="AV6022">
        <v>6190</v>
      </c>
      <c r="AW6022" t="s">
        <v>29063</v>
      </c>
      <c r="AX6022" t="s">
        <v>937</v>
      </c>
      <c r="AY6022">
        <v>177</v>
      </c>
      <c r="AZ6022">
        <v>6190</v>
      </c>
      <c r="BA6022" t="s">
        <v>22215</v>
      </c>
      <c r="BB6022" t="s">
        <v>937</v>
      </c>
      <c r="BC6022">
        <v>177</v>
      </c>
      <c r="BD6022">
        <v>6190</v>
      </c>
      <c r="BE6022" t="s">
        <v>15367</v>
      </c>
      <c r="BF6022" t="s">
        <v>937</v>
      </c>
      <c r="BH6022">
        <v>185</v>
      </c>
      <c r="BI6022">
        <v>6190</v>
      </c>
      <c r="BJ6022" t="s">
        <v>8719</v>
      </c>
      <c r="BK6022" t="s">
        <v>936</v>
      </c>
    </row>
    <row r="6023" spans="43:63" x14ac:dyDescent="0.2">
      <c r="AQ6023">
        <v>176</v>
      </c>
      <c r="AR6023">
        <v>6200</v>
      </c>
      <c r="AS6023" t="s">
        <v>35962</v>
      </c>
      <c r="AT6023" t="s">
        <v>937</v>
      </c>
      <c r="AU6023">
        <v>176</v>
      </c>
      <c r="AV6023">
        <v>6200</v>
      </c>
      <c r="AW6023" t="s">
        <v>29064</v>
      </c>
      <c r="AX6023" t="s">
        <v>937</v>
      </c>
      <c r="AY6023">
        <v>177</v>
      </c>
      <c r="AZ6023">
        <v>6200</v>
      </c>
      <c r="BA6023" t="s">
        <v>22216</v>
      </c>
      <c r="BB6023" t="s">
        <v>936</v>
      </c>
      <c r="BC6023">
        <v>177</v>
      </c>
      <c r="BD6023">
        <v>6200</v>
      </c>
      <c r="BE6023" t="s">
        <v>15368</v>
      </c>
      <c r="BF6023" t="s">
        <v>936</v>
      </c>
      <c r="BH6023">
        <v>185</v>
      </c>
      <c r="BI6023">
        <v>6200</v>
      </c>
      <c r="BJ6023" t="s">
        <v>8720</v>
      </c>
      <c r="BK6023" t="s">
        <v>936</v>
      </c>
    </row>
    <row r="6024" spans="43:63" x14ac:dyDescent="0.2">
      <c r="AQ6024">
        <v>176</v>
      </c>
      <c r="AR6024">
        <v>6210</v>
      </c>
      <c r="AS6024" t="s">
        <v>35963</v>
      </c>
      <c r="AT6024" t="s">
        <v>936</v>
      </c>
      <c r="AU6024">
        <v>176</v>
      </c>
      <c r="AV6024">
        <v>6210</v>
      </c>
      <c r="AW6024" t="s">
        <v>29065</v>
      </c>
      <c r="AX6024" t="s">
        <v>936</v>
      </c>
      <c r="AY6024">
        <v>177</v>
      </c>
      <c r="AZ6024">
        <v>6210</v>
      </c>
      <c r="BA6024" t="s">
        <v>22217</v>
      </c>
      <c r="BB6024" t="s">
        <v>936</v>
      </c>
      <c r="BC6024">
        <v>177</v>
      </c>
      <c r="BD6024">
        <v>6210</v>
      </c>
      <c r="BE6024" t="s">
        <v>15369</v>
      </c>
      <c r="BF6024" t="s">
        <v>936</v>
      </c>
      <c r="BH6024">
        <v>185</v>
      </c>
      <c r="BI6024">
        <v>6210</v>
      </c>
      <c r="BJ6024" t="s">
        <v>8721</v>
      </c>
      <c r="BK6024" t="s">
        <v>936</v>
      </c>
    </row>
    <row r="6025" spans="43:63" x14ac:dyDescent="0.2">
      <c r="AQ6025">
        <v>176</v>
      </c>
      <c r="AR6025">
        <v>6240</v>
      </c>
      <c r="AS6025" t="s">
        <v>35964</v>
      </c>
      <c r="AT6025" t="s">
        <v>937</v>
      </c>
      <c r="AU6025">
        <v>176</v>
      </c>
      <c r="AV6025">
        <v>6240</v>
      </c>
      <c r="AW6025" t="s">
        <v>29066</v>
      </c>
      <c r="AX6025" t="s">
        <v>937</v>
      </c>
      <c r="AY6025">
        <v>177</v>
      </c>
      <c r="AZ6025">
        <v>6240</v>
      </c>
      <c r="BA6025" t="s">
        <v>22218</v>
      </c>
      <c r="BB6025" t="s">
        <v>937</v>
      </c>
      <c r="BC6025">
        <v>177</v>
      </c>
      <c r="BD6025">
        <v>6240</v>
      </c>
      <c r="BE6025" t="s">
        <v>15370</v>
      </c>
      <c r="BF6025" t="s">
        <v>937</v>
      </c>
      <c r="BH6025">
        <v>185</v>
      </c>
      <c r="BI6025">
        <v>6240</v>
      </c>
      <c r="BJ6025" t="s">
        <v>8722</v>
      </c>
      <c r="BK6025" t="s">
        <v>936</v>
      </c>
    </row>
    <row r="6026" spans="43:63" x14ac:dyDescent="0.2">
      <c r="AQ6026">
        <v>176</v>
      </c>
      <c r="AR6026">
        <v>6250</v>
      </c>
      <c r="AS6026" t="s">
        <v>35965</v>
      </c>
      <c r="AT6026" t="s">
        <v>936</v>
      </c>
      <c r="AU6026">
        <v>176</v>
      </c>
      <c r="AV6026">
        <v>6250</v>
      </c>
      <c r="AW6026" t="s">
        <v>29067</v>
      </c>
      <c r="AX6026" t="s">
        <v>936</v>
      </c>
      <c r="AY6026">
        <v>177</v>
      </c>
      <c r="AZ6026">
        <v>6250</v>
      </c>
      <c r="BA6026" t="s">
        <v>22219</v>
      </c>
      <c r="BB6026" t="s">
        <v>936</v>
      </c>
      <c r="BC6026">
        <v>177</v>
      </c>
      <c r="BD6026">
        <v>6250</v>
      </c>
      <c r="BE6026" t="s">
        <v>15371</v>
      </c>
      <c r="BF6026" t="s">
        <v>936</v>
      </c>
      <c r="BH6026">
        <v>185</v>
      </c>
      <c r="BI6026">
        <v>6250</v>
      </c>
      <c r="BJ6026" t="s">
        <v>8723</v>
      </c>
      <c r="BK6026" t="s">
        <v>936</v>
      </c>
    </row>
    <row r="6027" spans="43:63" x14ac:dyDescent="0.2">
      <c r="AQ6027">
        <v>176</v>
      </c>
      <c r="AR6027">
        <v>6256</v>
      </c>
      <c r="AS6027" t="s">
        <v>35966</v>
      </c>
      <c r="AT6027" t="s">
        <v>936</v>
      </c>
      <c r="AU6027">
        <v>176</v>
      </c>
      <c r="AV6027">
        <v>6256</v>
      </c>
      <c r="AW6027" t="s">
        <v>29068</v>
      </c>
      <c r="AX6027" t="s">
        <v>936</v>
      </c>
      <c r="AY6027">
        <v>177</v>
      </c>
      <c r="AZ6027">
        <v>6256</v>
      </c>
      <c r="BA6027" t="s">
        <v>22220</v>
      </c>
      <c r="BB6027" t="s">
        <v>936</v>
      </c>
      <c r="BC6027">
        <v>177</v>
      </c>
      <c r="BD6027">
        <v>6256</v>
      </c>
      <c r="BE6027" t="s">
        <v>15372</v>
      </c>
      <c r="BF6027" t="s">
        <v>936</v>
      </c>
      <c r="BH6027">
        <v>185</v>
      </c>
      <c r="BI6027">
        <v>6256</v>
      </c>
      <c r="BJ6027" t="s">
        <v>8724</v>
      </c>
      <c r="BK6027" t="s">
        <v>936</v>
      </c>
    </row>
    <row r="6028" spans="43:63" x14ac:dyDescent="0.2">
      <c r="AQ6028">
        <v>176</v>
      </c>
      <c r="AR6028">
        <v>6260</v>
      </c>
      <c r="AS6028" t="s">
        <v>35967</v>
      </c>
      <c r="AT6028" t="s">
        <v>937</v>
      </c>
      <c r="AU6028">
        <v>176</v>
      </c>
      <c r="AV6028">
        <v>6260</v>
      </c>
      <c r="AW6028" t="s">
        <v>29069</v>
      </c>
      <c r="AX6028" t="s">
        <v>937</v>
      </c>
      <c r="AY6028">
        <v>177</v>
      </c>
      <c r="AZ6028">
        <v>6260</v>
      </c>
      <c r="BA6028" t="s">
        <v>22221</v>
      </c>
      <c r="BB6028" t="s">
        <v>937</v>
      </c>
      <c r="BC6028">
        <v>177</v>
      </c>
      <c r="BD6028">
        <v>6260</v>
      </c>
      <c r="BE6028" t="s">
        <v>15373</v>
      </c>
      <c r="BF6028" t="s">
        <v>937</v>
      </c>
      <c r="BH6028">
        <v>185</v>
      </c>
      <c r="BI6028">
        <v>6260</v>
      </c>
      <c r="BJ6028" t="s">
        <v>8725</v>
      </c>
      <c r="BK6028" t="s">
        <v>936</v>
      </c>
    </row>
    <row r="6029" spans="43:63" x14ac:dyDescent="0.2">
      <c r="AQ6029">
        <v>176</v>
      </c>
      <c r="AR6029">
        <v>6270</v>
      </c>
      <c r="AS6029" t="s">
        <v>35968</v>
      </c>
      <c r="AT6029" t="s">
        <v>937</v>
      </c>
      <c r="AU6029">
        <v>176</v>
      </c>
      <c r="AV6029">
        <v>6270</v>
      </c>
      <c r="AW6029" t="s">
        <v>29070</v>
      </c>
      <c r="AX6029" t="s">
        <v>937</v>
      </c>
      <c r="AY6029">
        <v>177</v>
      </c>
      <c r="AZ6029">
        <v>6270</v>
      </c>
      <c r="BA6029" t="s">
        <v>22222</v>
      </c>
      <c r="BB6029" t="s">
        <v>937</v>
      </c>
      <c r="BC6029">
        <v>177</v>
      </c>
      <c r="BD6029">
        <v>6270</v>
      </c>
      <c r="BE6029" t="s">
        <v>15374</v>
      </c>
      <c r="BF6029" t="s">
        <v>937</v>
      </c>
      <c r="BH6029">
        <v>185</v>
      </c>
      <c r="BI6029">
        <v>6270</v>
      </c>
      <c r="BJ6029" t="s">
        <v>8726</v>
      </c>
      <c r="BK6029" t="s">
        <v>936</v>
      </c>
    </row>
    <row r="6030" spans="43:63" x14ac:dyDescent="0.2">
      <c r="AQ6030">
        <v>176</v>
      </c>
      <c r="AR6030">
        <v>6280</v>
      </c>
      <c r="AS6030" t="s">
        <v>35969</v>
      </c>
      <c r="AT6030" t="s">
        <v>937</v>
      </c>
      <c r="AU6030">
        <v>176</v>
      </c>
      <c r="AV6030">
        <v>6280</v>
      </c>
      <c r="AW6030" t="s">
        <v>29071</v>
      </c>
      <c r="AX6030" t="s">
        <v>936</v>
      </c>
      <c r="AY6030">
        <v>177</v>
      </c>
      <c r="AZ6030">
        <v>6280</v>
      </c>
      <c r="BA6030" t="s">
        <v>22223</v>
      </c>
      <c r="BB6030" t="s">
        <v>936</v>
      </c>
      <c r="BC6030">
        <v>177</v>
      </c>
      <c r="BD6030">
        <v>6280</v>
      </c>
      <c r="BE6030" t="s">
        <v>15375</v>
      </c>
      <c r="BF6030" t="s">
        <v>936</v>
      </c>
      <c r="BH6030">
        <v>185</v>
      </c>
      <c r="BI6030">
        <v>6280</v>
      </c>
      <c r="BJ6030" t="s">
        <v>8727</v>
      </c>
      <c r="BK6030" t="s">
        <v>936</v>
      </c>
    </row>
    <row r="6031" spans="43:63" x14ac:dyDescent="0.2">
      <c r="AQ6031">
        <v>176</v>
      </c>
      <c r="AR6031">
        <v>6290</v>
      </c>
      <c r="AS6031" t="s">
        <v>35970</v>
      </c>
      <c r="AT6031" t="s">
        <v>937</v>
      </c>
      <c r="AU6031">
        <v>176</v>
      </c>
      <c r="AV6031">
        <v>6290</v>
      </c>
      <c r="AW6031" t="s">
        <v>29072</v>
      </c>
      <c r="AX6031" t="s">
        <v>937</v>
      </c>
      <c r="AY6031">
        <v>177</v>
      </c>
      <c r="AZ6031">
        <v>6290</v>
      </c>
      <c r="BA6031" t="s">
        <v>22224</v>
      </c>
      <c r="BB6031" t="s">
        <v>936</v>
      </c>
      <c r="BC6031">
        <v>177</v>
      </c>
      <c r="BD6031">
        <v>6290</v>
      </c>
      <c r="BE6031" t="s">
        <v>15376</v>
      </c>
      <c r="BF6031" t="s">
        <v>936</v>
      </c>
      <c r="BH6031">
        <v>185</v>
      </c>
      <c r="BI6031">
        <v>6290</v>
      </c>
      <c r="BJ6031" t="s">
        <v>8728</v>
      </c>
      <c r="BK6031" t="s">
        <v>936</v>
      </c>
    </row>
    <row r="6032" spans="43:63" x14ac:dyDescent="0.2">
      <c r="AQ6032">
        <v>176</v>
      </c>
      <c r="AR6032">
        <v>6300</v>
      </c>
      <c r="AS6032" t="s">
        <v>35971</v>
      </c>
      <c r="AT6032" t="s">
        <v>936</v>
      </c>
      <c r="AU6032">
        <v>176</v>
      </c>
      <c r="AV6032">
        <v>6300</v>
      </c>
      <c r="AW6032" t="s">
        <v>29073</v>
      </c>
      <c r="AX6032" t="s">
        <v>936</v>
      </c>
      <c r="AY6032">
        <v>177</v>
      </c>
      <c r="AZ6032">
        <v>6300</v>
      </c>
      <c r="BA6032" t="s">
        <v>22225</v>
      </c>
      <c r="BB6032" t="s">
        <v>936</v>
      </c>
      <c r="BC6032">
        <v>177</v>
      </c>
      <c r="BD6032">
        <v>6300</v>
      </c>
      <c r="BE6032" t="s">
        <v>15377</v>
      </c>
      <c r="BF6032" t="s">
        <v>936</v>
      </c>
      <c r="BH6032">
        <v>185</v>
      </c>
      <c r="BI6032">
        <v>6300</v>
      </c>
      <c r="BJ6032" t="s">
        <v>8729</v>
      </c>
      <c r="BK6032" t="s">
        <v>936</v>
      </c>
    </row>
    <row r="6033" spans="43:63" x14ac:dyDescent="0.2">
      <c r="AQ6033">
        <v>176</v>
      </c>
      <c r="AR6033">
        <v>6310</v>
      </c>
      <c r="AS6033" t="s">
        <v>35972</v>
      </c>
      <c r="AT6033" t="s">
        <v>936</v>
      </c>
      <c r="AU6033">
        <v>176</v>
      </c>
      <c r="AV6033">
        <v>6310</v>
      </c>
      <c r="AW6033" t="s">
        <v>29074</v>
      </c>
      <c r="AX6033" t="s">
        <v>936</v>
      </c>
      <c r="AY6033">
        <v>177</v>
      </c>
      <c r="AZ6033">
        <v>6310</v>
      </c>
      <c r="BA6033" t="s">
        <v>22226</v>
      </c>
      <c r="BB6033" t="s">
        <v>936</v>
      </c>
      <c r="BC6033">
        <v>177</v>
      </c>
      <c r="BD6033">
        <v>6310</v>
      </c>
      <c r="BE6033" t="s">
        <v>15378</v>
      </c>
      <c r="BF6033" t="s">
        <v>936</v>
      </c>
      <c r="BH6033">
        <v>185</v>
      </c>
      <c r="BI6033">
        <v>6310</v>
      </c>
      <c r="BJ6033" t="s">
        <v>8730</v>
      </c>
      <c r="BK6033" t="s">
        <v>936</v>
      </c>
    </row>
    <row r="6034" spans="43:63" x14ac:dyDescent="0.2">
      <c r="AQ6034">
        <v>176</v>
      </c>
      <c r="AR6034">
        <v>6320</v>
      </c>
      <c r="AS6034" t="s">
        <v>35973</v>
      </c>
      <c r="AT6034" t="s">
        <v>936</v>
      </c>
      <c r="AU6034">
        <v>176</v>
      </c>
      <c r="AV6034">
        <v>6320</v>
      </c>
      <c r="AW6034" t="s">
        <v>29075</v>
      </c>
      <c r="AX6034" t="s">
        <v>936</v>
      </c>
      <c r="AY6034">
        <v>177</v>
      </c>
      <c r="AZ6034">
        <v>6320</v>
      </c>
      <c r="BA6034" t="s">
        <v>22227</v>
      </c>
      <c r="BB6034" t="s">
        <v>936</v>
      </c>
      <c r="BC6034">
        <v>177</v>
      </c>
      <c r="BD6034">
        <v>6320</v>
      </c>
      <c r="BE6034" t="s">
        <v>15379</v>
      </c>
      <c r="BF6034" t="s">
        <v>936</v>
      </c>
      <c r="BH6034">
        <v>185</v>
      </c>
      <c r="BI6034">
        <v>6320</v>
      </c>
      <c r="BJ6034" t="s">
        <v>8731</v>
      </c>
      <c r="BK6034" t="s">
        <v>936</v>
      </c>
    </row>
    <row r="6035" spans="43:63" x14ac:dyDescent="0.2">
      <c r="AQ6035">
        <v>176</v>
      </c>
      <c r="AR6035">
        <v>6330</v>
      </c>
      <c r="AS6035" t="s">
        <v>35974</v>
      </c>
      <c r="AT6035" t="s">
        <v>937</v>
      </c>
      <c r="AU6035">
        <v>176</v>
      </c>
      <c r="AV6035">
        <v>6330</v>
      </c>
      <c r="AW6035" t="s">
        <v>29076</v>
      </c>
      <c r="AX6035" t="s">
        <v>937</v>
      </c>
      <c r="AY6035">
        <v>177</v>
      </c>
      <c r="AZ6035">
        <v>6330</v>
      </c>
      <c r="BA6035" t="s">
        <v>22228</v>
      </c>
      <c r="BB6035" t="s">
        <v>936</v>
      </c>
      <c r="BC6035">
        <v>177</v>
      </c>
      <c r="BD6035">
        <v>6330</v>
      </c>
      <c r="BE6035" t="s">
        <v>15380</v>
      </c>
      <c r="BF6035" t="s">
        <v>936</v>
      </c>
      <c r="BH6035">
        <v>185</v>
      </c>
      <c r="BI6035">
        <v>6330</v>
      </c>
      <c r="BJ6035" t="s">
        <v>8732</v>
      </c>
      <c r="BK6035" t="s">
        <v>936</v>
      </c>
    </row>
    <row r="6036" spans="43:63" x14ac:dyDescent="0.2">
      <c r="AQ6036">
        <v>176</v>
      </c>
      <c r="AR6036">
        <v>6340</v>
      </c>
      <c r="AS6036" t="s">
        <v>35975</v>
      </c>
      <c r="AT6036" t="s">
        <v>936</v>
      </c>
      <c r="AU6036">
        <v>176</v>
      </c>
      <c r="AV6036">
        <v>6340</v>
      </c>
      <c r="AW6036" t="s">
        <v>29077</v>
      </c>
      <c r="AX6036" t="s">
        <v>936</v>
      </c>
      <c r="AY6036">
        <v>177</v>
      </c>
      <c r="AZ6036">
        <v>6340</v>
      </c>
      <c r="BA6036" t="s">
        <v>22229</v>
      </c>
      <c r="BB6036" t="s">
        <v>936</v>
      </c>
      <c r="BC6036">
        <v>177</v>
      </c>
      <c r="BD6036">
        <v>6340</v>
      </c>
      <c r="BE6036" t="s">
        <v>15381</v>
      </c>
      <c r="BF6036" t="s">
        <v>936</v>
      </c>
      <c r="BH6036">
        <v>185</v>
      </c>
      <c r="BI6036">
        <v>6340</v>
      </c>
      <c r="BJ6036" t="s">
        <v>8733</v>
      </c>
      <c r="BK6036" t="s">
        <v>936</v>
      </c>
    </row>
    <row r="6037" spans="43:63" x14ac:dyDescent="0.2">
      <c r="AQ6037">
        <v>176</v>
      </c>
      <c r="AR6037">
        <v>6350</v>
      </c>
      <c r="AS6037" t="s">
        <v>35976</v>
      </c>
      <c r="AT6037" t="s">
        <v>936</v>
      </c>
      <c r="AU6037">
        <v>176</v>
      </c>
      <c r="AV6037">
        <v>6350</v>
      </c>
      <c r="AW6037" t="s">
        <v>29078</v>
      </c>
      <c r="AX6037" t="s">
        <v>936</v>
      </c>
      <c r="AY6037">
        <v>177</v>
      </c>
      <c r="AZ6037">
        <v>6350</v>
      </c>
      <c r="BA6037" t="s">
        <v>22230</v>
      </c>
      <c r="BB6037" t="s">
        <v>936</v>
      </c>
      <c r="BC6037">
        <v>177</v>
      </c>
      <c r="BD6037">
        <v>6350</v>
      </c>
      <c r="BE6037" t="s">
        <v>15382</v>
      </c>
      <c r="BF6037" t="s">
        <v>936</v>
      </c>
      <c r="BH6037">
        <v>185</v>
      </c>
      <c r="BI6037">
        <v>6350</v>
      </c>
      <c r="BJ6037" t="s">
        <v>8734</v>
      </c>
      <c r="BK6037" t="s">
        <v>936</v>
      </c>
    </row>
    <row r="6038" spans="43:63" x14ac:dyDescent="0.2">
      <c r="AQ6038">
        <v>176</v>
      </c>
      <c r="AR6038">
        <v>6360</v>
      </c>
      <c r="AS6038" t="s">
        <v>35977</v>
      </c>
      <c r="AT6038" t="s">
        <v>936</v>
      </c>
      <c r="AU6038">
        <v>176</v>
      </c>
      <c r="AV6038">
        <v>6360</v>
      </c>
      <c r="AW6038" t="s">
        <v>29079</v>
      </c>
      <c r="AX6038" t="s">
        <v>936</v>
      </c>
      <c r="AY6038">
        <v>177</v>
      </c>
      <c r="AZ6038">
        <v>6360</v>
      </c>
      <c r="BA6038" t="s">
        <v>22231</v>
      </c>
      <c r="BB6038" t="s">
        <v>936</v>
      </c>
      <c r="BC6038">
        <v>177</v>
      </c>
      <c r="BD6038">
        <v>6360</v>
      </c>
      <c r="BE6038" t="s">
        <v>15383</v>
      </c>
      <c r="BF6038" t="s">
        <v>936</v>
      </c>
      <c r="BH6038">
        <v>185</v>
      </c>
      <c r="BI6038">
        <v>6360</v>
      </c>
      <c r="BJ6038" t="s">
        <v>8735</v>
      </c>
      <c r="BK6038" t="s">
        <v>936</v>
      </c>
    </row>
    <row r="6039" spans="43:63" x14ac:dyDescent="0.2">
      <c r="AQ6039">
        <v>176</v>
      </c>
      <c r="AR6039">
        <v>7205</v>
      </c>
      <c r="AS6039" t="s">
        <v>35978</v>
      </c>
      <c r="AT6039" t="s">
        <v>937</v>
      </c>
      <c r="AU6039">
        <v>176</v>
      </c>
      <c r="AV6039">
        <v>7205</v>
      </c>
      <c r="AW6039" t="s">
        <v>29080</v>
      </c>
      <c r="AX6039" t="s">
        <v>937</v>
      </c>
      <c r="AY6039">
        <v>177</v>
      </c>
      <c r="AZ6039">
        <v>7205</v>
      </c>
      <c r="BA6039" t="s">
        <v>22232</v>
      </c>
      <c r="BB6039" t="s">
        <v>939</v>
      </c>
      <c r="BC6039">
        <v>177</v>
      </c>
      <c r="BD6039">
        <v>7205</v>
      </c>
      <c r="BE6039" t="s">
        <v>15384</v>
      </c>
      <c r="BF6039" t="s">
        <v>939</v>
      </c>
      <c r="BH6039">
        <v>185</v>
      </c>
      <c r="BI6039">
        <v>7205</v>
      </c>
      <c r="BJ6039" t="s">
        <v>8736</v>
      </c>
      <c r="BK6039" t="s">
        <v>937</v>
      </c>
    </row>
    <row r="6040" spans="43:63" x14ac:dyDescent="0.2">
      <c r="AQ6040">
        <v>176</v>
      </c>
      <c r="AR6040">
        <v>7206</v>
      </c>
      <c r="AS6040" t="s">
        <v>35979</v>
      </c>
      <c r="AT6040" t="s">
        <v>936</v>
      </c>
      <c r="AU6040">
        <v>176</v>
      </c>
      <c r="AV6040">
        <v>7206</v>
      </c>
      <c r="AW6040" t="s">
        <v>29081</v>
      </c>
      <c r="AX6040" t="s">
        <v>936</v>
      </c>
      <c r="AY6040">
        <v>177</v>
      </c>
      <c r="AZ6040">
        <v>7206</v>
      </c>
      <c r="BA6040" t="s">
        <v>22233</v>
      </c>
      <c r="BB6040" t="s">
        <v>936</v>
      </c>
      <c r="BC6040">
        <v>177</v>
      </c>
      <c r="BD6040">
        <v>7206</v>
      </c>
      <c r="BE6040" t="s">
        <v>15385</v>
      </c>
      <c r="BF6040" t="s">
        <v>936</v>
      </c>
      <c r="BH6040">
        <v>185</v>
      </c>
      <c r="BI6040">
        <v>7206</v>
      </c>
      <c r="BJ6040" t="s">
        <v>8737</v>
      </c>
      <c r="BK6040" t="s">
        <v>936</v>
      </c>
    </row>
    <row r="6041" spans="43:63" x14ac:dyDescent="0.2">
      <c r="AQ6041">
        <v>176</v>
      </c>
      <c r="AR6041">
        <v>7207</v>
      </c>
      <c r="AS6041" t="s">
        <v>35980</v>
      </c>
      <c r="AT6041" t="s">
        <v>937</v>
      </c>
      <c r="AU6041">
        <v>176</v>
      </c>
      <c r="AV6041">
        <v>7207</v>
      </c>
      <c r="AW6041" t="s">
        <v>29082</v>
      </c>
      <c r="AX6041" t="s">
        <v>937</v>
      </c>
      <c r="AY6041">
        <v>177</v>
      </c>
      <c r="AZ6041">
        <v>7207</v>
      </c>
      <c r="BA6041" t="s">
        <v>22234</v>
      </c>
      <c r="BB6041" t="s">
        <v>936</v>
      </c>
      <c r="BC6041">
        <v>177</v>
      </c>
      <c r="BD6041">
        <v>7207</v>
      </c>
      <c r="BE6041" t="s">
        <v>15386</v>
      </c>
      <c r="BF6041" t="s">
        <v>936</v>
      </c>
      <c r="BH6041">
        <v>185</v>
      </c>
      <c r="BI6041">
        <v>7207</v>
      </c>
      <c r="BJ6041" t="s">
        <v>8738</v>
      </c>
      <c r="BK6041" t="s">
        <v>936</v>
      </c>
    </row>
    <row r="6042" spans="43:63" x14ac:dyDescent="0.2">
      <c r="AQ6042">
        <v>176</v>
      </c>
      <c r="AR6042">
        <v>7210</v>
      </c>
      <c r="AS6042" t="s">
        <v>35981</v>
      </c>
      <c r="AT6042" t="s">
        <v>937</v>
      </c>
      <c r="AU6042">
        <v>176</v>
      </c>
      <c r="AV6042">
        <v>7210</v>
      </c>
      <c r="AW6042" t="s">
        <v>29083</v>
      </c>
      <c r="AX6042" t="s">
        <v>937</v>
      </c>
      <c r="AY6042">
        <v>177</v>
      </c>
      <c r="AZ6042">
        <v>7210</v>
      </c>
      <c r="BA6042" t="s">
        <v>22235</v>
      </c>
      <c r="BB6042" t="s">
        <v>937</v>
      </c>
      <c r="BC6042">
        <v>177</v>
      </c>
      <c r="BD6042">
        <v>7210</v>
      </c>
      <c r="BE6042" t="s">
        <v>15387</v>
      </c>
      <c r="BF6042" t="s">
        <v>937</v>
      </c>
      <c r="BH6042">
        <v>185</v>
      </c>
      <c r="BI6042">
        <v>7210</v>
      </c>
      <c r="BJ6042" t="s">
        <v>8739</v>
      </c>
      <c r="BK6042" t="s">
        <v>939</v>
      </c>
    </row>
    <row r="6043" spans="43:63" x14ac:dyDescent="0.2">
      <c r="AQ6043">
        <v>176</v>
      </c>
      <c r="AR6043">
        <v>8073</v>
      </c>
      <c r="AS6043" t="s">
        <v>35982</v>
      </c>
      <c r="AT6043" t="s">
        <v>936</v>
      </c>
      <c r="AU6043">
        <v>176</v>
      </c>
      <c r="AV6043">
        <v>8073</v>
      </c>
      <c r="AW6043" t="s">
        <v>29084</v>
      </c>
      <c r="AX6043" t="s">
        <v>936</v>
      </c>
      <c r="AY6043">
        <v>177</v>
      </c>
      <c r="AZ6043">
        <v>8073</v>
      </c>
      <c r="BA6043" t="s">
        <v>22236</v>
      </c>
      <c r="BB6043" t="s">
        <v>936</v>
      </c>
      <c r="BC6043">
        <v>177</v>
      </c>
      <c r="BD6043">
        <v>8073</v>
      </c>
      <c r="BE6043" t="s">
        <v>15388</v>
      </c>
      <c r="BF6043" t="s">
        <v>936</v>
      </c>
      <c r="BH6043">
        <v>185</v>
      </c>
      <c r="BI6043">
        <v>8073</v>
      </c>
      <c r="BJ6043" t="s">
        <v>8740</v>
      </c>
      <c r="BK6043" t="s">
        <v>936</v>
      </c>
    </row>
    <row r="6044" spans="43:63" x14ac:dyDescent="0.2">
      <c r="AQ6044">
        <v>176</v>
      </c>
      <c r="AR6044">
        <v>8074</v>
      </c>
      <c r="AS6044" t="s">
        <v>35983</v>
      </c>
      <c r="AT6044" t="s">
        <v>937</v>
      </c>
      <c r="AU6044">
        <v>176</v>
      </c>
      <c r="AV6044">
        <v>8074</v>
      </c>
      <c r="AW6044" t="s">
        <v>29085</v>
      </c>
      <c r="AX6044" t="s">
        <v>937</v>
      </c>
      <c r="AY6044">
        <v>177</v>
      </c>
      <c r="AZ6044">
        <v>8074</v>
      </c>
      <c r="BA6044" t="s">
        <v>22237</v>
      </c>
      <c r="BB6044" t="s">
        <v>937</v>
      </c>
      <c r="BC6044">
        <v>177</v>
      </c>
      <c r="BD6044">
        <v>8074</v>
      </c>
      <c r="BE6044" t="s">
        <v>15389</v>
      </c>
      <c r="BF6044" t="s">
        <v>937</v>
      </c>
      <c r="BH6044">
        <v>185</v>
      </c>
      <c r="BI6044">
        <v>8074</v>
      </c>
      <c r="BJ6044" t="s">
        <v>8741</v>
      </c>
      <c r="BK6044" t="s">
        <v>937</v>
      </c>
    </row>
    <row r="6045" spans="43:63" x14ac:dyDescent="0.2">
      <c r="AQ6045">
        <v>176</v>
      </c>
      <c r="AR6045">
        <v>8075</v>
      </c>
      <c r="AS6045" t="s">
        <v>35984</v>
      </c>
      <c r="AT6045" t="s">
        <v>937</v>
      </c>
      <c r="AU6045">
        <v>176</v>
      </c>
      <c r="AV6045">
        <v>8075</v>
      </c>
      <c r="AW6045" t="s">
        <v>29086</v>
      </c>
      <c r="AX6045" t="s">
        <v>937</v>
      </c>
      <c r="AY6045">
        <v>177</v>
      </c>
      <c r="AZ6045">
        <v>8075</v>
      </c>
      <c r="BA6045" t="s">
        <v>22238</v>
      </c>
      <c r="BB6045" t="s">
        <v>936</v>
      </c>
      <c r="BC6045">
        <v>177</v>
      </c>
      <c r="BD6045">
        <v>8075</v>
      </c>
      <c r="BE6045" t="s">
        <v>15390</v>
      </c>
      <c r="BF6045" t="s">
        <v>936</v>
      </c>
      <c r="BH6045">
        <v>185</v>
      </c>
      <c r="BI6045">
        <v>8075</v>
      </c>
      <c r="BJ6045" t="s">
        <v>8742</v>
      </c>
      <c r="BK6045" t="s">
        <v>936</v>
      </c>
    </row>
    <row r="6046" spans="43:63" x14ac:dyDescent="0.2">
      <c r="AQ6046">
        <v>176</v>
      </c>
      <c r="AR6046">
        <v>8076</v>
      </c>
      <c r="AS6046" t="s">
        <v>35985</v>
      </c>
      <c r="AT6046" t="s">
        <v>938</v>
      </c>
      <c r="AU6046">
        <v>176</v>
      </c>
      <c r="AV6046">
        <v>8076</v>
      </c>
      <c r="AW6046" t="s">
        <v>29087</v>
      </c>
      <c r="AX6046" t="s">
        <v>938</v>
      </c>
      <c r="AY6046">
        <v>177</v>
      </c>
      <c r="AZ6046">
        <v>8076</v>
      </c>
      <c r="BA6046" t="s">
        <v>22239</v>
      </c>
      <c r="BB6046" t="s">
        <v>937</v>
      </c>
      <c r="BC6046">
        <v>177</v>
      </c>
      <c r="BD6046">
        <v>8076</v>
      </c>
      <c r="BE6046" t="s">
        <v>15391</v>
      </c>
      <c r="BF6046" t="s">
        <v>937</v>
      </c>
      <c r="BH6046">
        <v>185</v>
      </c>
      <c r="BI6046">
        <v>8076</v>
      </c>
      <c r="BJ6046" t="s">
        <v>8743</v>
      </c>
      <c r="BK6046" t="s">
        <v>937</v>
      </c>
    </row>
    <row r="6047" spans="43:63" x14ac:dyDescent="0.2">
      <c r="AQ6047">
        <v>176</v>
      </c>
      <c r="AR6047">
        <v>8077</v>
      </c>
      <c r="AS6047" t="s">
        <v>35986</v>
      </c>
      <c r="AT6047" t="s">
        <v>937</v>
      </c>
      <c r="AU6047">
        <v>176</v>
      </c>
      <c r="AV6047">
        <v>8077</v>
      </c>
      <c r="AW6047" t="s">
        <v>29088</v>
      </c>
      <c r="AX6047" t="s">
        <v>937</v>
      </c>
      <c r="AY6047">
        <v>177</v>
      </c>
      <c r="AZ6047">
        <v>8077</v>
      </c>
      <c r="BA6047" t="s">
        <v>22240</v>
      </c>
      <c r="BB6047" t="s">
        <v>937</v>
      </c>
      <c r="BC6047">
        <v>177</v>
      </c>
      <c r="BD6047">
        <v>8077</v>
      </c>
      <c r="BE6047" t="s">
        <v>15392</v>
      </c>
      <c r="BF6047" t="s">
        <v>937</v>
      </c>
      <c r="BH6047">
        <v>185</v>
      </c>
      <c r="BI6047">
        <v>8077</v>
      </c>
      <c r="BJ6047" t="s">
        <v>8744</v>
      </c>
      <c r="BK6047" t="s">
        <v>937</v>
      </c>
    </row>
    <row r="6048" spans="43:63" x14ac:dyDescent="0.2">
      <c r="AQ6048">
        <v>176</v>
      </c>
      <c r="AR6048">
        <v>8078</v>
      </c>
      <c r="AS6048" t="s">
        <v>35987</v>
      </c>
      <c r="AT6048" t="s">
        <v>937</v>
      </c>
      <c r="AU6048">
        <v>176</v>
      </c>
      <c r="AV6048">
        <v>8078</v>
      </c>
      <c r="AW6048" t="s">
        <v>29089</v>
      </c>
      <c r="AX6048" t="s">
        <v>937</v>
      </c>
      <c r="AY6048">
        <v>177</v>
      </c>
      <c r="AZ6048">
        <v>8078</v>
      </c>
      <c r="BA6048" t="s">
        <v>22241</v>
      </c>
      <c r="BB6048" t="s">
        <v>937</v>
      </c>
      <c r="BC6048">
        <v>177</v>
      </c>
      <c r="BD6048">
        <v>8078</v>
      </c>
      <c r="BE6048" t="s">
        <v>15393</v>
      </c>
      <c r="BF6048" t="s">
        <v>937</v>
      </c>
      <c r="BH6048">
        <v>185</v>
      </c>
      <c r="BI6048">
        <v>8078</v>
      </c>
      <c r="BJ6048" t="s">
        <v>8745</v>
      </c>
      <c r="BK6048" t="s">
        <v>937</v>
      </c>
    </row>
    <row r="6049" spans="43:63" x14ac:dyDescent="0.2">
      <c r="AQ6049">
        <v>176</v>
      </c>
      <c r="AR6049">
        <v>8079</v>
      </c>
      <c r="AS6049" t="s">
        <v>35988</v>
      </c>
      <c r="AT6049" t="s">
        <v>937</v>
      </c>
      <c r="AU6049">
        <v>176</v>
      </c>
      <c r="AV6049">
        <v>8079</v>
      </c>
      <c r="AW6049" t="s">
        <v>29090</v>
      </c>
      <c r="AX6049" t="s">
        <v>937</v>
      </c>
      <c r="AY6049">
        <v>177</v>
      </c>
      <c r="AZ6049">
        <v>8079</v>
      </c>
      <c r="BA6049" t="s">
        <v>22242</v>
      </c>
      <c r="BB6049" t="s">
        <v>937</v>
      </c>
      <c r="BC6049">
        <v>177</v>
      </c>
      <c r="BD6049">
        <v>8079</v>
      </c>
      <c r="BE6049" t="s">
        <v>15394</v>
      </c>
      <c r="BF6049" t="s">
        <v>937</v>
      </c>
      <c r="BH6049">
        <v>185</v>
      </c>
      <c r="BI6049">
        <v>8079</v>
      </c>
      <c r="BJ6049" t="s">
        <v>8746</v>
      </c>
      <c r="BK6049" t="s">
        <v>936</v>
      </c>
    </row>
    <row r="6050" spans="43:63" x14ac:dyDescent="0.2">
      <c r="AQ6050">
        <v>176</v>
      </c>
      <c r="AR6050">
        <v>8080</v>
      </c>
      <c r="AS6050" t="s">
        <v>35989</v>
      </c>
      <c r="AT6050" t="s">
        <v>937</v>
      </c>
      <c r="AU6050">
        <v>176</v>
      </c>
      <c r="AV6050">
        <v>8080</v>
      </c>
      <c r="AW6050" t="s">
        <v>29091</v>
      </c>
      <c r="AX6050" t="s">
        <v>937</v>
      </c>
      <c r="AY6050">
        <v>177</v>
      </c>
      <c r="AZ6050">
        <v>8080</v>
      </c>
      <c r="BA6050" t="s">
        <v>22243</v>
      </c>
      <c r="BB6050" t="s">
        <v>938</v>
      </c>
      <c r="BC6050">
        <v>177</v>
      </c>
      <c r="BD6050">
        <v>8080</v>
      </c>
      <c r="BE6050" t="s">
        <v>15395</v>
      </c>
      <c r="BF6050" t="s">
        <v>938</v>
      </c>
      <c r="BH6050">
        <v>185</v>
      </c>
      <c r="BI6050">
        <v>8080</v>
      </c>
      <c r="BJ6050" t="s">
        <v>8747</v>
      </c>
      <c r="BK6050" t="s">
        <v>937</v>
      </c>
    </row>
    <row r="6051" spans="43:63" x14ac:dyDescent="0.2">
      <c r="AQ6051">
        <v>176</v>
      </c>
      <c r="AR6051">
        <v>8081</v>
      </c>
      <c r="AS6051" t="s">
        <v>35990</v>
      </c>
      <c r="AT6051" t="s">
        <v>937</v>
      </c>
      <c r="AU6051">
        <v>176</v>
      </c>
      <c r="AV6051">
        <v>8081</v>
      </c>
      <c r="AW6051" t="s">
        <v>29092</v>
      </c>
      <c r="AX6051" t="s">
        <v>937</v>
      </c>
      <c r="AY6051">
        <v>177</v>
      </c>
      <c r="AZ6051">
        <v>8081</v>
      </c>
      <c r="BA6051" t="s">
        <v>22244</v>
      </c>
      <c r="BB6051" t="s">
        <v>937</v>
      </c>
      <c r="BC6051">
        <v>177</v>
      </c>
      <c r="BD6051">
        <v>8081</v>
      </c>
      <c r="BE6051" t="s">
        <v>15396</v>
      </c>
      <c r="BF6051" t="s">
        <v>937</v>
      </c>
      <c r="BH6051">
        <v>185</v>
      </c>
      <c r="BI6051">
        <v>8081</v>
      </c>
      <c r="BJ6051" t="s">
        <v>8748</v>
      </c>
      <c r="BK6051" t="s">
        <v>936</v>
      </c>
    </row>
    <row r="6052" spans="43:63" x14ac:dyDescent="0.2">
      <c r="AQ6052">
        <v>176</v>
      </c>
      <c r="AR6052">
        <v>8082</v>
      </c>
      <c r="AS6052" t="s">
        <v>35991</v>
      </c>
      <c r="AT6052" t="s">
        <v>938</v>
      </c>
      <c r="AU6052">
        <v>176</v>
      </c>
      <c r="AV6052">
        <v>8082</v>
      </c>
      <c r="AW6052" t="s">
        <v>29093</v>
      </c>
      <c r="AX6052" t="s">
        <v>938</v>
      </c>
      <c r="AY6052">
        <v>177</v>
      </c>
      <c r="AZ6052">
        <v>8082</v>
      </c>
      <c r="BA6052" t="s">
        <v>22245</v>
      </c>
      <c r="BB6052" t="s">
        <v>938</v>
      </c>
      <c r="BC6052">
        <v>177</v>
      </c>
      <c r="BD6052">
        <v>8082</v>
      </c>
      <c r="BE6052" t="s">
        <v>15397</v>
      </c>
      <c r="BF6052" t="s">
        <v>938</v>
      </c>
      <c r="BH6052">
        <v>185</v>
      </c>
      <c r="BI6052">
        <v>8082</v>
      </c>
      <c r="BJ6052" t="s">
        <v>8749</v>
      </c>
      <c r="BK6052" t="s">
        <v>937</v>
      </c>
    </row>
    <row r="6053" spans="43:63" x14ac:dyDescent="0.2">
      <c r="AQ6053">
        <v>176</v>
      </c>
      <c r="AR6053">
        <v>8083</v>
      </c>
      <c r="AS6053" t="s">
        <v>35992</v>
      </c>
      <c r="AT6053" t="s">
        <v>937</v>
      </c>
      <c r="AU6053">
        <v>176</v>
      </c>
      <c r="AV6053">
        <v>8083</v>
      </c>
      <c r="AW6053" t="s">
        <v>29094</v>
      </c>
      <c r="AX6053" t="s">
        <v>937</v>
      </c>
      <c r="AY6053">
        <v>177</v>
      </c>
      <c r="AZ6053">
        <v>8083</v>
      </c>
      <c r="BA6053" t="s">
        <v>22246</v>
      </c>
      <c r="BB6053" t="s">
        <v>937</v>
      </c>
      <c r="BC6053">
        <v>177</v>
      </c>
      <c r="BD6053">
        <v>8083</v>
      </c>
      <c r="BE6053" t="s">
        <v>15398</v>
      </c>
      <c r="BF6053" t="s">
        <v>937</v>
      </c>
      <c r="BH6053">
        <v>185</v>
      </c>
      <c r="BI6053">
        <v>8083</v>
      </c>
      <c r="BJ6053" t="s">
        <v>8750</v>
      </c>
      <c r="BK6053" t="s">
        <v>936</v>
      </c>
    </row>
    <row r="6054" spans="43:63" x14ac:dyDescent="0.2">
      <c r="AQ6054">
        <v>176</v>
      </c>
      <c r="AR6054">
        <v>8084</v>
      </c>
      <c r="AS6054" t="s">
        <v>35993</v>
      </c>
      <c r="AT6054" t="s">
        <v>937</v>
      </c>
      <c r="AU6054">
        <v>176</v>
      </c>
      <c r="AV6054">
        <v>8084</v>
      </c>
      <c r="AW6054" t="s">
        <v>29095</v>
      </c>
      <c r="AX6054" t="s">
        <v>937</v>
      </c>
      <c r="AY6054">
        <v>177</v>
      </c>
      <c r="AZ6054">
        <v>8084</v>
      </c>
      <c r="BA6054" t="s">
        <v>22247</v>
      </c>
      <c r="BB6054" t="s">
        <v>937</v>
      </c>
      <c r="BC6054">
        <v>177</v>
      </c>
      <c r="BD6054">
        <v>8084</v>
      </c>
      <c r="BE6054" t="s">
        <v>15399</v>
      </c>
      <c r="BF6054" t="s">
        <v>937</v>
      </c>
      <c r="BH6054">
        <v>185</v>
      </c>
      <c r="BI6054">
        <v>8084</v>
      </c>
      <c r="BJ6054" t="s">
        <v>8751</v>
      </c>
      <c r="BK6054" t="s">
        <v>937</v>
      </c>
    </row>
    <row r="6055" spans="43:63" x14ac:dyDescent="0.2">
      <c r="AQ6055">
        <v>177</v>
      </c>
      <c r="AR6055">
        <v>6010</v>
      </c>
      <c r="AS6055" t="s">
        <v>35994</v>
      </c>
      <c r="AT6055" t="s">
        <v>937</v>
      </c>
      <c r="AU6055">
        <v>177</v>
      </c>
      <c r="AV6055">
        <v>6010</v>
      </c>
      <c r="AW6055" t="s">
        <v>29096</v>
      </c>
      <c r="AX6055" t="s">
        <v>937</v>
      </c>
      <c r="AY6055">
        <v>180</v>
      </c>
      <c r="AZ6055">
        <v>6010</v>
      </c>
      <c r="BA6055" t="s">
        <v>22248</v>
      </c>
      <c r="BB6055" t="s">
        <v>937</v>
      </c>
      <c r="BC6055">
        <v>180</v>
      </c>
      <c r="BD6055">
        <v>6010</v>
      </c>
      <c r="BE6055" t="s">
        <v>15400</v>
      </c>
      <c r="BF6055" t="s">
        <v>937</v>
      </c>
      <c r="BH6055">
        <v>186</v>
      </c>
      <c r="BI6055">
        <v>6010</v>
      </c>
      <c r="BJ6055" t="s">
        <v>8752</v>
      </c>
      <c r="BK6055" t="s">
        <v>937</v>
      </c>
    </row>
    <row r="6056" spans="43:63" x14ac:dyDescent="0.2">
      <c r="AQ6056">
        <v>177</v>
      </c>
      <c r="AR6056">
        <v>6020</v>
      </c>
      <c r="AS6056" t="s">
        <v>35995</v>
      </c>
      <c r="AT6056" t="s">
        <v>937</v>
      </c>
      <c r="AU6056">
        <v>177</v>
      </c>
      <c r="AV6056">
        <v>6020</v>
      </c>
      <c r="AW6056" t="s">
        <v>29097</v>
      </c>
      <c r="AX6056" t="s">
        <v>937</v>
      </c>
      <c r="AY6056">
        <v>180</v>
      </c>
      <c r="AZ6056">
        <v>6020</v>
      </c>
      <c r="BA6056" t="s">
        <v>22249</v>
      </c>
      <c r="BB6056" t="s">
        <v>937</v>
      </c>
      <c r="BC6056">
        <v>180</v>
      </c>
      <c r="BD6056">
        <v>6020</v>
      </c>
      <c r="BE6056" t="s">
        <v>15401</v>
      </c>
      <c r="BF6056" t="s">
        <v>937</v>
      </c>
      <c r="BH6056">
        <v>186</v>
      </c>
      <c r="BI6056">
        <v>6020</v>
      </c>
      <c r="BJ6056" t="s">
        <v>8753</v>
      </c>
      <c r="BK6056" t="s">
        <v>937</v>
      </c>
    </row>
    <row r="6057" spans="43:63" x14ac:dyDescent="0.2">
      <c r="AQ6057">
        <v>177</v>
      </c>
      <c r="AR6057">
        <v>6030</v>
      </c>
      <c r="AS6057" t="s">
        <v>35996</v>
      </c>
      <c r="AT6057" t="s">
        <v>937</v>
      </c>
      <c r="AU6057">
        <v>177</v>
      </c>
      <c r="AV6057">
        <v>6030</v>
      </c>
      <c r="AW6057" t="s">
        <v>29098</v>
      </c>
      <c r="AX6057" t="s">
        <v>937</v>
      </c>
      <c r="AY6057">
        <v>180</v>
      </c>
      <c r="AZ6057">
        <v>6030</v>
      </c>
      <c r="BA6057" t="s">
        <v>22250</v>
      </c>
      <c r="BB6057" t="s">
        <v>939</v>
      </c>
      <c r="BC6057">
        <v>180</v>
      </c>
      <c r="BD6057">
        <v>6030</v>
      </c>
      <c r="BE6057" t="s">
        <v>15402</v>
      </c>
      <c r="BF6057" t="s">
        <v>939</v>
      </c>
      <c r="BH6057">
        <v>186</v>
      </c>
      <c r="BI6057">
        <v>6030</v>
      </c>
      <c r="BJ6057" t="s">
        <v>8754</v>
      </c>
      <c r="BK6057" t="s">
        <v>937</v>
      </c>
    </row>
    <row r="6058" spans="43:63" x14ac:dyDescent="0.2">
      <c r="AQ6058">
        <v>177</v>
      </c>
      <c r="AR6058">
        <v>6040</v>
      </c>
      <c r="AS6058" t="s">
        <v>35997</v>
      </c>
      <c r="AT6058" t="s">
        <v>937</v>
      </c>
      <c r="AU6058">
        <v>177</v>
      </c>
      <c r="AV6058">
        <v>6040</v>
      </c>
      <c r="AW6058" t="s">
        <v>29099</v>
      </c>
      <c r="AX6058" t="s">
        <v>937</v>
      </c>
      <c r="AY6058">
        <v>180</v>
      </c>
      <c r="AZ6058">
        <v>6040</v>
      </c>
      <c r="BA6058" t="s">
        <v>22251</v>
      </c>
      <c r="BB6058" t="s">
        <v>936</v>
      </c>
      <c r="BC6058">
        <v>180</v>
      </c>
      <c r="BD6058">
        <v>6040</v>
      </c>
      <c r="BE6058" t="s">
        <v>15403</v>
      </c>
      <c r="BF6058" t="s">
        <v>936</v>
      </c>
      <c r="BH6058">
        <v>186</v>
      </c>
      <c r="BI6058">
        <v>6040</v>
      </c>
      <c r="BJ6058" t="s">
        <v>8755</v>
      </c>
      <c r="BK6058" t="s">
        <v>937</v>
      </c>
    </row>
    <row r="6059" spans="43:63" x14ac:dyDescent="0.2">
      <c r="AQ6059">
        <v>177</v>
      </c>
      <c r="AR6059">
        <v>6070</v>
      </c>
      <c r="AS6059" t="s">
        <v>35998</v>
      </c>
      <c r="AT6059" t="s">
        <v>937</v>
      </c>
      <c r="AU6059">
        <v>177</v>
      </c>
      <c r="AV6059">
        <v>6070</v>
      </c>
      <c r="AW6059" t="s">
        <v>29100</v>
      </c>
      <c r="AX6059" t="s">
        <v>937</v>
      </c>
      <c r="AY6059">
        <v>180</v>
      </c>
      <c r="AZ6059">
        <v>6070</v>
      </c>
      <c r="BA6059" t="s">
        <v>22252</v>
      </c>
      <c r="BB6059" t="s">
        <v>939</v>
      </c>
      <c r="BC6059">
        <v>180</v>
      </c>
      <c r="BD6059">
        <v>6070</v>
      </c>
      <c r="BE6059" t="s">
        <v>15404</v>
      </c>
      <c r="BF6059" t="s">
        <v>939</v>
      </c>
      <c r="BH6059">
        <v>186</v>
      </c>
      <c r="BI6059">
        <v>6070</v>
      </c>
      <c r="BJ6059" t="s">
        <v>8756</v>
      </c>
      <c r="BK6059" t="s">
        <v>936</v>
      </c>
    </row>
    <row r="6060" spans="43:63" x14ac:dyDescent="0.2">
      <c r="AQ6060">
        <v>177</v>
      </c>
      <c r="AR6060">
        <v>6080</v>
      </c>
      <c r="AS6060" t="s">
        <v>35999</v>
      </c>
      <c r="AT6060" t="s">
        <v>938</v>
      </c>
      <c r="AU6060">
        <v>177</v>
      </c>
      <c r="AV6060">
        <v>6080</v>
      </c>
      <c r="AW6060" t="s">
        <v>29101</v>
      </c>
      <c r="AX6060" t="s">
        <v>938</v>
      </c>
      <c r="AY6060">
        <v>180</v>
      </c>
      <c r="AZ6060">
        <v>6080</v>
      </c>
      <c r="BA6060" t="s">
        <v>22253</v>
      </c>
      <c r="BB6060" t="s">
        <v>936</v>
      </c>
      <c r="BC6060">
        <v>180</v>
      </c>
      <c r="BD6060">
        <v>6080</v>
      </c>
      <c r="BE6060" t="s">
        <v>15405</v>
      </c>
      <c r="BF6060" t="s">
        <v>936</v>
      </c>
      <c r="BH6060">
        <v>186</v>
      </c>
      <c r="BI6060">
        <v>6080</v>
      </c>
      <c r="BJ6060" t="s">
        <v>8757</v>
      </c>
      <c r="BK6060" t="s">
        <v>936</v>
      </c>
    </row>
    <row r="6061" spans="43:63" x14ac:dyDescent="0.2">
      <c r="AQ6061">
        <v>177</v>
      </c>
      <c r="AR6061">
        <v>6090</v>
      </c>
      <c r="AS6061" t="s">
        <v>36000</v>
      </c>
      <c r="AT6061" t="s">
        <v>937</v>
      </c>
      <c r="AU6061">
        <v>177</v>
      </c>
      <c r="AV6061">
        <v>6090</v>
      </c>
      <c r="AW6061" t="s">
        <v>29102</v>
      </c>
      <c r="AX6061" t="s">
        <v>937</v>
      </c>
      <c r="AY6061">
        <v>180</v>
      </c>
      <c r="AZ6061">
        <v>6090</v>
      </c>
      <c r="BA6061" t="s">
        <v>22254</v>
      </c>
      <c r="BB6061" t="s">
        <v>938</v>
      </c>
      <c r="BC6061">
        <v>180</v>
      </c>
      <c r="BD6061">
        <v>6090</v>
      </c>
      <c r="BE6061" t="s">
        <v>15406</v>
      </c>
      <c r="BF6061" t="s">
        <v>938</v>
      </c>
      <c r="BH6061">
        <v>186</v>
      </c>
      <c r="BI6061">
        <v>6090</v>
      </c>
      <c r="BJ6061" t="s">
        <v>8758</v>
      </c>
      <c r="BK6061" t="s">
        <v>938</v>
      </c>
    </row>
    <row r="6062" spans="43:63" x14ac:dyDescent="0.2">
      <c r="AQ6062">
        <v>177</v>
      </c>
      <c r="AR6062">
        <v>6100</v>
      </c>
      <c r="AS6062" t="s">
        <v>36001</v>
      </c>
      <c r="AT6062" t="s">
        <v>937</v>
      </c>
      <c r="AU6062">
        <v>177</v>
      </c>
      <c r="AV6062">
        <v>6100</v>
      </c>
      <c r="AW6062" t="s">
        <v>29103</v>
      </c>
      <c r="AX6062" t="s">
        <v>937</v>
      </c>
      <c r="AY6062">
        <v>180</v>
      </c>
      <c r="AZ6062">
        <v>6100</v>
      </c>
      <c r="BA6062" t="s">
        <v>22255</v>
      </c>
      <c r="BB6062" t="s">
        <v>937</v>
      </c>
      <c r="BC6062">
        <v>180</v>
      </c>
      <c r="BD6062">
        <v>6100</v>
      </c>
      <c r="BE6062" t="s">
        <v>15407</v>
      </c>
      <c r="BF6062" t="s">
        <v>937</v>
      </c>
      <c r="BH6062">
        <v>186</v>
      </c>
      <c r="BI6062">
        <v>6100</v>
      </c>
      <c r="BJ6062" t="s">
        <v>8759</v>
      </c>
      <c r="BK6062" t="s">
        <v>937</v>
      </c>
    </row>
    <row r="6063" spans="43:63" x14ac:dyDescent="0.2">
      <c r="AQ6063">
        <v>177</v>
      </c>
      <c r="AR6063">
        <v>6101</v>
      </c>
      <c r="AS6063" t="s">
        <v>36002</v>
      </c>
      <c r="AT6063" t="s">
        <v>936</v>
      </c>
      <c r="AU6063">
        <v>177</v>
      </c>
      <c r="AV6063">
        <v>6101</v>
      </c>
      <c r="AW6063" t="s">
        <v>29104</v>
      </c>
      <c r="AX6063" t="s">
        <v>936</v>
      </c>
      <c r="AY6063">
        <v>180</v>
      </c>
      <c r="AZ6063">
        <v>6101</v>
      </c>
      <c r="BA6063" t="s">
        <v>22256</v>
      </c>
      <c r="BB6063" t="s">
        <v>939</v>
      </c>
      <c r="BC6063">
        <v>180</v>
      </c>
      <c r="BD6063">
        <v>6101</v>
      </c>
      <c r="BE6063" t="s">
        <v>15408</v>
      </c>
      <c r="BF6063" t="s">
        <v>939</v>
      </c>
      <c r="BH6063">
        <v>186</v>
      </c>
      <c r="BI6063">
        <v>6101</v>
      </c>
      <c r="BJ6063" t="s">
        <v>8760</v>
      </c>
      <c r="BK6063" t="s">
        <v>937</v>
      </c>
    </row>
    <row r="6064" spans="43:63" x14ac:dyDescent="0.2">
      <c r="AQ6064">
        <v>177</v>
      </c>
      <c r="AR6064">
        <v>6110</v>
      </c>
      <c r="AS6064" t="s">
        <v>36003</v>
      </c>
      <c r="AT6064" t="s">
        <v>936</v>
      </c>
      <c r="AU6064">
        <v>177</v>
      </c>
      <c r="AV6064">
        <v>6110</v>
      </c>
      <c r="AW6064" t="s">
        <v>29105</v>
      </c>
      <c r="AX6064" t="s">
        <v>936</v>
      </c>
      <c r="AY6064">
        <v>180</v>
      </c>
      <c r="AZ6064">
        <v>6110</v>
      </c>
      <c r="BA6064" t="s">
        <v>22257</v>
      </c>
      <c r="BB6064" t="s">
        <v>936</v>
      </c>
      <c r="BC6064">
        <v>180</v>
      </c>
      <c r="BD6064">
        <v>6110</v>
      </c>
      <c r="BE6064" t="s">
        <v>15409</v>
      </c>
      <c r="BF6064" t="s">
        <v>936</v>
      </c>
      <c r="BH6064">
        <v>186</v>
      </c>
      <c r="BI6064">
        <v>6110</v>
      </c>
      <c r="BJ6064" t="s">
        <v>8761</v>
      </c>
      <c r="BK6064" t="s">
        <v>936</v>
      </c>
    </row>
    <row r="6065" spans="43:63" x14ac:dyDescent="0.2">
      <c r="AQ6065">
        <v>177</v>
      </c>
      <c r="AR6065">
        <v>6130</v>
      </c>
      <c r="AS6065" t="s">
        <v>36004</v>
      </c>
      <c r="AT6065" t="s">
        <v>937</v>
      </c>
      <c r="AU6065">
        <v>177</v>
      </c>
      <c r="AV6065">
        <v>6130</v>
      </c>
      <c r="AW6065" t="s">
        <v>29106</v>
      </c>
      <c r="AX6065" t="s">
        <v>937</v>
      </c>
      <c r="AY6065">
        <v>180</v>
      </c>
      <c r="AZ6065">
        <v>6130</v>
      </c>
      <c r="BA6065" t="s">
        <v>22258</v>
      </c>
      <c r="BB6065" t="s">
        <v>936</v>
      </c>
      <c r="BC6065">
        <v>180</v>
      </c>
      <c r="BD6065">
        <v>6130</v>
      </c>
      <c r="BE6065" t="s">
        <v>15410</v>
      </c>
      <c r="BF6065" t="s">
        <v>936</v>
      </c>
      <c r="BH6065">
        <v>186</v>
      </c>
      <c r="BI6065">
        <v>6130</v>
      </c>
      <c r="BJ6065" t="s">
        <v>8762</v>
      </c>
      <c r="BK6065" t="s">
        <v>937</v>
      </c>
    </row>
    <row r="6066" spans="43:63" x14ac:dyDescent="0.2">
      <c r="AQ6066">
        <v>177</v>
      </c>
      <c r="AR6066">
        <v>6131</v>
      </c>
      <c r="AS6066" t="s">
        <v>36005</v>
      </c>
      <c r="AT6066" t="s">
        <v>937</v>
      </c>
      <c r="AU6066">
        <v>177</v>
      </c>
      <c r="AV6066">
        <v>6131</v>
      </c>
      <c r="AW6066" t="s">
        <v>29107</v>
      </c>
      <c r="AX6066" t="s">
        <v>937</v>
      </c>
      <c r="AY6066">
        <v>180</v>
      </c>
      <c r="AZ6066">
        <v>6131</v>
      </c>
      <c r="BA6066" t="s">
        <v>22259</v>
      </c>
      <c r="BB6066" t="s">
        <v>939</v>
      </c>
      <c r="BC6066">
        <v>180</v>
      </c>
      <c r="BD6066">
        <v>6131</v>
      </c>
      <c r="BE6066" t="s">
        <v>15411</v>
      </c>
      <c r="BF6066" t="s">
        <v>939</v>
      </c>
      <c r="BH6066">
        <v>186</v>
      </c>
      <c r="BI6066">
        <v>6131</v>
      </c>
      <c r="BJ6066" t="s">
        <v>8763</v>
      </c>
      <c r="BK6066" t="s">
        <v>939</v>
      </c>
    </row>
    <row r="6067" spans="43:63" x14ac:dyDescent="0.2">
      <c r="AQ6067">
        <v>177</v>
      </c>
      <c r="AR6067">
        <v>6140</v>
      </c>
      <c r="AS6067" t="s">
        <v>36006</v>
      </c>
      <c r="AT6067" t="s">
        <v>937</v>
      </c>
      <c r="AU6067">
        <v>177</v>
      </c>
      <c r="AV6067">
        <v>6140</v>
      </c>
      <c r="AW6067" t="s">
        <v>29108</v>
      </c>
      <c r="AX6067" t="s">
        <v>937</v>
      </c>
      <c r="AY6067">
        <v>180</v>
      </c>
      <c r="AZ6067">
        <v>6140</v>
      </c>
      <c r="BA6067" t="s">
        <v>22260</v>
      </c>
      <c r="BB6067" t="s">
        <v>937</v>
      </c>
      <c r="BC6067">
        <v>180</v>
      </c>
      <c r="BD6067">
        <v>6140</v>
      </c>
      <c r="BE6067" t="s">
        <v>15412</v>
      </c>
      <c r="BF6067" t="s">
        <v>937</v>
      </c>
      <c r="BH6067">
        <v>186</v>
      </c>
      <c r="BI6067">
        <v>6140</v>
      </c>
      <c r="BJ6067" t="s">
        <v>8764</v>
      </c>
      <c r="BK6067" t="s">
        <v>937</v>
      </c>
    </row>
    <row r="6068" spans="43:63" x14ac:dyDescent="0.2">
      <c r="AQ6068">
        <v>177</v>
      </c>
      <c r="AR6068">
        <v>6150</v>
      </c>
      <c r="AS6068" t="s">
        <v>36007</v>
      </c>
      <c r="AT6068" t="s">
        <v>939</v>
      </c>
      <c r="AU6068">
        <v>177</v>
      </c>
      <c r="AV6068">
        <v>6150</v>
      </c>
      <c r="AW6068" t="s">
        <v>29109</v>
      </c>
      <c r="AX6068" t="s">
        <v>939</v>
      </c>
      <c r="AY6068">
        <v>180</v>
      </c>
      <c r="AZ6068">
        <v>6150</v>
      </c>
      <c r="BA6068" t="s">
        <v>22261</v>
      </c>
      <c r="BB6068" t="s">
        <v>936</v>
      </c>
      <c r="BC6068">
        <v>180</v>
      </c>
      <c r="BD6068">
        <v>6150</v>
      </c>
      <c r="BE6068" t="s">
        <v>15413</v>
      </c>
      <c r="BF6068" t="s">
        <v>936</v>
      </c>
      <c r="BH6068">
        <v>186</v>
      </c>
      <c r="BI6068">
        <v>6150</v>
      </c>
      <c r="BJ6068" t="s">
        <v>8765</v>
      </c>
      <c r="BK6068" t="s">
        <v>939</v>
      </c>
    </row>
    <row r="6069" spans="43:63" x14ac:dyDescent="0.2">
      <c r="AQ6069">
        <v>177</v>
      </c>
      <c r="AR6069">
        <v>6160</v>
      </c>
      <c r="AS6069" t="s">
        <v>36008</v>
      </c>
      <c r="AT6069" t="s">
        <v>937</v>
      </c>
      <c r="AU6069">
        <v>177</v>
      </c>
      <c r="AV6069">
        <v>6160</v>
      </c>
      <c r="AW6069" t="s">
        <v>29110</v>
      </c>
      <c r="AX6069" t="s">
        <v>937</v>
      </c>
      <c r="AY6069">
        <v>180</v>
      </c>
      <c r="AZ6069">
        <v>6160</v>
      </c>
      <c r="BA6069" t="s">
        <v>22262</v>
      </c>
      <c r="BB6069" t="s">
        <v>937</v>
      </c>
      <c r="BC6069">
        <v>180</v>
      </c>
      <c r="BD6069">
        <v>6160</v>
      </c>
      <c r="BE6069" t="s">
        <v>15414</v>
      </c>
      <c r="BF6069" t="s">
        <v>937</v>
      </c>
      <c r="BH6069">
        <v>186</v>
      </c>
      <c r="BI6069">
        <v>6160</v>
      </c>
      <c r="BJ6069" t="s">
        <v>8766</v>
      </c>
      <c r="BK6069" t="s">
        <v>937</v>
      </c>
    </row>
    <row r="6070" spans="43:63" x14ac:dyDescent="0.2">
      <c r="AQ6070">
        <v>177</v>
      </c>
      <c r="AR6070">
        <v>6170</v>
      </c>
      <c r="AS6070" t="s">
        <v>36009</v>
      </c>
      <c r="AT6070" t="s">
        <v>937</v>
      </c>
      <c r="AU6070">
        <v>177</v>
      </c>
      <c r="AV6070">
        <v>6170</v>
      </c>
      <c r="AW6070" t="s">
        <v>29111</v>
      </c>
      <c r="AX6070" t="s">
        <v>937</v>
      </c>
      <c r="AY6070">
        <v>180</v>
      </c>
      <c r="AZ6070">
        <v>6170</v>
      </c>
      <c r="BA6070" t="s">
        <v>22263</v>
      </c>
      <c r="BB6070" t="s">
        <v>936</v>
      </c>
      <c r="BC6070">
        <v>180</v>
      </c>
      <c r="BD6070">
        <v>6170</v>
      </c>
      <c r="BE6070" t="s">
        <v>15415</v>
      </c>
      <c r="BF6070" t="s">
        <v>936</v>
      </c>
      <c r="BH6070">
        <v>186</v>
      </c>
      <c r="BI6070">
        <v>6170</v>
      </c>
      <c r="BJ6070" t="s">
        <v>8767</v>
      </c>
      <c r="BK6070" t="s">
        <v>937</v>
      </c>
    </row>
    <row r="6071" spans="43:63" x14ac:dyDescent="0.2">
      <c r="AQ6071">
        <v>177</v>
      </c>
      <c r="AR6071">
        <v>6180</v>
      </c>
      <c r="AS6071" t="s">
        <v>36010</v>
      </c>
      <c r="AT6071" t="s">
        <v>937</v>
      </c>
      <c r="AU6071">
        <v>177</v>
      </c>
      <c r="AV6071">
        <v>6180</v>
      </c>
      <c r="AW6071" t="s">
        <v>29112</v>
      </c>
      <c r="AX6071" t="s">
        <v>937</v>
      </c>
      <c r="AY6071">
        <v>180</v>
      </c>
      <c r="AZ6071">
        <v>6180</v>
      </c>
      <c r="BA6071" t="s">
        <v>22264</v>
      </c>
      <c r="BB6071" t="s">
        <v>936</v>
      </c>
      <c r="BC6071">
        <v>180</v>
      </c>
      <c r="BD6071">
        <v>6180</v>
      </c>
      <c r="BE6071" t="s">
        <v>15416</v>
      </c>
      <c r="BF6071" t="s">
        <v>936</v>
      </c>
      <c r="BH6071">
        <v>186</v>
      </c>
      <c r="BI6071">
        <v>6180</v>
      </c>
      <c r="BJ6071" t="s">
        <v>8768</v>
      </c>
      <c r="BK6071" t="s">
        <v>939</v>
      </c>
    </row>
    <row r="6072" spans="43:63" x14ac:dyDescent="0.2">
      <c r="AQ6072">
        <v>177</v>
      </c>
      <c r="AR6072">
        <v>6190</v>
      </c>
      <c r="AS6072" t="s">
        <v>36011</v>
      </c>
      <c r="AT6072" t="s">
        <v>937</v>
      </c>
      <c r="AU6072">
        <v>177</v>
      </c>
      <c r="AV6072">
        <v>6190</v>
      </c>
      <c r="AW6072" t="s">
        <v>29113</v>
      </c>
      <c r="AX6072" t="s">
        <v>937</v>
      </c>
      <c r="AY6072">
        <v>180</v>
      </c>
      <c r="AZ6072">
        <v>6190</v>
      </c>
      <c r="BA6072" t="s">
        <v>22265</v>
      </c>
      <c r="BB6072" t="s">
        <v>936</v>
      </c>
      <c r="BC6072">
        <v>180</v>
      </c>
      <c r="BD6072">
        <v>6190</v>
      </c>
      <c r="BE6072" t="s">
        <v>15417</v>
      </c>
      <c r="BF6072" t="s">
        <v>936</v>
      </c>
      <c r="BH6072">
        <v>186</v>
      </c>
      <c r="BI6072">
        <v>6190</v>
      </c>
      <c r="BJ6072" t="s">
        <v>8769</v>
      </c>
      <c r="BK6072" t="s">
        <v>937</v>
      </c>
    </row>
    <row r="6073" spans="43:63" x14ac:dyDescent="0.2">
      <c r="AQ6073">
        <v>177</v>
      </c>
      <c r="AR6073">
        <v>6200</v>
      </c>
      <c r="AS6073" t="s">
        <v>36012</v>
      </c>
      <c r="AT6073" t="s">
        <v>936</v>
      </c>
      <c r="AU6073">
        <v>177</v>
      </c>
      <c r="AV6073">
        <v>6200</v>
      </c>
      <c r="AW6073" t="s">
        <v>29114</v>
      </c>
      <c r="AX6073" t="s">
        <v>936</v>
      </c>
      <c r="AY6073">
        <v>180</v>
      </c>
      <c r="AZ6073">
        <v>6200</v>
      </c>
      <c r="BA6073" t="s">
        <v>22266</v>
      </c>
      <c r="BB6073" t="s">
        <v>938</v>
      </c>
      <c r="BC6073">
        <v>180</v>
      </c>
      <c r="BD6073">
        <v>6200</v>
      </c>
      <c r="BE6073" t="s">
        <v>15418</v>
      </c>
      <c r="BF6073" t="s">
        <v>938</v>
      </c>
      <c r="BH6073">
        <v>186</v>
      </c>
      <c r="BI6073">
        <v>6200</v>
      </c>
      <c r="BJ6073" t="s">
        <v>8770</v>
      </c>
      <c r="BK6073" t="s">
        <v>937</v>
      </c>
    </row>
    <row r="6074" spans="43:63" x14ac:dyDescent="0.2">
      <c r="AQ6074">
        <v>177</v>
      </c>
      <c r="AR6074">
        <v>6210</v>
      </c>
      <c r="AS6074" t="s">
        <v>36013</v>
      </c>
      <c r="AT6074" t="s">
        <v>936</v>
      </c>
      <c r="AU6074">
        <v>177</v>
      </c>
      <c r="AV6074">
        <v>6210</v>
      </c>
      <c r="AW6074" t="s">
        <v>29115</v>
      </c>
      <c r="AX6074" t="s">
        <v>936</v>
      </c>
      <c r="AY6074">
        <v>180</v>
      </c>
      <c r="AZ6074">
        <v>6210</v>
      </c>
      <c r="BA6074" t="s">
        <v>22267</v>
      </c>
      <c r="BB6074" t="s">
        <v>936</v>
      </c>
      <c r="BC6074">
        <v>180</v>
      </c>
      <c r="BD6074">
        <v>6210</v>
      </c>
      <c r="BE6074" t="s">
        <v>15419</v>
      </c>
      <c r="BF6074" t="s">
        <v>936</v>
      </c>
      <c r="BH6074">
        <v>186</v>
      </c>
      <c r="BI6074">
        <v>6210</v>
      </c>
      <c r="BJ6074" t="s">
        <v>8771</v>
      </c>
      <c r="BK6074" t="s">
        <v>936</v>
      </c>
    </row>
    <row r="6075" spans="43:63" x14ac:dyDescent="0.2">
      <c r="AQ6075">
        <v>177</v>
      </c>
      <c r="AR6075">
        <v>6240</v>
      </c>
      <c r="AS6075" t="s">
        <v>36014</v>
      </c>
      <c r="AT6075" t="s">
        <v>937</v>
      </c>
      <c r="AU6075">
        <v>177</v>
      </c>
      <c r="AV6075">
        <v>6240</v>
      </c>
      <c r="AW6075" t="s">
        <v>29116</v>
      </c>
      <c r="AX6075" t="s">
        <v>937</v>
      </c>
      <c r="AY6075">
        <v>180</v>
      </c>
      <c r="AZ6075">
        <v>6240</v>
      </c>
      <c r="BA6075" t="s">
        <v>22268</v>
      </c>
      <c r="BB6075" t="s">
        <v>937</v>
      </c>
      <c r="BC6075">
        <v>180</v>
      </c>
      <c r="BD6075">
        <v>6240</v>
      </c>
      <c r="BE6075" t="s">
        <v>15420</v>
      </c>
      <c r="BF6075" t="s">
        <v>937</v>
      </c>
      <c r="BH6075">
        <v>186</v>
      </c>
      <c r="BI6075">
        <v>6240</v>
      </c>
      <c r="BJ6075" t="s">
        <v>8772</v>
      </c>
      <c r="BK6075" t="s">
        <v>939</v>
      </c>
    </row>
    <row r="6076" spans="43:63" x14ac:dyDescent="0.2">
      <c r="AQ6076">
        <v>177</v>
      </c>
      <c r="AR6076">
        <v>6250</v>
      </c>
      <c r="AS6076" t="s">
        <v>36015</v>
      </c>
      <c r="AT6076" t="s">
        <v>936</v>
      </c>
      <c r="AU6076">
        <v>177</v>
      </c>
      <c r="AV6076">
        <v>6250</v>
      </c>
      <c r="AW6076" t="s">
        <v>29117</v>
      </c>
      <c r="AX6076" t="s">
        <v>936</v>
      </c>
      <c r="AY6076">
        <v>180</v>
      </c>
      <c r="AZ6076">
        <v>6250</v>
      </c>
      <c r="BA6076" t="s">
        <v>22269</v>
      </c>
      <c r="BB6076" t="s">
        <v>936</v>
      </c>
      <c r="BC6076">
        <v>180</v>
      </c>
      <c r="BD6076">
        <v>6250</v>
      </c>
      <c r="BE6076" t="s">
        <v>15421</v>
      </c>
      <c r="BF6076" t="s">
        <v>936</v>
      </c>
      <c r="BH6076">
        <v>186</v>
      </c>
      <c r="BI6076">
        <v>6250</v>
      </c>
      <c r="BJ6076" t="s">
        <v>8773</v>
      </c>
      <c r="BK6076" t="s">
        <v>936</v>
      </c>
    </row>
    <row r="6077" spans="43:63" x14ac:dyDescent="0.2">
      <c r="AQ6077">
        <v>177</v>
      </c>
      <c r="AR6077">
        <v>6256</v>
      </c>
      <c r="AS6077" t="s">
        <v>36016</v>
      </c>
      <c r="AT6077" t="s">
        <v>936</v>
      </c>
      <c r="AU6077">
        <v>177</v>
      </c>
      <c r="AV6077">
        <v>6256</v>
      </c>
      <c r="AW6077" t="s">
        <v>29118</v>
      </c>
      <c r="AX6077" t="s">
        <v>936</v>
      </c>
      <c r="AY6077">
        <v>180</v>
      </c>
      <c r="AZ6077">
        <v>6256</v>
      </c>
      <c r="BA6077" t="s">
        <v>22270</v>
      </c>
      <c r="BB6077" t="s">
        <v>936</v>
      </c>
      <c r="BC6077">
        <v>180</v>
      </c>
      <c r="BD6077">
        <v>6256</v>
      </c>
      <c r="BE6077" t="s">
        <v>15422</v>
      </c>
      <c r="BF6077" t="s">
        <v>936</v>
      </c>
      <c r="BH6077">
        <v>186</v>
      </c>
      <c r="BI6077">
        <v>6256</v>
      </c>
      <c r="BJ6077" t="s">
        <v>8774</v>
      </c>
      <c r="BK6077" t="s">
        <v>936</v>
      </c>
    </row>
    <row r="6078" spans="43:63" x14ac:dyDescent="0.2">
      <c r="AQ6078">
        <v>177</v>
      </c>
      <c r="AR6078">
        <v>6260</v>
      </c>
      <c r="AS6078" t="s">
        <v>36017</v>
      </c>
      <c r="AT6078" t="s">
        <v>937</v>
      </c>
      <c r="AU6078">
        <v>177</v>
      </c>
      <c r="AV6078">
        <v>6260</v>
      </c>
      <c r="AW6078" t="s">
        <v>29119</v>
      </c>
      <c r="AX6078" t="s">
        <v>937</v>
      </c>
      <c r="AY6078">
        <v>180</v>
      </c>
      <c r="AZ6078">
        <v>6260</v>
      </c>
      <c r="BA6078" t="s">
        <v>22271</v>
      </c>
      <c r="BB6078" t="s">
        <v>937</v>
      </c>
      <c r="BC6078">
        <v>180</v>
      </c>
      <c r="BD6078">
        <v>6260</v>
      </c>
      <c r="BE6078" t="s">
        <v>15423</v>
      </c>
      <c r="BF6078" t="s">
        <v>937</v>
      </c>
      <c r="BH6078">
        <v>186</v>
      </c>
      <c r="BI6078">
        <v>6260</v>
      </c>
      <c r="BJ6078" t="s">
        <v>8775</v>
      </c>
      <c r="BK6078" t="s">
        <v>937</v>
      </c>
    </row>
    <row r="6079" spans="43:63" x14ac:dyDescent="0.2">
      <c r="AQ6079">
        <v>177</v>
      </c>
      <c r="AR6079">
        <v>6270</v>
      </c>
      <c r="AS6079" t="s">
        <v>36018</v>
      </c>
      <c r="AT6079" t="s">
        <v>937</v>
      </c>
      <c r="AU6079">
        <v>177</v>
      </c>
      <c r="AV6079">
        <v>6270</v>
      </c>
      <c r="AW6079" t="s">
        <v>29120</v>
      </c>
      <c r="AX6079" t="s">
        <v>937</v>
      </c>
      <c r="AY6079">
        <v>180</v>
      </c>
      <c r="AZ6079">
        <v>6270</v>
      </c>
      <c r="BA6079" t="s">
        <v>22272</v>
      </c>
      <c r="BB6079" t="s">
        <v>937</v>
      </c>
      <c r="BC6079">
        <v>180</v>
      </c>
      <c r="BD6079">
        <v>6270</v>
      </c>
      <c r="BE6079" t="s">
        <v>15424</v>
      </c>
      <c r="BF6079" t="s">
        <v>937</v>
      </c>
      <c r="BH6079">
        <v>186</v>
      </c>
      <c r="BI6079">
        <v>6270</v>
      </c>
      <c r="BJ6079" t="s">
        <v>8776</v>
      </c>
      <c r="BK6079" t="s">
        <v>937</v>
      </c>
    </row>
    <row r="6080" spans="43:63" x14ac:dyDescent="0.2">
      <c r="AQ6080">
        <v>177</v>
      </c>
      <c r="AR6080">
        <v>6280</v>
      </c>
      <c r="AS6080" t="s">
        <v>36019</v>
      </c>
      <c r="AT6080" t="s">
        <v>936</v>
      </c>
      <c r="AU6080">
        <v>177</v>
      </c>
      <c r="AV6080">
        <v>6280</v>
      </c>
      <c r="AW6080" t="s">
        <v>29121</v>
      </c>
      <c r="AX6080" t="s">
        <v>936</v>
      </c>
      <c r="AY6080">
        <v>180</v>
      </c>
      <c r="AZ6080">
        <v>6280</v>
      </c>
      <c r="BA6080" t="s">
        <v>22273</v>
      </c>
      <c r="BB6080" t="s">
        <v>936</v>
      </c>
      <c r="BC6080">
        <v>180</v>
      </c>
      <c r="BD6080">
        <v>6280</v>
      </c>
      <c r="BE6080" t="s">
        <v>15425</v>
      </c>
      <c r="BF6080" t="s">
        <v>936</v>
      </c>
      <c r="BH6080">
        <v>186</v>
      </c>
      <c r="BI6080">
        <v>6280</v>
      </c>
      <c r="BJ6080" t="s">
        <v>8777</v>
      </c>
      <c r="BK6080" t="s">
        <v>936</v>
      </c>
    </row>
    <row r="6081" spans="43:63" x14ac:dyDescent="0.2">
      <c r="AQ6081">
        <v>177</v>
      </c>
      <c r="AR6081">
        <v>6290</v>
      </c>
      <c r="AS6081" t="s">
        <v>36020</v>
      </c>
      <c r="AT6081" t="s">
        <v>936</v>
      </c>
      <c r="AU6081">
        <v>177</v>
      </c>
      <c r="AV6081">
        <v>6290</v>
      </c>
      <c r="AW6081" t="s">
        <v>29122</v>
      </c>
      <c r="AX6081" t="s">
        <v>936</v>
      </c>
      <c r="AY6081">
        <v>180</v>
      </c>
      <c r="AZ6081">
        <v>6290</v>
      </c>
      <c r="BA6081" t="s">
        <v>22274</v>
      </c>
      <c r="BB6081" t="s">
        <v>936</v>
      </c>
      <c r="BC6081">
        <v>180</v>
      </c>
      <c r="BD6081">
        <v>6290</v>
      </c>
      <c r="BE6081" t="s">
        <v>15426</v>
      </c>
      <c r="BF6081" t="s">
        <v>936</v>
      </c>
      <c r="BH6081">
        <v>186</v>
      </c>
      <c r="BI6081">
        <v>6290</v>
      </c>
      <c r="BJ6081" t="s">
        <v>8778</v>
      </c>
      <c r="BK6081" t="s">
        <v>937</v>
      </c>
    </row>
    <row r="6082" spans="43:63" x14ac:dyDescent="0.2">
      <c r="AQ6082">
        <v>177</v>
      </c>
      <c r="AR6082">
        <v>6300</v>
      </c>
      <c r="AS6082" t="s">
        <v>36021</v>
      </c>
      <c r="AT6082" t="s">
        <v>936</v>
      </c>
      <c r="AU6082">
        <v>177</v>
      </c>
      <c r="AV6082">
        <v>6300</v>
      </c>
      <c r="AW6082" t="s">
        <v>29123</v>
      </c>
      <c r="AX6082" t="s">
        <v>936</v>
      </c>
      <c r="AY6082">
        <v>180</v>
      </c>
      <c r="AZ6082">
        <v>6300</v>
      </c>
      <c r="BA6082" t="s">
        <v>22275</v>
      </c>
      <c r="BB6082" t="s">
        <v>936</v>
      </c>
      <c r="BC6082">
        <v>180</v>
      </c>
      <c r="BD6082">
        <v>6300</v>
      </c>
      <c r="BE6082" t="s">
        <v>15427</v>
      </c>
      <c r="BF6082" t="s">
        <v>936</v>
      </c>
      <c r="BH6082">
        <v>186</v>
      </c>
      <c r="BI6082">
        <v>6300</v>
      </c>
      <c r="BJ6082" t="s">
        <v>8779</v>
      </c>
      <c r="BK6082" t="s">
        <v>936</v>
      </c>
    </row>
    <row r="6083" spans="43:63" x14ac:dyDescent="0.2">
      <c r="AQ6083">
        <v>177</v>
      </c>
      <c r="AR6083">
        <v>6310</v>
      </c>
      <c r="AS6083" t="s">
        <v>36022</v>
      </c>
      <c r="AT6083" t="s">
        <v>936</v>
      </c>
      <c r="AU6083">
        <v>177</v>
      </c>
      <c r="AV6083">
        <v>6310</v>
      </c>
      <c r="AW6083" t="s">
        <v>29124</v>
      </c>
      <c r="AX6083" t="s">
        <v>936</v>
      </c>
      <c r="AY6083">
        <v>180</v>
      </c>
      <c r="AZ6083">
        <v>6310</v>
      </c>
      <c r="BA6083" t="s">
        <v>22276</v>
      </c>
      <c r="BB6083" t="s">
        <v>936</v>
      </c>
      <c r="BC6083">
        <v>180</v>
      </c>
      <c r="BD6083">
        <v>6310</v>
      </c>
      <c r="BE6083" t="s">
        <v>15428</v>
      </c>
      <c r="BF6083" t="s">
        <v>936</v>
      </c>
      <c r="BH6083">
        <v>186</v>
      </c>
      <c r="BI6083">
        <v>6310</v>
      </c>
      <c r="BJ6083" t="s">
        <v>8780</v>
      </c>
      <c r="BK6083" t="s">
        <v>936</v>
      </c>
    </row>
    <row r="6084" spans="43:63" x14ac:dyDescent="0.2">
      <c r="AQ6084">
        <v>177</v>
      </c>
      <c r="AR6084">
        <v>6320</v>
      </c>
      <c r="AS6084" t="s">
        <v>36023</v>
      </c>
      <c r="AT6084" t="s">
        <v>936</v>
      </c>
      <c r="AU6084">
        <v>177</v>
      </c>
      <c r="AV6084">
        <v>6320</v>
      </c>
      <c r="AW6084" t="s">
        <v>29125</v>
      </c>
      <c r="AX6084" t="s">
        <v>936</v>
      </c>
      <c r="AY6084">
        <v>180</v>
      </c>
      <c r="AZ6084">
        <v>6320</v>
      </c>
      <c r="BA6084" t="s">
        <v>22277</v>
      </c>
      <c r="BB6084" t="s">
        <v>938</v>
      </c>
      <c r="BC6084">
        <v>180</v>
      </c>
      <c r="BD6084">
        <v>6320</v>
      </c>
      <c r="BE6084" t="s">
        <v>15429</v>
      </c>
      <c r="BF6084" t="s">
        <v>938</v>
      </c>
      <c r="BH6084">
        <v>186</v>
      </c>
      <c r="BI6084">
        <v>6320</v>
      </c>
      <c r="BJ6084" t="s">
        <v>8781</v>
      </c>
      <c r="BK6084" t="s">
        <v>936</v>
      </c>
    </row>
    <row r="6085" spans="43:63" x14ac:dyDescent="0.2">
      <c r="AQ6085">
        <v>177</v>
      </c>
      <c r="AR6085">
        <v>6330</v>
      </c>
      <c r="AS6085" t="s">
        <v>36024</v>
      </c>
      <c r="AT6085" t="s">
        <v>936</v>
      </c>
      <c r="AU6085">
        <v>177</v>
      </c>
      <c r="AV6085">
        <v>6330</v>
      </c>
      <c r="AW6085" t="s">
        <v>29126</v>
      </c>
      <c r="AX6085" t="s">
        <v>936</v>
      </c>
      <c r="AY6085">
        <v>180</v>
      </c>
      <c r="AZ6085">
        <v>6330</v>
      </c>
      <c r="BA6085" t="s">
        <v>22278</v>
      </c>
      <c r="BB6085" t="s">
        <v>936</v>
      </c>
      <c r="BC6085">
        <v>180</v>
      </c>
      <c r="BD6085">
        <v>6330</v>
      </c>
      <c r="BE6085" t="s">
        <v>15430</v>
      </c>
      <c r="BF6085" t="s">
        <v>936</v>
      </c>
      <c r="BH6085">
        <v>186</v>
      </c>
      <c r="BI6085">
        <v>6330</v>
      </c>
      <c r="BJ6085" t="s">
        <v>8782</v>
      </c>
      <c r="BK6085" t="s">
        <v>936</v>
      </c>
    </row>
    <row r="6086" spans="43:63" x14ac:dyDescent="0.2">
      <c r="AQ6086">
        <v>177</v>
      </c>
      <c r="AR6086">
        <v>6340</v>
      </c>
      <c r="AS6086" t="s">
        <v>36025</v>
      </c>
      <c r="AT6086" t="s">
        <v>936</v>
      </c>
      <c r="AU6086">
        <v>177</v>
      </c>
      <c r="AV6086">
        <v>6340</v>
      </c>
      <c r="AW6086" t="s">
        <v>29127</v>
      </c>
      <c r="AX6086" t="s">
        <v>936</v>
      </c>
      <c r="AY6086">
        <v>180</v>
      </c>
      <c r="AZ6086">
        <v>6340</v>
      </c>
      <c r="BA6086" t="s">
        <v>22279</v>
      </c>
      <c r="BB6086" t="s">
        <v>936</v>
      </c>
      <c r="BC6086">
        <v>180</v>
      </c>
      <c r="BD6086">
        <v>6340</v>
      </c>
      <c r="BE6086" t="s">
        <v>15431</v>
      </c>
      <c r="BF6086" t="s">
        <v>936</v>
      </c>
      <c r="BH6086">
        <v>186</v>
      </c>
      <c r="BI6086">
        <v>6340</v>
      </c>
      <c r="BJ6086" t="s">
        <v>8783</v>
      </c>
      <c r="BK6086" t="s">
        <v>936</v>
      </c>
    </row>
    <row r="6087" spans="43:63" x14ac:dyDescent="0.2">
      <c r="AQ6087">
        <v>177</v>
      </c>
      <c r="AR6087">
        <v>6350</v>
      </c>
      <c r="AS6087" t="s">
        <v>36026</v>
      </c>
      <c r="AT6087" t="s">
        <v>936</v>
      </c>
      <c r="AU6087">
        <v>177</v>
      </c>
      <c r="AV6087">
        <v>6350</v>
      </c>
      <c r="AW6087" t="s">
        <v>29128</v>
      </c>
      <c r="AX6087" t="s">
        <v>936</v>
      </c>
      <c r="AY6087">
        <v>180</v>
      </c>
      <c r="AZ6087">
        <v>6350</v>
      </c>
      <c r="BA6087" t="s">
        <v>22280</v>
      </c>
      <c r="BB6087" t="s">
        <v>936</v>
      </c>
      <c r="BC6087">
        <v>180</v>
      </c>
      <c r="BD6087">
        <v>6350</v>
      </c>
      <c r="BE6087" t="s">
        <v>15432</v>
      </c>
      <c r="BF6087" t="s">
        <v>936</v>
      </c>
      <c r="BH6087">
        <v>186</v>
      </c>
      <c r="BI6087">
        <v>6350</v>
      </c>
      <c r="BJ6087" t="s">
        <v>8784</v>
      </c>
      <c r="BK6087" t="s">
        <v>939</v>
      </c>
    </row>
    <row r="6088" spans="43:63" x14ac:dyDescent="0.2">
      <c r="AQ6088">
        <v>177</v>
      </c>
      <c r="AR6088">
        <v>6360</v>
      </c>
      <c r="AS6088" t="s">
        <v>36027</v>
      </c>
      <c r="AT6088" t="s">
        <v>936</v>
      </c>
      <c r="AU6088">
        <v>177</v>
      </c>
      <c r="AV6088">
        <v>6360</v>
      </c>
      <c r="AW6088" t="s">
        <v>29129</v>
      </c>
      <c r="AX6088" t="s">
        <v>936</v>
      </c>
      <c r="AY6088">
        <v>180</v>
      </c>
      <c r="AZ6088">
        <v>6360</v>
      </c>
      <c r="BA6088" t="s">
        <v>22281</v>
      </c>
      <c r="BB6088" t="s">
        <v>936</v>
      </c>
      <c r="BC6088">
        <v>180</v>
      </c>
      <c r="BD6088">
        <v>6360</v>
      </c>
      <c r="BE6088" t="s">
        <v>15433</v>
      </c>
      <c r="BF6088" t="s">
        <v>936</v>
      </c>
      <c r="BH6088">
        <v>186</v>
      </c>
      <c r="BI6088">
        <v>6360</v>
      </c>
      <c r="BJ6088" t="s">
        <v>8785</v>
      </c>
      <c r="BK6088" t="s">
        <v>936</v>
      </c>
    </row>
    <row r="6089" spans="43:63" x14ac:dyDescent="0.2">
      <c r="AQ6089">
        <v>177</v>
      </c>
      <c r="AR6089">
        <v>7205</v>
      </c>
      <c r="AS6089" t="s">
        <v>36028</v>
      </c>
      <c r="AT6089" t="s">
        <v>939</v>
      </c>
      <c r="AU6089">
        <v>177</v>
      </c>
      <c r="AV6089">
        <v>7205</v>
      </c>
      <c r="AW6089" t="s">
        <v>29130</v>
      </c>
      <c r="AX6089" t="s">
        <v>939</v>
      </c>
      <c r="AY6089">
        <v>180</v>
      </c>
      <c r="AZ6089">
        <v>7205</v>
      </c>
      <c r="BA6089" t="s">
        <v>22282</v>
      </c>
      <c r="BB6089" t="s">
        <v>937</v>
      </c>
      <c r="BC6089">
        <v>180</v>
      </c>
      <c r="BD6089">
        <v>7205</v>
      </c>
      <c r="BE6089" t="s">
        <v>15434</v>
      </c>
      <c r="BF6089" t="s">
        <v>937</v>
      </c>
      <c r="BH6089">
        <v>186</v>
      </c>
      <c r="BI6089">
        <v>7205</v>
      </c>
      <c r="BJ6089" t="s">
        <v>8786</v>
      </c>
      <c r="BK6089" t="s">
        <v>936</v>
      </c>
    </row>
    <row r="6090" spans="43:63" x14ac:dyDescent="0.2">
      <c r="AQ6090">
        <v>177</v>
      </c>
      <c r="AR6090">
        <v>7206</v>
      </c>
      <c r="AS6090" t="s">
        <v>36029</v>
      </c>
      <c r="AT6090" t="s">
        <v>936</v>
      </c>
      <c r="AU6090">
        <v>177</v>
      </c>
      <c r="AV6090">
        <v>7206</v>
      </c>
      <c r="AW6090" t="s">
        <v>29131</v>
      </c>
      <c r="AX6090" t="s">
        <v>936</v>
      </c>
      <c r="AY6090">
        <v>180</v>
      </c>
      <c r="AZ6090">
        <v>7206</v>
      </c>
      <c r="BA6090" t="s">
        <v>22283</v>
      </c>
      <c r="BB6090" t="s">
        <v>936</v>
      </c>
      <c r="BC6090">
        <v>180</v>
      </c>
      <c r="BD6090">
        <v>7206</v>
      </c>
      <c r="BE6090" t="s">
        <v>15435</v>
      </c>
      <c r="BF6090" t="s">
        <v>936</v>
      </c>
      <c r="BH6090">
        <v>186</v>
      </c>
      <c r="BI6090">
        <v>7206</v>
      </c>
      <c r="BJ6090" t="s">
        <v>8787</v>
      </c>
      <c r="BK6090" t="s">
        <v>936</v>
      </c>
    </row>
    <row r="6091" spans="43:63" x14ac:dyDescent="0.2">
      <c r="AQ6091">
        <v>177</v>
      </c>
      <c r="AR6091">
        <v>7207</v>
      </c>
      <c r="AS6091" t="s">
        <v>36030</v>
      </c>
      <c r="AT6091" t="s">
        <v>936</v>
      </c>
      <c r="AU6091">
        <v>177</v>
      </c>
      <c r="AV6091">
        <v>7207</v>
      </c>
      <c r="AW6091" t="s">
        <v>29132</v>
      </c>
      <c r="AX6091" t="s">
        <v>936</v>
      </c>
      <c r="AY6091">
        <v>180</v>
      </c>
      <c r="AZ6091">
        <v>7207</v>
      </c>
      <c r="BA6091" t="s">
        <v>22284</v>
      </c>
      <c r="BB6091" t="s">
        <v>936</v>
      </c>
      <c r="BC6091">
        <v>180</v>
      </c>
      <c r="BD6091">
        <v>7207</v>
      </c>
      <c r="BE6091" t="s">
        <v>15436</v>
      </c>
      <c r="BF6091" t="s">
        <v>936</v>
      </c>
      <c r="BH6091">
        <v>186</v>
      </c>
      <c r="BI6091">
        <v>7207</v>
      </c>
      <c r="BJ6091" t="s">
        <v>8788</v>
      </c>
      <c r="BK6091" t="s">
        <v>936</v>
      </c>
    </row>
    <row r="6092" spans="43:63" x14ac:dyDescent="0.2">
      <c r="AQ6092">
        <v>177</v>
      </c>
      <c r="AR6092">
        <v>7210</v>
      </c>
      <c r="AS6092" t="s">
        <v>36031</v>
      </c>
      <c r="AT6092" t="s">
        <v>937</v>
      </c>
      <c r="AU6092">
        <v>177</v>
      </c>
      <c r="AV6092">
        <v>7210</v>
      </c>
      <c r="AW6092" t="s">
        <v>29133</v>
      </c>
      <c r="AX6092" t="s">
        <v>937</v>
      </c>
      <c r="AY6092">
        <v>180</v>
      </c>
      <c r="AZ6092">
        <v>7210</v>
      </c>
      <c r="BA6092" t="s">
        <v>22285</v>
      </c>
      <c r="BB6092" t="s">
        <v>939</v>
      </c>
      <c r="BC6092">
        <v>180</v>
      </c>
      <c r="BD6092">
        <v>7210</v>
      </c>
      <c r="BE6092" t="s">
        <v>15437</v>
      </c>
      <c r="BF6092" t="s">
        <v>939</v>
      </c>
      <c r="BH6092">
        <v>186</v>
      </c>
      <c r="BI6092">
        <v>7210</v>
      </c>
      <c r="BJ6092" t="s">
        <v>8789</v>
      </c>
      <c r="BK6092" t="s">
        <v>937</v>
      </c>
    </row>
    <row r="6093" spans="43:63" x14ac:dyDescent="0.2">
      <c r="AQ6093">
        <v>177</v>
      </c>
      <c r="AR6093">
        <v>8073</v>
      </c>
      <c r="AS6093" t="s">
        <v>36032</v>
      </c>
      <c r="AT6093" t="s">
        <v>936</v>
      </c>
      <c r="AU6093">
        <v>177</v>
      </c>
      <c r="AV6093">
        <v>8073</v>
      </c>
      <c r="AW6093" t="s">
        <v>29134</v>
      </c>
      <c r="AX6093" t="s">
        <v>936</v>
      </c>
      <c r="AY6093">
        <v>180</v>
      </c>
      <c r="AZ6093">
        <v>8073</v>
      </c>
      <c r="BA6093" t="s">
        <v>22286</v>
      </c>
      <c r="BB6093" t="s">
        <v>936</v>
      </c>
      <c r="BC6093">
        <v>180</v>
      </c>
      <c r="BD6093">
        <v>8073</v>
      </c>
      <c r="BE6093" t="s">
        <v>15438</v>
      </c>
      <c r="BF6093" t="s">
        <v>936</v>
      </c>
      <c r="BH6093">
        <v>186</v>
      </c>
      <c r="BI6093">
        <v>8073</v>
      </c>
      <c r="BJ6093" t="s">
        <v>8790</v>
      </c>
      <c r="BK6093" t="s">
        <v>936</v>
      </c>
    </row>
    <row r="6094" spans="43:63" x14ac:dyDescent="0.2">
      <c r="AQ6094">
        <v>177</v>
      </c>
      <c r="AR6094">
        <v>8074</v>
      </c>
      <c r="AS6094" t="s">
        <v>36033</v>
      </c>
      <c r="AT6094" t="s">
        <v>937</v>
      </c>
      <c r="AU6094">
        <v>177</v>
      </c>
      <c r="AV6094">
        <v>8074</v>
      </c>
      <c r="AW6094" t="s">
        <v>29135</v>
      </c>
      <c r="AX6094" t="s">
        <v>937</v>
      </c>
      <c r="AY6094">
        <v>180</v>
      </c>
      <c r="AZ6094">
        <v>8074</v>
      </c>
      <c r="BA6094" t="s">
        <v>22287</v>
      </c>
      <c r="BB6094" t="s">
        <v>939</v>
      </c>
      <c r="BC6094">
        <v>180</v>
      </c>
      <c r="BD6094">
        <v>8074</v>
      </c>
      <c r="BE6094" t="s">
        <v>15439</v>
      </c>
      <c r="BF6094" t="s">
        <v>939</v>
      </c>
      <c r="BH6094">
        <v>186</v>
      </c>
      <c r="BI6094">
        <v>8074</v>
      </c>
      <c r="BJ6094" t="s">
        <v>8791</v>
      </c>
      <c r="BK6094" t="s">
        <v>937</v>
      </c>
    </row>
    <row r="6095" spans="43:63" x14ac:dyDescent="0.2">
      <c r="AQ6095">
        <v>177</v>
      </c>
      <c r="AR6095">
        <v>8075</v>
      </c>
      <c r="AS6095" t="s">
        <v>36034</v>
      </c>
      <c r="AT6095" t="s">
        <v>936</v>
      </c>
      <c r="AU6095">
        <v>177</v>
      </c>
      <c r="AV6095">
        <v>8075</v>
      </c>
      <c r="AW6095" t="s">
        <v>29136</v>
      </c>
      <c r="AX6095" t="s">
        <v>936</v>
      </c>
      <c r="AY6095">
        <v>180</v>
      </c>
      <c r="AZ6095">
        <v>8075</v>
      </c>
      <c r="BA6095" t="s">
        <v>22288</v>
      </c>
      <c r="BB6095" t="s">
        <v>936</v>
      </c>
      <c r="BC6095">
        <v>180</v>
      </c>
      <c r="BD6095">
        <v>8075</v>
      </c>
      <c r="BE6095" t="s">
        <v>15440</v>
      </c>
      <c r="BF6095" t="s">
        <v>936</v>
      </c>
      <c r="BH6095">
        <v>186</v>
      </c>
      <c r="BI6095">
        <v>8075</v>
      </c>
      <c r="BJ6095" t="s">
        <v>8792</v>
      </c>
      <c r="BK6095" t="s">
        <v>936</v>
      </c>
    </row>
    <row r="6096" spans="43:63" x14ac:dyDescent="0.2">
      <c r="AQ6096">
        <v>177</v>
      </c>
      <c r="AR6096">
        <v>8076</v>
      </c>
      <c r="AS6096" t="s">
        <v>36035</v>
      </c>
      <c r="AT6096" t="s">
        <v>937</v>
      </c>
      <c r="AU6096">
        <v>177</v>
      </c>
      <c r="AV6096">
        <v>8076</v>
      </c>
      <c r="AW6096" t="s">
        <v>29137</v>
      </c>
      <c r="AX6096" t="s">
        <v>937</v>
      </c>
      <c r="AY6096">
        <v>180</v>
      </c>
      <c r="AZ6096">
        <v>8076</v>
      </c>
      <c r="BA6096" t="s">
        <v>22289</v>
      </c>
      <c r="BB6096" t="s">
        <v>939</v>
      </c>
      <c r="BC6096">
        <v>180</v>
      </c>
      <c r="BD6096">
        <v>8076</v>
      </c>
      <c r="BE6096" t="s">
        <v>15441</v>
      </c>
      <c r="BF6096" t="s">
        <v>939</v>
      </c>
      <c r="BH6096">
        <v>186</v>
      </c>
      <c r="BI6096">
        <v>8076</v>
      </c>
      <c r="BJ6096" t="s">
        <v>8793</v>
      </c>
      <c r="BK6096" t="s">
        <v>937</v>
      </c>
    </row>
    <row r="6097" spans="43:63" x14ac:dyDescent="0.2">
      <c r="AQ6097">
        <v>177</v>
      </c>
      <c r="AR6097">
        <v>8077</v>
      </c>
      <c r="AS6097" t="s">
        <v>36036</v>
      </c>
      <c r="AT6097" t="s">
        <v>937</v>
      </c>
      <c r="AU6097">
        <v>177</v>
      </c>
      <c r="AV6097">
        <v>8077</v>
      </c>
      <c r="AW6097" t="s">
        <v>29138</v>
      </c>
      <c r="AX6097" t="s">
        <v>937</v>
      </c>
      <c r="AY6097">
        <v>180</v>
      </c>
      <c r="AZ6097">
        <v>8077</v>
      </c>
      <c r="BA6097" t="s">
        <v>22290</v>
      </c>
      <c r="BB6097" t="s">
        <v>937</v>
      </c>
      <c r="BC6097">
        <v>180</v>
      </c>
      <c r="BD6097">
        <v>8077</v>
      </c>
      <c r="BE6097" t="s">
        <v>15442</v>
      </c>
      <c r="BF6097" t="s">
        <v>937</v>
      </c>
      <c r="BH6097">
        <v>186</v>
      </c>
      <c r="BI6097">
        <v>8077</v>
      </c>
      <c r="BJ6097" t="s">
        <v>8794</v>
      </c>
      <c r="BK6097" t="s">
        <v>937</v>
      </c>
    </row>
    <row r="6098" spans="43:63" x14ac:dyDescent="0.2">
      <c r="AQ6098">
        <v>177</v>
      </c>
      <c r="AR6098">
        <v>8078</v>
      </c>
      <c r="AS6098" t="s">
        <v>36037</v>
      </c>
      <c r="AT6098" t="s">
        <v>937</v>
      </c>
      <c r="AU6098">
        <v>177</v>
      </c>
      <c r="AV6098">
        <v>8078</v>
      </c>
      <c r="AW6098" t="s">
        <v>29139</v>
      </c>
      <c r="AX6098" t="s">
        <v>937</v>
      </c>
      <c r="AY6098">
        <v>180</v>
      </c>
      <c r="AZ6098">
        <v>8078</v>
      </c>
      <c r="BA6098" t="s">
        <v>22291</v>
      </c>
      <c r="BB6098" t="s">
        <v>937</v>
      </c>
      <c r="BC6098">
        <v>180</v>
      </c>
      <c r="BD6098">
        <v>8078</v>
      </c>
      <c r="BE6098" t="s">
        <v>15443</v>
      </c>
      <c r="BF6098" t="s">
        <v>937</v>
      </c>
      <c r="BH6098">
        <v>186</v>
      </c>
      <c r="BI6098">
        <v>8078</v>
      </c>
      <c r="BJ6098" t="s">
        <v>8795</v>
      </c>
      <c r="BK6098" t="s">
        <v>937</v>
      </c>
    </row>
    <row r="6099" spans="43:63" x14ac:dyDescent="0.2">
      <c r="AQ6099">
        <v>177</v>
      </c>
      <c r="AR6099">
        <v>8079</v>
      </c>
      <c r="AS6099" t="s">
        <v>36038</v>
      </c>
      <c r="AT6099" t="s">
        <v>937</v>
      </c>
      <c r="AU6099">
        <v>177</v>
      </c>
      <c r="AV6099">
        <v>8079</v>
      </c>
      <c r="AW6099" t="s">
        <v>29140</v>
      </c>
      <c r="AX6099" t="s">
        <v>937</v>
      </c>
      <c r="AY6099">
        <v>180</v>
      </c>
      <c r="AZ6099">
        <v>8079</v>
      </c>
      <c r="BA6099" t="s">
        <v>22292</v>
      </c>
      <c r="BB6099" t="s">
        <v>936</v>
      </c>
      <c r="BC6099">
        <v>180</v>
      </c>
      <c r="BD6099">
        <v>8079</v>
      </c>
      <c r="BE6099" t="s">
        <v>15444</v>
      </c>
      <c r="BF6099" t="s">
        <v>936</v>
      </c>
      <c r="BH6099">
        <v>186</v>
      </c>
      <c r="BI6099">
        <v>8079</v>
      </c>
      <c r="BJ6099" t="s">
        <v>8796</v>
      </c>
      <c r="BK6099" t="s">
        <v>937</v>
      </c>
    </row>
    <row r="6100" spans="43:63" x14ac:dyDescent="0.2">
      <c r="AQ6100">
        <v>177</v>
      </c>
      <c r="AR6100">
        <v>8080</v>
      </c>
      <c r="AS6100" t="s">
        <v>36039</v>
      </c>
      <c r="AT6100" t="s">
        <v>938</v>
      </c>
      <c r="AU6100">
        <v>177</v>
      </c>
      <c r="AV6100">
        <v>8080</v>
      </c>
      <c r="AW6100" t="s">
        <v>29141</v>
      </c>
      <c r="AX6100" t="s">
        <v>938</v>
      </c>
      <c r="AY6100">
        <v>180</v>
      </c>
      <c r="AZ6100">
        <v>8080</v>
      </c>
      <c r="BA6100" t="s">
        <v>22293</v>
      </c>
      <c r="BB6100" t="s">
        <v>937</v>
      </c>
      <c r="BC6100">
        <v>180</v>
      </c>
      <c r="BD6100">
        <v>8080</v>
      </c>
      <c r="BE6100" t="s">
        <v>15445</v>
      </c>
      <c r="BF6100" t="s">
        <v>937</v>
      </c>
      <c r="BH6100">
        <v>186</v>
      </c>
      <c r="BI6100">
        <v>8080</v>
      </c>
      <c r="BJ6100" t="s">
        <v>8797</v>
      </c>
      <c r="BK6100" t="s">
        <v>938</v>
      </c>
    </row>
    <row r="6101" spans="43:63" x14ac:dyDescent="0.2">
      <c r="AQ6101">
        <v>177</v>
      </c>
      <c r="AR6101">
        <v>8081</v>
      </c>
      <c r="AS6101" t="s">
        <v>36040</v>
      </c>
      <c r="AT6101" t="s">
        <v>937</v>
      </c>
      <c r="AU6101">
        <v>177</v>
      </c>
      <c r="AV6101">
        <v>8081</v>
      </c>
      <c r="AW6101" t="s">
        <v>29142</v>
      </c>
      <c r="AX6101" t="s">
        <v>937</v>
      </c>
      <c r="AY6101">
        <v>180</v>
      </c>
      <c r="AZ6101">
        <v>8081</v>
      </c>
      <c r="BA6101" t="s">
        <v>22294</v>
      </c>
      <c r="BB6101" t="s">
        <v>936</v>
      </c>
      <c r="BC6101">
        <v>180</v>
      </c>
      <c r="BD6101">
        <v>8081</v>
      </c>
      <c r="BE6101" t="s">
        <v>15446</v>
      </c>
      <c r="BF6101" t="s">
        <v>936</v>
      </c>
      <c r="BH6101">
        <v>186</v>
      </c>
      <c r="BI6101">
        <v>8081</v>
      </c>
      <c r="BJ6101" t="s">
        <v>8798</v>
      </c>
      <c r="BK6101" t="s">
        <v>938</v>
      </c>
    </row>
    <row r="6102" spans="43:63" x14ac:dyDescent="0.2">
      <c r="AQ6102">
        <v>177</v>
      </c>
      <c r="AR6102">
        <v>8082</v>
      </c>
      <c r="AS6102" t="s">
        <v>36041</v>
      </c>
      <c r="AT6102" t="s">
        <v>938</v>
      </c>
      <c r="AU6102">
        <v>177</v>
      </c>
      <c r="AV6102">
        <v>8082</v>
      </c>
      <c r="AW6102" t="s">
        <v>29143</v>
      </c>
      <c r="AX6102" t="s">
        <v>938</v>
      </c>
      <c r="AY6102">
        <v>180</v>
      </c>
      <c r="AZ6102">
        <v>8082</v>
      </c>
      <c r="BA6102" t="s">
        <v>22295</v>
      </c>
      <c r="BB6102" t="s">
        <v>937</v>
      </c>
      <c r="BC6102">
        <v>180</v>
      </c>
      <c r="BD6102">
        <v>8082</v>
      </c>
      <c r="BE6102" t="s">
        <v>15447</v>
      </c>
      <c r="BF6102" t="s">
        <v>937</v>
      </c>
      <c r="BH6102">
        <v>186</v>
      </c>
      <c r="BI6102">
        <v>8082</v>
      </c>
      <c r="BJ6102" t="s">
        <v>8799</v>
      </c>
      <c r="BK6102" t="s">
        <v>937</v>
      </c>
    </row>
    <row r="6103" spans="43:63" x14ac:dyDescent="0.2">
      <c r="AQ6103">
        <v>177</v>
      </c>
      <c r="AR6103">
        <v>8083</v>
      </c>
      <c r="AS6103" t="s">
        <v>36042</v>
      </c>
      <c r="AT6103" t="s">
        <v>937</v>
      </c>
      <c r="AU6103">
        <v>177</v>
      </c>
      <c r="AV6103">
        <v>8083</v>
      </c>
      <c r="AW6103" t="s">
        <v>29144</v>
      </c>
      <c r="AX6103" t="s">
        <v>937</v>
      </c>
      <c r="AY6103">
        <v>180</v>
      </c>
      <c r="AZ6103">
        <v>8083</v>
      </c>
      <c r="BA6103" t="s">
        <v>22296</v>
      </c>
      <c r="BB6103" t="s">
        <v>937</v>
      </c>
      <c r="BC6103">
        <v>180</v>
      </c>
      <c r="BD6103">
        <v>8083</v>
      </c>
      <c r="BE6103" t="s">
        <v>15448</v>
      </c>
      <c r="BF6103" t="s">
        <v>937</v>
      </c>
      <c r="BH6103">
        <v>186</v>
      </c>
      <c r="BI6103">
        <v>8083</v>
      </c>
      <c r="BJ6103" t="s">
        <v>8800</v>
      </c>
      <c r="BK6103" t="s">
        <v>937</v>
      </c>
    </row>
    <row r="6104" spans="43:63" x14ac:dyDescent="0.2">
      <c r="AQ6104">
        <v>177</v>
      </c>
      <c r="AR6104">
        <v>8084</v>
      </c>
      <c r="AS6104" t="s">
        <v>36043</v>
      </c>
      <c r="AT6104" t="s">
        <v>937</v>
      </c>
      <c r="AU6104">
        <v>177</v>
      </c>
      <c r="AV6104">
        <v>8084</v>
      </c>
      <c r="AW6104" t="s">
        <v>29145</v>
      </c>
      <c r="AX6104" t="s">
        <v>937</v>
      </c>
      <c r="AY6104">
        <v>180</v>
      </c>
      <c r="AZ6104">
        <v>8084</v>
      </c>
      <c r="BA6104" t="s">
        <v>22297</v>
      </c>
      <c r="BB6104" t="s">
        <v>937</v>
      </c>
      <c r="BC6104">
        <v>180</v>
      </c>
      <c r="BD6104">
        <v>8084</v>
      </c>
      <c r="BE6104" t="s">
        <v>15449</v>
      </c>
      <c r="BF6104" t="s">
        <v>937</v>
      </c>
      <c r="BH6104">
        <v>186</v>
      </c>
      <c r="BI6104">
        <v>8084</v>
      </c>
      <c r="BJ6104" t="s">
        <v>8801</v>
      </c>
      <c r="BK6104" t="s">
        <v>937</v>
      </c>
    </row>
    <row r="6105" spans="43:63" x14ac:dyDescent="0.2">
      <c r="AQ6105">
        <v>180</v>
      </c>
      <c r="AR6105">
        <v>6010</v>
      </c>
      <c r="AS6105" t="s">
        <v>36044</v>
      </c>
      <c r="AT6105" t="s">
        <v>937</v>
      </c>
      <c r="AU6105">
        <v>180</v>
      </c>
      <c r="AV6105">
        <v>6010</v>
      </c>
      <c r="AW6105" t="s">
        <v>29146</v>
      </c>
      <c r="AX6105" t="s">
        <v>937</v>
      </c>
      <c r="AY6105">
        <v>183</v>
      </c>
      <c r="AZ6105">
        <v>6010</v>
      </c>
      <c r="BA6105" t="s">
        <v>22298</v>
      </c>
      <c r="BB6105" t="s">
        <v>937</v>
      </c>
      <c r="BC6105">
        <v>183</v>
      </c>
      <c r="BD6105">
        <v>6010</v>
      </c>
      <c r="BE6105" t="s">
        <v>15450</v>
      </c>
      <c r="BF6105" t="s">
        <v>937</v>
      </c>
      <c r="BH6105">
        <v>187</v>
      </c>
      <c r="BI6105">
        <v>6010</v>
      </c>
      <c r="BJ6105" t="s">
        <v>8802</v>
      </c>
      <c r="BK6105" t="s">
        <v>937</v>
      </c>
    </row>
    <row r="6106" spans="43:63" x14ac:dyDescent="0.2">
      <c r="AQ6106">
        <v>180</v>
      </c>
      <c r="AR6106">
        <v>6020</v>
      </c>
      <c r="AS6106" t="s">
        <v>36045</v>
      </c>
      <c r="AT6106" t="s">
        <v>937</v>
      </c>
      <c r="AU6106">
        <v>180</v>
      </c>
      <c r="AV6106">
        <v>6020</v>
      </c>
      <c r="AW6106" t="s">
        <v>29147</v>
      </c>
      <c r="AX6106" t="s">
        <v>937</v>
      </c>
      <c r="AY6106">
        <v>183</v>
      </c>
      <c r="AZ6106">
        <v>6020</v>
      </c>
      <c r="BA6106" t="s">
        <v>22299</v>
      </c>
      <c r="BB6106" t="s">
        <v>937</v>
      </c>
      <c r="BC6106">
        <v>183</v>
      </c>
      <c r="BD6106">
        <v>6020</v>
      </c>
      <c r="BE6106" t="s">
        <v>15451</v>
      </c>
      <c r="BF6106" t="s">
        <v>937</v>
      </c>
      <c r="BH6106">
        <v>187</v>
      </c>
      <c r="BI6106">
        <v>6020</v>
      </c>
      <c r="BJ6106" t="s">
        <v>8803</v>
      </c>
      <c r="BK6106" t="s">
        <v>937</v>
      </c>
    </row>
    <row r="6107" spans="43:63" x14ac:dyDescent="0.2">
      <c r="AQ6107">
        <v>180</v>
      </c>
      <c r="AR6107">
        <v>6030</v>
      </c>
      <c r="AS6107" t="s">
        <v>36046</v>
      </c>
      <c r="AT6107" t="s">
        <v>939</v>
      </c>
      <c r="AU6107">
        <v>180</v>
      </c>
      <c r="AV6107">
        <v>6030</v>
      </c>
      <c r="AW6107" t="s">
        <v>29148</v>
      </c>
      <c r="AX6107" t="s">
        <v>939</v>
      </c>
      <c r="AY6107">
        <v>183</v>
      </c>
      <c r="AZ6107">
        <v>6030</v>
      </c>
      <c r="BA6107" t="s">
        <v>22300</v>
      </c>
      <c r="BB6107" t="s">
        <v>937</v>
      </c>
      <c r="BC6107">
        <v>183</v>
      </c>
      <c r="BD6107">
        <v>6030</v>
      </c>
      <c r="BE6107" t="s">
        <v>15452</v>
      </c>
      <c r="BF6107" t="s">
        <v>937</v>
      </c>
      <c r="BH6107">
        <v>187</v>
      </c>
      <c r="BI6107">
        <v>6030</v>
      </c>
      <c r="BJ6107" t="s">
        <v>8804</v>
      </c>
      <c r="BK6107" t="s">
        <v>939</v>
      </c>
    </row>
    <row r="6108" spans="43:63" x14ac:dyDescent="0.2">
      <c r="AQ6108">
        <v>180</v>
      </c>
      <c r="AR6108">
        <v>6040</v>
      </c>
      <c r="AS6108" t="s">
        <v>36047</v>
      </c>
      <c r="AT6108" t="s">
        <v>936</v>
      </c>
      <c r="AU6108">
        <v>180</v>
      </c>
      <c r="AV6108">
        <v>6040</v>
      </c>
      <c r="AW6108" t="s">
        <v>29149</v>
      </c>
      <c r="AX6108" t="s">
        <v>936</v>
      </c>
      <c r="AY6108">
        <v>183</v>
      </c>
      <c r="AZ6108">
        <v>6040</v>
      </c>
      <c r="BA6108" t="s">
        <v>22301</v>
      </c>
      <c r="BB6108" t="s">
        <v>937</v>
      </c>
      <c r="BC6108">
        <v>183</v>
      </c>
      <c r="BD6108">
        <v>6040</v>
      </c>
      <c r="BE6108" t="s">
        <v>15453</v>
      </c>
      <c r="BF6108" t="s">
        <v>937</v>
      </c>
      <c r="BH6108">
        <v>187</v>
      </c>
      <c r="BI6108">
        <v>6040</v>
      </c>
      <c r="BJ6108" t="s">
        <v>8805</v>
      </c>
      <c r="BK6108" t="s">
        <v>939</v>
      </c>
    </row>
    <row r="6109" spans="43:63" x14ac:dyDescent="0.2">
      <c r="AQ6109">
        <v>180</v>
      </c>
      <c r="AR6109">
        <v>6070</v>
      </c>
      <c r="AS6109" t="s">
        <v>36048</v>
      </c>
      <c r="AT6109" t="s">
        <v>939</v>
      </c>
      <c r="AU6109">
        <v>180</v>
      </c>
      <c r="AV6109">
        <v>6070</v>
      </c>
      <c r="AW6109" t="s">
        <v>29150</v>
      </c>
      <c r="AX6109" t="s">
        <v>939</v>
      </c>
      <c r="AY6109">
        <v>183</v>
      </c>
      <c r="AZ6109">
        <v>6070</v>
      </c>
      <c r="BA6109" t="s">
        <v>22302</v>
      </c>
      <c r="BB6109" t="s">
        <v>937</v>
      </c>
      <c r="BC6109">
        <v>183</v>
      </c>
      <c r="BD6109">
        <v>6070</v>
      </c>
      <c r="BE6109" t="s">
        <v>15454</v>
      </c>
      <c r="BF6109" t="s">
        <v>937</v>
      </c>
      <c r="BH6109">
        <v>187</v>
      </c>
      <c r="BI6109">
        <v>6070</v>
      </c>
      <c r="BJ6109" t="s">
        <v>8806</v>
      </c>
      <c r="BK6109" t="s">
        <v>939</v>
      </c>
    </row>
    <row r="6110" spans="43:63" x14ac:dyDescent="0.2">
      <c r="AQ6110">
        <v>180</v>
      </c>
      <c r="AR6110">
        <v>6080</v>
      </c>
      <c r="AS6110" t="s">
        <v>36049</v>
      </c>
      <c r="AT6110" t="s">
        <v>936</v>
      </c>
      <c r="AU6110">
        <v>180</v>
      </c>
      <c r="AV6110">
        <v>6080</v>
      </c>
      <c r="AW6110" t="s">
        <v>29151</v>
      </c>
      <c r="AX6110" t="s">
        <v>936</v>
      </c>
      <c r="AY6110">
        <v>183</v>
      </c>
      <c r="AZ6110">
        <v>6080</v>
      </c>
      <c r="BA6110" t="s">
        <v>22303</v>
      </c>
      <c r="BB6110" t="s">
        <v>939</v>
      </c>
      <c r="BC6110">
        <v>183</v>
      </c>
      <c r="BD6110">
        <v>6080</v>
      </c>
      <c r="BE6110" t="s">
        <v>15455</v>
      </c>
      <c r="BF6110" t="s">
        <v>939</v>
      </c>
      <c r="BH6110">
        <v>187</v>
      </c>
      <c r="BI6110">
        <v>6080</v>
      </c>
      <c r="BJ6110" t="s">
        <v>8807</v>
      </c>
      <c r="BK6110" t="s">
        <v>936</v>
      </c>
    </row>
    <row r="6111" spans="43:63" x14ac:dyDescent="0.2">
      <c r="AQ6111">
        <v>180</v>
      </c>
      <c r="AR6111">
        <v>6090</v>
      </c>
      <c r="AS6111" t="s">
        <v>36050</v>
      </c>
      <c r="AT6111" t="s">
        <v>938</v>
      </c>
      <c r="AU6111">
        <v>180</v>
      </c>
      <c r="AV6111">
        <v>6090</v>
      </c>
      <c r="AW6111" t="s">
        <v>29152</v>
      </c>
      <c r="AX6111" t="s">
        <v>938</v>
      </c>
      <c r="AY6111">
        <v>183</v>
      </c>
      <c r="AZ6111">
        <v>6090</v>
      </c>
      <c r="BA6111" t="s">
        <v>22304</v>
      </c>
      <c r="BB6111" t="s">
        <v>937</v>
      </c>
      <c r="BC6111">
        <v>183</v>
      </c>
      <c r="BD6111">
        <v>6090</v>
      </c>
      <c r="BE6111" t="s">
        <v>15456</v>
      </c>
      <c r="BF6111" t="s">
        <v>937</v>
      </c>
      <c r="BH6111">
        <v>187</v>
      </c>
      <c r="BI6111">
        <v>6090</v>
      </c>
      <c r="BJ6111" t="s">
        <v>8808</v>
      </c>
      <c r="BK6111" t="s">
        <v>937</v>
      </c>
    </row>
    <row r="6112" spans="43:63" x14ac:dyDescent="0.2">
      <c r="AQ6112">
        <v>180</v>
      </c>
      <c r="AR6112">
        <v>6100</v>
      </c>
      <c r="AS6112" t="s">
        <v>36051</v>
      </c>
      <c r="AT6112" t="s">
        <v>937</v>
      </c>
      <c r="AU6112">
        <v>180</v>
      </c>
      <c r="AV6112">
        <v>6100</v>
      </c>
      <c r="AW6112" t="s">
        <v>29153</v>
      </c>
      <c r="AX6112" t="s">
        <v>937</v>
      </c>
      <c r="AY6112">
        <v>183</v>
      </c>
      <c r="AZ6112">
        <v>6100</v>
      </c>
      <c r="BA6112" t="s">
        <v>22305</v>
      </c>
      <c r="BB6112" t="s">
        <v>937</v>
      </c>
      <c r="BC6112">
        <v>183</v>
      </c>
      <c r="BD6112">
        <v>6100</v>
      </c>
      <c r="BE6112" t="s">
        <v>15457</v>
      </c>
      <c r="BF6112" t="s">
        <v>937</v>
      </c>
      <c r="BH6112">
        <v>187</v>
      </c>
      <c r="BI6112">
        <v>6100</v>
      </c>
      <c r="BJ6112" t="s">
        <v>8809</v>
      </c>
      <c r="BK6112" t="s">
        <v>937</v>
      </c>
    </row>
    <row r="6113" spans="43:63" x14ac:dyDescent="0.2">
      <c r="AQ6113">
        <v>180</v>
      </c>
      <c r="AR6113">
        <v>6101</v>
      </c>
      <c r="AS6113" t="s">
        <v>36052</v>
      </c>
      <c r="AT6113" t="s">
        <v>939</v>
      </c>
      <c r="AU6113">
        <v>180</v>
      </c>
      <c r="AV6113">
        <v>6101</v>
      </c>
      <c r="AW6113" t="s">
        <v>29154</v>
      </c>
      <c r="AX6113" t="s">
        <v>939</v>
      </c>
      <c r="AY6113">
        <v>183</v>
      </c>
      <c r="AZ6113">
        <v>6101</v>
      </c>
      <c r="BA6113" t="s">
        <v>22306</v>
      </c>
      <c r="BB6113" t="s">
        <v>937</v>
      </c>
      <c r="BC6113">
        <v>183</v>
      </c>
      <c r="BD6113">
        <v>6101</v>
      </c>
      <c r="BE6113" t="s">
        <v>15458</v>
      </c>
      <c r="BF6113" t="s">
        <v>937</v>
      </c>
      <c r="BH6113">
        <v>187</v>
      </c>
      <c r="BI6113">
        <v>6101</v>
      </c>
      <c r="BJ6113" t="s">
        <v>8810</v>
      </c>
      <c r="BK6113" t="s">
        <v>939</v>
      </c>
    </row>
    <row r="6114" spans="43:63" x14ac:dyDescent="0.2">
      <c r="AQ6114">
        <v>180</v>
      </c>
      <c r="AR6114">
        <v>6110</v>
      </c>
      <c r="AS6114" t="s">
        <v>36053</v>
      </c>
      <c r="AT6114" t="s">
        <v>936</v>
      </c>
      <c r="AU6114">
        <v>180</v>
      </c>
      <c r="AV6114">
        <v>6110</v>
      </c>
      <c r="AW6114" t="s">
        <v>29155</v>
      </c>
      <c r="AX6114" t="s">
        <v>936</v>
      </c>
      <c r="AY6114">
        <v>183</v>
      </c>
      <c r="AZ6114">
        <v>6110</v>
      </c>
      <c r="BA6114" t="s">
        <v>22307</v>
      </c>
      <c r="BB6114" t="s">
        <v>939</v>
      </c>
      <c r="BC6114">
        <v>183</v>
      </c>
      <c r="BD6114">
        <v>6110</v>
      </c>
      <c r="BE6114" t="s">
        <v>15459</v>
      </c>
      <c r="BF6114" t="s">
        <v>939</v>
      </c>
      <c r="BH6114">
        <v>187</v>
      </c>
      <c r="BI6114">
        <v>6110</v>
      </c>
      <c r="BJ6114" t="s">
        <v>8811</v>
      </c>
      <c r="BK6114" t="s">
        <v>936</v>
      </c>
    </row>
    <row r="6115" spans="43:63" x14ac:dyDescent="0.2">
      <c r="AQ6115">
        <v>180</v>
      </c>
      <c r="AR6115">
        <v>6130</v>
      </c>
      <c r="AS6115" t="s">
        <v>36054</v>
      </c>
      <c r="AT6115" t="s">
        <v>936</v>
      </c>
      <c r="AU6115">
        <v>180</v>
      </c>
      <c r="AV6115">
        <v>6130</v>
      </c>
      <c r="AW6115" t="s">
        <v>29156</v>
      </c>
      <c r="AX6115" t="s">
        <v>936</v>
      </c>
      <c r="AY6115">
        <v>183</v>
      </c>
      <c r="AZ6115">
        <v>6130</v>
      </c>
      <c r="BA6115" t="s">
        <v>22308</v>
      </c>
      <c r="BB6115" t="s">
        <v>937</v>
      </c>
      <c r="BC6115">
        <v>183</v>
      </c>
      <c r="BD6115">
        <v>6130</v>
      </c>
      <c r="BE6115" t="s">
        <v>15460</v>
      </c>
      <c r="BF6115" t="s">
        <v>937</v>
      </c>
      <c r="BH6115">
        <v>187</v>
      </c>
      <c r="BI6115">
        <v>6130</v>
      </c>
      <c r="BJ6115" t="s">
        <v>8812</v>
      </c>
      <c r="BK6115" t="s">
        <v>939</v>
      </c>
    </row>
    <row r="6116" spans="43:63" x14ac:dyDescent="0.2">
      <c r="AQ6116">
        <v>180</v>
      </c>
      <c r="AR6116">
        <v>6131</v>
      </c>
      <c r="AS6116" t="s">
        <v>36055</v>
      </c>
      <c r="AT6116" t="s">
        <v>939</v>
      </c>
      <c r="AU6116">
        <v>180</v>
      </c>
      <c r="AV6116">
        <v>6131</v>
      </c>
      <c r="AW6116" t="s">
        <v>29157</v>
      </c>
      <c r="AX6116" t="s">
        <v>939</v>
      </c>
      <c r="AY6116">
        <v>183</v>
      </c>
      <c r="AZ6116">
        <v>6131</v>
      </c>
      <c r="BA6116" t="s">
        <v>22309</v>
      </c>
      <c r="BB6116" t="s">
        <v>937</v>
      </c>
      <c r="BC6116">
        <v>183</v>
      </c>
      <c r="BD6116">
        <v>6131</v>
      </c>
      <c r="BE6116" t="s">
        <v>15461</v>
      </c>
      <c r="BF6116" t="s">
        <v>937</v>
      </c>
      <c r="BH6116">
        <v>187</v>
      </c>
      <c r="BI6116">
        <v>6131</v>
      </c>
      <c r="BJ6116" t="s">
        <v>8813</v>
      </c>
      <c r="BK6116" t="s">
        <v>939</v>
      </c>
    </row>
    <row r="6117" spans="43:63" x14ac:dyDescent="0.2">
      <c r="AQ6117">
        <v>180</v>
      </c>
      <c r="AR6117">
        <v>6140</v>
      </c>
      <c r="AS6117" t="s">
        <v>36056</v>
      </c>
      <c r="AT6117" t="s">
        <v>937</v>
      </c>
      <c r="AU6117">
        <v>180</v>
      </c>
      <c r="AV6117">
        <v>6140</v>
      </c>
      <c r="AW6117" t="s">
        <v>29158</v>
      </c>
      <c r="AX6117" t="s">
        <v>937</v>
      </c>
      <c r="AY6117">
        <v>183</v>
      </c>
      <c r="AZ6117">
        <v>6140</v>
      </c>
      <c r="BA6117" t="s">
        <v>22310</v>
      </c>
      <c r="BB6117" t="s">
        <v>937</v>
      </c>
      <c r="BC6117">
        <v>183</v>
      </c>
      <c r="BD6117">
        <v>6140</v>
      </c>
      <c r="BE6117" t="s">
        <v>15462</v>
      </c>
      <c r="BF6117" t="s">
        <v>937</v>
      </c>
      <c r="BH6117">
        <v>187</v>
      </c>
      <c r="BI6117">
        <v>6140</v>
      </c>
      <c r="BJ6117" t="s">
        <v>8814</v>
      </c>
      <c r="BK6117" t="s">
        <v>939</v>
      </c>
    </row>
    <row r="6118" spans="43:63" x14ac:dyDescent="0.2">
      <c r="AQ6118">
        <v>180</v>
      </c>
      <c r="AR6118">
        <v>6150</v>
      </c>
      <c r="AS6118" t="s">
        <v>36057</v>
      </c>
      <c r="AT6118" t="s">
        <v>936</v>
      </c>
      <c r="AU6118">
        <v>180</v>
      </c>
      <c r="AV6118">
        <v>6150</v>
      </c>
      <c r="AW6118" t="s">
        <v>29159</v>
      </c>
      <c r="AX6118" t="s">
        <v>936</v>
      </c>
      <c r="AY6118">
        <v>183</v>
      </c>
      <c r="AZ6118">
        <v>6150</v>
      </c>
      <c r="BA6118" t="s">
        <v>22311</v>
      </c>
      <c r="BB6118" t="s">
        <v>937</v>
      </c>
      <c r="BC6118">
        <v>183</v>
      </c>
      <c r="BD6118">
        <v>6150</v>
      </c>
      <c r="BE6118" t="s">
        <v>15463</v>
      </c>
      <c r="BF6118" t="s">
        <v>937</v>
      </c>
      <c r="BH6118">
        <v>187</v>
      </c>
      <c r="BI6118">
        <v>6150</v>
      </c>
      <c r="BJ6118" t="s">
        <v>8815</v>
      </c>
      <c r="BK6118" t="s">
        <v>936</v>
      </c>
    </row>
    <row r="6119" spans="43:63" x14ac:dyDescent="0.2">
      <c r="AQ6119">
        <v>180</v>
      </c>
      <c r="AR6119">
        <v>6160</v>
      </c>
      <c r="AS6119" t="s">
        <v>36058</v>
      </c>
      <c r="AT6119" t="s">
        <v>937</v>
      </c>
      <c r="AU6119">
        <v>180</v>
      </c>
      <c r="AV6119">
        <v>6160</v>
      </c>
      <c r="AW6119" t="s">
        <v>29160</v>
      </c>
      <c r="AX6119" t="s">
        <v>937</v>
      </c>
      <c r="AY6119">
        <v>183</v>
      </c>
      <c r="AZ6119">
        <v>6160</v>
      </c>
      <c r="BA6119" t="s">
        <v>22312</v>
      </c>
      <c r="BB6119" t="s">
        <v>937</v>
      </c>
      <c r="BC6119">
        <v>183</v>
      </c>
      <c r="BD6119">
        <v>6160</v>
      </c>
      <c r="BE6119" t="s">
        <v>15464</v>
      </c>
      <c r="BF6119" t="s">
        <v>937</v>
      </c>
      <c r="BH6119">
        <v>187</v>
      </c>
      <c r="BI6119">
        <v>6160</v>
      </c>
      <c r="BJ6119" t="s">
        <v>8816</v>
      </c>
      <c r="BK6119" t="s">
        <v>937</v>
      </c>
    </row>
    <row r="6120" spans="43:63" x14ac:dyDescent="0.2">
      <c r="AQ6120">
        <v>180</v>
      </c>
      <c r="AR6120">
        <v>6170</v>
      </c>
      <c r="AS6120" t="s">
        <v>36059</v>
      </c>
      <c r="AT6120" t="s">
        <v>936</v>
      </c>
      <c r="AU6120">
        <v>180</v>
      </c>
      <c r="AV6120">
        <v>6170</v>
      </c>
      <c r="AW6120" t="s">
        <v>29161</v>
      </c>
      <c r="AX6120" t="s">
        <v>936</v>
      </c>
      <c r="AY6120">
        <v>183</v>
      </c>
      <c r="AZ6120">
        <v>6170</v>
      </c>
      <c r="BA6120" t="s">
        <v>22313</v>
      </c>
      <c r="BB6120" t="s">
        <v>937</v>
      </c>
      <c r="BC6120">
        <v>183</v>
      </c>
      <c r="BD6120">
        <v>6170</v>
      </c>
      <c r="BE6120" t="s">
        <v>15465</v>
      </c>
      <c r="BF6120" t="s">
        <v>937</v>
      </c>
      <c r="BH6120">
        <v>187</v>
      </c>
      <c r="BI6120">
        <v>6170</v>
      </c>
      <c r="BJ6120" t="s">
        <v>8817</v>
      </c>
      <c r="BK6120" t="s">
        <v>939</v>
      </c>
    </row>
    <row r="6121" spans="43:63" x14ac:dyDescent="0.2">
      <c r="AQ6121">
        <v>180</v>
      </c>
      <c r="AR6121">
        <v>6180</v>
      </c>
      <c r="AS6121" t="s">
        <v>36060</v>
      </c>
      <c r="AT6121" t="s">
        <v>936</v>
      </c>
      <c r="AU6121">
        <v>180</v>
      </c>
      <c r="AV6121">
        <v>6180</v>
      </c>
      <c r="AW6121" t="s">
        <v>29162</v>
      </c>
      <c r="AX6121" t="s">
        <v>936</v>
      </c>
      <c r="AY6121">
        <v>183</v>
      </c>
      <c r="AZ6121">
        <v>6180</v>
      </c>
      <c r="BA6121" t="s">
        <v>22314</v>
      </c>
      <c r="BB6121" t="s">
        <v>937</v>
      </c>
      <c r="BC6121">
        <v>183</v>
      </c>
      <c r="BD6121">
        <v>6180</v>
      </c>
      <c r="BE6121" t="s">
        <v>15466</v>
      </c>
      <c r="BF6121" t="s">
        <v>937</v>
      </c>
      <c r="BH6121">
        <v>187</v>
      </c>
      <c r="BI6121">
        <v>6180</v>
      </c>
      <c r="BJ6121" t="s">
        <v>8818</v>
      </c>
      <c r="BK6121" t="s">
        <v>939</v>
      </c>
    </row>
    <row r="6122" spans="43:63" x14ac:dyDescent="0.2">
      <c r="AQ6122">
        <v>180</v>
      </c>
      <c r="AR6122">
        <v>6190</v>
      </c>
      <c r="AS6122" t="s">
        <v>36061</v>
      </c>
      <c r="AT6122" t="s">
        <v>936</v>
      </c>
      <c r="AU6122">
        <v>180</v>
      </c>
      <c r="AV6122">
        <v>6190</v>
      </c>
      <c r="AW6122" t="s">
        <v>29163</v>
      </c>
      <c r="AX6122" t="s">
        <v>936</v>
      </c>
      <c r="AY6122">
        <v>183</v>
      </c>
      <c r="AZ6122">
        <v>6190</v>
      </c>
      <c r="BA6122" t="s">
        <v>22315</v>
      </c>
      <c r="BB6122" t="s">
        <v>937</v>
      </c>
      <c r="BC6122">
        <v>183</v>
      </c>
      <c r="BD6122">
        <v>6190</v>
      </c>
      <c r="BE6122" t="s">
        <v>15467</v>
      </c>
      <c r="BF6122" t="s">
        <v>937</v>
      </c>
      <c r="BH6122">
        <v>187</v>
      </c>
      <c r="BI6122">
        <v>6190</v>
      </c>
      <c r="BJ6122" t="s">
        <v>8819</v>
      </c>
      <c r="BK6122" t="s">
        <v>939</v>
      </c>
    </row>
    <row r="6123" spans="43:63" x14ac:dyDescent="0.2">
      <c r="AQ6123">
        <v>180</v>
      </c>
      <c r="AR6123">
        <v>6200</v>
      </c>
      <c r="AS6123" t="s">
        <v>36062</v>
      </c>
      <c r="AT6123" t="s">
        <v>938</v>
      </c>
      <c r="AU6123">
        <v>180</v>
      </c>
      <c r="AV6123">
        <v>6200</v>
      </c>
      <c r="AW6123" t="s">
        <v>29164</v>
      </c>
      <c r="AX6123" t="s">
        <v>938</v>
      </c>
      <c r="AY6123">
        <v>183</v>
      </c>
      <c r="AZ6123">
        <v>6200</v>
      </c>
      <c r="BA6123" t="s">
        <v>22316</v>
      </c>
      <c r="BB6123" t="s">
        <v>938</v>
      </c>
      <c r="BC6123">
        <v>183</v>
      </c>
      <c r="BD6123">
        <v>6200</v>
      </c>
      <c r="BE6123" t="s">
        <v>15468</v>
      </c>
      <c r="BF6123" t="s">
        <v>938</v>
      </c>
      <c r="BH6123">
        <v>187</v>
      </c>
      <c r="BI6123">
        <v>6200</v>
      </c>
      <c r="BJ6123" t="s">
        <v>8820</v>
      </c>
      <c r="BK6123" t="s">
        <v>938</v>
      </c>
    </row>
    <row r="6124" spans="43:63" x14ac:dyDescent="0.2">
      <c r="AQ6124">
        <v>180</v>
      </c>
      <c r="AR6124">
        <v>6210</v>
      </c>
      <c r="AS6124" t="s">
        <v>36063</v>
      </c>
      <c r="AT6124" t="s">
        <v>936</v>
      </c>
      <c r="AU6124">
        <v>180</v>
      </c>
      <c r="AV6124">
        <v>6210</v>
      </c>
      <c r="AW6124" t="s">
        <v>29165</v>
      </c>
      <c r="AX6124" t="s">
        <v>936</v>
      </c>
      <c r="AY6124">
        <v>183</v>
      </c>
      <c r="AZ6124">
        <v>6210</v>
      </c>
      <c r="BA6124" t="s">
        <v>22317</v>
      </c>
      <c r="BB6124" t="s">
        <v>937</v>
      </c>
      <c r="BC6124">
        <v>183</v>
      </c>
      <c r="BD6124">
        <v>6210</v>
      </c>
      <c r="BE6124" t="s">
        <v>15469</v>
      </c>
      <c r="BF6124" t="s">
        <v>937</v>
      </c>
      <c r="BH6124">
        <v>187</v>
      </c>
      <c r="BI6124">
        <v>6210</v>
      </c>
      <c r="BJ6124" t="s">
        <v>8821</v>
      </c>
      <c r="BK6124" t="s">
        <v>936</v>
      </c>
    </row>
    <row r="6125" spans="43:63" x14ac:dyDescent="0.2">
      <c r="AQ6125">
        <v>180</v>
      </c>
      <c r="AR6125">
        <v>6240</v>
      </c>
      <c r="AS6125" t="s">
        <v>36064</v>
      </c>
      <c r="AT6125" t="s">
        <v>937</v>
      </c>
      <c r="AU6125">
        <v>180</v>
      </c>
      <c r="AV6125">
        <v>6240</v>
      </c>
      <c r="AW6125" t="s">
        <v>29166</v>
      </c>
      <c r="AX6125" t="s">
        <v>937</v>
      </c>
      <c r="AY6125">
        <v>183</v>
      </c>
      <c r="AZ6125">
        <v>6240</v>
      </c>
      <c r="BA6125" t="s">
        <v>22318</v>
      </c>
      <c r="BB6125" t="s">
        <v>937</v>
      </c>
      <c r="BC6125">
        <v>183</v>
      </c>
      <c r="BD6125">
        <v>6240</v>
      </c>
      <c r="BE6125" t="s">
        <v>15470</v>
      </c>
      <c r="BF6125" t="s">
        <v>937</v>
      </c>
      <c r="BH6125">
        <v>187</v>
      </c>
      <c r="BI6125">
        <v>6240</v>
      </c>
      <c r="BJ6125" t="s">
        <v>8822</v>
      </c>
      <c r="BK6125" t="s">
        <v>937</v>
      </c>
    </row>
    <row r="6126" spans="43:63" x14ac:dyDescent="0.2">
      <c r="AQ6126">
        <v>180</v>
      </c>
      <c r="AR6126">
        <v>6250</v>
      </c>
      <c r="AS6126" t="s">
        <v>36065</v>
      </c>
      <c r="AT6126" t="s">
        <v>936</v>
      </c>
      <c r="AU6126">
        <v>180</v>
      </c>
      <c r="AV6126">
        <v>6250</v>
      </c>
      <c r="AW6126" t="s">
        <v>29167</v>
      </c>
      <c r="AX6126" t="s">
        <v>936</v>
      </c>
      <c r="AY6126">
        <v>183</v>
      </c>
      <c r="AZ6126">
        <v>6250</v>
      </c>
      <c r="BA6126" t="s">
        <v>22319</v>
      </c>
      <c r="BB6126" t="s">
        <v>939</v>
      </c>
      <c r="BC6126">
        <v>183</v>
      </c>
      <c r="BD6126">
        <v>6250</v>
      </c>
      <c r="BE6126" t="s">
        <v>15471</v>
      </c>
      <c r="BF6126" t="s">
        <v>939</v>
      </c>
      <c r="BH6126">
        <v>187</v>
      </c>
      <c r="BI6126">
        <v>6250</v>
      </c>
      <c r="BJ6126" t="s">
        <v>8823</v>
      </c>
      <c r="BK6126" t="s">
        <v>936</v>
      </c>
    </row>
    <row r="6127" spans="43:63" x14ac:dyDescent="0.2">
      <c r="AQ6127">
        <v>180</v>
      </c>
      <c r="AR6127">
        <v>6256</v>
      </c>
      <c r="AS6127" t="s">
        <v>36066</v>
      </c>
      <c r="AT6127" t="s">
        <v>936</v>
      </c>
      <c r="AU6127">
        <v>180</v>
      </c>
      <c r="AV6127">
        <v>6256</v>
      </c>
      <c r="AW6127" t="s">
        <v>29168</v>
      </c>
      <c r="AX6127" t="s">
        <v>936</v>
      </c>
      <c r="AY6127">
        <v>183</v>
      </c>
      <c r="AZ6127">
        <v>6256</v>
      </c>
      <c r="BA6127" t="s">
        <v>22320</v>
      </c>
      <c r="BB6127" t="s">
        <v>937</v>
      </c>
      <c r="BC6127">
        <v>183</v>
      </c>
      <c r="BD6127">
        <v>6256</v>
      </c>
      <c r="BE6127" t="s">
        <v>15472</v>
      </c>
      <c r="BF6127" t="s">
        <v>937</v>
      </c>
      <c r="BH6127">
        <v>187</v>
      </c>
      <c r="BI6127">
        <v>6256</v>
      </c>
      <c r="BJ6127" t="s">
        <v>8824</v>
      </c>
      <c r="BK6127" t="s">
        <v>936</v>
      </c>
    </row>
    <row r="6128" spans="43:63" x14ac:dyDescent="0.2">
      <c r="AQ6128">
        <v>180</v>
      </c>
      <c r="AR6128">
        <v>6260</v>
      </c>
      <c r="AS6128" t="s">
        <v>36067</v>
      </c>
      <c r="AT6128" t="s">
        <v>937</v>
      </c>
      <c r="AU6128">
        <v>180</v>
      </c>
      <c r="AV6128">
        <v>6260</v>
      </c>
      <c r="AW6128" t="s">
        <v>29169</v>
      </c>
      <c r="AX6128" t="s">
        <v>937</v>
      </c>
      <c r="AY6128">
        <v>183</v>
      </c>
      <c r="AZ6128">
        <v>6260</v>
      </c>
      <c r="BA6128" t="s">
        <v>22321</v>
      </c>
      <c r="BB6128" t="s">
        <v>937</v>
      </c>
      <c r="BC6128">
        <v>183</v>
      </c>
      <c r="BD6128">
        <v>6260</v>
      </c>
      <c r="BE6128" t="s">
        <v>15473</v>
      </c>
      <c r="BF6128" t="s">
        <v>937</v>
      </c>
      <c r="BH6128">
        <v>187</v>
      </c>
      <c r="BI6128">
        <v>6260</v>
      </c>
      <c r="BJ6128" t="s">
        <v>8825</v>
      </c>
      <c r="BK6128" t="s">
        <v>939</v>
      </c>
    </row>
    <row r="6129" spans="43:63" x14ac:dyDescent="0.2">
      <c r="AQ6129">
        <v>180</v>
      </c>
      <c r="AR6129">
        <v>6270</v>
      </c>
      <c r="AS6129" t="s">
        <v>36068</v>
      </c>
      <c r="AT6129" t="s">
        <v>937</v>
      </c>
      <c r="AU6129">
        <v>180</v>
      </c>
      <c r="AV6129">
        <v>6270</v>
      </c>
      <c r="AW6129" t="s">
        <v>29170</v>
      </c>
      <c r="AX6129" t="s">
        <v>937</v>
      </c>
      <c r="AY6129">
        <v>183</v>
      </c>
      <c r="AZ6129">
        <v>6270</v>
      </c>
      <c r="BA6129" t="s">
        <v>22322</v>
      </c>
      <c r="BB6129" t="s">
        <v>937</v>
      </c>
      <c r="BC6129">
        <v>183</v>
      </c>
      <c r="BD6129">
        <v>6270</v>
      </c>
      <c r="BE6129" t="s">
        <v>15474</v>
      </c>
      <c r="BF6129" t="s">
        <v>937</v>
      </c>
      <c r="BH6129">
        <v>187</v>
      </c>
      <c r="BI6129">
        <v>6270</v>
      </c>
      <c r="BJ6129" t="s">
        <v>8826</v>
      </c>
      <c r="BK6129" t="s">
        <v>937</v>
      </c>
    </row>
    <row r="6130" spans="43:63" x14ac:dyDescent="0.2">
      <c r="AQ6130">
        <v>180</v>
      </c>
      <c r="AR6130">
        <v>6280</v>
      </c>
      <c r="AS6130" t="s">
        <v>36069</v>
      </c>
      <c r="AT6130" t="s">
        <v>936</v>
      </c>
      <c r="AU6130">
        <v>180</v>
      </c>
      <c r="AV6130">
        <v>6280</v>
      </c>
      <c r="AW6130" t="s">
        <v>29171</v>
      </c>
      <c r="AX6130" t="s">
        <v>936</v>
      </c>
      <c r="AY6130">
        <v>183</v>
      </c>
      <c r="AZ6130">
        <v>6280</v>
      </c>
      <c r="BA6130" t="s">
        <v>22323</v>
      </c>
      <c r="BB6130" t="s">
        <v>936</v>
      </c>
      <c r="BC6130">
        <v>183</v>
      </c>
      <c r="BD6130">
        <v>6280</v>
      </c>
      <c r="BE6130" t="s">
        <v>15475</v>
      </c>
      <c r="BF6130" t="s">
        <v>936</v>
      </c>
      <c r="BH6130">
        <v>187</v>
      </c>
      <c r="BI6130">
        <v>6280</v>
      </c>
      <c r="BJ6130" t="s">
        <v>8827</v>
      </c>
      <c r="BK6130" t="s">
        <v>936</v>
      </c>
    </row>
    <row r="6131" spans="43:63" x14ac:dyDescent="0.2">
      <c r="AQ6131">
        <v>180</v>
      </c>
      <c r="AR6131">
        <v>6290</v>
      </c>
      <c r="AS6131" t="s">
        <v>36070</v>
      </c>
      <c r="AT6131" t="s">
        <v>936</v>
      </c>
      <c r="AU6131">
        <v>180</v>
      </c>
      <c r="AV6131">
        <v>6290</v>
      </c>
      <c r="AW6131" t="s">
        <v>29172</v>
      </c>
      <c r="AX6131" t="s">
        <v>936</v>
      </c>
      <c r="AY6131">
        <v>183</v>
      </c>
      <c r="AZ6131">
        <v>6290</v>
      </c>
      <c r="BA6131" t="s">
        <v>22324</v>
      </c>
      <c r="BB6131" t="s">
        <v>937</v>
      </c>
      <c r="BC6131">
        <v>183</v>
      </c>
      <c r="BD6131">
        <v>6290</v>
      </c>
      <c r="BE6131" t="s">
        <v>15476</v>
      </c>
      <c r="BF6131" t="s">
        <v>937</v>
      </c>
      <c r="BH6131">
        <v>187</v>
      </c>
      <c r="BI6131">
        <v>6290</v>
      </c>
      <c r="BJ6131" t="s">
        <v>8828</v>
      </c>
      <c r="BK6131" t="s">
        <v>936</v>
      </c>
    </row>
    <row r="6132" spans="43:63" x14ac:dyDescent="0.2">
      <c r="AQ6132">
        <v>180</v>
      </c>
      <c r="AR6132">
        <v>6300</v>
      </c>
      <c r="AS6132" t="s">
        <v>36071</v>
      </c>
      <c r="AT6132" t="s">
        <v>936</v>
      </c>
      <c r="AU6132">
        <v>180</v>
      </c>
      <c r="AV6132">
        <v>6300</v>
      </c>
      <c r="AW6132" t="s">
        <v>29173</v>
      </c>
      <c r="AX6132" t="s">
        <v>936</v>
      </c>
      <c r="AY6132">
        <v>183</v>
      </c>
      <c r="AZ6132">
        <v>6300</v>
      </c>
      <c r="BA6132" t="s">
        <v>22325</v>
      </c>
      <c r="BB6132" t="s">
        <v>936</v>
      </c>
      <c r="BC6132">
        <v>183</v>
      </c>
      <c r="BD6132">
        <v>6300</v>
      </c>
      <c r="BE6132" t="s">
        <v>15477</v>
      </c>
      <c r="BF6132" t="s">
        <v>936</v>
      </c>
      <c r="BH6132">
        <v>187</v>
      </c>
      <c r="BI6132">
        <v>6300</v>
      </c>
      <c r="BJ6132" t="s">
        <v>8829</v>
      </c>
      <c r="BK6132" t="s">
        <v>936</v>
      </c>
    </row>
    <row r="6133" spans="43:63" x14ac:dyDescent="0.2">
      <c r="AQ6133">
        <v>180</v>
      </c>
      <c r="AR6133">
        <v>6310</v>
      </c>
      <c r="AS6133" t="s">
        <v>36072</v>
      </c>
      <c r="AT6133" t="s">
        <v>936</v>
      </c>
      <c r="AU6133">
        <v>180</v>
      </c>
      <c r="AV6133">
        <v>6310</v>
      </c>
      <c r="AW6133" t="s">
        <v>29174</v>
      </c>
      <c r="AX6133" t="s">
        <v>936</v>
      </c>
      <c r="AY6133">
        <v>183</v>
      </c>
      <c r="AZ6133">
        <v>6310</v>
      </c>
      <c r="BA6133" t="s">
        <v>22326</v>
      </c>
      <c r="BB6133" t="s">
        <v>936</v>
      </c>
      <c r="BC6133">
        <v>183</v>
      </c>
      <c r="BD6133">
        <v>6310</v>
      </c>
      <c r="BE6133" t="s">
        <v>15478</v>
      </c>
      <c r="BF6133" t="s">
        <v>936</v>
      </c>
      <c r="BH6133">
        <v>187</v>
      </c>
      <c r="BI6133">
        <v>6310</v>
      </c>
      <c r="BJ6133" t="s">
        <v>8830</v>
      </c>
      <c r="BK6133" t="s">
        <v>936</v>
      </c>
    </row>
    <row r="6134" spans="43:63" x14ac:dyDescent="0.2">
      <c r="AQ6134">
        <v>180</v>
      </c>
      <c r="AR6134">
        <v>6320</v>
      </c>
      <c r="AS6134" t="s">
        <v>36073</v>
      </c>
      <c r="AT6134" t="s">
        <v>938</v>
      </c>
      <c r="AU6134">
        <v>180</v>
      </c>
      <c r="AV6134">
        <v>6320</v>
      </c>
      <c r="AW6134" t="s">
        <v>29175</v>
      </c>
      <c r="AX6134" t="s">
        <v>938</v>
      </c>
      <c r="AY6134">
        <v>183</v>
      </c>
      <c r="AZ6134">
        <v>6320</v>
      </c>
      <c r="BA6134" t="s">
        <v>22327</v>
      </c>
      <c r="BB6134" t="s">
        <v>936</v>
      </c>
      <c r="BC6134">
        <v>183</v>
      </c>
      <c r="BD6134">
        <v>6320</v>
      </c>
      <c r="BE6134" t="s">
        <v>15479</v>
      </c>
      <c r="BF6134" t="s">
        <v>936</v>
      </c>
      <c r="BH6134">
        <v>187</v>
      </c>
      <c r="BI6134">
        <v>6320</v>
      </c>
      <c r="BJ6134" t="s">
        <v>8831</v>
      </c>
      <c r="BK6134" t="s">
        <v>939</v>
      </c>
    </row>
    <row r="6135" spans="43:63" x14ac:dyDescent="0.2">
      <c r="AQ6135">
        <v>180</v>
      </c>
      <c r="AR6135">
        <v>6330</v>
      </c>
      <c r="AS6135" t="s">
        <v>36074</v>
      </c>
      <c r="AT6135" t="s">
        <v>936</v>
      </c>
      <c r="AU6135">
        <v>180</v>
      </c>
      <c r="AV6135">
        <v>6330</v>
      </c>
      <c r="AW6135" t="s">
        <v>29176</v>
      </c>
      <c r="AX6135" t="s">
        <v>936</v>
      </c>
      <c r="AY6135">
        <v>183</v>
      </c>
      <c r="AZ6135">
        <v>6330</v>
      </c>
      <c r="BA6135" t="s">
        <v>22328</v>
      </c>
      <c r="BB6135" t="s">
        <v>937</v>
      </c>
      <c r="BC6135">
        <v>183</v>
      </c>
      <c r="BD6135">
        <v>6330</v>
      </c>
      <c r="BE6135" t="s">
        <v>15480</v>
      </c>
      <c r="BF6135" t="s">
        <v>937</v>
      </c>
      <c r="BH6135">
        <v>187</v>
      </c>
      <c r="BI6135">
        <v>6330</v>
      </c>
      <c r="BJ6135" t="s">
        <v>8832</v>
      </c>
      <c r="BK6135" t="s">
        <v>936</v>
      </c>
    </row>
    <row r="6136" spans="43:63" x14ac:dyDescent="0.2">
      <c r="AQ6136">
        <v>180</v>
      </c>
      <c r="AR6136">
        <v>6340</v>
      </c>
      <c r="AS6136" t="s">
        <v>36075</v>
      </c>
      <c r="AT6136" t="s">
        <v>936</v>
      </c>
      <c r="AU6136">
        <v>180</v>
      </c>
      <c r="AV6136">
        <v>6340</v>
      </c>
      <c r="AW6136" t="s">
        <v>29177</v>
      </c>
      <c r="AX6136" t="s">
        <v>936</v>
      </c>
      <c r="AY6136">
        <v>183</v>
      </c>
      <c r="AZ6136">
        <v>6340</v>
      </c>
      <c r="BA6136" t="s">
        <v>22329</v>
      </c>
      <c r="BB6136" t="s">
        <v>936</v>
      </c>
      <c r="BC6136">
        <v>183</v>
      </c>
      <c r="BD6136">
        <v>6340</v>
      </c>
      <c r="BE6136" t="s">
        <v>15481</v>
      </c>
      <c r="BF6136" t="s">
        <v>936</v>
      </c>
      <c r="BH6136">
        <v>187</v>
      </c>
      <c r="BI6136">
        <v>6340</v>
      </c>
      <c r="BJ6136" t="s">
        <v>8833</v>
      </c>
      <c r="BK6136" t="s">
        <v>936</v>
      </c>
    </row>
    <row r="6137" spans="43:63" x14ac:dyDescent="0.2">
      <c r="AQ6137">
        <v>180</v>
      </c>
      <c r="AR6137">
        <v>6350</v>
      </c>
      <c r="AS6137" t="s">
        <v>36076</v>
      </c>
      <c r="AT6137" t="s">
        <v>936</v>
      </c>
      <c r="AU6137">
        <v>180</v>
      </c>
      <c r="AV6137">
        <v>6350</v>
      </c>
      <c r="AW6137" t="s">
        <v>29178</v>
      </c>
      <c r="AX6137" t="s">
        <v>936</v>
      </c>
      <c r="AY6137">
        <v>183</v>
      </c>
      <c r="AZ6137">
        <v>6350</v>
      </c>
      <c r="BA6137" t="s">
        <v>22330</v>
      </c>
      <c r="BB6137" t="s">
        <v>938</v>
      </c>
      <c r="BC6137">
        <v>183</v>
      </c>
      <c r="BD6137">
        <v>6350</v>
      </c>
      <c r="BE6137" t="s">
        <v>15482</v>
      </c>
      <c r="BF6137" t="s">
        <v>938</v>
      </c>
      <c r="BH6137">
        <v>187</v>
      </c>
      <c r="BI6137">
        <v>6350</v>
      </c>
      <c r="BJ6137" t="s">
        <v>8834</v>
      </c>
      <c r="BK6137" t="s">
        <v>936</v>
      </c>
    </row>
    <row r="6138" spans="43:63" x14ac:dyDescent="0.2">
      <c r="AQ6138">
        <v>180</v>
      </c>
      <c r="AR6138">
        <v>6360</v>
      </c>
      <c r="AS6138" t="s">
        <v>36077</v>
      </c>
      <c r="AT6138" t="s">
        <v>936</v>
      </c>
      <c r="AU6138">
        <v>180</v>
      </c>
      <c r="AV6138">
        <v>6360</v>
      </c>
      <c r="AW6138" t="s">
        <v>29179</v>
      </c>
      <c r="AX6138" t="s">
        <v>936</v>
      </c>
      <c r="AY6138">
        <v>183</v>
      </c>
      <c r="AZ6138">
        <v>6360</v>
      </c>
      <c r="BA6138" t="s">
        <v>22331</v>
      </c>
      <c r="BB6138" t="s">
        <v>939</v>
      </c>
      <c r="BC6138">
        <v>183</v>
      </c>
      <c r="BD6138">
        <v>6360</v>
      </c>
      <c r="BE6138" t="s">
        <v>15483</v>
      </c>
      <c r="BF6138" t="s">
        <v>939</v>
      </c>
      <c r="BH6138">
        <v>187</v>
      </c>
      <c r="BI6138">
        <v>6360</v>
      </c>
      <c r="BJ6138" t="s">
        <v>8835</v>
      </c>
      <c r="BK6138" t="s">
        <v>936</v>
      </c>
    </row>
    <row r="6139" spans="43:63" x14ac:dyDescent="0.2">
      <c r="AQ6139">
        <v>180</v>
      </c>
      <c r="AR6139">
        <v>7205</v>
      </c>
      <c r="AS6139" t="s">
        <v>36078</v>
      </c>
      <c r="AT6139" t="s">
        <v>937</v>
      </c>
      <c r="AU6139">
        <v>180</v>
      </c>
      <c r="AV6139">
        <v>7205</v>
      </c>
      <c r="AW6139" t="s">
        <v>29180</v>
      </c>
      <c r="AX6139" t="s">
        <v>937</v>
      </c>
      <c r="AY6139">
        <v>183</v>
      </c>
      <c r="AZ6139">
        <v>7205</v>
      </c>
      <c r="BA6139" t="s">
        <v>22332</v>
      </c>
      <c r="BB6139" t="s">
        <v>937</v>
      </c>
      <c r="BC6139">
        <v>183</v>
      </c>
      <c r="BD6139">
        <v>7205</v>
      </c>
      <c r="BE6139" t="s">
        <v>15484</v>
      </c>
      <c r="BF6139" t="s">
        <v>937</v>
      </c>
      <c r="BH6139">
        <v>187</v>
      </c>
      <c r="BI6139">
        <v>7205</v>
      </c>
      <c r="BJ6139" t="s">
        <v>8836</v>
      </c>
      <c r="BK6139" t="s">
        <v>937</v>
      </c>
    </row>
    <row r="6140" spans="43:63" x14ac:dyDescent="0.2">
      <c r="AQ6140">
        <v>180</v>
      </c>
      <c r="AR6140">
        <v>7206</v>
      </c>
      <c r="AS6140" t="s">
        <v>36079</v>
      </c>
      <c r="AT6140" t="s">
        <v>936</v>
      </c>
      <c r="AU6140">
        <v>180</v>
      </c>
      <c r="AV6140">
        <v>7206</v>
      </c>
      <c r="AW6140" t="s">
        <v>29181</v>
      </c>
      <c r="AX6140" t="s">
        <v>936</v>
      </c>
      <c r="AY6140">
        <v>183</v>
      </c>
      <c r="AZ6140">
        <v>7206</v>
      </c>
      <c r="BA6140" t="s">
        <v>22333</v>
      </c>
      <c r="BB6140" t="s">
        <v>937</v>
      </c>
      <c r="BC6140">
        <v>183</v>
      </c>
      <c r="BD6140">
        <v>7206</v>
      </c>
      <c r="BE6140" t="s">
        <v>15485</v>
      </c>
      <c r="BF6140" t="s">
        <v>937</v>
      </c>
      <c r="BH6140">
        <v>187</v>
      </c>
      <c r="BI6140">
        <v>7206</v>
      </c>
      <c r="BJ6140" t="s">
        <v>8837</v>
      </c>
      <c r="BK6140" t="s">
        <v>936</v>
      </c>
    </row>
    <row r="6141" spans="43:63" x14ac:dyDescent="0.2">
      <c r="AQ6141">
        <v>180</v>
      </c>
      <c r="AR6141">
        <v>7207</v>
      </c>
      <c r="AS6141" t="s">
        <v>36080</v>
      </c>
      <c r="AT6141" t="s">
        <v>936</v>
      </c>
      <c r="AU6141">
        <v>180</v>
      </c>
      <c r="AV6141">
        <v>7207</v>
      </c>
      <c r="AW6141" t="s">
        <v>29182</v>
      </c>
      <c r="AX6141" t="s">
        <v>936</v>
      </c>
      <c r="AY6141">
        <v>183</v>
      </c>
      <c r="AZ6141">
        <v>7207</v>
      </c>
      <c r="BA6141" t="s">
        <v>22334</v>
      </c>
      <c r="BB6141" t="s">
        <v>937</v>
      </c>
      <c r="BC6141">
        <v>183</v>
      </c>
      <c r="BD6141">
        <v>7207</v>
      </c>
      <c r="BE6141" t="s">
        <v>15486</v>
      </c>
      <c r="BF6141" t="s">
        <v>937</v>
      </c>
      <c r="BH6141">
        <v>187</v>
      </c>
      <c r="BI6141">
        <v>7207</v>
      </c>
      <c r="BJ6141" t="s">
        <v>8838</v>
      </c>
      <c r="BK6141" t="s">
        <v>936</v>
      </c>
    </row>
    <row r="6142" spans="43:63" x14ac:dyDescent="0.2">
      <c r="AQ6142">
        <v>180</v>
      </c>
      <c r="AR6142">
        <v>7210</v>
      </c>
      <c r="AS6142" t="s">
        <v>36081</v>
      </c>
      <c r="AT6142" t="s">
        <v>939</v>
      </c>
      <c r="AU6142">
        <v>180</v>
      </c>
      <c r="AV6142">
        <v>7210</v>
      </c>
      <c r="AW6142" t="s">
        <v>29183</v>
      </c>
      <c r="AX6142" t="s">
        <v>939</v>
      </c>
      <c r="AY6142">
        <v>183</v>
      </c>
      <c r="AZ6142">
        <v>7210</v>
      </c>
      <c r="BA6142" t="s">
        <v>22335</v>
      </c>
      <c r="BB6142" t="s">
        <v>938</v>
      </c>
      <c r="BC6142">
        <v>183</v>
      </c>
      <c r="BD6142">
        <v>7210</v>
      </c>
      <c r="BE6142" t="s">
        <v>15487</v>
      </c>
      <c r="BF6142" t="s">
        <v>938</v>
      </c>
      <c r="BH6142">
        <v>187</v>
      </c>
      <c r="BI6142">
        <v>7210</v>
      </c>
      <c r="BJ6142" t="s">
        <v>8839</v>
      </c>
      <c r="BK6142" t="s">
        <v>939</v>
      </c>
    </row>
    <row r="6143" spans="43:63" x14ac:dyDescent="0.2">
      <c r="AQ6143">
        <v>180</v>
      </c>
      <c r="AR6143">
        <v>8073</v>
      </c>
      <c r="AS6143" t="s">
        <v>36082</v>
      </c>
      <c r="AT6143" t="s">
        <v>936</v>
      </c>
      <c r="AU6143">
        <v>180</v>
      </c>
      <c r="AV6143">
        <v>8073</v>
      </c>
      <c r="AW6143" t="s">
        <v>29184</v>
      </c>
      <c r="AX6143" t="s">
        <v>936</v>
      </c>
      <c r="AY6143">
        <v>183</v>
      </c>
      <c r="AZ6143">
        <v>8073</v>
      </c>
      <c r="BA6143" t="s">
        <v>22336</v>
      </c>
      <c r="BB6143" t="s">
        <v>936</v>
      </c>
      <c r="BC6143">
        <v>183</v>
      </c>
      <c r="BD6143">
        <v>8073</v>
      </c>
      <c r="BE6143" t="s">
        <v>15488</v>
      </c>
      <c r="BF6143" t="s">
        <v>936</v>
      </c>
      <c r="BH6143">
        <v>187</v>
      </c>
      <c r="BI6143">
        <v>8073</v>
      </c>
      <c r="BJ6143" t="s">
        <v>8840</v>
      </c>
      <c r="BK6143" t="s">
        <v>936</v>
      </c>
    </row>
    <row r="6144" spans="43:63" x14ac:dyDescent="0.2">
      <c r="AQ6144">
        <v>180</v>
      </c>
      <c r="AR6144">
        <v>8074</v>
      </c>
      <c r="AS6144" t="s">
        <v>36083</v>
      </c>
      <c r="AT6144" t="s">
        <v>939</v>
      </c>
      <c r="AU6144">
        <v>180</v>
      </c>
      <c r="AV6144">
        <v>8074</v>
      </c>
      <c r="AW6144" t="s">
        <v>29185</v>
      </c>
      <c r="AX6144" t="s">
        <v>939</v>
      </c>
      <c r="AY6144">
        <v>183</v>
      </c>
      <c r="AZ6144">
        <v>8074</v>
      </c>
      <c r="BA6144" t="s">
        <v>22337</v>
      </c>
      <c r="BB6144" t="s">
        <v>937</v>
      </c>
      <c r="BC6144">
        <v>183</v>
      </c>
      <c r="BD6144">
        <v>8074</v>
      </c>
      <c r="BE6144" t="s">
        <v>15489</v>
      </c>
      <c r="BF6144" t="s">
        <v>937</v>
      </c>
      <c r="BH6144">
        <v>187</v>
      </c>
      <c r="BI6144">
        <v>8074</v>
      </c>
      <c r="BJ6144" t="s">
        <v>8841</v>
      </c>
      <c r="BK6144" t="s">
        <v>939</v>
      </c>
    </row>
    <row r="6145" spans="43:63" x14ac:dyDescent="0.2">
      <c r="AQ6145">
        <v>180</v>
      </c>
      <c r="AR6145">
        <v>8075</v>
      </c>
      <c r="AS6145" t="s">
        <v>36084</v>
      </c>
      <c r="AT6145" t="s">
        <v>936</v>
      </c>
      <c r="AU6145">
        <v>180</v>
      </c>
      <c r="AV6145">
        <v>8075</v>
      </c>
      <c r="AW6145" t="s">
        <v>29186</v>
      </c>
      <c r="AX6145" t="s">
        <v>936</v>
      </c>
      <c r="AY6145">
        <v>183</v>
      </c>
      <c r="AZ6145">
        <v>8075</v>
      </c>
      <c r="BA6145" t="s">
        <v>22338</v>
      </c>
      <c r="BB6145" t="s">
        <v>939</v>
      </c>
      <c r="BC6145">
        <v>183</v>
      </c>
      <c r="BD6145">
        <v>8075</v>
      </c>
      <c r="BE6145" t="s">
        <v>15490</v>
      </c>
      <c r="BF6145" t="s">
        <v>939</v>
      </c>
      <c r="BH6145">
        <v>187</v>
      </c>
      <c r="BI6145">
        <v>8075</v>
      </c>
      <c r="BJ6145" t="s">
        <v>8842</v>
      </c>
      <c r="BK6145" t="s">
        <v>936</v>
      </c>
    </row>
    <row r="6146" spans="43:63" x14ac:dyDescent="0.2">
      <c r="AQ6146">
        <v>180</v>
      </c>
      <c r="AR6146">
        <v>8076</v>
      </c>
      <c r="AS6146" t="s">
        <v>36085</v>
      </c>
      <c r="AT6146" t="s">
        <v>937</v>
      </c>
      <c r="AU6146">
        <v>180</v>
      </c>
      <c r="AV6146">
        <v>8076</v>
      </c>
      <c r="AW6146" t="s">
        <v>29187</v>
      </c>
      <c r="AX6146" t="s">
        <v>937</v>
      </c>
      <c r="AY6146">
        <v>183</v>
      </c>
      <c r="AZ6146">
        <v>8076</v>
      </c>
      <c r="BA6146" t="s">
        <v>22339</v>
      </c>
      <c r="BB6146" t="s">
        <v>937</v>
      </c>
      <c r="BC6146">
        <v>183</v>
      </c>
      <c r="BD6146">
        <v>8076</v>
      </c>
      <c r="BE6146" t="s">
        <v>15491</v>
      </c>
      <c r="BF6146" t="s">
        <v>937</v>
      </c>
      <c r="BH6146">
        <v>187</v>
      </c>
      <c r="BI6146">
        <v>8076</v>
      </c>
      <c r="BJ6146" t="s">
        <v>8843</v>
      </c>
      <c r="BK6146" t="s">
        <v>939</v>
      </c>
    </row>
    <row r="6147" spans="43:63" x14ac:dyDescent="0.2">
      <c r="AQ6147">
        <v>180</v>
      </c>
      <c r="AR6147">
        <v>8077</v>
      </c>
      <c r="AS6147" t="s">
        <v>36086</v>
      </c>
      <c r="AT6147" t="s">
        <v>937</v>
      </c>
      <c r="AU6147">
        <v>180</v>
      </c>
      <c r="AV6147">
        <v>8077</v>
      </c>
      <c r="AW6147" t="s">
        <v>29188</v>
      </c>
      <c r="AX6147" t="s">
        <v>937</v>
      </c>
      <c r="AY6147">
        <v>183</v>
      </c>
      <c r="AZ6147">
        <v>8077</v>
      </c>
      <c r="BA6147" t="s">
        <v>22340</v>
      </c>
      <c r="BB6147" t="s">
        <v>937</v>
      </c>
      <c r="BC6147">
        <v>183</v>
      </c>
      <c r="BD6147">
        <v>8077</v>
      </c>
      <c r="BE6147" t="s">
        <v>15492</v>
      </c>
      <c r="BF6147" t="s">
        <v>937</v>
      </c>
      <c r="BH6147">
        <v>187</v>
      </c>
      <c r="BI6147">
        <v>8077</v>
      </c>
      <c r="BJ6147" t="s">
        <v>8844</v>
      </c>
      <c r="BK6147" t="s">
        <v>939</v>
      </c>
    </row>
    <row r="6148" spans="43:63" x14ac:dyDescent="0.2">
      <c r="AQ6148">
        <v>180</v>
      </c>
      <c r="AR6148">
        <v>8078</v>
      </c>
      <c r="AS6148" t="s">
        <v>36087</v>
      </c>
      <c r="AT6148" t="s">
        <v>937</v>
      </c>
      <c r="AU6148">
        <v>180</v>
      </c>
      <c r="AV6148">
        <v>8078</v>
      </c>
      <c r="AW6148" t="s">
        <v>29189</v>
      </c>
      <c r="AX6148" t="s">
        <v>937</v>
      </c>
      <c r="AY6148">
        <v>183</v>
      </c>
      <c r="AZ6148">
        <v>8078</v>
      </c>
      <c r="BA6148" t="s">
        <v>22341</v>
      </c>
      <c r="BB6148" t="s">
        <v>937</v>
      </c>
      <c r="BC6148">
        <v>183</v>
      </c>
      <c r="BD6148">
        <v>8078</v>
      </c>
      <c r="BE6148" t="s">
        <v>15493</v>
      </c>
      <c r="BF6148" t="s">
        <v>937</v>
      </c>
      <c r="BH6148">
        <v>187</v>
      </c>
      <c r="BI6148">
        <v>8078</v>
      </c>
      <c r="BJ6148" t="s">
        <v>8845</v>
      </c>
      <c r="BK6148" t="s">
        <v>939</v>
      </c>
    </row>
    <row r="6149" spans="43:63" x14ac:dyDescent="0.2">
      <c r="AQ6149">
        <v>180</v>
      </c>
      <c r="AR6149">
        <v>8079</v>
      </c>
      <c r="AS6149" t="s">
        <v>36088</v>
      </c>
      <c r="AT6149" t="s">
        <v>936</v>
      </c>
      <c r="AU6149">
        <v>180</v>
      </c>
      <c r="AV6149">
        <v>8079</v>
      </c>
      <c r="AW6149" t="s">
        <v>29190</v>
      </c>
      <c r="AX6149" t="s">
        <v>936</v>
      </c>
      <c r="AY6149">
        <v>183</v>
      </c>
      <c r="AZ6149">
        <v>8079</v>
      </c>
      <c r="BA6149" t="s">
        <v>22342</v>
      </c>
      <c r="BB6149" t="s">
        <v>937</v>
      </c>
      <c r="BC6149">
        <v>183</v>
      </c>
      <c r="BD6149">
        <v>8079</v>
      </c>
      <c r="BE6149" t="s">
        <v>15494</v>
      </c>
      <c r="BF6149" t="s">
        <v>937</v>
      </c>
      <c r="BH6149">
        <v>187</v>
      </c>
      <c r="BI6149">
        <v>8079</v>
      </c>
      <c r="BJ6149" t="s">
        <v>8846</v>
      </c>
      <c r="BK6149" t="s">
        <v>939</v>
      </c>
    </row>
    <row r="6150" spans="43:63" x14ac:dyDescent="0.2">
      <c r="AQ6150">
        <v>180</v>
      </c>
      <c r="AR6150">
        <v>8080</v>
      </c>
      <c r="AS6150" t="s">
        <v>36089</v>
      </c>
      <c r="AT6150" t="s">
        <v>937</v>
      </c>
      <c r="AU6150">
        <v>180</v>
      </c>
      <c r="AV6150">
        <v>8080</v>
      </c>
      <c r="AW6150" t="s">
        <v>29191</v>
      </c>
      <c r="AX6150" t="s">
        <v>937</v>
      </c>
      <c r="AY6150">
        <v>183</v>
      </c>
      <c r="AZ6150">
        <v>8080</v>
      </c>
      <c r="BA6150" t="s">
        <v>22343</v>
      </c>
      <c r="BB6150" t="s">
        <v>937</v>
      </c>
      <c r="BC6150">
        <v>183</v>
      </c>
      <c r="BD6150">
        <v>8080</v>
      </c>
      <c r="BE6150" t="s">
        <v>15495</v>
      </c>
      <c r="BF6150" t="s">
        <v>937</v>
      </c>
      <c r="BH6150">
        <v>187</v>
      </c>
      <c r="BI6150">
        <v>8080</v>
      </c>
      <c r="BJ6150" t="s">
        <v>8847</v>
      </c>
      <c r="BK6150" t="s">
        <v>939</v>
      </c>
    </row>
    <row r="6151" spans="43:63" x14ac:dyDescent="0.2">
      <c r="AQ6151">
        <v>180</v>
      </c>
      <c r="AR6151">
        <v>8081</v>
      </c>
      <c r="AS6151" t="s">
        <v>36090</v>
      </c>
      <c r="AT6151" t="s">
        <v>936</v>
      </c>
      <c r="AU6151">
        <v>180</v>
      </c>
      <c r="AV6151">
        <v>8081</v>
      </c>
      <c r="AW6151" t="s">
        <v>29192</v>
      </c>
      <c r="AX6151" t="s">
        <v>936</v>
      </c>
      <c r="AY6151">
        <v>183</v>
      </c>
      <c r="AZ6151">
        <v>8081</v>
      </c>
      <c r="BA6151" t="s">
        <v>22344</v>
      </c>
      <c r="BB6151" t="s">
        <v>937</v>
      </c>
      <c r="BC6151">
        <v>183</v>
      </c>
      <c r="BD6151">
        <v>8081</v>
      </c>
      <c r="BE6151" t="s">
        <v>15496</v>
      </c>
      <c r="BF6151" t="s">
        <v>937</v>
      </c>
      <c r="BH6151">
        <v>187</v>
      </c>
      <c r="BI6151">
        <v>8081</v>
      </c>
      <c r="BJ6151" t="s">
        <v>8848</v>
      </c>
      <c r="BK6151" t="s">
        <v>936</v>
      </c>
    </row>
    <row r="6152" spans="43:63" x14ac:dyDescent="0.2">
      <c r="AQ6152">
        <v>180</v>
      </c>
      <c r="AR6152">
        <v>8082</v>
      </c>
      <c r="AS6152" t="s">
        <v>36091</v>
      </c>
      <c r="AT6152" t="s">
        <v>937</v>
      </c>
      <c r="AU6152">
        <v>180</v>
      </c>
      <c r="AV6152">
        <v>8082</v>
      </c>
      <c r="AW6152" t="s">
        <v>29193</v>
      </c>
      <c r="AX6152" t="s">
        <v>937</v>
      </c>
      <c r="AY6152">
        <v>183</v>
      </c>
      <c r="AZ6152">
        <v>8082</v>
      </c>
      <c r="BA6152" t="s">
        <v>22345</v>
      </c>
      <c r="BB6152" t="s">
        <v>937</v>
      </c>
      <c r="BC6152">
        <v>183</v>
      </c>
      <c r="BD6152">
        <v>8082</v>
      </c>
      <c r="BE6152" t="s">
        <v>15497</v>
      </c>
      <c r="BF6152" t="s">
        <v>937</v>
      </c>
      <c r="BH6152">
        <v>187</v>
      </c>
      <c r="BI6152">
        <v>8082</v>
      </c>
      <c r="BJ6152" t="s">
        <v>8849</v>
      </c>
      <c r="BK6152" t="s">
        <v>937</v>
      </c>
    </row>
    <row r="6153" spans="43:63" x14ac:dyDescent="0.2">
      <c r="AQ6153">
        <v>180</v>
      </c>
      <c r="AR6153">
        <v>8083</v>
      </c>
      <c r="AS6153" t="s">
        <v>36092</v>
      </c>
      <c r="AT6153" t="s">
        <v>937</v>
      </c>
      <c r="AU6153">
        <v>180</v>
      </c>
      <c r="AV6153">
        <v>8083</v>
      </c>
      <c r="AW6153" t="s">
        <v>29194</v>
      </c>
      <c r="AX6153" t="s">
        <v>937</v>
      </c>
      <c r="AY6153">
        <v>183</v>
      </c>
      <c r="AZ6153">
        <v>8083</v>
      </c>
      <c r="BA6153" t="s">
        <v>22346</v>
      </c>
      <c r="BB6153" t="s">
        <v>937</v>
      </c>
      <c r="BC6153">
        <v>183</v>
      </c>
      <c r="BD6153">
        <v>8083</v>
      </c>
      <c r="BE6153" t="s">
        <v>15498</v>
      </c>
      <c r="BF6153" t="s">
        <v>937</v>
      </c>
      <c r="BH6153">
        <v>187</v>
      </c>
      <c r="BI6153">
        <v>8083</v>
      </c>
      <c r="BJ6153" t="s">
        <v>8850</v>
      </c>
      <c r="BK6153" t="s">
        <v>937</v>
      </c>
    </row>
    <row r="6154" spans="43:63" x14ac:dyDescent="0.2">
      <c r="AQ6154">
        <v>180</v>
      </c>
      <c r="AR6154">
        <v>8084</v>
      </c>
      <c r="AS6154" t="s">
        <v>36093</v>
      </c>
      <c r="AT6154" t="s">
        <v>937</v>
      </c>
      <c r="AU6154">
        <v>180</v>
      </c>
      <c r="AV6154">
        <v>8084</v>
      </c>
      <c r="AW6154" t="s">
        <v>29195</v>
      </c>
      <c r="AX6154" t="s">
        <v>937</v>
      </c>
      <c r="AY6154">
        <v>183</v>
      </c>
      <c r="AZ6154">
        <v>8084</v>
      </c>
      <c r="BA6154" t="s">
        <v>22347</v>
      </c>
      <c r="BB6154" t="s">
        <v>937</v>
      </c>
      <c r="BC6154">
        <v>183</v>
      </c>
      <c r="BD6154">
        <v>8084</v>
      </c>
      <c r="BE6154" t="s">
        <v>15499</v>
      </c>
      <c r="BF6154" t="s">
        <v>937</v>
      </c>
      <c r="BH6154">
        <v>187</v>
      </c>
      <c r="BI6154">
        <v>8084</v>
      </c>
      <c r="BJ6154" t="s">
        <v>8851</v>
      </c>
      <c r="BK6154" t="s">
        <v>937</v>
      </c>
    </row>
    <row r="6155" spans="43:63" x14ac:dyDescent="0.2">
      <c r="AQ6155">
        <v>183</v>
      </c>
      <c r="AR6155">
        <v>6010</v>
      </c>
      <c r="AS6155" t="s">
        <v>36094</v>
      </c>
      <c r="AT6155" t="s">
        <v>937</v>
      </c>
      <c r="AU6155">
        <v>183</v>
      </c>
      <c r="AV6155">
        <v>6010</v>
      </c>
      <c r="AW6155" t="s">
        <v>29196</v>
      </c>
      <c r="AX6155" t="s">
        <v>937</v>
      </c>
      <c r="AY6155">
        <v>185</v>
      </c>
      <c r="AZ6155">
        <v>6010</v>
      </c>
      <c r="BA6155" t="s">
        <v>22348</v>
      </c>
      <c r="BB6155" t="s">
        <v>937</v>
      </c>
      <c r="BC6155">
        <v>185</v>
      </c>
      <c r="BD6155">
        <v>6010</v>
      </c>
      <c r="BE6155" t="s">
        <v>15500</v>
      </c>
      <c r="BF6155" t="s">
        <v>937</v>
      </c>
      <c r="BH6155">
        <v>191</v>
      </c>
      <c r="BI6155">
        <v>6010</v>
      </c>
      <c r="BJ6155" t="s">
        <v>8852</v>
      </c>
      <c r="BK6155" t="s">
        <v>937</v>
      </c>
    </row>
    <row r="6156" spans="43:63" x14ac:dyDescent="0.2">
      <c r="AQ6156">
        <v>183</v>
      </c>
      <c r="AR6156">
        <v>6020</v>
      </c>
      <c r="AS6156" t="s">
        <v>36095</v>
      </c>
      <c r="AT6156" t="s">
        <v>937</v>
      </c>
      <c r="AU6156">
        <v>183</v>
      </c>
      <c r="AV6156">
        <v>6020</v>
      </c>
      <c r="AW6156" t="s">
        <v>29197</v>
      </c>
      <c r="AX6156" t="s">
        <v>937</v>
      </c>
      <c r="AY6156">
        <v>185</v>
      </c>
      <c r="AZ6156">
        <v>6020</v>
      </c>
      <c r="BA6156" t="s">
        <v>22349</v>
      </c>
      <c r="BB6156" t="s">
        <v>937</v>
      </c>
      <c r="BC6156">
        <v>185</v>
      </c>
      <c r="BD6156">
        <v>6020</v>
      </c>
      <c r="BE6156" t="s">
        <v>15501</v>
      </c>
      <c r="BF6156" t="s">
        <v>937</v>
      </c>
      <c r="BH6156">
        <v>191</v>
      </c>
      <c r="BI6156">
        <v>6020</v>
      </c>
      <c r="BJ6156" t="s">
        <v>8853</v>
      </c>
      <c r="BK6156" t="s">
        <v>937</v>
      </c>
    </row>
    <row r="6157" spans="43:63" x14ac:dyDescent="0.2">
      <c r="AQ6157">
        <v>183</v>
      </c>
      <c r="AR6157">
        <v>6030</v>
      </c>
      <c r="AS6157" t="s">
        <v>36096</v>
      </c>
      <c r="AT6157" t="s">
        <v>937</v>
      </c>
      <c r="AU6157">
        <v>183</v>
      </c>
      <c r="AV6157">
        <v>6030</v>
      </c>
      <c r="AW6157" t="s">
        <v>29198</v>
      </c>
      <c r="AX6157" t="s">
        <v>937</v>
      </c>
      <c r="AY6157">
        <v>185</v>
      </c>
      <c r="AZ6157">
        <v>6030</v>
      </c>
      <c r="BA6157" t="s">
        <v>22350</v>
      </c>
      <c r="BB6157" t="s">
        <v>936</v>
      </c>
      <c r="BC6157">
        <v>185</v>
      </c>
      <c r="BD6157">
        <v>6030</v>
      </c>
      <c r="BE6157" t="s">
        <v>15502</v>
      </c>
      <c r="BF6157" t="s">
        <v>936</v>
      </c>
      <c r="BH6157">
        <v>191</v>
      </c>
      <c r="BI6157">
        <v>6030</v>
      </c>
      <c r="BJ6157" t="s">
        <v>8854</v>
      </c>
      <c r="BK6157" t="s">
        <v>937</v>
      </c>
    </row>
    <row r="6158" spans="43:63" x14ac:dyDescent="0.2">
      <c r="AQ6158">
        <v>183</v>
      </c>
      <c r="AR6158">
        <v>6040</v>
      </c>
      <c r="AS6158" t="s">
        <v>36097</v>
      </c>
      <c r="AT6158" t="s">
        <v>937</v>
      </c>
      <c r="AU6158">
        <v>183</v>
      </c>
      <c r="AV6158">
        <v>6040</v>
      </c>
      <c r="AW6158" t="s">
        <v>29199</v>
      </c>
      <c r="AX6158" t="s">
        <v>937</v>
      </c>
      <c r="AY6158">
        <v>185</v>
      </c>
      <c r="AZ6158">
        <v>6040</v>
      </c>
      <c r="BA6158" t="s">
        <v>22351</v>
      </c>
      <c r="BB6158" t="s">
        <v>936</v>
      </c>
      <c r="BC6158">
        <v>185</v>
      </c>
      <c r="BD6158">
        <v>6040</v>
      </c>
      <c r="BE6158" t="s">
        <v>15503</v>
      </c>
      <c r="BF6158" t="s">
        <v>936</v>
      </c>
      <c r="BH6158">
        <v>191</v>
      </c>
      <c r="BI6158">
        <v>6040</v>
      </c>
      <c r="BJ6158" t="s">
        <v>8855</v>
      </c>
      <c r="BK6158" t="s">
        <v>937</v>
      </c>
    </row>
    <row r="6159" spans="43:63" x14ac:dyDescent="0.2">
      <c r="AQ6159">
        <v>183</v>
      </c>
      <c r="AR6159">
        <v>6070</v>
      </c>
      <c r="AS6159" t="s">
        <v>36098</v>
      </c>
      <c r="AT6159" t="s">
        <v>937</v>
      </c>
      <c r="AU6159">
        <v>183</v>
      </c>
      <c r="AV6159">
        <v>6070</v>
      </c>
      <c r="AW6159" t="s">
        <v>29200</v>
      </c>
      <c r="AX6159" t="s">
        <v>937</v>
      </c>
      <c r="AY6159">
        <v>185</v>
      </c>
      <c r="AZ6159">
        <v>6070</v>
      </c>
      <c r="BA6159" t="s">
        <v>22352</v>
      </c>
      <c r="BB6159" t="s">
        <v>936</v>
      </c>
      <c r="BC6159">
        <v>185</v>
      </c>
      <c r="BD6159">
        <v>6070</v>
      </c>
      <c r="BE6159" t="s">
        <v>15504</v>
      </c>
      <c r="BF6159" t="s">
        <v>936</v>
      </c>
      <c r="BH6159">
        <v>191</v>
      </c>
      <c r="BI6159">
        <v>6070</v>
      </c>
      <c r="BJ6159" t="s">
        <v>8856</v>
      </c>
      <c r="BK6159" t="s">
        <v>937</v>
      </c>
    </row>
    <row r="6160" spans="43:63" x14ac:dyDescent="0.2">
      <c r="AQ6160">
        <v>183</v>
      </c>
      <c r="AR6160">
        <v>6080</v>
      </c>
      <c r="AS6160" t="s">
        <v>36099</v>
      </c>
      <c r="AT6160" t="s">
        <v>939</v>
      </c>
      <c r="AU6160">
        <v>183</v>
      </c>
      <c r="AV6160">
        <v>6080</v>
      </c>
      <c r="AW6160" t="s">
        <v>29201</v>
      </c>
      <c r="AX6160" t="s">
        <v>939</v>
      </c>
      <c r="AY6160">
        <v>185</v>
      </c>
      <c r="AZ6160">
        <v>6080</v>
      </c>
      <c r="BA6160" t="s">
        <v>22353</v>
      </c>
      <c r="BB6160" t="s">
        <v>936</v>
      </c>
      <c r="BC6160">
        <v>185</v>
      </c>
      <c r="BD6160">
        <v>6080</v>
      </c>
      <c r="BE6160" t="s">
        <v>15505</v>
      </c>
      <c r="BF6160" t="s">
        <v>936</v>
      </c>
      <c r="BH6160">
        <v>191</v>
      </c>
      <c r="BI6160">
        <v>6080</v>
      </c>
      <c r="BJ6160" t="s">
        <v>8857</v>
      </c>
      <c r="BK6160" t="s">
        <v>937</v>
      </c>
    </row>
    <row r="6161" spans="43:63" x14ac:dyDescent="0.2">
      <c r="AQ6161">
        <v>183</v>
      </c>
      <c r="AR6161">
        <v>6090</v>
      </c>
      <c r="AS6161" t="s">
        <v>36100</v>
      </c>
      <c r="AT6161" t="s">
        <v>937</v>
      </c>
      <c r="AU6161">
        <v>183</v>
      </c>
      <c r="AV6161">
        <v>6090</v>
      </c>
      <c r="AW6161" t="s">
        <v>29202</v>
      </c>
      <c r="AX6161" t="s">
        <v>937</v>
      </c>
      <c r="AY6161">
        <v>185</v>
      </c>
      <c r="AZ6161">
        <v>6090</v>
      </c>
      <c r="BA6161" t="s">
        <v>22354</v>
      </c>
      <c r="BB6161" t="s">
        <v>938</v>
      </c>
      <c r="BC6161">
        <v>185</v>
      </c>
      <c r="BD6161">
        <v>6090</v>
      </c>
      <c r="BE6161" t="s">
        <v>15506</v>
      </c>
      <c r="BF6161" t="s">
        <v>938</v>
      </c>
      <c r="BH6161">
        <v>191</v>
      </c>
      <c r="BI6161">
        <v>6090</v>
      </c>
      <c r="BJ6161" t="s">
        <v>8858</v>
      </c>
      <c r="BK6161" t="s">
        <v>937</v>
      </c>
    </row>
    <row r="6162" spans="43:63" x14ac:dyDescent="0.2">
      <c r="AQ6162">
        <v>183</v>
      </c>
      <c r="AR6162">
        <v>6100</v>
      </c>
      <c r="AS6162" t="s">
        <v>36101</v>
      </c>
      <c r="AT6162" t="s">
        <v>937</v>
      </c>
      <c r="AU6162">
        <v>183</v>
      </c>
      <c r="AV6162">
        <v>6100</v>
      </c>
      <c r="AW6162" t="s">
        <v>29203</v>
      </c>
      <c r="AX6162" t="s">
        <v>937</v>
      </c>
      <c r="AY6162">
        <v>185</v>
      </c>
      <c r="AZ6162">
        <v>6100</v>
      </c>
      <c r="BA6162" t="s">
        <v>22355</v>
      </c>
      <c r="BB6162" t="s">
        <v>937</v>
      </c>
      <c r="BC6162">
        <v>185</v>
      </c>
      <c r="BD6162">
        <v>6100</v>
      </c>
      <c r="BE6162" t="s">
        <v>15507</v>
      </c>
      <c r="BF6162" t="s">
        <v>937</v>
      </c>
      <c r="BH6162">
        <v>191</v>
      </c>
      <c r="BI6162">
        <v>6100</v>
      </c>
      <c r="BJ6162" t="s">
        <v>8859</v>
      </c>
      <c r="BK6162" t="s">
        <v>937</v>
      </c>
    </row>
    <row r="6163" spans="43:63" x14ac:dyDescent="0.2">
      <c r="AQ6163">
        <v>183</v>
      </c>
      <c r="AR6163">
        <v>6101</v>
      </c>
      <c r="AS6163" t="s">
        <v>36102</v>
      </c>
      <c r="AT6163" t="s">
        <v>937</v>
      </c>
      <c r="AU6163">
        <v>183</v>
      </c>
      <c r="AV6163">
        <v>6101</v>
      </c>
      <c r="AW6163" t="s">
        <v>29204</v>
      </c>
      <c r="AX6163" t="s">
        <v>937</v>
      </c>
      <c r="AY6163">
        <v>185</v>
      </c>
      <c r="AZ6163">
        <v>6101</v>
      </c>
      <c r="BA6163" t="s">
        <v>22356</v>
      </c>
      <c r="BB6163" t="s">
        <v>939</v>
      </c>
      <c r="BC6163">
        <v>185</v>
      </c>
      <c r="BD6163">
        <v>6101</v>
      </c>
      <c r="BE6163" t="s">
        <v>15508</v>
      </c>
      <c r="BF6163" t="s">
        <v>939</v>
      </c>
      <c r="BH6163">
        <v>191</v>
      </c>
      <c r="BI6163">
        <v>6101</v>
      </c>
      <c r="BJ6163" t="s">
        <v>8860</v>
      </c>
      <c r="BK6163" t="s">
        <v>937</v>
      </c>
    </row>
    <row r="6164" spans="43:63" x14ac:dyDescent="0.2">
      <c r="AQ6164">
        <v>183</v>
      </c>
      <c r="AR6164">
        <v>6110</v>
      </c>
      <c r="AS6164" t="s">
        <v>36103</v>
      </c>
      <c r="AT6164" t="s">
        <v>939</v>
      </c>
      <c r="AU6164">
        <v>183</v>
      </c>
      <c r="AV6164">
        <v>6110</v>
      </c>
      <c r="AW6164" t="s">
        <v>29205</v>
      </c>
      <c r="AX6164" t="s">
        <v>939</v>
      </c>
      <c r="AY6164">
        <v>185</v>
      </c>
      <c r="AZ6164">
        <v>6110</v>
      </c>
      <c r="BA6164" t="s">
        <v>22357</v>
      </c>
      <c r="BB6164" t="s">
        <v>936</v>
      </c>
      <c r="BC6164">
        <v>185</v>
      </c>
      <c r="BD6164">
        <v>6110</v>
      </c>
      <c r="BE6164" t="s">
        <v>15509</v>
      </c>
      <c r="BF6164" t="s">
        <v>936</v>
      </c>
      <c r="BH6164">
        <v>191</v>
      </c>
      <c r="BI6164">
        <v>6110</v>
      </c>
      <c r="BJ6164" t="s">
        <v>8861</v>
      </c>
      <c r="BK6164" t="s">
        <v>937</v>
      </c>
    </row>
    <row r="6165" spans="43:63" x14ac:dyDescent="0.2">
      <c r="AQ6165">
        <v>183</v>
      </c>
      <c r="AR6165">
        <v>6130</v>
      </c>
      <c r="AS6165" t="s">
        <v>36104</v>
      </c>
      <c r="AT6165" t="s">
        <v>937</v>
      </c>
      <c r="AU6165">
        <v>183</v>
      </c>
      <c r="AV6165">
        <v>6130</v>
      </c>
      <c r="AW6165" t="s">
        <v>29206</v>
      </c>
      <c r="AX6165" t="s">
        <v>937</v>
      </c>
      <c r="AY6165">
        <v>185</v>
      </c>
      <c r="AZ6165">
        <v>6130</v>
      </c>
      <c r="BA6165" t="s">
        <v>22358</v>
      </c>
      <c r="BB6165" t="s">
        <v>936</v>
      </c>
      <c r="BC6165">
        <v>185</v>
      </c>
      <c r="BD6165">
        <v>6130</v>
      </c>
      <c r="BE6165" t="s">
        <v>15510</v>
      </c>
      <c r="BF6165" t="s">
        <v>936</v>
      </c>
      <c r="BH6165">
        <v>191</v>
      </c>
      <c r="BI6165">
        <v>6130</v>
      </c>
      <c r="BJ6165" t="s">
        <v>8862</v>
      </c>
      <c r="BK6165" t="s">
        <v>937</v>
      </c>
    </row>
    <row r="6166" spans="43:63" x14ac:dyDescent="0.2">
      <c r="AQ6166">
        <v>183</v>
      </c>
      <c r="AR6166">
        <v>6131</v>
      </c>
      <c r="AS6166" t="s">
        <v>36105</v>
      </c>
      <c r="AT6166" t="s">
        <v>937</v>
      </c>
      <c r="AU6166">
        <v>183</v>
      </c>
      <c r="AV6166">
        <v>6131</v>
      </c>
      <c r="AW6166" t="s">
        <v>29207</v>
      </c>
      <c r="AX6166" t="s">
        <v>937</v>
      </c>
      <c r="AY6166">
        <v>185</v>
      </c>
      <c r="AZ6166">
        <v>6131</v>
      </c>
      <c r="BA6166" t="s">
        <v>22359</v>
      </c>
      <c r="BB6166" t="s">
        <v>939</v>
      </c>
      <c r="BC6166">
        <v>185</v>
      </c>
      <c r="BD6166">
        <v>6131</v>
      </c>
      <c r="BE6166" t="s">
        <v>15511</v>
      </c>
      <c r="BF6166" t="s">
        <v>939</v>
      </c>
      <c r="BH6166">
        <v>191</v>
      </c>
      <c r="BI6166">
        <v>6131</v>
      </c>
      <c r="BJ6166" t="s">
        <v>8863</v>
      </c>
      <c r="BK6166" t="s">
        <v>937</v>
      </c>
    </row>
    <row r="6167" spans="43:63" x14ac:dyDescent="0.2">
      <c r="AQ6167">
        <v>183</v>
      </c>
      <c r="AR6167">
        <v>6140</v>
      </c>
      <c r="AS6167" t="s">
        <v>36106</v>
      </c>
      <c r="AT6167" t="s">
        <v>937</v>
      </c>
      <c r="AU6167">
        <v>183</v>
      </c>
      <c r="AV6167">
        <v>6140</v>
      </c>
      <c r="AW6167" t="s">
        <v>29208</v>
      </c>
      <c r="AX6167" t="s">
        <v>937</v>
      </c>
      <c r="AY6167">
        <v>185</v>
      </c>
      <c r="AZ6167">
        <v>6140</v>
      </c>
      <c r="BA6167" t="s">
        <v>22360</v>
      </c>
      <c r="BB6167" t="s">
        <v>936</v>
      </c>
      <c r="BC6167">
        <v>185</v>
      </c>
      <c r="BD6167">
        <v>6140</v>
      </c>
      <c r="BE6167" t="s">
        <v>15512</v>
      </c>
      <c r="BF6167" t="s">
        <v>936</v>
      </c>
      <c r="BH6167">
        <v>191</v>
      </c>
      <c r="BI6167">
        <v>6140</v>
      </c>
      <c r="BJ6167" t="s">
        <v>8864</v>
      </c>
      <c r="BK6167" t="s">
        <v>937</v>
      </c>
    </row>
    <row r="6168" spans="43:63" x14ac:dyDescent="0.2">
      <c r="AQ6168">
        <v>183</v>
      </c>
      <c r="AR6168">
        <v>6150</v>
      </c>
      <c r="AS6168" t="s">
        <v>36107</v>
      </c>
      <c r="AT6168" t="s">
        <v>937</v>
      </c>
      <c r="AU6168">
        <v>183</v>
      </c>
      <c r="AV6168">
        <v>6150</v>
      </c>
      <c r="AW6168" t="s">
        <v>29209</v>
      </c>
      <c r="AX6168" t="s">
        <v>937</v>
      </c>
      <c r="AY6168">
        <v>185</v>
      </c>
      <c r="AZ6168">
        <v>6150</v>
      </c>
      <c r="BA6168" t="s">
        <v>22361</v>
      </c>
      <c r="BB6168" t="s">
        <v>936</v>
      </c>
      <c r="BC6168">
        <v>185</v>
      </c>
      <c r="BD6168">
        <v>6150</v>
      </c>
      <c r="BE6168" t="s">
        <v>15513</v>
      </c>
      <c r="BF6168" t="s">
        <v>936</v>
      </c>
      <c r="BH6168">
        <v>191</v>
      </c>
      <c r="BI6168">
        <v>6150</v>
      </c>
      <c r="BJ6168" t="s">
        <v>8865</v>
      </c>
      <c r="BK6168" t="s">
        <v>937</v>
      </c>
    </row>
    <row r="6169" spans="43:63" x14ac:dyDescent="0.2">
      <c r="AQ6169">
        <v>183</v>
      </c>
      <c r="AR6169">
        <v>6160</v>
      </c>
      <c r="AS6169" t="s">
        <v>36108</v>
      </c>
      <c r="AT6169" t="s">
        <v>937</v>
      </c>
      <c r="AU6169">
        <v>183</v>
      </c>
      <c r="AV6169">
        <v>6160</v>
      </c>
      <c r="AW6169" t="s">
        <v>29210</v>
      </c>
      <c r="AX6169" t="s">
        <v>937</v>
      </c>
      <c r="AY6169">
        <v>185</v>
      </c>
      <c r="AZ6169">
        <v>6160</v>
      </c>
      <c r="BA6169" t="s">
        <v>22362</v>
      </c>
      <c r="BB6169" t="s">
        <v>936</v>
      </c>
      <c r="BC6169">
        <v>185</v>
      </c>
      <c r="BD6169">
        <v>6160</v>
      </c>
      <c r="BE6169" t="s">
        <v>15514</v>
      </c>
      <c r="BF6169" t="s">
        <v>936</v>
      </c>
      <c r="BH6169">
        <v>191</v>
      </c>
      <c r="BI6169">
        <v>6160</v>
      </c>
      <c r="BJ6169" t="s">
        <v>8866</v>
      </c>
      <c r="BK6169" t="s">
        <v>937</v>
      </c>
    </row>
    <row r="6170" spans="43:63" x14ac:dyDescent="0.2">
      <c r="AQ6170">
        <v>183</v>
      </c>
      <c r="AR6170">
        <v>6170</v>
      </c>
      <c r="AS6170" t="s">
        <v>36109</v>
      </c>
      <c r="AT6170" t="s">
        <v>937</v>
      </c>
      <c r="AU6170">
        <v>183</v>
      </c>
      <c r="AV6170">
        <v>6170</v>
      </c>
      <c r="AW6170" t="s">
        <v>29211</v>
      </c>
      <c r="AX6170" t="s">
        <v>937</v>
      </c>
      <c r="AY6170">
        <v>185</v>
      </c>
      <c r="AZ6170">
        <v>6170</v>
      </c>
      <c r="BA6170" t="s">
        <v>22363</v>
      </c>
      <c r="BB6170" t="s">
        <v>936</v>
      </c>
      <c r="BC6170">
        <v>185</v>
      </c>
      <c r="BD6170">
        <v>6170</v>
      </c>
      <c r="BE6170" t="s">
        <v>15515</v>
      </c>
      <c r="BF6170" t="s">
        <v>936</v>
      </c>
      <c r="BH6170">
        <v>191</v>
      </c>
      <c r="BI6170">
        <v>6170</v>
      </c>
      <c r="BJ6170" t="s">
        <v>8867</v>
      </c>
      <c r="BK6170" t="s">
        <v>936</v>
      </c>
    </row>
    <row r="6171" spans="43:63" x14ac:dyDescent="0.2">
      <c r="AQ6171">
        <v>183</v>
      </c>
      <c r="AR6171">
        <v>6180</v>
      </c>
      <c r="AS6171" t="s">
        <v>36110</v>
      </c>
      <c r="AT6171" t="s">
        <v>937</v>
      </c>
      <c r="AU6171">
        <v>183</v>
      </c>
      <c r="AV6171">
        <v>6180</v>
      </c>
      <c r="AW6171" t="s">
        <v>29212</v>
      </c>
      <c r="AX6171" t="s">
        <v>937</v>
      </c>
      <c r="AY6171">
        <v>185</v>
      </c>
      <c r="AZ6171">
        <v>6180</v>
      </c>
      <c r="BA6171" t="s">
        <v>22364</v>
      </c>
      <c r="BB6171" t="s">
        <v>936</v>
      </c>
      <c r="BC6171">
        <v>185</v>
      </c>
      <c r="BD6171">
        <v>6180</v>
      </c>
      <c r="BE6171" t="s">
        <v>15516</v>
      </c>
      <c r="BF6171" t="s">
        <v>936</v>
      </c>
      <c r="BH6171">
        <v>191</v>
      </c>
      <c r="BI6171">
        <v>6180</v>
      </c>
      <c r="BJ6171" t="s">
        <v>8868</v>
      </c>
      <c r="BK6171" t="s">
        <v>937</v>
      </c>
    </row>
    <row r="6172" spans="43:63" x14ac:dyDescent="0.2">
      <c r="AQ6172">
        <v>183</v>
      </c>
      <c r="AR6172">
        <v>6190</v>
      </c>
      <c r="AS6172" t="s">
        <v>36111</v>
      </c>
      <c r="AT6172" t="s">
        <v>937</v>
      </c>
      <c r="AU6172">
        <v>183</v>
      </c>
      <c r="AV6172">
        <v>6190</v>
      </c>
      <c r="AW6172" t="s">
        <v>29213</v>
      </c>
      <c r="AX6172" t="s">
        <v>937</v>
      </c>
      <c r="AY6172">
        <v>185</v>
      </c>
      <c r="AZ6172">
        <v>6190</v>
      </c>
      <c r="BA6172" t="s">
        <v>22365</v>
      </c>
      <c r="BB6172" t="s">
        <v>936</v>
      </c>
      <c r="BC6172">
        <v>185</v>
      </c>
      <c r="BD6172">
        <v>6190</v>
      </c>
      <c r="BE6172" t="s">
        <v>15517</v>
      </c>
      <c r="BF6172" t="s">
        <v>936</v>
      </c>
      <c r="BH6172">
        <v>191</v>
      </c>
      <c r="BI6172">
        <v>6190</v>
      </c>
      <c r="BJ6172" t="s">
        <v>8869</v>
      </c>
      <c r="BK6172" t="s">
        <v>937</v>
      </c>
    </row>
    <row r="6173" spans="43:63" x14ac:dyDescent="0.2">
      <c r="AQ6173">
        <v>183</v>
      </c>
      <c r="AR6173">
        <v>6200</v>
      </c>
      <c r="AS6173" t="s">
        <v>36112</v>
      </c>
      <c r="AT6173" t="s">
        <v>938</v>
      </c>
      <c r="AU6173">
        <v>183</v>
      </c>
      <c r="AV6173">
        <v>6200</v>
      </c>
      <c r="AW6173" t="s">
        <v>29214</v>
      </c>
      <c r="AX6173" t="s">
        <v>938</v>
      </c>
      <c r="AY6173">
        <v>185</v>
      </c>
      <c r="AZ6173">
        <v>6200</v>
      </c>
      <c r="BA6173" t="s">
        <v>22366</v>
      </c>
      <c r="BB6173" t="s">
        <v>936</v>
      </c>
      <c r="BC6173">
        <v>185</v>
      </c>
      <c r="BD6173">
        <v>6200</v>
      </c>
      <c r="BE6173" t="s">
        <v>15518</v>
      </c>
      <c r="BF6173" t="s">
        <v>936</v>
      </c>
      <c r="BH6173">
        <v>191</v>
      </c>
      <c r="BI6173">
        <v>6200</v>
      </c>
      <c r="BJ6173" t="s">
        <v>8870</v>
      </c>
      <c r="BK6173" t="s">
        <v>937</v>
      </c>
    </row>
    <row r="6174" spans="43:63" x14ac:dyDescent="0.2">
      <c r="AQ6174">
        <v>183</v>
      </c>
      <c r="AR6174">
        <v>6210</v>
      </c>
      <c r="AS6174" t="s">
        <v>36113</v>
      </c>
      <c r="AT6174" t="s">
        <v>937</v>
      </c>
      <c r="AU6174">
        <v>183</v>
      </c>
      <c r="AV6174">
        <v>6210</v>
      </c>
      <c r="AW6174" t="s">
        <v>29215</v>
      </c>
      <c r="AX6174" t="s">
        <v>937</v>
      </c>
      <c r="AY6174">
        <v>185</v>
      </c>
      <c r="AZ6174">
        <v>6210</v>
      </c>
      <c r="BA6174" t="s">
        <v>22367</v>
      </c>
      <c r="BB6174" t="s">
        <v>936</v>
      </c>
      <c r="BC6174">
        <v>185</v>
      </c>
      <c r="BD6174">
        <v>6210</v>
      </c>
      <c r="BE6174" t="s">
        <v>15519</v>
      </c>
      <c r="BF6174" t="s">
        <v>936</v>
      </c>
      <c r="BH6174">
        <v>191</v>
      </c>
      <c r="BI6174">
        <v>6210</v>
      </c>
      <c r="BJ6174" t="s">
        <v>8871</v>
      </c>
      <c r="BK6174" t="s">
        <v>936</v>
      </c>
    </row>
    <row r="6175" spans="43:63" x14ac:dyDescent="0.2">
      <c r="AQ6175">
        <v>183</v>
      </c>
      <c r="AR6175">
        <v>6240</v>
      </c>
      <c r="AS6175" t="s">
        <v>36114</v>
      </c>
      <c r="AT6175" t="s">
        <v>937</v>
      </c>
      <c r="AU6175">
        <v>183</v>
      </c>
      <c r="AV6175">
        <v>6240</v>
      </c>
      <c r="AW6175" t="s">
        <v>29216</v>
      </c>
      <c r="AX6175" t="s">
        <v>937</v>
      </c>
      <c r="AY6175">
        <v>185</v>
      </c>
      <c r="AZ6175">
        <v>6240</v>
      </c>
      <c r="BA6175" t="s">
        <v>22368</v>
      </c>
      <c r="BB6175" t="s">
        <v>936</v>
      </c>
      <c r="BC6175">
        <v>185</v>
      </c>
      <c r="BD6175">
        <v>6240</v>
      </c>
      <c r="BE6175" t="s">
        <v>15520</v>
      </c>
      <c r="BF6175" t="s">
        <v>936</v>
      </c>
      <c r="BH6175">
        <v>191</v>
      </c>
      <c r="BI6175">
        <v>6240</v>
      </c>
      <c r="BJ6175" t="s">
        <v>8872</v>
      </c>
      <c r="BK6175" t="s">
        <v>938</v>
      </c>
    </row>
    <row r="6176" spans="43:63" x14ac:dyDescent="0.2">
      <c r="AQ6176">
        <v>183</v>
      </c>
      <c r="AR6176">
        <v>6250</v>
      </c>
      <c r="AS6176" t="s">
        <v>36115</v>
      </c>
      <c r="AT6176" t="s">
        <v>939</v>
      </c>
      <c r="AU6176">
        <v>183</v>
      </c>
      <c r="AV6176">
        <v>6250</v>
      </c>
      <c r="AW6176" t="s">
        <v>29217</v>
      </c>
      <c r="AX6176" t="s">
        <v>939</v>
      </c>
      <c r="AY6176">
        <v>185</v>
      </c>
      <c r="AZ6176">
        <v>6250</v>
      </c>
      <c r="BA6176" t="s">
        <v>22369</v>
      </c>
      <c r="BB6176" t="s">
        <v>936</v>
      </c>
      <c r="BC6176">
        <v>185</v>
      </c>
      <c r="BD6176">
        <v>6250</v>
      </c>
      <c r="BE6176" t="s">
        <v>15521</v>
      </c>
      <c r="BF6176" t="s">
        <v>936</v>
      </c>
      <c r="BH6176">
        <v>191</v>
      </c>
      <c r="BI6176">
        <v>6250</v>
      </c>
      <c r="BJ6176" t="s">
        <v>8873</v>
      </c>
      <c r="BK6176" t="s">
        <v>936</v>
      </c>
    </row>
    <row r="6177" spans="43:63" x14ac:dyDescent="0.2">
      <c r="AQ6177">
        <v>183</v>
      </c>
      <c r="AR6177">
        <v>6256</v>
      </c>
      <c r="AS6177" t="s">
        <v>36116</v>
      </c>
      <c r="AT6177" t="s">
        <v>937</v>
      </c>
      <c r="AU6177">
        <v>183</v>
      </c>
      <c r="AV6177">
        <v>6256</v>
      </c>
      <c r="AW6177" t="s">
        <v>29218</v>
      </c>
      <c r="AX6177" t="s">
        <v>937</v>
      </c>
      <c r="AY6177">
        <v>185</v>
      </c>
      <c r="AZ6177">
        <v>6256</v>
      </c>
      <c r="BA6177" t="s">
        <v>22370</v>
      </c>
      <c r="BB6177" t="s">
        <v>936</v>
      </c>
      <c r="BC6177">
        <v>185</v>
      </c>
      <c r="BD6177">
        <v>6256</v>
      </c>
      <c r="BE6177" t="s">
        <v>15522</v>
      </c>
      <c r="BF6177" t="s">
        <v>936</v>
      </c>
      <c r="BH6177">
        <v>191</v>
      </c>
      <c r="BI6177">
        <v>6256</v>
      </c>
      <c r="BJ6177" t="s">
        <v>8874</v>
      </c>
      <c r="BK6177" t="s">
        <v>936</v>
      </c>
    </row>
    <row r="6178" spans="43:63" x14ac:dyDescent="0.2">
      <c r="AQ6178">
        <v>183</v>
      </c>
      <c r="AR6178">
        <v>6260</v>
      </c>
      <c r="AS6178" t="s">
        <v>36117</v>
      </c>
      <c r="AT6178" t="s">
        <v>937</v>
      </c>
      <c r="AU6178">
        <v>183</v>
      </c>
      <c r="AV6178">
        <v>6260</v>
      </c>
      <c r="AW6178" t="s">
        <v>29219</v>
      </c>
      <c r="AX6178" t="s">
        <v>937</v>
      </c>
      <c r="AY6178">
        <v>185</v>
      </c>
      <c r="AZ6178">
        <v>6260</v>
      </c>
      <c r="BA6178" t="s">
        <v>22371</v>
      </c>
      <c r="BB6178" t="s">
        <v>936</v>
      </c>
      <c r="BC6178">
        <v>185</v>
      </c>
      <c r="BD6178">
        <v>6260</v>
      </c>
      <c r="BE6178" t="s">
        <v>15523</v>
      </c>
      <c r="BF6178" t="s">
        <v>936</v>
      </c>
      <c r="BH6178">
        <v>191</v>
      </c>
      <c r="BI6178">
        <v>6260</v>
      </c>
      <c r="BJ6178" t="s">
        <v>8875</v>
      </c>
      <c r="BK6178" t="s">
        <v>937</v>
      </c>
    </row>
    <row r="6179" spans="43:63" x14ac:dyDescent="0.2">
      <c r="AQ6179">
        <v>183</v>
      </c>
      <c r="AR6179">
        <v>6270</v>
      </c>
      <c r="AS6179" t="s">
        <v>36118</v>
      </c>
      <c r="AT6179" t="s">
        <v>937</v>
      </c>
      <c r="AU6179">
        <v>183</v>
      </c>
      <c r="AV6179">
        <v>6270</v>
      </c>
      <c r="AW6179" t="s">
        <v>29220</v>
      </c>
      <c r="AX6179" t="s">
        <v>937</v>
      </c>
      <c r="AY6179">
        <v>185</v>
      </c>
      <c r="AZ6179">
        <v>6270</v>
      </c>
      <c r="BA6179" t="s">
        <v>22372</v>
      </c>
      <c r="BB6179" t="s">
        <v>936</v>
      </c>
      <c r="BC6179">
        <v>185</v>
      </c>
      <c r="BD6179">
        <v>6270</v>
      </c>
      <c r="BE6179" t="s">
        <v>15524</v>
      </c>
      <c r="BF6179" t="s">
        <v>936</v>
      </c>
      <c r="BH6179">
        <v>191</v>
      </c>
      <c r="BI6179">
        <v>6270</v>
      </c>
      <c r="BJ6179" t="s">
        <v>8876</v>
      </c>
      <c r="BK6179" t="s">
        <v>937</v>
      </c>
    </row>
    <row r="6180" spans="43:63" x14ac:dyDescent="0.2">
      <c r="AQ6180">
        <v>183</v>
      </c>
      <c r="AR6180">
        <v>6280</v>
      </c>
      <c r="AS6180" t="s">
        <v>36119</v>
      </c>
      <c r="AT6180" t="s">
        <v>936</v>
      </c>
      <c r="AU6180">
        <v>183</v>
      </c>
      <c r="AV6180">
        <v>6280</v>
      </c>
      <c r="AW6180" t="s">
        <v>29221</v>
      </c>
      <c r="AX6180" t="s">
        <v>936</v>
      </c>
      <c r="AY6180">
        <v>185</v>
      </c>
      <c r="AZ6180">
        <v>6280</v>
      </c>
      <c r="BA6180" t="s">
        <v>22373</v>
      </c>
      <c r="BB6180" t="s">
        <v>936</v>
      </c>
      <c r="BC6180">
        <v>185</v>
      </c>
      <c r="BD6180">
        <v>6280</v>
      </c>
      <c r="BE6180" t="s">
        <v>15525</v>
      </c>
      <c r="BF6180" t="s">
        <v>936</v>
      </c>
      <c r="BH6180">
        <v>191</v>
      </c>
      <c r="BI6180">
        <v>6280</v>
      </c>
      <c r="BJ6180" t="s">
        <v>8877</v>
      </c>
      <c r="BK6180" t="s">
        <v>936</v>
      </c>
    </row>
    <row r="6181" spans="43:63" x14ac:dyDescent="0.2">
      <c r="AQ6181">
        <v>183</v>
      </c>
      <c r="AR6181">
        <v>6290</v>
      </c>
      <c r="AS6181" t="s">
        <v>36120</v>
      </c>
      <c r="AT6181" t="s">
        <v>937</v>
      </c>
      <c r="AU6181">
        <v>183</v>
      </c>
      <c r="AV6181">
        <v>6290</v>
      </c>
      <c r="AW6181" t="s">
        <v>29222</v>
      </c>
      <c r="AX6181" t="s">
        <v>937</v>
      </c>
      <c r="AY6181">
        <v>185</v>
      </c>
      <c r="AZ6181">
        <v>6290</v>
      </c>
      <c r="BA6181" t="s">
        <v>22374</v>
      </c>
      <c r="BB6181" t="s">
        <v>936</v>
      </c>
      <c r="BC6181">
        <v>185</v>
      </c>
      <c r="BD6181">
        <v>6290</v>
      </c>
      <c r="BE6181" t="s">
        <v>15526</v>
      </c>
      <c r="BF6181" t="s">
        <v>936</v>
      </c>
      <c r="BH6181">
        <v>191</v>
      </c>
      <c r="BI6181">
        <v>6290</v>
      </c>
      <c r="BJ6181" t="s">
        <v>8878</v>
      </c>
      <c r="BK6181" t="s">
        <v>937</v>
      </c>
    </row>
    <row r="6182" spans="43:63" x14ac:dyDescent="0.2">
      <c r="AQ6182">
        <v>183</v>
      </c>
      <c r="AR6182">
        <v>6300</v>
      </c>
      <c r="AS6182" t="s">
        <v>36121</v>
      </c>
      <c r="AT6182" t="s">
        <v>936</v>
      </c>
      <c r="AU6182">
        <v>183</v>
      </c>
      <c r="AV6182">
        <v>6300</v>
      </c>
      <c r="AW6182" t="s">
        <v>29223</v>
      </c>
      <c r="AX6182" t="s">
        <v>936</v>
      </c>
      <c r="AY6182">
        <v>185</v>
      </c>
      <c r="AZ6182">
        <v>6300</v>
      </c>
      <c r="BA6182" t="s">
        <v>22375</v>
      </c>
      <c r="BB6182" t="s">
        <v>936</v>
      </c>
      <c r="BC6182">
        <v>185</v>
      </c>
      <c r="BD6182">
        <v>6300</v>
      </c>
      <c r="BE6182" t="s">
        <v>15527</v>
      </c>
      <c r="BF6182" t="s">
        <v>936</v>
      </c>
      <c r="BH6182">
        <v>191</v>
      </c>
      <c r="BI6182">
        <v>6300</v>
      </c>
      <c r="BJ6182" t="s">
        <v>8879</v>
      </c>
      <c r="BK6182" t="s">
        <v>936</v>
      </c>
    </row>
    <row r="6183" spans="43:63" x14ac:dyDescent="0.2">
      <c r="AQ6183">
        <v>183</v>
      </c>
      <c r="AR6183">
        <v>6310</v>
      </c>
      <c r="AS6183" t="s">
        <v>36122</v>
      </c>
      <c r="AT6183" t="s">
        <v>936</v>
      </c>
      <c r="AU6183">
        <v>183</v>
      </c>
      <c r="AV6183">
        <v>6310</v>
      </c>
      <c r="AW6183" t="s">
        <v>29224</v>
      </c>
      <c r="AX6183" t="s">
        <v>936</v>
      </c>
      <c r="AY6183">
        <v>185</v>
      </c>
      <c r="AZ6183">
        <v>6310</v>
      </c>
      <c r="BA6183" t="s">
        <v>22376</v>
      </c>
      <c r="BB6183" t="s">
        <v>936</v>
      </c>
      <c r="BC6183">
        <v>185</v>
      </c>
      <c r="BD6183">
        <v>6310</v>
      </c>
      <c r="BE6183" t="s">
        <v>15528</v>
      </c>
      <c r="BF6183" t="s">
        <v>936</v>
      </c>
      <c r="BH6183">
        <v>191</v>
      </c>
      <c r="BI6183">
        <v>6310</v>
      </c>
      <c r="BJ6183" t="s">
        <v>8880</v>
      </c>
      <c r="BK6183" t="s">
        <v>936</v>
      </c>
    </row>
    <row r="6184" spans="43:63" x14ac:dyDescent="0.2">
      <c r="AQ6184">
        <v>183</v>
      </c>
      <c r="AR6184">
        <v>6320</v>
      </c>
      <c r="AS6184" t="s">
        <v>36123</v>
      </c>
      <c r="AT6184" t="s">
        <v>936</v>
      </c>
      <c r="AU6184">
        <v>183</v>
      </c>
      <c r="AV6184">
        <v>6320</v>
      </c>
      <c r="AW6184" t="s">
        <v>29225</v>
      </c>
      <c r="AX6184" t="s">
        <v>936</v>
      </c>
      <c r="AY6184">
        <v>185</v>
      </c>
      <c r="AZ6184">
        <v>6320</v>
      </c>
      <c r="BA6184" t="s">
        <v>22377</v>
      </c>
      <c r="BB6184" t="s">
        <v>936</v>
      </c>
      <c r="BC6184">
        <v>185</v>
      </c>
      <c r="BD6184">
        <v>6320</v>
      </c>
      <c r="BE6184" t="s">
        <v>15529</v>
      </c>
      <c r="BF6184" t="s">
        <v>936</v>
      </c>
      <c r="BH6184">
        <v>191</v>
      </c>
      <c r="BI6184">
        <v>6320</v>
      </c>
      <c r="BJ6184" t="s">
        <v>8881</v>
      </c>
      <c r="BK6184" t="s">
        <v>936</v>
      </c>
    </row>
    <row r="6185" spans="43:63" x14ac:dyDescent="0.2">
      <c r="AQ6185">
        <v>183</v>
      </c>
      <c r="AR6185">
        <v>6330</v>
      </c>
      <c r="AS6185" t="s">
        <v>36124</v>
      </c>
      <c r="AT6185" t="s">
        <v>937</v>
      </c>
      <c r="AU6185">
        <v>183</v>
      </c>
      <c r="AV6185">
        <v>6330</v>
      </c>
      <c r="AW6185" t="s">
        <v>29226</v>
      </c>
      <c r="AX6185" t="s">
        <v>937</v>
      </c>
      <c r="AY6185">
        <v>185</v>
      </c>
      <c r="AZ6185">
        <v>6330</v>
      </c>
      <c r="BA6185" t="s">
        <v>22378</v>
      </c>
      <c r="BB6185" t="s">
        <v>936</v>
      </c>
      <c r="BC6185">
        <v>185</v>
      </c>
      <c r="BD6185">
        <v>6330</v>
      </c>
      <c r="BE6185" t="s">
        <v>15530</v>
      </c>
      <c r="BF6185" t="s">
        <v>936</v>
      </c>
      <c r="BH6185">
        <v>191</v>
      </c>
      <c r="BI6185">
        <v>6330</v>
      </c>
      <c r="BJ6185" t="s">
        <v>8882</v>
      </c>
      <c r="BK6185" t="s">
        <v>936</v>
      </c>
    </row>
    <row r="6186" spans="43:63" x14ac:dyDescent="0.2">
      <c r="AQ6186">
        <v>183</v>
      </c>
      <c r="AR6186">
        <v>6340</v>
      </c>
      <c r="AS6186" t="s">
        <v>36125</v>
      </c>
      <c r="AT6186" t="s">
        <v>938</v>
      </c>
      <c r="AU6186">
        <v>183</v>
      </c>
      <c r="AV6186">
        <v>6340</v>
      </c>
      <c r="AW6186" t="s">
        <v>29227</v>
      </c>
      <c r="AX6186" t="s">
        <v>936</v>
      </c>
      <c r="AY6186">
        <v>185</v>
      </c>
      <c r="AZ6186">
        <v>6340</v>
      </c>
      <c r="BA6186" t="s">
        <v>22379</v>
      </c>
      <c r="BB6186" t="s">
        <v>936</v>
      </c>
      <c r="BC6186">
        <v>185</v>
      </c>
      <c r="BD6186">
        <v>6340</v>
      </c>
      <c r="BE6186" t="s">
        <v>15531</v>
      </c>
      <c r="BF6186" t="s">
        <v>936</v>
      </c>
      <c r="BH6186">
        <v>191</v>
      </c>
      <c r="BI6186">
        <v>6340</v>
      </c>
      <c r="BJ6186" t="s">
        <v>8883</v>
      </c>
      <c r="BK6186" t="s">
        <v>936</v>
      </c>
    </row>
    <row r="6187" spans="43:63" x14ac:dyDescent="0.2">
      <c r="AQ6187">
        <v>183</v>
      </c>
      <c r="AR6187">
        <v>6350</v>
      </c>
      <c r="AS6187" t="s">
        <v>36126</v>
      </c>
      <c r="AT6187" t="s">
        <v>938</v>
      </c>
      <c r="AU6187">
        <v>183</v>
      </c>
      <c r="AV6187">
        <v>6350</v>
      </c>
      <c r="AW6187" t="s">
        <v>29228</v>
      </c>
      <c r="AX6187" t="s">
        <v>938</v>
      </c>
      <c r="AY6187">
        <v>185</v>
      </c>
      <c r="AZ6187">
        <v>6350</v>
      </c>
      <c r="BA6187" t="s">
        <v>22380</v>
      </c>
      <c r="BB6187" t="s">
        <v>936</v>
      </c>
      <c r="BC6187">
        <v>185</v>
      </c>
      <c r="BD6187">
        <v>6350</v>
      </c>
      <c r="BE6187" t="s">
        <v>15532</v>
      </c>
      <c r="BF6187" t="s">
        <v>936</v>
      </c>
      <c r="BH6187">
        <v>191</v>
      </c>
      <c r="BI6187">
        <v>6350</v>
      </c>
      <c r="BJ6187" t="s">
        <v>8884</v>
      </c>
      <c r="BK6187" t="s">
        <v>936</v>
      </c>
    </row>
    <row r="6188" spans="43:63" x14ac:dyDescent="0.2">
      <c r="AQ6188">
        <v>183</v>
      </c>
      <c r="AR6188">
        <v>6360</v>
      </c>
      <c r="AS6188" t="s">
        <v>36127</v>
      </c>
      <c r="AT6188" t="s">
        <v>939</v>
      </c>
      <c r="AU6188">
        <v>183</v>
      </c>
      <c r="AV6188">
        <v>6360</v>
      </c>
      <c r="AW6188" t="s">
        <v>29229</v>
      </c>
      <c r="AX6188" t="s">
        <v>939</v>
      </c>
      <c r="AY6188">
        <v>185</v>
      </c>
      <c r="AZ6188">
        <v>6360</v>
      </c>
      <c r="BA6188" t="s">
        <v>22381</v>
      </c>
      <c r="BB6188" t="s">
        <v>936</v>
      </c>
      <c r="BC6188">
        <v>185</v>
      </c>
      <c r="BD6188">
        <v>6360</v>
      </c>
      <c r="BE6188" t="s">
        <v>15533</v>
      </c>
      <c r="BF6188" t="s">
        <v>936</v>
      </c>
      <c r="BH6188">
        <v>191</v>
      </c>
      <c r="BI6188">
        <v>6360</v>
      </c>
      <c r="BJ6188" t="s">
        <v>8885</v>
      </c>
      <c r="BK6188" t="s">
        <v>936</v>
      </c>
    </row>
    <row r="6189" spans="43:63" x14ac:dyDescent="0.2">
      <c r="AQ6189">
        <v>183</v>
      </c>
      <c r="AR6189">
        <v>7205</v>
      </c>
      <c r="AS6189" t="s">
        <v>36128</v>
      </c>
      <c r="AT6189" t="s">
        <v>937</v>
      </c>
      <c r="AU6189">
        <v>183</v>
      </c>
      <c r="AV6189">
        <v>7205</v>
      </c>
      <c r="AW6189" t="s">
        <v>29230</v>
      </c>
      <c r="AX6189" t="s">
        <v>937</v>
      </c>
      <c r="AY6189">
        <v>185</v>
      </c>
      <c r="AZ6189">
        <v>7205</v>
      </c>
      <c r="BA6189" t="s">
        <v>22382</v>
      </c>
      <c r="BB6189" t="s">
        <v>937</v>
      </c>
      <c r="BC6189">
        <v>185</v>
      </c>
      <c r="BD6189">
        <v>7205</v>
      </c>
      <c r="BE6189" t="s">
        <v>15534</v>
      </c>
      <c r="BF6189" t="s">
        <v>937</v>
      </c>
      <c r="BH6189">
        <v>191</v>
      </c>
      <c r="BI6189">
        <v>7205</v>
      </c>
      <c r="BJ6189" t="s">
        <v>8886</v>
      </c>
      <c r="BK6189" t="s">
        <v>937</v>
      </c>
    </row>
    <row r="6190" spans="43:63" x14ac:dyDescent="0.2">
      <c r="AQ6190">
        <v>183</v>
      </c>
      <c r="AR6190">
        <v>7206</v>
      </c>
      <c r="AS6190" t="s">
        <v>36129</v>
      </c>
      <c r="AT6190" t="s">
        <v>937</v>
      </c>
      <c r="AU6190">
        <v>183</v>
      </c>
      <c r="AV6190">
        <v>7206</v>
      </c>
      <c r="AW6190" t="s">
        <v>29231</v>
      </c>
      <c r="AX6190" t="s">
        <v>937</v>
      </c>
      <c r="AY6190">
        <v>185</v>
      </c>
      <c r="AZ6190">
        <v>7206</v>
      </c>
      <c r="BA6190" t="s">
        <v>22383</v>
      </c>
      <c r="BB6190" t="s">
        <v>936</v>
      </c>
      <c r="BC6190">
        <v>185</v>
      </c>
      <c r="BD6190">
        <v>7206</v>
      </c>
      <c r="BE6190" t="s">
        <v>15535</v>
      </c>
      <c r="BF6190" t="s">
        <v>936</v>
      </c>
      <c r="BH6190">
        <v>191</v>
      </c>
      <c r="BI6190">
        <v>7206</v>
      </c>
      <c r="BJ6190" t="s">
        <v>8887</v>
      </c>
      <c r="BK6190" t="s">
        <v>936</v>
      </c>
    </row>
    <row r="6191" spans="43:63" x14ac:dyDescent="0.2">
      <c r="AQ6191">
        <v>183</v>
      </c>
      <c r="AR6191">
        <v>7207</v>
      </c>
      <c r="AS6191" t="s">
        <v>36130</v>
      </c>
      <c r="AT6191" t="s">
        <v>937</v>
      </c>
      <c r="AU6191">
        <v>183</v>
      </c>
      <c r="AV6191">
        <v>7207</v>
      </c>
      <c r="AW6191" t="s">
        <v>29232</v>
      </c>
      <c r="AX6191" t="s">
        <v>937</v>
      </c>
      <c r="AY6191">
        <v>185</v>
      </c>
      <c r="AZ6191">
        <v>7207</v>
      </c>
      <c r="BA6191" t="s">
        <v>22384</v>
      </c>
      <c r="BB6191" t="s">
        <v>936</v>
      </c>
      <c r="BC6191">
        <v>185</v>
      </c>
      <c r="BD6191">
        <v>7207</v>
      </c>
      <c r="BE6191" t="s">
        <v>15536</v>
      </c>
      <c r="BF6191" t="s">
        <v>936</v>
      </c>
      <c r="BH6191">
        <v>191</v>
      </c>
      <c r="BI6191">
        <v>7207</v>
      </c>
      <c r="BJ6191" t="s">
        <v>8888</v>
      </c>
      <c r="BK6191" t="s">
        <v>936</v>
      </c>
    </row>
    <row r="6192" spans="43:63" x14ac:dyDescent="0.2">
      <c r="AQ6192">
        <v>183</v>
      </c>
      <c r="AR6192">
        <v>7210</v>
      </c>
      <c r="AS6192" t="s">
        <v>36131</v>
      </c>
      <c r="AT6192" t="s">
        <v>938</v>
      </c>
      <c r="AU6192">
        <v>183</v>
      </c>
      <c r="AV6192">
        <v>7210</v>
      </c>
      <c r="AW6192" t="s">
        <v>29233</v>
      </c>
      <c r="AX6192" t="s">
        <v>938</v>
      </c>
      <c r="AY6192">
        <v>185</v>
      </c>
      <c r="AZ6192">
        <v>7210</v>
      </c>
      <c r="BA6192" t="s">
        <v>22385</v>
      </c>
      <c r="BB6192" t="s">
        <v>939</v>
      </c>
      <c r="BC6192">
        <v>185</v>
      </c>
      <c r="BD6192">
        <v>7210</v>
      </c>
      <c r="BE6192" t="s">
        <v>15537</v>
      </c>
      <c r="BF6192" t="s">
        <v>939</v>
      </c>
      <c r="BH6192">
        <v>191</v>
      </c>
      <c r="BI6192">
        <v>7210</v>
      </c>
      <c r="BJ6192" t="s">
        <v>8889</v>
      </c>
      <c r="BK6192" t="s">
        <v>938</v>
      </c>
    </row>
    <row r="6193" spans="43:63" x14ac:dyDescent="0.2">
      <c r="AQ6193">
        <v>183</v>
      </c>
      <c r="AR6193">
        <v>8073</v>
      </c>
      <c r="AS6193" t="s">
        <v>36132</v>
      </c>
      <c r="AT6193" t="s">
        <v>938</v>
      </c>
      <c r="AU6193">
        <v>183</v>
      </c>
      <c r="AV6193">
        <v>8073</v>
      </c>
      <c r="AW6193" t="s">
        <v>29234</v>
      </c>
      <c r="AX6193" t="s">
        <v>936</v>
      </c>
      <c r="AY6193">
        <v>185</v>
      </c>
      <c r="AZ6193">
        <v>8073</v>
      </c>
      <c r="BA6193" t="s">
        <v>22386</v>
      </c>
      <c r="BB6193" t="s">
        <v>936</v>
      </c>
      <c r="BC6193">
        <v>185</v>
      </c>
      <c r="BD6193">
        <v>8073</v>
      </c>
      <c r="BE6193" t="s">
        <v>15538</v>
      </c>
      <c r="BF6193" t="s">
        <v>936</v>
      </c>
      <c r="BH6193">
        <v>191</v>
      </c>
      <c r="BI6193">
        <v>8073</v>
      </c>
      <c r="BJ6193" t="s">
        <v>8890</v>
      </c>
      <c r="BK6193" t="s">
        <v>936</v>
      </c>
    </row>
    <row r="6194" spans="43:63" x14ac:dyDescent="0.2">
      <c r="AQ6194">
        <v>183</v>
      </c>
      <c r="AR6194">
        <v>8074</v>
      </c>
      <c r="AS6194" t="s">
        <v>36133</v>
      </c>
      <c r="AT6194" t="s">
        <v>937</v>
      </c>
      <c r="AU6194">
        <v>183</v>
      </c>
      <c r="AV6194">
        <v>8074</v>
      </c>
      <c r="AW6194" t="s">
        <v>29235</v>
      </c>
      <c r="AX6194" t="s">
        <v>937</v>
      </c>
      <c r="AY6194">
        <v>185</v>
      </c>
      <c r="AZ6194">
        <v>8074</v>
      </c>
      <c r="BA6194" t="s">
        <v>22387</v>
      </c>
      <c r="BB6194" t="s">
        <v>937</v>
      </c>
      <c r="BC6194">
        <v>185</v>
      </c>
      <c r="BD6194">
        <v>8074</v>
      </c>
      <c r="BE6194" t="s">
        <v>15539</v>
      </c>
      <c r="BF6194" t="s">
        <v>937</v>
      </c>
      <c r="BH6194">
        <v>191</v>
      </c>
      <c r="BI6194">
        <v>8074</v>
      </c>
      <c r="BJ6194" t="s">
        <v>8891</v>
      </c>
      <c r="BK6194" t="s">
        <v>937</v>
      </c>
    </row>
    <row r="6195" spans="43:63" x14ac:dyDescent="0.2">
      <c r="AQ6195">
        <v>183</v>
      </c>
      <c r="AR6195">
        <v>8075</v>
      </c>
      <c r="AS6195" t="s">
        <v>36134</v>
      </c>
      <c r="AT6195" t="s">
        <v>939</v>
      </c>
      <c r="AU6195">
        <v>183</v>
      </c>
      <c r="AV6195">
        <v>8075</v>
      </c>
      <c r="AW6195" t="s">
        <v>29236</v>
      </c>
      <c r="AX6195" t="s">
        <v>939</v>
      </c>
      <c r="AY6195">
        <v>185</v>
      </c>
      <c r="AZ6195">
        <v>8075</v>
      </c>
      <c r="BA6195" t="s">
        <v>22388</v>
      </c>
      <c r="BB6195" t="s">
        <v>936</v>
      </c>
      <c r="BC6195">
        <v>185</v>
      </c>
      <c r="BD6195">
        <v>8075</v>
      </c>
      <c r="BE6195" t="s">
        <v>15540</v>
      </c>
      <c r="BF6195" t="s">
        <v>936</v>
      </c>
      <c r="BH6195">
        <v>191</v>
      </c>
      <c r="BI6195">
        <v>8075</v>
      </c>
      <c r="BJ6195" t="s">
        <v>8892</v>
      </c>
      <c r="BK6195" t="s">
        <v>936</v>
      </c>
    </row>
    <row r="6196" spans="43:63" x14ac:dyDescent="0.2">
      <c r="AQ6196">
        <v>183</v>
      </c>
      <c r="AR6196">
        <v>8076</v>
      </c>
      <c r="AS6196" t="s">
        <v>36135</v>
      </c>
      <c r="AT6196" t="s">
        <v>937</v>
      </c>
      <c r="AU6196">
        <v>183</v>
      </c>
      <c r="AV6196">
        <v>8076</v>
      </c>
      <c r="AW6196" t="s">
        <v>29237</v>
      </c>
      <c r="AX6196" t="s">
        <v>937</v>
      </c>
      <c r="AY6196">
        <v>185</v>
      </c>
      <c r="AZ6196">
        <v>8076</v>
      </c>
      <c r="BA6196" t="s">
        <v>22389</v>
      </c>
      <c r="BB6196" t="s">
        <v>937</v>
      </c>
      <c r="BC6196">
        <v>185</v>
      </c>
      <c r="BD6196">
        <v>8076</v>
      </c>
      <c r="BE6196" t="s">
        <v>15541</v>
      </c>
      <c r="BF6196" t="s">
        <v>937</v>
      </c>
      <c r="BH6196">
        <v>191</v>
      </c>
      <c r="BI6196">
        <v>8076</v>
      </c>
      <c r="BJ6196" t="s">
        <v>8893</v>
      </c>
      <c r="BK6196" t="s">
        <v>937</v>
      </c>
    </row>
    <row r="6197" spans="43:63" x14ac:dyDescent="0.2">
      <c r="AQ6197">
        <v>183</v>
      </c>
      <c r="AR6197">
        <v>8077</v>
      </c>
      <c r="AS6197" t="s">
        <v>36136</v>
      </c>
      <c r="AT6197" t="s">
        <v>937</v>
      </c>
      <c r="AU6197">
        <v>183</v>
      </c>
      <c r="AV6197">
        <v>8077</v>
      </c>
      <c r="AW6197" t="s">
        <v>29238</v>
      </c>
      <c r="AX6197" t="s">
        <v>937</v>
      </c>
      <c r="AY6197">
        <v>185</v>
      </c>
      <c r="AZ6197">
        <v>8077</v>
      </c>
      <c r="BA6197" t="s">
        <v>22390</v>
      </c>
      <c r="BB6197" t="s">
        <v>937</v>
      </c>
      <c r="BC6197">
        <v>185</v>
      </c>
      <c r="BD6197">
        <v>8077</v>
      </c>
      <c r="BE6197" t="s">
        <v>15542</v>
      </c>
      <c r="BF6197" t="s">
        <v>937</v>
      </c>
      <c r="BH6197">
        <v>191</v>
      </c>
      <c r="BI6197">
        <v>8077</v>
      </c>
      <c r="BJ6197" t="s">
        <v>8894</v>
      </c>
      <c r="BK6197" t="s">
        <v>937</v>
      </c>
    </row>
    <row r="6198" spans="43:63" x14ac:dyDescent="0.2">
      <c r="AQ6198">
        <v>183</v>
      </c>
      <c r="AR6198">
        <v>8078</v>
      </c>
      <c r="AS6198" t="s">
        <v>36137</v>
      </c>
      <c r="AT6198" t="s">
        <v>937</v>
      </c>
      <c r="AU6198">
        <v>183</v>
      </c>
      <c r="AV6198">
        <v>8078</v>
      </c>
      <c r="AW6198" t="s">
        <v>29239</v>
      </c>
      <c r="AX6198" t="s">
        <v>937</v>
      </c>
      <c r="AY6198">
        <v>185</v>
      </c>
      <c r="AZ6198">
        <v>8078</v>
      </c>
      <c r="BA6198" t="s">
        <v>22391</v>
      </c>
      <c r="BB6198" t="s">
        <v>937</v>
      </c>
      <c r="BC6198">
        <v>185</v>
      </c>
      <c r="BD6198">
        <v>8078</v>
      </c>
      <c r="BE6198" t="s">
        <v>15543</v>
      </c>
      <c r="BF6198" t="s">
        <v>937</v>
      </c>
      <c r="BH6198">
        <v>191</v>
      </c>
      <c r="BI6198">
        <v>8078</v>
      </c>
      <c r="BJ6198" t="s">
        <v>8895</v>
      </c>
      <c r="BK6198" t="s">
        <v>937</v>
      </c>
    </row>
    <row r="6199" spans="43:63" x14ac:dyDescent="0.2">
      <c r="AQ6199">
        <v>183</v>
      </c>
      <c r="AR6199">
        <v>8079</v>
      </c>
      <c r="AS6199" t="s">
        <v>36138</v>
      </c>
      <c r="AT6199" t="s">
        <v>937</v>
      </c>
      <c r="AU6199">
        <v>183</v>
      </c>
      <c r="AV6199">
        <v>8079</v>
      </c>
      <c r="AW6199" t="s">
        <v>29240</v>
      </c>
      <c r="AX6199" t="s">
        <v>937</v>
      </c>
      <c r="AY6199">
        <v>185</v>
      </c>
      <c r="AZ6199">
        <v>8079</v>
      </c>
      <c r="BA6199" t="s">
        <v>22392</v>
      </c>
      <c r="BB6199" t="s">
        <v>936</v>
      </c>
      <c r="BC6199">
        <v>185</v>
      </c>
      <c r="BD6199">
        <v>8079</v>
      </c>
      <c r="BE6199" t="s">
        <v>15544</v>
      </c>
      <c r="BF6199" t="s">
        <v>936</v>
      </c>
      <c r="BH6199">
        <v>191</v>
      </c>
      <c r="BI6199">
        <v>8079</v>
      </c>
      <c r="BJ6199" t="s">
        <v>8896</v>
      </c>
      <c r="BK6199" t="s">
        <v>937</v>
      </c>
    </row>
    <row r="6200" spans="43:63" x14ac:dyDescent="0.2">
      <c r="AQ6200">
        <v>183</v>
      </c>
      <c r="AR6200">
        <v>8080</v>
      </c>
      <c r="AS6200" t="s">
        <v>36139</v>
      </c>
      <c r="AT6200" t="s">
        <v>937</v>
      </c>
      <c r="AU6200">
        <v>183</v>
      </c>
      <c r="AV6200">
        <v>8080</v>
      </c>
      <c r="AW6200" t="s">
        <v>29241</v>
      </c>
      <c r="AX6200" t="s">
        <v>937</v>
      </c>
      <c r="AY6200">
        <v>185</v>
      </c>
      <c r="AZ6200">
        <v>8080</v>
      </c>
      <c r="BA6200" t="s">
        <v>22393</v>
      </c>
      <c r="BB6200" t="s">
        <v>937</v>
      </c>
      <c r="BC6200">
        <v>185</v>
      </c>
      <c r="BD6200">
        <v>8080</v>
      </c>
      <c r="BE6200" t="s">
        <v>15545</v>
      </c>
      <c r="BF6200" t="s">
        <v>937</v>
      </c>
      <c r="BH6200">
        <v>191</v>
      </c>
      <c r="BI6200">
        <v>8080</v>
      </c>
      <c r="BJ6200" t="s">
        <v>8897</v>
      </c>
      <c r="BK6200" t="s">
        <v>937</v>
      </c>
    </row>
    <row r="6201" spans="43:63" x14ac:dyDescent="0.2">
      <c r="AQ6201">
        <v>183</v>
      </c>
      <c r="AR6201">
        <v>8081</v>
      </c>
      <c r="AS6201" t="s">
        <v>36140</v>
      </c>
      <c r="AT6201" t="s">
        <v>937</v>
      </c>
      <c r="AU6201">
        <v>183</v>
      </c>
      <c r="AV6201">
        <v>8081</v>
      </c>
      <c r="AW6201" t="s">
        <v>29242</v>
      </c>
      <c r="AX6201" t="s">
        <v>937</v>
      </c>
      <c r="AY6201">
        <v>185</v>
      </c>
      <c r="AZ6201">
        <v>8081</v>
      </c>
      <c r="BA6201" t="s">
        <v>22394</v>
      </c>
      <c r="BB6201" t="s">
        <v>936</v>
      </c>
      <c r="BC6201">
        <v>185</v>
      </c>
      <c r="BD6201">
        <v>8081</v>
      </c>
      <c r="BE6201" t="s">
        <v>15546</v>
      </c>
      <c r="BF6201" t="s">
        <v>936</v>
      </c>
      <c r="BH6201">
        <v>191</v>
      </c>
      <c r="BI6201">
        <v>8081</v>
      </c>
      <c r="BJ6201" t="s">
        <v>8898</v>
      </c>
      <c r="BK6201" t="s">
        <v>936</v>
      </c>
    </row>
    <row r="6202" spans="43:63" x14ac:dyDescent="0.2">
      <c r="AQ6202">
        <v>183</v>
      </c>
      <c r="AR6202">
        <v>8082</v>
      </c>
      <c r="AS6202" t="s">
        <v>36141</v>
      </c>
      <c r="AT6202" t="s">
        <v>937</v>
      </c>
      <c r="AU6202">
        <v>183</v>
      </c>
      <c r="AV6202">
        <v>8082</v>
      </c>
      <c r="AW6202" t="s">
        <v>29243</v>
      </c>
      <c r="AX6202" t="s">
        <v>937</v>
      </c>
      <c r="AY6202">
        <v>185</v>
      </c>
      <c r="AZ6202">
        <v>8082</v>
      </c>
      <c r="BA6202" t="s">
        <v>22395</v>
      </c>
      <c r="BB6202" t="s">
        <v>937</v>
      </c>
      <c r="BC6202">
        <v>185</v>
      </c>
      <c r="BD6202">
        <v>8082</v>
      </c>
      <c r="BE6202" t="s">
        <v>15547</v>
      </c>
      <c r="BF6202" t="s">
        <v>937</v>
      </c>
      <c r="BH6202">
        <v>191</v>
      </c>
      <c r="BI6202">
        <v>8082</v>
      </c>
      <c r="BJ6202" t="s">
        <v>8899</v>
      </c>
      <c r="BK6202" t="s">
        <v>937</v>
      </c>
    </row>
    <row r="6203" spans="43:63" x14ac:dyDescent="0.2">
      <c r="AQ6203">
        <v>183</v>
      </c>
      <c r="AR6203">
        <v>8083</v>
      </c>
      <c r="AS6203" t="s">
        <v>36142</v>
      </c>
      <c r="AT6203" t="s">
        <v>937</v>
      </c>
      <c r="AU6203">
        <v>183</v>
      </c>
      <c r="AV6203">
        <v>8083</v>
      </c>
      <c r="AW6203" t="s">
        <v>29244</v>
      </c>
      <c r="AX6203" t="s">
        <v>937</v>
      </c>
      <c r="AY6203">
        <v>185</v>
      </c>
      <c r="AZ6203">
        <v>8083</v>
      </c>
      <c r="BA6203" t="s">
        <v>22396</v>
      </c>
      <c r="BB6203" t="s">
        <v>936</v>
      </c>
      <c r="BC6203">
        <v>185</v>
      </c>
      <c r="BD6203">
        <v>8083</v>
      </c>
      <c r="BE6203" t="s">
        <v>15548</v>
      </c>
      <c r="BF6203" t="s">
        <v>936</v>
      </c>
      <c r="BH6203">
        <v>191</v>
      </c>
      <c r="BI6203">
        <v>8083</v>
      </c>
      <c r="BJ6203" t="s">
        <v>8900</v>
      </c>
      <c r="BK6203" t="s">
        <v>937</v>
      </c>
    </row>
    <row r="6204" spans="43:63" x14ac:dyDescent="0.2">
      <c r="AQ6204">
        <v>183</v>
      </c>
      <c r="AR6204">
        <v>8084</v>
      </c>
      <c r="AS6204" t="s">
        <v>36143</v>
      </c>
      <c r="AT6204" t="s">
        <v>937</v>
      </c>
      <c r="AU6204">
        <v>183</v>
      </c>
      <c r="AV6204">
        <v>8084</v>
      </c>
      <c r="AW6204" t="s">
        <v>29245</v>
      </c>
      <c r="AX6204" t="s">
        <v>937</v>
      </c>
      <c r="AY6204">
        <v>185</v>
      </c>
      <c r="AZ6204">
        <v>8084</v>
      </c>
      <c r="BA6204" t="s">
        <v>22397</v>
      </c>
      <c r="BB6204" t="s">
        <v>937</v>
      </c>
      <c r="BC6204">
        <v>185</v>
      </c>
      <c r="BD6204">
        <v>8084</v>
      </c>
      <c r="BE6204" t="s">
        <v>15549</v>
      </c>
      <c r="BF6204" t="s">
        <v>937</v>
      </c>
      <c r="BH6204">
        <v>191</v>
      </c>
      <c r="BI6204">
        <v>8084</v>
      </c>
      <c r="BJ6204" t="s">
        <v>8901</v>
      </c>
      <c r="BK6204" t="s">
        <v>937</v>
      </c>
    </row>
    <row r="6205" spans="43:63" x14ac:dyDescent="0.2">
      <c r="AQ6205">
        <v>184</v>
      </c>
      <c r="AR6205">
        <v>6010</v>
      </c>
      <c r="AS6205" t="s">
        <v>36144</v>
      </c>
      <c r="AT6205" t="s">
        <v>937</v>
      </c>
      <c r="AU6205">
        <v>185</v>
      </c>
      <c r="AV6205">
        <v>6010</v>
      </c>
      <c r="AW6205" t="s">
        <v>29246</v>
      </c>
      <c r="AX6205" t="s">
        <v>937</v>
      </c>
      <c r="AY6205">
        <v>186</v>
      </c>
      <c r="AZ6205">
        <v>6010</v>
      </c>
      <c r="BA6205" t="s">
        <v>22398</v>
      </c>
      <c r="BB6205" t="s">
        <v>937</v>
      </c>
      <c r="BC6205">
        <v>186</v>
      </c>
      <c r="BD6205">
        <v>6010</v>
      </c>
      <c r="BE6205" t="s">
        <v>15550</v>
      </c>
      <c r="BF6205" t="s">
        <v>937</v>
      </c>
      <c r="BH6205">
        <v>200</v>
      </c>
      <c r="BI6205">
        <v>6010</v>
      </c>
      <c r="BJ6205" t="s">
        <v>8902</v>
      </c>
      <c r="BK6205" t="s">
        <v>937</v>
      </c>
    </row>
    <row r="6206" spans="43:63" x14ac:dyDescent="0.2">
      <c r="AQ6206">
        <v>184</v>
      </c>
      <c r="AR6206">
        <v>6020</v>
      </c>
      <c r="AS6206" t="s">
        <v>36145</v>
      </c>
      <c r="AT6206" t="s">
        <v>937</v>
      </c>
      <c r="AU6206">
        <v>185</v>
      </c>
      <c r="AV6206">
        <v>6020</v>
      </c>
      <c r="AW6206" t="s">
        <v>29247</v>
      </c>
      <c r="AX6206" t="s">
        <v>937</v>
      </c>
      <c r="AY6206">
        <v>186</v>
      </c>
      <c r="AZ6206">
        <v>6020</v>
      </c>
      <c r="BA6206" t="s">
        <v>22399</v>
      </c>
      <c r="BB6206" t="s">
        <v>937</v>
      </c>
      <c r="BC6206">
        <v>186</v>
      </c>
      <c r="BD6206">
        <v>6020</v>
      </c>
      <c r="BE6206" t="s">
        <v>15551</v>
      </c>
      <c r="BF6206" t="s">
        <v>937</v>
      </c>
      <c r="BH6206">
        <v>200</v>
      </c>
      <c r="BI6206">
        <v>6020</v>
      </c>
      <c r="BJ6206" t="s">
        <v>8903</v>
      </c>
      <c r="BK6206" t="s">
        <v>937</v>
      </c>
    </row>
    <row r="6207" spans="43:63" x14ac:dyDescent="0.2">
      <c r="AQ6207">
        <v>184</v>
      </c>
      <c r="AR6207">
        <v>6030</v>
      </c>
      <c r="AS6207" t="s">
        <v>36146</v>
      </c>
      <c r="AT6207" t="s">
        <v>937</v>
      </c>
      <c r="AU6207">
        <v>185</v>
      </c>
      <c r="AV6207">
        <v>6030</v>
      </c>
      <c r="AW6207" t="s">
        <v>29248</v>
      </c>
      <c r="AX6207" t="s">
        <v>936</v>
      </c>
      <c r="AY6207">
        <v>186</v>
      </c>
      <c r="AZ6207">
        <v>6030</v>
      </c>
      <c r="BA6207" t="s">
        <v>22400</v>
      </c>
      <c r="BB6207" t="s">
        <v>937</v>
      </c>
      <c r="BC6207">
        <v>186</v>
      </c>
      <c r="BD6207">
        <v>6030</v>
      </c>
      <c r="BE6207" t="s">
        <v>15552</v>
      </c>
      <c r="BF6207" t="s">
        <v>937</v>
      </c>
      <c r="BH6207">
        <v>200</v>
      </c>
      <c r="BI6207">
        <v>6030</v>
      </c>
      <c r="BJ6207" t="s">
        <v>8904</v>
      </c>
      <c r="BK6207" t="s">
        <v>937</v>
      </c>
    </row>
    <row r="6208" spans="43:63" x14ac:dyDescent="0.2">
      <c r="AQ6208">
        <v>184</v>
      </c>
      <c r="AR6208">
        <v>6040</v>
      </c>
      <c r="AS6208" t="s">
        <v>36147</v>
      </c>
      <c r="AT6208" t="s">
        <v>937</v>
      </c>
      <c r="AU6208">
        <v>185</v>
      </c>
      <c r="AV6208">
        <v>6040</v>
      </c>
      <c r="AW6208" t="s">
        <v>29249</v>
      </c>
      <c r="AX6208" t="s">
        <v>936</v>
      </c>
      <c r="AY6208">
        <v>186</v>
      </c>
      <c r="AZ6208">
        <v>6040</v>
      </c>
      <c r="BA6208" t="s">
        <v>22401</v>
      </c>
      <c r="BB6208" t="s">
        <v>937</v>
      </c>
      <c r="BC6208">
        <v>186</v>
      </c>
      <c r="BD6208">
        <v>6040</v>
      </c>
      <c r="BE6208" t="s">
        <v>15553</v>
      </c>
      <c r="BF6208" t="s">
        <v>937</v>
      </c>
      <c r="BH6208">
        <v>200</v>
      </c>
      <c r="BI6208">
        <v>6040</v>
      </c>
      <c r="BJ6208" t="s">
        <v>8905</v>
      </c>
      <c r="BK6208" t="s">
        <v>937</v>
      </c>
    </row>
    <row r="6209" spans="43:63" x14ac:dyDescent="0.2">
      <c r="AQ6209">
        <v>184</v>
      </c>
      <c r="AR6209">
        <v>6070</v>
      </c>
      <c r="AS6209" t="s">
        <v>36148</v>
      </c>
      <c r="AT6209" t="s">
        <v>937</v>
      </c>
      <c r="AU6209">
        <v>185</v>
      </c>
      <c r="AV6209">
        <v>6070</v>
      </c>
      <c r="AW6209" t="s">
        <v>29250</v>
      </c>
      <c r="AX6209" t="s">
        <v>936</v>
      </c>
      <c r="AY6209">
        <v>186</v>
      </c>
      <c r="AZ6209">
        <v>6070</v>
      </c>
      <c r="BA6209" t="s">
        <v>22402</v>
      </c>
      <c r="BB6209" t="s">
        <v>936</v>
      </c>
      <c r="BC6209">
        <v>186</v>
      </c>
      <c r="BD6209">
        <v>6070</v>
      </c>
      <c r="BE6209" t="s">
        <v>15554</v>
      </c>
      <c r="BF6209" t="s">
        <v>936</v>
      </c>
      <c r="BH6209">
        <v>200</v>
      </c>
      <c r="BI6209">
        <v>6070</v>
      </c>
      <c r="BJ6209" t="s">
        <v>8906</v>
      </c>
      <c r="BK6209" t="s">
        <v>937</v>
      </c>
    </row>
    <row r="6210" spans="43:63" x14ac:dyDescent="0.2">
      <c r="AQ6210">
        <v>184</v>
      </c>
      <c r="AR6210">
        <v>6080</v>
      </c>
      <c r="AS6210" t="s">
        <v>36149</v>
      </c>
      <c r="AT6210" t="s">
        <v>937</v>
      </c>
      <c r="AU6210">
        <v>185</v>
      </c>
      <c r="AV6210">
        <v>6080</v>
      </c>
      <c r="AW6210" t="s">
        <v>29251</v>
      </c>
      <c r="AX6210" t="s">
        <v>936</v>
      </c>
      <c r="AY6210">
        <v>186</v>
      </c>
      <c r="AZ6210">
        <v>6080</v>
      </c>
      <c r="BA6210" t="s">
        <v>22403</v>
      </c>
      <c r="BB6210" t="s">
        <v>936</v>
      </c>
      <c r="BC6210">
        <v>186</v>
      </c>
      <c r="BD6210">
        <v>6080</v>
      </c>
      <c r="BE6210" t="s">
        <v>15555</v>
      </c>
      <c r="BF6210" t="s">
        <v>936</v>
      </c>
      <c r="BH6210">
        <v>200</v>
      </c>
      <c r="BI6210">
        <v>6080</v>
      </c>
      <c r="BJ6210" t="s">
        <v>8907</v>
      </c>
      <c r="BK6210" t="s">
        <v>937</v>
      </c>
    </row>
    <row r="6211" spans="43:63" x14ac:dyDescent="0.2">
      <c r="AQ6211">
        <v>184</v>
      </c>
      <c r="AR6211">
        <v>6090</v>
      </c>
      <c r="AS6211" t="s">
        <v>36150</v>
      </c>
      <c r="AT6211" t="s">
        <v>937</v>
      </c>
      <c r="AU6211">
        <v>185</v>
      </c>
      <c r="AV6211">
        <v>6090</v>
      </c>
      <c r="AW6211" t="s">
        <v>29252</v>
      </c>
      <c r="AX6211" t="s">
        <v>938</v>
      </c>
      <c r="AY6211">
        <v>186</v>
      </c>
      <c r="AZ6211">
        <v>6090</v>
      </c>
      <c r="BA6211" t="s">
        <v>22404</v>
      </c>
      <c r="BB6211" t="s">
        <v>938</v>
      </c>
      <c r="BC6211">
        <v>186</v>
      </c>
      <c r="BD6211">
        <v>6090</v>
      </c>
      <c r="BE6211" t="s">
        <v>15556</v>
      </c>
      <c r="BF6211" t="s">
        <v>938</v>
      </c>
      <c r="BH6211">
        <v>200</v>
      </c>
      <c r="BI6211">
        <v>6090</v>
      </c>
      <c r="BJ6211" t="s">
        <v>8908</v>
      </c>
      <c r="BK6211" t="s">
        <v>937</v>
      </c>
    </row>
    <row r="6212" spans="43:63" x14ac:dyDescent="0.2">
      <c r="AQ6212">
        <v>184</v>
      </c>
      <c r="AR6212">
        <v>6100</v>
      </c>
      <c r="AS6212" t="s">
        <v>36151</v>
      </c>
      <c r="AT6212" t="s">
        <v>937</v>
      </c>
      <c r="AU6212">
        <v>185</v>
      </c>
      <c r="AV6212">
        <v>6100</v>
      </c>
      <c r="AW6212" t="s">
        <v>29253</v>
      </c>
      <c r="AX6212" t="s">
        <v>937</v>
      </c>
      <c r="AY6212">
        <v>186</v>
      </c>
      <c r="AZ6212">
        <v>6100</v>
      </c>
      <c r="BA6212" t="s">
        <v>22405</v>
      </c>
      <c r="BB6212" t="s">
        <v>937</v>
      </c>
      <c r="BC6212">
        <v>186</v>
      </c>
      <c r="BD6212">
        <v>6100</v>
      </c>
      <c r="BE6212" t="s">
        <v>15557</v>
      </c>
      <c r="BF6212" t="s">
        <v>937</v>
      </c>
      <c r="BH6212">
        <v>200</v>
      </c>
      <c r="BI6212">
        <v>6100</v>
      </c>
      <c r="BJ6212" t="s">
        <v>8909</v>
      </c>
      <c r="BK6212" t="s">
        <v>937</v>
      </c>
    </row>
    <row r="6213" spans="43:63" x14ac:dyDescent="0.2">
      <c r="AQ6213">
        <v>184</v>
      </c>
      <c r="AR6213">
        <v>6101</v>
      </c>
      <c r="AS6213" t="s">
        <v>36152</v>
      </c>
      <c r="AT6213" t="s">
        <v>937</v>
      </c>
      <c r="AU6213">
        <v>185</v>
      </c>
      <c r="AV6213">
        <v>6101</v>
      </c>
      <c r="AW6213" t="s">
        <v>29254</v>
      </c>
      <c r="AX6213" t="s">
        <v>939</v>
      </c>
      <c r="AY6213">
        <v>186</v>
      </c>
      <c r="AZ6213">
        <v>6101</v>
      </c>
      <c r="BA6213" t="s">
        <v>22406</v>
      </c>
      <c r="BB6213" t="s">
        <v>937</v>
      </c>
      <c r="BC6213">
        <v>186</v>
      </c>
      <c r="BD6213">
        <v>6101</v>
      </c>
      <c r="BE6213" t="s">
        <v>15558</v>
      </c>
      <c r="BF6213" t="s">
        <v>937</v>
      </c>
      <c r="BH6213">
        <v>200</v>
      </c>
      <c r="BI6213">
        <v>6101</v>
      </c>
      <c r="BJ6213" t="s">
        <v>8910</v>
      </c>
      <c r="BK6213" t="s">
        <v>937</v>
      </c>
    </row>
    <row r="6214" spans="43:63" x14ac:dyDescent="0.2">
      <c r="AQ6214">
        <v>184</v>
      </c>
      <c r="AR6214">
        <v>6110</v>
      </c>
      <c r="AS6214" t="s">
        <v>36153</v>
      </c>
      <c r="AT6214" t="s">
        <v>937</v>
      </c>
      <c r="AU6214">
        <v>185</v>
      </c>
      <c r="AV6214">
        <v>6110</v>
      </c>
      <c r="AW6214" t="s">
        <v>29255</v>
      </c>
      <c r="AX6214" t="s">
        <v>936</v>
      </c>
      <c r="AY6214">
        <v>186</v>
      </c>
      <c r="AZ6214">
        <v>6110</v>
      </c>
      <c r="BA6214" t="s">
        <v>22407</v>
      </c>
      <c r="BB6214" t="s">
        <v>936</v>
      </c>
      <c r="BC6214">
        <v>186</v>
      </c>
      <c r="BD6214">
        <v>6110</v>
      </c>
      <c r="BE6214" t="s">
        <v>15559</v>
      </c>
      <c r="BF6214" t="s">
        <v>936</v>
      </c>
      <c r="BH6214">
        <v>200</v>
      </c>
      <c r="BI6214">
        <v>6110</v>
      </c>
      <c r="BJ6214" t="s">
        <v>8911</v>
      </c>
      <c r="BK6214" t="s">
        <v>937</v>
      </c>
    </row>
    <row r="6215" spans="43:63" x14ac:dyDescent="0.2">
      <c r="AQ6215">
        <v>184</v>
      </c>
      <c r="AR6215">
        <v>6130</v>
      </c>
      <c r="AS6215" t="s">
        <v>36154</v>
      </c>
      <c r="AT6215" t="s">
        <v>937</v>
      </c>
      <c r="AU6215">
        <v>185</v>
      </c>
      <c r="AV6215">
        <v>6130</v>
      </c>
      <c r="AW6215" t="s">
        <v>29256</v>
      </c>
      <c r="AX6215" t="s">
        <v>936</v>
      </c>
      <c r="AY6215">
        <v>186</v>
      </c>
      <c r="AZ6215">
        <v>6130</v>
      </c>
      <c r="BA6215" t="s">
        <v>22408</v>
      </c>
      <c r="BB6215" t="s">
        <v>937</v>
      </c>
      <c r="BC6215">
        <v>186</v>
      </c>
      <c r="BD6215">
        <v>6130</v>
      </c>
      <c r="BE6215" t="s">
        <v>15560</v>
      </c>
      <c r="BF6215" t="s">
        <v>937</v>
      </c>
      <c r="BH6215">
        <v>200</v>
      </c>
      <c r="BI6215">
        <v>6130</v>
      </c>
      <c r="BJ6215" t="s">
        <v>8912</v>
      </c>
      <c r="BK6215" t="s">
        <v>937</v>
      </c>
    </row>
    <row r="6216" spans="43:63" x14ac:dyDescent="0.2">
      <c r="AQ6216">
        <v>184</v>
      </c>
      <c r="AR6216">
        <v>6131</v>
      </c>
      <c r="AS6216" t="s">
        <v>36155</v>
      </c>
      <c r="AT6216" t="s">
        <v>937</v>
      </c>
      <c r="AU6216">
        <v>185</v>
      </c>
      <c r="AV6216">
        <v>6131</v>
      </c>
      <c r="AW6216" t="s">
        <v>29257</v>
      </c>
      <c r="AX6216" t="s">
        <v>939</v>
      </c>
      <c r="AY6216">
        <v>186</v>
      </c>
      <c r="AZ6216">
        <v>6131</v>
      </c>
      <c r="BA6216" t="s">
        <v>22409</v>
      </c>
      <c r="BB6216" t="s">
        <v>939</v>
      </c>
      <c r="BC6216">
        <v>186</v>
      </c>
      <c r="BD6216">
        <v>6131</v>
      </c>
      <c r="BE6216" t="s">
        <v>15561</v>
      </c>
      <c r="BF6216" t="s">
        <v>939</v>
      </c>
      <c r="BH6216">
        <v>200</v>
      </c>
      <c r="BI6216">
        <v>6131</v>
      </c>
      <c r="BJ6216" t="s">
        <v>8913</v>
      </c>
      <c r="BK6216" t="s">
        <v>937</v>
      </c>
    </row>
    <row r="6217" spans="43:63" x14ac:dyDescent="0.2">
      <c r="AQ6217">
        <v>184</v>
      </c>
      <c r="AR6217">
        <v>6140</v>
      </c>
      <c r="AS6217" t="s">
        <v>36156</v>
      </c>
      <c r="AT6217" t="s">
        <v>937</v>
      </c>
      <c r="AU6217">
        <v>185</v>
      </c>
      <c r="AV6217">
        <v>6140</v>
      </c>
      <c r="AW6217" t="s">
        <v>29258</v>
      </c>
      <c r="AX6217" t="s">
        <v>936</v>
      </c>
      <c r="AY6217">
        <v>186</v>
      </c>
      <c r="AZ6217">
        <v>6140</v>
      </c>
      <c r="BA6217" t="s">
        <v>22410</v>
      </c>
      <c r="BB6217" t="s">
        <v>937</v>
      </c>
      <c r="BC6217">
        <v>186</v>
      </c>
      <c r="BD6217">
        <v>6140</v>
      </c>
      <c r="BE6217" t="s">
        <v>15562</v>
      </c>
      <c r="BF6217" t="s">
        <v>937</v>
      </c>
      <c r="BH6217">
        <v>200</v>
      </c>
      <c r="BI6217">
        <v>6140</v>
      </c>
      <c r="BJ6217" t="s">
        <v>8914</v>
      </c>
      <c r="BK6217" t="s">
        <v>937</v>
      </c>
    </row>
    <row r="6218" spans="43:63" x14ac:dyDescent="0.2">
      <c r="AQ6218">
        <v>184</v>
      </c>
      <c r="AR6218">
        <v>6150</v>
      </c>
      <c r="AS6218" t="s">
        <v>36157</v>
      </c>
      <c r="AT6218" t="s">
        <v>937</v>
      </c>
      <c r="AU6218">
        <v>185</v>
      </c>
      <c r="AV6218">
        <v>6150</v>
      </c>
      <c r="AW6218" t="s">
        <v>29259</v>
      </c>
      <c r="AX6218" t="s">
        <v>936</v>
      </c>
      <c r="AY6218">
        <v>186</v>
      </c>
      <c r="AZ6218">
        <v>6150</v>
      </c>
      <c r="BA6218" t="s">
        <v>22411</v>
      </c>
      <c r="BB6218" t="s">
        <v>939</v>
      </c>
      <c r="BC6218">
        <v>186</v>
      </c>
      <c r="BD6218">
        <v>6150</v>
      </c>
      <c r="BE6218" t="s">
        <v>15563</v>
      </c>
      <c r="BF6218" t="s">
        <v>939</v>
      </c>
      <c r="BH6218">
        <v>200</v>
      </c>
      <c r="BI6218">
        <v>6150</v>
      </c>
      <c r="BJ6218" t="s">
        <v>8915</v>
      </c>
      <c r="BK6218" t="s">
        <v>937</v>
      </c>
    </row>
    <row r="6219" spans="43:63" x14ac:dyDescent="0.2">
      <c r="AQ6219">
        <v>184</v>
      </c>
      <c r="AR6219">
        <v>6160</v>
      </c>
      <c r="AS6219" t="s">
        <v>36158</v>
      </c>
      <c r="AT6219" t="s">
        <v>937</v>
      </c>
      <c r="AU6219">
        <v>185</v>
      </c>
      <c r="AV6219">
        <v>6160</v>
      </c>
      <c r="AW6219" t="s">
        <v>29260</v>
      </c>
      <c r="AX6219" t="s">
        <v>936</v>
      </c>
      <c r="AY6219">
        <v>186</v>
      </c>
      <c r="AZ6219">
        <v>6160</v>
      </c>
      <c r="BA6219" t="s">
        <v>22412</v>
      </c>
      <c r="BB6219" t="s">
        <v>937</v>
      </c>
      <c r="BC6219">
        <v>186</v>
      </c>
      <c r="BD6219">
        <v>6160</v>
      </c>
      <c r="BE6219" t="s">
        <v>15564</v>
      </c>
      <c r="BF6219" t="s">
        <v>939</v>
      </c>
      <c r="BH6219">
        <v>200</v>
      </c>
      <c r="BI6219">
        <v>6160</v>
      </c>
      <c r="BJ6219" t="s">
        <v>8916</v>
      </c>
      <c r="BK6219" t="s">
        <v>937</v>
      </c>
    </row>
    <row r="6220" spans="43:63" x14ac:dyDescent="0.2">
      <c r="AQ6220">
        <v>184</v>
      </c>
      <c r="AR6220">
        <v>6170</v>
      </c>
      <c r="AS6220" t="s">
        <v>36159</v>
      </c>
      <c r="AT6220" t="s">
        <v>937</v>
      </c>
      <c r="AU6220">
        <v>185</v>
      </c>
      <c r="AV6220">
        <v>6170</v>
      </c>
      <c r="AW6220" t="s">
        <v>29261</v>
      </c>
      <c r="AX6220" t="s">
        <v>936</v>
      </c>
      <c r="AY6220">
        <v>186</v>
      </c>
      <c r="AZ6220">
        <v>6170</v>
      </c>
      <c r="BA6220" t="s">
        <v>22413</v>
      </c>
      <c r="BB6220" t="s">
        <v>937</v>
      </c>
      <c r="BC6220">
        <v>186</v>
      </c>
      <c r="BD6220">
        <v>6170</v>
      </c>
      <c r="BE6220" t="s">
        <v>15565</v>
      </c>
      <c r="BF6220" t="s">
        <v>937</v>
      </c>
      <c r="BH6220">
        <v>200</v>
      </c>
      <c r="BI6220">
        <v>6170</v>
      </c>
      <c r="BJ6220" t="s">
        <v>8917</v>
      </c>
      <c r="BK6220" t="s">
        <v>937</v>
      </c>
    </row>
    <row r="6221" spans="43:63" x14ac:dyDescent="0.2">
      <c r="AQ6221">
        <v>184</v>
      </c>
      <c r="AR6221">
        <v>6180</v>
      </c>
      <c r="AS6221" t="s">
        <v>36160</v>
      </c>
      <c r="AT6221" t="s">
        <v>937</v>
      </c>
      <c r="AU6221">
        <v>185</v>
      </c>
      <c r="AV6221">
        <v>6180</v>
      </c>
      <c r="AW6221" t="s">
        <v>29262</v>
      </c>
      <c r="AX6221" t="s">
        <v>936</v>
      </c>
      <c r="AY6221">
        <v>186</v>
      </c>
      <c r="AZ6221">
        <v>6180</v>
      </c>
      <c r="BA6221" t="s">
        <v>22414</v>
      </c>
      <c r="BB6221" t="s">
        <v>939</v>
      </c>
      <c r="BC6221">
        <v>186</v>
      </c>
      <c r="BD6221">
        <v>6180</v>
      </c>
      <c r="BE6221" t="s">
        <v>15566</v>
      </c>
      <c r="BF6221" t="s">
        <v>939</v>
      </c>
      <c r="BH6221">
        <v>200</v>
      </c>
      <c r="BI6221">
        <v>6180</v>
      </c>
      <c r="BJ6221" t="s">
        <v>8918</v>
      </c>
      <c r="BK6221" t="s">
        <v>937</v>
      </c>
    </row>
    <row r="6222" spans="43:63" x14ac:dyDescent="0.2">
      <c r="AQ6222">
        <v>184</v>
      </c>
      <c r="AR6222">
        <v>6190</v>
      </c>
      <c r="AS6222" t="s">
        <v>36161</v>
      </c>
      <c r="AT6222" t="s">
        <v>937</v>
      </c>
      <c r="AU6222">
        <v>185</v>
      </c>
      <c r="AV6222">
        <v>6190</v>
      </c>
      <c r="AW6222" t="s">
        <v>29263</v>
      </c>
      <c r="AX6222" t="s">
        <v>936</v>
      </c>
      <c r="AY6222">
        <v>186</v>
      </c>
      <c r="AZ6222">
        <v>6190</v>
      </c>
      <c r="BA6222" t="s">
        <v>22415</v>
      </c>
      <c r="BB6222" t="s">
        <v>937</v>
      </c>
      <c r="BC6222">
        <v>186</v>
      </c>
      <c r="BD6222">
        <v>6190</v>
      </c>
      <c r="BE6222" t="s">
        <v>15567</v>
      </c>
      <c r="BF6222" t="s">
        <v>937</v>
      </c>
      <c r="BH6222">
        <v>200</v>
      </c>
      <c r="BI6222">
        <v>6190</v>
      </c>
      <c r="BJ6222" t="s">
        <v>8919</v>
      </c>
      <c r="BK6222" t="s">
        <v>937</v>
      </c>
    </row>
    <row r="6223" spans="43:63" x14ac:dyDescent="0.2">
      <c r="AQ6223">
        <v>184</v>
      </c>
      <c r="AR6223">
        <v>6200</v>
      </c>
      <c r="AS6223" t="s">
        <v>36162</v>
      </c>
      <c r="AT6223" t="s">
        <v>937</v>
      </c>
      <c r="AU6223">
        <v>185</v>
      </c>
      <c r="AV6223">
        <v>6200</v>
      </c>
      <c r="AW6223" t="s">
        <v>29264</v>
      </c>
      <c r="AX6223" t="s">
        <v>936</v>
      </c>
      <c r="AY6223">
        <v>186</v>
      </c>
      <c r="AZ6223">
        <v>6200</v>
      </c>
      <c r="BA6223" t="s">
        <v>22416</v>
      </c>
      <c r="BB6223" t="s">
        <v>937</v>
      </c>
      <c r="BC6223">
        <v>186</v>
      </c>
      <c r="BD6223">
        <v>6200</v>
      </c>
      <c r="BE6223" t="s">
        <v>15568</v>
      </c>
      <c r="BF6223" t="s">
        <v>937</v>
      </c>
      <c r="BH6223">
        <v>200</v>
      </c>
      <c r="BI6223">
        <v>6200</v>
      </c>
      <c r="BJ6223" t="s">
        <v>8920</v>
      </c>
      <c r="BK6223" t="s">
        <v>937</v>
      </c>
    </row>
    <row r="6224" spans="43:63" x14ac:dyDescent="0.2">
      <c r="AQ6224">
        <v>184</v>
      </c>
      <c r="AR6224">
        <v>6210</v>
      </c>
      <c r="AS6224" t="s">
        <v>36163</v>
      </c>
      <c r="AT6224" t="s">
        <v>939</v>
      </c>
      <c r="AU6224">
        <v>185</v>
      </c>
      <c r="AV6224">
        <v>6210</v>
      </c>
      <c r="AW6224" t="s">
        <v>29265</v>
      </c>
      <c r="AX6224" t="s">
        <v>936</v>
      </c>
      <c r="AY6224">
        <v>186</v>
      </c>
      <c r="AZ6224">
        <v>6210</v>
      </c>
      <c r="BA6224" t="s">
        <v>22417</v>
      </c>
      <c r="BB6224" t="s">
        <v>936</v>
      </c>
      <c r="BC6224">
        <v>186</v>
      </c>
      <c r="BD6224">
        <v>6210</v>
      </c>
      <c r="BE6224" t="s">
        <v>15569</v>
      </c>
      <c r="BF6224" t="s">
        <v>936</v>
      </c>
      <c r="BH6224">
        <v>200</v>
      </c>
      <c r="BI6224">
        <v>6210</v>
      </c>
      <c r="BJ6224" t="s">
        <v>8921</v>
      </c>
      <c r="BK6224" t="s">
        <v>936</v>
      </c>
    </row>
    <row r="6225" spans="43:63" x14ac:dyDescent="0.2">
      <c r="AQ6225">
        <v>184</v>
      </c>
      <c r="AR6225">
        <v>6240</v>
      </c>
      <c r="AS6225" t="s">
        <v>36164</v>
      </c>
      <c r="AT6225" t="s">
        <v>937</v>
      </c>
      <c r="AU6225">
        <v>185</v>
      </c>
      <c r="AV6225">
        <v>6240</v>
      </c>
      <c r="AW6225" t="s">
        <v>29266</v>
      </c>
      <c r="AX6225" t="s">
        <v>936</v>
      </c>
      <c r="AY6225">
        <v>186</v>
      </c>
      <c r="AZ6225">
        <v>6240</v>
      </c>
      <c r="BA6225" t="s">
        <v>22418</v>
      </c>
      <c r="BB6225" t="s">
        <v>939</v>
      </c>
      <c r="BC6225">
        <v>186</v>
      </c>
      <c r="BD6225">
        <v>6240</v>
      </c>
      <c r="BE6225" t="s">
        <v>15570</v>
      </c>
      <c r="BF6225" t="s">
        <v>939</v>
      </c>
      <c r="BH6225">
        <v>200</v>
      </c>
      <c r="BI6225">
        <v>6240</v>
      </c>
      <c r="BJ6225" t="s">
        <v>8922</v>
      </c>
      <c r="BK6225" t="s">
        <v>937</v>
      </c>
    </row>
    <row r="6226" spans="43:63" x14ac:dyDescent="0.2">
      <c r="AQ6226">
        <v>184</v>
      </c>
      <c r="AR6226">
        <v>6250</v>
      </c>
      <c r="AS6226" t="s">
        <v>36165</v>
      </c>
      <c r="AT6226" t="s">
        <v>936</v>
      </c>
      <c r="AU6226">
        <v>185</v>
      </c>
      <c r="AV6226">
        <v>6250</v>
      </c>
      <c r="AW6226" t="s">
        <v>29267</v>
      </c>
      <c r="AX6226" t="s">
        <v>936</v>
      </c>
      <c r="AY6226">
        <v>186</v>
      </c>
      <c r="AZ6226">
        <v>6250</v>
      </c>
      <c r="BA6226" t="s">
        <v>22419</v>
      </c>
      <c r="BB6226" t="s">
        <v>936</v>
      </c>
      <c r="BC6226">
        <v>186</v>
      </c>
      <c r="BD6226">
        <v>6250</v>
      </c>
      <c r="BE6226" t="s">
        <v>15571</v>
      </c>
      <c r="BF6226" t="s">
        <v>936</v>
      </c>
      <c r="BH6226">
        <v>200</v>
      </c>
      <c r="BI6226">
        <v>6250</v>
      </c>
      <c r="BJ6226" t="s">
        <v>8923</v>
      </c>
      <c r="BK6226" t="s">
        <v>937</v>
      </c>
    </row>
    <row r="6227" spans="43:63" x14ac:dyDescent="0.2">
      <c r="AQ6227">
        <v>184</v>
      </c>
      <c r="AR6227">
        <v>6256</v>
      </c>
      <c r="AS6227" t="s">
        <v>36166</v>
      </c>
      <c r="AT6227" t="s">
        <v>936</v>
      </c>
      <c r="AU6227">
        <v>185</v>
      </c>
      <c r="AV6227">
        <v>6256</v>
      </c>
      <c r="AW6227" t="s">
        <v>29268</v>
      </c>
      <c r="AX6227" t="s">
        <v>936</v>
      </c>
      <c r="AY6227">
        <v>186</v>
      </c>
      <c r="AZ6227">
        <v>6256</v>
      </c>
      <c r="BA6227" t="s">
        <v>22420</v>
      </c>
      <c r="BB6227" t="s">
        <v>936</v>
      </c>
      <c r="BC6227">
        <v>186</v>
      </c>
      <c r="BD6227">
        <v>6256</v>
      </c>
      <c r="BE6227" t="s">
        <v>15572</v>
      </c>
      <c r="BF6227" t="s">
        <v>936</v>
      </c>
      <c r="BH6227">
        <v>200</v>
      </c>
      <c r="BI6227">
        <v>6256</v>
      </c>
      <c r="BJ6227" t="s">
        <v>8924</v>
      </c>
      <c r="BK6227" t="s">
        <v>937</v>
      </c>
    </row>
    <row r="6228" spans="43:63" x14ac:dyDescent="0.2">
      <c r="AQ6228">
        <v>184</v>
      </c>
      <c r="AR6228">
        <v>6260</v>
      </c>
      <c r="AS6228" t="s">
        <v>36167</v>
      </c>
      <c r="AT6228" t="s">
        <v>937</v>
      </c>
      <c r="AU6228">
        <v>185</v>
      </c>
      <c r="AV6228">
        <v>6260</v>
      </c>
      <c r="AW6228" t="s">
        <v>29269</v>
      </c>
      <c r="AX6228" t="s">
        <v>936</v>
      </c>
      <c r="AY6228">
        <v>186</v>
      </c>
      <c r="AZ6228">
        <v>6260</v>
      </c>
      <c r="BA6228" t="s">
        <v>22421</v>
      </c>
      <c r="BB6228" t="s">
        <v>937</v>
      </c>
      <c r="BC6228">
        <v>186</v>
      </c>
      <c r="BD6228">
        <v>6260</v>
      </c>
      <c r="BE6228" t="s">
        <v>15573</v>
      </c>
      <c r="BF6228" t="s">
        <v>937</v>
      </c>
      <c r="BH6228">
        <v>200</v>
      </c>
      <c r="BI6228">
        <v>6260</v>
      </c>
      <c r="BJ6228" t="s">
        <v>8925</v>
      </c>
      <c r="BK6228" t="s">
        <v>937</v>
      </c>
    </row>
    <row r="6229" spans="43:63" x14ac:dyDescent="0.2">
      <c r="AQ6229">
        <v>184</v>
      </c>
      <c r="AR6229">
        <v>6270</v>
      </c>
      <c r="AS6229" t="s">
        <v>36168</v>
      </c>
      <c r="AT6229" t="s">
        <v>937</v>
      </c>
      <c r="AU6229">
        <v>185</v>
      </c>
      <c r="AV6229">
        <v>6270</v>
      </c>
      <c r="AW6229" t="s">
        <v>29270</v>
      </c>
      <c r="AX6229" t="s">
        <v>936</v>
      </c>
      <c r="AY6229">
        <v>186</v>
      </c>
      <c r="AZ6229">
        <v>6270</v>
      </c>
      <c r="BA6229" t="s">
        <v>22422</v>
      </c>
      <c r="BB6229" t="s">
        <v>937</v>
      </c>
      <c r="BC6229">
        <v>186</v>
      </c>
      <c r="BD6229">
        <v>6270</v>
      </c>
      <c r="BE6229" t="s">
        <v>15574</v>
      </c>
      <c r="BF6229" t="s">
        <v>937</v>
      </c>
      <c r="BH6229">
        <v>200</v>
      </c>
      <c r="BI6229">
        <v>6270</v>
      </c>
      <c r="BJ6229" t="s">
        <v>8926</v>
      </c>
      <c r="BK6229" t="s">
        <v>937</v>
      </c>
    </row>
    <row r="6230" spans="43:63" x14ac:dyDescent="0.2">
      <c r="AQ6230">
        <v>184</v>
      </c>
      <c r="AR6230">
        <v>6280</v>
      </c>
      <c r="AS6230" t="s">
        <v>36169</v>
      </c>
      <c r="AT6230" t="s">
        <v>937</v>
      </c>
      <c r="AU6230">
        <v>185</v>
      </c>
      <c r="AV6230">
        <v>6280</v>
      </c>
      <c r="AW6230" t="s">
        <v>29271</v>
      </c>
      <c r="AX6230" t="s">
        <v>936</v>
      </c>
      <c r="AY6230">
        <v>186</v>
      </c>
      <c r="AZ6230">
        <v>6280</v>
      </c>
      <c r="BA6230" t="s">
        <v>22423</v>
      </c>
      <c r="BB6230" t="s">
        <v>936</v>
      </c>
      <c r="BC6230">
        <v>186</v>
      </c>
      <c r="BD6230">
        <v>6280</v>
      </c>
      <c r="BE6230" t="s">
        <v>15575</v>
      </c>
      <c r="BF6230" t="s">
        <v>936</v>
      </c>
      <c r="BH6230">
        <v>200</v>
      </c>
      <c r="BI6230">
        <v>6280</v>
      </c>
      <c r="BJ6230" t="s">
        <v>8927</v>
      </c>
      <c r="BK6230" t="s">
        <v>937</v>
      </c>
    </row>
    <row r="6231" spans="43:63" x14ac:dyDescent="0.2">
      <c r="AQ6231">
        <v>184</v>
      </c>
      <c r="AR6231">
        <v>6290</v>
      </c>
      <c r="AS6231" t="s">
        <v>36170</v>
      </c>
      <c r="AT6231" t="s">
        <v>937</v>
      </c>
      <c r="AU6231">
        <v>185</v>
      </c>
      <c r="AV6231">
        <v>6290</v>
      </c>
      <c r="AW6231" t="s">
        <v>29272</v>
      </c>
      <c r="AX6231" t="s">
        <v>936</v>
      </c>
      <c r="AY6231">
        <v>186</v>
      </c>
      <c r="AZ6231">
        <v>6290</v>
      </c>
      <c r="BA6231" t="s">
        <v>22424</v>
      </c>
      <c r="BB6231" t="s">
        <v>937</v>
      </c>
      <c r="BC6231">
        <v>186</v>
      </c>
      <c r="BD6231">
        <v>6290</v>
      </c>
      <c r="BE6231" t="s">
        <v>15576</v>
      </c>
      <c r="BF6231" t="s">
        <v>937</v>
      </c>
      <c r="BH6231">
        <v>200</v>
      </c>
      <c r="BI6231">
        <v>6290</v>
      </c>
      <c r="BJ6231" t="s">
        <v>8928</v>
      </c>
      <c r="BK6231" t="s">
        <v>937</v>
      </c>
    </row>
    <row r="6232" spans="43:63" x14ac:dyDescent="0.2">
      <c r="AQ6232">
        <v>184</v>
      </c>
      <c r="AR6232">
        <v>6300</v>
      </c>
      <c r="AS6232" t="s">
        <v>36171</v>
      </c>
      <c r="AT6232" t="s">
        <v>937</v>
      </c>
      <c r="AU6232">
        <v>185</v>
      </c>
      <c r="AV6232">
        <v>6300</v>
      </c>
      <c r="AW6232" t="s">
        <v>29273</v>
      </c>
      <c r="AX6232" t="s">
        <v>936</v>
      </c>
      <c r="AY6232">
        <v>186</v>
      </c>
      <c r="AZ6232">
        <v>6300</v>
      </c>
      <c r="BA6232" t="s">
        <v>22425</v>
      </c>
      <c r="BB6232" t="s">
        <v>936</v>
      </c>
      <c r="BC6232">
        <v>186</v>
      </c>
      <c r="BD6232">
        <v>6300</v>
      </c>
      <c r="BE6232" t="s">
        <v>15577</v>
      </c>
      <c r="BF6232" t="s">
        <v>936</v>
      </c>
      <c r="BH6232">
        <v>200</v>
      </c>
      <c r="BI6232">
        <v>6300</v>
      </c>
      <c r="BJ6232" t="s">
        <v>8929</v>
      </c>
      <c r="BK6232" t="s">
        <v>936</v>
      </c>
    </row>
    <row r="6233" spans="43:63" x14ac:dyDescent="0.2">
      <c r="AQ6233">
        <v>184</v>
      </c>
      <c r="AR6233">
        <v>6310</v>
      </c>
      <c r="AS6233" t="s">
        <v>36172</v>
      </c>
      <c r="AT6233" t="s">
        <v>937</v>
      </c>
      <c r="AU6233">
        <v>185</v>
      </c>
      <c r="AV6233">
        <v>6310</v>
      </c>
      <c r="AW6233" t="s">
        <v>29274</v>
      </c>
      <c r="AX6233" t="s">
        <v>936</v>
      </c>
      <c r="AY6233">
        <v>186</v>
      </c>
      <c r="AZ6233">
        <v>6310</v>
      </c>
      <c r="BA6233" t="s">
        <v>22426</v>
      </c>
      <c r="BB6233" t="s">
        <v>936</v>
      </c>
      <c r="BC6233">
        <v>186</v>
      </c>
      <c r="BD6233">
        <v>6310</v>
      </c>
      <c r="BE6233" t="s">
        <v>15578</v>
      </c>
      <c r="BF6233" t="s">
        <v>936</v>
      </c>
      <c r="BH6233">
        <v>200</v>
      </c>
      <c r="BI6233">
        <v>6310</v>
      </c>
      <c r="BJ6233" t="s">
        <v>8930</v>
      </c>
      <c r="BK6233" t="s">
        <v>937</v>
      </c>
    </row>
    <row r="6234" spans="43:63" x14ac:dyDescent="0.2">
      <c r="AQ6234">
        <v>184</v>
      </c>
      <c r="AR6234">
        <v>6320</v>
      </c>
      <c r="AS6234" t="s">
        <v>36173</v>
      </c>
      <c r="AT6234" t="s">
        <v>937</v>
      </c>
      <c r="AU6234">
        <v>185</v>
      </c>
      <c r="AV6234">
        <v>6320</v>
      </c>
      <c r="AW6234" t="s">
        <v>29275</v>
      </c>
      <c r="AX6234" t="s">
        <v>936</v>
      </c>
      <c r="AY6234">
        <v>186</v>
      </c>
      <c r="AZ6234">
        <v>6320</v>
      </c>
      <c r="BA6234" t="s">
        <v>22427</v>
      </c>
      <c r="BB6234" t="s">
        <v>936</v>
      </c>
      <c r="BC6234">
        <v>186</v>
      </c>
      <c r="BD6234">
        <v>6320</v>
      </c>
      <c r="BE6234" t="s">
        <v>15579</v>
      </c>
      <c r="BF6234" t="s">
        <v>936</v>
      </c>
      <c r="BH6234">
        <v>200</v>
      </c>
      <c r="BI6234">
        <v>6320</v>
      </c>
      <c r="BJ6234" t="s">
        <v>8931</v>
      </c>
      <c r="BK6234" t="s">
        <v>937</v>
      </c>
    </row>
    <row r="6235" spans="43:63" x14ac:dyDescent="0.2">
      <c r="AQ6235">
        <v>184</v>
      </c>
      <c r="AR6235">
        <v>6330</v>
      </c>
      <c r="AS6235" t="s">
        <v>36174</v>
      </c>
      <c r="AT6235" t="s">
        <v>936</v>
      </c>
      <c r="AU6235">
        <v>185</v>
      </c>
      <c r="AV6235">
        <v>6330</v>
      </c>
      <c r="AW6235" t="s">
        <v>29276</v>
      </c>
      <c r="AX6235" t="s">
        <v>936</v>
      </c>
      <c r="AY6235">
        <v>186</v>
      </c>
      <c r="AZ6235">
        <v>6330</v>
      </c>
      <c r="BA6235" t="s">
        <v>22428</v>
      </c>
      <c r="BB6235" t="s">
        <v>936</v>
      </c>
      <c r="BC6235">
        <v>186</v>
      </c>
      <c r="BD6235">
        <v>6330</v>
      </c>
      <c r="BE6235" t="s">
        <v>15580</v>
      </c>
      <c r="BF6235" t="s">
        <v>936</v>
      </c>
      <c r="BH6235">
        <v>200</v>
      </c>
      <c r="BI6235">
        <v>6330</v>
      </c>
      <c r="BJ6235" t="s">
        <v>8932</v>
      </c>
      <c r="BK6235" t="s">
        <v>937</v>
      </c>
    </row>
    <row r="6236" spans="43:63" x14ac:dyDescent="0.2">
      <c r="AQ6236">
        <v>184</v>
      </c>
      <c r="AR6236">
        <v>6340</v>
      </c>
      <c r="AS6236" t="s">
        <v>36175</v>
      </c>
      <c r="AT6236" t="s">
        <v>937</v>
      </c>
      <c r="AU6236">
        <v>185</v>
      </c>
      <c r="AV6236">
        <v>6340</v>
      </c>
      <c r="AW6236" t="s">
        <v>29277</v>
      </c>
      <c r="AX6236" t="s">
        <v>936</v>
      </c>
      <c r="AY6236">
        <v>186</v>
      </c>
      <c r="AZ6236">
        <v>6340</v>
      </c>
      <c r="BA6236" t="s">
        <v>22429</v>
      </c>
      <c r="BB6236" t="s">
        <v>936</v>
      </c>
      <c r="BC6236">
        <v>186</v>
      </c>
      <c r="BD6236">
        <v>6340</v>
      </c>
      <c r="BE6236" t="s">
        <v>15581</v>
      </c>
      <c r="BF6236" t="s">
        <v>936</v>
      </c>
      <c r="BH6236">
        <v>200</v>
      </c>
      <c r="BI6236">
        <v>6340</v>
      </c>
      <c r="BJ6236" t="s">
        <v>8933</v>
      </c>
      <c r="BK6236" t="s">
        <v>937</v>
      </c>
    </row>
    <row r="6237" spans="43:63" x14ac:dyDescent="0.2">
      <c r="AQ6237">
        <v>184</v>
      </c>
      <c r="AR6237">
        <v>6350</v>
      </c>
      <c r="AS6237" t="s">
        <v>36176</v>
      </c>
      <c r="AT6237" t="s">
        <v>937</v>
      </c>
      <c r="AU6237">
        <v>185</v>
      </c>
      <c r="AV6237">
        <v>6350</v>
      </c>
      <c r="AW6237" t="s">
        <v>29278</v>
      </c>
      <c r="AX6237" t="s">
        <v>936</v>
      </c>
      <c r="AY6237">
        <v>186</v>
      </c>
      <c r="AZ6237">
        <v>6350</v>
      </c>
      <c r="BA6237" t="s">
        <v>22430</v>
      </c>
      <c r="BB6237" t="s">
        <v>936</v>
      </c>
      <c r="BC6237">
        <v>186</v>
      </c>
      <c r="BD6237">
        <v>6350</v>
      </c>
      <c r="BE6237" t="s">
        <v>15582</v>
      </c>
      <c r="BF6237" t="s">
        <v>936</v>
      </c>
      <c r="BH6237">
        <v>200</v>
      </c>
      <c r="BI6237">
        <v>6350</v>
      </c>
      <c r="BJ6237" t="s">
        <v>8934</v>
      </c>
      <c r="BK6237" t="s">
        <v>937</v>
      </c>
    </row>
    <row r="6238" spans="43:63" x14ac:dyDescent="0.2">
      <c r="AQ6238">
        <v>184</v>
      </c>
      <c r="AR6238">
        <v>6360</v>
      </c>
      <c r="AS6238" t="s">
        <v>36177</v>
      </c>
      <c r="AT6238" t="s">
        <v>939</v>
      </c>
      <c r="AU6238">
        <v>185</v>
      </c>
      <c r="AV6238">
        <v>6360</v>
      </c>
      <c r="AW6238" t="s">
        <v>29279</v>
      </c>
      <c r="AX6238" t="s">
        <v>936</v>
      </c>
      <c r="AY6238">
        <v>186</v>
      </c>
      <c r="AZ6238">
        <v>6360</v>
      </c>
      <c r="BA6238" t="s">
        <v>22431</v>
      </c>
      <c r="BB6238" t="s">
        <v>936</v>
      </c>
      <c r="BC6238">
        <v>186</v>
      </c>
      <c r="BD6238">
        <v>6360</v>
      </c>
      <c r="BE6238" t="s">
        <v>15583</v>
      </c>
      <c r="BF6238" t="s">
        <v>936</v>
      </c>
      <c r="BH6238">
        <v>200</v>
      </c>
      <c r="BI6238">
        <v>6360</v>
      </c>
      <c r="BJ6238" t="s">
        <v>8935</v>
      </c>
      <c r="BK6238" t="s">
        <v>938</v>
      </c>
    </row>
    <row r="6239" spans="43:63" x14ac:dyDescent="0.2">
      <c r="AQ6239">
        <v>184</v>
      </c>
      <c r="AR6239">
        <v>7205</v>
      </c>
      <c r="AS6239" t="s">
        <v>36178</v>
      </c>
      <c r="AT6239" t="s">
        <v>937</v>
      </c>
      <c r="AU6239">
        <v>185</v>
      </c>
      <c r="AV6239">
        <v>7205</v>
      </c>
      <c r="AW6239" t="s">
        <v>29280</v>
      </c>
      <c r="AX6239" t="s">
        <v>937</v>
      </c>
      <c r="AY6239">
        <v>186</v>
      </c>
      <c r="AZ6239">
        <v>7205</v>
      </c>
      <c r="BA6239" t="s">
        <v>22432</v>
      </c>
      <c r="BB6239" t="s">
        <v>936</v>
      </c>
      <c r="BC6239">
        <v>186</v>
      </c>
      <c r="BD6239">
        <v>7205</v>
      </c>
      <c r="BE6239" t="s">
        <v>15584</v>
      </c>
      <c r="BF6239" t="s">
        <v>936</v>
      </c>
      <c r="BH6239">
        <v>200</v>
      </c>
      <c r="BI6239">
        <v>7205</v>
      </c>
      <c r="BJ6239" t="s">
        <v>8936</v>
      </c>
      <c r="BK6239" t="s">
        <v>937</v>
      </c>
    </row>
    <row r="6240" spans="43:63" x14ac:dyDescent="0.2">
      <c r="AQ6240">
        <v>184</v>
      </c>
      <c r="AR6240">
        <v>7206</v>
      </c>
      <c r="AS6240" t="s">
        <v>36179</v>
      </c>
      <c r="AT6240" t="s">
        <v>937</v>
      </c>
      <c r="AU6240">
        <v>185</v>
      </c>
      <c r="AV6240">
        <v>7206</v>
      </c>
      <c r="AW6240" t="s">
        <v>29281</v>
      </c>
      <c r="AX6240" t="s">
        <v>936</v>
      </c>
      <c r="AY6240">
        <v>186</v>
      </c>
      <c r="AZ6240">
        <v>7206</v>
      </c>
      <c r="BA6240" t="s">
        <v>22433</v>
      </c>
      <c r="BB6240" t="s">
        <v>936</v>
      </c>
      <c r="BC6240">
        <v>186</v>
      </c>
      <c r="BD6240">
        <v>7206</v>
      </c>
      <c r="BE6240" t="s">
        <v>15585</v>
      </c>
      <c r="BF6240" t="s">
        <v>936</v>
      </c>
      <c r="BH6240">
        <v>200</v>
      </c>
      <c r="BI6240">
        <v>7206</v>
      </c>
      <c r="BJ6240" t="s">
        <v>8937</v>
      </c>
      <c r="BK6240" t="s">
        <v>937</v>
      </c>
    </row>
    <row r="6241" spans="43:63" x14ac:dyDescent="0.2">
      <c r="AQ6241">
        <v>184</v>
      </c>
      <c r="AR6241">
        <v>7207</v>
      </c>
      <c r="AS6241" t="s">
        <v>36180</v>
      </c>
      <c r="AT6241" t="s">
        <v>937</v>
      </c>
      <c r="AU6241">
        <v>185</v>
      </c>
      <c r="AV6241">
        <v>7207</v>
      </c>
      <c r="AW6241" t="s">
        <v>29282</v>
      </c>
      <c r="AX6241" t="s">
        <v>936</v>
      </c>
      <c r="AY6241">
        <v>186</v>
      </c>
      <c r="AZ6241">
        <v>7207</v>
      </c>
      <c r="BA6241" t="s">
        <v>22434</v>
      </c>
      <c r="BB6241" t="s">
        <v>936</v>
      </c>
      <c r="BC6241">
        <v>186</v>
      </c>
      <c r="BD6241">
        <v>7207</v>
      </c>
      <c r="BE6241" t="s">
        <v>15586</v>
      </c>
      <c r="BF6241" t="s">
        <v>936</v>
      </c>
      <c r="BH6241">
        <v>200</v>
      </c>
      <c r="BI6241">
        <v>7207</v>
      </c>
      <c r="BJ6241" t="s">
        <v>8938</v>
      </c>
      <c r="BK6241" t="s">
        <v>937</v>
      </c>
    </row>
    <row r="6242" spans="43:63" x14ac:dyDescent="0.2">
      <c r="AQ6242">
        <v>184</v>
      </c>
      <c r="AR6242">
        <v>7210</v>
      </c>
      <c r="AS6242" t="s">
        <v>36181</v>
      </c>
      <c r="AT6242" t="s">
        <v>938</v>
      </c>
      <c r="AU6242">
        <v>185</v>
      </c>
      <c r="AV6242">
        <v>7210</v>
      </c>
      <c r="AW6242" t="s">
        <v>29283</v>
      </c>
      <c r="AX6242" t="s">
        <v>939</v>
      </c>
      <c r="AY6242">
        <v>186</v>
      </c>
      <c r="AZ6242">
        <v>7210</v>
      </c>
      <c r="BA6242" t="s">
        <v>22435</v>
      </c>
      <c r="BB6242" t="s">
        <v>937</v>
      </c>
      <c r="BC6242">
        <v>186</v>
      </c>
      <c r="BD6242">
        <v>7210</v>
      </c>
      <c r="BE6242" t="s">
        <v>15587</v>
      </c>
      <c r="BF6242" t="s">
        <v>937</v>
      </c>
      <c r="BH6242">
        <v>200</v>
      </c>
      <c r="BI6242">
        <v>7210</v>
      </c>
      <c r="BJ6242" t="s">
        <v>8939</v>
      </c>
      <c r="BK6242" t="s">
        <v>938</v>
      </c>
    </row>
    <row r="6243" spans="43:63" x14ac:dyDescent="0.2">
      <c r="AQ6243">
        <v>184</v>
      </c>
      <c r="AR6243">
        <v>8073</v>
      </c>
      <c r="AS6243" t="s">
        <v>36182</v>
      </c>
      <c r="AT6243" t="s">
        <v>937</v>
      </c>
      <c r="AU6243">
        <v>185</v>
      </c>
      <c r="AV6243">
        <v>8073</v>
      </c>
      <c r="AW6243" t="s">
        <v>29284</v>
      </c>
      <c r="AX6243" t="s">
        <v>936</v>
      </c>
      <c r="AY6243">
        <v>186</v>
      </c>
      <c r="AZ6243">
        <v>8073</v>
      </c>
      <c r="BA6243" t="s">
        <v>22436</v>
      </c>
      <c r="BB6243" t="s">
        <v>936</v>
      </c>
      <c r="BC6243">
        <v>186</v>
      </c>
      <c r="BD6243">
        <v>8073</v>
      </c>
      <c r="BE6243" t="s">
        <v>15588</v>
      </c>
      <c r="BF6243" t="s">
        <v>936</v>
      </c>
      <c r="BH6243">
        <v>200</v>
      </c>
      <c r="BI6243">
        <v>8073</v>
      </c>
      <c r="BJ6243" t="s">
        <v>8940</v>
      </c>
      <c r="BK6243" t="s">
        <v>937</v>
      </c>
    </row>
    <row r="6244" spans="43:63" x14ac:dyDescent="0.2">
      <c r="AQ6244">
        <v>184</v>
      </c>
      <c r="AR6244">
        <v>8074</v>
      </c>
      <c r="AS6244" t="s">
        <v>36183</v>
      </c>
      <c r="AT6244" t="s">
        <v>937</v>
      </c>
      <c r="AU6244">
        <v>185</v>
      </c>
      <c r="AV6244">
        <v>8074</v>
      </c>
      <c r="AW6244" t="s">
        <v>29285</v>
      </c>
      <c r="AX6244" t="s">
        <v>937</v>
      </c>
      <c r="AY6244">
        <v>186</v>
      </c>
      <c r="AZ6244">
        <v>8074</v>
      </c>
      <c r="BA6244" t="s">
        <v>22437</v>
      </c>
      <c r="BB6244" t="s">
        <v>937</v>
      </c>
      <c r="BC6244">
        <v>186</v>
      </c>
      <c r="BD6244">
        <v>8074</v>
      </c>
      <c r="BE6244" t="s">
        <v>15589</v>
      </c>
      <c r="BF6244" t="s">
        <v>937</v>
      </c>
      <c r="BH6244">
        <v>200</v>
      </c>
      <c r="BI6244">
        <v>8074</v>
      </c>
      <c r="BJ6244" t="s">
        <v>8941</v>
      </c>
      <c r="BK6244" t="s">
        <v>937</v>
      </c>
    </row>
    <row r="6245" spans="43:63" x14ac:dyDescent="0.2">
      <c r="AQ6245">
        <v>184</v>
      </c>
      <c r="AR6245">
        <v>8075</v>
      </c>
      <c r="AS6245" t="s">
        <v>36184</v>
      </c>
      <c r="AT6245" t="s">
        <v>937</v>
      </c>
      <c r="AU6245">
        <v>185</v>
      </c>
      <c r="AV6245">
        <v>8075</v>
      </c>
      <c r="AW6245" t="s">
        <v>29286</v>
      </c>
      <c r="AX6245" t="s">
        <v>936</v>
      </c>
      <c r="AY6245">
        <v>186</v>
      </c>
      <c r="AZ6245">
        <v>8075</v>
      </c>
      <c r="BA6245" t="s">
        <v>22438</v>
      </c>
      <c r="BB6245" t="s">
        <v>936</v>
      </c>
      <c r="BC6245">
        <v>186</v>
      </c>
      <c r="BD6245">
        <v>8075</v>
      </c>
      <c r="BE6245" t="s">
        <v>15590</v>
      </c>
      <c r="BF6245" t="s">
        <v>936</v>
      </c>
      <c r="BH6245">
        <v>200</v>
      </c>
      <c r="BI6245">
        <v>8075</v>
      </c>
      <c r="BJ6245" t="s">
        <v>8942</v>
      </c>
      <c r="BK6245" t="s">
        <v>937</v>
      </c>
    </row>
    <row r="6246" spans="43:63" x14ac:dyDescent="0.2">
      <c r="AQ6246">
        <v>184</v>
      </c>
      <c r="AR6246">
        <v>8076</v>
      </c>
      <c r="AS6246" t="s">
        <v>36185</v>
      </c>
      <c r="AT6246" t="s">
        <v>937</v>
      </c>
      <c r="AU6246">
        <v>185</v>
      </c>
      <c r="AV6246">
        <v>8076</v>
      </c>
      <c r="AW6246" t="s">
        <v>29287</v>
      </c>
      <c r="AX6246" t="s">
        <v>937</v>
      </c>
      <c r="AY6246">
        <v>186</v>
      </c>
      <c r="AZ6246">
        <v>8076</v>
      </c>
      <c r="BA6246" t="s">
        <v>22439</v>
      </c>
      <c r="BB6246" t="s">
        <v>937</v>
      </c>
      <c r="BC6246">
        <v>186</v>
      </c>
      <c r="BD6246">
        <v>8076</v>
      </c>
      <c r="BE6246" t="s">
        <v>15591</v>
      </c>
      <c r="BF6246" t="s">
        <v>937</v>
      </c>
      <c r="BH6246">
        <v>200</v>
      </c>
      <c r="BI6246">
        <v>8076</v>
      </c>
      <c r="BJ6246" t="s">
        <v>8943</v>
      </c>
      <c r="BK6246" t="s">
        <v>937</v>
      </c>
    </row>
    <row r="6247" spans="43:63" x14ac:dyDescent="0.2">
      <c r="AQ6247">
        <v>184</v>
      </c>
      <c r="AR6247">
        <v>8077</v>
      </c>
      <c r="AS6247" t="s">
        <v>36186</v>
      </c>
      <c r="AT6247" t="s">
        <v>937</v>
      </c>
      <c r="AU6247">
        <v>185</v>
      </c>
      <c r="AV6247">
        <v>8077</v>
      </c>
      <c r="AW6247" t="s">
        <v>29288</v>
      </c>
      <c r="AX6247" t="s">
        <v>937</v>
      </c>
      <c r="AY6247">
        <v>186</v>
      </c>
      <c r="AZ6247">
        <v>8077</v>
      </c>
      <c r="BA6247" t="s">
        <v>22440</v>
      </c>
      <c r="BB6247" t="s">
        <v>937</v>
      </c>
      <c r="BC6247">
        <v>186</v>
      </c>
      <c r="BD6247">
        <v>8077</v>
      </c>
      <c r="BE6247" t="s">
        <v>15592</v>
      </c>
      <c r="BF6247" t="s">
        <v>937</v>
      </c>
      <c r="BH6247">
        <v>200</v>
      </c>
      <c r="BI6247">
        <v>8077</v>
      </c>
      <c r="BJ6247" t="s">
        <v>8944</v>
      </c>
      <c r="BK6247" t="s">
        <v>937</v>
      </c>
    </row>
    <row r="6248" spans="43:63" x14ac:dyDescent="0.2">
      <c r="AQ6248">
        <v>184</v>
      </c>
      <c r="AR6248">
        <v>8078</v>
      </c>
      <c r="AS6248" t="s">
        <v>36187</v>
      </c>
      <c r="AT6248" t="s">
        <v>937</v>
      </c>
      <c r="AU6248">
        <v>185</v>
      </c>
      <c r="AV6248">
        <v>8078</v>
      </c>
      <c r="AW6248" t="s">
        <v>29289</v>
      </c>
      <c r="AX6248" t="s">
        <v>937</v>
      </c>
      <c r="AY6248">
        <v>186</v>
      </c>
      <c r="AZ6248">
        <v>8078</v>
      </c>
      <c r="BA6248" t="s">
        <v>22441</v>
      </c>
      <c r="BB6248" t="s">
        <v>937</v>
      </c>
      <c r="BC6248">
        <v>186</v>
      </c>
      <c r="BD6248">
        <v>8078</v>
      </c>
      <c r="BE6248" t="s">
        <v>15593</v>
      </c>
      <c r="BF6248" t="s">
        <v>937</v>
      </c>
      <c r="BH6248">
        <v>200</v>
      </c>
      <c r="BI6248">
        <v>8078</v>
      </c>
      <c r="BJ6248" t="s">
        <v>8945</v>
      </c>
      <c r="BK6248" t="s">
        <v>937</v>
      </c>
    </row>
    <row r="6249" spans="43:63" x14ac:dyDescent="0.2">
      <c r="AQ6249">
        <v>184</v>
      </c>
      <c r="AR6249">
        <v>8079</v>
      </c>
      <c r="AS6249" t="s">
        <v>36188</v>
      </c>
      <c r="AT6249" t="s">
        <v>937</v>
      </c>
      <c r="AU6249">
        <v>185</v>
      </c>
      <c r="AV6249">
        <v>8079</v>
      </c>
      <c r="AW6249" t="s">
        <v>29290</v>
      </c>
      <c r="AX6249" t="s">
        <v>936</v>
      </c>
      <c r="AY6249">
        <v>186</v>
      </c>
      <c r="AZ6249">
        <v>8079</v>
      </c>
      <c r="BA6249" t="s">
        <v>22442</v>
      </c>
      <c r="BB6249" t="s">
        <v>937</v>
      </c>
      <c r="BC6249">
        <v>186</v>
      </c>
      <c r="BD6249">
        <v>8079</v>
      </c>
      <c r="BE6249" t="s">
        <v>15594</v>
      </c>
      <c r="BF6249" t="s">
        <v>937</v>
      </c>
      <c r="BH6249">
        <v>200</v>
      </c>
      <c r="BI6249">
        <v>8079</v>
      </c>
      <c r="BJ6249" t="s">
        <v>8946</v>
      </c>
      <c r="BK6249" t="s">
        <v>937</v>
      </c>
    </row>
    <row r="6250" spans="43:63" x14ac:dyDescent="0.2">
      <c r="AQ6250">
        <v>184</v>
      </c>
      <c r="AR6250">
        <v>8080</v>
      </c>
      <c r="AS6250" t="s">
        <v>36189</v>
      </c>
      <c r="AT6250" t="s">
        <v>937</v>
      </c>
      <c r="AU6250">
        <v>185</v>
      </c>
      <c r="AV6250">
        <v>8080</v>
      </c>
      <c r="AW6250" t="s">
        <v>29291</v>
      </c>
      <c r="AX6250" t="s">
        <v>937</v>
      </c>
      <c r="AY6250">
        <v>186</v>
      </c>
      <c r="AZ6250">
        <v>8080</v>
      </c>
      <c r="BA6250" t="s">
        <v>22443</v>
      </c>
      <c r="BB6250" t="s">
        <v>938</v>
      </c>
      <c r="BC6250">
        <v>186</v>
      </c>
      <c r="BD6250">
        <v>8080</v>
      </c>
      <c r="BE6250" t="s">
        <v>15595</v>
      </c>
      <c r="BF6250" t="s">
        <v>938</v>
      </c>
      <c r="BH6250">
        <v>200</v>
      </c>
      <c r="BI6250">
        <v>8080</v>
      </c>
      <c r="BJ6250" t="s">
        <v>8947</v>
      </c>
      <c r="BK6250" t="s">
        <v>937</v>
      </c>
    </row>
    <row r="6251" spans="43:63" x14ac:dyDescent="0.2">
      <c r="AQ6251">
        <v>184</v>
      </c>
      <c r="AR6251">
        <v>8081</v>
      </c>
      <c r="AS6251" t="s">
        <v>36190</v>
      </c>
      <c r="AT6251" t="s">
        <v>937</v>
      </c>
      <c r="AU6251">
        <v>185</v>
      </c>
      <c r="AV6251">
        <v>8081</v>
      </c>
      <c r="AW6251" t="s">
        <v>29292</v>
      </c>
      <c r="AX6251" t="s">
        <v>936</v>
      </c>
      <c r="AY6251">
        <v>186</v>
      </c>
      <c r="AZ6251">
        <v>8081</v>
      </c>
      <c r="BA6251" t="s">
        <v>22444</v>
      </c>
      <c r="BB6251" t="s">
        <v>938</v>
      </c>
      <c r="BC6251">
        <v>186</v>
      </c>
      <c r="BD6251">
        <v>8081</v>
      </c>
      <c r="BE6251" t="s">
        <v>15596</v>
      </c>
      <c r="BF6251" t="s">
        <v>938</v>
      </c>
      <c r="BH6251">
        <v>200</v>
      </c>
      <c r="BI6251">
        <v>8081</v>
      </c>
      <c r="BJ6251" t="s">
        <v>8948</v>
      </c>
      <c r="BK6251" t="s">
        <v>937</v>
      </c>
    </row>
    <row r="6252" spans="43:63" x14ac:dyDescent="0.2">
      <c r="AQ6252">
        <v>184</v>
      </c>
      <c r="AR6252">
        <v>8082</v>
      </c>
      <c r="AS6252" t="s">
        <v>36191</v>
      </c>
      <c r="AT6252" t="s">
        <v>937</v>
      </c>
      <c r="AU6252">
        <v>185</v>
      </c>
      <c r="AV6252">
        <v>8082</v>
      </c>
      <c r="AW6252" t="s">
        <v>29293</v>
      </c>
      <c r="AX6252" t="s">
        <v>937</v>
      </c>
      <c r="AY6252">
        <v>186</v>
      </c>
      <c r="AZ6252">
        <v>8082</v>
      </c>
      <c r="BA6252" t="s">
        <v>22445</v>
      </c>
      <c r="BB6252" t="s">
        <v>937</v>
      </c>
      <c r="BC6252">
        <v>186</v>
      </c>
      <c r="BD6252">
        <v>8082</v>
      </c>
      <c r="BE6252" t="s">
        <v>15597</v>
      </c>
      <c r="BF6252" t="s">
        <v>937</v>
      </c>
      <c r="BH6252">
        <v>200</v>
      </c>
      <c r="BI6252">
        <v>8082</v>
      </c>
      <c r="BJ6252" t="s">
        <v>8949</v>
      </c>
      <c r="BK6252" t="s">
        <v>937</v>
      </c>
    </row>
    <row r="6253" spans="43:63" x14ac:dyDescent="0.2">
      <c r="AQ6253">
        <v>184</v>
      </c>
      <c r="AR6253">
        <v>8083</v>
      </c>
      <c r="AS6253" t="s">
        <v>36192</v>
      </c>
      <c r="AT6253" t="s">
        <v>937</v>
      </c>
      <c r="AU6253">
        <v>185</v>
      </c>
      <c r="AV6253">
        <v>8083</v>
      </c>
      <c r="AW6253" t="s">
        <v>29294</v>
      </c>
      <c r="AX6253" t="s">
        <v>936</v>
      </c>
      <c r="AY6253">
        <v>186</v>
      </c>
      <c r="AZ6253">
        <v>8083</v>
      </c>
      <c r="BA6253" t="s">
        <v>22446</v>
      </c>
      <c r="BB6253" t="s">
        <v>937</v>
      </c>
      <c r="BC6253">
        <v>186</v>
      </c>
      <c r="BD6253">
        <v>8083</v>
      </c>
      <c r="BE6253" t="s">
        <v>15598</v>
      </c>
      <c r="BF6253" t="s">
        <v>937</v>
      </c>
      <c r="BH6253">
        <v>200</v>
      </c>
      <c r="BI6253">
        <v>8083</v>
      </c>
      <c r="BJ6253" t="s">
        <v>8950</v>
      </c>
      <c r="BK6253" t="s">
        <v>937</v>
      </c>
    </row>
    <row r="6254" spans="43:63" x14ac:dyDescent="0.2">
      <c r="AQ6254">
        <v>184</v>
      </c>
      <c r="AR6254">
        <v>8084</v>
      </c>
      <c r="AS6254" t="s">
        <v>36193</v>
      </c>
      <c r="AT6254" t="s">
        <v>937</v>
      </c>
      <c r="AU6254">
        <v>185</v>
      </c>
      <c r="AV6254">
        <v>8084</v>
      </c>
      <c r="AW6254" t="s">
        <v>29295</v>
      </c>
      <c r="AX6254" t="s">
        <v>937</v>
      </c>
      <c r="AY6254">
        <v>186</v>
      </c>
      <c r="AZ6254">
        <v>8084</v>
      </c>
      <c r="BA6254" t="s">
        <v>22447</v>
      </c>
      <c r="BB6254" t="s">
        <v>937</v>
      </c>
      <c r="BC6254">
        <v>186</v>
      </c>
      <c r="BD6254">
        <v>8084</v>
      </c>
      <c r="BE6254" t="s">
        <v>15599</v>
      </c>
      <c r="BF6254" t="s">
        <v>937</v>
      </c>
      <c r="BH6254">
        <v>200</v>
      </c>
      <c r="BI6254">
        <v>8084</v>
      </c>
      <c r="BJ6254" t="s">
        <v>8951</v>
      </c>
      <c r="BK6254" t="s">
        <v>937</v>
      </c>
    </row>
    <row r="6255" spans="43:63" x14ac:dyDescent="0.2">
      <c r="AQ6255">
        <v>185</v>
      </c>
      <c r="AR6255">
        <v>6010</v>
      </c>
      <c r="AS6255" t="s">
        <v>36194</v>
      </c>
      <c r="AT6255" t="s">
        <v>937</v>
      </c>
      <c r="AU6255">
        <v>186</v>
      </c>
      <c r="AV6255">
        <v>6010</v>
      </c>
      <c r="AW6255" t="s">
        <v>29296</v>
      </c>
      <c r="AX6255" t="s">
        <v>937</v>
      </c>
      <c r="AY6255">
        <v>187</v>
      </c>
      <c r="AZ6255">
        <v>6010</v>
      </c>
      <c r="BA6255" t="s">
        <v>22448</v>
      </c>
      <c r="BB6255" t="s">
        <v>937</v>
      </c>
      <c r="BC6255">
        <v>187</v>
      </c>
      <c r="BD6255">
        <v>6010</v>
      </c>
      <c r="BE6255" t="s">
        <v>15600</v>
      </c>
      <c r="BF6255" t="s">
        <v>937</v>
      </c>
      <c r="BH6255">
        <v>209</v>
      </c>
      <c r="BI6255">
        <v>6010</v>
      </c>
      <c r="BJ6255" t="s">
        <v>8952</v>
      </c>
      <c r="BK6255" t="s">
        <v>937</v>
      </c>
    </row>
    <row r="6256" spans="43:63" x14ac:dyDescent="0.2">
      <c r="AQ6256">
        <v>185</v>
      </c>
      <c r="AR6256">
        <v>6020</v>
      </c>
      <c r="AS6256" t="s">
        <v>36195</v>
      </c>
      <c r="AT6256" t="s">
        <v>937</v>
      </c>
      <c r="AU6256">
        <v>186</v>
      </c>
      <c r="AV6256">
        <v>6020</v>
      </c>
      <c r="AW6256" t="s">
        <v>29297</v>
      </c>
      <c r="AX6256" t="s">
        <v>937</v>
      </c>
      <c r="AY6256">
        <v>187</v>
      </c>
      <c r="AZ6256">
        <v>6020</v>
      </c>
      <c r="BA6256" t="s">
        <v>22449</v>
      </c>
      <c r="BB6256" t="s">
        <v>937</v>
      </c>
      <c r="BC6256">
        <v>187</v>
      </c>
      <c r="BD6256">
        <v>6020</v>
      </c>
      <c r="BE6256" t="s">
        <v>15601</v>
      </c>
      <c r="BF6256" t="s">
        <v>937</v>
      </c>
      <c r="BH6256">
        <v>209</v>
      </c>
      <c r="BI6256">
        <v>6020</v>
      </c>
      <c r="BJ6256" t="s">
        <v>8953</v>
      </c>
      <c r="BK6256" t="s">
        <v>937</v>
      </c>
    </row>
    <row r="6257" spans="43:63" x14ac:dyDescent="0.2">
      <c r="AQ6257">
        <v>185</v>
      </c>
      <c r="AR6257">
        <v>6030</v>
      </c>
      <c r="AS6257" t="s">
        <v>36196</v>
      </c>
      <c r="AT6257" t="s">
        <v>936</v>
      </c>
      <c r="AU6257">
        <v>186</v>
      </c>
      <c r="AV6257">
        <v>6030</v>
      </c>
      <c r="AW6257" t="s">
        <v>29298</v>
      </c>
      <c r="AX6257" t="s">
        <v>937</v>
      </c>
      <c r="AY6257">
        <v>187</v>
      </c>
      <c r="AZ6257">
        <v>6030</v>
      </c>
      <c r="BA6257" t="s">
        <v>22450</v>
      </c>
      <c r="BB6257" t="s">
        <v>939</v>
      </c>
      <c r="BC6257">
        <v>187</v>
      </c>
      <c r="BD6257">
        <v>6030</v>
      </c>
      <c r="BE6257" t="s">
        <v>15602</v>
      </c>
      <c r="BF6257" t="s">
        <v>939</v>
      </c>
      <c r="BH6257">
        <v>209</v>
      </c>
      <c r="BI6257">
        <v>6030</v>
      </c>
      <c r="BJ6257" t="s">
        <v>8954</v>
      </c>
      <c r="BK6257" t="s">
        <v>937</v>
      </c>
    </row>
    <row r="6258" spans="43:63" x14ac:dyDescent="0.2">
      <c r="AQ6258">
        <v>185</v>
      </c>
      <c r="AR6258">
        <v>6040</v>
      </c>
      <c r="AS6258" t="s">
        <v>36197</v>
      </c>
      <c r="AT6258" t="s">
        <v>936</v>
      </c>
      <c r="AU6258">
        <v>186</v>
      </c>
      <c r="AV6258">
        <v>6040</v>
      </c>
      <c r="AW6258" t="s">
        <v>29299</v>
      </c>
      <c r="AX6258" t="s">
        <v>937</v>
      </c>
      <c r="AY6258">
        <v>187</v>
      </c>
      <c r="AZ6258">
        <v>6040</v>
      </c>
      <c r="BA6258" t="s">
        <v>22451</v>
      </c>
      <c r="BB6258" t="s">
        <v>939</v>
      </c>
      <c r="BC6258">
        <v>187</v>
      </c>
      <c r="BD6258">
        <v>6040</v>
      </c>
      <c r="BE6258" t="s">
        <v>15603</v>
      </c>
      <c r="BF6258" t="s">
        <v>939</v>
      </c>
      <c r="BH6258">
        <v>209</v>
      </c>
      <c r="BI6258">
        <v>6040</v>
      </c>
      <c r="BJ6258" t="s">
        <v>8955</v>
      </c>
      <c r="BK6258" t="s">
        <v>937</v>
      </c>
    </row>
    <row r="6259" spans="43:63" x14ac:dyDescent="0.2">
      <c r="AQ6259">
        <v>185</v>
      </c>
      <c r="AR6259">
        <v>6070</v>
      </c>
      <c r="AS6259" t="s">
        <v>36198</v>
      </c>
      <c r="AT6259" t="s">
        <v>936</v>
      </c>
      <c r="AU6259">
        <v>186</v>
      </c>
      <c r="AV6259">
        <v>6070</v>
      </c>
      <c r="AW6259" t="s">
        <v>29300</v>
      </c>
      <c r="AX6259" t="s">
        <v>936</v>
      </c>
      <c r="AY6259">
        <v>187</v>
      </c>
      <c r="AZ6259">
        <v>6070</v>
      </c>
      <c r="BA6259" t="s">
        <v>22452</v>
      </c>
      <c r="BB6259" t="s">
        <v>939</v>
      </c>
      <c r="BC6259">
        <v>187</v>
      </c>
      <c r="BD6259">
        <v>6070</v>
      </c>
      <c r="BE6259" t="s">
        <v>15604</v>
      </c>
      <c r="BF6259" t="s">
        <v>939</v>
      </c>
      <c r="BH6259">
        <v>209</v>
      </c>
      <c r="BI6259">
        <v>6070</v>
      </c>
      <c r="BJ6259" t="s">
        <v>8956</v>
      </c>
      <c r="BK6259" t="s">
        <v>937</v>
      </c>
    </row>
    <row r="6260" spans="43:63" x14ac:dyDescent="0.2">
      <c r="AQ6260">
        <v>185</v>
      </c>
      <c r="AR6260">
        <v>6080</v>
      </c>
      <c r="AS6260" t="s">
        <v>36199</v>
      </c>
      <c r="AT6260" t="s">
        <v>936</v>
      </c>
      <c r="AU6260">
        <v>186</v>
      </c>
      <c r="AV6260">
        <v>6080</v>
      </c>
      <c r="AW6260" t="s">
        <v>29301</v>
      </c>
      <c r="AX6260" t="s">
        <v>936</v>
      </c>
      <c r="AY6260">
        <v>187</v>
      </c>
      <c r="AZ6260">
        <v>6080</v>
      </c>
      <c r="BA6260" t="s">
        <v>22453</v>
      </c>
      <c r="BB6260" t="s">
        <v>936</v>
      </c>
      <c r="BC6260">
        <v>187</v>
      </c>
      <c r="BD6260">
        <v>6080</v>
      </c>
      <c r="BE6260" t="s">
        <v>15605</v>
      </c>
      <c r="BF6260" t="s">
        <v>936</v>
      </c>
      <c r="BH6260">
        <v>209</v>
      </c>
      <c r="BI6260">
        <v>6080</v>
      </c>
      <c r="BJ6260" t="s">
        <v>8957</v>
      </c>
      <c r="BK6260" t="s">
        <v>937</v>
      </c>
    </row>
    <row r="6261" spans="43:63" x14ac:dyDescent="0.2">
      <c r="AQ6261">
        <v>185</v>
      </c>
      <c r="AR6261">
        <v>6090</v>
      </c>
      <c r="AS6261" t="s">
        <v>36200</v>
      </c>
      <c r="AT6261" t="s">
        <v>938</v>
      </c>
      <c r="AU6261">
        <v>186</v>
      </c>
      <c r="AV6261">
        <v>6090</v>
      </c>
      <c r="AW6261" t="s">
        <v>29302</v>
      </c>
      <c r="AX6261" t="s">
        <v>938</v>
      </c>
      <c r="AY6261">
        <v>187</v>
      </c>
      <c r="AZ6261">
        <v>6090</v>
      </c>
      <c r="BA6261" t="s">
        <v>22454</v>
      </c>
      <c r="BB6261" t="s">
        <v>937</v>
      </c>
      <c r="BC6261">
        <v>187</v>
      </c>
      <c r="BD6261">
        <v>6090</v>
      </c>
      <c r="BE6261" t="s">
        <v>15606</v>
      </c>
      <c r="BF6261" t="s">
        <v>937</v>
      </c>
      <c r="BH6261">
        <v>209</v>
      </c>
      <c r="BI6261">
        <v>6090</v>
      </c>
      <c r="BJ6261" t="s">
        <v>8958</v>
      </c>
      <c r="BK6261" t="s">
        <v>937</v>
      </c>
    </row>
    <row r="6262" spans="43:63" x14ac:dyDescent="0.2">
      <c r="AQ6262">
        <v>185</v>
      </c>
      <c r="AR6262">
        <v>6100</v>
      </c>
      <c r="AS6262" t="s">
        <v>36201</v>
      </c>
      <c r="AT6262" t="s">
        <v>937</v>
      </c>
      <c r="AU6262">
        <v>186</v>
      </c>
      <c r="AV6262">
        <v>6100</v>
      </c>
      <c r="AW6262" t="s">
        <v>29303</v>
      </c>
      <c r="AX6262" t="s">
        <v>937</v>
      </c>
      <c r="AY6262">
        <v>187</v>
      </c>
      <c r="AZ6262">
        <v>6100</v>
      </c>
      <c r="BA6262" t="s">
        <v>22455</v>
      </c>
      <c r="BB6262" t="s">
        <v>937</v>
      </c>
      <c r="BC6262">
        <v>187</v>
      </c>
      <c r="BD6262">
        <v>6100</v>
      </c>
      <c r="BE6262" t="s">
        <v>15607</v>
      </c>
      <c r="BF6262" t="s">
        <v>937</v>
      </c>
      <c r="BH6262">
        <v>209</v>
      </c>
      <c r="BI6262">
        <v>6100</v>
      </c>
      <c r="BJ6262" t="s">
        <v>8959</v>
      </c>
      <c r="BK6262" t="s">
        <v>937</v>
      </c>
    </row>
    <row r="6263" spans="43:63" x14ac:dyDescent="0.2">
      <c r="AQ6263">
        <v>185</v>
      </c>
      <c r="AR6263">
        <v>6101</v>
      </c>
      <c r="AS6263" t="s">
        <v>36202</v>
      </c>
      <c r="AT6263" t="s">
        <v>939</v>
      </c>
      <c r="AU6263">
        <v>186</v>
      </c>
      <c r="AV6263">
        <v>6101</v>
      </c>
      <c r="AW6263" t="s">
        <v>29304</v>
      </c>
      <c r="AX6263" t="s">
        <v>937</v>
      </c>
      <c r="AY6263">
        <v>187</v>
      </c>
      <c r="AZ6263">
        <v>6101</v>
      </c>
      <c r="BA6263" t="s">
        <v>22456</v>
      </c>
      <c r="BB6263" t="s">
        <v>939</v>
      </c>
      <c r="BC6263">
        <v>187</v>
      </c>
      <c r="BD6263">
        <v>6101</v>
      </c>
      <c r="BE6263" t="s">
        <v>15608</v>
      </c>
      <c r="BF6263" t="s">
        <v>939</v>
      </c>
      <c r="BH6263">
        <v>209</v>
      </c>
      <c r="BI6263">
        <v>6101</v>
      </c>
      <c r="BJ6263" t="s">
        <v>8960</v>
      </c>
      <c r="BK6263" t="s">
        <v>937</v>
      </c>
    </row>
    <row r="6264" spans="43:63" x14ac:dyDescent="0.2">
      <c r="AQ6264">
        <v>185</v>
      </c>
      <c r="AR6264">
        <v>6110</v>
      </c>
      <c r="AS6264" t="s">
        <v>36203</v>
      </c>
      <c r="AT6264" t="s">
        <v>936</v>
      </c>
      <c r="AU6264">
        <v>186</v>
      </c>
      <c r="AV6264">
        <v>6110</v>
      </c>
      <c r="AW6264" t="s">
        <v>29305</v>
      </c>
      <c r="AX6264" t="s">
        <v>936</v>
      </c>
      <c r="AY6264">
        <v>187</v>
      </c>
      <c r="AZ6264">
        <v>6110</v>
      </c>
      <c r="BA6264" t="s">
        <v>22457</v>
      </c>
      <c r="BB6264" t="s">
        <v>936</v>
      </c>
      <c r="BC6264">
        <v>187</v>
      </c>
      <c r="BD6264">
        <v>6110</v>
      </c>
      <c r="BE6264" t="s">
        <v>15609</v>
      </c>
      <c r="BF6264" t="s">
        <v>936</v>
      </c>
      <c r="BH6264">
        <v>209</v>
      </c>
      <c r="BI6264">
        <v>6110</v>
      </c>
      <c r="BJ6264" t="s">
        <v>8961</v>
      </c>
      <c r="BK6264" t="s">
        <v>937</v>
      </c>
    </row>
    <row r="6265" spans="43:63" x14ac:dyDescent="0.2">
      <c r="AQ6265">
        <v>185</v>
      </c>
      <c r="AR6265">
        <v>6130</v>
      </c>
      <c r="AS6265" t="s">
        <v>36204</v>
      </c>
      <c r="AT6265" t="s">
        <v>936</v>
      </c>
      <c r="AU6265">
        <v>186</v>
      </c>
      <c r="AV6265">
        <v>6130</v>
      </c>
      <c r="AW6265" t="s">
        <v>29306</v>
      </c>
      <c r="AX6265" t="s">
        <v>937</v>
      </c>
      <c r="AY6265">
        <v>187</v>
      </c>
      <c r="AZ6265">
        <v>6130</v>
      </c>
      <c r="BA6265" t="s">
        <v>22458</v>
      </c>
      <c r="BB6265" t="s">
        <v>939</v>
      </c>
      <c r="BC6265">
        <v>187</v>
      </c>
      <c r="BD6265">
        <v>6130</v>
      </c>
      <c r="BE6265" t="s">
        <v>15610</v>
      </c>
      <c r="BF6265" t="s">
        <v>939</v>
      </c>
      <c r="BH6265">
        <v>209</v>
      </c>
      <c r="BI6265">
        <v>6130</v>
      </c>
      <c r="BJ6265" t="s">
        <v>8962</v>
      </c>
      <c r="BK6265" t="s">
        <v>937</v>
      </c>
    </row>
    <row r="6266" spans="43:63" x14ac:dyDescent="0.2">
      <c r="AQ6266">
        <v>185</v>
      </c>
      <c r="AR6266">
        <v>6131</v>
      </c>
      <c r="AS6266" t="s">
        <v>36205</v>
      </c>
      <c r="AT6266" t="s">
        <v>939</v>
      </c>
      <c r="AU6266">
        <v>186</v>
      </c>
      <c r="AV6266">
        <v>6131</v>
      </c>
      <c r="AW6266" t="s">
        <v>29307</v>
      </c>
      <c r="AX6266" t="s">
        <v>939</v>
      </c>
      <c r="AY6266">
        <v>187</v>
      </c>
      <c r="AZ6266">
        <v>6131</v>
      </c>
      <c r="BA6266" t="s">
        <v>22459</v>
      </c>
      <c r="BB6266" t="s">
        <v>939</v>
      </c>
      <c r="BC6266">
        <v>187</v>
      </c>
      <c r="BD6266">
        <v>6131</v>
      </c>
      <c r="BE6266" t="s">
        <v>15611</v>
      </c>
      <c r="BF6266" t="s">
        <v>939</v>
      </c>
      <c r="BH6266">
        <v>209</v>
      </c>
      <c r="BI6266">
        <v>6131</v>
      </c>
      <c r="BJ6266" t="s">
        <v>8963</v>
      </c>
      <c r="BK6266" t="s">
        <v>937</v>
      </c>
    </row>
    <row r="6267" spans="43:63" x14ac:dyDescent="0.2">
      <c r="AQ6267">
        <v>185</v>
      </c>
      <c r="AR6267">
        <v>6140</v>
      </c>
      <c r="AS6267" t="s">
        <v>36206</v>
      </c>
      <c r="AT6267" t="s">
        <v>936</v>
      </c>
      <c r="AU6267">
        <v>186</v>
      </c>
      <c r="AV6267">
        <v>6140</v>
      </c>
      <c r="AW6267" t="s">
        <v>29308</v>
      </c>
      <c r="AX6267" t="s">
        <v>937</v>
      </c>
      <c r="AY6267">
        <v>187</v>
      </c>
      <c r="AZ6267">
        <v>6140</v>
      </c>
      <c r="BA6267" t="s">
        <v>22460</v>
      </c>
      <c r="BB6267" t="s">
        <v>937</v>
      </c>
      <c r="BC6267">
        <v>187</v>
      </c>
      <c r="BD6267">
        <v>6140</v>
      </c>
      <c r="BE6267" t="s">
        <v>15612</v>
      </c>
      <c r="BF6267" t="s">
        <v>939</v>
      </c>
      <c r="BH6267">
        <v>209</v>
      </c>
      <c r="BI6267">
        <v>6140</v>
      </c>
      <c r="BJ6267" t="s">
        <v>8964</v>
      </c>
      <c r="BK6267" t="s">
        <v>937</v>
      </c>
    </row>
    <row r="6268" spans="43:63" x14ac:dyDescent="0.2">
      <c r="AQ6268">
        <v>185</v>
      </c>
      <c r="AR6268">
        <v>6150</v>
      </c>
      <c r="AS6268" t="s">
        <v>36207</v>
      </c>
      <c r="AT6268" t="s">
        <v>936</v>
      </c>
      <c r="AU6268">
        <v>186</v>
      </c>
      <c r="AV6268">
        <v>6150</v>
      </c>
      <c r="AW6268" t="s">
        <v>29309</v>
      </c>
      <c r="AX6268" t="s">
        <v>939</v>
      </c>
      <c r="AY6268">
        <v>187</v>
      </c>
      <c r="AZ6268">
        <v>6150</v>
      </c>
      <c r="BA6268" t="s">
        <v>22461</v>
      </c>
      <c r="BB6268" t="s">
        <v>936</v>
      </c>
      <c r="BC6268">
        <v>187</v>
      </c>
      <c r="BD6268">
        <v>6150</v>
      </c>
      <c r="BE6268" t="s">
        <v>15613</v>
      </c>
      <c r="BF6268" t="s">
        <v>936</v>
      </c>
      <c r="BH6268">
        <v>209</v>
      </c>
      <c r="BI6268">
        <v>6150</v>
      </c>
      <c r="BJ6268" t="s">
        <v>8965</v>
      </c>
      <c r="BK6268" t="s">
        <v>937</v>
      </c>
    </row>
    <row r="6269" spans="43:63" x14ac:dyDescent="0.2">
      <c r="AQ6269">
        <v>185</v>
      </c>
      <c r="AR6269">
        <v>6160</v>
      </c>
      <c r="AS6269" t="s">
        <v>36208</v>
      </c>
      <c r="AT6269" t="s">
        <v>936</v>
      </c>
      <c r="AU6269">
        <v>186</v>
      </c>
      <c r="AV6269">
        <v>6160</v>
      </c>
      <c r="AW6269" t="s">
        <v>29310</v>
      </c>
      <c r="AX6269" t="s">
        <v>937</v>
      </c>
      <c r="AY6269">
        <v>187</v>
      </c>
      <c r="AZ6269">
        <v>6160</v>
      </c>
      <c r="BA6269" t="s">
        <v>22462</v>
      </c>
      <c r="BB6269" t="s">
        <v>939</v>
      </c>
      <c r="BC6269">
        <v>187</v>
      </c>
      <c r="BD6269">
        <v>6160</v>
      </c>
      <c r="BE6269" t="s">
        <v>15614</v>
      </c>
      <c r="BF6269" t="s">
        <v>937</v>
      </c>
      <c r="BH6269">
        <v>209</v>
      </c>
      <c r="BI6269">
        <v>6160</v>
      </c>
      <c r="BJ6269" t="s">
        <v>8966</v>
      </c>
      <c r="BK6269" t="s">
        <v>937</v>
      </c>
    </row>
    <row r="6270" spans="43:63" x14ac:dyDescent="0.2">
      <c r="AQ6270">
        <v>185</v>
      </c>
      <c r="AR6270">
        <v>6170</v>
      </c>
      <c r="AS6270" t="s">
        <v>36209</v>
      </c>
      <c r="AT6270" t="s">
        <v>936</v>
      </c>
      <c r="AU6270">
        <v>186</v>
      </c>
      <c r="AV6270">
        <v>6170</v>
      </c>
      <c r="AW6270" t="s">
        <v>29311</v>
      </c>
      <c r="AX6270" t="s">
        <v>937</v>
      </c>
      <c r="AY6270">
        <v>187</v>
      </c>
      <c r="AZ6270">
        <v>6170</v>
      </c>
      <c r="BA6270" t="s">
        <v>22463</v>
      </c>
      <c r="BB6270" t="s">
        <v>939</v>
      </c>
      <c r="BC6270">
        <v>187</v>
      </c>
      <c r="BD6270">
        <v>6170</v>
      </c>
      <c r="BE6270" t="s">
        <v>15615</v>
      </c>
      <c r="BF6270" t="s">
        <v>939</v>
      </c>
      <c r="BH6270">
        <v>209</v>
      </c>
      <c r="BI6270">
        <v>6170</v>
      </c>
      <c r="BJ6270" t="s">
        <v>8967</v>
      </c>
      <c r="BK6270" t="s">
        <v>937</v>
      </c>
    </row>
    <row r="6271" spans="43:63" x14ac:dyDescent="0.2">
      <c r="AQ6271">
        <v>185</v>
      </c>
      <c r="AR6271">
        <v>6180</v>
      </c>
      <c r="AS6271" t="s">
        <v>36210</v>
      </c>
      <c r="AT6271" t="s">
        <v>936</v>
      </c>
      <c r="AU6271">
        <v>186</v>
      </c>
      <c r="AV6271">
        <v>6180</v>
      </c>
      <c r="AW6271" t="s">
        <v>29312</v>
      </c>
      <c r="AX6271" t="s">
        <v>939</v>
      </c>
      <c r="AY6271">
        <v>187</v>
      </c>
      <c r="AZ6271">
        <v>6180</v>
      </c>
      <c r="BA6271" t="s">
        <v>22464</v>
      </c>
      <c r="BB6271" t="s">
        <v>939</v>
      </c>
      <c r="BC6271">
        <v>187</v>
      </c>
      <c r="BD6271">
        <v>6180</v>
      </c>
      <c r="BE6271" t="s">
        <v>15616</v>
      </c>
      <c r="BF6271" t="s">
        <v>939</v>
      </c>
      <c r="BH6271">
        <v>209</v>
      </c>
      <c r="BI6271">
        <v>6180</v>
      </c>
      <c r="BJ6271" t="s">
        <v>8968</v>
      </c>
      <c r="BK6271" t="s">
        <v>937</v>
      </c>
    </row>
    <row r="6272" spans="43:63" x14ac:dyDescent="0.2">
      <c r="AQ6272">
        <v>185</v>
      </c>
      <c r="AR6272">
        <v>6190</v>
      </c>
      <c r="AS6272" t="s">
        <v>36211</v>
      </c>
      <c r="AT6272" t="s">
        <v>936</v>
      </c>
      <c r="AU6272">
        <v>186</v>
      </c>
      <c r="AV6272">
        <v>6190</v>
      </c>
      <c r="AW6272" t="s">
        <v>29313</v>
      </c>
      <c r="AX6272" t="s">
        <v>937</v>
      </c>
      <c r="AY6272">
        <v>187</v>
      </c>
      <c r="AZ6272">
        <v>6190</v>
      </c>
      <c r="BA6272" t="s">
        <v>22465</v>
      </c>
      <c r="BB6272" t="s">
        <v>939</v>
      </c>
      <c r="BC6272">
        <v>187</v>
      </c>
      <c r="BD6272">
        <v>6190</v>
      </c>
      <c r="BE6272" t="s">
        <v>15617</v>
      </c>
      <c r="BF6272" t="s">
        <v>939</v>
      </c>
      <c r="BH6272">
        <v>209</v>
      </c>
      <c r="BI6272">
        <v>6190</v>
      </c>
      <c r="BJ6272" t="s">
        <v>8969</v>
      </c>
      <c r="BK6272" t="s">
        <v>937</v>
      </c>
    </row>
    <row r="6273" spans="43:63" x14ac:dyDescent="0.2">
      <c r="AQ6273">
        <v>185</v>
      </c>
      <c r="AR6273">
        <v>6200</v>
      </c>
      <c r="AS6273" t="s">
        <v>36212</v>
      </c>
      <c r="AT6273" t="s">
        <v>936</v>
      </c>
      <c r="AU6273">
        <v>186</v>
      </c>
      <c r="AV6273">
        <v>6200</v>
      </c>
      <c r="AW6273" t="s">
        <v>29314</v>
      </c>
      <c r="AX6273" t="s">
        <v>937</v>
      </c>
      <c r="AY6273">
        <v>187</v>
      </c>
      <c r="AZ6273">
        <v>6200</v>
      </c>
      <c r="BA6273" t="s">
        <v>22466</v>
      </c>
      <c r="BB6273" t="s">
        <v>938</v>
      </c>
      <c r="BC6273">
        <v>187</v>
      </c>
      <c r="BD6273">
        <v>6200</v>
      </c>
      <c r="BE6273" t="s">
        <v>15618</v>
      </c>
      <c r="BF6273" t="s">
        <v>938</v>
      </c>
      <c r="BH6273">
        <v>209</v>
      </c>
      <c r="BI6273">
        <v>6200</v>
      </c>
      <c r="BJ6273" t="s">
        <v>8970</v>
      </c>
      <c r="BK6273" t="s">
        <v>937</v>
      </c>
    </row>
    <row r="6274" spans="43:63" x14ac:dyDescent="0.2">
      <c r="AQ6274">
        <v>185</v>
      </c>
      <c r="AR6274">
        <v>6210</v>
      </c>
      <c r="AS6274" t="s">
        <v>36213</v>
      </c>
      <c r="AT6274" t="s">
        <v>936</v>
      </c>
      <c r="AU6274">
        <v>186</v>
      </c>
      <c r="AV6274">
        <v>6210</v>
      </c>
      <c r="AW6274" t="s">
        <v>29315</v>
      </c>
      <c r="AX6274" t="s">
        <v>936</v>
      </c>
      <c r="AY6274">
        <v>187</v>
      </c>
      <c r="AZ6274">
        <v>6210</v>
      </c>
      <c r="BA6274" t="s">
        <v>22467</v>
      </c>
      <c r="BB6274" t="s">
        <v>936</v>
      </c>
      <c r="BC6274">
        <v>187</v>
      </c>
      <c r="BD6274">
        <v>6210</v>
      </c>
      <c r="BE6274" t="s">
        <v>15619</v>
      </c>
      <c r="BF6274" t="s">
        <v>936</v>
      </c>
      <c r="BH6274">
        <v>209</v>
      </c>
      <c r="BI6274">
        <v>6210</v>
      </c>
      <c r="BJ6274" t="s">
        <v>8971</v>
      </c>
      <c r="BK6274" t="s">
        <v>936</v>
      </c>
    </row>
    <row r="6275" spans="43:63" x14ac:dyDescent="0.2">
      <c r="AQ6275">
        <v>185</v>
      </c>
      <c r="AR6275">
        <v>6240</v>
      </c>
      <c r="AS6275" t="s">
        <v>36214</v>
      </c>
      <c r="AT6275" t="s">
        <v>936</v>
      </c>
      <c r="AU6275">
        <v>186</v>
      </c>
      <c r="AV6275">
        <v>6240</v>
      </c>
      <c r="AW6275" t="s">
        <v>29316</v>
      </c>
      <c r="AX6275" t="s">
        <v>939</v>
      </c>
      <c r="AY6275">
        <v>187</v>
      </c>
      <c r="AZ6275">
        <v>6240</v>
      </c>
      <c r="BA6275" t="s">
        <v>22468</v>
      </c>
      <c r="BB6275" t="s">
        <v>937</v>
      </c>
      <c r="BC6275">
        <v>187</v>
      </c>
      <c r="BD6275">
        <v>6240</v>
      </c>
      <c r="BE6275" t="s">
        <v>15620</v>
      </c>
      <c r="BF6275" t="s">
        <v>937</v>
      </c>
      <c r="BH6275">
        <v>209</v>
      </c>
      <c r="BI6275">
        <v>6240</v>
      </c>
      <c r="BJ6275" t="s">
        <v>8972</v>
      </c>
      <c r="BK6275" t="s">
        <v>937</v>
      </c>
    </row>
    <row r="6276" spans="43:63" x14ac:dyDescent="0.2">
      <c r="AQ6276">
        <v>185</v>
      </c>
      <c r="AR6276">
        <v>6250</v>
      </c>
      <c r="AS6276" t="s">
        <v>36215</v>
      </c>
      <c r="AT6276" t="s">
        <v>936</v>
      </c>
      <c r="AU6276">
        <v>186</v>
      </c>
      <c r="AV6276">
        <v>6250</v>
      </c>
      <c r="AW6276" t="s">
        <v>29317</v>
      </c>
      <c r="AX6276" t="s">
        <v>936</v>
      </c>
      <c r="AY6276">
        <v>187</v>
      </c>
      <c r="AZ6276">
        <v>6250</v>
      </c>
      <c r="BA6276" t="s">
        <v>22469</v>
      </c>
      <c r="BB6276" t="s">
        <v>936</v>
      </c>
      <c r="BC6276">
        <v>187</v>
      </c>
      <c r="BD6276">
        <v>6250</v>
      </c>
      <c r="BE6276" t="s">
        <v>15621</v>
      </c>
      <c r="BF6276" t="s">
        <v>936</v>
      </c>
      <c r="BH6276">
        <v>209</v>
      </c>
      <c r="BI6276">
        <v>6250</v>
      </c>
      <c r="BJ6276" t="s">
        <v>8973</v>
      </c>
      <c r="BK6276" t="s">
        <v>937</v>
      </c>
    </row>
    <row r="6277" spans="43:63" x14ac:dyDescent="0.2">
      <c r="AQ6277">
        <v>185</v>
      </c>
      <c r="AR6277">
        <v>6256</v>
      </c>
      <c r="AS6277" t="s">
        <v>36216</v>
      </c>
      <c r="AT6277" t="s">
        <v>936</v>
      </c>
      <c r="AU6277">
        <v>186</v>
      </c>
      <c r="AV6277">
        <v>6256</v>
      </c>
      <c r="AW6277" t="s">
        <v>29318</v>
      </c>
      <c r="AX6277" t="s">
        <v>936</v>
      </c>
      <c r="AY6277">
        <v>187</v>
      </c>
      <c r="AZ6277">
        <v>6256</v>
      </c>
      <c r="BA6277" t="s">
        <v>22470</v>
      </c>
      <c r="BB6277" t="s">
        <v>936</v>
      </c>
      <c r="BC6277">
        <v>187</v>
      </c>
      <c r="BD6277">
        <v>6256</v>
      </c>
      <c r="BE6277" t="s">
        <v>15622</v>
      </c>
      <c r="BF6277" t="s">
        <v>936</v>
      </c>
      <c r="BH6277">
        <v>209</v>
      </c>
      <c r="BI6277">
        <v>6256</v>
      </c>
      <c r="BJ6277" t="s">
        <v>8974</v>
      </c>
      <c r="BK6277" t="s">
        <v>937</v>
      </c>
    </row>
    <row r="6278" spans="43:63" x14ac:dyDescent="0.2">
      <c r="AQ6278">
        <v>185</v>
      </c>
      <c r="AR6278">
        <v>6260</v>
      </c>
      <c r="AS6278" t="s">
        <v>36217</v>
      </c>
      <c r="AT6278" t="s">
        <v>936</v>
      </c>
      <c r="AU6278">
        <v>186</v>
      </c>
      <c r="AV6278">
        <v>6260</v>
      </c>
      <c r="AW6278" t="s">
        <v>29319</v>
      </c>
      <c r="AX6278" t="s">
        <v>937</v>
      </c>
      <c r="AY6278">
        <v>187</v>
      </c>
      <c r="AZ6278">
        <v>6260</v>
      </c>
      <c r="BA6278" t="s">
        <v>22471</v>
      </c>
      <c r="BB6278" t="s">
        <v>939</v>
      </c>
      <c r="BC6278">
        <v>187</v>
      </c>
      <c r="BD6278">
        <v>6260</v>
      </c>
      <c r="BE6278" t="s">
        <v>15623</v>
      </c>
      <c r="BF6278" t="s">
        <v>939</v>
      </c>
      <c r="BH6278">
        <v>209</v>
      </c>
      <c r="BI6278">
        <v>6260</v>
      </c>
      <c r="BJ6278" t="s">
        <v>8975</v>
      </c>
      <c r="BK6278" t="s">
        <v>937</v>
      </c>
    </row>
    <row r="6279" spans="43:63" x14ac:dyDescent="0.2">
      <c r="AQ6279">
        <v>185</v>
      </c>
      <c r="AR6279">
        <v>6270</v>
      </c>
      <c r="AS6279" t="s">
        <v>36218</v>
      </c>
      <c r="AT6279" t="s">
        <v>936</v>
      </c>
      <c r="AU6279">
        <v>186</v>
      </c>
      <c r="AV6279">
        <v>6270</v>
      </c>
      <c r="AW6279" t="s">
        <v>29320</v>
      </c>
      <c r="AX6279" t="s">
        <v>937</v>
      </c>
      <c r="AY6279">
        <v>187</v>
      </c>
      <c r="AZ6279">
        <v>6270</v>
      </c>
      <c r="BA6279" t="s">
        <v>22472</v>
      </c>
      <c r="BB6279" t="s">
        <v>937</v>
      </c>
      <c r="BC6279">
        <v>187</v>
      </c>
      <c r="BD6279">
        <v>6270</v>
      </c>
      <c r="BE6279" t="s">
        <v>15624</v>
      </c>
      <c r="BF6279" t="s">
        <v>937</v>
      </c>
      <c r="BH6279">
        <v>209</v>
      </c>
      <c r="BI6279">
        <v>6270</v>
      </c>
      <c r="BJ6279" t="s">
        <v>8976</v>
      </c>
      <c r="BK6279" t="s">
        <v>937</v>
      </c>
    </row>
    <row r="6280" spans="43:63" x14ac:dyDescent="0.2">
      <c r="AQ6280">
        <v>185</v>
      </c>
      <c r="AR6280">
        <v>6280</v>
      </c>
      <c r="AS6280" t="s">
        <v>36219</v>
      </c>
      <c r="AT6280" t="s">
        <v>936</v>
      </c>
      <c r="AU6280">
        <v>186</v>
      </c>
      <c r="AV6280">
        <v>6280</v>
      </c>
      <c r="AW6280" t="s">
        <v>29321</v>
      </c>
      <c r="AX6280" t="s">
        <v>936</v>
      </c>
      <c r="AY6280">
        <v>187</v>
      </c>
      <c r="AZ6280">
        <v>6280</v>
      </c>
      <c r="BA6280" t="s">
        <v>22473</v>
      </c>
      <c r="BB6280" t="s">
        <v>936</v>
      </c>
      <c r="BC6280">
        <v>187</v>
      </c>
      <c r="BD6280">
        <v>6280</v>
      </c>
      <c r="BE6280" t="s">
        <v>15625</v>
      </c>
      <c r="BF6280" t="s">
        <v>936</v>
      </c>
      <c r="BH6280">
        <v>209</v>
      </c>
      <c r="BI6280">
        <v>6280</v>
      </c>
      <c r="BJ6280" t="s">
        <v>8977</v>
      </c>
      <c r="BK6280" t="s">
        <v>937</v>
      </c>
    </row>
    <row r="6281" spans="43:63" x14ac:dyDescent="0.2">
      <c r="AQ6281">
        <v>185</v>
      </c>
      <c r="AR6281">
        <v>6290</v>
      </c>
      <c r="AS6281" t="s">
        <v>36220</v>
      </c>
      <c r="AT6281" t="s">
        <v>936</v>
      </c>
      <c r="AU6281">
        <v>186</v>
      </c>
      <c r="AV6281">
        <v>6290</v>
      </c>
      <c r="AW6281" t="s">
        <v>29322</v>
      </c>
      <c r="AX6281" t="s">
        <v>937</v>
      </c>
      <c r="AY6281">
        <v>187</v>
      </c>
      <c r="AZ6281">
        <v>6290</v>
      </c>
      <c r="BA6281" t="s">
        <v>22474</v>
      </c>
      <c r="BB6281" t="s">
        <v>936</v>
      </c>
      <c r="BC6281">
        <v>187</v>
      </c>
      <c r="BD6281">
        <v>6290</v>
      </c>
      <c r="BE6281" t="s">
        <v>15626</v>
      </c>
      <c r="BF6281" t="s">
        <v>936</v>
      </c>
      <c r="BH6281">
        <v>209</v>
      </c>
      <c r="BI6281">
        <v>6290</v>
      </c>
      <c r="BJ6281" t="s">
        <v>8978</v>
      </c>
      <c r="BK6281" t="s">
        <v>937</v>
      </c>
    </row>
    <row r="6282" spans="43:63" x14ac:dyDescent="0.2">
      <c r="AQ6282">
        <v>185</v>
      </c>
      <c r="AR6282">
        <v>6300</v>
      </c>
      <c r="AS6282" t="s">
        <v>36221</v>
      </c>
      <c r="AT6282" t="s">
        <v>936</v>
      </c>
      <c r="AU6282">
        <v>186</v>
      </c>
      <c r="AV6282">
        <v>6300</v>
      </c>
      <c r="AW6282" t="s">
        <v>29323</v>
      </c>
      <c r="AX6282" t="s">
        <v>936</v>
      </c>
      <c r="AY6282">
        <v>187</v>
      </c>
      <c r="AZ6282">
        <v>6300</v>
      </c>
      <c r="BA6282" t="s">
        <v>22475</v>
      </c>
      <c r="BB6282" t="s">
        <v>936</v>
      </c>
      <c r="BC6282">
        <v>187</v>
      </c>
      <c r="BD6282">
        <v>6300</v>
      </c>
      <c r="BE6282" t="s">
        <v>15627</v>
      </c>
      <c r="BF6282" t="s">
        <v>936</v>
      </c>
      <c r="BH6282">
        <v>209</v>
      </c>
      <c r="BI6282">
        <v>6300</v>
      </c>
      <c r="BJ6282" t="s">
        <v>8979</v>
      </c>
      <c r="BK6282" t="s">
        <v>936</v>
      </c>
    </row>
    <row r="6283" spans="43:63" x14ac:dyDescent="0.2">
      <c r="AQ6283">
        <v>185</v>
      </c>
      <c r="AR6283">
        <v>6310</v>
      </c>
      <c r="AS6283" t="s">
        <v>36222</v>
      </c>
      <c r="AT6283" t="s">
        <v>936</v>
      </c>
      <c r="AU6283">
        <v>186</v>
      </c>
      <c r="AV6283">
        <v>6310</v>
      </c>
      <c r="AW6283" t="s">
        <v>29324</v>
      </c>
      <c r="AX6283" t="s">
        <v>936</v>
      </c>
      <c r="AY6283">
        <v>187</v>
      </c>
      <c r="AZ6283">
        <v>6310</v>
      </c>
      <c r="BA6283" t="s">
        <v>22476</v>
      </c>
      <c r="BB6283" t="s">
        <v>936</v>
      </c>
      <c r="BC6283">
        <v>187</v>
      </c>
      <c r="BD6283">
        <v>6310</v>
      </c>
      <c r="BE6283" t="s">
        <v>15628</v>
      </c>
      <c r="BF6283" t="s">
        <v>936</v>
      </c>
      <c r="BH6283">
        <v>209</v>
      </c>
      <c r="BI6283">
        <v>6310</v>
      </c>
      <c r="BJ6283" t="s">
        <v>8980</v>
      </c>
      <c r="BK6283" t="s">
        <v>937</v>
      </c>
    </row>
    <row r="6284" spans="43:63" x14ac:dyDescent="0.2">
      <c r="AQ6284">
        <v>185</v>
      </c>
      <c r="AR6284">
        <v>6320</v>
      </c>
      <c r="AS6284" t="s">
        <v>36223</v>
      </c>
      <c r="AT6284" t="s">
        <v>936</v>
      </c>
      <c r="AU6284">
        <v>186</v>
      </c>
      <c r="AV6284">
        <v>6320</v>
      </c>
      <c r="AW6284" t="s">
        <v>29325</v>
      </c>
      <c r="AX6284" t="s">
        <v>936</v>
      </c>
      <c r="AY6284">
        <v>187</v>
      </c>
      <c r="AZ6284">
        <v>6320</v>
      </c>
      <c r="BA6284" t="s">
        <v>22477</v>
      </c>
      <c r="BB6284" t="s">
        <v>939</v>
      </c>
      <c r="BC6284">
        <v>187</v>
      </c>
      <c r="BD6284">
        <v>6320</v>
      </c>
      <c r="BE6284" t="s">
        <v>15629</v>
      </c>
      <c r="BF6284" t="s">
        <v>939</v>
      </c>
      <c r="BH6284">
        <v>209</v>
      </c>
      <c r="BI6284">
        <v>6320</v>
      </c>
      <c r="BJ6284" t="s">
        <v>8981</v>
      </c>
      <c r="BK6284" t="s">
        <v>937</v>
      </c>
    </row>
    <row r="6285" spans="43:63" x14ac:dyDescent="0.2">
      <c r="AQ6285">
        <v>185</v>
      </c>
      <c r="AR6285">
        <v>6330</v>
      </c>
      <c r="AS6285" t="s">
        <v>36224</v>
      </c>
      <c r="AT6285" t="s">
        <v>936</v>
      </c>
      <c r="AU6285">
        <v>186</v>
      </c>
      <c r="AV6285">
        <v>6330</v>
      </c>
      <c r="AW6285" t="s">
        <v>29326</v>
      </c>
      <c r="AX6285" t="s">
        <v>936</v>
      </c>
      <c r="AY6285">
        <v>187</v>
      </c>
      <c r="AZ6285">
        <v>6330</v>
      </c>
      <c r="BA6285" t="s">
        <v>22478</v>
      </c>
      <c r="BB6285" t="s">
        <v>936</v>
      </c>
      <c r="BC6285">
        <v>187</v>
      </c>
      <c r="BD6285">
        <v>6330</v>
      </c>
      <c r="BE6285" t="s">
        <v>15630</v>
      </c>
      <c r="BF6285" t="s">
        <v>936</v>
      </c>
      <c r="BH6285">
        <v>209</v>
      </c>
      <c r="BI6285">
        <v>6330</v>
      </c>
      <c r="BJ6285" t="s">
        <v>8982</v>
      </c>
      <c r="BK6285" t="s">
        <v>937</v>
      </c>
    </row>
    <row r="6286" spans="43:63" x14ac:dyDescent="0.2">
      <c r="AQ6286">
        <v>185</v>
      </c>
      <c r="AR6286">
        <v>6340</v>
      </c>
      <c r="AS6286" t="s">
        <v>36225</v>
      </c>
      <c r="AT6286" t="s">
        <v>936</v>
      </c>
      <c r="AU6286">
        <v>186</v>
      </c>
      <c r="AV6286">
        <v>6340</v>
      </c>
      <c r="AW6286" t="s">
        <v>29327</v>
      </c>
      <c r="AX6286" t="s">
        <v>936</v>
      </c>
      <c r="AY6286">
        <v>187</v>
      </c>
      <c r="AZ6286">
        <v>6340</v>
      </c>
      <c r="BA6286" t="s">
        <v>22479</v>
      </c>
      <c r="BB6286" t="s">
        <v>936</v>
      </c>
      <c r="BC6286">
        <v>187</v>
      </c>
      <c r="BD6286">
        <v>6340</v>
      </c>
      <c r="BE6286" t="s">
        <v>15631</v>
      </c>
      <c r="BF6286" t="s">
        <v>936</v>
      </c>
      <c r="BH6286">
        <v>209</v>
      </c>
      <c r="BI6286">
        <v>6340</v>
      </c>
      <c r="BJ6286" t="s">
        <v>8983</v>
      </c>
      <c r="BK6286" t="s">
        <v>937</v>
      </c>
    </row>
    <row r="6287" spans="43:63" x14ac:dyDescent="0.2">
      <c r="AQ6287">
        <v>185</v>
      </c>
      <c r="AR6287">
        <v>6350</v>
      </c>
      <c r="AS6287" t="s">
        <v>36226</v>
      </c>
      <c r="AT6287" t="s">
        <v>936</v>
      </c>
      <c r="AU6287">
        <v>186</v>
      </c>
      <c r="AV6287">
        <v>6350</v>
      </c>
      <c r="AW6287" t="s">
        <v>29328</v>
      </c>
      <c r="AX6287" t="s">
        <v>936</v>
      </c>
      <c r="AY6287">
        <v>187</v>
      </c>
      <c r="AZ6287">
        <v>6350</v>
      </c>
      <c r="BA6287" t="s">
        <v>22480</v>
      </c>
      <c r="BB6287" t="s">
        <v>936</v>
      </c>
      <c r="BC6287">
        <v>187</v>
      </c>
      <c r="BD6287">
        <v>6350</v>
      </c>
      <c r="BE6287" t="s">
        <v>15632</v>
      </c>
      <c r="BF6287" t="s">
        <v>936</v>
      </c>
      <c r="BH6287">
        <v>209</v>
      </c>
      <c r="BI6287">
        <v>6350</v>
      </c>
      <c r="BJ6287" t="s">
        <v>8984</v>
      </c>
      <c r="BK6287" t="s">
        <v>937</v>
      </c>
    </row>
    <row r="6288" spans="43:63" x14ac:dyDescent="0.2">
      <c r="AQ6288">
        <v>185</v>
      </c>
      <c r="AR6288">
        <v>6360</v>
      </c>
      <c r="AS6288" t="s">
        <v>36227</v>
      </c>
      <c r="AT6288" t="s">
        <v>936</v>
      </c>
      <c r="AU6288">
        <v>186</v>
      </c>
      <c r="AV6288">
        <v>6360</v>
      </c>
      <c r="AW6288" t="s">
        <v>29329</v>
      </c>
      <c r="AX6288" t="s">
        <v>936</v>
      </c>
      <c r="AY6288">
        <v>187</v>
      </c>
      <c r="AZ6288">
        <v>6360</v>
      </c>
      <c r="BA6288" t="s">
        <v>22481</v>
      </c>
      <c r="BB6288" t="s">
        <v>936</v>
      </c>
      <c r="BC6288">
        <v>187</v>
      </c>
      <c r="BD6288">
        <v>6360</v>
      </c>
      <c r="BE6288" t="s">
        <v>15633</v>
      </c>
      <c r="BF6288" t="s">
        <v>936</v>
      </c>
      <c r="BH6288">
        <v>209</v>
      </c>
      <c r="BI6288">
        <v>6360</v>
      </c>
      <c r="BJ6288" t="s">
        <v>8985</v>
      </c>
      <c r="BK6288" t="s">
        <v>938</v>
      </c>
    </row>
    <row r="6289" spans="43:63" x14ac:dyDescent="0.2">
      <c r="AQ6289">
        <v>185</v>
      </c>
      <c r="AR6289">
        <v>7205</v>
      </c>
      <c r="AS6289" t="s">
        <v>36228</v>
      </c>
      <c r="AT6289" t="s">
        <v>937</v>
      </c>
      <c r="AU6289">
        <v>186</v>
      </c>
      <c r="AV6289">
        <v>7205</v>
      </c>
      <c r="AW6289" t="s">
        <v>29330</v>
      </c>
      <c r="AX6289" t="s">
        <v>936</v>
      </c>
      <c r="AY6289">
        <v>187</v>
      </c>
      <c r="AZ6289">
        <v>7205</v>
      </c>
      <c r="BA6289" t="s">
        <v>22482</v>
      </c>
      <c r="BB6289" t="s">
        <v>937</v>
      </c>
      <c r="BC6289">
        <v>187</v>
      </c>
      <c r="BD6289">
        <v>7205</v>
      </c>
      <c r="BE6289" t="s">
        <v>15634</v>
      </c>
      <c r="BF6289" t="s">
        <v>937</v>
      </c>
      <c r="BH6289">
        <v>209</v>
      </c>
      <c r="BI6289">
        <v>7205</v>
      </c>
      <c r="BJ6289" t="s">
        <v>8986</v>
      </c>
      <c r="BK6289" t="s">
        <v>937</v>
      </c>
    </row>
    <row r="6290" spans="43:63" x14ac:dyDescent="0.2">
      <c r="AQ6290">
        <v>185</v>
      </c>
      <c r="AR6290">
        <v>7206</v>
      </c>
      <c r="AS6290" t="s">
        <v>36229</v>
      </c>
      <c r="AT6290" t="s">
        <v>936</v>
      </c>
      <c r="AU6290">
        <v>186</v>
      </c>
      <c r="AV6290">
        <v>7206</v>
      </c>
      <c r="AW6290" t="s">
        <v>29331</v>
      </c>
      <c r="AX6290" t="s">
        <v>936</v>
      </c>
      <c r="AY6290">
        <v>187</v>
      </c>
      <c r="AZ6290">
        <v>7206</v>
      </c>
      <c r="BA6290" t="s">
        <v>22483</v>
      </c>
      <c r="BB6290" t="s">
        <v>936</v>
      </c>
      <c r="BC6290">
        <v>187</v>
      </c>
      <c r="BD6290">
        <v>7206</v>
      </c>
      <c r="BE6290" t="s">
        <v>15635</v>
      </c>
      <c r="BF6290" t="s">
        <v>936</v>
      </c>
      <c r="BH6290">
        <v>209</v>
      </c>
      <c r="BI6290">
        <v>7206</v>
      </c>
      <c r="BJ6290" t="s">
        <v>8987</v>
      </c>
      <c r="BK6290" t="s">
        <v>937</v>
      </c>
    </row>
    <row r="6291" spans="43:63" x14ac:dyDescent="0.2">
      <c r="AQ6291">
        <v>185</v>
      </c>
      <c r="AR6291">
        <v>7207</v>
      </c>
      <c r="AS6291" t="s">
        <v>36230</v>
      </c>
      <c r="AT6291" t="s">
        <v>936</v>
      </c>
      <c r="AU6291">
        <v>186</v>
      </c>
      <c r="AV6291">
        <v>7207</v>
      </c>
      <c r="AW6291" t="s">
        <v>29332</v>
      </c>
      <c r="AX6291" t="s">
        <v>936</v>
      </c>
      <c r="AY6291">
        <v>187</v>
      </c>
      <c r="AZ6291">
        <v>7207</v>
      </c>
      <c r="BA6291" t="s">
        <v>22484</v>
      </c>
      <c r="BB6291" t="s">
        <v>936</v>
      </c>
      <c r="BC6291">
        <v>187</v>
      </c>
      <c r="BD6291">
        <v>7207</v>
      </c>
      <c r="BE6291" t="s">
        <v>15636</v>
      </c>
      <c r="BF6291" t="s">
        <v>936</v>
      </c>
      <c r="BH6291">
        <v>209</v>
      </c>
      <c r="BI6291">
        <v>7207</v>
      </c>
      <c r="BJ6291" t="s">
        <v>8988</v>
      </c>
      <c r="BK6291" t="s">
        <v>937</v>
      </c>
    </row>
    <row r="6292" spans="43:63" x14ac:dyDescent="0.2">
      <c r="AQ6292">
        <v>185</v>
      </c>
      <c r="AR6292">
        <v>7210</v>
      </c>
      <c r="AS6292" t="s">
        <v>36231</v>
      </c>
      <c r="AT6292" t="s">
        <v>939</v>
      </c>
      <c r="AU6292">
        <v>186</v>
      </c>
      <c r="AV6292">
        <v>7210</v>
      </c>
      <c r="AW6292" t="s">
        <v>29333</v>
      </c>
      <c r="AX6292" t="s">
        <v>937</v>
      </c>
      <c r="AY6292">
        <v>187</v>
      </c>
      <c r="AZ6292">
        <v>7210</v>
      </c>
      <c r="BA6292" t="s">
        <v>22485</v>
      </c>
      <c r="BB6292" t="s">
        <v>939</v>
      </c>
      <c r="BC6292">
        <v>187</v>
      </c>
      <c r="BD6292">
        <v>7210</v>
      </c>
      <c r="BE6292" t="s">
        <v>15637</v>
      </c>
      <c r="BF6292" t="s">
        <v>939</v>
      </c>
      <c r="BH6292">
        <v>209</v>
      </c>
      <c r="BI6292">
        <v>7210</v>
      </c>
      <c r="BJ6292" t="s">
        <v>8989</v>
      </c>
      <c r="BK6292" t="s">
        <v>938</v>
      </c>
    </row>
    <row r="6293" spans="43:63" x14ac:dyDescent="0.2">
      <c r="AQ6293">
        <v>185</v>
      </c>
      <c r="AR6293">
        <v>8073</v>
      </c>
      <c r="AS6293" t="s">
        <v>36232</v>
      </c>
      <c r="AT6293" t="s">
        <v>936</v>
      </c>
      <c r="AU6293">
        <v>186</v>
      </c>
      <c r="AV6293">
        <v>8073</v>
      </c>
      <c r="AW6293" t="s">
        <v>29334</v>
      </c>
      <c r="AX6293" t="s">
        <v>936</v>
      </c>
      <c r="AY6293">
        <v>187</v>
      </c>
      <c r="AZ6293">
        <v>8073</v>
      </c>
      <c r="BA6293" t="s">
        <v>22486</v>
      </c>
      <c r="BB6293" t="s">
        <v>936</v>
      </c>
      <c r="BC6293">
        <v>187</v>
      </c>
      <c r="BD6293">
        <v>8073</v>
      </c>
      <c r="BE6293" t="s">
        <v>15638</v>
      </c>
      <c r="BF6293" t="s">
        <v>936</v>
      </c>
      <c r="BH6293">
        <v>209</v>
      </c>
      <c r="BI6293">
        <v>8073</v>
      </c>
      <c r="BJ6293" t="s">
        <v>8990</v>
      </c>
      <c r="BK6293" t="s">
        <v>937</v>
      </c>
    </row>
    <row r="6294" spans="43:63" x14ac:dyDescent="0.2">
      <c r="AQ6294">
        <v>185</v>
      </c>
      <c r="AR6294">
        <v>8074</v>
      </c>
      <c r="AS6294" t="s">
        <v>36233</v>
      </c>
      <c r="AT6294" t="s">
        <v>937</v>
      </c>
      <c r="AU6294">
        <v>186</v>
      </c>
      <c r="AV6294">
        <v>8074</v>
      </c>
      <c r="AW6294" t="s">
        <v>29335</v>
      </c>
      <c r="AX6294" t="s">
        <v>937</v>
      </c>
      <c r="AY6294">
        <v>187</v>
      </c>
      <c r="AZ6294">
        <v>8074</v>
      </c>
      <c r="BA6294" t="s">
        <v>22487</v>
      </c>
      <c r="BB6294" t="s">
        <v>939</v>
      </c>
      <c r="BC6294">
        <v>187</v>
      </c>
      <c r="BD6294">
        <v>8074</v>
      </c>
      <c r="BE6294" t="s">
        <v>15639</v>
      </c>
      <c r="BF6294" t="s">
        <v>939</v>
      </c>
      <c r="BH6294">
        <v>209</v>
      </c>
      <c r="BI6294">
        <v>8074</v>
      </c>
      <c r="BJ6294" t="s">
        <v>8991</v>
      </c>
      <c r="BK6294" t="s">
        <v>937</v>
      </c>
    </row>
    <row r="6295" spans="43:63" x14ac:dyDescent="0.2">
      <c r="AQ6295">
        <v>185</v>
      </c>
      <c r="AR6295">
        <v>8075</v>
      </c>
      <c r="AS6295" t="s">
        <v>36234</v>
      </c>
      <c r="AT6295" t="s">
        <v>936</v>
      </c>
      <c r="AU6295">
        <v>186</v>
      </c>
      <c r="AV6295">
        <v>8075</v>
      </c>
      <c r="AW6295" t="s">
        <v>29336</v>
      </c>
      <c r="AX6295" t="s">
        <v>936</v>
      </c>
      <c r="AY6295">
        <v>187</v>
      </c>
      <c r="AZ6295">
        <v>8075</v>
      </c>
      <c r="BA6295" t="s">
        <v>22488</v>
      </c>
      <c r="BB6295" t="s">
        <v>936</v>
      </c>
      <c r="BC6295">
        <v>187</v>
      </c>
      <c r="BD6295">
        <v>8075</v>
      </c>
      <c r="BE6295" t="s">
        <v>15640</v>
      </c>
      <c r="BF6295" t="s">
        <v>936</v>
      </c>
      <c r="BH6295">
        <v>209</v>
      </c>
      <c r="BI6295">
        <v>8075</v>
      </c>
      <c r="BJ6295" t="s">
        <v>8992</v>
      </c>
      <c r="BK6295" t="s">
        <v>937</v>
      </c>
    </row>
    <row r="6296" spans="43:63" x14ac:dyDescent="0.2">
      <c r="AQ6296">
        <v>185</v>
      </c>
      <c r="AR6296">
        <v>8076</v>
      </c>
      <c r="AS6296" t="s">
        <v>36235</v>
      </c>
      <c r="AT6296" t="s">
        <v>937</v>
      </c>
      <c r="AU6296">
        <v>186</v>
      </c>
      <c r="AV6296">
        <v>8076</v>
      </c>
      <c r="AW6296" t="s">
        <v>29337</v>
      </c>
      <c r="AX6296" t="s">
        <v>937</v>
      </c>
      <c r="AY6296">
        <v>187</v>
      </c>
      <c r="AZ6296">
        <v>8076</v>
      </c>
      <c r="BA6296" t="s">
        <v>22489</v>
      </c>
      <c r="BB6296" t="s">
        <v>937</v>
      </c>
      <c r="BC6296">
        <v>187</v>
      </c>
      <c r="BD6296">
        <v>8076</v>
      </c>
      <c r="BE6296" t="s">
        <v>15641</v>
      </c>
      <c r="BF6296" t="s">
        <v>939</v>
      </c>
      <c r="BH6296">
        <v>209</v>
      </c>
      <c r="BI6296">
        <v>8076</v>
      </c>
      <c r="BJ6296" t="s">
        <v>8993</v>
      </c>
      <c r="BK6296" t="s">
        <v>937</v>
      </c>
    </row>
    <row r="6297" spans="43:63" x14ac:dyDescent="0.2">
      <c r="AQ6297">
        <v>185</v>
      </c>
      <c r="AR6297">
        <v>8077</v>
      </c>
      <c r="AS6297" t="s">
        <v>36236</v>
      </c>
      <c r="AT6297" t="s">
        <v>937</v>
      </c>
      <c r="AU6297">
        <v>186</v>
      </c>
      <c r="AV6297">
        <v>8077</v>
      </c>
      <c r="AW6297" t="s">
        <v>29338</v>
      </c>
      <c r="AX6297" t="s">
        <v>937</v>
      </c>
      <c r="AY6297">
        <v>187</v>
      </c>
      <c r="AZ6297">
        <v>8077</v>
      </c>
      <c r="BA6297" t="s">
        <v>22490</v>
      </c>
      <c r="BB6297" t="s">
        <v>937</v>
      </c>
      <c r="BC6297">
        <v>187</v>
      </c>
      <c r="BD6297">
        <v>8077</v>
      </c>
      <c r="BE6297" t="s">
        <v>15642</v>
      </c>
      <c r="BF6297" t="s">
        <v>939</v>
      </c>
      <c r="BH6297">
        <v>209</v>
      </c>
      <c r="BI6297">
        <v>8077</v>
      </c>
      <c r="BJ6297" t="s">
        <v>8994</v>
      </c>
      <c r="BK6297" t="s">
        <v>937</v>
      </c>
    </row>
    <row r="6298" spans="43:63" x14ac:dyDescent="0.2">
      <c r="AQ6298">
        <v>185</v>
      </c>
      <c r="AR6298">
        <v>8078</v>
      </c>
      <c r="AS6298" t="s">
        <v>36237</v>
      </c>
      <c r="AT6298" t="s">
        <v>937</v>
      </c>
      <c r="AU6298">
        <v>186</v>
      </c>
      <c r="AV6298">
        <v>8078</v>
      </c>
      <c r="AW6298" t="s">
        <v>29339</v>
      </c>
      <c r="AX6298" t="s">
        <v>937</v>
      </c>
      <c r="AY6298">
        <v>187</v>
      </c>
      <c r="AZ6298">
        <v>8078</v>
      </c>
      <c r="BA6298" t="s">
        <v>22491</v>
      </c>
      <c r="BB6298" t="s">
        <v>939</v>
      </c>
      <c r="BC6298">
        <v>187</v>
      </c>
      <c r="BD6298">
        <v>8078</v>
      </c>
      <c r="BE6298" t="s">
        <v>15643</v>
      </c>
      <c r="BF6298" t="s">
        <v>939</v>
      </c>
      <c r="BH6298">
        <v>209</v>
      </c>
      <c r="BI6298">
        <v>8078</v>
      </c>
      <c r="BJ6298" t="s">
        <v>8995</v>
      </c>
      <c r="BK6298" t="s">
        <v>937</v>
      </c>
    </row>
    <row r="6299" spans="43:63" x14ac:dyDescent="0.2">
      <c r="AQ6299">
        <v>185</v>
      </c>
      <c r="AR6299">
        <v>8079</v>
      </c>
      <c r="AS6299" t="s">
        <v>36238</v>
      </c>
      <c r="AT6299" t="s">
        <v>936</v>
      </c>
      <c r="AU6299">
        <v>186</v>
      </c>
      <c r="AV6299">
        <v>8079</v>
      </c>
      <c r="AW6299" t="s">
        <v>29340</v>
      </c>
      <c r="AX6299" t="s">
        <v>937</v>
      </c>
      <c r="AY6299">
        <v>187</v>
      </c>
      <c r="AZ6299">
        <v>8079</v>
      </c>
      <c r="BA6299" t="s">
        <v>22492</v>
      </c>
      <c r="BB6299" t="s">
        <v>939</v>
      </c>
      <c r="BC6299">
        <v>187</v>
      </c>
      <c r="BD6299">
        <v>8079</v>
      </c>
      <c r="BE6299" t="s">
        <v>15644</v>
      </c>
      <c r="BF6299" t="s">
        <v>939</v>
      </c>
      <c r="BH6299">
        <v>209</v>
      </c>
      <c r="BI6299">
        <v>8079</v>
      </c>
      <c r="BJ6299" t="s">
        <v>8996</v>
      </c>
      <c r="BK6299" t="s">
        <v>937</v>
      </c>
    </row>
    <row r="6300" spans="43:63" x14ac:dyDescent="0.2">
      <c r="AQ6300">
        <v>185</v>
      </c>
      <c r="AR6300">
        <v>8080</v>
      </c>
      <c r="AS6300" t="s">
        <v>36239</v>
      </c>
      <c r="AT6300" t="s">
        <v>937</v>
      </c>
      <c r="AU6300">
        <v>186</v>
      </c>
      <c r="AV6300">
        <v>8080</v>
      </c>
      <c r="AW6300" t="s">
        <v>29341</v>
      </c>
      <c r="AX6300" t="s">
        <v>938</v>
      </c>
      <c r="AY6300">
        <v>187</v>
      </c>
      <c r="AZ6300">
        <v>8080</v>
      </c>
      <c r="BA6300" t="s">
        <v>22493</v>
      </c>
      <c r="BB6300" t="s">
        <v>939</v>
      </c>
      <c r="BC6300">
        <v>187</v>
      </c>
      <c r="BD6300">
        <v>8080</v>
      </c>
      <c r="BE6300" t="s">
        <v>15645</v>
      </c>
      <c r="BF6300" t="s">
        <v>939</v>
      </c>
      <c r="BH6300">
        <v>209</v>
      </c>
      <c r="BI6300">
        <v>8080</v>
      </c>
      <c r="BJ6300" t="s">
        <v>8997</v>
      </c>
      <c r="BK6300" t="s">
        <v>937</v>
      </c>
    </row>
    <row r="6301" spans="43:63" x14ac:dyDescent="0.2">
      <c r="AQ6301">
        <v>185</v>
      </c>
      <c r="AR6301">
        <v>8081</v>
      </c>
      <c r="AS6301" t="s">
        <v>36240</v>
      </c>
      <c r="AT6301" t="s">
        <v>936</v>
      </c>
      <c r="AU6301">
        <v>186</v>
      </c>
      <c r="AV6301">
        <v>8081</v>
      </c>
      <c r="AW6301" t="s">
        <v>29342</v>
      </c>
      <c r="AX6301" t="s">
        <v>938</v>
      </c>
      <c r="AY6301">
        <v>187</v>
      </c>
      <c r="AZ6301">
        <v>8081</v>
      </c>
      <c r="BA6301" t="s">
        <v>22494</v>
      </c>
      <c r="BB6301" t="s">
        <v>936</v>
      </c>
      <c r="BC6301">
        <v>187</v>
      </c>
      <c r="BD6301">
        <v>8081</v>
      </c>
      <c r="BE6301" t="s">
        <v>15646</v>
      </c>
      <c r="BF6301" t="s">
        <v>936</v>
      </c>
      <c r="BH6301">
        <v>209</v>
      </c>
      <c r="BI6301">
        <v>8081</v>
      </c>
      <c r="BJ6301" t="s">
        <v>8998</v>
      </c>
      <c r="BK6301" t="s">
        <v>937</v>
      </c>
    </row>
    <row r="6302" spans="43:63" x14ac:dyDescent="0.2">
      <c r="AQ6302">
        <v>185</v>
      </c>
      <c r="AR6302">
        <v>8082</v>
      </c>
      <c r="AS6302" t="s">
        <v>36241</v>
      </c>
      <c r="AT6302" t="s">
        <v>937</v>
      </c>
      <c r="AU6302">
        <v>186</v>
      </c>
      <c r="AV6302">
        <v>8082</v>
      </c>
      <c r="AW6302" t="s">
        <v>29343</v>
      </c>
      <c r="AX6302" t="s">
        <v>937</v>
      </c>
      <c r="AY6302">
        <v>187</v>
      </c>
      <c r="AZ6302">
        <v>8082</v>
      </c>
      <c r="BA6302" t="s">
        <v>22495</v>
      </c>
      <c r="BB6302" t="s">
        <v>937</v>
      </c>
      <c r="BC6302">
        <v>187</v>
      </c>
      <c r="BD6302">
        <v>8082</v>
      </c>
      <c r="BE6302" t="s">
        <v>15647</v>
      </c>
      <c r="BF6302" t="s">
        <v>937</v>
      </c>
      <c r="BH6302">
        <v>209</v>
      </c>
      <c r="BI6302">
        <v>8082</v>
      </c>
      <c r="BJ6302" t="s">
        <v>8999</v>
      </c>
      <c r="BK6302" t="s">
        <v>937</v>
      </c>
    </row>
    <row r="6303" spans="43:63" x14ac:dyDescent="0.2">
      <c r="AQ6303">
        <v>185</v>
      </c>
      <c r="AR6303">
        <v>8083</v>
      </c>
      <c r="AS6303" t="s">
        <v>36242</v>
      </c>
      <c r="AT6303" t="s">
        <v>936</v>
      </c>
      <c r="AU6303">
        <v>186</v>
      </c>
      <c r="AV6303">
        <v>8083</v>
      </c>
      <c r="AW6303" t="s">
        <v>29344</v>
      </c>
      <c r="AX6303" t="s">
        <v>937</v>
      </c>
      <c r="AY6303">
        <v>187</v>
      </c>
      <c r="AZ6303">
        <v>8083</v>
      </c>
      <c r="BA6303" t="s">
        <v>22496</v>
      </c>
      <c r="BB6303" t="s">
        <v>937</v>
      </c>
      <c r="BC6303">
        <v>187</v>
      </c>
      <c r="BD6303">
        <v>8083</v>
      </c>
      <c r="BE6303" t="s">
        <v>15648</v>
      </c>
      <c r="BF6303" t="s">
        <v>937</v>
      </c>
      <c r="BH6303">
        <v>209</v>
      </c>
      <c r="BI6303">
        <v>8083</v>
      </c>
      <c r="BJ6303" t="s">
        <v>9000</v>
      </c>
      <c r="BK6303" t="s">
        <v>937</v>
      </c>
    </row>
    <row r="6304" spans="43:63" x14ac:dyDescent="0.2">
      <c r="AQ6304">
        <v>185</v>
      </c>
      <c r="AR6304">
        <v>8084</v>
      </c>
      <c r="AS6304" t="s">
        <v>36243</v>
      </c>
      <c r="AT6304" t="s">
        <v>937</v>
      </c>
      <c r="AU6304">
        <v>186</v>
      </c>
      <c r="AV6304">
        <v>8084</v>
      </c>
      <c r="AW6304" t="s">
        <v>29345</v>
      </c>
      <c r="AX6304" t="s">
        <v>937</v>
      </c>
      <c r="AY6304">
        <v>187</v>
      </c>
      <c r="AZ6304">
        <v>8084</v>
      </c>
      <c r="BA6304" t="s">
        <v>22497</v>
      </c>
      <c r="BB6304" t="s">
        <v>937</v>
      </c>
      <c r="BC6304">
        <v>187</v>
      </c>
      <c r="BD6304">
        <v>8084</v>
      </c>
      <c r="BE6304" t="s">
        <v>15649</v>
      </c>
      <c r="BF6304" t="s">
        <v>937</v>
      </c>
      <c r="BH6304">
        <v>209</v>
      </c>
      <c r="BI6304">
        <v>8084</v>
      </c>
      <c r="BJ6304" t="s">
        <v>9001</v>
      </c>
      <c r="BK6304" t="s">
        <v>937</v>
      </c>
    </row>
    <row r="6305" spans="43:63" x14ac:dyDescent="0.2">
      <c r="AQ6305">
        <v>186</v>
      </c>
      <c r="AR6305">
        <v>6010</v>
      </c>
      <c r="AS6305" t="s">
        <v>36244</v>
      </c>
      <c r="AT6305" t="s">
        <v>937</v>
      </c>
      <c r="AU6305">
        <v>187</v>
      </c>
      <c r="AV6305">
        <v>6010</v>
      </c>
      <c r="AW6305" t="s">
        <v>29346</v>
      </c>
      <c r="AX6305" t="s">
        <v>937</v>
      </c>
      <c r="AY6305">
        <v>191</v>
      </c>
      <c r="AZ6305">
        <v>6010</v>
      </c>
      <c r="BA6305" t="s">
        <v>22498</v>
      </c>
      <c r="BB6305" t="s">
        <v>937</v>
      </c>
      <c r="BC6305">
        <v>191</v>
      </c>
      <c r="BD6305">
        <v>6010</v>
      </c>
      <c r="BE6305" t="s">
        <v>15650</v>
      </c>
      <c r="BF6305" t="s">
        <v>937</v>
      </c>
      <c r="BH6305">
        <v>248</v>
      </c>
      <c r="BI6305">
        <v>6010</v>
      </c>
      <c r="BJ6305" t="s">
        <v>9002</v>
      </c>
      <c r="BK6305" t="s">
        <v>937</v>
      </c>
    </row>
    <row r="6306" spans="43:63" x14ac:dyDescent="0.2">
      <c r="AQ6306">
        <v>186</v>
      </c>
      <c r="AR6306">
        <v>6020</v>
      </c>
      <c r="AS6306" t="s">
        <v>36245</v>
      </c>
      <c r="AT6306" t="s">
        <v>937</v>
      </c>
      <c r="AU6306">
        <v>187</v>
      </c>
      <c r="AV6306">
        <v>6020</v>
      </c>
      <c r="AW6306" t="s">
        <v>29347</v>
      </c>
      <c r="AX6306" t="s">
        <v>937</v>
      </c>
      <c r="AY6306">
        <v>191</v>
      </c>
      <c r="AZ6306">
        <v>6020</v>
      </c>
      <c r="BA6306" t="s">
        <v>22499</v>
      </c>
      <c r="BB6306" t="s">
        <v>937</v>
      </c>
      <c r="BC6306">
        <v>191</v>
      </c>
      <c r="BD6306">
        <v>6020</v>
      </c>
      <c r="BE6306" t="s">
        <v>15651</v>
      </c>
      <c r="BF6306" t="s">
        <v>937</v>
      </c>
      <c r="BH6306">
        <v>248</v>
      </c>
      <c r="BI6306">
        <v>6020</v>
      </c>
      <c r="BJ6306" t="s">
        <v>9003</v>
      </c>
      <c r="BK6306" t="s">
        <v>937</v>
      </c>
    </row>
    <row r="6307" spans="43:63" x14ac:dyDescent="0.2">
      <c r="AQ6307">
        <v>186</v>
      </c>
      <c r="AR6307">
        <v>6030</v>
      </c>
      <c r="AS6307" t="s">
        <v>36246</v>
      </c>
      <c r="AT6307" t="s">
        <v>937</v>
      </c>
      <c r="AU6307">
        <v>187</v>
      </c>
      <c r="AV6307">
        <v>6030</v>
      </c>
      <c r="AW6307" t="s">
        <v>29348</v>
      </c>
      <c r="AX6307" t="s">
        <v>939</v>
      </c>
      <c r="AY6307">
        <v>191</v>
      </c>
      <c r="AZ6307">
        <v>6030</v>
      </c>
      <c r="BA6307" t="s">
        <v>22500</v>
      </c>
      <c r="BB6307" t="s">
        <v>937</v>
      </c>
      <c r="BC6307">
        <v>191</v>
      </c>
      <c r="BD6307">
        <v>6030</v>
      </c>
      <c r="BE6307" t="s">
        <v>15652</v>
      </c>
      <c r="BF6307" t="s">
        <v>937</v>
      </c>
      <c r="BH6307">
        <v>248</v>
      </c>
      <c r="BI6307">
        <v>6030</v>
      </c>
      <c r="BJ6307" t="s">
        <v>9004</v>
      </c>
      <c r="BK6307" t="s">
        <v>937</v>
      </c>
    </row>
    <row r="6308" spans="43:63" x14ac:dyDescent="0.2">
      <c r="AQ6308">
        <v>186</v>
      </c>
      <c r="AR6308">
        <v>6040</v>
      </c>
      <c r="AS6308" t="s">
        <v>36247</v>
      </c>
      <c r="AT6308" t="s">
        <v>937</v>
      </c>
      <c r="AU6308">
        <v>187</v>
      </c>
      <c r="AV6308">
        <v>6040</v>
      </c>
      <c r="AW6308" t="s">
        <v>29349</v>
      </c>
      <c r="AX6308" t="s">
        <v>939</v>
      </c>
      <c r="AY6308">
        <v>191</v>
      </c>
      <c r="AZ6308">
        <v>6040</v>
      </c>
      <c r="BA6308" t="s">
        <v>22501</v>
      </c>
      <c r="BB6308" t="s">
        <v>937</v>
      </c>
      <c r="BC6308">
        <v>191</v>
      </c>
      <c r="BD6308">
        <v>6040</v>
      </c>
      <c r="BE6308" t="s">
        <v>15653</v>
      </c>
      <c r="BF6308" t="s">
        <v>937</v>
      </c>
      <c r="BH6308">
        <v>248</v>
      </c>
      <c r="BI6308">
        <v>6040</v>
      </c>
      <c r="BJ6308" t="s">
        <v>9005</v>
      </c>
      <c r="BK6308" t="s">
        <v>937</v>
      </c>
    </row>
    <row r="6309" spans="43:63" x14ac:dyDescent="0.2">
      <c r="AQ6309">
        <v>186</v>
      </c>
      <c r="AR6309">
        <v>6070</v>
      </c>
      <c r="AS6309" t="s">
        <v>36248</v>
      </c>
      <c r="AT6309" t="s">
        <v>936</v>
      </c>
      <c r="AU6309">
        <v>187</v>
      </c>
      <c r="AV6309">
        <v>6070</v>
      </c>
      <c r="AW6309" t="s">
        <v>29350</v>
      </c>
      <c r="AX6309" t="s">
        <v>939</v>
      </c>
      <c r="AY6309">
        <v>191</v>
      </c>
      <c r="AZ6309">
        <v>6070</v>
      </c>
      <c r="BA6309" t="s">
        <v>22502</v>
      </c>
      <c r="BB6309" t="s">
        <v>937</v>
      </c>
      <c r="BC6309">
        <v>191</v>
      </c>
      <c r="BD6309">
        <v>6070</v>
      </c>
      <c r="BE6309" t="s">
        <v>15654</v>
      </c>
      <c r="BF6309" t="s">
        <v>937</v>
      </c>
      <c r="BH6309">
        <v>248</v>
      </c>
      <c r="BI6309">
        <v>6070</v>
      </c>
      <c r="BJ6309" t="s">
        <v>9006</v>
      </c>
      <c r="BK6309" t="s">
        <v>937</v>
      </c>
    </row>
    <row r="6310" spans="43:63" x14ac:dyDescent="0.2">
      <c r="AQ6310">
        <v>186</v>
      </c>
      <c r="AR6310">
        <v>6080</v>
      </c>
      <c r="AS6310" t="s">
        <v>36249</v>
      </c>
      <c r="AT6310" t="s">
        <v>936</v>
      </c>
      <c r="AU6310">
        <v>187</v>
      </c>
      <c r="AV6310">
        <v>6080</v>
      </c>
      <c r="AW6310" t="s">
        <v>29351</v>
      </c>
      <c r="AX6310" t="s">
        <v>936</v>
      </c>
      <c r="AY6310">
        <v>191</v>
      </c>
      <c r="AZ6310">
        <v>6080</v>
      </c>
      <c r="BA6310" t="s">
        <v>22503</v>
      </c>
      <c r="BB6310" t="s">
        <v>937</v>
      </c>
      <c r="BC6310">
        <v>191</v>
      </c>
      <c r="BD6310">
        <v>6080</v>
      </c>
      <c r="BE6310" t="s">
        <v>15655</v>
      </c>
      <c r="BF6310" t="s">
        <v>937</v>
      </c>
      <c r="BH6310">
        <v>248</v>
      </c>
      <c r="BI6310">
        <v>6080</v>
      </c>
      <c r="BJ6310" t="s">
        <v>9007</v>
      </c>
      <c r="BK6310" t="s">
        <v>937</v>
      </c>
    </row>
    <row r="6311" spans="43:63" x14ac:dyDescent="0.2">
      <c r="AQ6311">
        <v>186</v>
      </c>
      <c r="AR6311">
        <v>6090</v>
      </c>
      <c r="AS6311" t="s">
        <v>36250</v>
      </c>
      <c r="AT6311" t="s">
        <v>938</v>
      </c>
      <c r="AU6311">
        <v>187</v>
      </c>
      <c r="AV6311">
        <v>6090</v>
      </c>
      <c r="AW6311" t="s">
        <v>29352</v>
      </c>
      <c r="AX6311" t="s">
        <v>937</v>
      </c>
      <c r="AY6311">
        <v>191</v>
      </c>
      <c r="AZ6311">
        <v>6090</v>
      </c>
      <c r="BA6311" t="s">
        <v>22504</v>
      </c>
      <c r="BB6311" t="s">
        <v>937</v>
      </c>
      <c r="BC6311">
        <v>191</v>
      </c>
      <c r="BD6311">
        <v>6090</v>
      </c>
      <c r="BE6311" t="s">
        <v>15656</v>
      </c>
      <c r="BF6311" t="s">
        <v>937</v>
      </c>
      <c r="BH6311">
        <v>248</v>
      </c>
      <c r="BI6311">
        <v>6090</v>
      </c>
      <c r="BJ6311" t="s">
        <v>9008</v>
      </c>
      <c r="BK6311" t="s">
        <v>937</v>
      </c>
    </row>
    <row r="6312" spans="43:63" x14ac:dyDescent="0.2">
      <c r="AQ6312">
        <v>186</v>
      </c>
      <c r="AR6312">
        <v>6100</v>
      </c>
      <c r="AS6312" t="s">
        <v>36251</v>
      </c>
      <c r="AT6312" t="s">
        <v>937</v>
      </c>
      <c r="AU6312">
        <v>187</v>
      </c>
      <c r="AV6312">
        <v>6100</v>
      </c>
      <c r="AW6312" t="s">
        <v>29353</v>
      </c>
      <c r="AX6312" t="s">
        <v>937</v>
      </c>
      <c r="AY6312">
        <v>191</v>
      </c>
      <c r="AZ6312">
        <v>6100</v>
      </c>
      <c r="BA6312" t="s">
        <v>22505</v>
      </c>
      <c r="BB6312" t="s">
        <v>937</v>
      </c>
      <c r="BC6312">
        <v>191</v>
      </c>
      <c r="BD6312">
        <v>6100</v>
      </c>
      <c r="BE6312" t="s">
        <v>15657</v>
      </c>
      <c r="BF6312" t="s">
        <v>937</v>
      </c>
      <c r="BH6312">
        <v>248</v>
      </c>
      <c r="BI6312">
        <v>6100</v>
      </c>
      <c r="BJ6312" t="s">
        <v>9009</v>
      </c>
      <c r="BK6312" t="s">
        <v>937</v>
      </c>
    </row>
    <row r="6313" spans="43:63" x14ac:dyDescent="0.2">
      <c r="AQ6313">
        <v>186</v>
      </c>
      <c r="AR6313">
        <v>6101</v>
      </c>
      <c r="AS6313" t="s">
        <v>36252</v>
      </c>
      <c r="AT6313" t="s">
        <v>937</v>
      </c>
      <c r="AU6313">
        <v>187</v>
      </c>
      <c r="AV6313">
        <v>6101</v>
      </c>
      <c r="AW6313" t="s">
        <v>29354</v>
      </c>
      <c r="AX6313" t="s">
        <v>939</v>
      </c>
      <c r="AY6313">
        <v>191</v>
      </c>
      <c r="AZ6313">
        <v>6101</v>
      </c>
      <c r="BA6313" t="s">
        <v>22506</v>
      </c>
      <c r="BB6313" t="s">
        <v>937</v>
      </c>
      <c r="BC6313">
        <v>191</v>
      </c>
      <c r="BD6313">
        <v>6101</v>
      </c>
      <c r="BE6313" t="s">
        <v>15658</v>
      </c>
      <c r="BF6313" t="s">
        <v>937</v>
      </c>
      <c r="BH6313">
        <v>248</v>
      </c>
      <c r="BI6313">
        <v>6101</v>
      </c>
      <c r="BJ6313" t="s">
        <v>9010</v>
      </c>
      <c r="BK6313" t="s">
        <v>937</v>
      </c>
    </row>
    <row r="6314" spans="43:63" x14ac:dyDescent="0.2">
      <c r="AQ6314">
        <v>186</v>
      </c>
      <c r="AR6314">
        <v>6110</v>
      </c>
      <c r="AS6314" t="s">
        <v>36253</v>
      </c>
      <c r="AT6314" t="s">
        <v>936</v>
      </c>
      <c r="AU6314">
        <v>187</v>
      </c>
      <c r="AV6314">
        <v>6110</v>
      </c>
      <c r="AW6314" t="s">
        <v>29355</v>
      </c>
      <c r="AX6314" t="s">
        <v>936</v>
      </c>
      <c r="AY6314">
        <v>191</v>
      </c>
      <c r="AZ6314">
        <v>6110</v>
      </c>
      <c r="BA6314" t="s">
        <v>22507</v>
      </c>
      <c r="BB6314" t="s">
        <v>937</v>
      </c>
      <c r="BC6314">
        <v>191</v>
      </c>
      <c r="BD6314">
        <v>6110</v>
      </c>
      <c r="BE6314" t="s">
        <v>15659</v>
      </c>
      <c r="BF6314" t="s">
        <v>937</v>
      </c>
      <c r="BH6314">
        <v>248</v>
      </c>
      <c r="BI6314">
        <v>6110</v>
      </c>
      <c r="BJ6314" t="s">
        <v>9011</v>
      </c>
      <c r="BK6314" t="s">
        <v>937</v>
      </c>
    </row>
    <row r="6315" spans="43:63" x14ac:dyDescent="0.2">
      <c r="AQ6315">
        <v>186</v>
      </c>
      <c r="AR6315">
        <v>6130</v>
      </c>
      <c r="AS6315" t="s">
        <v>36254</v>
      </c>
      <c r="AT6315" t="s">
        <v>937</v>
      </c>
      <c r="AU6315">
        <v>187</v>
      </c>
      <c r="AV6315">
        <v>6130</v>
      </c>
      <c r="AW6315" t="s">
        <v>29356</v>
      </c>
      <c r="AX6315" t="s">
        <v>939</v>
      </c>
      <c r="AY6315">
        <v>191</v>
      </c>
      <c r="AZ6315">
        <v>6130</v>
      </c>
      <c r="BA6315" t="s">
        <v>22508</v>
      </c>
      <c r="BB6315" t="s">
        <v>937</v>
      </c>
      <c r="BC6315">
        <v>191</v>
      </c>
      <c r="BD6315">
        <v>6130</v>
      </c>
      <c r="BE6315" t="s">
        <v>15660</v>
      </c>
      <c r="BF6315" t="s">
        <v>937</v>
      </c>
      <c r="BH6315">
        <v>248</v>
      </c>
      <c r="BI6315">
        <v>6130</v>
      </c>
      <c r="BJ6315" t="s">
        <v>9012</v>
      </c>
      <c r="BK6315" t="s">
        <v>937</v>
      </c>
    </row>
    <row r="6316" spans="43:63" x14ac:dyDescent="0.2">
      <c r="AQ6316">
        <v>186</v>
      </c>
      <c r="AR6316">
        <v>6131</v>
      </c>
      <c r="AS6316" t="s">
        <v>36255</v>
      </c>
      <c r="AT6316" t="s">
        <v>939</v>
      </c>
      <c r="AU6316">
        <v>187</v>
      </c>
      <c r="AV6316">
        <v>6131</v>
      </c>
      <c r="AW6316" t="s">
        <v>29357</v>
      </c>
      <c r="AX6316" t="s">
        <v>939</v>
      </c>
      <c r="AY6316">
        <v>191</v>
      </c>
      <c r="AZ6316">
        <v>6131</v>
      </c>
      <c r="BA6316" t="s">
        <v>22509</v>
      </c>
      <c r="BB6316" t="s">
        <v>937</v>
      </c>
      <c r="BC6316">
        <v>191</v>
      </c>
      <c r="BD6316">
        <v>6131</v>
      </c>
      <c r="BE6316" t="s">
        <v>15661</v>
      </c>
      <c r="BF6316" t="s">
        <v>937</v>
      </c>
      <c r="BH6316">
        <v>248</v>
      </c>
      <c r="BI6316">
        <v>6131</v>
      </c>
      <c r="BJ6316" t="s">
        <v>9013</v>
      </c>
      <c r="BK6316" t="s">
        <v>937</v>
      </c>
    </row>
    <row r="6317" spans="43:63" x14ac:dyDescent="0.2">
      <c r="AQ6317">
        <v>186</v>
      </c>
      <c r="AR6317">
        <v>6140</v>
      </c>
      <c r="AS6317" t="s">
        <v>36256</v>
      </c>
      <c r="AT6317" t="s">
        <v>937</v>
      </c>
      <c r="AU6317">
        <v>187</v>
      </c>
      <c r="AV6317">
        <v>6140</v>
      </c>
      <c r="AW6317" t="s">
        <v>29358</v>
      </c>
      <c r="AX6317" t="s">
        <v>937</v>
      </c>
      <c r="AY6317">
        <v>191</v>
      </c>
      <c r="AZ6317">
        <v>6140</v>
      </c>
      <c r="BA6317" t="s">
        <v>22510</v>
      </c>
      <c r="BB6317" t="s">
        <v>937</v>
      </c>
      <c r="BC6317">
        <v>191</v>
      </c>
      <c r="BD6317">
        <v>6140</v>
      </c>
      <c r="BE6317" t="s">
        <v>15662</v>
      </c>
      <c r="BF6317" t="s">
        <v>937</v>
      </c>
      <c r="BH6317">
        <v>248</v>
      </c>
      <c r="BI6317">
        <v>6140</v>
      </c>
      <c r="BJ6317" t="s">
        <v>9014</v>
      </c>
      <c r="BK6317" t="s">
        <v>937</v>
      </c>
    </row>
    <row r="6318" spans="43:63" x14ac:dyDescent="0.2">
      <c r="AQ6318">
        <v>186</v>
      </c>
      <c r="AR6318">
        <v>6150</v>
      </c>
      <c r="AS6318" t="s">
        <v>36257</v>
      </c>
      <c r="AT6318" t="s">
        <v>939</v>
      </c>
      <c r="AU6318">
        <v>187</v>
      </c>
      <c r="AV6318">
        <v>6150</v>
      </c>
      <c r="AW6318" t="s">
        <v>29359</v>
      </c>
      <c r="AX6318" t="s">
        <v>936</v>
      </c>
      <c r="AY6318">
        <v>191</v>
      </c>
      <c r="AZ6318">
        <v>6150</v>
      </c>
      <c r="BA6318" t="s">
        <v>22511</v>
      </c>
      <c r="BB6318" t="s">
        <v>937</v>
      </c>
      <c r="BC6318">
        <v>191</v>
      </c>
      <c r="BD6318">
        <v>6150</v>
      </c>
      <c r="BE6318" t="s">
        <v>15663</v>
      </c>
      <c r="BF6318" t="s">
        <v>937</v>
      </c>
      <c r="BH6318">
        <v>248</v>
      </c>
      <c r="BI6318">
        <v>6150</v>
      </c>
      <c r="BJ6318" t="s">
        <v>9015</v>
      </c>
      <c r="BK6318" t="s">
        <v>937</v>
      </c>
    </row>
    <row r="6319" spans="43:63" x14ac:dyDescent="0.2">
      <c r="AQ6319">
        <v>186</v>
      </c>
      <c r="AR6319">
        <v>6160</v>
      </c>
      <c r="AS6319" t="s">
        <v>36258</v>
      </c>
      <c r="AT6319" t="s">
        <v>937</v>
      </c>
      <c r="AU6319">
        <v>187</v>
      </c>
      <c r="AV6319">
        <v>6160</v>
      </c>
      <c r="AW6319" t="s">
        <v>29360</v>
      </c>
      <c r="AX6319" t="s">
        <v>939</v>
      </c>
      <c r="AY6319">
        <v>191</v>
      </c>
      <c r="AZ6319">
        <v>6160</v>
      </c>
      <c r="BA6319" t="s">
        <v>22512</v>
      </c>
      <c r="BB6319" t="s">
        <v>937</v>
      </c>
      <c r="BC6319">
        <v>191</v>
      </c>
      <c r="BD6319">
        <v>6160</v>
      </c>
      <c r="BE6319" t="s">
        <v>15664</v>
      </c>
      <c r="BF6319" t="s">
        <v>937</v>
      </c>
      <c r="BH6319">
        <v>248</v>
      </c>
      <c r="BI6319">
        <v>6160</v>
      </c>
      <c r="BJ6319" t="s">
        <v>9016</v>
      </c>
      <c r="BK6319" t="s">
        <v>937</v>
      </c>
    </row>
    <row r="6320" spans="43:63" x14ac:dyDescent="0.2">
      <c r="AQ6320">
        <v>186</v>
      </c>
      <c r="AR6320">
        <v>6170</v>
      </c>
      <c r="AS6320" t="s">
        <v>36259</v>
      </c>
      <c r="AT6320" t="s">
        <v>937</v>
      </c>
      <c r="AU6320">
        <v>187</v>
      </c>
      <c r="AV6320">
        <v>6170</v>
      </c>
      <c r="AW6320" t="s">
        <v>29361</v>
      </c>
      <c r="AX6320" t="s">
        <v>939</v>
      </c>
      <c r="AY6320">
        <v>191</v>
      </c>
      <c r="AZ6320">
        <v>6170</v>
      </c>
      <c r="BA6320" t="s">
        <v>22513</v>
      </c>
      <c r="BB6320" t="s">
        <v>936</v>
      </c>
      <c r="BC6320">
        <v>191</v>
      </c>
      <c r="BD6320">
        <v>6170</v>
      </c>
      <c r="BE6320" t="s">
        <v>15665</v>
      </c>
      <c r="BF6320" t="s">
        <v>936</v>
      </c>
      <c r="BH6320">
        <v>248</v>
      </c>
      <c r="BI6320">
        <v>6170</v>
      </c>
      <c r="BJ6320" t="s">
        <v>9017</v>
      </c>
      <c r="BK6320" t="s">
        <v>937</v>
      </c>
    </row>
    <row r="6321" spans="43:63" x14ac:dyDescent="0.2">
      <c r="AQ6321">
        <v>186</v>
      </c>
      <c r="AR6321">
        <v>6180</v>
      </c>
      <c r="AS6321" t="s">
        <v>36260</v>
      </c>
      <c r="AT6321" t="s">
        <v>939</v>
      </c>
      <c r="AU6321">
        <v>187</v>
      </c>
      <c r="AV6321">
        <v>6180</v>
      </c>
      <c r="AW6321" t="s">
        <v>29362</v>
      </c>
      <c r="AX6321" t="s">
        <v>939</v>
      </c>
      <c r="AY6321">
        <v>191</v>
      </c>
      <c r="AZ6321">
        <v>6180</v>
      </c>
      <c r="BA6321" t="s">
        <v>22514</v>
      </c>
      <c r="BB6321" t="s">
        <v>937</v>
      </c>
      <c r="BC6321">
        <v>191</v>
      </c>
      <c r="BD6321">
        <v>6180</v>
      </c>
      <c r="BE6321" t="s">
        <v>15666</v>
      </c>
      <c r="BF6321" t="s">
        <v>937</v>
      </c>
      <c r="BH6321">
        <v>248</v>
      </c>
      <c r="BI6321">
        <v>6180</v>
      </c>
      <c r="BJ6321" t="s">
        <v>9018</v>
      </c>
      <c r="BK6321" t="s">
        <v>937</v>
      </c>
    </row>
    <row r="6322" spans="43:63" x14ac:dyDescent="0.2">
      <c r="AQ6322">
        <v>186</v>
      </c>
      <c r="AR6322">
        <v>6190</v>
      </c>
      <c r="AS6322" t="s">
        <v>36261</v>
      </c>
      <c r="AT6322" t="s">
        <v>937</v>
      </c>
      <c r="AU6322">
        <v>187</v>
      </c>
      <c r="AV6322">
        <v>6190</v>
      </c>
      <c r="AW6322" t="s">
        <v>29363</v>
      </c>
      <c r="AX6322" t="s">
        <v>939</v>
      </c>
      <c r="AY6322">
        <v>191</v>
      </c>
      <c r="AZ6322">
        <v>6190</v>
      </c>
      <c r="BA6322" t="s">
        <v>22515</v>
      </c>
      <c r="BB6322" t="s">
        <v>937</v>
      </c>
      <c r="BC6322">
        <v>191</v>
      </c>
      <c r="BD6322">
        <v>6190</v>
      </c>
      <c r="BE6322" t="s">
        <v>15667</v>
      </c>
      <c r="BF6322" t="s">
        <v>937</v>
      </c>
      <c r="BH6322">
        <v>248</v>
      </c>
      <c r="BI6322">
        <v>6190</v>
      </c>
      <c r="BJ6322" t="s">
        <v>9019</v>
      </c>
      <c r="BK6322" t="s">
        <v>937</v>
      </c>
    </row>
    <row r="6323" spans="43:63" x14ac:dyDescent="0.2">
      <c r="AQ6323">
        <v>186</v>
      </c>
      <c r="AR6323">
        <v>6200</v>
      </c>
      <c r="AS6323" t="s">
        <v>36262</v>
      </c>
      <c r="AT6323" t="s">
        <v>937</v>
      </c>
      <c r="AU6323">
        <v>187</v>
      </c>
      <c r="AV6323">
        <v>6200</v>
      </c>
      <c r="AW6323" t="s">
        <v>29364</v>
      </c>
      <c r="AX6323" t="s">
        <v>938</v>
      </c>
      <c r="AY6323">
        <v>191</v>
      </c>
      <c r="AZ6323">
        <v>6200</v>
      </c>
      <c r="BA6323" t="s">
        <v>22516</v>
      </c>
      <c r="BB6323" t="s">
        <v>937</v>
      </c>
      <c r="BC6323">
        <v>191</v>
      </c>
      <c r="BD6323">
        <v>6200</v>
      </c>
      <c r="BE6323" t="s">
        <v>15668</v>
      </c>
      <c r="BF6323" t="s">
        <v>937</v>
      </c>
      <c r="BH6323">
        <v>248</v>
      </c>
      <c r="BI6323">
        <v>6200</v>
      </c>
      <c r="BJ6323" t="s">
        <v>9020</v>
      </c>
      <c r="BK6323" t="s">
        <v>937</v>
      </c>
    </row>
    <row r="6324" spans="43:63" x14ac:dyDescent="0.2">
      <c r="AQ6324">
        <v>186</v>
      </c>
      <c r="AR6324">
        <v>6210</v>
      </c>
      <c r="AS6324" t="s">
        <v>36263</v>
      </c>
      <c r="AT6324" t="s">
        <v>936</v>
      </c>
      <c r="AU6324">
        <v>187</v>
      </c>
      <c r="AV6324">
        <v>6210</v>
      </c>
      <c r="AW6324" t="s">
        <v>29365</v>
      </c>
      <c r="AX6324" t="s">
        <v>936</v>
      </c>
      <c r="AY6324">
        <v>191</v>
      </c>
      <c r="AZ6324">
        <v>6210</v>
      </c>
      <c r="BA6324" t="s">
        <v>22517</v>
      </c>
      <c r="BB6324" t="s">
        <v>936</v>
      </c>
      <c r="BC6324">
        <v>191</v>
      </c>
      <c r="BD6324">
        <v>6210</v>
      </c>
      <c r="BE6324" t="s">
        <v>15669</v>
      </c>
      <c r="BF6324" t="s">
        <v>936</v>
      </c>
      <c r="BH6324">
        <v>248</v>
      </c>
      <c r="BI6324">
        <v>6210</v>
      </c>
      <c r="BJ6324" t="s">
        <v>9021</v>
      </c>
      <c r="BK6324" t="s">
        <v>936</v>
      </c>
    </row>
    <row r="6325" spans="43:63" x14ac:dyDescent="0.2">
      <c r="AQ6325">
        <v>186</v>
      </c>
      <c r="AR6325">
        <v>6240</v>
      </c>
      <c r="AS6325" t="s">
        <v>36264</v>
      </c>
      <c r="AT6325" t="s">
        <v>939</v>
      </c>
      <c r="AU6325">
        <v>187</v>
      </c>
      <c r="AV6325">
        <v>6240</v>
      </c>
      <c r="AW6325" t="s">
        <v>29366</v>
      </c>
      <c r="AX6325" t="s">
        <v>937</v>
      </c>
      <c r="AY6325">
        <v>191</v>
      </c>
      <c r="AZ6325">
        <v>6240</v>
      </c>
      <c r="BA6325" t="s">
        <v>22518</v>
      </c>
      <c r="BB6325" t="s">
        <v>938</v>
      </c>
      <c r="BC6325">
        <v>191</v>
      </c>
      <c r="BD6325">
        <v>6240</v>
      </c>
      <c r="BE6325" t="s">
        <v>15670</v>
      </c>
      <c r="BF6325" t="s">
        <v>938</v>
      </c>
      <c r="BH6325">
        <v>248</v>
      </c>
      <c r="BI6325">
        <v>6240</v>
      </c>
      <c r="BJ6325" t="s">
        <v>9022</v>
      </c>
      <c r="BK6325" t="s">
        <v>937</v>
      </c>
    </row>
    <row r="6326" spans="43:63" x14ac:dyDescent="0.2">
      <c r="AQ6326">
        <v>186</v>
      </c>
      <c r="AR6326">
        <v>6250</v>
      </c>
      <c r="AS6326" t="s">
        <v>36265</v>
      </c>
      <c r="AT6326" t="s">
        <v>936</v>
      </c>
      <c r="AU6326">
        <v>187</v>
      </c>
      <c r="AV6326">
        <v>6250</v>
      </c>
      <c r="AW6326" t="s">
        <v>29367</v>
      </c>
      <c r="AX6326" t="s">
        <v>936</v>
      </c>
      <c r="AY6326">
        <v>191</v>
      </c>
      <c r="AZ6326">
        <v>6250</v>
      </c>
      <c r="BA6326" t="s">
        <v>22519</v>
      </c>
      <c r="BB6326" t="s">
        <v>936</v>
      </c>
      <c r="BC6326">
        <v>191</v>
      </c>
      <c r="BD6326">
        <v>6250</v>
      </c>
      <c r="BE6326" t="s">
        <v>15671</v>
      </c>
      <c r="BF6326" t="s">
        <v>936</v>
      </c>
      <c r="BH6326">
        <v>248</v>
      </c>
      <c r="BI6326">
        <v>6250</v>
      </c>
      <c r="BJ6326" t="s">
        <v>9023</v>
      </c>
      <c r="BK6326" t="s">
        <v>937</v>
      </c>
    </row>
    <row r="6327" spans="43:63" x14ac:dyDescent="0.2">
      <c r="AQ6327">
        <v>186</v>
      </c>
      <c r="AR6327">
        <v>6256</v>
      </c>
      <c r="AS6327" t="s">
        <v>36266</v>
      </c>
      <c r="AT6327" t="s">
        <v>936</v>
      </c>
      <c r="AU6327">
        <v>187</v>
      </c>
      <c r="AV6327">
        <v>6256</v>
      </c>
      <c r="AW6327" t="s">
        <v>29368</v>
      </c>
      <c r="AX6327" t="s">
        <v>936</v>
      </c>
      <c r="AY6327">
        <v>191</v>
      </c>
      <c r="AZ6327">
        <v>6256</v>
      </c>
      <c r="BA6327" t="s">
        <v>22520</v>
      </c>
      <c r="BB6327" t="s">
        <v>936</v>
      </c>
      <c r="BC6327">
        <v>191</v>
      </c>
      <c r="BD6327">
        <v>6256</v>
      </c>
      <c r="BE6327" t="s">
        <v>15672</v>
      </c>
      <c r="BF6327" t="s">
        <v>936</v>
      </c>
      <c r="BH6327">
        <v>248</v>
      </c>
      <c r="BI6327">
        <v>6256</v>
      </c>
      <c r="BJ6327" t="s">
        <v>9024</v>
      </c>
      <c r="BK6327" t="s">
        <v>937</v>
      </c>
    </row>
    <row r="6328" spans="43:63" x14ac:dyDescent="0.2">
      <c r="AQ6328">
        <v>186</v>
      </c>
      <c r="AR6328">
        <v>6260</v>
      </c>
      <c r="AS6328" t="s">
        <v>36267</v>
      </c>
      <c r="AT6328" t="s">
        <v>937</v>
      </c>
      <c r="AU6328">
        <v>187</v>
      </c>
      <c r="AV6328">
        <v>6260</v>
      </c>
      <c r="AW6328" t="s">
        <v>29369</v>
      </c>
      <c r="AX6328" t="s">
        <v>939</v>
      </c>
      <c r="AY6328">
        <v>191</v>
      </c>
      <c r="AZ6328">
        <v>6260</v>
      </c>
      <c r="BA6328" t="s">
        <v>22521</v>
      </c>
      <c r="BB6328" t="s">
        <v>937</v>
      </c>
      <c r="BC6328">
        <v>191</v>
      </c>
      <c r="BD6328">
        <v>6260</v>
      </c>
      <c r="BE6328" t="s">
        <v>15673</v>
      </c>
      <c r="BF6328" t="s">
        <v>937</v>
      </c>
      <c r="BH6328">
        <v>248</v>
      </c>
      <c r="BI6328">
        <v>6260</v>
      </c>
      <c r="BJ6328" t="s">
        <v>9025</v>
      </c>
      <c r="BK6328" t="s">
        <v>937</v>
      </c>
    </row>
    <row r="6329" spans="43:63" x14ac:dyDescent="0.2">
      <c r="AQ6329">
        <v>186</v>
      </c>
      <c r="AR6329">
        <v>6270</v>
      </c>
      <c r="AS6329" t="s">
        <v>36268</v>
      </c>
      <c r="AT6329" t="s">
        <v>937</v>
      </c>
      <c r="AU6329">
        <v>187</v>
      </c>
      <c r="AV6329">
        <v>6270</v>
      </c>
      <c r="AW6329" t="s">
        <v>29370</v>
      </c>
      <c r="AX6329" t="s">
        <v>937</v>
      </c>
      <c r="AY6329">
        <v>191</v>
      </c>
      <c r="AZ6329">
        <v>6270</v>
      </c>
      <c r="BA6329" t="s">
        <v>22522</v>
      </c>
      <c r="BB6329" t="s">
        <v>937</v>
      </c>
      <c r="BC6329">
        <v>191</v>
      </c>
      <c r="BD6329">
        <v>6270</v>
      </c>
      <c r="BE6329" t="s">
        <v>15674</v>
      </c>
      <c r="BF6329" t="s">
        <v>937</v>
      </c>
      <c r="BH6329">
        <v>248</v>
      </c>
      <c r="BI6329">
        <v>6270</v>
      </c>
      <c r="BJ6329" t="s">
        <v>9026</v>
      </c>
      <c r="BK6329" t="s">
        <v>937</v>
      </c>
    </row>
    <row r="6330" spans="43:63" x14ac:dyDescent="0.2">
      <c r="AQ6330">
        <v>186</v>
      </c>
      <c r="AR6330">
        <v>6280</v>
      </c>
      <c r="AS6330" t="s">
        <v>36269</v>
      </c>
      <c r="AT6330" t="s">
        <v>936</v>
      </c>
      <c r="AU6330">
        <v>187</v>
      </c>
      <c r="AV6330">
        <v>6280</v>
      </c>
      <c r="AW6330" t="s">
        <v>29371</v>
      </c>
      <c r="AX6330" t="s">
        <v>936</v>
      </c>
      <c r="AY6330">
        <v>191</v>
      </c>
      <c r="AZ6330">
        <v>6280</v>
      </c>
      <c r="BA6330" t="s">
        <v>22523</v>
      </c>
      <c r="BB6330" t="s">
        <v>936</v>
      </c>
      <c r="BC6330">
        <v>191</v>
      </c>
      <c r="BD6330">
        <v>6280</v>
      </c>
      <c r="BE6330" t="s">
        <v>15675</v>
      </c>
      <c r="BF6330" t="s">
        <v>936</v>
      </c>
      <c r="BH6330">
        <v>248</v>
      </c>
      <c r="BI6330">
        <v>6280</v>
      </c>
      <c r="BJ6330" t="s">
        <v>9027</v>
      </c>
      <c r="BK6330" t="s">
        <v>937</v>
      </c>
    </row>
    <row r="6331" spans="43:63" x14ac:dyDescent="0.2">
      <c r="AQ6331">
        <v>186</v>
      </c>
      <c r="AR6331">
        <v>6290</v>
      </c>
      <c r="AS6331" t="s">
        <v>36270</v>
      </c>
      <c r="AT6331" t="s">
        <v>937</v>
      </c>
      <c r="AU6331">
        <v>187</v>
      </c>
      <c r="AV6331">
        <v>6290</v>
      </c>
      <c r="AW6331" t="s">
        <v>29372</v>
      </c>
      <c r="AX6331" t="s">
        <v>936</v>
      </c>
      <c r="AY6331">
        <v>191</v>
      </c>
      <c r="AZ6331">
        <v>6290</v>
      </c>
      <c r="BA6331" t="s">
        <v>22524</v>
      </c>
      <c r="BB6331" t="s">
        <v>937</v>
      </c>
      <c r="BC6331">
        <v>191</v>
      </c>
      <c r="BD6331">
        <v>6290</v>
      </c>
      <c r="BE6331" t="s">
        <v>15676</v>
      </c>
      <c r="BF6331" t="s">
        <v>937</v>
      </c>
      <c r="BH6331">
        <v>248</v>
      </c>
      <c r="BI6331">
        <v>6290</v>
      </c>
      <c r="BJ6331" t="s">
        <v>9028</v>
      </c>
      <c r="BK6331" t="s">
        <v>937</v>
      </c>
    </row>
    <row r="6332" spans="43:63" x14ac:dyDescent="0.2">
      <c r="AQ6332">
        <v>186</v>
      </c>
      <c r="AR6332">
        <v>6300</v>
      </c>
      <c r="AS6332" t="s">
        <v>36271</v>
      </c>
      <c r="AT6332" t="s">
        <v>936</v>
      </c>
      <c r="AU6332">
        <v>187</v>
      </c>
      <c r="AV6332">
        <v>6300</v>
      </c>
      <c r="AW6332" t="s">
        <v>29373</v>
      </c>
      <c r="AX6332" t="s">
        <v>936</v>
      </c>
      <c r="AY6332">
        <v>191</v>
      </c>
      <c r="AZ6332">
        <v>6300</v>
      </c>
      <c r="BA6332" t="s">
        <v>22525</v>
      </c>
      <c r="BB6332" t="s">
        <v>938</v>
      </c>
      <c r="BC6332">
        <v>191</v>
      </c>
      <c r="BD6332">
        <v>6300</v>
      </c>
      <c r="BE6332" t="s">
        <v>15677</v>
      </c>
      <c r="BF6332" t="s">
        <v>936</v>
      </c>
      <c r="BH6332">
        <v>248</v>
      </c>
      <c r="BI6332">
        <v>6300</v>
      </c>
      <c r="BJ6332" t="s">
        <v>9029</v>
      </c>
      <c r="BK6332" t="s">
        <v>936</v>
      </c>
    </row>
    <row r="6333" spans="43:63" x14ac:dyDescent="0.2">
      <c r="AQ6333">
        <v>186</v>
      </c>
      <c r="AR6333">
        <v>6310</v>
      </c>
      <c r="AS6333" t="s">
        <v>36272</v>
      </c>
      <c r="AT6333" t="s">
        <v>936</v>
      </c>
      <c r="AU6333">
        <v>187</v>
      </c>
      <c r="AV6333">
        <v>6310</v>
      </c>
      <c r="AW6333" t="s">
        <v>29374</v>
      </c>
      <c r="AX6333" t="s">
        <v>936</v>
      </c>
      <c r="AY6333">
        <v>191</v>
      </c>
      <c r="AZ6333">
        <v>6310</v>
      </c>
      <c r="BA6333" t="s">
        <v>22526</v>
      </c>
      <c r="BB6333" t="s">
        <v>938</v>
      </c>
      <c r="BC6333">
        <v>191</v>
      </c>
      <c r="BD6333">
        <v>6310</v>
      </c>
      <c r="BE6333" t="s">
        <v>15678</v>
      </c>
      <c r="BF6333" t="s">
        <v>936</v>
      </c>
      <c r="BH6333">
        <v>248</v>
      </c>
      <c r="BI6333">
        <v>6310</v>
      </c>
      <c r="BJ6333" t="s">
        <v>9030</v>
      </c>
      <c r="BK6333" t="s">
        <v>937</v>
      </c>
    </row>
    <row r="6334" spans="43:63" x14ac:dyDescent="0.2">
      <c r="AQ6334">
        <v>186</v>
      </c>
      <c r="AR6334">
        <v>6320</v>
      </c>
      <c r="AS6334" t="s">
        <v>36273</v>
      </c>
      <c r="AT6334" t="s">
        <v>936</v>
      </c>
      <c r="AU6334">
        <v>187</v>
      </c>
      <c r="AV6334">
        <v>6320</v>
      </c>
      <c r="AW6334" t="s">
        <v>29375</v>
      </c>
      <c r="AX6334" t="s">
        <v>939</v>
      </c>
      <c r="AY6334">
        <v>191</v>
      </c>
      <c r="AZ6334">
        <v>6320</v>
      </c>
      <c r="BA6334" t="s">
        <v>22527</v>
      </c>
      <c r="BB6334" t="s">
        <v>938</v>
      </c>
      <c r="BC6334">
        <v>191</v>
      </c>
      <c r="BD6334">
        <v>6320</v>
      </c>
      <c r="BE6334" t="s">
        <v>15679</v>
      </c>
      <c r="BF6334" t="s">
        <v>936</v>
      </c>
      <c r="BH6334">
        <v>248</v>
      </c>
      <c r="BI6334">
        <v>6320</v>
      </c>
      <c r="BJ6334" t="s">
        <v>9031</v>
      </c>
      <c r="BK6334" t="s">
        <v>937</v>
      </c>
    </row>
    <row r="6335" spans="43:63" x14ac:dyDescent="0.2">
      <c r="AQ6335">
        <v>186</v>
      </c>
      <c r="AR6335">
        <v>6330</v>
      </c>
      <c r="AS6335" t="s">
        <v>36274</v>
      </c>
      <c r="AT6335" t="s">
        <v>936</v>
      </c>
      <c r="AU6335">
        <v>187</v>
      </c>
      <c r="AV6335">
        <v>6330</v>
      </c>
      <c r="AW6335" t="s">
        <v>29376</v>
      </c>
      <c r="AX6335" t="s">
        <v>936</v>
      </c>
      <c r="AY6335">
        <v>191</v>
      </c>
      <c r="AZ6335">
        <v>6330</v>
      </c>
      <c r="BA6335" t="s">
        <v>22528</v>
      </c>
      <c r="BB6335" t="s">
        <v>936</v>
      </c>
      <c r="BC6335">
        <v>191</v>
      </c>
      <c r="BD6335">
        <v>6330</v>
      </c>
      <c r="BE6335" t="s">
        <v>15680</v>
      </c>
      <c r="BF6335" t="s">
        <v>936</v>
      </c>
      <c r="BH6335">
        <v>248</v>
      </c>
      <c r="BI6335">
        <v>6330</v>
      </c>
      <c r="BJ6335" t="s">
        <v>9032</v>
      </c>
      <c r="BK6335" t="s">
        <v>937</v>
      </c>
    </row>
    <row r="6336" spans="43:63" x14ac:dyDescent="0.2">
      <c r="AQ6336">
        <v>186</v>
      </c>
      <c r="AR6336">
        <v>6340</v>
      </c>
      <c r="AS6336" t="s">
        <v>36275</v>
      </c>
      <c r="AT6336" t="s">
        <v>936</v>
      </c>
      <c r="AU6336">
        <v>187</v>
      </c>
      <c r="AV6336">
        <v>6340</v>
      </c>
      <c r="AW6336" t="s">
        <v>29377</v>
      </c>
      <c r="AX6336" t="s">
        <v>936</v>
      </c>
      <c r="AY6336">
        <v>191</v>
      </c>
      <c r="AZ6336">
        <v>6340</v>
      </c>
      <c r="BA6336" t="s">
        <v>22529</v>
      </c>
      <c r="BB6336" t="s">
        <v>936</v>
      </c>
      <c r="BC6336">
        <v>191</v>
      </c>
      <c r="BD6336">
        <v>6340</v>
      </c>
      <c r="BE6336" t="s">
        <v>15681</v>
      </c>
      <c r="BF6336" t="s">
        <v>936</v>
      </c>
      <c r="BH6336">
        <v>248</v>
      </c>
      <c r="BI6336">
        <v>6340</v>
      </c>
      <c r="BJ6336" t="s">
        <v>9033</v>
      </c>
      <c r="BK6336" t="s">
        <v>937</v>
      </c>
    </row>
    <row r="6337" spans="43:63" x14ac:dyDescent="0.2">
      <c r="AQ6337">
        <v>186</v>
      </c>
      <c r="AR6337">
        <v>6350</v>
      </c>
      <c r="AS6337" t="s">
        <v>36276</v>
      </c>
      <c r="AT6337" t="s">
        <v>936</v>
      </c>
      <c r="AU6337">
        <v>187</v>
      </c>
      <c r="AV6337">
        <v>6350</v>
      </c>
      <c r="AW6337" t="s">
        <v>29378</v>
      </c>
      <c r="AX6337" t="s">
        <v>936</v>
      </c>
      <c r="AY6337">
        <v>191</v>
      </c>
      <c r="AZ6337">
        <v>6350</v>
      </c>
      <c r="BA6337" t="s">
        <v>22530</v>
      </c>
      <c r="BB6337" t="s">
        <v>936</v>
      </c>
      <c r="BC6337">
        <v>191</v>
      </c>
      <c r="BD6337">
        <v>6350</v>
      </c>
      <c r="BE6337" t="s">
        <v>15682</v>
      </c>
      <c r="BF6337" t="s">
        <v>936</v>
      </c>
      <c r="BH6337">
        <v>248</v>
      </c>
      <c r="BI6337">
        <v>6350</v>
      </c>
      <c r="BJ6337" t="s">
        <v>9034</v>
      </c>
      <c r="BK6337" t="s">
        <v>937</v>
      </c>
    </row>
    <row r="6338" spans="43:63" x14ac:dyDescent="0.2">
      <c r="AQ6338">
        <v>186</v>
      </c>
      <c r="AR6338">
        <v>6360</v>
      </c>
      <c r="AS6338" t="s">
        <v>36277</v>
      </c>
      <c r="AT6338" t="s">
        <v>936</v>
      </c>
      <c r="AU6338">
        <v>187</v>
      </c>
      <c r="AV6338">
        <v>6360</v>
      </c>
      <c r="AW6338" t="s">
        <v>29379</v>
      </c>
      <c r="AX6338" t="s">
        <v>936</v>
      </c>
      <c r="AY6338">
        <v>191</v>
      </c>
      <c r="AZ6338">
        <v>6360</v>
      </c>
      <c r="BA6338" t="s">
        <v>22531</v>
      </c>
      <c r="BB6338" t="s">
        <v>936</v>
      </c>
      <c r="BC6338">
        <v>191</v>
      </c>
      <c r="BD6338">
        <v>6360</v>
      </c>
      <c r="BE6338" t="s">
        <v>15683</v>
      </c>
      <c r="BF6338" t="s">
        <v>936</v>
      </c>
      <c r="BH6338">
        <v>248</v>
      </c>
      <c r="BI6338">
        <v>6360</v>
      </c>
      <c r="BJ6338" t="s">
        <v>9035</v>
      </c>
      <c r="BK6338" t="s">
        <v>938</v>
      </c>
    </row>
    <row r="6339" spans="43:63" x14ac:dyDescent="0.2">
      <c r="AQ6339">
        <v>186</v>
      </c>
      <c r="AR6339">
        <v>7205</v>
      </c>
      <c r="AS6339" t="s">
        <v>36278</v>
      </c>
      <c r="AT6339" t="s">
        <v>936</v>
      </c>
      <c r="AU6339">
        <v>187</v>
      </c>
      <c r="AV6339">
        <v>7205</v>
      </c>
      <c r="AW6339" t="s">
        <v>29380</v>
      </c>
      <c r="AX6339" t="s">
        <v>937</v>
      </c>
      <c r="AY6339">
        <v>191</v>
      </c>
      <c r="AZ6339">
        <v>7205</v>
      </c>
      <c r="BA6339" t="s">
        <v>22532</v>
      </c>
      <c r="BB6339" t="s">
        <v>937</v>
      </c>
      <c r="BC6339">
        <v>191</v>
      </c>
      <c r="BD6339">
        <v>7205</v>
      </c>
      <c r="BE6339" t="s">
        <v>15684</v>
      </c>
      <c r="BF6339" t="s">
        <v>937</v>
      </c>
      <c r="BH6339">
        <v>248</v>
      </c>
      <c r="BI6339">
        <v>7205</v>
      </c>
      <c r="BJ6339" t="s">
        <v>9036</v>
      </c>
      <c r="BK6339" t="s">
        <v>937</v>
      </c>
    </row>
    <row r="6340" spans="43:63" x14ac:dyDescent="0.2">
      <c r="AQ6340">
        <v>186</v>
      </c>
      <c r="AR6340">
        <v>7206</v>
      </c>
      <c r="AS6340" t="s">
        <v>36279</v>
      </c>
      <c r="AT6340" t="s">
        <v>936</v>
      </c>
      <c r="AU6340">
        <v>187</v>
      </c>
      <c r="AV6340">
        <v>7206</v>
      </c>
      <c r="AW6340" t="s">
        <v>29381</v>
      </c>
      <c r="AX6340" t="s">
        <v>936</v>
      </c>
      <c r="AY6340">
        <v>191</v>
      </c>
      <c r="AZ6340">
        <v>7206</v>
      </c>
      <c r="BA6340" t="s">
        <v>22533</v>
      </c>
      <c r="BB6340" t="s">
        <v>936</v>
      </c>
      <c r="BC6340">
        <v>191</v>
      </c>
      <c r="BD6340">
        <v>7206</v>
      </c>
      <c r="BE6340" t="s">
        <v>15685</v>
      </c>
      <c r="BF6340" t="s">
        <v>936</v>
      </c>
      <c r="BH6340">
        <v>248</v>
      </c>
      <c r="BI6340">
        <v>7206</v>
      </c>
      <c r="BJ6340" t="s">
        <v>9037</v>
      </c>
      <c r="BK6340" t="s">
        <v>937</v>
      </c>
    </row>
    <row r="6341" spans="43:63" x14ac:dyDescent="0.2">
      <c r="AQ6341">
        <v>186</v>
      </c>
      <c r="AR6341">
        <v>7207</v>
      </c>
      <c r="AS6341" t="s">
        <v>36280</v>
      </c>
      <c r="AT6341" t="s">
        <v>936</v>
      </c>
      <c r="AU6341">
        <v>187</v>
      </c>
      <c r="AV6341">
        <v>7207</v>
      </c>
      <c r="AW6341" t="s">
        <v>29382</v>
      </c>
      <c r="AX6341" t="s">
        <v>936</v>
      </c>
      <c r="AY6341">
        <v>191</v>
      </c>
      <c r="AZ6341">
        <v>7207</v>
      </c>
      <c r="BA6341" t="s">
        <v>22534</v>
      </c>
      <c r="BB6341" t="s">
        <v>936</v>
      </c>
      <c r="BC6341">
        <v>191</v>
      </c>
      <c r="BD6341">
        <v>7207</v>
      </c>
      <c r="BE6341" t="s">
        <v>15686</v>
      </c>
      <c r="BF6341" t="s">
        <v>936</v>
      </c>
      <c r="BH6341">
        <v>248</v>
      </c>
      <c r="BI6341">
        <v>7207</v>
      </c>
      <c r="BJ6341" t="s">
        <v>9038</v>
      </c>
      <c r="BK6341" t="s">
        <v>937</v>
      </c>
    </row>
    <row r="6342" spans="43:63" x14ac:dyDescent="0.2">
      <c r="AQ6342">
        <v>186</v>
      </c>
      <c r="AR6342">
        <v>7210</v>
      </c>
      <c r="AS6342" t="s">
        <v>36281</v>
      </c>
      <c r="AT6342" t="s">
        <v>937</v>
      </c>
      <c r="AU6342">
        <v>187</v>
      </c>
      <c r="AV6342">
        <v>7210</v>
      </c>
      <c r="AW6342" t="s">
        <v>29383</v>
      </c>
      <c r="AX6342" t="s">
        <v>939</v>
      </c>
      <c r="AY6342">
        <v>191</v>
      </c>
      <c r="AZ6342">
        <v>7210</v>
      </c>
      <c r="BA6342" t="s">
        <v>22535</v>
      </c>
      <c r="BB6342" t="s">
        <v>938</v>
      </c>
      <c r="BC6342">
        <v>191</v>
      </c>
      <c r="BD6342">
        <v>7210</v>
      </c>
      <c r="BE6342" t="s">
        <v>15687</v>
      </c>
      <c r="BF6342" t="s">
        <v>938</v>
      </c>
      <c r="BH6342">
        <v>248</v>
      </c>
      <c r="BI6342">
        <v>7210</v>
      </c>
      <c r="BJ6342" t="s">
        <v>9039</v>
      </c>
      <c r="BK6342" t="s">
        <v>938</v>
      </c>
    </row>
    <row r="6343" spans="43:63" x14ac:dyDescent="0.2">
      <c r="AQ6343">
        <v>186</v>
      </c>
      <c r="AR6343">
        <v>8073</v>
      </c>
      <c r="AS6343" t="s">
        <v>36282</v>
      </c>
      <c r="AT6343" t="s">
        <v>936</v>
      </c>
      <c r="AU6343">
        <v>187</v>
      </c>
      <c r="AV6343">
        <v>8073</v>
      </c>
      <c r="AW6343" t="s">
        <v>29384</v>
      </c>
      <c r="AX6343" t="s">
        <v>936</v>
      </c>
      <c r="AY6343">
        <v>191</v>
      </c>
      <c r="AZ6343">
        <v>8073</v>
      </c>
      <c r="BA6343" t="s">
        <v>22536</v>
      </c>
      <c r="BB6343" t="s">
        <v>936</v>
      </c>
      <c r="BC6343">
        <v>191</v>
      </c>
      <c r="BD6343">
        <v>8073</v>
      </c>
      <c r="BE6343" t="s">
        <v>15688</v>
      </c>
      <c r="BF6343" t="s">
        <v>936</v>
      </c>
      <c r="BH6343">
        <v>248</v>
      </c>
      <c r="BI6343">
        <v>8073</v>
      </c>
      <c r="BJ6343" t="s">
        <v>9040</v>
      </c>
      <c r="BK6343" t="s">
        <v>937</v>
      </c>
    </row>
    <row r="6344" spans="43:63" x14ac:dyDescent="0.2">
      <c r="AQ6344">
        <v>186</v>
      </c>
      <c r="AR6344">
        <v>8074</v>
      </c>
      <c r="AS6344" t="s">
        <v>36283</v>
      </c>
      <c r="AT6344" t="s">
        <v>937</v>
      </c>
      <c r="AU6344">
        <v>187</v>
      </c>
      <c r="AV6344">
        <v>8074</v>
      </c>
      <c r="AW6344" t="s">
        <v>29385</v>
      </c>
      <c r="AX6344" t="s">
        <v>939</v>
      </c>
      <c r="AY6344">
        <v>191</v>
      </c>
      <c r="AZ6344">
        <v>8074</v>
      </c>
      <c r="BA6344" t="s">
        <v>22537</v>
      </c>
      <c r="BB6344" t="s">
        <v>937</v>
      </c>
      <c r="BC6344">
        <v>191</v>
      </c>
      <c r="BD6344">
        <v>8074</v>
      </c>
      <c r="BE6344" t="s">
        <v>15689</v>
      </c>
      <c r="BF6344" t="s">
        <v>937</v>
      </c>
      <c r="BH6344">
        <v>248</v>
      </c>
      <c r="BI6344">
        <v>8074</v>
      </c>
      <c r="BJ6344" t="s">
        <v>9041</v>
      </c>
      <c r="BK6344" t="s">
        <v>937</v>
      </c>
    </row>
    <row r="6345" spans="43:63" x14ac:dyDescent="0.2">
      <c r="AQ6345">
        <v>186</v>
      </c>
      <c r="AR6345">
        <v>8075</v>
      </c>
      <c r="AS6345" t="s">
        <v>36284</v>
      </c>
      <c r="AT6345" t="s">
        <v>936</v>
      </c>
      <c r="AU6345">
        <v>187</v>
      </c>
      <c r="AV6345">
        <v>8075</v>
      </c>
      <c r="AW6345" t="s">
        <v>29386</v>
      </c>
      <c r="AX6345" t="s">
        <v>936</v>
      </c>
      <c r="AY6345">
        <v>191</v>
      </c>
      <c r="AZ6345">
        <v>8075</v>
      </c>
      <c r="BA6345" t="s">
        <v>22538</v>
      </c>
      <c r="BB6345" t="s">
        <v>936</v>
      </c>
      <c r="BC6345">
        <v>191</v>
      </c>
      <c r="BD6345">
        <v>8075</v>
      </c>
      <c r="BE6345" t="s">
        <v>15690</v>
      </c>
      <c r="BF6345" t="s">
        <v>936</v>
      </c>
      <c r="BH6345">
        <v>248</v>
      </c>
      <c r="BI6345">
        <v>8075</v>
      </c>
      <c r="BJ6345" t="s">
        <v>9042</v>
      </c>
      <c r="BK6345" t="s">
        <v>937</v>
      </c>
    </row>
    <row r="6346" spans="43:63" x14ac:dyDescent="0.2">
      <c r="AQ6346">
        <v>186</v>
      </c>
      <c r="AR6346">
        <v>8076</v>
      </c>
      <c r="AS6346" t="s">
        <v>36285</v>
      </c>
      <c r="AT6346" t="s">
        <v>937</v>
      </c>
      <c r="AU6346">
        <v>187</v>
      </c>
      <c r="AV6346">
        <v>8076</v>
      </c>
      <c r="AW6346" t="s">
        <v>29387</v>
      </c>
      <c r="AX6346" t="s">
        <v>937</v>
      </c>
      <c r="AY6346">
        <v>191</v>
      </c>
      <c r="AZ6346">
        <v>8076</v>
      </c>
      <c r="BA6346" t="s">
        <v>22539</v>
      </c>
      <c r="BB6346" t="s">
        <v>937</v>
      </c>
      <c r="BC6346">
        <v>191</v>
      </c>
      <c r="BD6346">
        <v>8076</v>
      </c>
      <c r="BE6346" t="s">
        <v>15691</v>
      </c>
      <c r="BF6346" t="s">
        <v>937</v>
      </c>
      <c r="BH6346">
        <v>248</v>
      </c>
      <c r="BI6346">
        <v>8076</v>
      </c>
      <c r="BJ6346" t="s">
        <v>9043</v>
      </c>
      <c r="BK6346" t="s">
        <v>937</v>
      </c>
    </row>
    <row r="6347" spans="43:63" x14ac:dyDescent="0.2">
      <c r="AQ6347">
        <v>186</v>
      </c>
      <c r="AR6347">
        <v>8077</v>
      </c>
      <c r="AS6347" t="s">
        <v>36286</v>
      </c>
      <c r="AT6347" t="s">
        <v>937</v>
      </c>
      <c r="AU6347">
        <v>187</v>
      </c>
      <c r="AV6347">
        <v>8077</v>
      </c>
      <c r="AW6347" t="s">
        <v>29388</v>
      </c>
      <c r="AX6347" t="s">
        <v>937</v>
      </c>
      <c r="AY6347">
        <v>191</v>
      </c>
      <c r="AZ6347">
        <v>8077</v>
      </c>
      <c r="BA6347" t="s">
        <v>22540</v>
      </c>
      <c r="BB6347" t="s">
        <v>937</v>
      </c>
      <c r="BC6347">
        <v>191</v>
      </c>
      <c r="BD6347">
        <v>8077</v>
      </c>
      <c r="BE6347" t="s">
        <v>15692</v>
      </c>
      <c r="BF6347" t="s">
        <v>937</v>
      </c>
      <c r="BH6347">
        <v>248</v>
      </c>
      <c r="BI6347">
        <v>8077</v>
      </c>
      <c r="BJ6347" t="s">
        <v>9044</v>
      </c>
      <c r="BK6347" t="s">
        <v>937</v>
      </c>
    </row>
    <row r="6348" spans="43:63" x14ac:dyDescent="0.2">
      <c r="AQ6348">
        <v>186</v>
      </c>
      <c r="AR6348">
        <v>8078</v>
      </c>
      <c r="AS6348" t="s">
        <v>36287</v>
      </c>
      <c r="AT6348" t="s">
        <v>937</v>
      </c>
      <c r="AU6348">
        <v>187</v>
      </c>
      <c r="AV6348">
        <v>8078</v>
      </c>
      <c r="AW6348" t="s">
        <v>29389</v>
      </c>
      <c r="AX6348" t="s">
        <v>939</v>
      </c>
      <c r="AY6348">
        <v>191</v>
      </c>
      <c r="AZ6348">
        <v>8078</v>
      </c>
      <c r="BA6348" t="s">
        <v>22541</v>
      </c>
      <c r="BB6348" t="s">
        <v>937</v>
      </c>
      <c r="BC6348">
        <v>191</v>
      </c>
      <c r="BD6348">
        <v>8078</v>
      </c>
      <c r="BE6348" t="s">
        <v>15693</v>
      </c>
      <c r="BF6348" t="s">
        <v>937</v>
      </c>
      <c r="BH6348">
        <v>248</v>
      </c>
      <c r="BI6348">
        <v>8078</v>
      </c>
      <c r="BJ6348" t="s">
        <v>9045</v>
      </c>
      <c r="BK6348" t="s">
        <v>937</v>
      </c>
    </row>
    <row r="6349" spans="43:63" x14ac:dyDescent="0.2">
      <c r="AQ6349">
        <v>186</v>
      </c>
      <c r="AR6349">
        <v>8079</v>
      </c>
      <c r="AS6349" t="s">
        <v>36288</v>
      </c>
      <c r="AT6349" t="s">
        <v>937</v>
      </c>
      <c r="AU6349">
        <v>187</v>
      </c>
      <c r="AV6349">
        <v>8079</v>
      </c>
      <c r="AW6349" t="s">
        <v>29390</v>
      </c>
      <c r="AX6349" t="s">
        <v>939</v>
      </c>
      <c r="AY6349">
        <v>191</v>
      </c>
      <c r="AZ6349">
        <v>8079</v>
      </c>
      <c r="BA6349" t="s">
        <v>22542</v>
      </c>
      <c r="BB6349" t="s">
        <v>937</v>
      </c>
      <c r="BC6349">
        <v>191</v>
      </c>
      <c r="BD6349">
        <v>8079</v>
      </c>
      <c r="BE6349" t="s">
        <v>15694</v>
      </c>
      <c r="BF6349" t="s">
        <v>937</v>
      </c>
      <c r="BH6349">
        <v>248</v>
      </c>
      <c r="BI6349">
        <v>8079</v>
      </c>
      <c r="BJ6349" t="s">
        <v>9046</v>
      </c>
      <c r="BK6349" t="s">
        <v>937</v>
      </c>
    </row>
    <row r="6350" spans="43:63" x14ac:dyDescent="0.2">
      <c r="AQ6350">
        <v>186</v>
      </c>
      <c r="AR6350">
        <v>8080</v>
      </c>
      <c r="AS6350" t="s">
        <v>36289</v>
      </c>
      <c r="AT6350" t="s">
        <v>938</v>
      </c>
      <c r="AU6350">
        <v>187</v>
      </c>
      <c r="AV6350">
        <v>8080</v>
      </c>
      <c r="AW6350" t="s">
        <v>29391</v>
      </c>
      <c r="AX6350" t="s">
        <v>939</v>
      </c>
      <c r="AY6350">
        <v>191</v>
      </c>
      <c r="AZ6350">
        <v>8080</v>
      </c>
      <c r="BA6350" t="s">
        <v>22543</v>
      </c>
      <c r="BB6350" t="s">
        <v>937</v>
      </c>
      <c r="BC6350">
        <v>191</v>
      </c>
      <c r="BD6350">
        <v>8080</v>
      </c>
      <c r="BE6350" t="s">
        <v>15695</v>
      </c>
      <c r="BF6350" t="s">
        <v>937</v>
      </c>
      <c r="BH6350">
        <v>248</v>
      </c>
      <c r="BI6350">
        <v>8080</v>
      </c>
      <c r="BJ6350" t="s">
        <v>9047</v>
      </c>
      <c r="BK6350" t="s">
        <v>937</v>
      </c>
    </row>
    <row r="6351" spans="43:63" x14ac:dyDescent="0.2">
      <c r="AQ6351">
        <v>186</v>
      </c>
      <c r="AR6351">
        <v>8081</v>
      </c>
      <c r="AS6351" t="s">
        <v>36290</v>
      </c>
      <c r="AT6351" t="s">
        <v>938</v>
      </c>
      <c r="AU6351">
        <v>187</v>
      </c>
      <c r="AV6351">
        <v>8081</v>
      </c>
      <c r="AW6351" t="s">
        <v>29392</v>
      </c>
      <c r="AX6351" t="s">
        <v>936</v>
      </c>
      <c r="AY6351">
        <v>191</v>
      </c>
      <c r="AZ6351">
        <v>8081</v>
      </c>
      <c r="BA6351" t="s">
        <v>22544</v>
      </c>
      <c r="BB6351" t="s">
        <v>936</v>
      </c>
      <c r="BC6351">
        <v>191</v>
      </c>
      <c r="BD6351">
        <v>8081</v>
      </c>
      <c r="BE6351" t="s">
        <v>15696</v>
      </c>
      <c r="BF6351" t="s">
        <v>936</v>
      </c>
      <c r="BH6351">
        <v>248</v>
      </c>
      <c r="BI6351">
        <v>8081</v>
      </c>
      <c r="BJ6351" t="s">
        <v>9048</v>
      </c>
      <c r="BK6351" t="s">
        <v>937</v>
      </c>
    </row>
    <row r="6352" spans="43:63" x14ac:dyDescent="0.2">
      <c r="AQ6352">
        <v>186</v>
      </c>
      <c r="AR6352">
        <v>8082</v>
      </c>
      <c r="AS6352" t="s">
        <v>36291</v>
      </c>
      <c r="AT6352" t="s">
        <v>937</v>
      </c>
      <c r="AU6352">
        <v>187</v>
      </c>
      <c r="AV6352">
        <v>8082</v>
      </c>
      <c r="AW6352" t="s">
        <v>29393</v>
      </c>
      <c r="AX6352" t="s">
        <v>937</v>
      </c>
      <c r="AY6352">
        <v>191</v>
      </c>
      <c r="AZ6352">
        <v>8082</v>
      </c>
      <c r="BA6352" t="s">
        <v>22545</v>
      </c>
      <c r="BB6352" t="s">
        <v>937</v>
      </c>
      <c r="BC6352">
        <v>191</v>
      </c>
      <c r="BD6352">
        <v>8082</v>
      </c>
      <c r="BE6352" t="s">
        <v>15697</v>
      </c>
      <c r="BF6352" t="s">
        <v>937</v>
      </c>
      <c r="BH6352">
        <v>248</v>
      </c>
      <c r="BI6352">
        <v>8082</v>
      </c>
      <c r="BJ6352" t="s">
        <v>9049</v>
      </c>
      <c r="BK6352" t="s">
        <v>937</v>
      </c>
    </row>
    <row r="6353" spans="43:63" x14ac:dyDescent="0.2">
      <c r="AQ6353">
        <v>186</v>
      </c>
      <c r="AR6353">
        <v>8083</v>
      </c>
      <c r="AS6353" t="s">
        <v>36292</v>
      </c>
      <c r="AT6353" t="s">
        <v>937</v>
      </c>
      <c r="AU6353">
        <v>187</v>
      </c>
      <c r="AV6353">
        <v>8083</v>
      </c>
      <c r="AW6353" t="s">
        <v>29394</v>
      </c>
      <c r="AX6353" t="s">
        <v>937</v>
      </c>
      <c r="AY6353">
        <v>191</v>
      </c>
      <c r="AZ6353">
        <v>8083</v>
      </c>
      <c r="BA6353" t="s">
        <v>22546</v>
      </c>
      <c r="BB6353" t="s">
        <v>937</v>
      </c>
      <c r="BC6353">
        <v>191</v>
      </c>
      <c r="BD6353">
        <v>8083</v>
      </c>
      <c r="BE6353" t="s">
        <v>15698</v>
      </c>
      <c r="BF6353" t="s">
        <v>937</v>
      </c>
      <c r="BH6353">
        <v>248</v>
      </c>
      <c r="BI6353">
        <v>8083</v>
      </c>
      <c r="BJ6353" t="s">
        <v>9050</v>
      </c>
      <c r="BK6353" t="s">
        <v>937</v>
      </c>
    </row>
    <row r="6354" spans="43:63" x14ac:dyDescent="0.2">
      <c r="AQ6354">
        <v>186</v>
      </c>
      <c r="AR6354">
        <v>8084</v>
      </c>
      <c r="AS6354" t="s">
        <v>36293</v>
      </c>
      <c r="AT6354" t="s">
        <v>937</v>
      </c>
      <c r="AU6354">
        <v>187</v>
      </c>
      <c r="AV6354">
        <v>8084</v>
      </c>
      <c r="AW6354" t="s">
        <v>29395</v>
      </c>
      <c r="AX6354" t="s">
        <v>937</v>
      </c>
      <c r="AY6354">
        <v>191</v>
      </c>
      <c r="AZ6354">
        <v>8084</v>
      </c>
      <c r="BA6354" t="s">
        <v>22547</v>
      </c>
      <c r="BB6354" t="s">
        <v>937</v>
      </c>
      <c r="BC6354">
        <v>191</v>
      </c>
      <c r="BD6354">
        <v>8084</v>
      </c>
      <c r="BE6354" t="s">
        <v>15699</v>
      </c>
      <c r="BF6354" t="s">
        <v>937</v>
      </c>
      <c r="BH6354">
        <v>248</v>
      </c>
      <c r="BI6354">
        <v>8084</v>
      </c>
      <c r="BJ6354" t="s">
        <v>9051</v>
      </c>
      <c r="BK6354" t="s">
        <v>937</v>
      </c>
    </row>
    <row r="6355" spans="43:63" x14ac:dyDescent="0.2">
      <c r="AQ6355">
        <v>187</v>
      </c>
      <c r="AR6355">
        <v>6010</v>
      </c>
      <c r="AS6355" t="s">
        <v>36294</v>
      </c>
      <c r="AT6355" t="s">
        <v>937</v>
      </c>
      <c r="AU6355">
        <v>191</v>
      </c>
      <c r="AV6355">
        <v>6010</v>
      </c>
      <c r="AW6355" t="s">
        <v>29396</v>
      </c>
      <c r="AX6355" t="s">
        <v>937</v>
      </c>
      <c r="AY6355">
        <v>200</v>
      </c>
      <c r="AZ6355">
        <v>6010</v>
      </c>
      <c r="BA6355" t="s">
        <v>22548</v>
      </c>
      <c r="BB6355" t="s">
        <v>937</v>
      </c>
      <c r="BC6355">
        <v>200</v>
      </c>
      <c r="BD6355">
        <v>6010</v>
      </c>
      <c r="BE6355" t="s">
        <v>15700</v>
      </c>
      <c r="BF6355" t="s">
        <v>937</v>
      </c>
      <c r="BH6355">
        <v>249</v>
      </c>
      <c r="BI6355">
        <v>6010</v>
      </c>
      <c r="BJ6355" t="s">
        <v>9052</v>
      </c>
      <c r="BK6355" t="s">
        <v>937</v>
      </c>
    </row>
    <row r="6356" spans="43:63" x14ac:dyDescent="0.2">
      <c r="AQ6356">
        <v>187</v>
      </c>
      <c r="AR6356">
        <v>6020</v>
      </c>
      <c r="AS6356" t="s">
        <v>36295</v>
      </c>
      <c r="AT6356" t="s">
        <v>937</v>
      </c>
      <c r="AU6356">
        <v>191</v>
      </c>
      <c r="AV6356">
        <v>6020</v>
      </c>
      <c r="AW6356" t="s">
        <v>29397</v>
      </c>
      <c r="AX6356" t="s">
        <v>937</v>
      </c>
      <c r="AY6356">
        <v>200</v>
      </c>
      <c r="AZ6356">
        <v>6020</v>
      </c>
      <c r="BA6356" t="s">
        <v>22549</v>
      </c>
      <c r="BB6356" t="s">
        <v>937</v>
      </c>
      <c r="BC6356">
        <v>200</v>
      </c>
      <c r="BD6356">
        <v>6020</v>
      </c>
      <c r="BE6356" t="s">
        <v>15701</v>
      </c>
      <c r="BF6356" t="s">
        <v>937</v>
      </c>
      <c r="BH6356">
        <v>249</v>
      </c>
      <c r="BI6356">
        <v>6020</v>
      </c>
      <c r="BJ6356" t="s">
        <v>9053</v>
      </c>
      <c r="BK6356" t="s">
        <v>937</v>
      </c>
    </row>
    <row r="6357" spans="43:63" x14ac:dyDescent="0.2">
      <c r="AQ6357">
        <v>187</v>
      </c>
      <c r="AR6357">
        <v>6030</v>
      </c>
      <c r="AS6357" t="s">
        <v>36296</v>
      </c>
      <c r="AT6357" t="s">
        <v>939</v>
      </c>
      <c r="AU6357">
        <v>191</v>
      </c>
      <c r="AV6357">
        <v>6030</v>
      </c>
      <c r="AW6357" t="s">
        <v>29398</v>
      </c>
      <c r="AX6357" t="s">
        <v>937</v>
      </c>
      <c r="AY6357">
        <v>200</v>
      </c>
      <c r="AZ6357">
        <v>6030</v>
      </c>
      <c r="BA6357" t="s">
        <v>22550</v>
      </c>
      <c r="BB6357" t="s">
        <v>937</v>
      </c>
      <c r="BC6357">
        <v>200</v>
      </c>
      <c r="BD6357">
        <v>6030</v>
      </c>
      <c r="BE6357" t="s">
        <v>15702</v>
      </c>
      <c r="BF6357" t="s">
        <v>937</v>
      </c>
      <c r="BH6357">
        <v>249</v>
      </c>
      <c r="BI6357">
        <v>6030</v>
      </c>
      <c r="BJ6357" t="s">
        <v>9054</v>
      </c>
      <c r="BK6357" t="s">
        <v>937</v>
      </c>
    </row>
    <row r="6358" spans="43:63" x14ac:dyDescent="0.2">
      <c r="AQ6358">
        <v>187</v>
      </c>
      <c r="AR6358">
        <v>6040</v>
      </c>
      <c r="AS6358" t="s">
        <v>36297</v>
      </c>
      <c r="AT6358" t="s">
        <v>939</v>
      </c>
      <c r="AU6358">
        <v>191</v>
      </c>
      <c r="AV6358">
        <v>6040</v>
      </c>
      <c r="AW6358" t="s">
        <v>29399</v>
      </c>
      <c r="AX6358" t="s">
        <v>937</v>
      </c>
      <c r="AY6358">
        <v>200</v>
      </c>
      <c r="AZ6358">
        <v>6040</v>
      </c>
      <c r="BA6358" t="s">
        <v>22551</v>
      </c>
      <c r="BB6358" t="s">
        <v>937</v>
      </c>
      <c r="BC6358">
        <v>200</v>
      </c>
      <c r="BD6358">
        <v>6040</v>
      </c>
      <c r="BE6358" t="s">
        <v>15703</v>
      </c>
      <c r="BF6358" t="s">
        <v>937</v>
      </c>
      <c r="BH6358">
        <v>249</v>
      </c>
      <c r="BI6358">
        <v>6040</v>
      </c>
      <c r="BJ6358" t="s">
        <v>9055</v>
      </c>
      <c r="BK6358" t="s">
        <v>937</v>
      </c>
    </row>
    <row r="6359" spans="43:63" x14ac:dyDescent="0.2">
      <c r="AQ6359">
        <v>187</v>
      </c>
      <c r="AR6359">
        <v>6070</v>
      </c>
      <c r="AS6359" t="s">
        <v>36298</v>
      </c>
      <c r="AT6359" t="s">
        <v>939</v>
      </c>
      <c r="AU6359">
        <v>191</v>
      </c>
      <c r="AV6359">
        <v>6070</v>
      </c>
      <c r="AW6359" t="s">
        <v>29400</v>
      </c>
      <c r="AX6359" t="s">
        <v>937</v>
      </c>
      <c r="AY6359">
        <v>200</v>
      </c>
      <c r="AZ6359">
        <v>6070</v>
      </c>
      <c r="BA6359" t="s">
        <v>22552</v>
      </c>
      <c r="BB6359" t="s">
        <v>937</v>
      </c>
      <c r="BC6359">
        <v>200</v>
      </c>
      <c r="BD6359">
        <v>6070</v>
      </c>
      <c r="BE6359" t="s">
        <v>15704</v>
      </c>
      <c r="BF6359" t="s">
        <v>937</v>
      </c>
      <c r="BH6359">
        <v>249</v>
      </c>
      <c r="BI6359">
        <v>6070</v>
      </c>
      <c r="BJ6359" t="s">
        <v>9056</v>
      </c>
      <c r="BK6359" t="s">
        <v>937</v>
      </c>
    </row>
    <row r="6360" spans="43:63" x14ac:dyDescent="0.2">
      <c r="AQ6360">
        <v>187</v>
      </c>
      <c r="AR6360">
        <v>6080</v>
      </c>
      <c r="AS6360" t="s">
        <v>36299</v>
      </c>
      <c r="AT6360" t="s">
        <v>936</v>
      </c>
      <c r="AU6360">
        <v>191</v>
      </c>
      <c r="AV6360">
        <v>6080</v>
      </c>
      <c r="AW6360" t="s">
        <v>29401</v>
      </c>
      <c r="AX6360" t="s">
        <v>937</v>
      </c>
      <c r="AY6360">
        <v>200</v>
      </c>
      <c r="AZ6360">
        <v>6080</v>
      </c>
      <c r="BA6360" t="s">
        <v>22553</v>
      </c>
      <c r="BB6360" t="s">
        <v>937</v>
      </c>
      <c r="BC6360">
        <v>200</v>
      </c>
      <c r="BD6360">
        <v>6080</v>
      </c>
      <c r="BE6360" t="s">
        <v>15705</v>
      </c>
      <c r="BF6360" t="s">
        <v>937</v>
      </c>
      <c r="BH6360">
        <v>249</v>
      </c>
      <c r="BI6360">
        <v>6080</v>
      </c>
      <c r="BJ6360" t="s">
        <v>9057</v>
      </c>
      <c r="BK6360" t="s">
        <v>937</v>
      </c>
    </row>
    <row r="6361" spans="43:63" x14ac:dyDescent="0.2">
      <c r="AQ6361">
        <v>187</v>
      </c>
      <c r="AR6361">
        <v>6090</v>
      </c>
      <c r="AS6361" t="s">
        <v>36300</v>
      </c>
      <c r="AT6361" t="s">
        <v>937</v>
      </c>
      <c r="AU6361">
        <v>191</v>
      </c>
      <c r="AV6361">
        <v>6090</v>
      </c>
      <c r="AW6361" t="s">
        <v>29402</v>
      </c>
      <c r="AX6361" t="s">
        <v>937</v>
      </c>
      <c r="AY6361">
        <v>200</v>
      </c>
      <c r="AZ6361">
        <v>6090</v>
      </c>
      <c r="BA6361" t="s">
        <v>22554</v>
      </c>
      <c r="BB6361" t="s">
        <v>937</v>
      </c>
      <c r="BC6361">
        <v>200</v>
      </c>
      <c r="BD6361">
        <v>6090</v>
      </c>
      <c r="BE6361" t="s">
        <v>15706</v>
      </c>
      <c r="BF6361" t="s">
        <v>937</v>
      </c>
      <c r="BH6361">
        <v>249</v>
      </c>
      <c r="BI6361">
        <v>6090</v>
      </c>
      <c r="BJ6361" t="s">
        <v>9058</v>
      </c>
      <c r="BK6361" t="s">
        <v>937</v>
      </c>
    </row>
    <row r="6362" spans="43:63" x14ac:dyDescent="0.2">
      <c r="AQ6362">
        <v>187</v>
      </c>
      <c r="AR6362">
        <v>6100</v>
      </c>
      <c r="AS6362" t="s">
        <v>36301</v>
      </c>
      <c r="AT6362" t="s">
        <v>937</v>
      </c>
      <c r="AU6362">
        <v>191</v>
      </c>
      <c r="AV6362">
        <v>6100</v>
      </c>
      <c r="AW6362" t="s">
        <v>29403</v>
      </c>
      <c r="AX6362" t="s">
        <v>937</v>
      </c>
      <c r="AY6362">
        <v>200</v>
      </c>
      <c r="AZ6362">
        <v>6100</v>
      </c>
      <c r="BA6362" t="s">
        <v>22555</v>
      </c>
      <c r="BB6362" t="s">
        <v>937</v>
      </c>
      <c r="BC6362">
        <v>200</v>
      </c>
      <c r="BD6362">
        <v>6100</v>
      </c>
      <c r="BE6362" t="s">
        <v>15707</v>
      </c>
      <c r="BF6362" t="s">
        <v>937</v>
      </c>
      <c r="BH6362">
        <v>249</v>
      </c>
      <c r="BI6362">
        <v>6100</v>
      </c>
      <c r="BJ6362" t="s">
        <v>9059</v>
      </c>
      <c r="BK6362" t="s">
        <v>937</v>
      </c>
    </row>
    <row r="6363" spans="43:63" x14ac:dyDescent="0.2">
      <c r="AQ6363">
        <v>187</v>
      </c>
      <c r="AR6363">
        <v>6101</v>
      </c>
      <c r="AS6363" t="s">
        <v>36302</v>
      </c>
      <c r="AT6363" t="s">
        <v>939</v>
      </c>
      <c r="AU6363">
        <v>191</v>
      </c>
      <c r="AV6363">
        <v>6101</v>
      </c>
      <c r="AW6363" t="s">
        <v>29404</v>
      </c>
      <c r="AX6363" t="s">
        <v>937</v>
      </c>
      <c r="AY6363">
        <v>200</v>
      </c>
      <c r="AZ6363">
        <v>6101</v>
      </c>
      <c r="BA6363" t="s">
        <v>22556</v>
      </c>
      <c r="BB6363" t="s">
        <v>937</v>
      </c>
      <c r="BC6363">
        <v>200</v>
      </c>
      <c r="BD6363">
        <v>6101</v>
      </c>
      <c r="BE6363" t="s">
        <v>15708</v>
      </c>
      <c r="BF6363" t="s">
        <v>937</v>
      </c>
      <c r="BH6363">
        <v>249</v>
      </c>
      <c r="BI6363">
        <v>6101</v>
      </c>
      <c r="BJ6363" t="s">
        <v>9060</v>
      </c>
      <c r="BK6363" t="s">
        <v>937</v>
      </c>
    </row>
    <row r="6364" spans="43:63" x14ac:dyDescent="0.2">
      <c r="AQ6364">
        <v>187</v>
      </c>
      <c r="AR6364">
        <v>6110</v>
      </c>
      <c r="AS6364" t="s">
        <v>36303</v>
      </c>
      <c r="AT6364" t="s">
        <v>936</v>
      </c>
      <c r="AU6364">
        <v>191</v>
      </c>
      <c r="AV6364">
        <v>6110</v>
      </c>
      <c r="AW6364" t="s">
        <v>29405</v>
      </c>
      <c r="AX6364" t="s">
        <v>937</v>
      </c>
      <c r="AY6364">
        <v>200</v>
      </c>
      <c r="AZ6364">
        <v>6110</v>
      </c>
      <c r="BA6364" t="s">
        <v>22557</v>
      </c>
      <c r="BB6364" t="s">
        <v>937</v>
      </c>
      <c r="BC6364">
        <v>200</v>
      </c>
      <c r="BD6364">
        <v>6110</v>
      </c>
      <c r="BE6364" t="s">
        <v>15709</v>
      </c>
      <c r="BF6364" t="s">
        <v>937</v>
      </c>
      <c r="BH6364">
        <v>249</v>
      </c>
      <c r="BI6364">
        <v>6110</v>
      </c>
      <c r="BJ6364" t="s">
        <v>9061</v>
      </c>
      <c r="BK6364" t="s">
        <v>937</v>
      </c>
    </row>
    <row r="6365" spans="43:63" x14ac:dyDescent="0.2">
      <c r="AQ6365">
        <v>187</v>
      </c>
      <c r="AR6365">
        <v>6130</v>
      </c>
      <c r="AS6365" t="s">
        <v>36304</v>
      </c>
      <c r="AT6365" t="s">
        <v>939</v>
      </c>
      <c r="AU6365">
        <v>191</v>
      </c>
      <c r="AV6365">
        <v>6130</v>
      </c>
      <c r="AW6365" t="s">
        <v>29406</v>
      </c>
      <c r="AX6365" t="s">
        <v>937</v>
      </c>
      <c r="AY6365">
        <v>200</v>
      </c>
      <c r="AZ6365">
        <v>6130</v>
      </c>
      <c r="BA6365" t="s">
        <v>22558</v>
      </c>
      <c r="BB6365" t="s">
        <v>937</v>
      </c>
      <c r="BC6365">
        <v>200</v>
      </c>
      <c r="BD6365">
        <v>6130</v>
      </c>
      <c r="BE6365" t="s">
        <v>15710</v>
      </c>
      <c r="BF6365" t="s">
        <v>937</v>
      </c>
      <c r="BH6365">
        <v>249</v>
      </c>
      <c r="BI6365">
        <v>6130</v>
      </c>
      <c r="BJ6365" t="s">
        <v>9062</v>
      </c>
      <c r="BK6365" t="s">
        <v>937</v>
      </c>
    </row>
    <row r="6366" spans="43:63" x14ac:dyDescent="0.2">
      <c r="AQ6366">
        <v>187</v>
      </c>
      <c r="AR6366">
        <v>6131</v>
      </c>
      <c r="AS6366" t="s">
        <v>36305</v>
      </c>
      <c r="AT6366" t="s">
        <v>939</v>
      </c>
      <c r="AU6366">
        <v>191</v>
      </c>
      <c r="AV6366">
        <v>6131</v>
      </c>
      <c r="AW6366" t="s">
        <v>29407</v>
      </c>
      <c r="AX6366" t="s">
        <v>937</v>
      </c>
      <c r="AY6366">
        <v>200</v>
      </c>
      <c r="AZ6366">
        <v>6131</v>
      </c>
      <c r="BA6366" t="s">
        <v>22559</v>
      </c>
      <c r="BB6366" t="s">
        <v>937</v>
      </c>
      <c r="BC6366">
        <v>200</v>
      </c>
      <c r="BD6366">
        <v>6131</v>
      </c>
      <c r="BE6366" t="s">
        <v>15711</v>
      </c>
      <c r="BF6366" t="s">
        <v>937</v>
      </c>
      <c r="BH6366">
        <v>249</v>
      </c>
      <c r="BI6366">
        <v>6131</v>
      </c>
      <c r="BJ6366" t="s">
        <v>9063</v>
      </c>
      <c r="BK6366" t="s">
        <v>937</v>
      </c>
    </row>
    <row r="6367" spans="43:63" x14ac:dyDescent="0.2">
      <c r="AQ6367">
        <v>187</v>
      </c>
      <c r="AR6367">
        <v>6140</v>
      </c>
      <c r="AS6367" t="s">
        <v>36306</v>
      </c>
      <c r="AT6367" t="s">
        <v>937</v>
      </c>
      <c r="AU6367">
        <v>191</v>
      </c>
      <c r="AV6367">
        <v>6140</v>
      </c>
      <c r="AW6367" t="s">
        <v>29408</v>
      </c>
      <c r="AX6367" t="s">
        <v>937</v>
      </c>
      <c r="AY6367">
        <v>200</v>
      </c>
      <c r="AZ6367">
        <v>6140</v>
      </c>
      <c r="BA6367" t="s">
        <v>22560</v>
      </c>
      <c r="BB6367" t="s">
        <v>937</v>
      </c>
      <c r="BC6367">
        <v>200</v>
      </c>
      <c r="BD6367">
        <v>6140</v>
      </c>
      <c r="BE6367" t="s">
        <v>15712</v>
      </c>
      <c r="BF6367" t="s">
        <v>937</v>
      </c>
      <c r="BH6367">
        <v>249</v>
      </c>
      <c r="BI6367">
        <v>6140</v>
      </c>
      <c r="BJ6367" t="s">
        <v>9064</v>
      </c>
      <c r="BK6367" t="s">
        <v>937</v>
      </c>
    </row>
    <row r="6368" spans="43:63" x14ac:dyDescent="0.2">
      <c r="AQ6368">
        <v>187</v>
      </c>
      <c r="AR6368">
        <v>6150</v>
      </c>
      <c r="AS6368" t="s">
        <v>36307</v>
      </c>
      <c r="AT6368" t="s">
        <v>936</v>
      </c>
      <c r="AU6368">
        <v>191</v>
      </c>
      <c r="AV6368">
        <v>6150</v>
      </c>
      <c r="AW6368" t="s">
        <v>29409</v>
      </c>
      <c r="AX6368" t="s">
        <v>937</v>
      </c>
      <c r="AY6368">
        <v>200</v>
      </c>
      <c r="AZ6368">
        <v>6150</v>
      </c>
      <c r="BA6368" t="s">
        <v>22561</v>
      </c>
      <c r="BB6368" t="s">
        <v>937</v>
      </c>
      <c r="BC6368">
        <v>200</v>
      </c>
      <c r="BD6368">
        <v>6150</v>
      </c>
      <c r="BE6368" t="s">
        <v>15713</v>
      </c>
      <c r="BF6368" t="s">
        <v>937</v>
      </c>
      <c r="BH6368">
        <v>249</v>
      </c>
      <c r="BI6368">
        <v>6150</v>
      </c>
      <c r="BJ6368" t="s">
        <v>9065</v>
      </c>
      <c r="BK6368" t="s">
        <v>937</v>
      </c>
    </row>
    <row r="6369" spans="43:63" x14ac:dyDescent="0.2">
      <c r="AQ6369">
        <v>187</v>
      </c>
      <c r="AR6369">
        <v>6160</v>
      </c>
      <c r="AS6369" t="s">
        <v>36308</v>
      </c>
      <c r="AT6369" t="s">
        <v>939</v>
      </c>
      <c r="AU6369">
        <v>191</v>
      </c>
      <c r="AV6369">
        <v>6160</v>
      </c>
      <c r="AW6369" t="s">
        <v>29410</v>
      </c>
      <c r="AX6369" t="s">
        <v>937</v>
      </c>
      <c r="AY6369">
        <v>200</v>
      </c>
      <c r="AZ6369">
        <v>6160</v>
      </c>
      <c r="BA6369" t="s">
        <v>22562</v>
      </c>
      <c r="BB6369" t="s">
        <v>937</v>
      </c>
      <c r="BC6369">
        <v>200</v>
      </c>
      <c r="BD6369">
        <v>6160</v>
      </c>
      <c r="BE6369" t="s">
        <v>15714</v>
      </c>
      <c r="BF6369" t="s">
        <v>937</v>
      </c>
      <c r="BH6369">
        <v>249</v>
      </c>
      <c r="BI6369">
        <v>6160</v>
      </c>
      <c r="BJ6369" t="s">
        <v>9066</v>
      </c>
      <c r="BK6369" t="s">
        <v>937</v>
      </c>
    </row>
    <row r="6370" spans="43:63" x14ac:dyDescent="0.2">
      <c r="AQ6370">
        <v>187</v>
      </c>
      <c r="AR6370">
        <v>6170</v>
      </c>
      <c r="AS6370" t="s">
        <v>36309</v>
      </c>
      <c r="AT6370" t="s">
        <v>939</v>
      </c>
      <c r="AU6370">
        <v>191</v>
      </c>
      <c r="AV6370">
        <v>6170</v>
      </c>
      <c r="AW6370" t="s">
        <v>29411</v>
      </c>
      <c r="AX6370" t="s">
        <v>936</v>
      </c>
      <c r="AY6370">
        <v>200</v>
      </c>
      <c r="AZ6370">
        <v>6170</v>
      </c>
      <c r="BA6370" t="s">
        <v>22563</v>
      </c>
      <c r="BB6370" t="s">
        <v>937</v>
      </c>
      <c r="BC6370">
        <v>200</v>
      </c>
      <c r="BD6370">
        <v>6170</v>
      </c>
      <c r="BE6370" t="s">
        <v>15715</v>
      </c>
      <c r="BF6370" t="s">
        <v>937</v>
      </c>
      <c r="BH6370">
        <v>249</v>
      </c>
      <c r="BI6370">
        <v>6170</v>
      </c>
      <c r="BJ6370" t="s">
        <v>9067</v>
      </c>
      <c r="BK6370" t="s">
        <v>937</v>
      </c>
    </row>
    <row r="6371" spans="43:63" x14ac:dyDescent="0.2">
      <c r="AQ6371">
        <v>187</v>
      </c>
      <c r="AR6371">
        <v>6180</v>
      </c>
      <c r="AS6371" t="s">
        <v>36310</v>
      </c>
      <c r="AT6371" t="s">
        <v>939</v>
      </c>
      <c r="AU6371">
        <v>191</v>
      </c>
      <c r="AV6371">
        <v>6180</v>
      </c>
      <c r="AW6371" t="s">
        <v>29412</v>
      </c>
      <c r="AX6371" t="s">
        <v>937</v>
      </c>
      <c r="AY6371">
        <v>200</v>
      </c>
      <c r="AZ6371">
        <v>6180</v>
      </c>
      <c r="BA6371" t="s">
        <v>22564</v>
      </c>
      <c r="BB6371" t="s">
        <v>937</v>
      </c>
      <c r="BC6371">
        <v>200</v>
      </c>
      <c r="BD6371">
        <v>6180</v>
      </c>
      <c r="BE6371" t="s">
        <v>15716</v>
      </c>
      <c r="BF6371" t="s">
        <v>937</v>
      </c>
      <c r="BH6371">
        <v>249</v>
      </c>
      <c r="BI6371">
        <v>6180</v>
      </c>
      <c r="BJ6371" t="s">
        <v>9068</v>
      </c>
      <c r="BK6371" t="s">
        <v>937</v>
      </c>
    </row>
    <row r="6372" spans="43:63" x14ac:dyDescent="0.2">
      <c r="AQ6372">
        <v>187</v>
      </c>
      <c r="AR6372">
        <v>6190</v>
      </c>
      <c r="AS6372" t="s">
        <v>36311</v>
      </c>
      <c r="AT6372" t="s">
        <v>939</v>
      </c>
      <c r="AU6372">
        <v>191</v>
      </c>
      <c r="AV6372">
        <v>6190</v>
      </c>
      <c r="AW6372" t="s">
        <v>29413</v>
      </c>
      <c r="AX6372" t="s">
        <v>937</v>
      </c>
      <c r="AY6372">
        <v>200</v>
      </c>
      <c r="AZ6372">
        <v>6190</v>
      </c>
      <c r="BA6372" t="s">
        <v>22565</v>
      </c>
      <c r="BB6372" t="s">
        <v>937</v>
      </c>
      <c r="BC6372">
        <v>200</v>
      </c>
      <c r="BD6372">
        <v>6190</v>
      </c>
      <c r="BE6372" t="s">
        <v>15717</v>
      </c>
      <c r="BF6372" t="s">
        <v>937</v>
      </c>
      <c r="BH6372">
        <v>249</v>
      </c>
      <c r="BI6372">
        <v>6190</v>
      </c>
      <c r="BJ6372" t="s">
        <v>9069</v>
      </c>
      <c r="BK6372" t="s">
        <v>937</v>
      </c>
    </row>
    <row r="6373" spans="43:63" x14ac:dyDescent="0.2">
      <c r="AQ6373">
        <v>187</v>
      </c>
      <c r="AR6373">
        <v>6200</v>
      </c>
      <c r="AS6373" t="s">
        <v>36312</v>
      </c>
      <c r="AT6373" t="s">
        <v>938</v>
      </c>
      <c r="AU6373">
        <v>191</v>
      </c>
      <c r="AV6373">
        <v>6200</v>
      </c>
      <c r="AW6373" t="s">
        <v>29414</v>
      </c>
      <c r="AX6373" t="s">
        <v>937</v>
      </c>
      <c r="AY6373">
        <v>200</v>
      </c>
      <c r="AZ6373">
        <v>6200</v>
      </c>
      <c r="BA6373" t="s">
        <v>22566</v>
      </c>
      <c r="BB6373" t="s">
        <v>937</v>
      </c>
      <c r="BC6373">
        <v>200</v>
      </c>
      <c r="BD6373">
        <v>6200</v>
      </c>
      <c r="BE6373" t="s">
        <v>15718</v>
      </c>
      <c r="BF6373" t="s">
        <v>937</v>
      </c>
      <c r="BH6373">
        <v>249</v>
      </c>
      <c r="BI6373">
        <v>6200</v>
      </c>
      <c r="BJ6373" t="s">
        <v>9070</v>
      </c>
      <c r="BK6373" t="s">
        <v>937</v>
      </c>
    </row>
    <row r="6374" spans="43:63" x14ac:dyDescent="0.2">
      <c r="AQ6374">
        <v>187</v>
      </c>
      <c r="AR6374">
        <v>6210</v>
      </c>
      <c r="AS6374" t="s">
        <v>36313</v>
      </c>
      <c r="AT6374" t="s">
        <v>936</v>
      </c>
      <c r="AU6374">
        <v>191</v>
      </c>
      <c r="AV6374">
        <v>6210</v>
      </c>
      <c r="AW6374" t="s">
        <v>29415</v>
      </c>
      <c r="AX6374" t="s">
        <v>936</v>
      </c>
      <c r="AY6374">
        <v>200</v>
      </c>
      <c r="AZ6374">
        <v>6210</v>
      </c>
      <c r="BA6374" t="s">
        <v>22567</v>
      </c>
      <c r="BB6374" t="s">
        <v>936</v>
      </c>
      <c r="BC6374">
        <v>200</v>
      </c>
      <c r="BD6374">
        <v>6210</v>
      </c>
      <c r="BE6374" t="s">
        <v>15719</v>
      </c>
      <c r="BF6374" t="s">
        <v>936</v>
      </c>
      <c r="BH6374">
        <v>249</v>
      </c>
      <c r="BI6374">
        <v>6210</v>
      </c>
      <c r="BJ6374" t="s">
        <v>9071</v>
      </c>
      <c r="BK6374" t="s">
        <v>936</v>
      </c>
    </row>
    <row r="6375" spans="43:63" x14ac:dyDescent="0.2">
      <c r="AQ6375">
        <v>187</v>
      </c>
      <c r="AR6375">
        <v>6240</v>
      </c>
      <c r="AS6375" t="s">
        <v>36314</v>
      </c>
      <c r="AT6375" t="s">
        <v>937</v>
      </c>
      <c r="AU6375">
        <v>191</v>
      </c>
      <c r="AV6375">
        <v>6240</v>
      </c>
      <c r="AW6375" t="s">
        <v>29416</v>
      </c>
      <c r="AX6375" t="s">
        <v>938</v>
      </c>
      <c r="AY6375">
        <v>200</v>
      </c>
      <c r="AZ6375">
        <v>6240</v>
      </c>
      <c r="BA6375" t="s">
        <v>22568</v>
      </c>
      <c r="BB6375" t="s">
        <v>937</v>
      </c>
      <c r="BC6375">
        <v>200</v>
      </c>
      <c r="BD6375">
        <v>6240</v>
      </c>
      <c r="BE6375" t="s">
        <v>15720</v>
      </c>
      <c r="BF6375" t="s">
        <v>937</v>
      </c>
      <c r="BH6375">
        <v>249</v>
      </c>
      <c r="BI6375">
        <v>6240</v>
      </c>
      <c r="BJ6375" t="s">
        <v>9072</v>
      </c>
      <c r="BK6375" t="s">
        <v>937</v>
      </c>
    </row>
    <row r="6376" spans="43:63" x14ac:dyDescent="0.2">
      <c r="AQ6376">
        <v>187</v>
      </c>
      <c r="AR6376">
        <v>6250</v>
      </c>
      <c r="AS6376" t="s">
        <v>36315</v>
      </c>
      <c r="AT6376" t="s">
        <v>936</v>
      </c>
      <c r="AU6376">
        <v>191</v>
      </c>
      <c r="AV6376">
        <v>6250</v>
      </c>
      <c r="AW6376" t="s">
        <v>29417</v>
      </c>
      <c r="AX6376" t="s">
        <v>936</v>
      </c>
      <c r="AY6376">
        <v>200</v>
      </c>
      <c r="AZ6376">
        <v>6250</v>
      </c>
      <c r="BA6376" t="s">
        <v>22569</v>
      </c>
      <c r="BB6376" t="s">
        <v>937</v>
      </c>
      <c r="BC6376">
        <v>200</v>
      </c>
      <c r="BD6376">
        <v>6250</v>
      </c>
      <c r="BE6376" t="s">
        <v>15721</v>
      </c>
      <c r="BF6376" t="s">
        <v>937</v>
      </c>
      <c r="BH6376">
        <v>249</v>
      </c>
      <c r="BI6376">
        <v>6250</v>
      </c>
      <c r="BJ6376" t="s">
        <v>9073</v>
      </c>
      <c r="BK6376" t="s">
        <v>937</v>
      </c>
    </row>
    <row r="6377" spans="43:63" x14ac:dyDescent="0.2">
      <c r="AQ6377">
        <v>187</v>
      </c>
      <c r="AR6377">
        <v>6256</v>
      </c>
      <c r="AS6377" t="s">
        <v>36316</v>
      </c>
      <c r="AT6377" t="s">
        <v>936</v>
      </c>
      <c r="AU6377">
        <v>191</v>
      </c>
      <c r="AV6377">
        <v>6256</v>
      </c>
      <c r="AW6377" t="s">
        <v>29418</v>
      </c>
      <c r="AX6377" t="s">
        <v>936</v>
      </c>
      <c r="AY6377">
        <v>200</v>
      </c>
      <c r="AZ6377">
        <v>6256</v>
      </c>
      <c r="BA6377" t="s">
        <v>22570</v>
      </c>
      <c r="BB6377" t="s">
        <v>937</v>
      </c>
      <c r="BC6377">
        <v>200</v>
      </c>
      <c r="BD6377">
        <v>6256</v>
      </c>
      <c r="BE6377" t="s">
        <v>15722</v>
      </c>
      <c r="BF6377" t="s">
        <v>937</v>
      </c>
      <c r="BH6377">
        <v>249</v>
      </c>
      <c r="BI6377">
        <v>6256</v>
      </c>
      <c r="BJ6377" t="s">
        <v>9074</v>
      </c>
      <c r="BK6377" t="s">
        <v>937</v>
      </c>
    </row>
    <row r="6378" spans="43:63" x14ac:dyDescent="0.2">
      <c r="AQ6378">
        <v>187</v>
      </c>
      <c r="AR6378">
        <v>6260</v>
      </c>
      <c r="AS6378" t="s">
        <v>36317</v>
      </c>
      <c r="AT6378" t="s">
        <v>939</v>
      </c>
      <c r="AU6378">
        <v>191</v>
      </c>
      <c r="AV6378">
        <v>6260</v>
      </c>
      <c r="AW6378" t="s">
        <v>29419</v>
      </c>
      <c r="AX6378" t="s">
        <v>937</v>
      </c>
      <c r="AY6378">
        <v>200</v>
      </c>
      <c r="AZ6378">
        <v>6260</v>
      </c>
      <c r="BA6378" t="s">
        <v>22571</v>
      </c>
      <c r="BB6378" t="s">
        <v>937</v>
      </c>
      <c r="BC6378">
        <v>200</v>
      </c>
      <c r="BD6378">
        <v>6260</v>
      </c>
      <c r="BE6378" t="s">
        <v>15723</v>
      </c>
      <c r="BF6378" t="s">
        <v>937</v>
      </c>
      <c r="BH6378">
        <v>249</v>
      </c>
      <c r="BI6378">
        <v>6260</v>
      </c>
      <c r="BJ6378" t="s">
        <v>9075</v>
      </c>
      <c r="BK6378" t="s">
        <v>937</v>
      </c>
    </row>
    <row r="6379" spans="43:63" x14ac:dyDescent="0.2">
      <c r="AQ6379">
        <v>187</v>
      </c>
      <c r="AR6379">
        <v>6270</v>
      </c>
      <c r="AS6379" t="s">
        <v>36318</v>
      </c>
      <c r="AT6379" t="s">
        <v>937</v>
      </c>
      <c r="AU6379">
        <v>191</v>
      </c>
      <c r="AV6379">
        <v>6270</v>
      </c>
      <c r="AW6379" t="s">
        <v>29420</v>
      </c>
      <c r="AX6379" t="s">
        <v>937</v>
      </c>
      <c r="AY6379">
        <v>200</v>
      </c>
      <c r="AZ6379">
        <v>6270</v>
      </c>
      <c r="BA6379" t="s">
        <v>22572</v>
      </c>
      <c r="BB6379" t="s">
        <v>937</v>
      </c>
      <c r="BC6379">
        <v>200</v>
      </c>
      <c r="BD6379">
        <v>6270</v>
      </c>
      <c r="BE6379" t="s">
        <v>15724</v>
      </c>
      <c r="BF6379" t="s">
        <v>937</v>
      </c>
      <c r="BH6379">
        <v>249</v>
      </c>
      <c r="BI6379">
        <v>6270</v>
      </c>
      <c r="BJ6379" t="s">
        <v>9076</v>
      </c>
      <c r="BK6379" t="s">
        <v>937</v>
      </c>
    </row>
    <row r="6380" spans="43:63" x14ac:dyDescent="0.2">
      <c r="AQ6380">
        <v>187</v>
      </c>
      <c r="AR6380">
        <v>6280</v>
      </c>
      <c r="AS6380" t="s">
        <v>36319</v>
      </c>
      <c r="AT6380" t="s">
        <v>936</v>
      </c>
      <c r="AU6380">
        <v>191</v>
      </c>
      <c r="AV6380">
        <v>6280</v>
      </c>
      <c r="AW6380" t="s">
        <v>29421</v>
      </c>
      <c r="AX6380" t="s">
        <v>936</v>
      </c>
      <c r="AY6380">
        <v>200</v>
      </c>
      <c r="AZ6380">
        <v>6280</v>
      </c>
      <c r="BA6380" t="s">
        <v>22573</v>
      </c>
      <c r="BB6380" t="s">
        <v>937</v>
      </c>
      <c r="BC6380">
        <v>200</v>
      </c>
      <c r="BD6380">
        <v>6280</v>
      </c>
      <c r="BE6380" t="s">
        <v>15725</v>
      </c>
      <c r="BF6380" t="s">
        <v>937</v>
      </c>
      <c r="BH6380">
        <v>249</v>
      </c>
      <c r="BI6380">
        <v>6280</v>
      </c>
      <c r="BJ6380" t="s">
        <v>9077</v>
      </c>
      <c r="BK6380" t="s">
        <v>937</v>
      </c>
    </row>
    <row r="6381" spans="43:63" x14ac:dyDescent="0.2">
      <c r="AQ6381">
        <v>187</v>
      </c>
      <c r="AR6381">
        <v>6290</v>
      </c>
      <c r="AS6381" t="s">
        <v>36320</v>
      </c>
      <c r="AT6381" t="s">
        <v>936</v>
      </c>
      <c r="AU6381">
        <v>191</v>
      </c>
      <c r="AV6381">
        <v>6290</v>
      </c>
      <c r="AW6381" t="s">
        <v>29422</v>
      </c>
      <c r="AX6381" t="s">
        <v>937</v>
      </c>
      <c r="AY6381">
        <v>200</v>
      </c>
      <c r="AZ6381">
        <v>6290</v>
      </c>
      <c r="BA6381" t="s">
        <v>22574</v>
      </c>
      <c r="BB6381" t="s">
        <v>937</v>
      </c>
      <c r="BC6381">
        <v>200</v>
      </c>
      <c r="BD6381">
        <v>6290</v>
      </c>
      <c r="BE6381" t="s">
        <v>15726</v>
      </c>
      <c r="BF6381" t="s">
        <v>937</v>
      </c>
      <c r="BH6381">
        <v>249</v>
      </c>
      <c r="BI6381">
        <v>6290</v>
      </c>
      <c r="BJ6381" t="s">
        <v>9078</v>
      </c>
      <c r="BK6381" t="s">
        <v>937</v>
      </c>
    </row>
    <row r="6382" spans="43:63" x14ac:dyDescent="0.2">
      <c r="AQ6382">
        <v>187</v>
      </c>
      <c r="AR6382">
        <v>6300</v>
      </c>
      <c r="AS6382" t="s">
        <v>36321</v>
      </c>
      <c r="AT6382" t="s">
        <v>936</v>
      </c>
      <c r="AU6382">
        <v>191</v>
      </c>
      <c r="AV6382">
        <v>6300</v>
      </c>
      <c r="AW6382" t="s">
        <v>29423</v>
      </c>
      <c r="AX6382" t="s">
        <v>938</v>
      </c>
      <c r="AY6382">
        <v>200</v>
      </c>
      <c r="AZ6382">
        <v>6300</v>
      </c>
      <c r="BA6382" t="s">
        <v>22575</v>
      </c>
      <c r="BB6382" t="s">
        <v>936</v>
      </c>
      <c r="BC6382">
        <v>200</v>
      </c>
      <c r="BD6382">
        <v>6300</v>
      </c>
      <c r="BE6382" t="s">
        <v>15727</v>
      </c>
      <c r="BF6382" t="s">
        <v>936</v>
      </c>
      <c r="BH6382">
        <v>249</v>
      </c>
      <c r="BI6382">
        <v>6300</v>
      </c>
      <c r="BJ6382" t="s">
        <v>9079</v>
      </c>
      <c r="BK6382" t="s">
        <v>936</v>
      </c>
    </row>
    <row r="6383" spans="43:63" x14ac:dyDescent="0.2">
      <c r="AQ6383">
        <v>187</v>
      </c>
      <c r="AR6383">
        <v>6310</v>
      </c>
      <c r="AS6383" t="s">
        <v>36322</v>
      </c>
      <c r="AT6383" t="s">
        <v>936</v>
      </c>
      <c r="AU6383">
        <v>191</v>
      </c>
      <c r="AV6383">
        <v>6310</v>
      </c>
      <c r="AW6383" t="s">
        <v>29424</v>
      </c>
      <c r="AX6383" t="s">
        <v>938</v>
      </c>
      <c r="AY6383">
        <v>200</v>
      </c>
      <c r="AZ6383">
        <v>6310</v>
      </c>
      <c r="BA6383" t="s">
        <v>22576</v>
      </c>
      <c r="BB6383" t="s">
        <v>937</v>
      </c>
      <c r="BC6383">
        <v>200</v>
      </c>
      <c r="BD6383">
        <v>6310</v>
      </c>
      <c r="BE6383" t="s">
        <v>15728</v>
      </c>
      <c r="BF6383" t="s">
        <v>937</v>
      </c>
      <c r="BH6383">
        <v>249</v>
      </c>
      <c r="BI6383">
        <v>6310</v>
      </c>
      <c r="BJ6383" t="s">
        <v>9080</v>
      </c>
      <c r="BK6383" t="s">
        <v>937</v>
      </c>
    </row>
    <row r="6384" spans="43:63" x14ac:dyDescent="0.2">
      <c r="AQ6384">
        <v>187</v>
      </c>
      <c r="AR6384">
        <v>6320</v>
      </c>
      <c r="AS6384" t="s">
        <v>36323</v>
      </c>
      <c r="AT6384" t="s">
        <v>938</v>
      </c>
      <c r="AU6384">
        <v>191</v>
      </c>
      <c r="AV6384">
        <v>6320</v>
      </c>
      <c r="AW6384" t="s">
        <v>29425</v>
      </c>
      <c r="AX6384" t="s">
        <v>938</v>
      </c>
      <c r="AY6384">
        <v>200</v>
      </c>
      <c r="AZ6384">
        <v>6320</v>
      </c>
      <c r="BA6384" t="s">
        <v>22577</v>
      </c>
      <c r="BB6384" t="s">
        <v>937</v>
      </c>
      <c r="BC6384">
        <v>200</v>
      </c>
      <c r="BD6384">
        <v>6320</v>
      </c>
      <c r="BE6384" t="s">
        <v>15729</v>
      </c>
      <c r="BF6384" t="s">
        <v>937</v>
      </c>
      <c r="BH6384">
        <v>249</v>
      </c>
      <c r="BI6384">
        <v>6320</v>
      </c>
      <c r="BJ6384" t="s">
        <v>9081</v>
      </c>
      <c r="BK6384" t="s">
        <v>937</v>
      </c>
    </row>
    <row r="6385" spans="43:63" x14ac:dyDescent="0.2">
      <c r="AQ6385">
        <v>187</v>
      </c>
      <c r="AR6385">
        <v>6330</v>
      </c>
      <c r="AS6385" t="s">
        <v>36324</v>
      </c>
      <c r="AT6385" t="s">
        <v>936</v>
      </c>
      <c r="AU6385">
        <v>191</v>
      </c>
      <c r="AV6385">
        <v>6330</v>
      </c>
      <c r="AW6385" t="s">
        <v>29426</v>
      </c>
      <c r="AX6385" t="s">
        <v>936</v>
      </c>
      <c r="AY6385">
        <v>200</v>
      </c>
      <c r="AZ6385">
        <v>6330</v>
      </c>
      <c r="BA6385" t="s">
        <v>22578</v>
      </c>
      <c r="BB6385" t="s">
        <v>937</v>
      </c>
      <c r="BC6385">
        <v>200</v>
      </c>
      <c r="BD6385">
        <v>6330</v>
      </c>
      <c r="BE6385" t="s">
        <v>15730</v>
      </c>
      <c r="BF6385" t="s">
        <v>937</v>
      </c>
      <c r="BH6385">
        <v>249</v>
      </c>
      <c r="BI6385">
        <v>6330</v>
      </c>
      <c r="BJ6385" t="s">
        <v>9082</v>
      </c>
      <c r="BK6385" t="s">
        <v>937</v>
      </c>
    </row>
    <row r="6386" spans="43:63" x14ac:dyDescent="0.2">
      <c r="AQ6386">
        <v>187</v>
      </c>
      <c r="AR6386">
        <v>6340</v>
      </c>
      <c r="AS6386" t="s">
        <v>36325</v>
      </c>
      <c r="AT6386" t="s">
        <v>936</v>
      </c>
      <c r="AU6386">
        <v>191</v>
      </c>
      <c r="AV6386">
        <v>6340</v>
      </c>
      <c r="AW6386" t="s">
        <v>29427</v>
      </c>
      <c r="AX6386" t="s">
        <v>936</v>
      </c>
      <c r="AY6386">
        <v>200</v>
      </c>
      <c r="AZ6386">
        <v>6340</v>
      </c>
      <c r="BA6386" t="s">
        <v>22579</v>
      </c>
      <c r="BB6386" t="s">
        <v>937</v>
      </c>
      <c r="BC6386">
        <v>200</v>
      </c>
      <c r="BD6386">
        <v>6340</v>
      </c>
      <c r="BE6386" t="s">
        <v>15731</v>
      </c>
      <c r="BF6386" t="s">
        <v>937</v>
      </c>
      <c r="BH6386">
        <v>249</v>
      </c>
      <c r="BI6386">
        <v>6340</v>
      </c>
      <c r="BJ6386" t="s">
        <v>9083</v>
      </c>
      <c r="BK6386" t="s">
        <v>937</v>
      </c>
    </row>
    <row r="6387" spans="43:63" x14ac:dyDescent="0.2">
      <c r="AQ6387">
        <v>187</v>
      </c>
      <c r="AR6387">
        <v>6350</v>
      </c>
      <c r="AS6387" t="s">
        <v>36326</v>
      </c>
      <c r="AT6387" t="s">
        <v>936</v>
      </c>
      <c r="AU6387">
        <v>191</v>
      </c>
      <c r="AV6387">
        <v>6350</v>
      </c>
      <c r="AW6387" t="s">
        <v>29428</v>
      </c>
      <c r="AX6387" t="s">
        <v>936</v>
      </c>
      <c r="AY6387">
        <v>200</v>
      </c>
      <c r="AZ6387">
        <v>6350</v>
      </c>
      <c r="BA6387" t="s">
        <v>22580</v>
      </c>
      <c r="BB6387" t="s">
        <v>937</v>
      </c>
      <c r="BC6387">
        <v>200</v>
      </c>
      <c r="BD6387">
        <v>6350</v>
      </c>
      <c r="BE6387" t="s">
        <v>15732</v>
      </c>
      <c r="BF6387" t="s">
        <v>937</v>
      </c>
      <c r="BH6387">
        <v>249</v>
      </c>
      <c r="BI6387">
        <v>6350</v>
      </c>
      <c r="BJ6387" t="s">
        <v>9084</v>
      </c>
      <c r="BK6387" t="s">
        <v>937</v>
      </c>
    </row>
    <row r="6388" spans="43:63" x14ac:dyDescent="0.2">
      <c r="AQ6388">
        <v>187</v>
      </c>
      <c r="AR6388">
        <v>6360</v>
      </c>
      <c r="AS6388" t="s">
        <v>36327</v>
      </c>
      <c r="AT6388" t="s">
        <v>936</v>
      </c>
      <c r="AU6388">
        <v>191</v>
      </c>
      <c r="AV6388">
        <v>6360</v>
      </c>
      <c r="AW6388" t="s">
        <v>29429</v>
      </c>
      <c r="AX6388" t="s">
        <v>936</v>
      </c>
      <c r="AY6388">
        <v>200</v>
      </c>
      <c r="AZ6388">
        <v>6360</v>
      </c>
      <c r="BA6388" t="s">
        <v>22581</v>
      </c>
      <c r="BB6388" t="s">
        <v>938</v>
      </c>
      <c r="BC6388">
        <v>200</v>
      </c>
      <c r="BD6388">
        <v>6360</v>
      </c>
      <c r="BE6388" t="s">
        <v>15733</v>
      </c>
      <c r="BF6388" t="s">
        <v>938</v>
      </c>
      <c r="BH6388">
        <v>249</v>
      </c>
      <c r="BI6388">
        <v>6360</v>
      </c>
      <c r="BJ6388" t="s">
        <v>9085</v>
      </c>
      <c r="BK6388" t="s">
        <v>938</v>
      </c>
    </row>
    <row r="6389" spans="43:63" x14ac:dyDescent="0.2">
      <c r="AQ6389">
        <v>187</v>
      </c>
      <c r="AR6389">
        <v>7205</v>
      </c>
      <c r="AS6389" t="s">
        <v>36328</v>
      </c>
      <c r="AT6389" t="s">
        <v>937</v>
      </c>
      <c r="AU6389">
        <v>191</v>
      </c>
      <c r="AV6389">
        <v>7205</v>
      </c>
      <c r="AW6389" t="s">
        <v>29430</v>
      </c>
      <c r="AX6389" t="s">
        <v>937</v>
      </c>
      <c r="AY6389">
        <v>200</v>
      </c>
      <c r="AZ6389">
        <v>7205</v>
      </c>
      <c r="BA6389" t="s">
        <v>22582</v>
      </c>
      <c r="BB6389" t="s">
        <v>937</v>
      </c>
      <c r="BC6389">
        <v>200</v>
      </c>
      <c r="BD6389">
        <v>7205</v>
      </c>
      <c r="BE6389" t="s">
        <v>15734</v>
      </c>
      <c r="BF6389" t="s">
        <v>937</v>
      </c>
      <c r="BH6389">
        <v>249</v>
      </c>
      <c r="BI6389">
        <v>7205</v>
      </c>
      <c r="BJ6389" t="s">
        <v>9086</v>
      </c>
      <c r="BK6389" t="s">
        <v>937</v>
      </c>
    </row>
    <row r="6390" spans="43:63" x14ac:dyDescent="0.2">
      <c r="AQ6390">
        <v>187</v>
      </c>
      <c r="AR6390">
        <v>7206</v>
      </c>
      <c r="AS6390" t="s">
        <v>36329</v>
      </c>
      <c r="AT6390" t="s">
        <v>936</v>
      </c>
      <c r="AU6390">
        <v>191</v>
      </c>
      <c r="AV6390">
        <v>7206</v>
      </c>
      <c r="AW6390" t="s">
        <v>29431</v>
      </c>
      <c r="AX6390" t="s">
        <v>936</v>
      </c>
      <c r="AY6390">
        <v>200</v>
      </c>
      <c r="AZ6390">
        <v>7206</v>
      </c>
      <c r="BA6390" t="s">
        <v>22583</v>
      </c>
      <c r="BB6390" t="s">
        <v>937</v>
      </c>
      <c r="BC6390">
        <v>200</v>
      </c>
      <c r="BD6390">
        <v>7206</v>
      </c>
      <c r="BE6390" t="s">
        <v>15735</v>
      </c>
      <c r="BF6390" t="s">
        <v>937</v>
      </c>
      <c r="BH6390">
        <v>249</v>
      </c>
      <c r="BI6390">
        <v>7206</v>
      </c>
      <c r="BJ6390" t="s">
        <v>9087</v>
      </c>
      <c r="BK6390" t="s">
        <v>937</v>
      </c>
    </row>
    <row r="6391" spans="43:63" x14ac:dyDescent="0.2">
      <c r="AQ6391">
        <v>187</v>
      </c>
      <c r="AR6391">
        <v>7207</v>
      </c>
      <c r="AS6391" t="s">
        <v>36330</v>
      </c>
      <c r="AT6391" t="s">
        <v>936</v>
      </c>
      <c r="AU6391">
        <v>191</v>
      </c>
      <c r="AV6391">
        <v>7207</v>
      </c>
      <c r="AW6391" t="s">
        <v>29432</v>
      </c>
      <c r="AX6391" t="s">
        <v>936</v>
      </c>
      <c r="AY6391">
        <v>200</v>
      </c>
      <c r="AZ6391">
        <v>7207</v>
      </c>
      <c r="BA6391" t="s">
        <v>22584</v>
      </c>
      <c r="BB6391" t="s">
        <v>937</v>
      </c>
      <c r="BC6391">
        <v>200</v>
      </c>
      <c r="BD6391">
        <v>7207</v>
      </c>
      <c r="BE6391" t="s">
        <v>15736</v>
      </c>
      <c r="BF6391" t="s">
        <v>937</v>
      </c>
      <c r="BH6391">
        <v>249</v>
      </c>
      <c r="BI6391">
        <v>7207</v>
      </c>
      <c r="BJ6391" t="s">
        <v>9088</v>
      </c>
      <c r="BK6391" t="s">
        <v>937</v>
      </c>
    </row>
    <row r="6392" spans="43:63" x14ac:dyDescent="0.2">
      <c r="AQ6392">
        <v>187</v>
      </c>
      <c r="AR6392">
        <v>7210</v>
      </c>
      <c r="AS6392" t="s">
        <v>36331</v>
      </c>
      <c r="AT6392" t="s">
        <v>939</v>
      </c>
      <c r="AU6392">
        <v>191</v>
      </c>
      <c r="AV6392">
        <v>7210</v>
      </c>
      <c r="AW6392" t="s">
        <v>29433</v>
      </c>
      <c r="AX6392" t="s">
        <v>938</v>
      </c>
      <c r="AY6392">
        <v>200</v>
      </c>
      <c r="AZ6392">
        <v>7210</v>
      </c>
      <c r="BA6392" t="s">
        <v>22585</v>
      </c>
      <c r="BB6392" t="s">
        <v>938</v>
      </c>
      <c r="BC6392">
        <v>200</v>
      </c>
      <c r="BD6392">
        <v>7210</v>
      </c>
      <c r="BE6392" t="s">
        <v>15737</v>
      </c>
      <c r="BF6392" t="s">
        <v>938</v>
      </c>
      <c r="BH6392">
        <v>249</v>
      </c>
      <c r="BI6392">
        <v>7210</v>
      </c>
      <c r="BJ6392" t="s">
        <v>9089</v>
      </c>
      <c r="BK6392" t="s">
        <v>938</v>
      </c>
    </row>
    <row r="6393" spans="43:63" x14ac:dyDescent="0.2">
      <c r="AQ6393">
        <v>187</v>
      </c>
      <c r="AR6393">
        <v>8073</v>
      </c>
      <c r="AS6393" t="s">
        <v>36332</v>
      </c>
      <c r="AT6393" t="s">
        <v>936</v>
      </c>
      <c r="AU6393">
        <v>191</v>
      </c>
      <c r="AV6393">
        <v>8073</v>
      </c>
      <c r="AW6393" t="s">
        <v>29434</v>
      </c>
      <c r="AX6393" t="s">
        <v>936</v>
      </c>
      <c r="AY6393">
        <v>200</v>
      </c>
      <c r="AZ6393">
        <v>8073</v>
      </c>
      <c r="BA6393" t="s">
        <v>22586</v>
      </c>
      <c r="BB6393" t="s">
        <v>937</v>
      </c>
      <c r="BC6393">
        <v>200</v>
      </c>
      <c r="BD6393">
        <v>8073</v>
      </c>
      <c r="BE6393" t="s">
        <v>15738</v>
      </c>
      <c r="BF6393" t="s">
        <v>937</v>
      </c>
      <c r="BH6393">
        <v>249</v>
      </c>
      <c r="BI6393">
        <v>8073</v>
      </c>
      <c r="BJ6393" t="s">
        <v>9090</v>
      </c>
      <c r="BK6393" t="s">
        <v>937</v>
      </c>
    </row>
    <row r="6394" spans="43:63" x14ac:dyDescent="0.2">
      <c r="AQ6394">
        <v>187</v>
      </c>
      <c r="AR6394">
        <v>8074</v>
      </c>
      <c r="AS6394" t="s">
        <v>36333</v>
      </c>
      <c r="AT6394" t="s">
        <v>939</v>
      </c>
      <c r="AU6394">
        <v>191</v>
      </c>
      <c r="AV6394">
        <v>8074</v>
      </c>
      <c r="AW6394" t="s">
        <v>29435</v>
      </c>
      <c r="AX6394" t="s">
        <v>937</v>
      </c>
      <c r="AY6394">
        <v>200</v>
      </c>
      <c r="AZ6394">
        <v>8074</v>
      </c>
      <c r="BA6394" t="s">
        <v>22587</v>
      </c>
      <c r="BB6394" t="s">
        <v>937</v>
      </c>
      <c r="BC6394">
        <v>200</v>
      </c>
      <c r="BD6394">
        <v>8074</v>
      </c>
      <c r="BE6394" t="s">
        <v>15739</v>
      </c>
      <c r="BF6394" t="s">
        <v>937</v>
      </c>
      <c r="BH6394">
        <v>249</v>
      </c>
      <c r="BI6394">
        <v>8074</v>
      </c>
      <c r="BJ6394" t="s">
        <v>9091</v>
      </c>
      <c r="BK6394" t="s">
        <v>937</v>
      </c>
    </row>
    <row r="6395" spans="43:63" x14ac:dyDescent="0.2">
      <c r="AQ6395">
        <v>187</v>
      </c>
      <c r="AR6395">
        <v>8075</v>
      </c>
      <c r="AS6395" t="s">
        <v>36334</v>
      </c>
      <c r="AT6395" t="s">
        <v>936</v>
      </c>
      <c r="AU6395">
        <v>191</v>
      </c>
      <c r="AV6395">
        <v>8075</v>
      </c>
      <c r="AW6395" t="s">
        <v>29436</v>
      </c>
      <c r="AX6395" t="s">
        <v>936</v>
      </c>
      <c r="AY6395">
        <v>200</v>
      </c>
      <c r="AZ6395">
        <v>8075</v>
      </c>
      <c r="BA6395" t="s">
        <v>22588</v>
      </c>
      <c r="BB6395" t="s">
        <v>937</v>
      </c>
      <c r="BC6395">
        <v>200</v>
      </c>
      <c r="BD6395">
        <v>8075</v>
      </c>
      <c r="BE6395" t="s">
        <v>15740</v>
      </c>
      <c r="BF6395" t="s">
        <v>937</v>
      </c>
      <c r="BH6395">
        <v>249</v>
      </c>
      <c r="BI6395">
        <v>8075</v>
      </c>
      <c r="BJ6395" t="s">
        <v>9092</v>
      </c>
      <c r="BK6395" t="s">
        <v>937</v>
      </c>
    </row>
    <row r="6396" spans="43:63" x14ac:dyDescent="0.2">
      <c r="AQ6396">
        <v>187</v>
      </c>
      <c r="AR6396">
        <v>8076</v>
      </c>
      <c r="AS6396" t="s">
        <v>36335</v>
      </c>
      <c r="AT6396" t="s">
        <v>937</v>
      </c>
      <c r="AU6396">
        <v>191</v>
      </c>
      <c r="AV6396">
        <v>8076</v>
      </c>
      <c r="AW6396" t="s">
        <v>29437</v>
      </c>
      <c r="AX6396" t="s">
        <v>937</v>
      </c>
      <c r="AY6396">
        <v>200</v>
      </c>
      <c r="AZ6396">
        <v>8076</v>
      </c>
      <c r="BA6396" t="s">
        <v>22589</v>
      </c>
      <c r="BB6396" t="s">
        <v>937</v>
      </c>
      <c r="BC6396">
        <v>200</v>
      </c>
      <c r="BD6396">
        <v>8076</v>
      </c>
      <c r="BE6396" t="s">
        <v>15741</v>
      </c>
      <c r="BF6396" t="s">
        <v>937</v>
      </c>
      <c r="BH6396">
        <v>249</v>
      </c>
      <c r="BI6396">
        <v>8076</v>
      </c>
      <c r="BJ6396" t="s">
        <v>9093</v>
      </c>
      <c r="BK6396" t="s">
        <v>937</v>
      </c>
    </row>
    <row r="6397" spans="43:63" x14ac:dyDescent="0.2">
      <c r="AQ6397">
        <v>187</v>
      </c>
      <c r="AR6397">
        <v>8077</v>
      </c>
      <c r="AS6397" t="s">
        <v>36336</v>
      </c>
      <c r="AT6397" t="s">
        <v>937</v>
      </c>
      <c r="AU6397">
        <v>191</v>
      </c>
      <c r="AV6397">
        <v>8077</v>
      </c>
      <c r="AW6397" t="s">
        <v>29438</v>
      </c>
      <c r="AX6397" t="s">
        <v>937</v>
      </c>
      <c r="AY6397">
        <v>200</v>
      </c>
      <c r="AZ6397">
        <v>8077</v>
      </c>
      <c r="BA6397" t="s">
        <v>22590</v>
      </c>
      <c r="BB6397" t="s">
        <v>937</v>
      </c>
      <c r="BC6397">
        <v>200</v>
      </c>
      <c r="BD6397">
        <v>8077</v>
      </c>
      <c r="BE6397" t="s">
        <v>15742</v>
      </c>
      <c r="BF6397" t="s">
        <v>937</v>
      </c>
      <c r="BH6397">
        <v>249</v>
      </c>
      <c r="BI6397">
        <v>8077</v>
      </c>
      <c r="BJ6397" t="s">
        <v>9094</v>
      </c>
      <c r="BK6397" t="s">
        <v>937</v>
      </c>
    </row>
    <row r="6398" spans="43:63" x14ac:dyDescent="0.2">
      <c r="AQ6398">
        <v>187</v>
      </c>
      <c r="AR6398">
        <v>8078</v>
      </c>
      <c r="AS6398" t="s">
        <v>36337</v>
      </c>
      <c r="AT6398" t="s">
        <v>939</v>
      </c>
      <c r="AU6398">
        <v>191</v>
      </c>
      <c r="AV6398">
        <v>8078</v>
      </c>
      <c r="AW6398" t="s">
        <v>29439</v>
      </c>
      <c r="AX6398" t="s">
        <v>937</v>
      </c>
      <c r="AY6398">
        <v>200</v>
      </c>
      <c r="AZ6398">
        <v>8078</v>
      </c>
      <c r="BA6398" t="s">
        <v>22591</v>
      </c>
      <c r="BB6398" t="s">
        <v>937</v>
      </c>
      <c r="BC6398">
        <v>200</v>
      </c>
      <c r="BD6398">
        <v>8078</v>
      </c>
      <c r="BE6398" t="s">
        <v>15743</v>
      </c>
      <c r="BF6398" t="s">
        <v>937</v>
      </c>
      <c r="BH6398">
        <v>249</v>
      </c>
      <c r="BI6398">
        <v>8078</v>
      </c>
      <c r="BJ6398" t="s">
        <v>9095</v>
      </c>
      <c r="BK6398" t="s">
        <v>937</v>
      </c>
    </row>
    <row r="6399" spans="43:63" x14ac:dyDescent="0.2">
      <c r="AQ6399">
        <v>187</v>
      </c>
      <c r="AR6399">
        <v>8079</v>
      </c>
      <c r="AS6399" t="s">
        <v>36338</v>
      </c>
      <c r="AT6399" t="s">
        <v>939</v>
      </c>
      <c r="AU6399">
        <v>191</v>
      </c>
      <c r="AV6399">
        <v>8079</v>
      </c>
      <c r="AW6399" t="s">
        <v>29440</v>
      </c>
      <c r="AX6399" t="s">
        <v>937</v>
      </c>
      <c r="AY6399">
        <v>200</v>
      </c>
      <c r="AZ6399">
        <v>8079</v>
      </c>
      <c r="BA6399" t="s">
        <v>22592</v>
      </c>
      <c r="BB6399" t="s">
        <v>937</v>
      </c>
      <c r="BC6399">
        <v>200</v>
      </c>
      <c r="BD6399">
        <v>8079</v>
      </c>
      <c r="BE6399" t="s">
        <v>15744</v>
      </c>
      <c r="BF6399" t="s">
        <v>937</v>
      </c>
      <c r="BH6399">
        <v>249</v>
      </c>
      <c r="BI6399">
        <v>8079</v>
      </c>
      <c r="BJ6399" t="s">
        <v>9096</v>
      </c>
      <c r="BK6399" t="s">
        <v>937</v>
      </c>
    </row>
    <row r="6400" spans="43:63" x14ac:dyDescent="0.2">
      <c r="AQ6400">
        <v>187</v>
      </c>
      <c r="AR6400">
        <v>8080</v>
      </c>
      <c r="AS6400" t="s">
        <v>36339</v>
      </c>
      <c r="AT6400" t="s">
        <v>939</v>
      </c>
      <c r="AU6400">
        <v>191</v>
      </c>
      <c r="AV6400">
        <v>8080</v>
      </c>
      <c r="AW6400" t="s">
        <v>29441</v>
      </c>
      <c r="AX6400" t="s">
        <v>937</v>
      </c>
      <c r="AY6400">
        <v>200</v>
      </c>
      <c r="AZ6400">
        <v>8080</v>
      </c>
      <c r="BA6400" t="s">
        <v>22593</v>
      </c>
      <c r="BB6400" t="s">
        <v>937</v>
      </c>
      <c r="BC6400">
        <v>200</v>
      </c>
      <c r="BD6400">
        <v>8080</v>
      </c>
      <c r="BE6400" t="s">
        <v>15745</v>
      </c>
      <c r="BF6400" t="s">
        <v>937</v>
      </c>
      <c r="BH6400">
        <v>249</v>
      </c>
      <c r="BI6400">
        <v>8080</v>
      </c>
      <c r="BJ6400" t="s">
        <v>9097</v>
      </c>
      <c r="BK6400" t="s">
        <v>937</v>
      </c>
    </row>
    <row r="6401" spans="43:63" x14ac:dyDescent="0.2">
      <c r="AQ6401">
        <v>187</v>
      </c>
      <c r="AR6401">
        <v>8081</v>
      </c>
      <c r="AS6401" t="s">
        <v>36340</v>
      </c>
      <c r="AT6401" t="s">
        <v>936</v>
      </c>
      <c r="AU6401">
        <v>191</v>
      </c>
      <c r="AV6401">
        <v>8081</v>
      </c>
      <c r="AW6401" t="s">
        <v>29442</v>
      </c>
      <c r="AX6401" t="s">
        <v>936</v>
      </c>
      <c r="AY6401">
        <v>200</v>
      </c>
      <c r="AZ6401">
        <v>8081</v>
      </c>
      <c r="BA6401" t="s">
        <v>22594</v>
      </c>
      <c r="BB6401" t="s">
        <v>937</v>
      </c>
      <c r="BC6401">
        <v>200</v>
      </c>
      <c r="BD6401">
        <v>8081</v>
      </c>
      <c r="BE6401" t="s">
        <v>15746</v>
      </c>
      <c r="BF6401" t="s">
        <v>937</v>
      </c>
      <c r="BH6401">
        <v>249</v>
      </c>
      <c r="BI6401">
        <v>8081</v>
      </c>
      <c r="BJ6401" t="s">
        <v>9098</v>
      </c>
      <c r="BK6401" t="s">
        <v>937</v>
      </c>
    </row>
    <row r="6402" spans="43:63" x14ac:dyDescent="0.2">
      <c r="AQ6402">
        <v>187</v>
      </c>
      <c r="AR6402">
        <v>8082</v>
      </c>
      <c r="AS6402" t="s">
        <v>36341</v>
      </c>
      <c r="AT6402" t="s">
        <v>937</v>
      </c>
      <c r="AU6402">
        <v>191</v>
      </c>
      <c r="AV6402">
        <v>8082</v>
      </c>
      <c r="AW6402" t="s">
        <v>29443</v>
      </c>
      <c r="AX6402" t="s">
        <v>937</v>
      </c>
      <c r="AY6402">
        <v>200</v>
      </c>
      <c r="AZ6402">
        <v>8082</v>
      </c>
      <c r="BA6402" t="s">
        <v>22595</v>
      </c>
      <c r="BB6402" t="s">
        <v>937</v>
      </c>
      <c r="BC6402">
        <v>200</v>
      </c>
      <c r="BD6402">
        <v>8082</v>
      </c>
      <c r="BE6402" t="s">
        <v>15747</v>
      </c>
      <c r="BF6402" t="s">
        <v>937</v>
      </c>
      <c r="BH6402">
        <v>249</v>
      </c>
      <c r="BI6402">
        <v>8082</v>
      </c>
      <c r="BJ6402" t="s">
        <v>9099</v>
      </c>
      <c r="BK6402" t="s">
        <v>937</v>
      </c>
    </row>
    <row r="6403" spans="43:63" x14ac:dyDescent="0.2">
      <c r="AQ6403">
        <v>187</v>
      </c>
      <c r="AR6403">
        <v>8083</v>
      </c>
      <c r="AS6403" t="s">
        <v>36342</v>
      </c>
      <c r="AT6403" t="s">
        <v>937</v>
      </c>
      <c r="AU6403">
        <v>191</v>
      </c>
      <c r="AV6403">
        <v>8083</v>
      </c>
      <c r="AW6403" t="s">
        <v>29444</v>
      </c>
      <c r="AX6403" t="s">
        <v>937</v>
      </c>
      <c r="AY6403">
        <v>200</v>
      </c>
      <c r="AZ6403">
        <v>8083</v>
      </c>
      <c r="BA6403" t="s">
        <v>22596</v>
      </c>
      <c r="BB6403" t="s">
        <v>937</v>
      </c>
      <c r="BC6403">
        <v>200</v>
      </c>
      <c r="BD6403">
        <v>8083</v>
      </c>
      <c r="BE6403" t="s">
        <v>15748</v>
      </c>
      <c r="BF6403" t="s">
        <v>937</v>
      </c>
      <c r="BH6403">
        <v>249</v>
      </c>
      <c r="BI6403">
        <v>8083</v>
      </c>
      <c r="BJ6403" t="s">
        <v>9100</v>
      </c>
      <c r="BK6403" t="s">
        <v>937</v>
      </c>
    </row>
    <row r="6404" spans="43:63" x14ac:dyDescent="0.2">
      <c r="AQ6404">
        <v>187</v>
      </c>
      <c r="AR6404">
        <v>8084</v>
      </c>
      <c r="AS6404" t="s">
        <v>36343</v>
      </c>
      <c r="AT6404" t="s">
        <v>937</v>
      </c>
      <c r="AU6404">
        <v>191</v>
      </c>
      <c r="AV6404">
        <v>8084</v>
      </c>
      <c r="AW6404" t="s">
        <v>29445</v>
      </c>
      <c r="AX6404" t="s">
        <v>937</v>
      </c>
      <c r="AY6404">
        <v>200</v>
      </c>
      <c r="AZ6404">
        <v>8084</v>
      </c>
      <c r="BA6404" t="s">
        <v>22597</v>
      </c>
      <c r="BB6404" t="s">
        <v>937</v>
      </c>
      <c r="BC6404">
        <v>200</v>
      </c>
      <c r="BD6404">
        <v>8084</v>
      </c>
      <c r="BE6404" t="s">
        <v>15749</v>
      </c>
      <c r="BF6404" t="s">
        <v>937</v>
      </c>
      <c r="BH6404">
        <v>249</v>
      </c>
      <c r="BI6404">
        <v>8084</v>
      </c>
      <c r="BJ6404" t="s">
        <v>9101</v>
      </c>
      <c r="BK6404" t="s">
        <v>937</v>
      </c>
    </row>
    <row r="6405" spans="43:63" x14ac:dyDescent="0.2">
      <c r="AQ6405">
        <v>191</v>
      </c>
      <c r="AR6405">
        <v>6010</v>
      </c>
      <c r="AS6405" t="s">
        <v>36344</v>
      </c>
      <c r="AT6405" t="s">
        <v>937</v>
      </c>
      <c r="AU6405">
        <v>200</v>
      </c>
      <c r="AV6405">
        <v>6010</v>
      </c>
      <c r="AW6405" t="s">
        <v>29446</v>
      </c>
      <c r="AX6405" t="s">
        <v>937</v>
      </c>
      <c r="AY6405">
        <v>209</v>
      </c>
      <c r="AZ6405">
        <v>6010</v>
      </c>
      <c r="BA6405" t="s">
        <v>22598</v>
      </c>
      <c r="BB6405" t="s">
        <v>937</v>
      </c>
      <c r="BC6405">
        <v>209</v>
      </c>
      <c r="BD6405">
        <v>6010</v>
      </c>
      <c r="BE6405" t="s">
        <v>15750</v>
      </c>
      <c r="BF6405" t="s">
        <v>937</v>
      </c>
      <c r="BH6405">
        <v>250</v>
      </c>
      <c r="BI6405">
        <v>6010</v>
      </c>
      <c r="BJ6405" t="s">
        <v>9102</v>
      </c>
      <c r="BK6405" t="s">
        <v>937</v>
      </c>
    </row>
    <row r="6406" spans="43:63" x14ac:dyDescent="0.2">
      <c r="AQ6406">
        <v>191</v>
      </c>
      <c r="AR6406">
        <v>6020</v>
      </c>
      <c r="AS6406" t="s">
        <v>36345</v>
      </c>
      <c r="AT6406" t="s">
        <v>937</v>
      </c>
      <c r="AU6406">
        <v>200</v>
      </c>
      <c r="AV6406">
        <v>6020</v>
      </c>
      <c r="AW6406" t="s">
        <v>29447</v>
      </c>
      <c r="AX6406" t="s">
        <v>937</v>
      </c>
      <c r="AY6406">
        <v>209</v>
      </c>
      <c r="AZ6406">
        <v>6020</v>
      </c>
      <c r="BA6406" t="s">
        <v>22599</v>
      </c>
      <c r="BB6406" t="s">
        <v>937</v>
      </c>
      <c r="BC6406">
        <v>209</v>
      </c>
      <c r="BD6406">
        <v>6020</v>
      </c>
      <c r="BE6406" t="s">
        <v>15751</v>
      </c>
      <c r="BF6406" t="s">
        <v>937</v>
      </c>
      <c r="BH6406">
        <v>250</v>
      </c>
      <c r="BI6406">
        <v>6020</v>
      </c>
      <c r="BJ6406" t="s">
        <v>9103</v>
      </c>
      <c r="BK6406" t="s">
        <v>937</v>
      </c>
    </row>
    <row r="6407" spans="43:63" x14ac:dyDescent="0.2">
      <c r="AQ6407">
        <v>191</v>
      </c>
      <c r="AR6407">
        <v>6030</v>
      </c>
      <c r="AS6407" t="s">
        <v>36346</v>
      </c>
      <c r="AT6407" t="s">
        <v>937</v>
      </c>
      <c r="AU6407">
        <v>200</v>
      </c>
      <c r="AV6407">
        <v>6030</v>
      </c>
      <c r="AW6407" t="s">
        <v>29448</v>
      </c>
      <c r="AX6407" t="s">
        <v>937</v>
      </c>
      <c r="AY6407">
        <v>209</v>
      </c>
      <c r="AZ6407">
        <v>6030</v>
      </c>
      <c r="BA6407" t="s">
        <v>22600</v>
      </c>
      <c r="BB6407" t="s">
        <v>937</v>
      </c>
      <c r="BC6407">
        <v>209</v>
      </c>
      <c r="BD6407">
        <v>6030</v>
      </c>
      <c r="BE6407" t="s">
        <v>15752</v>
      </c>
      <c r="BF6407" t="s">
        <v>937</v>
      </c>
      <c r="BH6407">
        <v>250</v>
      </c>
      <c r="BI6407">
        <v>6030</v>
      </c>
      <c r="BJ6407" t="s">
        <v>9104</v>
      </c>
      <c r="BK6407" t="s">
        <v>937</v>
      </c>
    </row>
    <row r="6408" spans="43:63" x14ac:dyDescent="0.2">
      <c r="AQ6408">
        <v>191</v>
      </c>
      <c r="AR6408">
        <v>6040</v>
      </c>
      <c r="AS6408" t="s">
        <v>36347</v>
      </c>
      <c r="AT6408" t="s">
        <v>937</v>
      </c>
      <c r="AU6408">
        <v>200</v>
      </c>
      <c r="AV6408">
        <v>6040</v>
      </c>
      <c r="AW6408" t="s">
        <v>29449</v>
      </c>
      <c r="AX6408" t="s">
        <v>937</v>
      </c>
      <c r="AY6408">
        <v>209</v>
      </c>
      <c r="AZ6408">
        <v>6040</v>
      </c>
      <c r="BA6408" t="s">
        <v>22601</v>
      </c>
      <c r="BB6408" t="s">
        <v>937</v>
      </c>
      <c r="BC6408">
        <v>209</v>
      </c>
      <c r="BD6408">
        <v>6040</v>
      </c>
      <c r="BE6408" t="s">
        <v>15753</v>
      </c>
      <c r="BF6408" t="s">
        <v>937</v>
      </c>
      <c r="BH6408">
        <v>250</v>
      </c>
      <c r="BI6408">
        <v>6040</v>
      </c>
      <c r="BJ6408" t="s">
        <v>9105</v>
      </c>
      <c r="BK6408" t="s">
        <v>937</v>
      </c>
    </row>
    <row r="6409" spans="43:63" x14ac:dyDescent="0.2">
      <c r="AQ6409">
        <v>191</v>
      </c>
      <c r="AR6409">
        <v>6070</v>
      </c>
      <c r="AS6409" t="s">
        <v>36348</v>
      </c>
      <c r="AT6409" t="s">
        <v>937</v>
      </c>
      <c r="AU6409">
        <v>200</v>
      </c>
      <c r="AV6409">
        <v>6070</v>
      </c>
      <c r="AW6409" t="s">
        <v>29450</v>
      </c>
      <c r="AX6409" t="s">
        <v>937</v>
      </c>
      <c r="AY6409">
        <v>209</v>
      </c>
      <c r="AZ6409">
        <v>6070</v>
      </c>
      <c r="BA6409" t="s">
        <v>22602</v>
      </c>
      <c r="BB6409" t="s">
        <v>937</v>
      </c>
      <c r="BC6409">
        <v>209</v>
      </c>
      <c r="BD6409">
        <v>6070</v>
      </c>
      <c r="BE6409" t="s">
        <v>15754</v>
      </c>
      <c r="BF6409" t="s">
        <v>937</v>
      </c>
      <c r="BH6409">
        <v>250</v>
      </c>
      <c r="BI6409">
        <v>6070</v>
      </c>
      <c r="BJ6409" t="s">
        <v>9106</v>
      </c>
      <c r="BK6409" t="s">
        <v>937</v>
      </c>
    </row>
    <row r="6410" spans="43:63" x14ac:dyDescent="0.2">
      <c r="AQ6410">
        <v>191</v>
      </c>
      <c r="AR6410">
        <v>6080</v>
      </c>
      <c r="AS6410" t="s">
        <v>36349</v>
      </c>
      <c r="AT6410" t="s">
        <v>937</v>
      </c>
      <c r="AU6410">
        <v>200</v>
      </c>
      <c r="AV6410">
        <v>6080</v>
      </c>
      <c r="AW6410" t="s">
        <v>29451</v>
      </c>
      <c r="AX6410" t="s">
        <v>937</v>
      </c>
      <c r="AY6410">
        <v>209</v>
      </c>
      <c r="AZ6410">
        <v>6080</v>
      </c>
      <c r="BA6410" t="s">
        <v>22603</v>
      </c>
      <c r="BB6410" t="s">
        <v>937</v>
      </c>
      <c r="BC6410">
        <v>209</v>
      </c>
      <c r="BD6410">
        <v>6080</v>
      </c>
      <c r="BE6410" t="s">
        <v>15755</v>
      </c>
      <c r="BF6410" t="s">
        <v>937</v>
      </c>
      <c r="BH6410">
        <v>250</v>
      </c>
      <c r="BI6410">
        <v>6080</v>
      </c>
      <c r="BJ6410" t="s">
        <v>9107</v>
      </c>
      <c r="BK6410" t="s">
        <v>937</v>
      </c>
    </row>
    <row r="6411" spans="43:63" x14ac:dyDescent="0.2">
      <c r="AQ6411">
        <v>191</v>
      </c>
      <c r="AR6411">
        <v>6090</v>
      </c>
      <c r="AS6411" t="s">
        <v>36350</v>
      </c>
      <c r="AT6411" t="s">
        <v>937</v>
      </c>
      <c r="AU6411">
        <v>200</v>
      </c>
      <c r="AV6411">
        <v>6090</v>
      </c>
      <c r="AW6411" t="s">
        <v>29452</v>
      </c>
      <c r="AX6411" t="s">
        <v>937</v>
      </c>
      <c r="AY6411">
        <v>209</v>
      </c>
      <c r="AZ6411">
        <v>6090</v>
      </c>
      <c r="BA6411" t="s">
        <v>22604</v>
      </c>
      <c r="BB6411" t="s">
        <v>937</v>
      </c>
      <c r="BC6411">
        <v>209</v>
      </c>
      <c r="BD6411">
        <v>6090</v>
      </c>
      <c r="BE6411" t="s">
        <v>15756</v>
      </c>
      <c r="BF6411" t="s">
        <v>937</v>
      </c>
      <c r="BH6411">
        <v>250</v>
      </c>
      <c r="BI6411">
        <v>6090</v>
      </c>
      <c r="BJ6411" t="s">
        <v>9108</v>
      </c>
      <c r="BK6411" t="s">
        <v>937</v>
      </c>
    </row>
    <row r="6412" spans="43:63" x14ac:dyDescent="0.2">
      <c r="AQ6412">
        <v>191</v>
      </c>
      <c r="AR6412">
        <v>6100</v>
      </c>
      <c r="AS6412" t="s">
        <v>36351</v>
      </c>
      <c r="AT6412" t="s">
        <v>937</v>
      </c>
      <c r="AU6412">
        <v>200</v>
      </c>
      <c r="AV6412">
        <v>6100</v>
      </c>
      <c r="AW6412" t="s">
        <v>29453</v>
      </c>
      <c r="AX6412" t="s">
        <v>937</v>
      </c>
      <c r="AY6412">
        <v>209</v>
      </c>
      <c r="AZ6412">
        <v>6100</v>
      </c>
      <c r="BA6412" t="s">
        <v>22605</v>
      </c>
      <c r="BB6412" t="s">
        <v>937</v>
      </c>
      <c r="BC6412">
        <v>209</v>
      </c>
      <c r="BD6412">
        <v>6100</v>
      </c>
      <c r="BE6412" t="s">
        <v>15757</v>
      </c>
      <c r="BF6412" t="s">
        <v>937</v>
      </c>
      <c r="BH6412">
        <v>250</v>
      </c>
      <c r="BI6412">
        <v>6100</v>
      </c>
      <c r="BJ6412" t="s">
        <v>9109</v>
      </c>
      <c r="BK6412" t="s">
        <v>937</v>
      </c>
    </row>
    <row r="6413" spans="43:63" x14ac:dyDescent="0.2">
      <c r="AQ6413">
        <v>191</v>
      </c>
      <c r="AR6413">
        <v>6101</v>
      </c>
      <c r="AS6413" t="s">
        <v>36352</v>
      </c>
      <c r="AT6413" t="s">
        <v>937</v>
      </c>
      <c r="AU6413">
        <v>200</v>
      </c>
      <c r="AV6413">
        <v>6101</v>
      </c>
      <c r="AW6413" t="s">
        <v>29454</v>
      </c>
      <c r="AX6413" t="s">
        <v>937</v>
      </c>
      <c r="AY6413">
        <v>209</v>
      </c>
      <c r="AZ6413">
        <v>6101</v>
      </c>
      <c r="BA6413" t="s">
        <v>22606</v>
      </c>
      <c r="BB6413" t="s">
        <v>937</v>
      </c>
      <c r="BC6413">
        <v>209</v>
      </c>
      <c r="BD6413">
        <v>6101</v>
      </c>
      <c r="BE6413" t="s">
        <v>15758</v>
      </c>
      <c r="BF6413" t="s">
        <v>937</v>
      </c>
      <c r="BH6413">
        <v>250</v>
      </c>
      <c r="BI6413">
        <v>6101</v>
      </c>
      <c r="BJ6413" t="s">
        <v>9110</v>
      </c>
      <c r="BK6413" t="s">
        <v>937</v>
      </c>
    </row>
    <row r="6414" spans="43:63" x14ac:dyDescent="0.2">
      <c r="AQ6414">
        <v>191</v>
      </c>
      <c r="AR6414">
        <v>6110</v>
      </c>
      <c r="AS6414" t="s">
        <v>36353</v>
      </c>
      <c r="AT6414" t="s">
        <v>937</v>
      </c>
      <c r="AU6414">
        <v>200</v>
      </c>
      <c r="AV6414">
        <v>6110</v>
      </c>
      <c r="AW6414" t="s">
        <v>29455</v>
      </c>
      <c r="AX6414" t="s">
        <v>937</v>
      </c>
      <c r="AY6414">
        <v>209</v>
      </c>
      <c r="AZ6414">
        <v>6110</v>
      </c>
      <c r="BA6414" t="s">
        <v>22607</v>
      </c>
      <c r="BB6414" t="s">
        <v>937</v>
      </c>
      <c r="BC6414">
        <v>209</v>
      </c>
      <c r="BD6414">
        <v>6110</v>
      </c>
      <c r="BE6414" t="s">
        <v>15759</v>
      </c>
      <c r="BF6414" t="s">
        <v>937</v>
      </c>
      <c r="BH6414">
        <v>250</v>
      </c>
      <c r="BI6414">
        <v>6110</v>
      </c>
      <c r="BJ6414" t="s">
        <v>9111</v>
      </c>
      <c r="BK6414" t="s">
        <v>937</v>
      </c>
    </row>
    <row r="6415" spans="43:63" x14ac:dyDescent="0.2">
      <c r="AQ6415">
        <v>191</v>
      </c>
      <c r="AR6415">
        <v>6130</v>
      </c>
      <c r="AS6415" t="s">
        <v>36354</v>
      </c>
      <c r="AT6415" t="s">
        <v>937</v>
      </c>
      <c r="AU6415">
        <v>200</v>
      </c>
      <c r="AV6415">
        <v>6130</v>
      </c>
      <c r="AW6415" t="s">
        <v>29456</v>
      </c>
      <c r="AX6415" t="s">
        <v>937</v>
      </c>
      <c r="AY6415">
        <v>209</v>
      </c>
      <c r="AZ6415">
        <v>6130</v>
      </c>
      <c r="BA6415" t="s">
        <v>22608</v>
      </c>
      <c r="BB6415" t="s">
        <v>937</v>
      </c>
      <c r="BC6415">
        <v>209</v>
      </c>
      <c r="BD6415">
        <v>6130</v>
      </c>
      <c r="BE6415" t="s">
        <v>15760</v>
      </c>
      <c r="BF6415" t="s">
        <v>937</v>
      </c>
      <c r="BH6415">
        <v>250</v>
      </c>
      <c r="BI6415">
        <v>6130</v>
      </c>
      <c r="BJ6415" t="s">
        <v>9112</v>
      </c>
      <c r="BK6415" t="s">
        <v>937</v>
      </c>
    </row>
    <row r="6416" spans="43:63" x14ac:dyDescent="0.2">
      <c r="AQ6416">
        <v>191</v>
      </c>
      <c r="AR6416">
        <v>6131</v>
      </c>
      <c r="AS6416" t="s">
        <v>36355</v>
      </c>
      <c r="AT6416" t="s">
        <v>937</v>
      </c>
      <c r="AU6416">
        <v>200</v>
      </c>
      <c r="AV6416">
        <v>6131</v>
      </c>
      <c r="AW6416" t="s">
        <v>29457</v>
      </c>
      <c r="AX6416" t="s">
        <v>937</v>
      </c>
      <c r="AY6416">
        <v>209</v>
      </c>
      <c r="AZ6416">
        <v>6131</v>
      </c>
      <c r="BA6416" t="s">
        <v>22609</v>
      </c>
      <c r="BB6416" t="s">
        <v>937</v>
      </c>
      <c r="BC6416">
        <v>209</v>
      </c>
      <c r="BD6416">
        <v>6131</v>
      </c>
      <c r="BE6416" t="s">
        <v>15761</v>
      </c>
      <c r="BF6416" t="s">
        <v>937</v>
      </c>
      <c r="BH6416">
        <v>250</v>
      </c>
      <c r="BI6416">
        <v>6131</v>
      </c>
      <c r="BJ6416" t="s">
        <v>9113</v>
      </c>
      <c r="BK6416" t="s">
        <v>937</v>
      </c>
    </row>
    <row r="6417" spans="43:63" x14ac:dyDescent="0.2">
      <c r="AQ6417">
        <v>191</v>
      </c>
      <c r="AR6417">
        <v>6140</v>
      </c>
      <c r="AS6417" t="s">
        <v>36356</v>
      </c>
      <c r="AT6417" t="s">
        <v>937</v>
      </c>
      <c r="AU6417">
        <v>200</v>
      </c>
      <c r="AV6417">
        <v>6140</v>
      </c>
      <c r="AW6417" t="s">
        <v>29458</v>
      </c>
      <c r="AX6417" t="s">
        <v>937</v>
      </c>
      <c r="AY6417">
        <v>209</v>
      </c>
      <c r="AZ6417">
        <v>6140</v>
      </c>
      <c r="BA6417" t="s">
        <v>22610</v>
      </c>
      <c r="BB6417" t="s">
        <v>937</v>
      </c>
      <c r="BC6417">
        <v>209</v>
      </c>
      <c r="BD6417">
        <v>6140</v>
      </c>
      <c r="BE6417" t="s">
        <v>15762</v>
      </c>
      <c r="BF6417" t="s">
        <v>937</v>
      </c>
      <c r="BH6417">
        <v>250</v>
      </c>
      <c r="BI6417">
        <v>6140</v>
      </c>
      <c r="BJ6417" t="s">
        <v>9114</v>
      </c>
      <c r="BK6417" t="s">
        <v>937</v>
      </c>
    </row>
    <row r="6418" spans="43:63" x14ac:dyDescent="0.2">
      <c r="AQ6418">
        <v>191</v>
      </c>
      <c r="AR6418">
        <v>6150</v>
      </c>
      <c r="AS6418" t="s">
        <v>36357</v>
      </c>
      <c r="AT6418" t="s">
        <v>937</v>
      </c>
      <c r="AU6418">
        <v>200</v>
      </c>
      <c r="AV6418">
        <v>6150</v>
      </c>
      <c r="AW6418" t="s">
        <v>29459</v>
      </c>
      <c r="AX6418" t="s">
        <v>937</v>
      </c>
      <c r="AY6418">
        <v>209</v>
      </c>
      <c r="AZ6418">
        <v>6150</v>
      </c>
      <c r="BA6418" t="s">
        <v>22611</v>
      </c>
      <c r="BB6418" t="s">
        <v>937</v>
      </c>
      <c r="BC6418">
        <v>209</v>
      </c>
      <c r="BD6418">
        <v>6150</v>
      </c>
      <c r="BE6418" t="s">
        <v>15763</v>
      </c>
      <c r="BF6418" t="s">
        <v>937</v>
      </c>
      <c r="BH6418">
        <v>250</v>
      </c>
      <c r="BI6418">
        <v>6150</v>
      </c>
      <c r="BJ6418" t="s">
        <v>9115</v>
      </c>
      <c r="BK6418" t="s">
        <v>937</v>
      </c>
    </row>
    <row r="6419" spans="43:63" x14ac:dyDescent="0.2">
      <c r="AQ6419">
        <v>191</v>
      </c>
      <c r="AR6419">
        <v>6160</v>
      </c>
      <c r="AS6419" t="s">
        <v>36358</v>
      </c>
      <c r="AT6419" t="s">
        <v>937</v>
      </c>
      <c r="AU6419">
        <v>200</v>
      </c>
      <c r="AV6419">
        <v>6160</v>
      </c>
      <c r="AW6419" t="s">
        <v>29460</v>
      </c>
      <c r="AX6419" t="s">
        <v>937</v>
      </c>
      <c r="AY6419">
        <v>209</v>
      </c>
      <c r="AZ6419">
        <v>6160</v>
      </c>
      <c r="BA6419" t="s">
        <v>22612</v>
      </c>
      <c r="BB6419" t="s">
        <v>937</v>
      </c>
      <c r="BC6419">
        <v>209</v>
      </c>
      <c r="BD6419">
        <v>6160</v>
      </c>
      <c r="BE6419" t="s">
        <v>15764</v>
      </c>
      <c r="BF6419" t="s">
        <v>937</v>
      </c>
      <c r="BH6419">
        <v>250</v>
      </c>
      <c r="BI6419">
        <v>6160</v>
      </c>
      <c r="BJ6419" t="s">
        <v>9116</v>
      </c>
      <c r="BK6419" t="s">
        <v>937</v>
      </c>
    </row>
    <row r="6420" spans="43:63" x14ac:dyDescent="0.2">
      <c r="AQ6420">
        <v>191</v>
      </c>
      <c r="AR6420">
        <v>6170</v>
      </c>
      <c r="AS6420" t="s">
        <v>36359</v>
      </c>
      <c r="AT6420" t="s">
        <v>936</v>
      </c>
      <c r="AU6420">
        <v>200</v>
      </c>
      <c r="AV6420">
        <v>6170</v>
      </c>
      <c r="AW6420" t="s">
        <v>29461</v>
      </c>
      <c r="AX6420" t="s">
        <v>937</v>
      </c>
      <c r="AY6420">
        <v>209</v>
      </c>
      <c r="AZ6420">
        <v>6170</v>
      </c>
      <c r="BA6420" t="s">
        <v>22613</v>
      </c>
      <c r="BB6420" t="s">
        <v>937</v>
      </c>
      <c r="BC6420">
        <v>209</v>
      </c>
      <c r="BD6420">
        <v>6170</v>
      </c>
      <c r="BE6420" t="s">
        <v>15765</v>
      </c>
      <c r="BF6420" t="s">
        <v>937</v>
      </c>
      <c r="BH6420">
        <v>250</v>
      </c>
      <c r="BI6420">
        <v>6170</v>
      </c>
      <c r="BJ6420" t="s">
        <v>9117</v>
      </c>
      <c r="BK6420" t="s">
        <v>937</v>
      </c>
    </row>
    <row r="6421" spans="43:63" x14ac:dyDescent="0.2">
      <c r="AQ6421">
        <v>191</v>
      </c>
      <c r="AR6421">
        <v>6180</v>
      </c>
      <c r="AS6421" t="s">
        <v>36360</v>
      </c>
      <c r="AT6421" t="s">
        <v>937</v>
      </c>
      <c r="AU6421">
        <v>200</v>
      </c>
      <c r="AV6421">
        <v>6180</v>
      </c>
      <c r="AW6421" t="s">
        <v>29462</v>
      </c>
      <c r="AX6421" t="s">
        <v>937</v>
      </c>
      <c r="AY6421">
        <v>209</v>
      </c>
      <c r="AZ6421">
        <v>6180</v>
      </c>
      <c r="BA6421" t="s">
        <v>22614</v>
      </c>
      <c r="BB6421" t="s">
        <v>937</v>
      </c>
      <c r="BC6421">
        <v>209</v>
      </c>
      <c r="BD6421">
        <v>6180</v>
      </c>
      <c r="BE6421" t="s">
        <v>15766</v>
      </c>
      <c r="BF6421" t="s">
        <v>937</v>
      </c>
      <c r="BH6421">
        <v>250</v>
      </c>
      <c r="BI6421">
        <v>6180</v>
      </c>
      <c r="BJ6421" t="s">
        <v>9118</v>
      </c>
      <c r="BK6421" t="s">
        <v>937</v>
      </c>
    </row>
    <row r="6422" spans="43:63" x14ac:dyDescent="0.2">
      <c r="AQ6422">
        <v>191</v>
      </c>
      <c r="AR6422">
        <v>6190</v>
      </c>
      <c r="AS6422" t="s">
        <v>36361</v>
      </c>
      <c r="AT6422" t="s">
        <v>937</v>
      </c>
      <c r="AU6422">
        <v>200</v>
      </c>
      <c r="AV6422">
        <v>6190</v>
      </c>
      <c r="AW6422" t="s">
        <v>29463</v>
      </c>
      <c r="AX6422" t="s">
        <v>937</v>
      </c>
      <c r="AY6422">
        <v>209</v>
      </c>
      <c r="AZ6422">
        <v>6190</v>
      </c>
      <c r="BA6422" t="s">
        <v>22615</v>
      </c>
      <c r="BB6422" t="s">
        <v>937</v>
      </c>
      <c r="BC6422">
        <v>209</v>
      </c>
      <c r="BD6422">
        <v>6190</v>
      </c>
      <c r="BE6422" t="s">
        <v>15767</v>
      </c>
      <c r="BF6422" t="s">
        <v>937</v>
      </c>
      <c r="BH6422">
        <v>250</v>
      </c>
      <c r="BI6422">
        <v>6190</v>
      </c>
      <c r="BJ6422" t="s">
        <v>9119</v>
      </c>
      <c r="BK6422" t="s">
        <v>937</v>
      </c>
    </row>
    <row r="6423" spans="43:63" x14ac:dyDescent="0.2">
      <c r="AQ6423">
        <v>191</v>
      </c>
      <c r="AR6423">
        <v>6200</v>
      </c>
      <c r="AS6423" t="s">
        <v>36362</v>
      </c>
      <c r="AT6423" t="s">
        <v>937</v>
      </c>
      <c r="AU6423">
        <v>200</v>
      </c>
      <c r="AV6423">
        <v>6200</v>
      </c>
      <c r="AW6423" t="s">
        <v>29464</v>
      </c>
      <c r="AX6423" t="s">
        <v>937</v>
      </c>
      <c r="AY6423">
        <v>209</v>
      </c>
      <c r="AZ6423">
        <v>6200</v>
      </c>
      <c r="BA6423" t="s">
        <v>22616</v>
      </c>
      <c r="BB6423" t="s">
        <v>937</v>
      </c>
      <c r="BC6423">
        <v>209</v>
      </c>
      <c r="BD6423">
        <v>6200</v>
      </c>
      <c r="BE6423" t="s">
        <v>15768</v>
      </c>
      <c r="BF6423" t="s">
        <v>937</v>
      </c>
      <c r="BH6423">
        <v>250</v>
      </c>
      <c r="BI6423">
        <v>6200</v>
      </c>
      <c r="BJ6423" t="s">
        <v>9120</v>
      </c>
      <c r="BK6423" t="s">
        <v>937</v>
      </c>
    </row>
    <row r="6424" spans="43:63" x14ac:dyDescent="0.2">
      <c r="AQ6424">
        <v>191</v>
      </c>
      <c r="AR6424">
        <v>6210</v>
      </c>
      <c r="AS6424" t="s">
        <v>36363</v>
      </c>
      <c r="AT6424" t="s">
        <v>936</v>
      </c>
      <c r="AU6424">
        <v>200</v>
      </c>
      <c r="AV6424">
        <v>6210</v>
      </c>
      <c r="AW6424" t="s">
        <v>29465</v>
      </c>
      <c r="AX6424" t="s">
        <v>936</v>
      </c>
      <c r="AY6424">
        <v>209</v>
      </c>
      <c r="AZ6424">
        <v>6210</v>
      </c>
      <c r="BA6424" t="s">
        <v>22617</v>
      </c>
      <c r="BB6424" t="s">
        <v>936</v>
      </c>
      <c r="BC6424">
        <v>209</v>
      </c>
      <c r="BD6424">
        <v>6210</v>
      </c>
      <c r="BE6424" t="s">
        <v>15769</v>
      </c>
      <c r="BF6424" t="s">
        <v>936</v>
      </c>
      <c r="BH6424">
        <v>250</v>
      </c>
      <c r="BI6424">
        <v>6210</v>
      </c>
      <c r="BJ6424" t="s">
        <v>9121</v>
      </c>
      <c r="BK6424" t="s">
        <v>936</v>
      </c>
    </row>
    <row r="6425" spans="43:63" x14ac:dyDescent="0.2">
      <c r="AQ6425">
        <v>191</v>
      </c>
      <c r="AR6425">
        <v>6240</v>
      </c>
      <c r="AS6425" t="s">
        <v>36364</v>
      </c>
      <c r="AT6425" t="s">
        <v>938</v>
      </c>
      <c r="AU6425">
        <v>200</v>
      </c>
      <c r="AV6425">
        <v>6240</v>
      </c>
      <c r="AW6425" t="s">
        <v>29466</v>
      </c>
      <c r="AX6425" t="s">
        <v>937</v>
      </c>
      <c r="AY6425">
        <v>209</v>
      </c>
      <c r="AZ6425">
        <v>6240</v>
      </c>
      <c r="BA6425" t="s">
        <v>22618</v>
      </c>
      <c r="BB6425" t="s">
        <v>937</v>
      </c>
      <c r="BC6425">
        <v>209</v>
      </c>
      <c r="BD6425">
        <v>6240</v>
      </c>
      <c r="BE6425" t="s">
        <v>15770</v>
      </c>
      <c r="BF6425" t="s">
        <v>937</v>
      </c>
      <c r="BH6425">
        <v>250</v>
      </c>
      <c r="BI6425">
        <v>6240</v>
      </c>
      <c r="BJ6425" t="s">
        <v>9122</v>
      </c>
      <c r="BK6425" t="s">
        <v>937</v>
      </c>
    </row>
    <row r="6426" spans="43:63" x14ac:dyDescent="0.2">
      <c r="AQ6426">
        <v>191</v>
      </c>
      <c r="AR6426">
        <v>6250</v>
      </c>
      <c r="AS6426" t="s">
        <v>36365</v>
      </c>
      <c r="AT6426" t="s">
        <v>936</v>
      </c>
      <c r="AU6426">
        <v>200</v>
      </c>
      <c r="AV6426">
        <v>6250</v>
      </c>
      <c r="AW6426" t="s">
        <v>29467</v>
      </c>
      <c r="AX6426" t="s">
        <v>937</v>
      </c>
      <c r="AY6426">
        <v>209</v>
      </c>
      <c r="AZ6426">
        <v>6250</v>
      </c>
      <c r="BA6426" t="s">
        <v>22619</v>
      </c>
      <c r="BB6426" t="s">
        <v>937</v>
      </c>
      <c r="BC6426">
        <v>209</v>
      </c>
      <c r="BD6426">
        <v>6250</v>
      </c>
      <c r="BE6426" t="s">
        <v>15771</v>
      </c>
      <c r="BF6426" t="s">
        <v>937</v>
      </c>
      <c r="BH6426">
        <v>250</v>
      </c>
      <c r="BI6426">
        <v>6250</v>
      </c>
      <c r="BJ6426" t="s">
        <v>9123</v>
      </c>
      <c r="BK6426" t="s">
        <v>937</v>
      </c>
    </row>
    <row r="6427" spans="43:63" x14ac:dyDescent="0.2">
      <c r="AQ6427">
        <v>191</v>
      </c>
      <c r="AR6427">
        <v>6256</v>
      </c>
      <c r="AS6427" t="s">
        <v>36366</v>
      </c>
      <c r="AT6427" t="s">
        <v>936</v>
      </c>
      <c r="AU6427">
        <v>200</v>
      </c>
      <c r="AV6427">
        <v>6256</v>
      </c>
      <c r="AW6427" t="s">
        <v>29468</v>
      </c>
      <c r="AX6427" t="s">
        <v>937</v>
      </c>
      <c r="AY6427">
        <v>209</v>
      </c>
      <c r="AZ6427">
        <v>6256</v>
      </c>
      <c r="BA6427" t="s">
        <v>22620</v>
      </c>
      <c r="BB6427" t="s">
        <v>937</v>
      </c>
      <c r="BC6427">
        <v>209</v>
      </c>
      <c r="BD6427">
        <v>6256</v>
      </c>
      <c r="BE6427" t="s">
        <v>15772</v>
      </c>
      <c r="BF6427" t="s">
        <v>937</v>
      </c>
      <c r="BH6427">
        <v>250</v>
      </c>
      <c r="BI6427">
        <v>6256</v>
      </c>
      <c r="BJ6427" t="s">
        <v>9124</v>
      </c>
      <c r="BK6427" t="s">
        <v>937</v>
      </c>
    </row>
    <row r="6428" spans="43:63" x14ac:dyDescent="0.2">
      <c r="AQ6428">
        <v>191</v>
      </c>
      <c r="AR6428">
        <v>6260</v>
      </c>
      <c r="AS6428" t="s">
        <v>36367</v>
      </c>
      <c r="AT6428" t="s">
        <v>937</v>
      </c>
      <c r="AU6428">
        <v>200</v>
      </c>
      <c r="AV6428">
        <v>6260</v>
      </c>
      <c r="AW6428" t="s">
        <v>29469</v>
      </c>
      <c r="AX6428" t="s">
        <v>937</v>
      </c>
      <c r="AY6428">
        <v>209</v>
      </c>
      <c r="AZ6428">
        <v>6260</v>
      </c>
      <c r="BA6428" t="s">
        <v>22621</v>
      </c>
      <c r="BB6428" t="s">
        <v>937</v>
      </c>
      <c r="BC6428">
        <v>209</v>
      </c>
      <c r="BD6428">
        <v>6260</v>
      </c>
      <c r="BE6428" t="s">
        <v>15773</v>
      </c>
      <c r="BF6428" t="s">
        <v>937</v>
      </c>
      <c r="BH6428">
        <v>250</v>
      </c>
      <c r="BI6428">
        <v>6260</v>
      </c>
      <c r="BJ6428" t="s">
        <v>9125</v>
      </c>
      <c r="BK6428" t="s">
        <v>937</v>
      </c>
    </row>
    <row r="6429" spans="43:63" x14ac:dyDescent="0.2">
      <c r="AQ6429">
        <v>191</v>
      </c>
      <c r="AR6429">
        <v>6270</v>
      </c>
      <c r="AS6429" t="s">
        <v>36368</v>
      </c>
      <c r="AT6429" t="s">
        <v>937</v>
      </c>
      <c r="AU6429">
        <v>200</v>
      </c>
      <c r="AV6429">
        <v>6270</v>
      </c>
      <c r="AW6429" t="s">
        <v>29470</v>
      </c>
      <c r="AX6429" t="s">
        <v>937</v>
      </c>
      <c r="AY6429">
        <v>209</v>
      </c>
      <c r="AZ6429">
        <v>6270</v>
      </c>
      <c r="BA6429" t="s">
        <v>22622</v>
      </c>
      <c r="BB6429" t="s">
        <v>937</v>
      </c>
      <c r="BC6429">
        <v>209</v>
      </c>
      <c r="BD6429">
        <v>6270</v>
      </c>
      <c r="BE6429" t="s">
        <v>15774</v>
      </c>
      <c r="BF6429" t="s">
        <v>937</v>
      </c>
      <c r="BH6429">
        <v>250</v>
      </c>
      <c r="BI6429">
        <v>6270</v>
      </c>
      <c r="BJ6429" t="s">
        <v>9126</v>
      </c>
      <c r="BK6429" t="s">
        <v>937</v>
      </c>
    </row>
    <row r="6430" spans="43:63" x14ac:dyDescent="0.2">
      <c r="AQ6430">
        <v>191</v>
      </c>
      <c r="AR6430">
        <v>6280</v>
      </c>
      <c r="AS6430" t="s">
        <v>36369</v>
      </c>
      <c r="AT6430" t="s">
        <v>936</v>
      </c>
      <c r="AU6430">
        <v>200</v>
      </c>
      <c r="AV6430">
        <v>6280</v>
      </c>
      <c r="AW6430" t="s">
        <v>29471</v>
      </c>
      <c r="AX6430" t="s">
        <v>937</v>
      </c>
      <c r="AY6430">
        <v>209</v>
      </c>
      <c r="AZ6430">
        <v>6280</v>
      </c>
      <c r="BA6430" t="s">
        <v>22623</v>
      </c>
      <c r="BB6430" t="s">
        <v>937</v>
      </c>
      <c r="BC6430">
        <v>209</v>
      </c>
      <c r="BD6430">
        <v>6280</v>
      </c>
      <c r="BE6430" t="s">
        <v>15775</v>
      </c>
      <c r="BF6430" t="s">
        <v>937</v>
      </c>
      <c r="BH6430">
        <v>250</v>
      </c>
      <c r="BI6430">
        <v>6280</v>
      </c>
      <c r="BJ6430" t="s">
        <v>9127</v>
      </c>
      <c r="BK6430" t="s">
        <v>937</v>
      </c>
    </row>
    <row r="6431" spans="43:63" x14ac:dyDescent="0.2">
      <c r="AQ6431">
        <v>191</v>
      </c>
      <c r="AR6431">
        <v>6290</v>
      </c>
      <c r="AS6431" t="s">
        <v>36370</v>
      </c>
      <c r="AT6431" t="s">
        <v>937</v>
      </c>
      <c r="AU6431">
        <v>200</v>
      </c>
      <c r="AV6431">
        <v>6290</v>
      </c>
      <c r="AW6431" t="s">
        <v>29472</v>
      </c>
      <c r="AX6431" t="s">
        <v>937</v>
      </c>
      <c r="AY6431">
        <v>209</v>
      </c>
      <c r="AZ6431">
        <v>6290</v>
      </c>
      <c r="BA6431" t="s">
        <v>22624</v>
      </c>
      <c r="BB6431" t="s">
        <v>937</v>
      </c>
      <c r="BC6431">
        <v>209</v>
      </c>
      <c r="BD6431">
        <v>6290</v>
      </c>
      <c r="BE6431" t="s">
        <v>15776</v>
      </c>
      <c r="BF6431" t="s">
        <v>937</v>
      </c>
      <c r="BH6431">
        <v>250</v>
      </c>
      <c r="BI6431">
        <v>6290</v>
      </c>
      <c r="BJ6431" t="s">
        <v>9128</v>
      </c>
      <c r="BK6431" t="s">
        <v>937</v>
      </c>
    </row>
    <row r="6432" spans="43:63" x14ac:dyDescent="0.2">
      <c r="AQ6432">
        <v>191</v>
      </c>
      <c r="AR6432">
        <v>6300</v>
      </c>
      <c r="AS6432" t="s">
        <v>36371</v>
      </c>
      <c r="AT6432" t="s">
        <v>938</v>
      </c>
      <c r="AU6432">
        <v>200</v>
      </c>
      <c r="AV6432">
        <v>6300</v>
      </c>
      <c r="AW6432" t="s">
        <v>29473</v>
      </c>
      <c r="AX6432" t="s">
        <v>936</v>
      </c>
      <c r="AY6432">
        <v>209</v>
      </c>
      <c r="AZ6432">
        <v>6300</v>
      </c>
      <c r="BA6432" t="s">
        <v>22625</v>
      </c>
      <c r="BB6432" t="s">
        <v>936</v>
      </c>
      <c r="BC6432">
        <v>209</v>
      </c>
      <c r="BD6432">
        <v>6300</v>
      </c>
      <c r="BE6432" t="s">
        <v>15777</v>
      </c>
      <c r="BF6432" t="s">
        <v>936</v>
      </c>
      <c r="BH6432">
        <v>250</v>
      </c>
      <c r="BI6432">
        <v>6300</v>
      </c>
      <c r="BJ6432" t="s">
        <v>9129</v>
      </c>
      <c r="BK6432" t="s">
        <v>936</v>
      </c>
    </row>
    <row r="6433" spans="43:63" x14ac:dyDescent="0.2">
      <c r="AQ6433">
        <v>191</v>
      </c>
      <c r="AR6433">
        <v>6310</v>
      </c>
      <c r="AS6433" t="s">
        <v>36372</v>
      </c>
      <c r="AT6433" t="s">
        <v>938</v>
      </c>
      <c r="AU6433">
        <v>200</v>
      </c>
      <c r="AV6433">
        <v>6310</v>
      </c>
      <c r="AW6433" t="s">
        <v>29474</v>
      </c>
      <c r="AX6433" t="s">
        <v>937</v>
      </c>
      <c r="AY6433">
        <v>209</v>
      </c>
      <c r="AZ6433">
        <v>6310</v>
      </c>
      <c r="BA6433" t="s">
        <v>22626</v>
      </c>
      <c r="BB6433" t="s">
        <v>937</v>
      </c>
      <c r="BC6433">
        <v>209</v>
      </c>
      <c r="BD6433">
        <v>6310</v>
      </c>
      <c r="BE6433" t="s">
        <v>15778</v>
      </c>
      <c r="BF6433" t="s">
        <v>937</v>
      </c>
      <c r="BH6433">
        <v>250</v>
      </c>
      <c r="BI6433">
        <v>6310</v>
      </c>
      <c r="BJ6433" t="s">
        <v>9130</v>
      </c>
      <c r="BK6433" t="s">
        <v>937</v>
      </c>
    </row>
    <row r="6434" spans="43:63" x14ac:dyDescent="0.2">
      <c r="AQ6434">
        <v>191</v>
      </c>
      <c r="AR6434">
        <v>6320</v>
      </c>
      <c r="AS6434" t="s">
        <v>36373</v>
      </c>
      <c r="AT6434" t="s">
        <v>938</v>
      </c>
      <c r="AU6434">
        <v>200</v>
      </c>
      <c r="AV6434">
        <v>6320</v>
      </c>
      <c r="AW6434" t="s">
        <v>29475</v>
      </c>
      <c r="AX6434" t="s">
        <v>937</v>
      </c>
      <c r="AY6434">
        <v>209</v>
      </c>
      <c r="AZ6434">
        <v>6320</v>
      </c>
      <c r="BA6434" t="s">
        <v>22627</v>
      </c>
      <c r="BB6434" t="s">
        <v>937</v>
      </c>
      <c r="BC6434">
        <v>209</v>
      </c>
      <c r="BD6434">
        <v>6320</v>
      </c>
      <c r="BE6434" t="s">
        <v>15779</v>
      </c>
      <c r="BF6434" t="s">
        <v>937</v>
      </c>
      <c r="BH6434">
        <v>250</v>
      </c>
      <c r="BI6434">
        <v>6320</v>
      </c>
      <c r="BJ6434" t="s">
        <v>9131</v>
      </c>
      <c r="BK6434" t="s">
        <v>937</v>
      </c>
    </row>
    <row r="6435" spans="43:63" x14ac:dyDescent="0.2">
      <c r="AQ6435">
        <v>191</v>
      </c>
      <c r="AR6435">
        <v>6330</v>
      </c>
      <c r="AS6435" t="s">
        <v>36374</v>
      </c>
      <c r="AT6435" t="s">
        <v>936</v>
      </c>
      <c r="AU6435">
        <v>200</v>
      </c>
      <c r="AV6435">
        <v>6330</v>
      </c>
      <c r="AW6435" t="s">
        <v>29476</v>
      </c>
      <c r="AX6435" t="s">
        <v>937</v>
      </c>
      <c r="AY6435">
        <v>209</v>
      </c>
      <c r="AZ6435">
        <v>6330</v>
      </c>
      <c r="BA6435" t="s">
        <v>22628</v>
      </c>
      <c r="BB6435" t="s">
        <v>937</v>
      </c>
      <c r="BC6435">
        <v>209</v>
      </c>
      <c r="BD6435">
        <v>6330</v>
      </c>
      <c r="BE6435" t="s">
        <v>15780</v>
      </c>
      <c r="BF6435" t="s">
        <v>937</v>
      </c>
      <c r="BH6435">
        <v>250</v>
      </c>
      <c r="BI6435">
        <v>6330</v>
      </c>
      <c r="BJ6435" t="s">
        <v>9132</v>
      </c>
      <c r="BK6435" t="s">
        <v>937</v>
      </c>
    </row>
    <row r="6436" spans="43:63" x14ac:dyDescent="0.2">
      <c r="AQ6436">
        <v>191</v>
      </c>
      <c r="AR6436">
        <v>6340</v>
      </c>
      <c r="AS6436" t="s">
        <v>36375</v>
      </c>
      <c r="AT6436" t="s">
        <v>936</v>
      </c>
      <c r="AU6436">
        <v>200</v>
      </c>
      <c r="AV6436">
        <v>6340</v>
      </c>
      <c r="AW6436" t="s">
        <v>29477</v>
      </c>
      <c r="AX6436" t="s">
        <v>937</v>
      </c>
      <c r="AY6436">
        <v>209</v>
      </c>
      <c r="AZ6436">
        <v>6340</v>
      </c>
      <c r="BA6436" t="s">
        <v>22629</v>
      </c>
      <c r="BB6436" t="s">
        <v>937</v>
      </c>
      <c r="BC6436">
        <v>209</v>
      </c>
      <c r="BD6436">
        <v>6340</v>
      </c>
      <c r="BE6436" t="s">
        <v>15781</v>
      </c>
      <c r="BF6436" t="s">
        <v>937</v>
      </c>
      <c r="BH6436">
        <v>250</v>
      </c>
      <c r="BI6436">
        <v>6340</v>
      </c>
      <c r="BJ6436" t="s">
        <v>9133</v>
      </c>
      <c r="BK6436" t="s">
        <v>937</v>
      </c>
    </row>
    <row r="6437" spans="43:63" x14ac:dyDescent="0.2">
      <c r="AQ6437">
        <v>191</v>
      </c>
      <c r="AR6437">
        <v>6350</v>
      </c>
      <c r="AS6437" t="s">
        <v>36376</v>
      </c>
      <c r="AT6437" t="s">
        <v>936</v>
      </c>
      <c r="AU6437">
        <v>200</v>
      </c>
      <c r="AV6437">
        <v>6350</v>
      </c>
      <c r="AW6437" t="s">
        <v>29478</v>
      </c>
      <c r="AX6437" t="s">
        <v>937</v>
      </c>
      <c r="AY6437">
        <v>209</v>
      </c>
      <c r="AZ6437">
        <v>6350</v>
      </c>
      <c r="BA6437" t="s">
        <v>22630</v>
      </c>
      <c r="BB6437" t="s">
        <v>937</v>
      </c>
      <c r="BC6437">
        <v>209</v>
      </c>
      <c r="BD6437">
        <v>6350</v>
      </c>
      <c r="BE6437" t="s">
        <v>15782</v>
      </c>
      <c r="BF6437" t="s">
        <v>937</v>
      </c>
      <c r="BH6437">
        <v>250</v>
      </c>
      <c r="BI6437">
        <v>6350</v>
      </c>
      <c r="BJ6437" t="s">
        <v>9134</v>
      </c>
      <c r="BK6437" t="s">
        <v>937</v>
      </c>
    </row>
    <row r="6438" spans="43:63" x14ac:dyDescent="0.2">
      <c r="AQ6438">
        <v>191</v>
      </c>
      <c r="AR6438">
        <v>6360</v>
      </c>
      <c r="AS6438" t="s">
        <v>36377</v>
      </c>
      <c r="AT6438" t="s">
        <v>936</v>
      </c>
      <c r="AU6438">
        <v>200</v>
      </c>
      <c r="AV6438">
        <v>6360</v>
      </c>
      <c r="AW6438" t="s">
        <v>29479</v>
      </c>
      <c r="AX6438" t="s">
        <v>938</v>
      </c>
      <c r="AY6438">
        <v>209</v>
      </c>
      <c r="AZ6438">
        <v>6360</v>
      </c>
      <c r="BA6438" t="s">
        <v>22631</v>
      </c>
      <c r="BB6438" t="s">
        <v>938</v>
      </c>
      <c r="BC6438">
        <v>209</v>
      </c>
      <c r="BD6438">
        <v>6360</v>
      </c>
      <c r="BE6438" t="s">
        <v>15783</v>
      </c>
      <c r="BF6438" t="s">
        <v>938</v>
      </c>
      <c r="BH6438">
        <v>250</v>
      </c>
      <c r="BI6438">
        <v>6360</v>
      </c>
      <c r="BJ6438" t="s">
        <v>9135</v>
      </c>
      <c r="BK6438" t="s">
        <v>938</v>
      </c>
    </row>
    <row r="6439" spans="43:63" x14ac:dyDescent="0.2">
      <c r="AQ6439">
        <v>191</v>
      </c>
      <c r="AR6439">
        <v>7205</v>
      </c>
      <c r="AS6439" t="s">
        <v>36378</v>
      </c>
      <c r="AT6439" t="s">
        <v>937</v>
      </c>
      <c r="AU6439">
        <v>200</v>
      </c>
      <c r="AV6439">
        <v>7205</v>
      </c>
      <c r="AW6439" t="s">
        <v>29480</v>
      </c>
      <c r="AX6439" t="s">
        <v>937</v>
      </c>
      <c r="AY6439">
        <v>209</v>
      </c>
      <c r="AZ6439">
        <v>7205</v>
      </c>
      <c r="BA6439" t="s">
        <v>22632</v>
      </c>
      <c r="BB6439" t="s">
        <v>937</v>
      </c>
      <c r="BC6439">
        <v>209</v>
      </c>
      <c r="BD6439">
        <v>7205</v>
      </c>
      <c r="BE6439" t="s">
        <v>15784</v>
      </c>
      <c r="BF6439" t="s">
        <v>937</v>
      </c>
      <c r="BH6439">
        <v>250</v>
      </c>
      <c r="BI6439">
        <v>7205</v>
      </c>
      <c r="BJ6439" t="s">
        <v>9136</v>
      </c>
      <c r="BK6439" t="s">
        <v>937</v>
      </c>
    </row>
    <row r="6440" spans="43:63" x14ac:dyDescent="0.2">
      <c r="AQ6440">
        <v>191</v>
      </c>
      <c r="AR6440">
        <v>7206</v>
      </c>
      <c r="AS6440" t="s">
        <v>36379</v>
      </c>
      <c r="AT6440" t="s">
        <v>936</v>
      </c>
      <c r="AU6440">
        <v>200</v>
      </c>
      <c r="AV6440">
        <v>7206</v>
      </c>
      <c r="AW6440" t="s">
        <v>29481</v>
      </c>
      <c r="AX6440" t="s">
        <v>937</v>
      </c>
      <c r="AY6440">
        <v>209</v>
      </c>
      <c r="AZ6440">
        <v>7206</v>
      </c>
      <c r="BA6440" t="s">
        <v>22633</v>
      </c>
      <c r="BB6440" t="s">
        <v>937</v>
      </c>
      <c r="BC6440">
        <v>209</v>
      </c>
      <c r="BD6440">
        <v>7206</v>
      </c>
      <c r="BE6440" t="s">
        <v>15785</v>
      </c>
      <c r="BF6440" t="s">
        <v>937</v>
      </c>
      <c r="BH6440">
        <v>250</v>
      </c>
      <c r="BI6440">
        <v>7206</v>
      </c>
      <c r="BJ6440" t="s">
        <v>9137</v>
      </c>
      <c r="BK6440" t="s">
        <v>937</v>
      </c>
    </row>
    <row r="6441" spans="43:63" x14ac:dyDescent="0.2">
      <c r="AQ6441">
        <v>191</v>
      </c>
      <c r="AR6441">
        <v>7207</v>
      </c>
      <c r="AS6441" t="s">
        <v>36380</v>
      </c>
      <c r="AT6441" t="s">
        <v>936</v>
      </c>
      <c r="AU6441">
        <v>200</v>
      </c>
      <c r="AV6441">
        <v>7207</v>
      </c>
      <c r="AW6441" t="s">
        <v>29482</v>
      </c>
      <c r="AX6441" t="s">
        <v>937</v>
      </c>
      <c r="AY6441">
        <v>209</v>
      </c>
      <c r="AZ6441">
        <v>7207</v>
      </c>
      <c r="BA6441" t="s">
        <v>22634</v>
      </c>
      <c r="BB6441" t="s">
        <v>937</v>
      </c>
      <c r="BC6441">
        <v>209</v>
      </c>
      <c r="BD6441">
        <v>7207</v>
      </c>
      <c r="BE6441" t="s">
        <v>15786</v>
      </c>
      <c r="BF6441" t="s">
        <v>937</v>
      </c>
      <c r="BH6441">
        <v>250</v>
      </c>
      <c r="BI6441">
        <v>7207</v>
      </c>
      <c r="BJ6441" t="s">
        <v>9138</v>
      </c>
      <c r="BK6441" t="s">
        <v>937</v>
      </c>
    </row>
    <row r="6442" spans="43:63" x14ac:dyDescent="0.2">
      <c r="AQ6442">
        <v>191</v>
      </c>
      <c r="AR6442">
        <v>7210</v>
      </c>
      <c r="AS6442" t="s">
        <v>36381</v>
      </c>
      <c r="AT6442" t="s">
        <v>938</v>
      </c>
      <c r="AU6442">
        <v>200</v>
      </c>
      <c r="AV6442">
        <v>7210</v>
      </c>
      <c r="AW6442" t="s">
        <v>29483</v>
      </c>
      <c r="AX6442" t="s">
        <v>938</v>
      </c>
      <c r="AY6442">
        <v>209</v>
      </c>
      <c r="AZ6442">
        <v>7210</v>
      </c>
      <c r="BA6442" t="s">
        <v>22635</v>
      </c>
      <c r="BB6442" t="s">
        <v>938</v>
      </c>
      <c r="BC6442">
        <v>209</v>
      </c>
      <c r="BD6442">
        <v>7210</v>
      </c>
      <c r="BE6442" t="s">
        <v>15787</v>
      </c>
      <c r="BF6442" t="s">
        <v>938</v>
      </c>
      <c r="BH6442">
        <v>250</v>
      </c>
      <c r="BI6442">
        <v>7210</v>
      </c>
      <c r="BJ6442" t="s">
        <v>9139</v>
      </c>
      <c r="BK6442" t="s">
        <v>938</v>
      </c>
    </row>
    <row r="6443" spans="43:63" x14ac:dyDescent="0.2">
      <c r="AQ6443">
        <v>191</v>
      </c>
      <c r="AR6443">
        <v>8073</v>
      </c>
      <c r="AS6443" t="s">
        <v>36382</v>
      </c>
      <c r="AT6443" t="s">
        <v>936</v>
      </c>
      <c r="AU6443">
        <v>200</v>
      </c>
      <c r="AV6443">
        <v>8073</v>
      </c>
      <c r="AW6443" t="s">
        <v>29484</v>
      </c>
      <c r="AX6443" t="s">
        <v>937</v>
      </c>
      <c r="AY6443">
        <v>209</v>
      </c>
      <c r="AZ6443">
        <v>8073</v>
      </c>
      <c r="BA6443" t="s">
        <v>22636</v>
      </c>
      <c r="BB6443" t="s">
        <v>937</v>
      </c>
      <c r="BC6443">
        <v>209</v>
      </c>
      <c r="BD6443">
        <v>8073</v>
      </c>
      <c r="BE6443" t="s">
        <v>15788</v>
      </c>
      <c r="BF6443" t="s">
        <v>937</v>
      </c>
      <c r="BH6443">
        <v>250</v>
      </c>
      <c r="BI6443">
        <v>8073</v>
      </c>
      <c r="BJ6443" t="s">
        <v>9140</v>
      </c>
      <c r="BK6443" t="s">
        <v>937</v>
      </c>
    </row>
    <row r="6444" spans="43:63" x14ac:dyDescent="0.2">
      <c r="AQ6444">
        <v>191</v>
      </c>
      <c r="AR6444">
        <v>8074</v>
      </c>
      <c r="AS6444" t="s">
        <v>36383</v>
      </c>
      <c r="AT6444" t="s">
        <v>937</v>
      </c>
      <c r="AU6444">
        <v>200</v>
      </c>
      <c r="AV6444">
        <v>8074</v>
      </c>
      <c r="AW6444" t="s">
        <v>29485</v>
      </c>
      <c r="AX6444" t="s">
        <v>937</v>
      </c>
      <c r="AY6444">
        <v>209</v>
      </c>
      <c r="AZ6444">
        <v>8074</v>
      </c>
      <c r="BA6444" t="s">
        <v>22637</v>
      </c>
      <c r="BB6444" t="s">
        <v>937</v>
      </c>
      <c r="BC6444">
        <v>209</v>
      </c>
      <c r="BD6444">
        <v>8074</v>
      </c>
      <c r="BE6444" t="s">
        <v>15789</v>
      </c>
      <c r="BF6444" t="s">
        <v>937</v>
      </c>
      <c r="BH6444">
        <v>250</v>
      </c>
      <c r="BI6444">
        <v>8074</v>
      </c>
      <c r="BJ6444" t="s">
        <v>9141</v>
      </c>
      <c r="BK6444" t="s">
        <v>937</v>
      </c>
    </row>
    <row r="6445" spans="43:63" x14ac:dyDescent="0.2">
      <c r="AQ6445">
        <v>191</v>
      </c>
      <c r="AR6445">
        <v>8075</v>
      </c>
      <c r="AS6445" t="s">
        <v>36384</v>
      </c>
      <c r="AT6445" t="s">
        <v>936</v>
      </c>
      <c r="AU6445">
        <v>200</v>
      </c>
      <c r="AV6445">
        <v>8075</v>
      </c>
      <c r="AW6445" t="s">
        <v>29486</v>
      </c>
      <c r="AX6445" t="s">
        <v>937</v>
      </c>
      <c r="AY6445">
        <v>209</v>
      </c>
      <c r="AZ6445">
        <v>8075</v>
      </c>
      <c r="BA6445" t="s">
        <v>22638</v>
      </c>
      <c r="BB6445" t="s">
        <v>937</v>
      </c>
      <c r="BC6445">
        <v>209</v>
      </c>
      <c r="BD6445">
        <v>8075</v>
      </c>
      <c r="BE6445" t="s">
        <v>15790</v>
      </c>
      <c r="BF6445" t="s">
        <v>937</v>
      </c>
      <c r="BH6445">
        <v>250</v>
      </c>
      <c r="BI6445">
        <v>8075</v>
      </c>
      <c r="BJ6445" t="s">
        <v>9142</v>
      </c>
      <c r="BK6445" t="s">
        <v>937</v>
      </c>
    </row>
    <row r="6446" spans="43:63" x14ac:dyDescent="0.2">
      <c r="AQ6446">
        <v>191</v>
      </c>
      <c r="AR6446">
        <v>8076</v>
      </c>
      <c r="AS6446" t="s">
        <v>36385</v>
      </c>
      <c r="AT6446" t="s">
        <v>937</v>
      </c>
      <c r="AU6446">
        <v>200</v>
      </c>
      <c r="AV6446">
        <v>8076</v>
      </c>
      <c r="AW6446" t="s">
        <v>29487</v>
      </c>
      <c r="AX6446" t="s">
        <v>937</v>
      </c>
      <c r="AY6446">
        <v>209</v>
      </c>
      <c r="AZ6446">
        <v>8076</v>
      </c>
      <c r="BA6446" t="s">
        <v>22639</v>
      </c>
      <c r="BB6446" t="s">
        <v>937</v>
      </c>
      <c r="BC6446">
        <v>209</v>
      </c>
      <c r="BD6446">
        <v>8076</v>
      </c>
      <c r="BE6446" t="s">
        <v>15791</v>
      </c>
      <c r="BF6446" t="s">
        <v>937</v>
      </c>
      <c r="BH6446">
        <v>250</v>
      </c>
      <c r="BI6446">
        <v>8076</v>
      </c>
      <c r="BJ6446" t="s">
        <v>9143</v>
      </c>
      <c r="BK6446" t="s">
        <v>937</v>
      </c>
    </row>
    <row r="6447" spans="43:63" x14ac:dyDescent="0.2">
      <c r="AQ6447">
        <v>191</v>
      </c>
      <c r="AR6447">
        <v>8077</v>
      </c>
      <c r="AS6447" t="s">
        <v>36386</v>
      </c>
      <c r="AT6447" t="s">
        <v>937</v>
      </c>
      <c r="AU6447">
        <v>200</v>
      </c>
      <c r="AV6447">
        <v>8077</v>
      </c>
      <c r="AW6447" t="s">
        <v>29488</v>
      </c>
      <c r="AX6447" t="s">
        <v>937</v>
      </c>
      <c r="AY6447">
        <v>209</v>
      </c>
      <c r="AZ6447">
        <v>8077</v>
      </c>
      <c r="BA6447" t="s">
        <v>22640</v>
      </c>
      <c r="BB6447" t="s">
        <v>937</v>
      </c>
      <c r="BC6447">
        <v>209</v>
      </c>
      <c r="BD6447">
        <v>8077</v>
      </c>
      <c r="BE6447" t="s">
        <v>15792</v>
      </c>
      <c r="BF6447" t="s">
        <v>937</v>
      </c>
      <c r="BH6447">
        <v>250</v>
      </c>
      <c r="BI6447">
        <v>8077</v>
      </c>
      <c r="BJ6447" t="s">
        <v>9144</v>
      </c>
      <c r="BK6447" t="s">
        <v>937</v>
      </c>
    </row>
    <row r="6448" spans="43:63" x14ac:dyDescent="0.2">
      <c r="AQ6448">
        <v>191</v>
      </c>
      <c r="AR6448">
        <v>8078</v>
      </c>
      <c r="AS6448" t="s">
        <v>36387</v>
      </c>
      <c r="AT6448" t="s">
        <v>937</v>
      </c>
      <c r="AU6448">
        <v>200</v>
      </c>
      <c r="AV6448">
        <v>8078</v>
      </c>
      <c r="AW6448" t="s">
        <v>29489</v>
      </c>
      <c r="AX6448" t="s">
        <v>937</v>
      </c>
      <c r="AY6448">
        <v>209</v>
      </c>
      <c r="AZ6448">
        <v>8078</v>
      </c>
      <c r="BA6448" t="s">
        <v>22641</v>
      </c>
      <c r="BB6448" t="s">
        <v>937</v>
      </c>
      <c r="BC6448">
        <v>209</v>
      </c>
      <c r="BD6448">
        <v>8078</v>
      </c>
      <c r="BE6448" t="s">
        <v>15793</v>
      </c>
      <c r="BF6448" t="s">
        <v>937</v>
      </c>
      <c r="BH6448">
        <v>250</v>
      </c>
      <c r="BI6448">
        <v>8078</v>
      </c>
      <c r="BJ6448" t="s">
        <v>9145</v>
      </c>
      <c r="BK6448" t="s">
        <v>937</v>
      </c>
    </row>
    <row r="6449" spans="43:63" x14ac:dyDescent="0.2">
      <c r="AQ6449">
        <v>191</v>
      </c>
      <c r="AR6449">
        <v>8079</v>
      </c>
      <c r="AS6449" t="s">
        <v>36388</v>
      </c>
      <c r="AT6449" t="s">
        <v>937</v>
      </c>
      <c r="AU6449">
        <v>200</v>
      </c>
      <c r="AV6449">
        <v>8079</v>
      </c>
      <c r="AW6449" t="s">
        <v>29490</v>
      </c>
      <c r="AX6449" t="s">
        <v>937</v>
      </c>
      <c r="AY6449">
        <v>209</v>
      </c>
      <c r="AZ6449">
        <v>8079</v>
      </c>
      <c r="BA6449" t="s">
        <v>22642</v>
      </c>
      <c r="BB6449" t="s">
        <v>937</v>
      </c>
      <c r="BC6449">
        <v>209</v>
      </c>
      <c r="BD6449">
        <v>8079</v>
      </c>
      <c r="BE6449" t="s">
        <v>15794</v>
      </c>
      <c r="BF6449" t="s">
        <v>937</v>
      </c>
      <c r="BH6449">
        <v>250</v>
      </c>
      <c r="BI6449">
        <v>8079</v>
      </c>
      <c r="BJ6449" t="s">
        <v>9146</v>
      </c>
      <c r="BK6449" t="s">
        <v>937</v>
      </c>
    </row>
    <row r="6450" spans="43:63" x14ac:dyDescent="0.2">
      <c r="AQ6450">
        <v>191</v>
      </c>
      <c r="AR6450">
        <v>8080</v>
      </c>
      <c r="AS6450" t="s">
        <v>36389</v>
      </c>
      <c r="AT6450" t="s">
        <v>937</v>
      </c>
      <c r="AU6450">
        <v>200</v>
      </c>
      <c r="AV6450">
        <v>8080</v>
      </c>
      <c r="AW6450" t="s">
        <v>29491</v>
      </c>
      <c r="AX6450" t="s">
        <v>937</v>
      </c>
      <c r="AY6450">
        <v>209</v>
      </c>
      <c r="AZ6450">
        <v>8080</v>
      </c>
      <c r="BA6450" t="s">
        <v>22643</v>
      </c>
      <c r="BB6450" t="s">
        <v>937</v>
      </c>
      <c r="BC6450">
        <v>209</v>
      </c>
      <c r="BD6450">
        <v>8080</v>
      </c>
      <c r="BE6450" t="s">
        <v>15795</v>
      </c>
      <c r="BF6450" t="s">
        <v>937</v>
      </c>
      <c r="BH6450">
        <v>250</v>
      </c>
      <c r="BI6450">
        <v>8080</v>
      </c>
      <c r="BJ6450" t="s">
        <v>9147</v>
      </c>
      <c r="BK6450" t="s">
        <v>937</v>
      </c>
    </row>
    <row r="6451" spans="43:63" x14ac:dyDescent="0.2">
      <c r="AQ6451">
        <v>191</v>
      </c>
      <c r="AR6451">
        <v>8081</v>
      </c>
      <c r="AS6451" t="s">
        <v>36390</v>
      </c>
      <c r="AT6451" t="s">
        <v>936</v>
      </c>
      <c r="AU6451">
        <v>200</v>
      </c>
      <c r="AV6451">
        <v>8081</v>
      </c>
      <c r="AW6451" t="s">
        <v>29492</v>
      </c>
      <c r="AX6451" t="s">
        <v>937</v>
      </c>
      <c r="AY6451">
        <v>209</v>
      </c>
      <c r="AZ6451">
        <v>8081</v>
      </c>
      <c r="BA6451" t="s">
        <v>22644</v>
      </c>
      <c r="BB6451" t="s">
        <v>937</v>
      </c>
      <c r="BC6451">
        <v>209</v>
      </c>
      <c r="BD6451">
        <v>8081</v>
      </c>
      <c r="BE6451" t="s">
        <v>15796</v>
      </c>
      <c r="BF6451" t="s">
        <v>937</v>
      </c>
      <c r="BH6451">
        <v>250</v>
      </c>
      <c r="BI6451">
        <v>8081</v>
      </c>
      <c r="BJ6451" t="s">
        <v>9148</v>
      </c>
      <c r="BK6451" t="s">
        <v>937</v>
      </c>
    </row>
    <row r="6452" spans="43:63" x14ac:dyDescent="0.2">
      <c r="AQ6452">
        <v>191</v>
      </c>
      <c r="AR6452">
        <v>8082</v>
      </c>
      <c r="AS6452" t="s">
        <v>36391</v>
      </c>
      <c r="AT6452" t="s">
        <v>937</v>
      </c>
      <c r="AU6452">
        <v>200</v>
      </c>
      <c r="AV6452">
        <v>8082</v>
      </c>
      <c r="AW6452" t="s">
        <v>29493</v>
      </c>
      <c r="AX6452" t="s">
        <v>937</v>
      </c>
      <c r="AY6452">
        <v>209</v>
      </c>
      <c r="AZ6452">
        <v>8082</v>
      </c>
      <c r="BA6452" t="s">
        <v>22645</v>
      </c>
      <c r="BB6452" t="s">
        <v>937</v>
      </c>
      <c r="BC6452">
        <v>209</v>
      </c>
      <c r="BD6452">
        <v>8082</v>
      </c>
      <c r="BE6452" t="s">
        <v>15797</v>
      </c>
      <c r="BF6452" t="s">
        <v>937</v>
      </c>
      <c r="BH6452">
        <v>250</v>
      </c>
      <c r="BI6452">
        <v>8082</v>
      </c>
      <c r="BJ6452" t="s">
        <v>9149</v>
      </c>
      <c r="BK6452" t="s">
        <v>937</v>
      </c>
    </row>
    <row r="6453" spans="43:63" x14ac:dyDescent="0.2">
      <c r="AQ6453">
        <v>191</v>
      </c>
      <c r="AR6453">
        <v>8083</v>
      </c>
      <c r="AS6453" t="s">
        <v>36392</v>
      </c>
      <c r="AT6453" t="s">
        <v>937</v>
      </c>
      <c r="AU6453">
        <v>200</v>
      </c>
      <c r="AV6453">
        <v>8083</v>
      </c>
      <c r="AW6453" t="s">
        <v>29494</v>
      </c>
      <c r="AX6453" t="s">
        <v>937</v>
      </c>
      <c r="AY6453">
        <v>209</v>
      </c>
      <c r="AZ6453">
        <v>8083</v>
      </c>
      <c r="BA6453" t="s">
        <v>22646</v>
      </c>
      <c r="BB6453" t="s">
        <v>937</v>
      </c>
      <c r="BC6453">
        <v>209</v>
      </c>
      <c r="BD6453">
        <v>8083</v>
      </c>
      <c r="BE6453" t="s">
        <v>15798</v>
      </c>
      <c r="BF6453" t="s">
        <v>937</v>
      </c>
      <c r="BH6453">
        <v>250</v>
      </c>
      <c r="BI6453">
        <v>8083</v>
      </c>
      <c r="BJ6453" t="s">
        <v>9150</v>
      </c>
      <c r="BK6453" t="s">
        <v>937</v>
      </c>
    </row>
    <row r="6454" spans="43:63" x14ac:dyDescent="0.2">
      <c r="AQ6454">
        <v>191</v>
      </c>
      <c r="AR6454">
        <v>8084</v>
      </c>
      <c r="AS6454" t="s">
        <v>36393</v>
      </c>
      <c r="AT6454" t="s">
        <v>937</v>
      </c>
      <c r="AU6454">
        <v>200</v>
      </c>
      <c r="AV6454">
        <v>8084</v>
      </c>
      <c r="AW6454" t="s">
        <v>29495</v>
      </c>
      <c r="AX6454" t="s">
        <v>937</v>
      </c>
      <c r="AY6454">
        <v>209</v>
      </c>
      <c r="AZ6454">
        <v>8084</v>
      </c>
      <c r="BA6454" t="s">
        <v>22647</v>
      </c>
      <c r="BB6454" t="s">
        <v>937</v>
      </c>
      <c r="BC6454">
        <v>209</v>
      </c>
      <c r="BD6454">
        <v>8084</v>
      </c>
      <c r="BE6454" t="s">
        <v>15799</v>
      </c>
      <c r="BF6454" t="s">
        <v>937</v>
      </c>
      <c r="BH6454">
        <v>250</v>
      </c>
      <c r="BI6454">
        <v>8084</v>
      </c>
      <c r="BJ6454" t="s">
        <v>9151</v>
      </c>
      <c r="BK6454" t="s">
        <v>937</v>
      </c>
    </row>
    <row r="6455" spans="43:63" x14ac:dyDescent="0.2">
      <c r="AQ6455">
        <v>200</v>
      </c>
      <c r="AR6455">
        <v>6010</v>
      </c>
      <c r="AS6455" t="s">
        <v>36394</v>
      </c>
      <c r="AT6455" t="s">
        <v>937</v>
      </c>
      <c r="AU6455">
        <v>209</v>
      </c>
      <c r="AV6455">
        <v>6010</v>
      </c>
      <c r="AW6455" t="s">
        <v>29496</v>
      </c>
      <c r="AX6455" t="s">
        <v>937</v>
      </c>
      <c r="AY6455">
        <v>248</v>
      </c>
      <c r="AZ6455">
        <v>6010</v>
      </c>
      <c r="BA6455" t="s">
        <v>22648</v>
      </c>
      <c r="BB6455" t="s">
        <v>937</v>
      </c>
      <c r="BC6455">
        <v>248</v>
      </c>
      <c r="BD6455">
        <v>6010</v>
      </c>
      <c r="BE6455" t="s">
        <v>15800</v>
      </c>
      <c r="BF6455" t="s">
        <v>937</v>
      </c>
      <c r="BH6455">
        <v>251</v>
      </c>
      <c r="BI6455">
        <v>6010</v>
      </c>
      <c r="BJ6455" t="s">
        <v>9152</v>
      </c>
      <c r="BK6455" t="s">
        <v>937</v>
      </c>
    </row>
    <row r="6456" spans="43:63" x14ac:dyDescent="0.2">
      <c r="AQ6456">
        <v>200</v>
      </c>
      <c r="AR6456">
        <v>6020</v>
      </c>
      <c r="AS6456" t="s">
        <v>36395</v>
      </c>
      <c r="AT6456" t="s">
        <v>937</v>
      </c>
      <c r="AU6456">
        <v>209</v>
      </c>
      <c r="AV6456">
        <v>6020</v>
      </c>
      <c r="AW6456" t="s">
        <v>29497</v>
      </c>
      <c r="AX6456" t="s">
        <v>937</v>
      </c>
      <c r="AY6456">
        <v>248</v>
      </c>
      <c r="AZ6456">
        <v>6020</v>
      </c>
      <c r="BA6456" t="s">
        <v>22649</v>
      </c>
      <c r="BB6456" t="s">
        <v>937</v>
      </c>
      <c r="BC6456">
        <v>248</v>
      </c>
      <c r="BD6456">
        <v>6020</v>
      </c>
      <c r="BE6456" t="s">
        <v>15801</v>
      </c>
      <c r="BF6456" t="s">
        <v>937</v>
      </c>
      <c r="BH6456">
        <v>251</v>
      </c>
      <c r="BI6456">
        <v>6020</v>
      </c>
      <c r="BJ6456" t="s">
        <v>9153</v>
      </c>
      <c r="BK6456" t="s">
        <v>937</v>
      </c>
    </row>
    <row r="6457" spans="43:63" x14ac:dyDescent="0.2">
      <c r="AQ6457">
        <v>200</v>
      </c>
      <c r="AR6457">
        <v>6030</v>
      </c>
      <c r="AS6457" t="s">
        <v>36396</v>
      </c>
      <c r="AT6457" t="s">
        <v>937</v>
      </c>
      <c r="AU6457">
        <v>209</v>
      </c>
      <c r="AV6457">
        <v>6030</v>
      </c>
      <c r="AW6457" t="s">
        <v>29498</v>
      </c>
      <c r="AX6457" t="s">
        <v>937</v>
      </c>
      <c r="AY6457">
        <v>248</v>
      </c>
      <c r="AZ6457">
        <v>6030</v>
      </c>
      <c r="BA6457" t="s">
        <v>22650</v>
      </c>
      <c r="BB6457" t="s">
        <v>937</v>
      </c>
      <c r="BC6457">
        <v>248</v>
      </c>
      <c r="BD6457">
        <v>6030</v>
      </c>
      <c r="BE6457" t="s">
        <v>15802</v>
      </c>
      <c r="BF6457" t="s">
        <v>937</v>
      </c>
      <c r="BH6457">
        <v>251</v>
      </c>
      <c r="BI6457">
        <v>6030</v>
      </c>
      <c r="BJ6457" t="s">
        <v>9154</v>
      </c>
      <c r="BK6457" t="s">
        <v>937</v>
      </c>
    </row>
    <row r="6458" spans="43:63" x14ac:dyDescent="0.2">
      <c r="AQ6458">
        <v>200</v>
      </c>
      <c r="AR6458">
        <v>6040</v>
      </c>
      <c r="AS6458" t="s">
        <v>36397</v>
      </c>
      <c r="AT6458" t="s">
        <v>937</v>
      </c>
      <c r="AU6458">
        <v>209</v>
      </c>
      <c r="AV6458">
        <v>6040</v>
      </c>
      <c r="AW6458" t="s">
        <v>29499</v>
      </c>
      <c r="AX6458" t="s">
        <v>937</v>
      </c>
      <c r="AY6458">
        <v>248</v>
      </c>
      <c r="AZ6458">
        <v>6040</v>
      </c>
      <c r="BA6458" t="s">
        <v>22651</v>
      </c>
      <c r="BB6458" t="s">
        <v>937</v>
      </c>
      <c r="BC6458">
        <v>248</v>
      </c>
      <c r="BD6458">
        <v>6040</v>
      </c>
      <c r="BE6458" t="s">
        <v>15803</v>
      </c>
      <c r="BF6458" t="s">
        <v>937</v>
      </c>
      <c r="BH6458">
        <v>251</v>
      </c>
      <c r="BI6458">
        <v>6040</v>
      </c>
      <c r="BJ6458" t="s">
        <v>9155</v>
      </c>
      <c r="BK6458" t="s">
        <v>937</v>
      </c>
    </row>
    <row r="6459" spans="43:63" x14ac:dyDescent="0.2">
      <c r="AQ6459">
        <v>200</v>
      </c>
      <c r="AR6459">
        <v>6070</v>
      </c>
      <c r="AS6459" t="s">
        <v>36398</v>
      </c>
      <c r="AT6459" t="s">
        <v>937</v>
      </c>
      <c r="AU6459">
        <v>209</v>
      </c>
      <c r="AV6459">
        <v>6070</v>
      </c>
      <c r="AW6459" t="s">
        <v>29500</v>
      </c>
      <c r="AX6459" t="s">
        <v>937</v>
      </c>
      <c r="AY6459">
        <v>248</v>
      </c>
      <c r="AZ6459">
        <v>6070</v>
      </c>
      <c r="BA6459" t="s">
        <v>22652</v>
      </c>
      <c r="BB6459" t="s">
        <v>937</v>
      </c>
      <c r="BC6459">
        <v>248</v>
      </c>
      <c r="BD6459">
        <v>6070</v>
      </c>
      <c r="BE6459" t="s">
        <v>15804</v>
      </c>
      <c r="BF6459" t="s">
        <v>937</v>
      </c>
      <c r="BH6459">
        <v>251</v>
      </c>
      <c r="BI6459">
        <v>6070</v>
      </c>
      <c r="BJ6459" t="s">
        <v>9156</v>
      </c>
      <c r="BK6459" t="s">
        <v>937</v>
      </c>
    </row>
    <row r="6460" spans="43:63" x14ac:dyDescent="0.2">
      <c r="AQ6460">
        <v>200</v>
      </c>
      <c r="AR6460">
        <v>6080</v>
      </c>
      <c r="AS6460" t="s">
        <v>36399</v>
      </c>
      <c r="AT6460" t="s">
        <v>937</v>
      </c>
      <c r="AU6460">
        <v>209</v>
      </c>
      <c r="AV6460">
        <v>6080</v>
      </c>
      <c r="AW6460" t="s">
        <v>29501</v>
      </c>
      <c r="AX6460" t="s">
        <v>937</v>
      </c>
      <c r="AY6460">
        <v>248</v>
      </c>
      <c r="AZ6460">
        <v>6080</v>
      </c>
      <c r="BA6460" t="s">
        <v>22653</v>
      </c>
      <c r="BB6460" t="s">
        <v>937</v>
      </c>
      <c r="BC6460">
        <v>248</v>
      </c>
      <c r="BD6460">
        <v>6080</v>
      </c>
      <c r="BE6460" t="s">
        <v>15805</v>
      </c>
      <c r="BF6460" t="s">
        <v>937</v>
      </c>
      <c r="BH6460">
        <v>251</v>
      </c>
      <c r="BI6460">
        <v>6080</v>
      </c>
      <c r="BJ6460" t="s">
        <v>9157</v>
      </c>
      <c r="BK6460" t="s">
        <v>937</v>
      </c>
    </row>
    <row r="6461" spans="43:63" x14ac:dyDescent="0.2">
      <c r="AQ6461">
        <v>200</v>
      </c>
      <c r="AR6461">
        <v>6090</v>
      </c>
      <c r="AS6461" t="s">
        <v>36400</v>
      </c>
      <c r="AT6461" t="s">
        <v>937</v>
      </c>
      <c r="AU6461">
        <v>209</v>
      </c>
      <c r="AV6461">
        <v>6090</v>
      </c>
      <c r="AW6461" t="s">
        <v>29502</v>
      </c>
      <c r="AX6461" t="s">
        <v>937</v>
      </c>
      <c r="AY6461">
        <v>248</v>
      </c>
      <c r="AZ6461">
        <v>6090</v>
      </c>
      <c r="BA6461" t="s">
        <v>22654</v>
      </c>
      <c r="BB6461" t="s">
        <v>937</v>
      </c>
      <c r="BC6461">
        <v>248</v>
      </c>
      <c r="BD6461">
        <v>6090</v>
      </c>
      <c r="BE6461" t="s">
        <v>15806</v>
      </c>
      <c r="BF6461" t="s">
        <v>937</v>
      </c>
      <c r="BH6461">
        <v>251</v>
      </c>
      <c r="BI6461">
        <v>6090</v>
      </c>
      <c r="BJ6461" t="s">
        <v>9158</v>
      </c>
      <c r="BK6461" t="s">
        <v>937</v>
      </c>
    </row>
    <row r="6462" spans="43:63" x14ac:dyDescent="0.2">
      <c r="AQ6462">
        <v>200</v>
      </c>
      <c r="AR6462">
        <v>6100</v>
      </c>
      <c r="AS6462" t="s">
        <v>36401</v>
      </c>
      <c r="AT6462" t="s">
        <v>937</v>
      </c>
      <c r="AU6462">
        <v>209</v>
      </c>
      <c r="AV6462">
        <v>6100</v>
      </c>
      <c r="AW6462" t="s">
        <v>29503</v>
      </c>
      <c r="AX6462" t="s">
        <v>937</v>
      </c>
      <c r="AY6462">
        <v>248</v>
      </c>
      <c r="AZ6462">
        <v>6100</v>
      </c>
      <c r="BA6462" t="s">
        <v>22655</v>
      </c>
      <c r="BB6462" t="s">
        <v>937</v>
      </c>
      <c r="BC6462">
        <v>248</v>
      </c>
      <c r="BD6462">
        <v>6100</v>
      </c>
      <c r="BE6462" t="s">
        <v>15807</v>
      </c>
      <c r="BF6462" t="s">
        <v>937</v>
      </c>
      <c r="BH6462">
        <v>251</v>
      </c>
      <c r="BI6462">
        <v>6100</v>
      </c>
      <c r="BJ6462" t="s">
        <v>9159</v>
      </c>
      <c r="BK6462" t="s">
        <v>937</v>
      </c>
    </row>
    <row r="6463" spans="43:63" x14ac:dyDescent="0.2">
      <c r="AQ6463">
        <v>200</v>
      </c>
      <c r="AR6463">
        <v>6101</v>
      </c>
      <c r="AS6463" t="s">
        <v>36402</v>
      </c>
      <c r="AT6463" t="s">
        <v>937</v>
      </c>
      <c r="AU6463">
        <v>209</v>
      </c>
      <c r="AV6463">
        <v>6101</v>
      </c>
      <c r="AW6463" t="s">
        <v>29504</v>
      </c>
      <c r="AX6463" t="s">
        <v>937</v>
      </c>
      <c r="AY6463">
        <v>248</v>
      </c>
      <c r="AZ6463">
        <v>6101</v>
      </c>
      <c r="BA6463" t="s">
        <v>22656</v>
      </c>
      <c r="BB6463" t="s">
        <v>937</v>
      </c>
      <c r="BC6463">
        <v>248</v>
      </c>
      <c r="BD6463">
        <v>6101</v>
      </c>
      <c r="BE6463" t="s">
        <v>15808</v>
      </c>
      <c r="BF6463" t="s">
        <v>937</v>
      </c>
      <c r="BH6463">
        <v>251</v>
      </c>
      <c r="BI6463">
        <v>6101</v>
      </c>
      <c r="BJ6463" t="s">
        <v>9160</v>
      </c>
      <c r="BK6463" t="s">
        <v>937</v>
      </c>
    </row>
    <row r="6464" spans="43:63" x14ac:dyDescent="0.2">
      <c r="AQ6464">
        <v>200</v>
      </c>
      <c r="AR6464">
        <v>6110</v>
      </c>
      <c r="AS6464" t="s">
        <v>36403</v>
      </c>
      <c r="AT6464" t="s">
        <v>937</v>
      </c>
      <c r="AU6464">
        <v>209</v>
      </c>
      <c r="AV6464">
        <v>6110</v>
      </c>
      <c r="AW6464" t="s">
        <v>29505</v>
      </c>
      <c r="AX6464" t="s">
        <v>937</v>
      </c>
      <c r="AY6464">
        <v>248</v>
      </c>
      <c r="AZ6464">
        <v>6110</v>
      </c>
      <c r="BA6464" t="s">
        <v>22657</v>
      </c>
      <c r="BB6464" t="s">
        <v>937</v>
      </c>
      <c r="BC6464">
        <v>248</v>
      </c>
      <c r="BD6464">
        <v>6110</v>
      </c>
      <c r="BE6464" t="s">
        <v>15809</v>
      </c>
      <c r="BF6464" t="s">
        <v>937</v>
      </c>
      <c r="BH6464">
        <v>251</v>
      </c>
      <c r="BI6464">
        <v>6110</v>
      </c>
      <c r="BJ6464" t="s">
        <v>9161</v>
      </c>
      <c r="BK6464" t="s">
        <v>937</v>
      </c>
    </row>
    <row r="6465" spans="43:63" x14ac:dyDescent="0.2">
      <c r="AQ6465">
        <v>200</v>
      </c>
      <c r="AR6465">
        <v>6130</v>
      </c>
      <c r="AS6465" t="s">
        <v>36404</v>
      </c>
      <c r="AT6465" t="s">
        <v>937</v>
      </c>
      <c r="AU6465">
        <v>209</v>
      </c>
      <c r="AV6465">
        <v>6130</v>
      </c>
      <c r="AW6465" t="s">
        <v>29506</v>
      </c>
      <c r="AX6465" t="s">
        <v>937</v>
      </c>
      <c r="AY6465">
        <v>248</v>
      </c>
      <c r="AZ6465">
        <v>6130</v>
      </c>
      <c r="BA6465" t="s">
        <v>22658</v>
      </c>
      <c r="BB6465" t="s">
        <v>937</v>
      </c>
      <c r="BC6465">
        <v>248</v>
      </c>
      <c r="BD6465">
        <v>6130</v>
      </c>
      <c r="BE6465" t="s">
        <v>15810</v>
      </c>
      <c r="BF6465" t="s">
        <v>937</v>
      </c>
      <c r="BH6465">
        <v>251</v>
      </c>
      <c r="BI6465">
        <v>6130</v>
      </c>
      <c r="BJ6465" t="s">
        <v>9162</v>
      </c>
      <c r="BK6465" t="s">
        <v>937</v>
      </c>
    </row>
    <row r="6466" spans="43:63" x14ac:dyDescent="0.2">
      <c r="AQ6466">
        <v>200</v>
      </c>
      <c r="AR6466">
        <v>6131</v>
      </c>
      <c r="AS6466" t="s">
        <v>36405</v>
      </c>
      <c r="AT6466" t="s">
        <v>937</v>
      </c>
      <c r="AU6466">
        <v>209</v>
      </c>
      <c r="AV6466">
        <v>6131</v>
      </c>
      <c r="AW6466" t="s">
        <v>29507</v>
      </c>
      <c r="AX6466" t="s">
        <v>937</v>
      </c>
      <c r="AY6466">
        <v>248</v>
      </c>
      <c r="AZ6466">
        <v>6131</v>
      </c>
      <c r="BA6466" t="s">
        <v>22659</v>
      </c>
      <c r="BB6466" t="s">
        <v>937</v>
      </c>
      <c r="BC6466">
        <v>248</v>
      </c>
      <c r="BD6466">
        <v>6131</v>
      </c>
      <c r="BE6466" t="s">
        <v>15811</v>
      </c>
      <c r="BF6466" t="s">
        <v>937</v>
      </c>
      <c r="BH6466">
        <v>251</v>
      </c>
      <c r="BI6466">
        <v>6131</v>
      </c>
      <c r="BJ6466" t="s">
        <v>9163</v>
      </c>
      <c r="BK6466" t="s">
        <v>937</v>
      </c>
    </row>
    <row r="6467" spans="43:63" x14ac:dyDescent="0.2">
      <c r="AQ6467">
        <v>200</v>
      </c>
      <c r="AR6467">
        <v>6140</v>
      </c>
      <c r="AS6467" t="s">
        <v>36406</v>
      </c>
      <c r="AT6467" t="s">
        <v>937</v>
      </c>
      <c r="AU6467">
        <v>209</v>
      </c>
      <c r="AV6467">
        <v>6140</v>
      </c>
      <c r="AW6467" t="s">
        <v>29508</v>
      </c>
      <c r="AX6467" t="s">
        <v>937</v>
      </c>
      <c r="AY6467">
        <v>248</v>
      </c>
      <c r="AZ6467">
        <v>6140</v>
      </c>
      <c r="BA6467" t="s">
        <v>22660</v>
      </c>
      <c r="BB6467" t="s">
        <v>937</v>
      </c>
      <c r="BC6467">
        <v>248</v>
      </c>
      <c r="BD6467">
        <v>6140</v>
      </c>
      <c r="BE6467" t="s">
        <v>15812</v>
      </c>
      <c r="BF6467" t="s">
        <v>937</v>
      </c>
      <c r="BH6467">
        <v>251</v>
      </c>
      <c r="BI6467">
        <v>6140</v>
      </c>
      <c r="BJ6467" t="s">
        <v>9164</v>
      </c>
      <c r="BK6467" t="s">
        <v>937</v>
      </c>
    </row>
    <row r="6468" spans="43:63" x14ac:dyDescent="0.2">
      <c r="AQ6468">
        <v>200</v>
      </c>
      <c r="AR6468">
        <v>6150</v>
      </c>
      <c r="AS6468" t="s">
        <v>36407</v>
      </c>
      <c r="AT6468" t="s">
        <v>937</v>
      </c>
      <c r="AU6468">
        <v>209</v>
      </c>
      <c r="AV6468">
        <v>6150</v>
      </c>
      <c r="AW6468" t="s">
        <v>29509</v>
      </c>
      <c r="AX6468" t="s">
        <v>937</v>
      </c>
      <c r="AY6468">
        <v>248</v>
      </c>
      <c r="AZ6468">
        <v>6150</v>
      </c>
      <c r="BA6468" t="s">
        <v>22661</v>
      </c>
      <c r="BB6468" t="s">
        <v>937</v>
      </c>
      <c r="BC6468">
        <v>248</v>
      </c>
      <c r="BD6468">
        <v>6150</v>
      </c>
      <c r="BE6468" t="s">
        <v>15813</v>
      </c>
      <c r="BF6468" t="s">
        <v>937</v>
      </c>
      <c r="BH6468">
        <v>251</v>
      </c>
      <c r="BI6468">
        <v>6150</v>
      </c>
      <c r="BJ6468" t="s">
        <v>9165</v>
      </c>
      <c r="BK6468" t="s">
        <v>937</v>
      </c>
    </row>
    <row r="6469" spans="43:63" x14ac:dyDescent="0.2">
      <c r="AQ6469">
        <v>200</v>
      </c>
      <c r="AR6469">
        <v>6160</v>
      </c>
      <c r="AS6469" t="s">
        <v>36408</v>
      </c>
      <c r="AT6469" t="s">
        <v>937</v>
      </c>
      <c r="AU6469">
        <v>209</v>
      </c>
      <c r="AV6469">
        <v>6160</v>
      </c>
      <c r="AW6469" t="s">
        <v>29510</v>
      </c>
      <c r="AX6469" t="s">
        <v>937</v>
      </c>
      <c r="AY6469">
        <v>248</v>
      </c>
      <c r="AZ6469">
        <v>6160</v>
      </c>
      <c r="BA6469" t="s">
        <v>22662</v>
      </c>
      <c r="BB6469" t="s">
        <v>937</v>
      </c>
      <c r="BC6469">
        <v>248</v>
      </c>
      <c r="BD6469">
        <v>6160</v>
      </c>
      <c r="BE6469" t="s">
        <v>15814</v>
      </c>
      <c r="BF6469" t="s">
        <v>937</v>
      </c>
      <c r="BH6469">
        <v>251</v>
      </c>
      <c r="BI6469">
        <v>6160</v>
      </c>
      <c r="BJ6469" t="s">
        <v>9166</v>
      </c>
      <c r="BK6469" t="s">
        <v>937</v>
      </c>
    </row>
    <row r="6470" spans="43:63" x14ac:dyDescent="0.2">
      <c r="AQ6470">
        <v>200</v>
      </c>
      <c r="AR6470">
        <v>6170</v>
      </c>
      <c r="AS6470" t="s">
        <v>36409</v>
      </c>
      <c r="AT6470" t="s">
        <v>937</v>
      </c>
      <c r="AU6470">
        <v>209</v>
      </c>
      <c r="AV6470">
        <v>6170</v>
      </c>
      <c r="AW6470" t="s">
        <v>29511</v>
      </c>
      <c r="AX6470" t="s">
        <v>937</v>
      </c>
      <c r="AY6470">
        <v>248</v>
      </c>
      <c r="AZ6470">
        <v>6170</v>
      </c>
      <c r="BA6470" t="s">
        <v>22663</v>
      </c>
      <c r="BB6470" t="s">
        <v>937</v>
      </c>
      <c r="BC6470">
        <v>248</v>
      </c>
      <c r="BD6470">
        <v>6170</v>
      </c>
      <c r="BE6470" t="s">
        <v>15815</v>
      </c>
      <c r="BF6470" t="s">
        <v>937</v>
      </c>
      <c r="BH6470">
        <v>251</v>
      </c>
      <c r="BI6470">
        <v>6170</v>
      </c>
      <c r="BJ6470" t="s">
        <v>9167</v>
      </c>
      <c r="BK6470" t="s">
        <v>937</v>
      </c>
    </row>
    <row r="6471" spans="43:63" x14ac:dyDescent="0.2">
      <c r="AQ6471">
        <v>200</v>
      </c>
      <c r="AR6471">
        <v>6180</v>
      </c>
      <c r="AS6471" t="s">
        <v>36410</v>
      </c>
      <c r="AT6471" t="s">
        <v>937</v>
      </c>
      <c r="AU6471">
        <v>209</v>
      </c>
      <c r="AV6471">
        <v>6180</v>
      </c>
      <c r="AW6471" t="s">
        <v>29512</v>
      </c>
      <c r="AX6471" t="s">
        <v>937</v>
      </c>
      <c r="AY6471">
        <v>248</v>
      </c>
      <c r="AZ6471">
        <v>6180</v>
      </c>
      <c r="BA6471" t="s">
        <v>22664</v>
      </c>
      <c r="BB6471" t="s">
        <v>937</v>
      </c>
      <c r="BC6471">
        <v>248</v>
      </c>
      <c r="BD6471">
        <v>6180</v>
      </c>
      <c r="BE6471" t="s">
        <v>15816</v>
      </c>
      <c r="BF6471" t="s">
        <v>937</v>
      </c>
      <c r="BH6471">
        <v>251</v>
      </c>
      <c r="BI6471">
        <v>6180</v>
      </c>
      <c r="BJ6471" t="s">
        <v>9168</v>
      </c>
      <c r="BK6471" t="s">
        <v>937</v>
      </c>
    </row>
    <row r="6472" spans="43:63" x14ac:dyDescent="0.2">
      <c r="AQ6472">
        <v>200</v>
      </c>
      <c r="AR6472">
        <v>6190</v>
      </c>
      <c r="AS6472" t="s">
        <v>36411</v>
      </c>
      <c r="AT6472" t="s">
        <v>937</v>
      </c>
      <c r="AU6472">
        <v>209</v>
      </c>
      <c r="AV6472">
        <v>6190</v>
      </c>
      <c r="AW6472" t="s">
        <v>29513</v>
      </c>
      <c r="AX6472" t="s">
        <v>937</v>
      </c>
      <c r="AY6472">
        <v>248</v>
      </c>
      <c r="AZ6472">
        <v>6190</v>
      </c>
      <c r="BA6472" t="s">
        <v>22665</v>
      </c>
      <c r="BB6472" t="s">
        <v>937</v>
      </c>
      <c r="BC6472">
        <v>248</v>
      </c>
      <c r="BD6472">
        <v>6190</v>
      </c>
      <c r="BE6472" t="s">
        <v>15817</v>
      </c>
      <c r="BF6472" t="s">
        <v>937</v>
      </c>
      <c r="BH6472">
        <v>251</v>
      </c>
      <c r="BI6472">
        <v>6190</v>
      </c>
      <c r="BJ6472" t="s">
        <v>9169</v>
      </c>
      <c r="BK6472" t="s">
        <v>937</v>
      </c>
    </row>
    <row r="6473" spans="43:63" x14ac:dyDescent="0.2">
      <c r="AQ6473">
        <v>200</v>
      </c>
      <c r="AR6473">
        <v>6200</v>
      </c>
      <c r="AS6473" t="s">
        <v>36412</v>
      </c>
      <c r="AT6473" t="s">
        <v>937</v>
      </c>
      <c r="AU6473">
        <v>209</v>
      </c>
      <c r="AV6473">
        <v>6200</v>
      </c>
      <c r="AW6473" t="s">
        <v>29514</v>
      </c>
      <c r="AX6473" t="s">
        <v>937</v>
      </c>
      <c r="AY6473">
        <v>248</v>
      </c>
      <c r="AZ6473">
        <v>6200</v>
      </c>
      <c r="BA6473" t="s">
        <v>22666</v>
      </c>
      <c r="BB6473" t="s">
        <v>937</v>
      </c>
      <c r="BC6473">
        <v>248</v>
      </c>
      <c r="BD6473">
        <v>6200</v>
      </c>
      <c r="BE6473" t="s">
        <v>15818</v>
      </c>
      <c r="BF6473" t="s">
        <v>937</v>
      </c>
      <c r="BH6473">
        <v>251</v>
      </c>
      <c r="BI6473">
        <v>6200</v>
      </c>
      <c r="BJ6473" t="s">
        <v>9170</v>
      </c>
      <c r="BK6473" t="s">
        <v>937</v>
      </c>
    </row>
    <row r="6474" spans="43:63" x14ac:dyDescent="0.2">
      <c r="AQ6474">
        <v>200</v>
      </c>
      <c r="AR6474">
        <v>6210</v>
      </c>
      <c r="AS6474" t="s">
        <v>36413</v>
      </c>
      <c r="AT6474" t="s">
        <v>936</v>
      </c>
      <c r="AU6474">
        <v>209</v>
      </c>
      <c r="AV6474">
        <v>6210</v>
      </c>
      <c r="AW6474" t="s">
        <v>29515</v>
      </c>
      <c r="AX6474" t="s">
        <v>936</v>
      </c>
      <c r="AY6474">
        <v>248</v>
      </c>
      <c r="AZ6474">
        <v>6210</v>
      </c>
      <c r="BA6474" t="s">
        <v>22667</v>
      </c>
      <c r="BB6474" t="s">
        <v>936</v>
      </c>
      <c r="BC6474">
        <v>248</v>
      </c>
      <c r="BD6474">
        <v>6210</v>
      </c>
      <c r="BE6474" t="s">
        <v>15819</v>
      </c>
      <c r="BF6474" t="s">
        <v>936</v>
      </c>
      <c r="BH6474">
        <v>251</v>
      </c>
      <c r="BI6474">
        <v>6210</v>
      </c>
      <c r="BJ6474" t="s">
        <v>9171</v>
      </c>
      <c r="BK6474" t="s">
        <v>936</v>
      </c>
    </row>
    <row r="6475" spans="43:63" x14ac:dyDescent="0.2">
      <c r="AQ6475">
        <v>200</v>
      </c>
      <c r="AR6475">
        <v>6240</v>
      </c>
      <c r="AS6475" t="s">
        <v>36414</v>
      </c>
      <c r="AT6475" t="s">
        <v>937</v>
      </c>
      <c r="AU6475">
        <v>209</v>
      </c>
      <c r="AV6475">
        <v>6240</v>
      </c>
      <c r="AW6475" t="s">
        <v>29516</v>
      </c>
      <c r="AX6475" t="s">
        <v>937</v>
      </c>
      <c r="AY6475">
        <v>248</v>
      </c>
      <c r="AZ6475">
        <v>6240</v>
      </c>
      <c r="BA6475" t="s">
        <v>22668</v>
      </c>
      <c r="BB6475" t="s">
        <v>937</v>
      </c>
      <c r="BC6475">
        <v>248</v>
      </c>
      <c r="BD6475">
        <v>6240</v>
      </c>
      <c r="BE6475" t="s">
        <v>15820</v>
      </c>
      <c r="BF6475" t="s">
        <v>937</v>
      </c>
      <c r="BH6475">
        <v>251</v>
      </c>
      <c r="BI6475">
        <v>6240</v>
      </c>
      <c r="BJ6475" t="s">
        <v>9172</v>
      </c>
      <c r="BK6475" t="s">
        <v>937</v>
      </c>
    </row>
    <row r="6476" spans="43:63" x14ac:dyDescent="0.2">
      <c r="AQ6476">
        <v>200</v>
      </c>
      <c r="AR6476">
        <v>6250</v>
      </c>
      <c r="AS6476" t="s">
        <v>36415</v>
      </c>
      <c r="AT6476" t="s">
        <v>937</v>
      </c>
      <c r="AU6476">
        <v>209</v>
      </c>
      <c r="AV6476">
        <v>6250</v>
      </c>
      <c r="AW6476" t="s">
        <v>29517</v>
      </c>
      <c r="AX6476" t="s">
        <v>937</v>
      </c>
      <c r="AY6476">
        <v>248</v>
      </c>
      <c r="AZ6476">
        <v>6250</v>
      </c>
      <c r="BA6476" t="s">
        <v>22669</v>
      </c>
      <c r="BB6476" t="s">
        <v>937</v>
      </c>
      <c r="BC6476">
        <v>248</v>
      </c>
      <c r="BD6476">
        <v>6250</v>
      </c>
      <c r="BE6476" t="s">
        <v>15821</v>
      </c>
      <c r="BF6476" t="s">
        <v>937</v>
      </c>
      <c r="BH6476">
        <v>251</v>
      </c>
      <c r="BI6476">
        <v>6250</v>
      </c>
      <c r="BJ6476" t="s">
        <v>9173</v>
      </c>
      <c r="BK6476" t="s">
        <v>937</v>
      </c>
    </row>
    <row r="6477" spans="43:63" x14ac:dyDescent="0.2">
      <c r="AQ6477">
        <v>200</v>
      </c>
      <c r="AR6477">
        <v>6256</v>
      </c>
      <c r="AS6477" t="s">
        <v>36416</v>
      </c>
      <c r="AT6477" t="s">
        <v>937</v>
      </c>
      <c r="AU6477">
        <v>209</v>
      </c>
      <c r="AV6477">
        <v>6256</v>
      </c>
      <c r="AW6477" t="s">
        <v>29518</v>
      </c>
      <c r="AX6477" t="s">
        <v>937</v>
      </c>
      <c r="AY6477">
        <v>248</v>
      </c>
      <c r="AZ6477">
        <v>6256</v>
      </c>
      <c r="BA6477" t="s">
        <v>22670</v>
      </c>
      <c r="BB6477" t="s">
        <v>937</v>
      </c>
      <c r="BC6477">
        <v>248</v>
      </c>
      <c r="BD6477">
        <v>6256</v>
      </c>
      <c r="BE6477" t="s">
        <v>15822</v>
      </c>
      <c r="BF6477" t="s">
        <v>937</v>
      </c>
      <c r="BH6477">
        <v>251</v>
      </c>
      <c r="BI6477">
        <v>6256</v>
      </c>
      <c r="BJ6477" t="s">
        <v>9174</v>
      </c>
      <c r="BK6477" t="s">
        <v>937</v>
      </c>
    </row>
    <row r="6478" spans="43:63" x14ac:dyDescent="0.2">
      <c r="AQ6478">
        <v>200</v>
      </c>
      <c r="AR6478">
        <v>6260</v>
      </c>
      <c r="AS6478" t="s">
        <v>36417</v>
      </c>
      <c r="AT6478" t="s">
        <v>937</v>
      </c>
      <c r="AU6478">
        <v>209</v>
      </c>
      <c r="AV6478">
        <v>6260</v>
      </c>
      <c r="AW6478" t="s">
        <v>29519</v>
      </c>
      <c r="AX6478" t="s">
        <v>937</v>
      </c>
      <c r="AY6478">
        <v>248</v>
      </c>
      <c r="AZ6478">
        <v>6260</v>
      </c>
      <c r="BA6478" t="s">
        <v>22671</v>
      </c>
      <c r="BB6478" t="s">
        <v>937</v>
      </c>
      <c r="BC6478">
        <v>248</v>
      </c>
      <c r="BD6478">
        <v>6260</v>
      </c>
      <c r="BE6478" t="s">
        <v>15823</v>
      </c>
      <c r="BF6478" t="s">
        <v>937</v>
      </c>
      <c r="BH6478">
        <v>251</v>
      </c>
      <c r="BI6478">
        <v>6260</v>
      </c>
      <c r="BJ6478" t="s">
        <v>9175</v>
      </c>
      <c r="BK6478" t="s">
        <v>937</v>
      </c>
    </row>
    <row r="6479" spans="43:63" x14ac:dyDescent="0.2">
      <c r="AQ6479">
        <v>200</v>
      </c>
      <c r="AR6479">
        <v>6270</v>
      </c>
      <c r="AS6479" t="s">
        <v>36418</v>
      </c>
      <c r="AT6479" t="s">
        <v>937</v>
      </c>
      <c r="AU6479">
        <v>209</v>
      </c>
      <c r="AV6479">
        <v>6270</v>
      </c>
      <c r="AW6479" t="s">
        <v>29520</v>
      </c>
      <c r="AX6479" t="s">
        <v>937</v>
      </c>
      <c r="AY6479">
        <v>248</v>
      </c>
      <c r="AZ6479">
        <v>6270</v>
      </c>
      <c r="BA6479" t="s">
        <v>22672</v>
      </c>
      <c r="BB6479" t="s">
        <v>937</v>
      </c>
      <c r="BC6479">
        <v>248</v>
      </c>
      <c r="BD6479">
        <v>6270</v>
      </c>
      <c r="BE6479" t="s">
        <v>15824</v>
      </c>
      <c r="BF6479" t="s">
        <v>937</v>
      </c>
      <c r="BH6479">
        <v>251</v>
      </c>
      <c r="BI6479">
        <v>6270</v>
      </c>
      <c r="BJ6479" t="s">
        <v>9176</v>
      </c>
      <c r="BK6479" t="s">
        <v>937</v>
      </c>
    </row>
    <row r="6480" spans="43:63" x14ac:dyDescent="0.2">
      <c r="AQ6480">
        <v>200</v>
      </c>
      <c r="AR6480">
        <v>6280</v>
      </c>
      <c r="AS6480" t="s">
        <v>36419</v>
      </c>
      <c r="AT6480" t="s">
        <v>937</v>
      </c>
      <c r="AU6480">
        <v>209</v>
      </c>
      <c r="AV6480">
        <v>6280</v>
      </c>
      <c r="AW6480" t="s">
        <v>29521</v>
      </c>
      <c r="AX6480" t="s">
        <v>937</v>
      </c>
      <c r="AY6480">
        <v>248</v>
      </c>
      <c r="AZ6480">
        <v>6280</v>
      </c>
      <c r="BA6480" t="s">
        <v>22673</v>
      </c>
      <c r="BB6480" t="s">
        <v>937</v>
      </c>
      <c r="BC6480">
        <v>248</v>
      </c>
      <c r="BD6480">
        <v>6280</v>
      </c>
      <c r="BE6480" t="s">
        <v>15825</v>
      </c>
      <c r="BF6480" t="s">
        <v>937</v>
      </c>
      <c r="BH6480">
        <v>251</v>
      </c>
      <c r="BI6480">
        <v>6280</v>
      </c>
      <c r="BJ6480" t="s">
        <v>9177</v>
      </c>
      <c r="BK6480" t="s">
        <v>937</v>
      </c>
    </row>
    <row r="6481" spans="43:63" x14ac:dyDescent="0.2">
      <c r="AQ6481">
        <v>200</v>
      </c>
      <c r="AR6481">
        <v>6290</v>
      </c>
      <c r="AS6481" t="s">
        <v>36420</v>
      </c>
      <c r="AT6481" t="s">
        <v>937</v>
      </c>
      <c r="AU6481">
        <v>209</v>
      </c>
      <c r="AV6481">
        <v>6290</v>
      </c>
      <c r="AW6481" t="s">
        <v>29522</v>
      </c>
      <c r="AX6481" t="s">
        <v>937</v>
      </c>
      <c r="AY6481">
        <v>248</v>
      </c>
      <c r="AZ6481">
        <v>6290</v>
      </c>
      <c r="BA6481" t="s">
        <v>22674</v>
      </c>
      <c r="BB6481" t="s">
        <v>937</v>
      </c>
      <c r="BC6481">
        <v>248</v>
      </c>
      <c r="BD6481">
        <v>6290</v>
      </c>
      <c r="BE6481" t="s">
        <v>15826</v>
      </c>
      <c r="BF6481" t="s">
        <v>937</v>
      </c>
      <c r="BH6481">
        <v>251</v>
      </c>
      <c r="BI6481">
        <v>6290</v>
      </c>
      <c r="BJ6481" t="s">
        <v>9178</v>
      </c>
      <c r="BK6481" t="s">
        <v>937</v>
      </c>
    </row>
    <row r="6482" spans="43:63" x14ac:dyDescent="0.2">
      <c r="AQ6482">
        <v>200</v>
      </c>
      <c r="AR6482">
        <v>6300</v>
      </c>
      <c r="AS6482" t="s">
        <v>36421</v>
      </c>
      <c r="AT6482" t="s">
        <v>936</v>
      </c>
      <c r="AU6482">
        <v>209</v>
      </c>
      <c r="AV6482">
        <v>6300</v>
      </c>
      <c r="AW6482" t="s">
        <v>29523</v>
      </c>
      <c r="AX6482" t="s">
        <v>936</v>
      </c>
      <c r="AY6482">
        <v>248</v>
      </c>
      <c r="AZ6482">
        <v>6300</v>
      </c>
      <c r="BA6482" t="s">
        <v>22675</v>
      </c>
      <c r="BB6482" t="s">
        <v>936</v>
      </c>
      <c r="BC6482">
        <v>248</v>
      </c>
      <c r="BD6482">
        <v>6300</v>
      </c>
      <c r="BE6482" t="s">
        <v>15827</v>
      </c>
      <c r="BF6482" t="s">
        <v>936</v>
      </c>
      <c r="BH6482">
        <v>251</v>
      </c>
      <c r="BI6482">
        <v>6300</v>
      </c>
      <c r="BJ6482" t="s">
        <v>9179</v>
      </c>
      <c r="BK6482" t="s">
        <v>936</v>
      </c>
    </row>
    <row r="6483" spans="43:63" x14ac:dyDescent="0.2">
      <c r="AQ6483">
        <v>200</v>
      </c>
      <c r="AR6483">
        <v>6310</v>
      </c>
      <c r="AS6483" t="s">
        <v>36422</v>
      </c>
      <c r="AT6483" t="s">
        <v>937</v>
      </c>
      <c r="AU6483">
        <v>209</v>
      </c>
      <c r="AV6483">
        <v>6310</v>
      </c>
      <c r="AW6483" t="s">
        <v>29524</v>
      </c>
      <c r="AX6483" t="s">
        <v>937</v>
      </c>
      <c r="AY6483">
        <v>248</v>
      </c>
      <c r="AZ6483">
        <v>6310</v>
      </c>
      <c r="BA6483" t="s">
        <v>22676</v>
      </c>
      <c r="BB6483" t="s">
        <v>937</v>
      </c>
      <c r="BC6483">
        <v>248</v>
      </c>
      <c r="BD6483">
        <v>6310</v>
      </c>
      <c r="BE6483" t="s">
        <v>15828</v>
      </c>
      <c r="BF6483" t="s">
        <v>937</v>
      </c>
      <c r="BH6483">
        <v>251</v>
      </c>
      <c r="BI6483">
        <v>6310</v>
      </c>
      <c r="BJ6483" t="s">
        <v>9180</v>
      </c>
      <c r="BK6483" t="s">
        <v>937</v>
      </c>
    </row>
    <row r="6484" spans="43:63" x14ac:dyDescent="0.2">
      <c r="AQ6484">
        <v>200</v>
      </c>
      <c r="AR6484">
        <v>6320</v>
      </c>
      <c r="AS6484" t="s">
        <v>36423</v>
      </c>
      <c r="AT6484" t="s">
        <v>937</v>
      </c>
      <c r="AU6484">
        <v>209</v>
      </c>
      <c r="AV6484">
        <v>6320</v>
      </c>
      <c r="AW6484" t="s">
        <v>29525</v>
      </c>
      <c r="AX6484" t="s">
        <v>937</v>
      </c>
      <c r="AY6484">
        <v>248</v>
      </c>
      <c r="AZ6484">
        <v>6320</v>
      </c>
      <c r="BA6484" t="s">
        <v>22677</v>
      </c>
      <c r="BB6484" t="s">
        <v>937</v>
      </c>
      <c r="BC6484">
        <v>248</v>
      </c>
      <c r="BD6484">
        <v>6320</v>
      </c>
      <c r="BE6484" t="s">
        <v>15829</v>
      </c>
      <c r="BF6484" t="s">
        <v>937</v>
      </c>
      <c r="BH6484">
        <v>251</v>
      </c>
      <c r="BI6484">
        <v>6320</v>
      </c>
      <c r="BJ6484" t="s">
        <v>9181</v>
      </c>
      <c r="BK6484" t="s">
        <v>937</v>
      </c>
    </row>
    <row r="6485" spans="43:63" x14ac:dyDescent="0.2">
      <c r="AQ6485">
        <v>200</v>
      </c>
      <c r="AR6485">
        <v>6330</v>
      </c>
      <c r="AS6485" t="s">
        <v>36424</v>
      </c>
      <c r="AT6485" t="s">
        <v>937</v>
      </c>
      <c r="AU6485">
        <v>209</v>
      </c>
      <c r="AV6485">
        <v>6330</v>
      </c>
      <c r="AW6485" t="s">
        <v>29526</v>
      </c>
      <c r="AX6485" t="s">
        <v>937</v>
      </c>
      <c r="AY6485">
        <v>248</v>
      </c>
      <c r="AZ6485">
        <v>6330</v>
      </c>
      <c r="BA6485" t="s">
        <v>22678</v>
      </c>
      <c r="BB6485" t="s">
        <v>937</v>
      </c>
      <c r="BC6485">
        <v>248</v>
      </c>
      <c r="BD6485">
        <v>6330</v>
      </c>
      <c r="BE6485" t="s">
        <v>15830</v>
      </c>
      <c r="BF6485" t="s">
        <v>937</v>
      </c>
      <c r="BH6485">
        <v>251</v>
      </c>
      <c r="BI6485">
        <v>6330</v>
      </c>
      <c r="BJ6485" t="s">
        <v>9182</v>
      </c>
      <c r="BK6485" t="s">
        <v>937</v>
      </c>
    </row>
    <row r="6486" spans="43:63" x14ac:dyDescent="0.2">
      <c r="AQ6486">
        <v>200</v>
      </c>
      <c r="AR6486">
        <v>6340</v>
      </c>
      <c r="AS6486" t="s">
        <v>36425</v>
      </c>
      <c r="AT6486" t="s">
        <v>937</v>
      </c>
      <c r="AU6486">
        <v>209</v>
      </c>
      <c r="AV6486">
        <v>6340</v>
      </c>
      <c r="AW6486" t="s">
        <v>29527</v>
      </c>
      <c r="AX6486" t="s">
        <v>937</v>
      </c>
      <c r="AY6486">
        <v>248</v>
      </c>
      <c r="AZ6486">
        <v>6340</v>
      </c>
      <c r="BA6486" t="s">
        <v>22679</v>
      </c>
      <c r="BB6486" t="s">
        <v>937</v>
      </c>
      <c r="BC6486">
        <v>248</v>
      </c>
      <c r="BD6486">
        <v>6340</v>
      </c>
      <c r="BE6486" t="s">
        <v>15831</v>
      </c>
      <c r="BF6486" t="s">
        <v>937</v>
      </c>
      <c r="BH6486">
        <v>251</v>
      </c>
      <c r="BI6486">
        <v>6340</v>
      </c>
      <c r="BJ6486" t="s">
        <v>9183</v>
      </c>
      <c r="BK6486" t="s">
        <v>937</v>
      </c>
    </row>
    <row r="6487" spans="43:63" x14ac:dyDescent="0.2">
      <c r="AQ6487">
        <v>200</v>
      </c>
      <c r="AR6487">
        <v>6350</v>
      </c>
      <c r="AS6487" t="s">
        <v>36426</v>
      </c>
      <c r="AT6487" t="s">
        <v>937</v>
      </c>
      <c r="AU6487">
        <v>209</v>
      </c>
      <c r="AV6487">
        <v>6350</v>
      </c>
      <c r="AW6487" t="s">
        <v>29528</v>
      </c>
      <c r="AX6487" t="s">
        <v>937</v>
      </c>
      <c r="AY6487">
        <v>248</v>
      </c>
      <c r="AZ6487">
        <v>6350</v>
      </c>
      <c r="BA6487" t="s">
        <v>22680</v>
      </c>
      <c r="BB6487" t="s">
        <v>937</v>
      </c>
      <c r="BC6487">
        <v>248</v>
      </c>
      <c r="BD6487">
        <v>6350</v>
      </c>
      <c r="BE6487" t="s">
        <v>15832</v>
      </c>
      <c r="BF6487" t="s">
        <v>937</v>
      </c>
      <c r="BH6487">
        <v>251</v>
      </c>
      <c r="BI6487">
        <v>6350</v>
      </c>
      <c r="BJ6487" t="s">
        <v>9184</v>
      </c>
      <c r="BK6487" t="s">
        <v>937</v>
      </c>
    </row>
    <row r="6488" spans="43:63" x14ac:dyDescent="0.2">
      <c r="AQ6488">
        <v>200</v>
      </c>
      <c r="AR6488">
        <v>6360</v>
      </c>
      <c r="AS6488" t="s">
        <v>36427</v>
      </c>
      <c r="AT6488" t="s">
        <v>938</v>
      </c>
      <c r="AU6488">
        <v>209</v>
      </c>
      <c r="AV6488">
        <v>6360</v>
      </c>
      <c r="AW6488" t="s">
        <v>29529</v>
      </c>
      <c r="AX6488" t="s">
        <v>938</v>
      </c>
      <c r="AY6488">
        <v>248</v>
      </c>
      <c r="AZ6488">
        <v>6360</v>
      </c>
      <c r="BA6488" t="s">
        <v>22681</v>
      </c>
      <c r="BB6488" t="s">
        <v>938</v>
      </c>
      <c r="BC6488">
        <v>248</v>
      </c>
      <c r="BD6488">
        <v>6360</v>
      </c>
      <c r="BE6488" t="s">
        <v>15833</v>
      </c>
      <c r="BF6488" t="s">
        <v>938</v>
      </c>
      <c r="BH6488">
        <v>251</v>
      </c>
      <c r="BI6488">
        <v>6360</v>
      </c>
      <c r="BJ6488" t="s">
        <v>9185</v>
      </c>
      <c r="BK6488" t="s">
        <v>938</v>
      </c>
    </row>
    <row r="6489" spans="43:63" x14ac:dyDescent="0.2">
      <c r="AQ6489">
        <v>200</v>
      </c>
      <c r="AR6489">
        <v>7205</v>
      </c>
      <c r="AS6489" t="s">
        <v>36428</v>
      </c>
      <c r="AT6489" t="s">
        <v>937</v>
      </c>
      <c r="AU6489">
        <v>209</v>
      </c>
      <c r="AV6489">
        <v>7205</v>
      </c>
      <c r="AW6489" t="s">
        <v>29530</v>
      </c>
      <c r="AX6489" t="s">
        <v>937</v>
      </c>
      <c r="AY6489">
        <v>248</v>
      </c>
      <c r="AZ6489">
        <v>7205</v>
      </c>
      <c r="BA6489" t="s">
        <v>22682</v>
      </c>
      <c r="BB6489" t="s">
        <v>937</v>
      </c>
      <c r="BC6489">
        <v>248</v>
      </c>
      <c r="BD6489">
        <v>7205</v>
      </c>
      <c r="BE6489" t="s">
        <v>15834</v>
      </c>
      <c r="BF6489" t="s">
        <v>937</v>
      </c>
      <c r="BH6489">
        <v>251</v>
      </c>
      <c r="BI6489">
        <v>7205</v>
      </c>
      <c r="BJ6489" t="s">
        <v>9186</v>
      </c>
      <c r="BK6489" t="s">
        <v>937</v>
      </c>
    </row>
    <row r="6490" spans="43:63" x14ac:dyDescent="0.2">
      <c r="AQ6490">
        <v>200</v>
      </c>
      <c r="AR6490">
        <v>7206</v>
      </c>
      <c r="AS6490" t="s">
        <v>36429</v>
      </c>
      <c r="AT6490" t="s">
        <v>937</v>
      </c>
      <c r="AU6490">
        <v>209</v>
      </c>
      <c r="AV6490">
        <v>7206</v>
      </c>
      <c r="AW6490" t="s">
        <v>29531</v>
      </c>
      <c r="AX6490" t="s">
        <v>937</v>
      </c>
      <c r="AY6490">
        <v>248</v>
      </c>
      <c r="AZ6490">
        <v>7206</v>
      </c>
      <c r="BA6490" t="s">
        <v>22683</v>
      </c>
      <c r="BB6490" t="s">
        <v>937</v>
      </c>
      <c r="BC6490">
        <v>248</v>
      </c>
      <c r="BD6490">
        <v>7206</v>
      </c>
      <c r="BE6490" t="s">
        <v>15835</v>
      </c>
      <c r="BF6490" t="s">
        <v>937</v>
      </c>
      <c r="BH6490">
        <v>251</v>
      </c>
      <c r="BI6490">
        <v>7206</v>
      </c>
      <c r="BJ6490" t="s">
        <v>9187</v>
      </c>
      <c r="BK6490" t="s">
        <v>937</v>
      </c>
    </row>
    <row r="6491" spans="43:63" x14ac:dyDescent="0.2">
      <c r="AQ6491">
        <v>200</v>
      </c>
      <c r="AR6491">
        <v>7207</v>
      </c>
      <c r="AS6491" t="s">
        <v>36430</v>
      </c>
      <c r="AT6491" t="s">
        <v>937</v>
      </c>
      <c r="AU6491">
        <v>209</v>
      </c>
      <c r="AV6491">
        <v>7207</v>
      </c>
      <c r="AW6491" t="s">
        <v>29532</v>
      </c>
      <c r="AX6491" t="s">
        <v>937</v>
      </c>
      <c r="AY6491">
        <v>248</v>
      </c>
      <c r="AZ6491">
        <v>7207</v>
      </c>
      <c r="BA6491" t="s">
        <v>22684</v>
      </c>
      <c r="BB6491" t="s">
        <v>937</v>
      </c>
      <c r="BC6491">
        <v>248</v>
      </c>
      <c r="BD6491">
        <v>7207</v>
      </c>
      <c r="BE6491" t="s">
        <v>15836</v>
      </c>
      <c r="BF6491" t="s">
        <v>937</v>
      </c>
      <c r="BH6491">
        <v>251</v>
      </c>
      <c r="BI6491">
        <v>7207</v>
      </c>
      <c r="BJ6491" t="s">
        <v>9188</v>
      </c>
      <c r="BK6491" t="s">
        <v>937</v>
      </c>
    </row>
    <row r="6492" spans="43:63" x14ac:dyDescent="0.2">
      <c r="AQ6492">
        <v>200</v>
      </c>
      <c r="AR6492">
        <v>7210</v>
      </c>
      <c r="AS6492" t="s">
        <v>36431</v>
      </c>
      <c r="AT6492" t="s">
        <v>938</v>
      </c>
      <c r="AU6492">
        <v>209</v>
      </c>
      <c r="AV6492">
        <v>7210</v>
      </c>
      <c r="AW6492" t="s">
        <v>29533</v>
      </c>
      <c r="AX6492" t="s">
        <v>938</v>
      </c>
      <c r="AY6492">
        <v>248</v>
      </c>
      <c r="AZ6492">
        <v>7210</v>
      </c>
      <c r="BA6492" t="s">
        <v>22685</v>
      </c>
      <c r="BB6492" t="s">
        <v>938</v>
      </c>
      <c r="BC6492">
        <v>248</v>
      </c>
      <c r="BD6492">
        <v>7210</v>
      </c>
      <c r="BE6492" t="s">
        <v>15837</v>
      </c>
      <c r="BF6492" t="s">
        <v>938</v>
      </c>
      <c r="BH6492">
        <v>251</v>
      </c>
      <c r="BI6492">
        <v>7210</v>
      </c>
      <c r="BJ6492" t="s">
        <v>9189</v>
      </c>
      <c r="BK6492" t="s">
        <v>938</v>
      </c>
    </row>
    <row r="6493" spans="43:63" x14ac:dyDescent="0.2">
      <c r="AQ6493">
        <v>200</v>
      </c>
      <c r="AR6493">
        <v>8073</v>
      </c>
      <c r="AS6493" t="s">
        <v>36432</v>
      </c>
      <c r="AT6493" t="s">
        <v>937</v>
      </c>
      <c r="AU6493">
        <v>209</v>
      </c>
      <c r="AV6493">
        <v>8073</v>
      </c>
      <c r="AW6493" t="s">
        <v>29534</v>
      </c>
      <c r="AX6493" t="s">
        <v>937</v>
      </c>
      <c r="AY6493">
        <v>248</v>
      </c>
      <c r="AZ6493">
        <v>8073</v>
      </c>
      <c r="BA6493" t="s">
        <v>22686</v>
      </c>
      <c r="BB6493" t="s">
        <v>937</v>
      </c>
      <c r="BC6493">
        <v>248</v>
      </c>
      <c r="BD6493">
        <v>8073</v>
      </c>
      <c r="BE6493" t="s">
        <v>15838</v>
      </c>
      <c r="BF6493" t="s">
        <v>937</v>
      </c>
      <c r="BH6493">
        <v>251</v>
      </c>
      <c r="BI6493">
        <v>8073</v>
      </c>
      <c r="BJ6493" t="s">
        <v>9190</v>
      </c>
      <c r="BK6493" t="s">
        <v>937</v>
      </c>
    </row>
    <row r="6494" spans="43:63" x14ac:dyDescent="0.2">
      <c r="AQ6494">
        <v>200</v>
      </c>
      <c r="AR6494">
        <v>8074</v>
      </c>
      <c r="AS6494" t="s">
        <v>36433</v>
      </c>
      <c r="AT6494" t="s">
        <v>937</v>
      </c>
      <c r="AU6494">
        <v>209</v>
      </c>
      <c r="AV6494">
        <v>8074</v>
      </c>
      <c r="AW6494" t="s">
        <v>29535</v>
      </c>
      <c r="AX6494" t="s">
        <v>937</v>
      </c>
      <c r="AY6494">
        <v>248</v>
      </c>
      <c r="AZ6494">
        <v>8074</v>
      </c>
      <c r="BA6494" t="s">
        <v>22687</v>
      </c>
      <c r="BB6494" t="s">
        <v>937</v>
      </c>
      <c r="BC6494">
        <v>248</v>
      </c>
      <c r="BD6494">
        <v>8074</v>
      </c>
      <c r="BE6494" t="s">
        <v>15839</v>
      </c>
      <c r="BF6494" t="s">
        <v>937</v>
      </c>
      <c r="BH6494">
        <v>251</v>
      </c>
      <c r="BI6494">
        <v>8074</v>
      </c>
      <c r="BJ6494" t="s">
        <v>9191</v>
      </c>
      <c r="BK6494" t="s">
        <v>937</v>
      </c>
    </row>
    <row r="6495" spans="43:63" x14ac:dyDescent="0.2">
      <c r="AQ6495">
        <v>200</v>
      </c>
      <c r="AR6495">
        <v>8075</v>
      </c>
      <c r="AS6495" t="s">
        <v>36434</v>
      </c>
      <c r="AT6495" t="s">
        <v>937</v>
      </c>
      <c r="AU6495">
        <v>209</v>
      </c>
      <c r="AV6495">
        <v>8075</v>
      </c>
      <c r="AW6495" t="s">
        <v>29536</v>
      </c>
      <c r="AX6495" t="s">
        <v>937</v>
      </c>
      <c r="AY6495">
        <v>248</v>
      </c>
      <c r="AZ6495">
        <v>8075</v>
      </c>
      <c r="BA6495" t="s">
        <v>22688</v>
      </c>
      <c r="BB6495" t="s">
        <v>937</v>
      </c>
      <c r="BC6495">
        <v>248</v>
      </c>
      <c r="BD6495">
        <v>8075</v>
      </c>
      <c r="BE6495" t="s">
        <v>15840</v>
      </c>
      <c r="BF6495" t="s">
        <v>937</v>
      </c>
      <c r="BH6495">
        <v>251</v>
      </c>
      <c r="BI6495">
        <v>8075</v>
      </c>
      <c r="BJ6495" t="s">
        <v>9192</v>
      </c>
      <c r="BK6495" t="s">
        <v>937</v>
      </c>
    </row>
    <row r="6496" spans="43:63" x14ac:dyDescent="0.2">
      <c r="AQ6496">
        <v>200</v>
      </c>
      <c r="AR6496">
        <v>8076</v>
      </c>
      <c r="AS6496" t="s">
        <v>36435</v>
      </c>
      <c r="AT6496" t="s">
        <v>937</v>
      </c>
      <c r="AU6496">
        <v>209</v>
      </c>
      <c r="AV6496">
        <v>8076</v>
      </c>
      <c r="AW6496" t="s">
        <v>29537</v>
      </c>
      <c r="AX6496" t="s">
        <v>937</v>
      </c>
      <c r="AY6496">
        <v>248</v>
      </c>
      <c r="AZ6496">
        <v>8076</v>
      </c>
      <c r="BA6496" t="s">
        <v>22689</v>
      </c>
      <c r="BB6496" t="s">
        <v>937</v>
      </c>
      <c r="BC6496">
        <v>248</v>
      </c>
      <c r="BD6496">
        <v>8076</v>
      </c>
      <c r="BE6496" t="s">
        <v>15841</v>
      </c>
      <c r="BF6496" t="s">
        <v>937</v>
      </c>
      <c r="BH6496">
        <v>251</v>
      </c>
      <c r="BI6496">
        <v>8076</v>
      </c>
      <c r="BJ6496" t="s">
        <v>9193</v>
      </c>
      <c r="BK6496" t="s">
        <v>937</v>
      </c>
    </row>
    <row r="6497" spans="43:63" x14ac:dyDescent="0.2">
      <c r="AQ6497">
        <v>200</v>
      </c>
      <c r="AR6497">
        <v>8077</v>
      </c>
      <c r="AS6497" t="s">
        <v>36436</v>
      </c>
      <c r="AT6497" t="s">
        <v>937</v>
      </c>
      <c r="AU6497">
        <v>209</v>
      </c>
      <c r="AV6497">
        <v>8077</v>
      </c>
      <c r="AW6497" t="s">
        <v>29538</v>
      </c>
      <c r="AX6497" t="s">
        <v>937</v>
      </c>
      <c r="AY6497">
        <v>248</v>
      </c>
      <c r="AZ6497">
        <v>8077</v>
      </c>
      <c r="BA6497" t="s">
        <v>22690</v>
      </c>
      <c r="BB6497" t="s">
        <v>937</v>
      </c>
      <c r="BC6497">
        <v>248</v>
      </c>
      <c r="BD6497">
        <v>8077</v>
      </c>
      <c r="BE6497" t="s">
        <v>15842</v>
      </c>
      <c r="BF6497" t="s">
        <v>937</v>
      </c>
      <c r="BH6497">
        <v>251</v>
      </c>
      <c r="BI6497">
        <v>8077</v>
      </c>
      <c r="BJ6497" t="s">
        <v>9194</v>
      </c>
      <c r="BK6497" t="s">
        <v>937</v>
      </c>
    </row>
    <row r="6498" spans="43:63" x14ac:dyDescent="0.2">
      <c r="AQ6498">
        <v>200</v>
      </c>
      <c r="AR6498">
        <v>8078</v>
      </c>
      <c r="AS6498" t="s">
        <v>36437</v>
      </c>
      <c r="AT6498" t="s">
        <v>937</v>
      </c>
      <c r="AU6498">
        <v>209</v>
      </c>
      <c r="AV6498">
        <v>8078</v>
      </c>
      <c r="AW6498" t="s">
        <v>29539</v>
      </c>
      <c r="AX6498" t="s">
        <v>937</v>
      </c>
      <c r="AY6498">
        <v>248</v>
      </c>
      <c r="AZ6498">
        <v>8078</v>
      </c>
      <c r="BA6498" t="s">
        <v>22691</v>
      </c>
      <c r="BB6498" t="s">
        <v>937</v>
      </c>
      <c r="BC6498">
        <v>248</v>
      </c>
      <c r="BD6498">
        <v>8078</v>
      </c>
      <c r="BE6498" t="s">
        <v>15843</v>
      </c>
      <c r="BF6498" t="s">
        <v>937</v>
      </c>
      <c r="BH6498">
        <v>251</v>
      </c>
      <c r="BI6498">
        <v>8078</v>
      </c>
      <c r="BJ6498" t="s">
        <v>9195</v>
      </c>
      <c r="BK6498" t="s">
        <v>937</v>
      </c>
    </row>
    <row r="6499" spans="43:63" x14ac:dyDescent="0.2">
      <c r="AQ6499">
        <v>200</v>
      </c>
      <c r="AR6499">
        <v>8079</v>
      </c>
      <c r="AS6499" t="s">
        <v>36438</v>
      </c>
      <c r="AT6499" t="s">
        <v>937</v>
      </c>
      <c r="AU6499">
        <v>209</v>
      </c>
      <c r="AV6499">
        <v>8079</v>
      </c>
      <c r="AW6499" t="s">
        <v>29540</v>
      </c>
      <c r="AX6499" t="s">
        <v>937</v>
      </c>
      <c r="AY6499">
        <v>248</v>
      </c>
      <c r="AZ6499">
        <v>8079</v>
      </c>
      <c r="BA6499" t="s">
        <v>22692</v>
      </c>
      <c r="BB6499" t="s">
        <v>937</v>
      </c>
      <c r="BC6499">
        <v>248</v>
      </c>
      <c r="BD6499">
        <v>8079</v>
      </c>
      <c r="BE6499" t="s">
        <v>15844</v>
      </c>
      <c r="BF6499" t="s">
        <v>937</v>
      </c>
      <c r="BH6499">
        <v>251</v>
      </c>
      <c r="BI6499">
        <v>8079</v>
      </c>
      <c r="BJ6499" t="s">
        <v>9196</v>
      </c>
      <c r="BK6499" t="s">
        <v>937</v>
      </c>
    </row>
    <row r="6500" spans="43:63" x14ac:dyDescent="0.2">
      <c r="AQ6500">
        <v>200</v>
      </c>
      <c r="AR6500">
        <v>8080</v>
      </c>
      <c r="AS6500" t="s">
        <v>36439</v>
      </c>
      <c r="AT6500" t="s">
        <v>937</v>
      </c>
      <c r="AU6500">
        <v>209</v>
      </c>
      <c r="AV6500">
        <v>8080</v>
      </c>
      <c r="AW6500" t="s">
        <v>29541</v>
      </c>
      <c r="AX6500" t="s">
        <v>937</v>
      </c>
      <c r="AY6500">
        <v>248</v>
      </c>
      <c r="AZ6500">
        <v>8080</v>
      </c>
      <c r="BA6500" t="s">
        <v>22693</v>
      </c>
      <c r="BB6500" t="s">
        <v>937</v>
      </c>
      <c r="BC6500">
        <v>248</v>
      </c>
      <c r="BD6500">
        <v>8080</v>
      </c>
      <c r="BE6500" t="s">
        <v>15845</v>
      </c>
      <c r="BF6500" t="s">
        <v>937</v>
      </c>
      <c r="BH6500">
        <v>251</v>
      </c>
      <c r="BI6500">
        <v>8080</v>
      </c>
      <c r="BJ6500" t="s">
        <v>9197</v>
      </c>
      <c r="BK6500" t="s">
        <v>937</v>
      </c>
    </row>
    <row r="6501" spans="43:63" x14ac:dyDescent="0.2">
      <c r="AQ6501">
        <v>200</v>
      </c>
      <c r="AR6501">
        <v>8081</v>
      </c>
      <c r="AS6501" t="s">
        <v>36440</v>
      </c>
      <c r="AT6501" t="s">
        <v>937</v>
      </c>
      <c r="AU6501">
        <v>209</v>
      </c>
      <c r="AV6501">
        <v>8081</v>
      </c>
      <c r="AW6501" t="s">
        <v>29542</v>
      </c>
      <c r="AX6501" t="s">
        <v>937</v>
      </c>
      <c r="AY6501">
        <v>248</v>
      </c>
      <c r="AZ6501">
        <v>8081</v>
      </c>
      <c r="BA6501" t="s">
        <v>22694</v>
      </c>
      <c r="BB6501" t="s">
        <v>937</v>
      </c>
      <c r="BC6501">
        <v>248</v>
      </c>
      <c r="BD6501">
        <v>8081</v>
      </c>
      <c r="BE6501" t="s">
        <v>15846</v>
      </c>
      <c r="BF6501" t="s">
        <v>937</v>
      </c>
      <c r="BH6501">
        <v>251</v>
      </c>
      <c r="BI6501">
        <v>8081</v>
      </c>
      <c r="BJ6501" t="s">
        <v>9198</v>
      </c>
      <c r="BK6501" t="s">
        <v>937</v>
      </c>
    </row>
    <row r="6502" spans="43:63" x14ac:dyDescent="0.2">
      <c r="AQ6502">
        <v>200</v>
      </c>
      <c r="AR6502">
        <v>8082</v>
      </c>
      <c r="AS6502" t="s">
        <v>36441</v>
      </c>
      <c r="AT6502" t="s">
        <v>937</v>
      </c>
      <c r="AU6502">
        <v>209</v>
      </c>
      <c r="AV6502">
        <v>8082</v>
      </c>
      <c r="AW6502" t="s">
        <v>29543</v>
      </c>
      <c r="AX6502" t="s">
        <v>937</v>
      </c>
      <c r="AY6502">
        <v>248</v>
      </c>
      <c r="AZ6502">
        <v>8082</v>
      </c>
      <c r="BA6502" t="s">
        <v>22695</v>
      </c>
      <c r="BB6502" t="s">
        <v>937</v>
      </c>
      <c r="BC6502">
        <v>248</v>
      </c>
      <c r="BD6502">
        <v>8082</v>
      </c>
      <c r="BE6502" t="s">
        <v>15847</v>
      </c>
      <c r="BF6502" t="s">
        <v>937</v>
      </c>
      <c r="BH6502">
        <v>251</v>
      </c>
      <c r="BI6502">
        <v>8082</v>
      </c>
      <c r="BJ6502" t="s">
        <v>9199</v>
      </c>
      <c r="BK6502" t="s">
        <v>937</v>
      </c>
    </row>
    <row r="6503" spans="43:63" x14ac:dyDescent="0.2">
      <c r="AQ6503">
        <v>200</v>
      </c>
      <c r="AR6503">
        <v>8083</v>
      </c>
      <c r="AS6503" t="s">
        <v>36442</v>
      </c>
      <c r="AT6503" t="s">
        <v>937</v>
      </c>
      <c r="AU6503">
        <v>209</v>
      </c>
      <c r="AV6503">
        <v>8083</v>
      </c>
      <c r="AW6503" t="s">
        <v>29544</v>
      </c>
      <c r="AX6503" t="s">
        <v>937</v>
      </c>
      <c r="AY6503">
        <v>248</v>
      </c>
      <c r="AZ6503">
        <v>8083</v>
      </c>
      <c r="BA6503" t="s">
        <v>22696</v>
      </c>
      <c r="BB6503" t="s">
        <v>937</v>
      </c>
      <c r="BC6503">
        <v>248</v>
      </c>
      <c r="BD6503">
        <v>8083</v>
      </c>
      <c r="BE6503" t="s">
        <v>15848</v>
      </c>
      <c r="BF6503" t="s">
        <v>937</v>
      </c>
      <c r="BH6503">
        <v>251</v>
      </c>
      <c r="BI6503">
        <v>8083</v>
      </c>
      <c r="BJ6503" t="s">
        <v>9200</v>
      </c>
      <c r="BK6503" t="s">
        <v>937</v>
      </c>
    </row>
    <row r="6504" spans="43:63" x14ac:dyDescent="0.2">
      <c r="AQ6504">
        <v>200</v>
      </c>
      <c r="AR6504">
        <v>8084</v>
      </c>
      <c r="AS6504" t="s">
        <v>36443</v>
      </c>
      <c r="AT6504" t="s">
        <v>937</v>
      </c>
      <c r="AU6504">
        <v>209</v>
      </c>
      <c r="AV6504">
        <v>8084</v>
      </c>
      <c r="AW6504" t="s">
        <v>29545</v>
      </c>
      <c r="AX6504" t="s">
        <v>937</v>
      </c>
      <c r="AY6504">
        <v>248</v>
      </c>
      <c r="AZ6504">
        <v>8084</v>
      </c>
      <c r="BA6504" t="s">
        <v>22697</v>
      </c>
      <c r="BB6504" t="s">
        <v>937</v>
      </c>
      <c r="BC6504">
        <v>248</v>
      </c>
      <c r="BD6504">
        <v>8084</v>
      </c>
      <c r="BE6504" t="s">
        <v>15849</v>
      </c>
      <c r="BF6504" t="s">
        <v>937</v>
      </c>
      <c r="BH6504">
        <v>251</v>
      </c>
      <c r="BI6504">
        <v>8084</v>
      </c>
      <c r="BJ6504" t="s">
        <v>9201</v>
      </c>
      <c r="BK6504" t="s">
        <v>937</v>
      </c>
    </row>
    <row r="6505" spans="43:63" x14ac:dyDescent="0.2">
      <c r="AQ6505">
        <v>209</v>
      </c>
      <c r="AR6505">
        <v>6010</v>
      </c>
      <c r="AS6505" t="s">
        <v>36444</v>
      </c>
      <c r="AT6505" t="s">
        <v>937</v>
      </c>
      <c r="AU6505">
        <v>248</v>
      </c>
      <c r="AV6505">
        <v>6010</v>
      </c>
      <c r="AW6505" t="s">
        <v>29546</v>
      </c>
      <c r="AX6505" t="s">
        <v>937</v>
      </c>
      <c r="AY6505">
        <v>249</v>
      </c>
      <c r="AZ6505">
        <v>6010</v>
      </c>
      <c r="BA6505" t="s">
        <v>22698</v>
      </c>
      <c r="BB6505" t="s">
        <v>937</v>
      </c>
      <c r="BC6505">
        <v>249</v>
      </c>
      <c r="BD6505">
        <v>6010</v>
      </c>
      <c r="BE6505" t="s">
        <v>15850</v>
      </c>
      <c r="BF6505" t="s">
        <v>937</v>
      </c>
      <c r="BH6505">
        <v>254</v>
      </c>
      <c r="BI6505">
        <v>6010</v>
      </c>
      <c r="BJ6505" t="s">
        <v>9202</v>
      </c>
      <c r="BK6505" t="s">
        <v>937</v>
      </c>
    </row>
    <row r="6506" spans="43:63" x14ac:dyDescent="0.2">
      <c r="AQ6506">
        <v>209</v>
      </c>
      <c r="AR6506">
        <v>6020</v>
      </c>
      <c r="AS6506" t="s">
        <v>36445</v>
      </c>
      <c r="AT6506" t="s">
        <v>937</v>
      </c>
      <c r="AU6506">
        <v>248</v>
      </c>
      <c r="AV6506">
        <v>6020</v>
      </c>
      <c r="AW6506" t="s">
        <v>29547</v>
      </c>
      <c r="AX6506" t="s">
        <v>937</v>
      </c>
      <c r="AY6506">
        <v>249</v>
      </c>
      <c r="AZ6506">
        <v>6020</v>
      </c>
      <c r="BA6506" t="s">
        <v>22699</v>
      </c>
      <c r="BB6506" t="s">
        <v>937</v>
      </c>
      <c r="BC6506">
        <v>249</v>
      </c>
      <c r="BD6506">
        <v>6020</v>
      </c>
      <c r="BE6506" t="s">
        <v>15851</v>
      </c>
      <c r="BF6506" t="s">
        <v>937</v>
      </c>
      <c r="BH6506">
        <v>254</v>
      </c>
      <c r="BI6506">
        <v>6020</v>
      </c>
      <c r="BJ6506" t="s">
        <v>9203</v>
      </c>
      <c r="BK6506" t="s">
        <v>937</v>
      </c>
    </row>
    <row r="6507" spans="43:63" x14ac:dyDescent="0.2">
      <c r="AQ6507">
        <v>209</v>
      </c>
      <c r="AR6507">
        <v>6030</v>
      </c>
      <c r="AS6507" t="s">
        <v>36446</v>
      </c>
      <c r="AT6507" t="s">
        <v>937</v>
      </c>
      <c r="AU6507">
        <v>248</v>
      </c>
      <c r="AV6507">
        <v>6030</v>
      </c>
      <c r="AW6507" t="s">
        <v>29548</v>
      </c>
      <c r="AX6507" t="s">
        <v>937</v>
      </c>
      <c r="AY6507">
        <v>249</v>
      </c>
      <c r="AZ6507">
        <v>6030</v>
      </c>
      <c r="BA6507" t="s">
        <v>22700</v>
      </c>
      <c r="BB6507" t="s">
        <v>937</v>
      </c>
      <c r="BC6507">
        <v>249</v>
      </c>
      <c r="BD6507">
        <v>6030</v>
      </c>
      <c r="BE6507" t="s">
        <v>15852</v>
      </c>
      <c r="BF6507" t="s">
        <v>937</v>
      </c>
      <c r="BH6507">
        <v>254</v>
      </c>
      <c r="BI6507">
        <v>6030</v>
      </c>
      <c r="BJ6507" t="s">
        <v>9204</v>
      </c>
      <c r="BK6507" t="s">
        <v>937</v>
      </c>
    </row>
    <row r="6508" spans="43:63" x14ac:dyDescent="0.2">
      <c r="AQ6508">
        <v>209</v>
      </c>
      <c r="AR6508">
        <v>6040</v>
      </c>
      <c r="AS6508" t="s">
        <v>36447</v>
      </c>
      <c r="AT6508" t="s">
        <v>937</v>
      </c>
      <c r="AU6508">
        <v>248</v>
      </c>
      <c r="AV6508">
        <v>6040</v>
      </c>
      <c r="AW6508" t="s">
        <v>29549</v>
      </c>
      <c r="AX6508" t="s">
        <v>937</v>
      </c>
      <c r="AY6508">
        <v>249</v>
      </c>
      <c r="AZ6508">
        <v>6040</v>
      </c>
      <c r="BA6508" t="s">
        <v>22701</v>
      </c>
      <c r="BB6508" t="s">
        <v>937</v>
      </c>
      <c r="BC6508">
        <v>249</v>
      </c>
      <c r="BD6508">
        <v>6040</v>
      </c>
      <c r="BE6508" t="s">
        <v>15853</v>
      </c>
      <c r="BF6508" t="s">
        <v>937</v>
      </c>
      <c r="BH6508">
        <v>254</v>
      </c>
      <c r="BI6508">
        <v>6040</v>
      </c>
      <c r="BJ6508" t="s">
        <v>9205</v>
      </c>
      <c r="BK6508" t="s">
        <v>937</v>
      </c>
    </row>
    <row r="6509" spans="43:63" x14ac:dyDescent="0.2">
      <c r="AQ6509">
        <v>209</v>
      </c>
      <c r="AR6509">
        <v>6070</v>
      </c>
      <c r="AS6509" t="s">
        <v>36448</v>
      </c>
      <c r="AT6509" t="s">
        <v>937</v>
      </c>
      <c r="AU6509">
        <v>248</v>
      </c>
      <c r="AV6509">
        <v>6070</v>
      </c>
      <c r="AW6509" t="s">
        <v>29550</v>
      </c>
      <c r="AX6509" t="s">
        <v>937</v>
      </c>
      <c r="AY6509">
        <v>249</v>
      </c>
      <c r="AZ6509">
        <v>6070</v>
      </c>
      <c r="BA6509" t="s">
        <v>22702</v>
      </c>
      <c r="BB6509" t="s">
        <v>937</v>
      </c>
      <c r="BC6509">
        <v>249</v>
      </c>
      <c r="BD6509">
        <v>6070</v>
      </c>
      <c r="BE6509" t="s">
        <v>15854</v>
      </c>
      <c r="BF6509" t="s">
        <v>937</v>
      </c>
      <c r="BH6509">
        <v>254</v>
      </c>
      <c r="BI6509">
        <v>6070</v>
      </c>
      <c r="BJ6509" t="s">
        <v>9206</v>
      </c>
      <c r="BK6509" t="s">
        <v>937</v>
      </c>
    </row>
    <row r="6510" spans="43:63" x14ac:dyDescent="0.2">
      <c r="AQ6510">
        <v>209</v>
      </c>
      <c r="AR6510">
        <v>6080</v>
      </c>
      <c r="AS6510" t="s">
        <v>36449</v>
      </c>
      <c r="AT6510" t="s">
        <v>937</v>
      </c>
      <c r="AU6510">
        <v>248</v>
      </c>
      <c r="AV6510">
        <v>6080</v>
      </c>
      <c r="AW6510" t="s">
        <v>29551</v>
      </c>
      <c r="AX6510" t="s">
        <v>937</v>
      </c>
      <c r="AY6510">
        <v>249</v>
      </c>
      <c r="AZ6510">
        <v>6080</v>
      </c>
      <c r="BA6510" t="s">
        <v>22703</v>
      </c>
      <c r="BB6510" t="s">
        <v>937</v>
      </c>
      <c r="BC6510">
        <v>249</v>
      </c>
      <c r="BD6510">
        <v>6080</v>
      </c>
      <c r="BE6510" t="s">
        <v>15855</v>
      </c>
      <c r="BF6510" t="s">
        <v>937</v>
      </c>
      <c r="BH6510">
        <v>254</v>
      </c>
      <c r="BI6510">
        <v>6080</v>
      </c>
      <c r="BJ6510" t="s">
        <v>9207</v>
      </c>
      <c r="BK6510" t="s">
        <v>937</v>
      </c>
    </row>
    <row r="6511" spans="43:63" x14ac:dyDescent="0.2">
      <c r="AQ6511">
        <v>209</v>
      </c>
      <c r="AR6511">
        <v>6090</v>
      </c>
      <c r="AS6511" t="s">
        <v>36450</v>
      </c>
      <c r="AT6511" t="s">
        <v>937</v>
      </c>
      <c r="AU6511">
        <v>248</v>
      </c>
      <c r="AV6511">
        <v>6090</v>
      </c>
      <c r="AW6511" t="s">
        <v>29552</v>
      </c>
      <c r="AX6511" t="s">
        <v>937</v>
      </c>
      <c r="AY6511">
        <v>249</v>
      </c>
      <c r="AZ6511">
        <v>6090</v>
      </c>
      <c r="BA6511" t="s">
        <v>22704</v>
      </c>
      <c r="BB6511" t="s">
        <v>937</v>
      </c>
      <c r="BC6511">
        <v>249</v>
      </c>
      <c r="BD6511">
        <v>6090</v>
      </c>
      <c r="BE6511" t="s">
        <v>15856</v>
      </c>
      <c r="BF6511" t="s">
        <v>937</v>
      </c>
      <c r="BH6511">
        <v>254</v>
      </c>
      <c r="BI6511">
        <v>6090</v>
      </c>
      <c r="BJ6511" t="s">
        <v>9208</v>
      </c>
      <c r="BK6511" t="s">
        <v>937</v>
      </c>
    </row>
    <row r="6512" spans="43:63" x14ac:dyDescent="0.2">
      <c r="AQ6512">
        <v>209</v>
      </c>
      <c r="AR6512">
        <v>6100</v>
      </c>
      <c r="AS6512" t="s">
        <v>36451</v>
      </c>
      <c r="AT6512" t="s">
        <v>937</v>
      </c>
      <c r="AU6512">
        <v>248</v>
      </c>
      <c r="AV6512">
        <v>6100</v>
      </c>
      <c r="AW6512" t="s">
        <v>29553</v>
      </c>
      <c r="AX6512" t="s">
        <v>937</v>
      </c>
      <c r="AY6512">
        <v>249</v>
      </c>
      <c r="AZ6512">
        <v>6100</v>
      </c>
      <c r="BA6512" t="s">
        <v>22705</v>
      </c>
      <c r="BB6512" t="s">
        <v>937</v>
      </c>
      <c r="BC6512">
        <v>249</v>
      </c>
      <c r="BD6512">
        <v>6100</v>
      </c>
      <c r="BE6512" t="s">
        <v>15857</v>
      </c>
      <c r="BF6512" t="s">
        <v>937</v>
      </c>
      <c r="BH6512">
        <v>254</v>
      </c>
      <c r="BI6512">
        <v>6100</v>
      </c>
      <c r="BJ6512" t="s">
        <v>9209</v>
      </c>
      <c r="BK6512" t="s">
        <v>937</v>
      </c>
    </row>
    <row r="6513" spans="43:63" x14ac:dyDescent="0.2">
      <c r="AQ6513">
        <v>209</v>
      </c>
      <c r="AR6513">
        <v>6101</v>
      </c>
      <c r="AS6513" t="s">
        <v>36452</v>
      </c>
      <c r="AT6513" t="s">
        <v>937</v>
      </c>
      <c r="AU6513">
        <v>248</v>
      </c>
      <c r="AV6513">
        <v>6101</v>
      </c>
      <c r="AW6513" t="s">
        <v>29554</v>
      </c>
      <c r="AX6513" t="s">
        <v>937</v>
      </c>
      <c r="AY6513">
        <v>249</v>
      </c>
      <c r="AZ6513">
        <v>6101</v>
      </c>
      <c r="BA6513" t="s">
        <v>22706</v>
      </c>
      <c r="BB6513" t="s">
        <v>937</v>
      </c>
      <c r="BC6513">
        <v>249</v>
      </c>
      <c r="BD6513">
        <v>6101</v>
      </c>
      <c r="BE6513" t="s">
        <v>15858</v>
      </c>
      <c r="BF6513" t="s">
        <v>937</v>
      </c>
      <c r="BH6513">
        <v>254</v>
      </c>
      <c r="BI6513">
        <v>6101</v>
      </c>
      <c r="BJ6513" t="s">
        <v>9210</v>
      </c>
      <c r="BK6513" t="s">
        <v>937</v>
      </c>
    </row>
    <row r="6514" spans="43:63" x14ac:dyDescent="0.2">
      <c r="AQ6514">
        <v>209</v>
      </c>
      <c r="AR6514">
        <v>6110</v>
      </c>
      <c r="AS6514" t="s">
        <v>36453</v>
      </c>
      <c r="AT6514" t="s">
        <v>937</v>
      </c>
      <c r="AU6514">
        <v>248</v>
      </c>
      <c r="AV6514">
        <v>6110</v>
      </c>
      <c r="AW6514" t="s">
        <v>29555</v>
      </c>
      <c r="AX6514" t="s">
        <v>937</v>
      </c>
      <c r="AY6514">
        <v>249</v>
      </c>
      <c r="AZ6514">
        <v>6110</v>
      </c>
      <c r="BA6514" t="s">
        <v>22707</v>
      </c>
      <c r="BB6514" t="s">
        <v>937</v>
      </c>
      <c r="BC6514">
        <v>249</v>
      </c>
      <c r="BD6514">
        <v>6110</v>
      </c>
      <c r="BE6514" t="s">
        <v>15859</v>
      </c>
      <c r="BF6514" t="s">
        <v>937</v>
      </c>
      <c r="BH6514">
        <v>254</v>
      </c>
      <c r="BI6514">
        <v>6110</v>
      </c>
      <c r="BJ6514" t="s">
        <v>9211</v>
      </c>
      <c r="BK6514" t="s">
        <v>937</v>
      </c>
    </row>
    <row r="6515" spans="43:63" x14ac:dyDescent="0.2">
      <c r="AQ6515">
        <v>209</v>
      </c>
      <c r="AR6515">
        <v>6130</v>
      </c>
      <c r="AS6515" t="s">
        <v>36454</v>
      </c>
      <c r="AT6515" t="s">
        <v>937</v>
      </c>
      <c r="AU6515">
        <v>248</v>
      </c>
      <c r="AV6515">
        <v>6130</v>
      </c>
      <c r="AW6515" t="s">
        <v>29556</v>
      </c>
      <c r="AX6515" t="s">
        <v>937</v>
      </c>
      <c r="AY6515">
        <v>249</v>
      </c>
      <c r="AZ6515">
        <v>6130</v>
      </c>
      <c r="BA6515" t="s">
        <v>22708</v>
      </c>
      <c r="BB6515" t="s">
        <v>937</v>
      </c>
      <c r="BC6515">
        <v>249</v>
      </c>
      <c r="BD6515">
        <v>6130</v>
      </c>
      <c r="BE6515" t="s">
        <v>15860</v>
      </c>
      <c r="BF6515" t="s">
        <v>937</v>
      </c>
      <c r="BH6515">
        <v>254</v>
      </c>
      <c r="BI6515">
        <v>6130</v>
      </c>
      <c r="BJ6515" t="s">
        <v>9212</v>
      </c>
      <c r="BK6515" t="s">
        <v>937</v>
      </c>
    </row>
    <row r="6516" spans="43:63" x14ac:dyDescent="0.2">
      <c r="AQ6516">
        <v>209</v>
      </c>
      <c r="AR6516">
        <v>6131</v>
      </c>
      <c r="AS6516" t="s">
        <v>36455</v>
      </c>
      <c r="AT6516" t="s">
        <v>937</v>
      </c>
      <c r="AU6516">
        <v>248</v>
      </c>
      <c r="AV6516">
        <v>6131</v>
      </c>
      <c r="AW6516" t="s">
        <v>29557</v>
      </c>
      <c r="AX6516" t="s">
        <v>937</v>
      </c>
      <c r="AY6516">
        <v>249</v>
      </c>
      <c r="AZ6516">
        <v>6131</v>
      </c>
      <c r="BA6516" t="s">
        <v>22709</v>
      </c>
      <c r="BB6516" t="s">
        <v>937</v>
      </c>
      <c r="BC6516">
        <v>249</v>
      </c>
      <c r="BD6516">
        <v>6131</v>
      </c>
      <c r="BE6516" t="s">
        <v>15861</v>
      </c>
      <c r="BF6516" t="s">
        <v>937</v>
      </c>
      <c r="BH6516">
        <v>254</v>
      </c>
      <c r="BI6516">
        <v>6131</v>
      </c>
      <c r="BJ6516" t="s">
        <v>9213</v>
      </c>
      <c r="BK6516" t="s">
        <v>937</v>
      </c>
    </row>
    <row r="6517" spans="43:63" x14ac:dyDescent="0.2">
      <c r="AQ6517">
        <v>209</v>
      </c>
      <c r="AR6517">
        <v>6140</v>
      </c>
      <c r="AS6517" t="s">
        <v>36456</v>
      </c>
      <c r="AT6517" t="s">
        <v>937</v>
      </c>
      <c r="AU6517">
        <v>248</v>
      </c>
      <c r="AV6517">
        <v>6140</v>
      </c>
      <c r="AW6517" t="s">
        <v>29558</v>
      </c>
      <c r="AX6517" t="s">
        <v>937</v>
      </c>
      <c r="AY6517">
        <v>249</v>
      </c>
      <c r="AZ6517">
        <v>6140</v>
      </c>
      <c r="BA6517" t="s">
        <v>22710</v>
      </c>
      <c r="BB6517" t="s">
        <v>937</v>
      </c>
      <c r="BC6517">
        <v>249</v>
      </c>
      <c r="BD6517">
        <v>6140</v>
      </c>
      <c r="BE6517" t="s">
        <v>15862</v>
      </c>
      <c r="BF6517" t="s">
        <v>937</v>
      </c>
      <c r="BH6517">
        <v>254</v>
      </c>
      <c r="BI6517">
        <v>6140</v>
      </c>
      <c r="BJ6517" t="s">
        <v>9214</v>
      </c>
      <c r="BK6517" t="s">
        <v>937</v>
      </c>
    </row>
    <row r="6518" spans="43:63" x14ac:dyDescent="0.2">
      <c r="AQ6518">
        <v>209</v>
      </c>
      <c r="AR6518">
        <v>6150</v>
      </c>
      <c r="AS6518" t="s">
        <v>36457</v>
      </c>
      <c r="AT6518" t="s">
        <v>937</v>
      </c>
      <c r="AU6518">
        <v>248</v>
      </c>
      <c r="AV6518">
        <v>6150</v>
      </c>
      <c r="AW6518" t="s">
        <v>29559</v>
      </c>
      <c r="AX6518" t="s">
        <v>937</v>
      </c>
      <c r="AY6518">
        <v>249</v>
      </c>
      <c r="AZ6518">
        <v>6150</v>
      </c>
      <c r="BA6518" t="s">
        <v>22711</v>
      </c>
      <c r="BB6518" t="s">
        <v>937</v>
      </c>
      <c r="BC6518">
        <v>249</v>
      </c>
      <c r="BD6518">
        <v>6150</v>
      </c>
      <c r="BE6518" t="s">
        <v>15863</v>
      </c>
      <c r="BF6518" t="s">
        <v>937</v>
      </c>
      <c r="BH6518">
        <v>254</v>
      </c>
      <c r="BI6518">
        <v>6150</v>
      </c>
      <c r="BJ6518" t="s">
        <v>9215</v>
      </c>
      <c r="BK6518" t="s">
        <v>937</v>
      </c>
    </row>
    <row r="6519" spans="43:63" x14ac:dyDescent="0.2">
      <c r="AQ6519">
        <v>209</v>
      </c>
      <c r="AR6519">
        <v>6160</v>
      </c>
      <c r="AS6519" t="s">
        <v>36458</v>
      </c>
      <c r="AT6519" t="s">
        <v>937</v>
      </c>
      <c r="AU6519">
        <v>248</v>
      </c>
      <c r="AV6519">
        <v>6160</v>
      </c>
      <c r="AW6519" t="s">
        <v>29560</v>
      </c>
      <c r="AX6519" t="s">
        <v>937</v>
      </c>
      <c r="AY6519">
        <v>249</v>
      </c>
      <c r="AZ6519">
        <v>6160</v>
      </c>
      <c r="BA6519" t="s">
        <v>22712</v>
      </c>
      <c r="BB6519" t="s">
        <v>937</v>
      </c>
      <c r="BC6519">
        <v>249</v>
      </c>
      <c r="BD6519">
        <v>6160</v>
      </c>
      <c r="BE6519" t="s">
        <v>15864</v>
      </c>
      <c r="BF6519" t="s">
        <v>937</v>
      </c>
      <c r="BH6519">
        <v>254</v>
      </c>
      <c r="BI6519">
        <v>6160</v>
      </c>
      <c r="BJ6519" t="s">
        <v>9216</v>
      </c>
      <c r="BK6519" t="s">
        <v>937</v>
      </c>
    </row>
    <row r="6520" spans="43:63" x14ac:dyDescent="0.2">
      <c r="AQ6520">
        <v>209</v>
      </c>
      <c r="AR6520">
        <v>6170</v>
      </c>
      <c r="AS6520" t="s">
        <v>36459</v>
      </c>
      <c r="AT6520" t="s">
        <v>937</v>
      </c>
      <c r="AU6520">
        <v>248</v>
      </c>
      <c r="AV6520">
        <v>6170</v>
      </c>
      <c r="AW6520" t="s">
        <v>29561</v>
      </c>
      <c r="AX6520" t="s">
        <v>937</v>
      </c>
      <c r="AY6520">
        <v>249</v>
      </c>
      <c r="AZ6520">
        <v>6170</v>
      </c>
      <c r="BA6520" t="s">
        <v>22713</v>
      </c>
      <c r="BB6520" t="s">
        <v>937</v>
      </c>
      <c r="BC6520">
        <v>249</v>
      </c>
      <c r="BD6520">
        <v>6170</v>
      </c>
      <c r="BE6520" t="s">
        <v>15865</v>
      </c>
      <c r="BF6520" t="s">
        <v>937</v>
      </c>
      <c r="BH6520">
        <v>254</v>
      </c>
      <c r="BI6520">
        <v>6170</v>
      </c>
      <c r="BJ6520" t="s">
        <v>9217</v>
      </c>
      <c r="BK6520" t="s">
        <v>937</v>
      </c>
    </row>
    <row r="6521" spans="43:63" x14ac:dyDescent="0.2">
      <c r="AQ6521">
        <v>209</v>
      </c>
      <c r="AR6521">
        <v>6180</v>
      </c>
      <c r="AS6521" t="s">
        <v>36460</v>
      </c>
      <c r="AT6521" t="s">
        <v>937</v>
      </c>
      <c r="AU6521">
        <v>248</v>
      </c>
      <c r="AV6521">
        <v>6180</v>
      </c>
      <c r="AW6521" t="s">
        <v>29562</v>
      </c>
      <c r="AX6521" t="s">
        <v>937</v>
      </c>
      <c r="AY6521">
        <v>249</v>
      </c>
      <c r="AZ6521">
        <v>6180</v>
      </c>
      <c r="BA6521" t="s">
        <v>22714</v>
      </c>
      <c r="BB6521" t="s">
        <v>937</v>
      </c>
      <c r="BC6521">
        <v>249</v>
      </c>
      <c r="BD6521">
        <v>6180</v>
      </c>
      <c r="BE6521" t="s">
        <v>15866</v>
      </c>
      <c r="BF6521" t="s">
        <v>937</v>
      </c>
      <c r="BH6521">
        <v>254</v>
      </c>
      <c r="BI6521">
        <v>6180</v>
      </c>
      <c r="BJ6521" t="s">
        <v>9218</v>
      </c>
      <c r="BK6521" t="s">
        <v>937</v>
      </c>
    </row>
    <row r="6522" spans="43:63" x14ac:dyDescent="0.2">
      <c r="AQ6522">
        <v>209</v>
      </c>
      <c r="AR6522">
        <v>6190</v>
      </c>
      <c r="AS6522" t="s">
        <v>36461</v>
      </c>
      <c r="AT6522" t="s">
        <v>937</v>
      </c>
      <c r="AU6522">
        <v>248</v>
      </c>
      <c r="AV6522">
        <v>6190</v>
      </c>
      <c r="AW6522" t="s">
        <v>29563</v>
      </c>
      <c r="AX6522" t="s">
        <v>937</v>
      </c>
      <c r="AY6522">
        <v>249</v>
      </c>
      <c r="AZ6522">
        <v>6190</v>
      </c>
      <c r="BA6522" t="s">
        <v>22715</v>
      </c>
      <c r="BB6522" t="s">
        <v>937</v>
      </c>
      <c r="BC6522">
        <v>249</v>
      </c>
      <c r="BD6522">
        <v>6190</v>
      </c>
      <c r="BE6522" t="s">
        <v>15867</v>
      </c>
      <c r="BF6522" t="s">
        <v>937</v>
      </c>
      <c r="BH6522">
        <v>254</v>
      </c>
      <c r="BI6522">
        <v>6190</v>
      </c>
      <c r="BJ6522" t="s">
        <v>9219</v>
      </c>
      <c r="BK6522" t="s">
        <v>937</v>
      </c>
    </row>
    <row r="6523" spans="43:63" x14ac:dyDescent="0.2">
      <c r="AQ6523">
        <v>209</v>
      </c>
      <c r="AR6523">
        <v>6200</v>
      </c>
      <c r="AS6523" t="s">
        <v>36462</v>
      </c>
      <c r="AT6523" t="s">
        <v>937</v>
      </c>
      <c r="AU6523">
        <v>248</v>
      </c>
      <c r="AV6523">
        <v>6200</v>
      </c>
      <c r="AW6523" t="s">
        <v>29564</v>
      </c>
      <c r="AX6523" t="s">
        <v>937</v>
      </c>
      <c r="AY6523">
        <v>249</v>
      </c>
      <c r="AZ6523">
        <v>6200</v>
      </c>
      <c r="BA6523" t="s">
        <v>22716</v>
      </c>
      <c r="BB6523" t="s">
        <v>937</v>
      </c>
      <c r="BC6523">
        <v>249</v>
      </c>
      <c r="BD6523">
        <v>6200</v>
      </c>
      <c r="BE6523" t="s">
        <v>15868</v>
      </c>
      <c r="BF6523" t="s">
        <v>937</v>
      </c>
      <c r="BH6523">
        <v>254</v>
      </c>
      <c r="BI6523">
        <v>6200</v>
      </c>
      <c r="BJ6523" t="s">
        <v>9220</v>
      </c>
      <c r="BK6523" t="s">
        <v>937</v>
      </c>
    </row>
    <row r="6524" spans="43:63" x14ac:dyDescent="0.2">
      <c r="AQ6524">
        <v>209</v>
      </c>
      <c r="AR6524">
        <v>6210</v>
      </c>
      <c r="AS6524" t="s">
        <v>36463</v>
      </c>
      <c r="AT6524" t="s">
        <v>936</v>
      </c>
      <c r="AU6524">
        <v>248</v>
      </c>
      <c r="AV6524">
        <v>6210</v>
      </c>
      <c r="AW6524" t="s">
        <v>29565</v>
      </c>
      <c r="AX6524" t="s">
        <v>936</v>
      </c>
      <c r="AY6524">
        <v>249</v>
      </c>
      <c r="AZ6524">
        <v>6210</v>
      </c>
      <c r="BA6524" t="s">
        <v>22717</v>
      </c>
      <c r="BB6524" t="s">
        <v>936</v>
      </c>
      <c r="BC6524">
        <v>249</v>
      </c>
      <c r="BD6524">
        <v>6210</v>
      </c>
      <c r="BE6524" t="s">
        <v>15869</v>
      </c>
      <c r="BF6524" t="s">
        <v>936</v>
      </c>
      <c r="BH6524">
        <v>254</v>
      </c>
      <c r="BI6524">
        <v>6210</v>
      </c>
      <c r="BJ6524" t="s">
        <v>9221</v>
      </c>
      <c r="BK6524" t="s">
        <v>936</v>
      </c>
    </row>
    <row r="6525" spans="43:63" x14ac:dyDescent="0.2">
      <c r="AQ6525">
        <v>209</v>
      </c>
      <c r="AR6525">
        <v>6240</v>
      </c>
      <c r="AS6525" t="s">
        <v>36464</v>
      </c>
      <c r="AT6525" t="s">
        <v>937</v>
      </c>
      <c r="AU6525">
        <v>248</v>
      </c>
      <c r="AV6525">
        <v>6240</v>
      </c>
      <c r="AW6525" t="s">
        <v>29566</v>
      </c>
      <c r="AX6525" t="s">
        <v>937</v>
      </c>
      <c r="AY6525">
        <v>249</v>
      </c>
      <c r="AZ6525">
        <v>6240</v>
      </c>
      <c r="BA6525" t="s">
        <v>22718</v>
      </c>
      <c r="BB6525" t="s">
        <v>937</v>
      </c>
      <c r="BC6525">
        <v>249</v>
      </c>
      <c r="BD6525">
        <v>6240</v>
      </c>
      <c r="BE6525" t="s">
        <v>15870</v>
      </c>
      <c r="BF6525" t="s">
        <v>937</v>
      </c>
      <c r="BH6525">
        <v>254</v>
      </c>
      <c r="BI6525">
        <v>6240</v>
      </c>
      <c r="BJ6525" t="s">
        <v>9222</v>
      </c>
      <c r="BK6525" t="s">
        <v>937</v>
      </c>
    </row>
    <row r="6526" spans="43:63" x14ac:dyDescent="0.2">
      <c r="AQ6526">
        <v>209</v>
      </c>
      <c r="AR6526">
        <v>6250</v>
      </c>
      <c r="AS6526" t="s">
        <v>36465</v>
      </c>
      <c r="AT6526" t="s">
        <v>937</v>
      </c>
      <c r="AU6526">
        <v>248</v>
      </c>
      <c r="AV6526">
        <v>6250</v>
      </c>
      <c r="AW6526" t="s">
        <v>29567</v>
      </c>
      <c r="AX6526" t="s">
        <v>937</v>
      </c>
      <c r="AY6526">
        <v>249</v>
      </c>
      <c r="AZ6526">
        <v>6250</v>
      </c>
      <c r="BA6526" t="s">
        <v>22719</v>
      </c>
      <c r="BB6526" t="s">
        <v>937</v>
      </c>
      <c r="BC6526">
        <v>249</v>
      </c>
      <c r="BD6526">
        <v>6250</v>
      </c>
      <c r="BE6526" t="s">
        <v>15871</v>
      </c>
      <c r="BF6526" t="s">
        <v>937</v>
      </c>
      <c r="BH6526">
        <v>254</v>
      </c>
      <c r="BI6526">
        <v>6250</v>
      </c>
      <c r="BJ6526" t="s">
        <v>9223</v>
      </c>
      <c r="BK6526" t="s">
        <v>937</v>
      </c>
    </row>
    <row r="6527" spans="43:63" x14ac:dyDescent="0.2">
      <c r="AQ6527">
        <v>209</v>
      </c>
      <c r="AR6527">
        <v>6256</v>
      </c>
      <c r="AS6527" t="s">
        <v>36466</v>
      </c>
      <c r="AT6527" t="s">
        <v>937</v>
      </c>
      <c r="AU6527">
        <v>248</v>
      </c>
      <c r="AV6527">
        <v>6256</v>
      </c>
      <c r="AW6527" t="s">
        <v>29568</v>
      </c>
      <c r="AX6527" t="s">
        <v>937</v>
      </c>
      <c r="AY6527">
        <v>249</v>
      </c>
      <c r="AZ6527">
        <v>6256</v>
      </c>
      <c r="BA6527" t="s">
        <v>22720</v>
      </c>
      <c r="BB6527" t="s">
        <v>937</v>
      </c>
      <c r="BC6527">
        <v>249</v>
      </c>
      <c r="BD6527">
        <v>6256</v>
      </c>
      <c r="BE6527" t="s">
        <v>15872</v>
      </c>
      <c r="BF6527" t="s">
        <v>937</v>
      </c>
      <c r="BH6527">
        <v>254</v>
      </c>
      <c r="BI6527">
        <v>6256</v>
      </c>
      <c r="BJ6527" t="s">
        <v>9224</v>
      </c>
      <c r="BK6527" t="s">
        <v>937</v>
      </c>
    </row>
    <row r="6528" spans="43:63" x14ac:dyDescent="0.2">
      <c r="AQ6528">
        <v>209</v>
      </c>
      <c r="AR6528">
        <v>6260</v>
      </c>
      <c r="AS6528" t="s">
        <v>36467</v>
      </c>
      <c r="AT6528" t="s">
        <v>937</v>
      </c>
      <c r="AU6528">
        <v>248</v>
      </c>
      <c r="AV6528">
        <v>6260</v>
      </c>
      <c r="AW6528" t="s">
        <v>29569</v>
      </c>
      <c r="AX6528" t="s">
        <v>937</v>
      </c>
      <c r="AY6528">
        <v>249</v>
      </c>
      <c r="AZ6528">
        <v>6260</v>
      </c>
      <c r="BA6528" t="s">
        <v>22721</v>
      </c>
      <c r="BB6528" t="s">
        <v>937</v>
      </c>
      <c r="BC6528">
        <v>249</v>
      </c>
      <c r="BD6528">
        <v>6260</v>
      </c>
      <c r="BE6528" t="s">
        <v>15873</v>
      </c>
      <c r="BF6528" t="s">
        <v>937</v>
      </c>
      <c r="BH6528">
        <v>254</v>
      </c>
      <c r="BI6528">
        <v>6260</v>
      </c>
      <c r="BJ6528" t="s">
        <v>9225</v>
      </c>
      <c r="BK6528" t="s">
        <v>937</v>
      </c>
    </row>
    <row r="6529" spans="43:63" x14ac:dyDescent="0.2">
      <c r="AQ6529">
        <v>209</v>
      </c>
      <c r="AR6529">
        <v>6270</v>
      </c>
      <c r="AS6529" t="s">
        <v>36468</v>
      </c>
      <c r="AT6529" t="s">
        <v>937</v>
      </c>
      <c r="AU6529">
        <v>248</v>
      </c>
      <c r="AV6529">
        <v>6270</v>
      </c>
      <c r="AW6529" t="s">
        <v>29570</v>
      </c>
      <c r="AX6529" t="s">
        <v>937</v>
      </c>
      <c r="AY6529">
        <v>249</v>
      </c>
      <c r="AZ6529">
        <v>6270</v>
      </c>
      <c r="BA6529" t="s">
        <v>22722</v>
      </c>
      <c r="BB6529" t="s">
        <v>937</v>
      </c>
      <c r="BC6529">
        <v>249</v>
      </c>
      <c r="BD6529">
        <v>6270</v>
      </c>
      <c r="BE6529" t="s">
        <v>15874</v>
      </c>
      <c r="BF6529" t="s">
        <v>937</v>
      </c>
      <c r="BH6529">
        <v>254</v>
      </c>
      <c r="BI6529">
        <v>6270</v>
      </c>
      <c r="BJ6529" t="s">
        <v>9226</v>
      </c>
      <c r="BK6529" t="s">
        <v>937</v>
      </c>
    </row>
    <row r="6530" spans="43:63" x14ac:dyDescent="0.2">
      <c r="AQ6530">
        <v>209</v>
      </c>
      <c r="AR6530">
        <v>6280</v>
      </c>
      <c r="AS6530" t="s">
        <v>36469</v>
      </c>
      <c r="AT6530" t="s">
        <v>937</v>
      </c>
      <c r="AU6530">
        <v>248</v>
      </c>
      <c r="AV6530">
        <v>6280</v>
      </c>
      <c r="AW6530" t="s">
        <v>29571</v>
      </c>
      <c r="AX6530" t="s">
        <v>937</v>
      </c>
      <c r="AY6530">
        <v>249</v>
      </c>
      <c r="AZ6530">
        <v>6280</v>
      </c>
      <c r="BA6530" t="s">
        <v>22723</v>
      </c>
      <c r="BB6530" t="s">
        <v>937</v>
      </c>
      <c r="BC6530">
        <v>249</v>
      </c>
      <c r="BD6530">
        <v>6280</v>
      </c>
      <c r="BE6530" t="s">
        <v>15875</v>
      </c>
      <c r="BF6530" t="s">
        <v>937</v>
      </c>
      <c r="BH6530">
        <v>254</v>
      </c>
      <c r="BI6530">
        <v>6280</v>
      </c>
      <c r="BJ6530" t="s">
        <v>9227</v>
      </c>
      <c r="BK6530" t="s">
        <v>937</v>
      </c>
    </row>
    <row r="6531" spans="43:63" x14ac:dyDescent="0.2">
      <c r="AQ6531">
        <v>209</v>
      </c>
      <c r="AR6531">
        <v>6290</v>
      </c>
      <c r="AS6531" t="s">
        <v>36470</v>
      </c>
      <c r="AT6531" t="s">
        <v>937</v>
      </c>
      <c r="AU6531">
        <v>248</v>
      </c>
      <c r="AV6531">
        <v>6290</v>
      </c>
      <c r="AW6531" t="s">
        <v>29572</v>
      </c>
      <c r="AX6531" t="s">
        <v>937</v>
      </c>
      <c r="AY6531">
        <v>249</v>
      </c>
      <c r="AZ6531">
        <v>6290</v>
      </c>
      <c r="BA6531" t="s">
        <v>22724</v>
      </c>
      <c r="BB6531" t="s">
        <v>937</v>
      </c>
      <c r="BC6531">
        <v>249</v>
      </c>
      <c r="BD6531">
        <v>6290</v>
      </c>
      <c r="BE6531" t="s">
        <v>15876</v>
      </c>
      <c r="BF6531" t="s">
        <v>937</v>
      </c>
      <c r="BH6531">
        <v>254</v>
      </c>
      <c r="BI6531">
        <v>6290</v>
      </c>
      <c r="BJ6531" t="s">
        <v>9228</v>
      </c>
      <c r="BK6531" t="s">
        <v>937</v>
      </c>
    </row>
    <row r="6532" spans="43:63" x14ac:dyDescent="0.2">
      <c r="AQ6532">
        <v>209</v>
      </c>
      <c r="AR6532">
        <v>6300</v>
      </c>
      <c r="AS6532" t="s">
        <v>36471</v>
      </c>
      <c r="AT6532" t="s">
        <v>937</v>
      </c>
      <c r="AU6532">
        <v>248</v>
      </c>
      <c r="AV6532">
        <v>6300</v>
      </c>
      <c r="AW6532" t="s">
        <v>29573</v>
      </c>
      <c r="AX6532" t="s">
        <v>936</v>
      </c>
      <c r="AY6532">
        <v>249</v>
      </c>
      <c r="AZ6532">
        <v>6300</v>
      </c>
      <c r="BA6532" t="s">
        <v>22725</v>
      </c>
      <c r="BB6532" t="s">
        <v>936</v>
      </c>
      <c r="BC6532">
        <v>249</v>
      </c>
      <c r="BD6532">
        <v>6300</v>
      </c>
      <c r="BE6532" t="s">
        <v>15877</v>
      </c>
      <c r="BF6532" t="s">
        <v>936</v>
      </c>
      <c r="BH6532">
        <v>254</v>
      </c>
      <c r="BI6532">
        <v>6300</v>
      </c>
      <c r="BJ6532" t="s">
        <v>9229</v>
      </c>
      <c r="BK6532" t="s">
        <v>936</v>
      </c>
    </row>
    <row r="6533" spans="43:63" x14ac:dyDescent="0.2">
      <c r="AQ6533">
        <v>209</v>
      </c>
      <c r="AR6533">
        <v>6310</v>
      </c>
      <c r="AS6533" t="s">
        <v>36472</v>
      </c>
      <c r="AT6533" t="s">
        <v>937</v>
      </c>
      <c r="AU6533">
        <v>248</v>
      </c>
      <c r="AV6533">
        <v>6310</v>
      </c>
      <c r="AW6533" t="s">
        <v>29574</v>
      </c>
      <c r="AX6533" t="s">
        <v>937</v>
      </c>
      <c r="AY6533">
        <v>249</v>
      </c>
      <c r="AZ6533">
        <v>6310</v>
      </c>
      <c r="BA6533" t="s">
        <v>22726</v>
      </c>
      <c r="BB6533" t="s">
        <v>937</v>
      </c>
      <c r="BC6533">
        <v>249</v>
      </c>
      <c r="BD6533">
        <v>6310</v>
      </c>
      <c r="BE6533" t="s">
        <v>15878</v>
      </c>
      <c r="BF6533" t="s">
        <v>937</v>
      </c>
      <c r="BH6533">
        <v>254</v>
      </c>
      <c r="BI6533">
        <v>6310</v>
      </c>
      <c r="BJ6533" t="s">
        <v>9230</v>
      </c>
      <c r="BK6533" t="s">
        <v>937</v>
      </c>
    </row>
    <row r="6534" spans="43:63" x14ac:dyDescent="0.2">
      <c r="AQ6534">
        <v>209</v>
      </c>
      <c r="AR6534">
        <v>6320</v>
      </c>
      <c r="AS6534" t="s">
        <v>36473</v>
      </c>
      <c r="AT6534" t="s">
        <v>937</v>
      </c>
      <c r="AU6534">
        <v>248</v>
      </c>
      <c r="AV6534">
        <v>6320</v>
      </c>
      <c r="AW6534" t="s">
        <v>29575</v>
      </c>
      <c r="AX6534" t="s">
        <v>937</v>
      </c>
      <c r="AY6534">
        <v>249</v>
      </c>
      <c r="AZ6534">
        <v>6320</v>
      </c>
      <c r="BA6534" t="s">
        <v>22727</v>
      </c>
      <c r="BB6534" t="s">
        <v>937</v>
      </c>
      <c r="BC6534">
        <v>249</v>
      </c>
      <c r="BD6534">
        <v>6320</v>
      </c>
      <c r="BE6534" t="s">
        <v>15879</v>
      </c>
      <c r="BF6534" t="s">
        <v>937</v>
      </c>
      <c r="BH6534">
        <v>254</v>
      </c>
      <c r="BI6534">
        <v>6320</v>
      </c>
      <c r="BJ6534" t="s">
        <v>9231</v>
      </c>
      <c r="BK6534" t="s">
        <v>937</v>
      </c>
    </row>
    <row r="6535" spans="43:63" x14ac:dyDescent="0.2">
      <c r="AQ6535">
        <v>209</v>
      </c>
      <c r="AR6535">
        <v>6330</v>
      </c>
      <c r="AS6535" t="s">
        <v>36474</v>
      </c>
      <c r="AT6535" t="s">
        <v>937</v>
      </c>
      <c r="AU6535">
        <v>248</v>
      </c>
      <c r="AV6535">
        <v>6330</v>
      </c>
      <c r="AW6535" t="s">
        <v>29576</v>
      </c>
      <c r="AX6535" t="s">
        <v>937</v>
      </c>
      <c r="AY6535">
        <v>249</v>
      </c>
      <c r="AZ6535">
        <v>6330</v>
      </c>
      <c r="BA6535" t="s">
        <v>22728</v>
      </c>
      <c r="BB6535" t="s">
        <v>937</v>
      </c>
      <c r="BC6535">
        <v>249</v>
      </c>
      <c r="BD6535">
        <v>6330</v>
      </c>
      <c r="BE6535" t="s">
        <v>15880</v>
      </c>
      <c r="BF6535" t="s">
        <v>937</v>
      </c>
      <c r="BH6535">
        <v>254</v>
      </c>
      <c r="BI6535">
        <v>6330</v>
      </c>
      <c r="BJ6535" t="s">
        <v>9232</v>
      </c>
      <c r="BK6535" t="s">
        <v>937</v>
      </c>
    </row>
    <row r="6536" spans="43:63" x14ac:dyDescent="0.2">
      <c r="AQ6536">
        <v>209</v>
      </c>
      <c r="AR6536">
        <v>6340</v>
      </c>
      <c r="AS6536" t="s">
        <v>36475</v>
      </c>
      <c r="AT6536" t="s">
        <v>937</v>
      </c>
      <c r="AU6536">
        <v>248</v>
      </c>
      <c r="AV6536">
        <v>6340</v>
      </c>
      <c r="AW6536" t="s">
        <v>29577</v>
      </c>
      <c r="AX6536" t="s">
        <v>937</v>
      </c>
      <c r="AY6536">
        <v>249</v>
      </c>
      <c r="AZ6536">
        <v>6340</v>
      </c>
      <c r="BA6536" t="s">
        <v>22729</v>
      </c>
      <c r="BB6536" t="s">
        <v>937</v>
      </c>
      <c r="BC6536">
        <v>249</v>
      </c>
      <c r="BD6536">
        <v>6340</v>
      </c>
      <c r="BE6536" t="s">
        <v>15881</v>
      </c>
      <c r="BF6536" t="s">
        <v>937</v>
      </c>
      <c r="BH6536">
        <v>254</v>
      </c>
      <c r="BI6536">
        <v>6340</v>
      </c>
      <c r="BJ6536" t="s">
        <v>9233</v>
      </c>
      <c r="BK6536" t="s">
        <v>937</v>
      </c>
    </row>
    <row r="6537" spans="43:63" x14ac:dyDescent="0.2">
      <c r="AQ6537">
        <v>209</v>
      </c>
      <c r="AR6537">
        <v>6350</v>
      </c>
      <c r="AS6537" t="s">
        <v>36476</v>
      </c>
      <c r="AT6537" t="s">
        <v>937</v>
      </c>
      <c r="AU6537">
        <v>248</v>
      </c>
      <c r="AV6537">
        <v>6350</v>
      </c>
      <c r="AW6537" t="s">
        <v>29578</v>
      </c>
      <c r="AX6537" t="s">
        <v>937</v>
      </c>
      <c r="AY6537">
        <v>249</v>
      </c>
      <c r="AZ6537">
        <v>6350</v>
      </c>
      <c r="BA6537" t="s">
        <v>22730</v>
      </c>
      <c r="BB6537" t="s">
        <v>937</v>
      </c>
      <c r="BC6537">
        <v>249</v>
      </c>
      <c r="BD6537">
        <v>6350</v>
      </c>
      <c r="BE6537" t="s">
        <v>15882</v>
      </c>
      <c r="BF6537" t="s">
        <v>937</v>
      </c>
      <c r="BH6537">
        <v>254</v>
      </c>
      <c r="BI6537">
        <v>6350</v>
      </c>
      <c r="BJ6537" t="s">
        <v>9234</v>
      </c>
      <c r="BK6537" t="s">
        <v>937</v>
      </c>
    </row>
    <row r="6538" spans="43:63" x14ac:dyDescent="0.2">
      <c r="AQ6538">
        <v>209</v>
      </c>
      <c r="AR6538">
        <v>6360</v>
      </c>
      <c r="AS6538" t="s">
        <v>36477</v>
      </c>
      <c r="AT6538" t="s">
        <v>938</v>
      </c>
      <c r="AU6538">
        <v>248</v>
      </c>
      <c r="AV6538">
        <v>6360</v>
      </c>
      <c r="AW6538" t="s">
        <v>29579</v>
      </c>
      <c r="AX6538" t="s">
        <v>938</v>
      </c>
      <c r="AY6538">
        <v>249</v>
      </c>
      <c r="AZ6538">
        <v>6360</v>
      </c>
      <c r="BA6538" t="s">
        <v>22731</v>
      </c>
      <c r="BB6538" t="s">
        <v>938</v>
      </c>
      <c r="BC6538">
        <v>249</v>
      </c>
      <c r="BD6538">
        <v>6360</v>
      </c>
      <c r="BE6538" t="s">
        <v>15883</v>
      </c>
      <c r="BF6538" t="s">
        <v>938</v>
      </c>
      <c r="BH6538">
        <v>254</v>
      </c>
      <c r="BI6538">
        <v>6360</v>
      </c>
      <c r="BJ6538" t="s">
        <v>9235</v>
      </c>
      <c r="BK6538" t="s">
        <v>938</v>
      </c>
    </row>
    <row r="6539" spans="43:63" x14ac:dyDescent="0.2">
      <c r="AQ6539">
        <v>209</v>
      </c>
      <c r="AR6539">
        <v>7205</v>
      </c>
      <c r="AS6539" t="s">
        <v>36478</v>
      </c>
      <c r="AT6539" t="s">
        <v>937</v>
      </c>
      <c r="AU6539">
        <v>248</v>
      </c>
      <c r="AV6539">
        <v>7205</v>
      </c>
      <c r="AW6539" t="s">
        <v>29580</v>
      </c>
      <c r="AX6539" t="s">
        <v>937</v>
      </c>
      <c r="AY6539">
        <v>249</v>
      </c>
      <c r="AZ6539">
        <v>7205</v>
      </c>
      <c r="BA6539" t="s">
        <v>22732</v>
      </c>
      <c r="BB6539" t="s">
        <v>937</v>
      </c>
      <c r="BC6539">
        <v>249</v>
      </c>
      <c r="BD6539">
        <v>7205</v>
      </c>
      <c r="BE6539" t="s">
        <v>15884</v>
      </c>
      <c r="BF6539" t="s">
        <v>937</v>
      </c>
      <c r="BH6539">
        <v>254</v>
      </c>
      <c r="BI6539">
        <v>7205</v>
      </c>
      <c r="BJ6539" t="s">
        <v>9236</v>
      </c>
      <c r="BK6539" t="s">
        <v>937</v>
      </c>
    </row>
    <row r="6540" spans="43:63" x14ac:dyDescent="0.2">
      <c r="AQ6540">
        <v>209</v>
      </c>
      <c r="AR6540">
        <v>7206</v>
      </c>
      <c r="AS6540" t="s">
        <v>36479</v>
      </c>
      <c r="AT6540" t="s">
        <v>937</v>
      </c>
      <c r="AU6540">
        <v>248</v>
      </c>
      <c r="AV6540">
        <v>7206</v>
      </c>
      <c r="AW6540" t="s">
        <v>29581</v>
      </c>
      <c r="AX6540" t="s">
        <v>937</v>
      </c>
      <c r="AY6540">
        <v>249</v>
      </c>
      <c r="AZ6540">
        <v>7206</v>
      </c>
      <c r="BA6540" t="s">
        <v>22733</v>
      </c>
      <c r="BB6540" t="s">
        <v>937</v>
      </c>
      <c r="BC6540">
        <v>249</v>
      </c>
      <c r="BD6540">
        <v>7206</v>
      </c>
      <c r="BE6540" t="s">
        <v>15885</v>
      </c>
      <c r="BF6540" t="s">
        <v>937</v>
      </c>
      <c r="BH6540">
        <v>254</v>
      </c>
      <c r="BI6540">
        <v>7206</v>
      </c>
      <c r="BJ6540" t="s">
        <v>9237</v>
      </c>
      <c r="BK6540" t="s">
        <v>937</v>
      </c>
    </row>
    <row r="6541" spans="43:63" x14ac:dyDescent="0.2">
      <c r="AQ6541">
        <v>209</v>
      </c>
      <c r="AR6541">
        <v>7207</v>
      </c>
      <c r="AS6541" t="s">
        <v>36480</v>
      </c>
      <c r="AT6541" t="s">
        <v>937</v>
      </c>
      <c r="AU6541">
        <v>248</v>
      </c>
      <c r="AV6541">
        <v>7207</v>
      </c>
      <c r="AW6541" t="s">
        <v>29582</v>
      </c>
      <c r="AX6541" t="s">
        <v>937</v>
      </c>
      <c r="AY6541">
        <v>249</v>
      </c>
      <c r="AZ6541">
        <v>7207</v>
      </c>
      <c r="BA6541" t="s">
        <v>22734</v>
      </c>
      <c r="BB6541" t="s">
        <v>937</v>
      </c>
      <c r="BC6541">
        <v>249</v>
      </c>
      <c r="BD6541">
        <v>7207</v>
      </c>
      <c r="BE6541" t="s">
        <v>15886</v>
      </c>
      <c r="BF6541" t="s">
        <v>937</v>
      </c>
      <c r="BH6541">
        <v>254</v>
      </c>
      <c r="BI6541">
        <v>7207</v>
      </c>
      <c r="BJ6541" t="s">
        <v>9238</v>
      </c>
      <c r="BK6541" t="s">
        <v>937</v>
      </c>
    </row>
    <row r="6542" spans="43:63" x14ac:dyDescent="0.2">
      <c r="AQ6542">
        <v>209</v>
      </c>
      <c r="AR6542">
        <v>7210</v>
      </c>
      <c r="AS6542" t="s">
        <v>36481</v>
      </c>
      <c r="AT6542" t="s">
        <v>938</v>
      </c>
      <c r="AU6542">
        <v>248</v>
      </c>
      <c r="AV6542">
        <v>7210</v>
      </c>
      <c r="AW6542" t="s">
        <v>29583</v>
      </c>
      <c r="AX6542" t="s">
        <v>938</v>
      </c>
      <c r="AY6542">
        <v>249</v>
      </c>
      <c r="AZ6542">
        <v>7210</v>
      </c>
      <c r="BA6542" t="s">
        <v>22735</v>
      </c>
      <c r="BB6542" t="s">
        <v>938</v>
      </c>
      <c r="BC6542">
        <v>249</v>
      </c>
      <c r="BD6542">
        <v>7210</v>
      </c>
      <c r="BE6542" t="s">
        <v>15887</v>
      </c>
      <c r="BF6542" t="s">
        <v>938</v>
      </c>
      <c r="BH6542">
        <v>254</v>
      </c>
      <c r="BI6542">
        <v>7210</v>
      </c>
      <c r="BJ6542" t="s">
        <v>9239</v>
      </c>
      <c r="BK6542" t="s">
        <v>938</v>
      </c>
    </row>
    <row r="6543" spans="43:63" x14ac:dyDescent="0.2">
      <c r="AQ6543">
        <v>209</v>
      </c>
      <c r="AR6543">
        <v>8073</v>
      </c>
      <c r="AS6543" t="s">
        <v>36482</v>
      </c>
      <c r="AT6543" t="s">
        <v>937</v>
      </c>
      <c r="AU6543">
        <v>248</v>
      </c>
      <c r="AV6543">
        <v>8073</v>
      </c>
      <c r="AW6543" t="s">
        <v>29584</v>
      </c>
      <c r="AX6543" t="s">
        <v>937</v>
      </c>
      <c r="AY6543">
        <v>249</v>
      </c>
      <c r="AZ6543">
        <v>8073</v>
      </c>
      <c r="BA6543" t="s">
        <v>22736</v>
      </c>
      <c r="BB6543" t="s">
        <v>937</v>
      </c>
      <c r="BC6543">
        <v>249</v>
      </c>
      <c r="BD6543">
        <v>8073</v>
      </c>
      <c r="BE6543" t="s">
        <v>15888</v>
      </c>
      <c r="BF6543" t="s">
        <v>937</v>
      </c>
      <c r="BH6543">
        <v>254</v>
      </c>
      <c r="BI6543">
        <v>8073</v>
      </c>
      <c r="BJ6543" t="s">
        <v>9240</v>
      </c>
      <c r="BK6543" t="s">
        <v>937</v>
      </c>
    </row>
    <row r="6544" spans="43:63" x14ac:dyDescent="0.2">
      <c r="AQ6544">
        <v>209</v>
      </c>
      <c r="AR6544">
        <v>8074</v>
      </c>
      <c r="AS6544" t="s">
        <v>36483</v>
      </c>
      <c r="AT6544" t="s">
        <v>937</v>
      </c>
      <c r="AU6544">
        <v>248</v>
      </c>
      <c r="AV6544">
        <v>8074</v>
      </c>
      <c r="AW6544" t="s">
        <v>29585</v>
      </c>
      <c r="AX6544" t="s">
        <v>937</v>
      </c>
      <c r="AY6544">
        <v>249</v>
      </c>
      <c r="AZ6544">
        <v>8074</v>
      </c>
      <c r="BA6544" t="s">
        <v>22737</v>
      </c>
      <c r="BB6544" t="s">
        <v>937</v>
      </c>
      <c r="BC6544">
        <v>249</v>
      </c>
      <c r="BD6544">
        <v>8074</v>
      </c>
      <c r="BE6544" t="s">
        <v>15889</v>
      </c>
      <c r="BF6544" t="s">
        <v>937</v>
      </c>
      <c r="BH6544">
        <v>254</v>
      </c>
      <c r="BI6544">
        <v>8074</v>
      </c>
      <c r="BJ6544" t="s">
        <v>9241</v>
      </c>
      <c r="BK6544" t="s">
        <v>937</v>
      </c>
    </row>
    <row r="6545" spans="43:63" x14ac:dyDescent="0.2">
      <c r="AQ6545">
        <v>209</v>
      </c>
      <c r="AR6545">
        <v>8075</v>
      </c>
      <c r="AS6545" t="s">
        <v>36484</v>
      </c>
      <c r="AT6545" t="s">
        <v>937</v>
      </c>
      <c r="AU6545">
        <v>248</v>
      </c>
      <c r="AV6545">
        <v>8075</v>
      </c>
      <c r="AW6545" t="s">
        <v>29586</v>
      </c>
      <c r="AX6545" t="s">
        <v>937</v>
      </c>
      <c r="AY6545">
        <v>249</v>
      </c>
      <c r="AZ6545">
        <v>8075</v>
      </c>
      <c r="BA6545" t="s">
        <v>22738</v>
      </c>
      <c r="BB6545" t="s">
        <v>937</v>
      </c>
      <c r="BC6545">
        <v>249</v>
      </c>
      <c r="BD6545">
        <v>8075</v>
      </c>
      <c r="BE6545" t="s">
        <v>15890</v>
      </c>
      <c r="BF6545" t="s">
        <v>937</v>
      </c>
      <c r="BH6545">
        <v>254</v>
      </c>
      <c r="BI6545">
        <v>8075</v>
      </c>
      <c r="BJ6545" t="s">
        <v>9242</v>
      </c>
      <c r="BK6545" t="s">
        <v>937</v>
      </c>
    </row>
    <row r="6546" spans="43:63" x14ac:dyDescent="0.2">
      <c r="AQ6546">
        <v>209</v>
      </c>
      <c r="AR6546">
        <v>8076</v>
      </c>
      <c r="AS6546" t="s">
        <v>36485</v>
      </c>
      <c r="AT6546" t="s">
        <v>937</v>
      </c>
      <c r="AU6546">
        <v>248</v>
      </c>
      <c r="AV6546">
        <v>8076</v>
      </c>
      <c r="AW6546" t="s">
        <v>29587</v>
      </c>
      <c r="AX6546" t="s">
        <v>937</v>
      </c>
      <c r="AY6546">
        <v>249</v>
      </c>
      <c r="AZ6546">
        <v>8076</v>
      </c>
      <c r="BA6546" t="s">
        <v>22739</v>
      </c>
      <c r="BB6546" t="s">
        <v>937</v>
      </c>
      <c r="BC6546">
        <v>249</v>
      </c>
      <c r="BD6546">
        <v>8076</v>
      </c>
      <c r="BE6546" t="s">
        <v>15891</v>
      </c>
      <c r="BF6546" t="s">
        <v>937</v>
      </c>
      <c r="BH6546">
        <v>254</v>
      </c>
      <c r="BI6546">
        <v>8076</v>
      </c>
      <c r="BJ6546" t="s">
        <v>9243</v>
      </c>
      <c r="BK6546" t="s">
        <v>937</v>
      </c>
    </row>
    <row r="6547" spans="43:63" x14ac:dyDescent="0.2">
      <c r="AQ6547">
        <v>209</v>
      </c>
      <c r="AR6547">
        <v>8077</v>
      </c>
      <c r="AS6547" t="s">
        <v>36486</v>
      </c>
      <c r="AT6547" t="s">
        <v>937</v>
      </c>
      <c r="AU6547">
        <v>248</v>
      </c>
      <c r="AV6547">
        <v>8077</v>
      </c>
      <c r="AW6547" t="s">
        <v>29588</v>
      </c>
      <c r="AX6547" t="s">
        <v>937</v>
      </c>
      <c r="AY6547">
        <v>249</v>
      </c>
      <c r="AZ6547">
        <v>8077</v>
      </c>
      <c r="BA6547" t="s">
        <v>22740</v>
      </c>
      <c r="BB6547" t="s">
        <v>937</v>
      </c>
      <c r="BC6547">
        <v>249</v>
      </c>
      <c r="BD6547">
        <v>8077</v>
      </c>
      <c r="BE6547" t="s">
        <v>15892</v>
      </c>
      <c r="BF6547" t="s">
        <v>937</v>
      </c>
      <c r="BH6547">
        <v>254</v>
      </c>
      <c r="BI6547">
        <v>8077</v>
      </c>
      <c r="BJ6547" t="s">
        <v>9244</v>
      </c>
      <c r="BK6547" t="s">
        <v>937</v>
      </c>
    </row>
    <row r="6548" spans="43:63" x14ac:dyDescent="0.2">
      <c r="AQ6548">
        <v>209</v>
      </c>
      <c r="AR6548">
        <v>8078</v>
      </c>
      <c r="AS6548" t="s">
        <v>36487</v>
      </c>
      <c r="AT6548" t="s">
        <v>937</v>
      </c>
      <c r="AU6548">
        <v>248</v>
      </c>
      <c r="AV6548">
        <v>8078</v>
      </c>
      <c r="AW6548" t="s">
        <v>29589</v>
      </c>
      <c r="AX6548" t="s">
        <v>937</v>
      </c>
      <c r="AY6548">
        <v>249</v>
      </c>
      <c r="AZ6548">
        <v>8078</v>
      </c>
      <c r="BA6548" t="s">
        <v>22741</v>
      </c>
      <c r="BB6548" t="s">
        <v>937</v>
      </c>
      <c r="BC6548">
        <v>249</v>
      </c>
      <c r="BD6548">
        <v>8078</v>
      </c>
      <c r="BE6548" t="s">
        <v>15893</v>
      </c>
      <c r="BF6548" t="s">
        <v>937</v>
      </c>
      <c r="BH6548">
        <v>254</v>
      </c>
      <c r="BI6548">
        <v>8078</v>
      </c>
      <c r="BJ6548" t="s">
        <v>9245</v>
      </c>
      <c r="BK6548" t="s">
        <v>937</v>
      </c>
    </row>
    <row r="6549" spans="43:63" x14ac:dyDescent="0.2">
      <c r="AQ6549">
        <v>209</v>
      </c>
      <c r="AR6549">
        <v>8079</v>
      </c>
      <c r="AS6549" t="s">
        <v>36488</v>
      </c>
      <c r="AT6549" t="s">
        <v>937</v>
      </c>
      <c r="AU6549">
        <v>248</v>
      </c>
      <c r="AV6549">
        <v>8079</v>
      </c>
      <c r="AW6549" t="s">
        <v>29590</v>
      </c>
      <c r="AX6549" t="s">
        <v>937</v>
      </c>
      <c r="AY6549">
        <v>249</v>
      </c>
      <c r="AZ6549">
        <v>8079</v>
      </c>
      <c r="BA6549" t="s">
        <v>22742</v>
      </c>
      <c r="BB6549" t="s">
        <v>937</v>
      </c>
      <c r="BC6549">
        <v>249</v>
      </c>
      <c r="BD6549">
        <v>8079</v>
      </c>
      <c r="BE6549" t="s">
        <v>15894</v>
      </c>
      <c r="BF6549" t="s">
        <v>937</v>
      </c>
      <c r="BH6549">
        <v>254</v>
      </c>
      <c r="BI6549">
        <v>8079</v>
      </c>
      <c r="BJ6549" t="s">
        <v>9246</v>
      </c>
      <c r="BK6549" t="s">
        <v>937</v>
      </c>
    </row>
    <row r="6550" spans="43:63" x14ac:dyDescent="0.2">
      <c r="AQ6550">
        <v>209</v>
      </c>
      <c r="AR6550">
        <v>8080</v>
      </c>
      <c r="AS6550" t="s">
        <v>36489</v>
      </c>
      <c r="AT6550" t="s">
        <v>937</v>
      </c>
      <c r="AU6550">
        <v>248</v>
      </c>
      <c r="AV6550">
        <v>8080</v>
      </c>
      <c r="AW6550" t="s">
        <v>29591</v>
      </c>
      <c r="AX6550" t="s">
        <v>937</v>
      </c>
      <c r="AY6550">
        <v>249</v>
      </c>
      <c r="AZ6550">
        <v>8080</v>
      </c>
      <c r="BA6550" t="s">
        <v>22743</v>
      </c>
      <c r="BB6550" t="s">
        <v>937</v>
      </c>
      <c r="BC6550">
        <v>249</v>
      </c>
      <c r="BD6550">
        <v>8080</v>
      </c>
      <c r="BE6550" t="s">
        <v>15895</v>
      </c>
      <c r="BF6550" t="s">
        <v>937</v>
      </c>
      <c r="BH6550">
        <v>254</v>
      </c>
      <c r="BI6550">
        <v>8080</v>
      </c>
      <c r="BJ6550" t="s">
        <v>9247</v>
      </c>
      <c r="BK6550" t="s">
        <v>937</v>
      </c>
    </row>
    <row r="6551" spans="43:63" x14ac:dyDescent="0.2">
      <c r="AQ6551">
        <v>209</v>
      </c>
      <c r="AR6551">
        <v>8081</v>
      </c>
      <c r="AS6551" t="s">
        <v>36490</v>
      </c>
      <c r="AT6551" t="s">
        <v>937</v>
      </c>
      <c r="AU6551">
        <v>248</v>
      </c>
      <c r="AV6551">
        <v>8081</v>
      </c>
      <c r="AW6551" t="s">
        <v>29592</v>
      </c>
      <c r="AX6551" t="s">
        <v>937</v>
      </c>
      <c r="AY6551">
        <v>249</v>
      </c>
      <c r="AZ6551">
        <v>8081</v>
      </c>
      <c r="BA6551" t="s">
        <v>22744</v>
      </c>
      <c r="BB6551" t="s">
        <v>937</v>
      </c>
      <c r="BC6551">
        <v>249</v>
      </c>
      <c r="BD6551">
        <v>8081</v>
      </c>
      <c r="BE6551" t="s">
        <v>15896</v>
      </c>
      <c r="BF6551" t="s">
        <v>937</v>
      </c>
      <c r="BH6551">
        <v>254</v>
      </c>
      <c r="BI6551">
        <v>8081</v>
      </c>
      <c r="BJ6551" t="s">
        <v>9248</v>
      </c>
      <c r="BK6551" t="s">
        <v>937</v>
      </c>
    </row>
    <row r="6552" spans="43:63" x14ac:dyDescent="0.2">
      <c r="AQ6552">
        <v>209</v>
      </c>
      <c r="AR6552">
        <v>8082</v>
      </c>
      <c r="AS6552" t="s">
        <v>36491</v>
      </c>
      <c r="AT6552" t="s">
        <v>937</v>
      </c>
      <c r="AU6552">
        <v>248</v>
      </c>
      <c r="AV6552">
        <v>8082</v>
      </c>
      <c r="AW6552" t="s">
        <v>29593</v>
      </c>
      <c r="AX6552" t="s">
        <v>937</v>
      </c>
      <c r="AY6552">
        <v>249</v>
      </c>
      <c r="AZ6552">
        <v>8082</v>
      </c>
      <c r="BA6552" t="s">
        <v>22745</v>
      </c>
      <c r="BB6552" t="s">
        <v>937</v>
      </c>
      <c r="BC6552">
        <v>249</v>
      </c>
      <c r="BD6552">
        <v>8082</v>
      </c>
      <c r="BE6552" t="s">
        <v>15897</v>
      </c>
      <c r="BF6552" t="s">
        <v>937</v>
      </c>
      <c r="BH6552">
        <v>254</v>
      </c>
      <c r="BI6552">
        <v>8082</v>
      </c>
      <c r="BJ6552" t="s">
        <v>9249</v>
      </c>
      <c r="BK6552" t="s">
        <v>937</v>
      </c>
    </row>
    <row r="6553" spans="43:63" x14ac:dyDescent="0.2">
      <c r="AQ6553">
        <v>209</v>
      </c>
      <c r="AR6553">
        <v>8083</v>
      </c>
      <c r="AS6553" t="s">
        <v>36492</v>
      </c>
      <c r="AT6553" t="s">
        <v>937</v>
      </c>
      <c r="AU6553">
        <v>248</v>
      </c>
      <c r="AV6553">
        <v>8083</v>
      </c>
      <c r="AW6553" t="s">
        <v>29594</v>
      </c>
      <c r="AX6553" t="s">
        <v>937</v>
      </c>
      <c r="AY6553">
        <v>249</v>
      </c>
      <c r="AZ6553">
        <v>8083</v>
      </c>
      <c r="BA6553" t="s">
        <v>22746</v>
      </c>
      <c r="BB6553" t="s">
        <v>937</v>
      </c>
      <c r="BC6553">
        <v>249</v>
      </c>
      <c r="BD6553">
        <v>8083</v>
      </c>
      <c r="BE6553" t="s">
        <v>15898</v>
      </c>
      <c r="BF6553" t="s">
        <v>937</v>
      </c>
      <c r="BH6553">
        <v>254</v>
      </c>
      <c r="BI6553">
        <v>8083</v>
      </c>
      <c r="BJ6553" t="s">
        <v>9250</v>
      </c>
      <c r="BK6553" t="s">
        <v>937</v>
      </c>
    </row>
    <row r="6554" spans="43:63" x14ac:dyDescent="0.2">
      <c r="AQ6554">
        <v>209</v>
      </c>
      <c r="AR6554">
        <v>8084</v>
      </c>
      <c r="AS6554" t="s">
        <v>36493</v>
      </c>
      <c r="AT6554" t="s">
        <v>937</v>
      </c>
      <c r="AU6554">
        <v>248</v>
      </c>
      <c r="AV6554">
        <v>8084</v>
      </c>
      <c r="AW6554" t="s">
        <v>29595</v>
      </c>
      <c r="AX6554" t="s">
        <v>937</v>
      </c>
      <c r="AY6554">
        <v>249</v>
      </c>
      <c r="AZ6554">
        <v>8084</v>
      </c>
      <c r="BA6554" t="s">
        <v>22747</v>
      </c>
      <c r="BB6554" t="s">
        <v>937</v>
      </c>
      <c r="BC6554">
        <v>249</v>
      </c>
      <c r="BD6554">
        <v>8084</v>
      </c>
      <c r="BE6554" t="s">
        <v>15899</v>
      </c>
      <c r="BF6554" t="s">
        <v>937</v>
      </c>
      <c r="BH6554">
        <v>254</v>
      </c>
      <c r="BI6554">
        <v>8084</v>
      </c>
      <c r="BJ6554" t="s">
        <v>9251</v>
      </c>
      <c r="BK6554" t="s">
        <v>937</v>
      </c>
    </row>
    <row r="6555" spans="43:63" x14ac:dyDescent="0.2">
      <c r="AQ6555">
        <v>210</v>
      </c>
      <c r="AR6555">
        <v>6010</v>
      </c>
      <c r="AS6555" t="s">
        <v>36494</v>
      </c>
      <c r="AT6555" t="s">
        <v>937</v>
      </c>
      <c r="AU6555">
        <v>249</v>
      </c>
      <c r="AV6555">
        <v>6010</v>
      </c>
      <c r="AW6555" t="s">
        <v>29596</v>
      </c>
      <c r="AX6555" t="s">
        <v>937</v>
      </c>
      <c r="AY6555">
        <v>250</v>
      </c>
      <c r="AZ6555">
        <v>6010</v>
      </c>
      <c r="BA6555" t="s">
        <v>22748</v>
      </c>
      <c r="BB6555" t="s">
        <v>937</v>
      </c>
      <c r="BC6555">
        <v>250</v>
      </c>
      <c r="BD6555">
        <v>6010</v>
      </c>
      <c r="BE6555" t="s">
        <v>15900</v>
      </c>
      <c r="BF6555" t="s">
        <v>937</v>
      </c>
      <c r="BH6555">
        <v>256</v>
      </c>
      <c r="BI6555">
        <v>6010</v>
      </c>
      <c r="BJ6555" t="s">
        <v>9252</v>
      </c>
      <c r="BK6555" t="s">
        <v>937</v>
      </c>
    </row>
    <row r="6556" spans="43:63" x14ac:dyDescent="0.2">
      <c r="AQ6556">
        <v>210</v>
      </c>
      <c r="AR6556">
        <v>6020</v>
      </c>
      <c r="AS6556" t="s">
        <v>36495</v>
      </c>
      <c r="AT6556" t="s">
        <v>937</v>
      </c>
      <c r="AU6556">
        <v>249</v>
      </c>
      <c r="AV6556">
        <v>6020</v>
      </c>
      <c r="AW6556" t="s">
        <v>29597</v>
      </c>
      <c r="AX6556" t="s">
        <v>937</v>
      </c>
      <c r="AY6556">
        <v>250</v>
      </c>
      <c r="AZ6556">
        <v>6020</v>
      </c>
      <c r="BA6556" t="s">
        <v>22749</v>
      </c>
      <c r="BB6556" t="s">
        <v>937</v>
      </c>
      <c r="BC6556">
        <v>250</v>
      </c>
      <c r="BD6556">
        <v>6020</v>
      </c>
      <c r="BE6556" t="s">
        <v>15901</v>
      </c>
      <c r="BF6556" t="s">
        <v>937</v>
      </c>
      <c r="BH6556">
        <v>256</v>
      </c>
      <c r="BI6556">
        <v>6020</v>
      </c>
      <c r="BJ6556" t="s">
        <v>9253</v>
      </c>
      <c r="BK6556" t="s">
        <v>937</v>
      </c>
    </row>
    <row r="6557" spans="43:63" x14ac:dyDescent="0.2">
      <c r="AQ6557">
        <v>210</v>
      </c>
      <c r="AR6557">
        <v>6030</v>
      </c>
      <c r="AS6557" t="s">
        <v>36496</v>
      </c>
      <c r="AT6557" t="s">
        <v>937</v>
      </c>
      <c r="AU6557">
        <v>249</v>
      </c>
      <c r="AV6557">
        <v>6030</v>
      </c>
      <c r="AW6557" t="s">
        <v>29598</v>
      </c>
      <c r="AX6557" t="s">
        <v>937</v>
      </c>
      <c r="AY6557">
        <v>250</v>
      </c>
      <c r="AZ6557">
        <v>6030</v>
      </c>
      <c r="BA6557" t="s">
        <v>22750</v>
      </c>
      <c r="BB6557" t="s">
        <v>937</v>
      </c>
      <c r="BC6557">
        <v>250</v>
      </c>
      <c r="BD6557">
        <v>6030</v>
      </c>
      <c r="BE6557" t="s">
        <v>15902</v>
      </c>
      <c r="BF6557" t="s">
        <v>937</v>
      </c>
      <c r="BH6557">
        <v>256</v>
      </c>
      <c r="BI6557">
        <v>6030</v>
      </c>
      <c r="BJ6557" t="s">
        <v>9254</v>
      </c>
      <c r="BK6557" t="s">
        <v>937</v>
      </c>
    </row>
    <row r="6558" spans="43:63" x14ac:dyDescent="0.2">
      <c r="AQ6558">
        <v>210</v>
      </c>
      <c r="AR6558">
        <v>6040</v>
      </c>
      <c r="AS6558" t="s">
        <v>36497</v>
      </c>
      <c r="AT6558" t="s">
        <v>937</v>
      </c>
      <c r="AU6558">
        <v>249</v>
      </c>
      <c r="AV6558">
        <v>6040</v>
      </c>
      <c r="AW6558" t="s">
        <v>29599</v>
      </c>
      <c r="AX6558" t="s">
        <v>937</v>
      </c>
      <c r="AY6558">
        <v>250</v>
      </c>
      <c r="AZ6558">
        <v>6040</v>
      </c>
      <c r="BA6558" t="s">
        <v>22751</v>
      </c>
      <c r="BB6558" t="s">
        <v>937</v>
      </c>
      <c r="BC6558">
        <v>250</v>
      </c>
      <c r="BD6558">
        <v>6040</v>
      </c>
      <c r="BE6558" t="s">
        <v>15903</v>
      </c>
      <c r="BF6558" t="s">
        <v>937</v>
      </c>
      <c r="BH6558">
        <v>256</v>
      </c>
      <c r="BI6558">
        <v>6040</v>
      </c>
      <c r="BJ6558" t="s">
        <v>9255</v>
      </c>
      <c r="BK6558" t="s">
        <v>937</v>
      </c>
    </row>
    <row r="6559" spans="43:63" x14ac:dyDescent="0.2">
      <c r="AQ6559">
        <v>210</v>
      </c>
      <c r="AR6559">
        <v>6070</v>
      </c>
      <c r="AS6559" t="s">
        <v>36498</v>
      </c>
      <c r="AT6559" t="s">
        <v>937</v>
      </c>
      <c r="AU6559">
        <v>249</v>
      </c>
      <c r="AV6559">
        <v>6070</v>
      </c>
      <c r="AW6559" t="s">
        <v>29600</v>
      </c>
      <c r="AX6559" t="s">
        <v>937</v>
      </c>
      <c r="AY6559">
        <v>250</v>
      </c>
      <c r="AZ6559">
        <v>6070</v>
      </c>
      <c r="BA6559" t="s">
        <v>22752</v>
      </c>
      <c r="BB6559" t="s">
        <v>937</v>
      </c>
      <c r="BC6559">
        <v>250</v>
      </c>
      <c r="BD6559">
        <v>6070</v>
      </c>
      <c r="BE6559" t="s">
        <v>15904</v>
      </c>
      <c r="BF6559" t="s">
        <v>937</v>
      </c>
      <c r="BH6559">
        <v>256</v>
      </c>
      <c r="BI6559">
        <v>6070</v>
      </c>
      <c r="BJ6559" t="s">
        <v>9256</v>
      </c>
      <c r="BK6559" t="s">
        <v>937</v>
      </c>
    </row>
    <row r="6560" spans="43:63" x14ac:dyDescent="0.2">
      <c r="AQ6560">
        <v>210</v>
      </c>
      <c r="AR6560">
        <v>6080</v>
      </c>
      <c r="AS6560" t="s">
        <v>36499</v>
      </c>
      <c r="AT6560" t="s">
        <v>937</v>
      </c>
      <c r="AU6560">
        <v>249</v>
      </c>
      <c r="AV6560">
        <v>6080</v>
      </c>
      <c r="AW6560" t="s">
        <v>29601</v>
      </c>
      <c r="AX6560" t="s">
        <v>937</v>
      </c>
      <c r="AY6560">
        <v>250</v>
      </c>
      <c r="AZ6560">
        <v>6080</v>
      </c>
      <c r="BA6560" t="s">
        <v>22753</v>
      </c>
      <c r="BB6560" t="s">
        <v>937</v>
      </c>
      <c r="BC6560">
        <v>250</v>
      </c>
      <c r="BD6560">
        <v>6080</v>
      </c>
      <c r="BE6560" t="s">
        <v>15905</v>
      </c>
      <c r="BF6560" t="s">
        <v>937</v>
      </c>
      <c r="BH6560">
        <v>256</v>
      </c>
      <c r="BI6560">
        <v>6080</v>
      </c>
      <c r="BJ6560" t="s">
        <v>9257</v>
      </c>
      <c r="BK6560" t="s">
        <v>937</v>
      </c>
    </row>
    <row r="6561" spans="43:63" x14ac:dyDescent="0.2">
      <c r="AQ6561">
        <v>210</v>
      </c>
      <c r="AR6561">
        <v>6090</v>
      </c>
      <c r="AS6561" t="s">
        <v>36500</v>
      </c>
      <c r="AT6561" t="s">
        <v>937</v>
      </c>
      <c r="AU6561">
        <v>249</v>
      </c>
      <c r="AV6561">
        <v>6090</v>
      </c>
      <c r="AW6561" t="s">
        <v>29602</v>
      </c>
      <c r="AX6561" t="s">
        <v>937</v>
      </c>
      <c r="AY6561">
        <v>250</v>
      </c>
      <c r="AZ6561">
        <v>6090</v>
      </c>
      <c r="BA6561" t="s">
        <v>22754</v>
      </c>
      <c r="BB6561" t="s">
        <v>937</v>
      </c>
      <c r="BC6561">
        <v>250</v>
      </c>
      <c r="BD6561">
        <v>6090</v>
      </c>
      <c r="BE6561" t="s">
        <v>15906</v>
      </c>
      <c r="BF6561" t="s">
        <v>937</v>
      </c>
      <c r="BH6561">
        <v>256</v>
      </c>
      <c r="BI6561">
        <v>6090</v>
      </c>
      <c r="BJ6561" t="s">
        <v>9258</v>
      </c>
      <c r="BK6561" t="s">
        <v>937</v>
      </c>
    </row>
    <row r="6562" spans="43:63" x14ac:dyDescent="0.2">
      <c r="AQ6562">
        <v>210</v>
      </c>
      <c r="AR6562">
        <v>6100</v>
      </c>
      <c r="AS6562" t="s">
        <v>36501</v>
      </c>
      <c r="AT6562" t="s">
        <v>937</v>
      </c>
      <c r="AU6562">
        <v>249</v>
      </c>
      <c r="AV6562">
        <v>6100</v>
      </c>
      <c r="AW6562" t="s">
        <v>29603</v>
      </c>
      <c r="AX6562" t="s">
        <v>937</v>
      </c>
      <c r="AY6562">
        <v>250</v>
      </c>
      <c r="AZ6562">
        <v>6100</v>
      </c>
      <c r="BA6562" t="s">
        <v>22755</v>
      </c>
      <c r="BB6562" t="s">
        <v>937</v>
      </c>
      <c r="BC6562">
        <v>250</v>
      </c>
      <c r="BD6562">
        <v>6100</v>
      </c>
      <c r="BE6562" t="s">
        <v>15907</v>
      </c>
      <c r="BF6562" t="s">
        <v>937</v>
      </c>
      <c r="BH6562">
        <v>256</v>
      </c>
      <c r="BI6562">
        <v>6100</v>
      </c>
      <c r="BJ6562" t="s">
        <v>9259</v>
      </c>
      <c r="BK6562" t="s">
        <v>937</v>
      </c>
    </row>
    <row r="6563" spans="43:63" x14ac:dyDescent="0.2">
      <c r="AQ6563">
        <v>210</v>
      </c>
      <c r="AR6563">
        <v>6101</v>
      </c>
      <c r="AS6563" t="s">
        <v>36502</v>
      </c>
      <c r="AT6563" t="s">
        <v>937</v>
      </c>
      <c r="AU6563">
        <v>249</v>
      </c>
      <c r="AV6563">
        <v>6101</v>
      </c>
      <c r="AW6563" t="s">
        <v>29604</v>
      </c>
      <c r="AX6563" t="s">
        <v>937</v>
      </c>
      <c r="AY6563">
        <v>250</v>
      </c>
      <c r="AZ6563">
        <v>6101</v>
      </c>
      <c r="BA6563" t="s">
        <v>22756</v>
      </c>
      <c r="BB6563" t="s">
        <v>937</v>
      </c>
      <c r="BC6563">
        <v>250</v>
      </c>
      <c r="BD6563">
        <v>6101</v>
      </c>
      <c r="BE6563" t="s">
        <v>15908</v>
      </c>
      <c r="BF6563" t="s">
        <v>937</v>
      </c>
      <c r="BH6563">
        <v>256</v>
      </c>
      <c r="BI6563">
        <v>6101</v>
      </c>
      <c r="BJ6563" t="s">
        <v>9260</v>
      </c>
      <c r="BK6563" t="s">
        <v>937</v>
      </c>
    </row>
    <row r="6564" spans="43:63" x14ac:dyDescent="0.2">
      <c r="AQ6564">
        <v>210</v>
      </c>
      <c r="AR6564">
        <v>6110</v>
      </c>
      <c r="AS6564" t="s">
        <v>36503</v>
      </c>
      <c r="AT6564" t="s">
        <v>937</v>
      </c>
      <c r="AU6564">
        <v>249</v>
      </c>
      <c r="AV6564">
        <v>6110</v>
      </c>
      <c r="AW6564" t="s">
        <v>29605</v>
      </c>
      <c r="AX6564" t="s">
        <v>937</v>
      </c>
      <c r="AY6564">
        <v>250</v>
      </c>
      <c r="AZ6564">
        <v>6110</v>
      </c>
      <c r="BA6564" t="s">
        <v>22757</v>
      </c>
      <c r="BB6564" t="s">
        <v>937</v>
      </c>
      <c r="BC6564">
        <v>250</v>
      </c>
      <c r="BD6564">
        <v>6110</v>
      </c>
      <c r="BE6564" t="s">
        <v>15909</v>
      </c>
      <c r="BF6564" t="s">
        <v>937</v>
      </c>
      <c r="BH6564">
        <v>256</v>
      </c>
      <c r="BI6564">
        <v>6110</v>
      </c>
      <c r="BJ6564" t="s">
        <v>9261</v>
      </c>
      <c r="BK6564" t="s">
        <v>937</v>
      </c>
    </row>
    <row r="6565" spans="43:63" x14ac:dyDescent="0.2">
      <c r="AQ6565">
        <v>210</v>
      </c>
      <c r="AR6565">
        <v>6130</v>
      </c>
      <c r="AS6565" t="s">
        <v>36504</v>
      </c>
      <c r="AT6565" t="s">
        <v>937</v>
      </c>
      <c r="AU6565">
        <v>249</v>
      </c>
      <c r="AV6565">
        <v>6130</v>
      </c>
      <c r="AW6565" t="s">
        <v>29606</v>
      </c>
      <c r="AX6565" t="s">
        <v>937</v>
      </c>
      <c r="AY6565">
        <v>250</v>
      </c>
      <c r="AZ6565">
        <v>6130</v>
      </c>
      <c r="BA6565" t="s">
        <v>22758</v>
      </c>
      <c r="BB6565" t="s">
        <v>937</v>
      </c>
      <c r="BC6565">
        <v>250</v>
      </c>
      <c r="BD6565">
        <v>6130</v>
      </c>
      <c r="BE6565" t="s">
        <v>15910</v>
      </c>
      <c r="BF6565" t="s">
        <v>937</v>
      </c>
      <c r="BH6565">
        <v>256</v>
      </c>
      <c r="BI6565">
        <v>6130</v>
      </c>
      <c r="BJ6565" t="s">
        <v>9262</v>
      </c>
      <c r="BK6565" t="s">
        <v>937</v>
      </c>
    </row>
    <row r="6566" spans="43:63" x14ac:dyDescent="0.2">
      <c r="AQ6566">
        <v>210</v>
      </c>
      <c r="AR6566">
        <v>6131</v>
      </c>
      <c r="AS6566" t="s">
        <v>36505</v>
      </c>
      <c r="AT6566" t="s">
        <v>937</v>
      </c>
      <c r="AU6566">
        <v>249</v>
      </c>
      <c r="AV6566">
        <v>6131</v>
      </c>
      <c r="AW6566" t="s">
        <v>29607</v>
      </c>
      <c r="AX6566" t="s">
        <v>937</v>
      </c>
      <c r="AY6566">
        <v>250</v>
      </c>
      <c r="AZ6566">
        <v>6131</v>
      </c>
      <c r="BA6566" t="s">
        <v>22759</v>
      </c>
      <c r="BB6566" t="s">
        <v>937</v>
      </c>
      <c r="BC6566">
        <v>250</v>
      </c>
      <c r="BD6566">
        <v>6131</v>
      </c>
      <c r="BE6566" t="s">
        <v>15911</v>
      </c>
      <c r="BF6566" t="s">
        <v>937</v>
      </c>
      <c r="BH6566">
        <v>256</v>
      </c>
      <c r="BI6566">
        <v>6131</v>
      </c>
      <c r="BJ6566" t="s">
        <v>9263</v>
      </c>
      <c r="BK6566" t="s">
        <v>937</v>
      </c>
    </row>
    <row r="6567" spans="43:63" x14ac:dyDescent="0.2">
      <c r="AQ6567">
        <v>210</v>
      </c>
      <c r="AR6567">
        <v>6140</v>
      </c>
      <c r="AS6567" t="s">
        <v>36506</v>
      </c>
      <c r="AT6567" t="s">
        <v>937</v>
      </c>
      <c r="AU6567">
        <v>249</v>
      </c>
      <c r="AV6567">
        <v>6140</v>
      </c>
      <c r="AW6567" t="s">
        <v>29608</v>
      </c>
      <c r="AX6567" t="s">
        <v>937</v>
      </c>
      <c r="AY6567">
        <v>250</v>
      </c>
      <c r="AZ6567">
        <v>6140</v>
      </c>
      <c r="BA6567" t="s">
        <v>22760</v>
      </c>
      <c r="BB6567" t="s">
        <v>937</v>
      </c>
      <c r="BC6567">
        <v>250</v>
      </c>
      <c r="BD6567">
        <v>6140</v>
      </c>
      <c r="BE6567" t="s">
        <v>15912</v>
      </c>
      <c r="BF6567" t="s">
        <v>937</v>
      </c>
      <c r="BH6567">
        <v>256</v>
      </c>
      <c r="BI6567">
        <v>6140</v>
      </c>
      <c r="BJ6567" t="s">
        <v>9264</v>
      </c>
      <c r="BK6567" t="s">
        <v>937</v>
      </c>
    </row>
    <row r="6568" spans="43:63" x14ac:dyDescent="0.2">
      <c r="AQ6568">
        <v>210</v>
      </c>
      <c r="AR6568">
        <v>6150</v>
      </c>
      <c r="AS6568" t="s">
        <v>36507</v>
      </c>
      <c r="AT6568" t="s">
        <v>937</v>
      </c>
      <c r="AU6568">
        <v>249</v>
      </c>
      <c r="AV6568">
        <v>6150</v>
      </c>
      <c r="AW6568" t="s">
        <v>29609</v>
      </c>
      <c r="AX6568" t="s">
        <v>937</v>
      </c>
      <c r="AY6568">
        <v>250</v>
      </c>
      <c r="AZ6568">
        <v>6150</v>
      </c>
      <c r="BA6568" t="s">
        <v>22761</v>
      </c>
      <c r="BB6568" t="s">
        <v>937</v>
      </c>
      <c r="BC6568">
        <v>250</v>
      </c>
      <c r="BD6568">
        <v>6150</v>
      </c>
      <c r="BE6568" t="s">
        <v>15913</v>
      </c>
      <c r="BF6568" t="s">
        <v>937</v>
      </c>
      <c r="BH6568">
        <v>256</v>
      </c>
      <c r="BI6568">
        <v>6150</v>
      </c>
      <c r="BJ6568" t="s">
        <v>9265</v>
      </c>
      <c r="BK6568" t="s">
        <v>937</v>
      </c>
    </row>
    <row r="6569" spans="43:63" x14ac:dyDescent="0.2">
      <c r="AQ6569">
        <v>210</v>
      </c>
      <c r="AR6569">
        <v>6160</v>
      </c>
      <c r="AS6569" t="s">
        <v>36508</v>
      </c>
      <c r="AT6569" t="s">
        <v>937</v>
      </c>
      <c r="AU6569">
        <v>249</v>
      </c>
      <c r="AV6569">
        <v>6160</v>
      </c>
      <c r="AW6569" t="s">
        <v>29610</v>
      </c>
      <c r="AX6569" t="s">
        <v>937</v>
      </c>
      <c r="AY6569">
        <v>250</v>
      </c>
      <c r="AZ6569">
        <v>6160</v>
      </c>
      <c r="BA6569" t="s">
        <v>22762</v>
      </c>
      <c r="BB6569" t="s">
        <v>937</v>
      </c>
      <c r="BC6569">
        <v>250</v>
      </c>
      <c r="BD6569">
        <v>6160</v>
      </c>
      <c r="BE6569" t="s">
        <v>15914</v>
      </c>
      <c r="BF6569" t="s">
        <v>937</v>
      </c>
      <c r="BH6569">
        <v>256</v>
      </c>
      <c r="BI6569">
        <v>6160</v>
      </c>
      <c r="BJ6569" t="s">
        <v>9266</v>
      </c>
      <c r="BK6569" t="s">
        <v>937</v>
      </c>
    </row>
    <row r="6570" spans="43:63" x14ac:dyDescent="0.2">
      <c r="AQ6570">
        <v>210</v>
      </c>
      <c r="AR6570">
        <v>6170</v>
      </c>
      <c r="AS6570" t="s">
        <v>36509</v>
      </c>
      <c r="AT6570" t="s">
        <v>937</v>
      </c>
      <c r="AU6570">
        <v>249</v>
      </c>
      <c r="AV6570">
        <v>6170</v>
      </c>
      <c r="AW6570" t="s">
        <v>29611</v>
      </c>
      <c r="AX6570" t="s">
        <v>937</v>
      </c>
      <c r="AY6570">
        <v>250</v>
      </c>
      <c r="AZ6570">
        <v>6170</v>
      </c>
      <c r="BA6570" t="s">
        <v>22763</v>
      </c>
      <c r="BB6570" t="s">
        <v>937</v>
      </c>
      <c r="BC6570">
        <v>250</v>
      </c>
      <c r="BD6570">
        <v>6170</v>
      </c>
      <c r="BE6570" t="s">
        <v>15915</v>
      </c>
      <c r="BF6570" t="s">
        <v>937</v>
      </c>
      <c r="BH6570">
        <v>256</v>
      </c>
      <c r="BI6570">
        <v>6170</v>
      </c>
      <c r="BJ6570" t="s">
        <v>9267</v>
      </c>
      <c r="BK6570" t="s">
        <v>937</v>
      </c>
    </row>
    <row r="6571" spans="43:63" x14ac:dyDescent="0.2">
      <c r="AQ6571">
        <v>210</v>
      </c>
      <c r="AR6571">
        <v>6180</v>
      </c>
      <c r="AS6571" t="s">
        <v>36510</v>
      </c>
      <c r="AT6571" t="s">
        <v>937</v>
      </c>
      <c r="AU6571">
        <v>249</v>
      </c>
      <c r="AV6571">
        <v>6180</v>
      </c>
      <c r="AW6571" t="s">
        <v>29612</v>
      </c>
      <c r="AX6571" t="s">
        <v>937</v>
      </c>
      <c r="AY6571">
        <v>250</v>
      </c>
      <c r="AZ6571">
        <v>6180</v>
      </c>
      <c r="BA6571" t="s">
        <v>22764</v>
      </c>
      <c r="BB6571" t="s">
        <v>937</v>
      </c>
      <c r="BC6571">
        <v>250</v>
      </c>
      <c r="BD6571">
        <v>6180</v>
      </c>
      <c r="BE6571" t="s">
        <v>15916</v>
      </c>
      <c r="BF6571" t="s">
        <v>937</v>
      </c>
      <c r="BH6571">
        <v>256</v>
      </c>
      <c r="BI6571">
        <v>6180</v>
      </c>
      <c r="BJ6571" t="s">
        <v>9268</v>
      </c>
      <c r="BK6571" t="s">
        <v>937</v>
      </c>
    </row>
    <row r="6572" spans="43:63" x14ac:dyDescent="0.2">
      <c r="AQ6572">
        <v>210</v>
      </c>
      <c r="AR6572">
        <v>6190</v>
      </c>
      <c r="AS6572" t="s">
        <v>36511</v>
      </c>
      <c r="AT6572" t="s">
        <v>937</v>
      </c>
      <c r="AU6572">
        <v>249</v>
      </c>
      <c r="AV6572">
        <v>6190</v>
      </c>
      <c r="AW6572" t="s">
        <v>29613</v>
      </c>
      <c r="AX6572" t="s">
        <v>937</v>
      </c>
      <c r="AY6572">
        <v>250</v>
      </c>
      <c r="AZ6572">
        <v>6190</v>
      </c>
      <c r="BA6572" t="s">
        <v>22765</v>
      </c>
      <c r="BB6572" t="s">
        <v>937</v>
      </c>
      <c r="BC6572">
        <v>250</v>
      </c>
      <c r="BD6572">
        <v>6190</v>
      </c>
      <c r="BE6572" t="s">
        <v>15917</v>
      </c>
      <c r="BF6572" t="s">
        <v>937</v>
      </c>
      <c r="BH6572">
        <v>256</v>
      </c>
      <c r="BI6572">
        <v>6190</v>
      </c>
      <c r="BJ6572" t="s">
        <v>9269</v>
      </c>
      <c r="BK6572" t="s">
        <v>937</v>
      </c>
    </row>
    <row r="6573" spans="43:63" x14ac:dyDescent="0.2">
      <c r="AQ6573">
        <v>210</v>
      </c>
      <c r="AR6573">
        <v>6200</v>
      </c>
      <c r="AS6573" t="s">
        <v>36512</v>
      </c>
      <c r="AT6573" t="s">
        <v>937</v>
      </c>
      <c r="AU6573">
        <v>249</v>
      </c>
      <c r="AV6573">
        <v>6200</v>
      </c>
      <c r="AW6573" t="s">
        <v>29614</v>
      </c>
      <c r="AX6573" t="s">
        <v>937</v>
      </c>
      <c r="AY6573">
        <v>250</v>
      </c>
      <c r="AZ6573">
        <v>6200</v>
      </c>
      <c r="BA6573" t="s">
        <v>22766</v>
      </c>
      <c r="BB6573" t="s">
        <v>937</v>
      </c>
      <c r="BC6573">
        <v>250</v>
      </c>
      <c r="BD6573">
        <v>6200</v>
      </c>
      <c r="BE6573" t="s">
        <v>15918</v>
      </c>
      <c r="BF6573" t="s">
        <v>937</v>
      </c>
      <c r="BH6573">
        <v>256</v>
      </c>
      <c r="BI6573">
        <v>6200</v>
      </c>
      <c r="BJ6573" t="s">
        <v>9270</v>
      </c>
      <c r="BK6573" t="s">
        <v>937</v>
      </c>
    </row>
    <row r="6574" spans="43:63" x14ac:dyDescent="0.2">
      <c r="AQ6574">
        <v>210</v>
      </c>
      <c r="AR6574">
        <v>6210</v>
      </c>
      <c r="AS6574" t="s">
        <v>36513</v>
      </c>
      <c r="AT6574" t="s">
        <v>937</v>
      </c>
      <c r="AU6574">
        <v>249</v>
      </c>
      <c r="AV6574">
        <v>6210</v>
      </c>
      <c r="AW6574" t="s">
        <v>29615</v>
      </c>
      <c r="AX6574" t="s">
        <v>936</v>
      </c>
      <c r="AY6574">
        <v>250</v>
      </c>
      <c r="AZ6574">
        <v>6210</v>
      </c>
      <c r="BA6574" t="s">
        <v>22767</v>
      </c>
      <c r="BB6574" t="s">
        <v>936</v>
      </c>
      <c r="BC6574">
        <v>250</v>
      </c>
      <c r="BD6574">
        <v>6210</v>
      </c>
      <c r="BE6574" t="s">
        <v>15919</v>
      </c>
      <c r="BF6574" t="s">
        <v>936</v>
      </c>
      <c r="BH6574">
        <v>256</v>
      </c>
      <c r="BI6574">
        <v>6210</v>
      </c>
      <c r="BJ6574" t="s">
        <v>9271</v>
      </c>
      <c r="BK6574" t="s">
        <v>936</v>
      </c>
    </row>
    <row r="6575" spans="43:63" x14ac:dyDescent="0.2">
      <c r="AQ6575">
        <v>210</v>
      </c>
      <c r="AR6575">
        <v>6240</v>
      </c>
      <c r="AS6575" t="s">
        <v>36514</v>
      </c>
      <c r="AT6575" t="s">
        <v>937</v>
      </c>
      <c r="AU6575">
        <v>249</v>
      </c>
      <c r="AV6575">
        <v>6240</v>
      </c>
      <c r="AW6575" t="s">
        <v>29616</v>
      </c>
      <c r="AX6575" t="s">
        <v>937</v>
      </c>
      <c r="AY6575">
        <v>250</v>
      </c>
      <c r="AZ6575">
        <v>6240</v>
      </c>
      <c r="BA6575" t="s">
        <v>22768</v>
      </c>
      <c r="BB6575" t="s">
        <v>937</v>
      </c>
      <c r="BC6575">
        <v>250</v>
      </c>
      <c r="BD6575">
        <v>6240</v>
      </c>
      <c r="BE6575" t="s">
        <v>15920</v>
      </c>
      <c r="BF6575" t="s">
        <v>937</v>
      </c>
      <c r="BH6575">
        <v>256</v>
      </c>
      <c r="BI6575">
        <v>6240</v>
      </c>
      <c r="BJ6575" t="s">
        <v>9272</v>
      </c>
      <c r="BK6575" t="s">
        <v>937</v>
      </c>
    </row>
    <row r="6576" spans="43:63" x14ac:dyDescent="0.2">
      <c r="AQ6576">
        <v>210</v>
      </c>
      <c r="AR6576">
        <v>6250</v>
      </c>
      <c r="AS6576" t="s">
        <v>36515</v>
      </c>
      <c r="AT6576" t="s">
        <v>937</v>
      </c>
      <c r="AU6576">
        <v>249</v>
      </c>
      <c r="AV6576">
        <v>6250</v>
      </c>
      <c r="AW6576" t="s">
        <v>29617</v>
      </c>
      <c r="AX6576" t="s">
        <v>937</v>
      </c>
      <c r="AY6576">
        <v>250</v>
      </c>
      <c r="AZ6576">
        <v>6250</v>
      </c>
      <c r="BA6576" t="s">
        <v>22769</v>
      </c>
      <c r="BB6576" t="s">
        <v>937</v>
      </c>
      <c r="BC6576">
        <v>250</v>
      </c>
      <c r="BD6576">
        <v>6250</v>
      </c>
      <c r="BE6576" t="s">
        <v>15921</v>
      </c>
      <c r="BF6576" t="s">
        <v>937</v>
      </c>
      <c r="BH6576">
        <v>256</v>
      </c>
      <c r="BI6576">
        <v>6250</v>
      </c>
      <c r="BJ6576" t="s">
        <v>9273</v>
      </c>
      <c r="BK6576" t="s">
        <v>937</v>
      </c>
    </row>
    <row r="6577" spans="43:63" x14ac:dyDescent="0.2">
      <c r="AQ6577">
        <v>210</v>
      </c>
      <c r="AR6577">
        <v>6256</v>
      </c>
      <c r="AS6577" t="s">
        <v>36516</v>
      </c>
      <c r="AT6577" t="s">
        <v>937</v>
      </c>
      <c r="AU6577">
        <v>249</v>
      </c>
      <c r="AV6577">
        <v>6256</v>
      </c>
      <c r="AW6577" t="s">
        <v>29618</v>
      </c>
      <c r="AX6577" t="s">
        <v>937</v>
      </c>
      <c r="AY6577">
        <v>250</v>
      </c>
      <c r="AZ6577">
        <v>6256</v>
      </c>
      <c r="BA6577" t="s">
        <v>22770</v>
      </c>
      <c r="BB6577" t="s">
        <v>937</v>
      </c>
      <c r="BC6577">
        <v>250</v>
      </c>
      <c r="BD6577">
        <v>6256</v>
      </c>
      <c r="BE6577" t="s">
        <v>15922</v>
      </c>
      <c r="BF6577" t="s">
        <v>937</v>
      </c>
      <c r="BH6577">
        <v>256</v>
      </c>
      <c r="BI6577">
        <v>6256</v>
      </c>
      <c r="BJ6577" t="s">
        <v>9274</v>
      </c>
      <c r="BK6577" t="s">
        <v>937</v>
      </c>
    </row>
    <row r="6578" spans="43:63" x14ac:dyDescent="0.2">
      <c r="AQ6578">
        <v>210</v>
      </c>
      <c r="AR6578">
        <v>6260</v>
      </c>
      <c r="AS6578" t="s">
        <v>36517</v>
      </c>
      <c r="AT6578" t="s">
        <v>937</v>
      </c>
      <c r="AU6578">
        <v>249</v>
      </c>
      <c r="AV6578">
        <v>6260</v>
      </c>
      <c r="AW6578" t="s">
        <v>29619</v>
      </c>
      <c r="AX6578" t="s">
        <v>937</v>
      </c>
      <c r="AY6578">
        <v>250</v>
      </c>
      <c r="AZ6578">
        <v>6260</v>
      </c>
      <c r="BA6578" t="s">
        <v>22771</v>
      </c>
      <c r="BB6578" t="s">
        <v>937</v>
      </c>
      <c r="BC6578">
        <v>250</v>
      </c>
      <c r="BD6578">
        <v>6260</v>
      </c>
      <c r="BE6578" t="s">
        <v>15923</v>
      </c>
      <c r="BF6578" t="s">
        <v>937</v>
      </c>
      <c r="BH6578">
        <v>256</v>
      </c>
      <c r="BI6578">
        <v>6260</v>
      </c>
      <c r="BJ6578" t="s">
        <v>9275</v>
      </c>
      <c r="BK6578" t="s">
        <v>937</v>
      </c>
    </row>
    <row r="6579" spans="43:63" x14ac:dyDescent="0.2">
      <c r="AQ6579">
        <v>210</v>
      </c>
      <c r="AR6579">
        <v>6270</v>
      </c>
      <c r="AS6579" t="s">
        <v>36518</v>
      </c>
      <c r="AT6579" t="s">
        <v>937</v>
      </c>
      <c r="AU6579">
        <v>249</v>
      </c>
      <c r="AV6579">
        <v>6270</v>
      </c>
      <c r="AW6579" t="s">
        <v>29620</v>
      </c>
      <c r="AX6579" t="s">
        <v>937</v>
      </c>
      <c r="AY6579">
        <v>250</v>
      </c>
      <c r="AZ6579">
        <v>6270</v>
      </c>
      <c r="BA6579" t="s">
        <v>22772</v>
      </c>
      <c r="BB6579" t="s">
        <v>937</v>
      </c>
      <c r="BC6579">
        <v>250</v>
      </c>
      <c r="BD6579">
        <v>6270</v>
      </c>
      <c r="BE6579" t="s">
        <v>15924</v>
      </c>
      <c r="BF6579" t="s">
        <v>937</v>
      </c>
      <c r="BH6579">
        <v>256</v>
      </c>
      <c r="BI6579">
        <v>6270</v>
      </c>
      <c r="BJ6579" t="s">
        <v>9276</v>
      </c>
      <c r="BK6579" t="s">
        <v>937</v>
      </c>
    </row>
    <row r="6580" spans="43:63" x14ac:dyDescent="0.2">
      <c r="AQ6580">
        <v>210</v>
      </c>
      <c r="AR6580">
        <v>6280</v>
      </c>
      <c r="AS6580" t="s">
        <v>36519</v>
      </c>
      <c r="AT6580" t="s">
        <v>937</v>
      </c>
      <c r="AU6580">
        <v>249</v>
      </c>
      <c r="AV6580">
        <v>6280</v>
      </c>
      <c r="AW6580" t="s">
        <v>29621</v>
      </c>
      <c r="AX6580" t="s">
        <v>937</v>
      </c>
      <c r="AY6580">
        <v>250</v>
      </c>
      <c r="AZ6580">
        <v>6280</v>
      </c>
      <c r="BA6580" t="s">
        <v>22773</v>
      </c>
      <c r="BB6580" t="s">
        <v>937</v>
      </c>
      <c r="BC6580">
        <v>250</v>
      </c>
      <c r="BD6580">
        <v>6280</v>
      </c>
      <c r="BE6580" t="s">
        <v>15925</v>
      </c>
      <c r="BF6580" t="s">
        <v>937</v>
      </c>
      <c r="BH6580">
        <v>256</v>
      </c>
      <c r="BI6580">
        <v>6280</v>
      </c>
      <c r="BJ6580" t="s">
        <v>9277</v>
      </c>
      <c r="BK6580" t="s">
        <v>937</v>
      </c>
    </row>
    <row r="6581" spans="43:63" x14ac:dyDescent="0.2">
      <c r="AQ6581">
        <v>210</v>
      </c>
      <c r="AR6581">
        <v>6290</v>
      </c>
      <c r="AS6581" t="s">
        <v>36520</v>
      </c>
      <c r="AT6581" t="s">
        <v>937</v>
      </c>
      <c r="AU6581">
        <v>249</v>
      </c>
      <c r="AV6581">
        <v>6290</v>
      </c>
      <c r="AW6581" t="s">
        <v>29622</v>
      </c>
      <c r="AX6581" t="s">
        <v>937</v>
      </c>
      <c r="AY6581">
        <v>250</v>
      </c>
      <c r="AZ6581">
        <v>6290</v>
      </c>
      <c r="BA6581" t="s">
        <v>22774</v>
      </c>
      <c r="BB6581" t="s">
        <v>937</v>
      </c>
      <c r="BC6581">
        <v>250</v>
      </c>
      <c r="BD6581">
        <v>6290</v>
      </c>
      <c r="BE6581" t="s">
        <v>15926</v>
      </c>
      <c r="BF6581" t="s">
        <v>937</v>
      </c>
      <c r="BH6581">
        <v>256</v>
      </c>
      <c r="BI6581">
        <v>6290</v>
      </c>
      <c r="BJ6581" t="s">
        <v>9278</v>
      </c>
      <c r="BK6581" t="s">
        <v>937</v>
      </c>
    </row>
    <row r="6582" spans="43:63" x14ac:dyDescent="0.2">
      <c r="AQ6582">
        <v>210</v>
      </c>
      <c r="AR6582">
        <v>6300</v>
      </c>
      <c r="AS6582" t="s">
        <v>36521</v>
      </c>
      <c r="AT6582" t="s">
        <v>937</v>
      </c>
      <c r="AU6582">
        <v>249</v>
      </c>
      <c r="AV6582">
        <v>6300</v>
      </c>
      <c r="AW6582" t="s">
        <v>29623</v>
      </c>
      <c r="AX6582" t="s">
        <v>936</v>
      </c>
      <c r="AY6582">
        <v>250</v>
      </c>
      <c r="AZ6582">
        <v>6300</v>
      </c>
      <c r="BA6582" t="s">
        <v>22775</v>
      </c>
      <c r="BB6582" t="s">
        <v>936</v>
      </c>
      <c r="BC6582">
        <v>250</v>
      </c>
      <c r="BD6582">
        <v>6300</v>
      </c>
      <c r="BE6582" t="s">
        <v>15927</v>
      </c>
      <c r="BF6582" t="s">
        <v>936</v>
      </c>
      <c r="BH6582">
        <v>256</v>
      </c>
      <c r="BI6582">
        <v>6300</v>
      </c>
      <c r="BJ6582" t="s">
        <v>9279</v>
      </c>
      <c r="BK6582" t="s">
        <v>936</v>
      </c>
    </row>
    <row r="6583" spans="43:63" x14ac:dyDescent="0.2">
      <c r="AQ6583">
        <v>210</v>
      </c>
      <c r="AR6583">
        <v>6310</v>
      </c>
      <c r="AS6583" t="s">
        <v>36522</v>
      </c>
      <c r="AT6583" t="s">
        <v>937</v>
      </c>
      <c r="AU6583">
        <v>249</v>
      </c>
      <c r="AV6583">
        <v>6310</v>
      </c>
      <c r="AW6583" t="s">
        <v>29624</v>
      </c>
      <c r="AX6583" t="s">
        <v>937</v>
      </c>
      <c r="AY6583">
        <v>250</v>
      </c>
      <c r="AZ6583">
        <v>6310</v>
      </c>
      <c r="BA6583" t="s">
        <v>22776</v>
      </c>
      <c r="BB6583" t="s">
        <v>937</v>
      </c>
      <c r="BC6583">
        <v>250</v>
      </c>
      <c r="BD6583">
        <v>6310</v>
      </c>
      <c r="BE6583" t="s">
        <v>15928</v>
      </c>
      <c r="BF6583" t="s">
        <v>937</v>
      </c>
      <c r="BH6583">
        <v>256</v>
      </c>
      <c r="BI6583">
        <v>6310</v>
      </c>
      <c r="BJ6583" t="s">
        <v>9280</v>
      </c>
      <c r="BK6583" t="s">
        <v>937</v>
      </c>
    </row>
    <row r="6584" spans="43:63" x14ac:dyDescent="0.2">
      <c r="AQ6584">
        <v>210</v>
      </c>
      <c r="AR6584">
        <v>6320</v>
      </c>
      <c r="AS6584" t="s">
        <v>36523</v>
      </c>
      <c r="AT6584" t="s">
        <v>937</v>
      </c>
      <c r="AU6584">
        <v>249</v>
      </c>
      <c r="AV6584">
        <v>6320</v>
      </c>
      <c r="AW6584" t="s">
        <v>29625</v>
      </c>
      <c r="AX6584" t="s">
        <v>937</v>
      </c>
      <c r="AY6584">
        <v>250</v>
      </c>
      <c r="AZ6584">
        <v>6320</v>
      </c>
      <c r="BA6584" t="s">
        <v>22777</v>
      </c>
      <c r="BB6584" t="s">
        <v>937</v>
      </c>
      <c r="BC6584">
        <v>250</v>
      </c>
      <c r="BD6584">
        <v>6320</v>
      </c>
      <c r="BE6584" t="s">
        <v>15929</v>
      </c>
      <c r="BF6584" t="s">
        <v>937</v>
      </c>
      <c r="BH6584">
        <v>256</v>
      </c>
      <c r="BI6584">
        <v>6320</v>
      </c>
      <c r="BJ6584" t="s">
        <v>9281</v>
      </c>
      <c r="BK6584" t="s">
        <v>937</v>
      </c>
    </row>
    <row r="6585" spans="43:63" x14ac:dyDescent="0.2">
      <c r="AQ6585">
        <v>210</v>
      </c>
      <c r="AR6585">
        <v>6330</v>
      </c>
      <c r="AS6585" t="s">
        <v>36524</v>
      </c>
      <c r="AT6585" t="s">
        <v>937</v>
      </c>
      <c r="AU6585">
        <v>249</v>
      </c>
      <c r="AV6585">
        <v>6330</v>
      </c>
      <c r="AW6585" t="s">
        <v>29626</v>
      </c>
      <c r="AX6585" t="s">
        <v>937</v>
      </c>
      <c r="AY6585">
        <v>250</v>
      </c>
      <c r="AZ6585">
        <v>6330</v>
      </c>
      <c r="BA6585" t="s">
        <v>22778</v>
      </c>
      <c r="BB6585" t="s">
        <v>937</v>
      </c>
      <c r="BC6585">
        <v>250</v>
      </c>
      <c r="BD6585">
        <v>6330</v>
      </c>
      <c r="BE6585" t="s">
        <v>15930</v>
      </c>
      <c r="BF6585" t="s">
        <v>937</v>
      </c>
      <c r="BH6585">
        <v>256</v>
      </c>
      <c r="BI6585">
        <v>6330</v>
      </c>
      <c r="BJ6585" t="s">
        <v>9282</v>
      </c>
      <c r="BK6585" t="s">
        <v>937</v>
      </c>
    </row>
    <row r="6586" spans="43:63" x14ac:dyDescent="0.2">
      <c r="AQ6586">
        <v>210</v>
      </c>
      <c r="AR6586">
        <v>6340</v>
      </c>
      <c r="AS6586" t="s">
        <v>36525</v>
      </c>
      <c r="AT6586" t="s">
        <v>937</v>
      </c>
      <c r="AU6586">
        <v>249</v>
      </c>
      <c r="AV6586">
        <v>6340</v>
      </c>
      <c r="AW6586" t="s">
        <v>29627</v>
      </c>
      <c r="AX6586" t="s">
        <v>937</v>
      </c>
      <c r="AY6586">
        <v>250</v>
      </c>
      <c r="AZ6586">
        <v>6340</v>
      </c>
      <c r="BA6586" t="s">
        <v>22779</v>
      </c>
      <c r="BB6586" t="s">
        <v>937</v>
      </c>
      <c r="BC6586">
        <v>250</v>
      </c>
      <c r="BD6586">
        <v>6340</v>
      </c>
      <c r="BE6586" t="s">
        <v>15931</v>
      </c>
      <c r="BF6586" t="s">
        <v>937</v>
      </c>
      <c r="BH6586">
        <v>256</v>
      </c>
      <c r="BI6586">
        <v>6340</v>
      </c>
      <c r="BJ6586" t="s">
        <v>9283</v>
      </c>
      <c r="BK6586" t="s">
        <v>937</v>
      </c>
    </row>
    <row r="6587" spans="43:63" x14ac:dyDescent="0.2">
      <c r="AQ6587">
        <v>210</v>
      </c>
      <c r="AR6587">
        <v>6350</v>
      </c>
      <c r="AS6587" t="s">
        <v>36526</v>
      </c>
      <c r="AT6587" t="s">
        <v>937</v>
      </c>
      <c r="AU6587">
        <v>249</v>
      </c>
      <c r="AV6587">
        <v>6350</v>
      </c>
      <c r="AW6587" t="s">
        <v>29628</v>
      </c>
      <c r="AX6587" t="s">
        <v>937</v>
      </c>
      <c r="AY6587">
        <v>250</v>
      </c>
      <c r="AZ6587">
        <v>6350</v>
      </c>
      <c r="BA6587" t="s">
        <v>22780</v>
      </c>
      <c r="BB6587" t="s">
        <v>937</v>
      </c>
      <c r="BC6587">
        <v>250</v>
      </c>
      <c r="BD6587">
        <v>6350</v>
      </c>
      <c r="BE6587" t="s">
        <v>15932</v>
      </c>
      <c r="BF6587" t="s">
        <v>937</v>
      </c>
      <c r="BH6587">
        <v>256</v>
      </c>
      <c r="BI6587">
        <v>6350</v>
      </c>
      <c r="BJ6587" t="s">
        <v>9284</v>
      </c>
      <c r="BK6587" t="s">
        <v>937</v>
      </c>
    </row>
    <row r="6588" spans="43:63" x14ac:dyDescent="0.2">
      <c r="AQ6588">
        <v>210</v>
      </c>
      <c r="AR6588">
        <v>6360</v>
      </c>
      <c r="AS6588" t="s">
        <v>36527</v>
      </c>
      <c r="AT6588" t="s">
        <v>937</v>
      </c>
      <c r="AU6588">
        <v>249</v>
      </c>
      <c r="AV6588">
        <v>6360</v>
      </c>
      <c r="AW6588" t="s">
        <v>29629</v>
      </c>
      <c r="AX6588" t="s">
        <v>938</v>
      </c>
      <c r="AY6588">
        <v>250</v>
      </c>
      <c r="AZ6588">
        <v>6360</v>
      </c>
      <c r="BA6588" t="s">
        <v>22781</v>
      </c>
      <c r="BB6588" t="s">
        <v>938</v>
      </c>
      <c r="BC6588">
        <v>250</v>
      </c>
      <c r="BD6588">
        <v>6360</v>
      </c>
      <c r="BE6588" t="s">
        <v>15933</v>
      </c>
      <c r="BF6588" t="s">
        <v>938</v>
      </c>
      <c r="BH6588">
        <v>256</v>
      </c>
      <c r="BI6588">
        <v>6360</v>
      </c>
      <c r="BJ6588" t="s">
        <v>9285</v>
      </c>
      <c r="BK6588" t="s">
        <v>938</v>
      </c>
    </row>
    <row r="6589" spans="43:63" x14ac:dyDescent="0.2">
      <c r="AQ6589">
        <v>210</v>
      </c>
      <c r="AR6589">
        <v>7205</v>
      </c>
      <c r="AS6589" t="s">
        <v>36528</v>
      </c>
      <c r="AT6589" t="s">
        <v>937</v>
      </c>
      <c r="AU6589">
        <v>249</v>
      </c>
      <c r="AV6589">
        <v>7205</v>
      </c>
      <c r="AW6589" t="s">
        <v>29630</v>
      </c>
      <c r="AX6589" t="s">
        <v>937</v>
      </c>
      <c r="AY6589">
        <v>250</v>
      </c>
      <c r="AZ6589">
        <v>7205</v>
      </c>
      <c r="BA6589" t="s">
        <v>22782</v>
      </c>
      <c r="BB6589" t="s">
        <v>937</v>
      </c>
      <c r="BC6589">
        <v>250</v>
      </c>
      <c r="BD6589">
        <v>7205</v>
      </c>
      <c r="BE6589" t="s">
        <v>15934</v>
      </c>
      <c r="BF6589" t="s">
        <v>937</v>
      </c>
      <c r="BH6589">
        <v>256</v>
      </c>
      <c r="BI6589">
        <v>7205</v>
      </c>
      <c r="BJ6589" t="s">
        <v>9286</v>
      </c>
      <c r="BK6589" t="s">
        <v>937</v>
      </c>
    </row>
    <row r="6590" spans="43:63" x14ac:dyDescent="0.2">
      <c r="AQ6590">
        <v>210</v>
      </c>
      <c r="AR6590">
        <v>7206</v>
      </c>
      <c r="AS6590" t="s">
        <v>36529</v>
      </c>
      <c r="AT6590" t="s">
        <v>937</v>
      </c>
      <c r="AU6590">
        <v>249</v>
      </c>
      <c r="AV6590">
        <v>7206</v>
      </c>
      <c r="AW6590" t="s">
        <v>29631</v>
      </c>
      <c r="AX6590" t="s">
        <v>937</v>
      </c>
      <c r="AY6590">
        <v>250</v>
      </c>
      <c r="AZ6590">
        <v>7206</v>
      </c>
      <c r="BA6590" t="s">
        <v>22783</v>
      </c>
      <c r="BB6590" t="s">
        <v>937</v>
      </c>
      <c r="BC6590">
        <v>250</v>
      </c>
      <c r="BD6590">
        <v>7206</v>
      </c>
      <c r="BE6590" t="s">
        <v>15935</v>
      </c>
      <c r="BF6590" t="s">
        <v>937</v>
      </c>
      <c r="BH6590">
        <v>256</v>
      </c>
      <c r="BI6590">
        <v>7206</v>
      </c>
      <c r="BJ6590" t="s">
        <v>9287</v>
      </c>
      <c r="BK6590" t="s">
        <v>937</v>
      </c>
    </row>
    <row r="6591" spans="43:63" x14ac:dyDescent="0.2">
      <c r="AQ6591">
        <v>210</v>
      </c>
      <c r="AR6591">
        <v>7207</v>
      </c>
      <c r="AS6591" t="s">
        <v>36530</v>
      </c>
      <c r="AT6591" t="s">
        <v>937</v>
      </c>
      <c r="AU6591">
        <v>249</v>
      </c>
      <c r="AV6591">
        <v>7207</v>
      </c>
      <c r="AW6591" t="s">
        <v>29632</v>
      </c>
      <c r="AX6591" t="s">
        <v>937</v>
      </c>
      <c r="AY6591">
        <v>250</v>
      </c>
      <c r="AZ6591">
        <v>7207</v>
      </c>
      <c r="BA6591" t="s">
        <v>22784</v>
      </c>
      <c r="BB6591" t="s">
        <v>937</v>
      </c>
      <c r="BC6591">
        <v>250</v>
      </c>
      <c r="BD6591">
        <v>7207</v>
      </c>
      <c r="BE6591" t="s">
        <v>15936</v>
      </c>
      <c r="BF6591" t="s">
        <v>937</v>
      </c>
      <c r="BH6591">
        <v>256</v>
      </c>
      <c r="BI6591">
        <v>7207</v>
      </c>
      <c r="BJ6591" t="s">
        <v>9288</v>
      </c>
      <c r="BK6591" t="s">
        <v>937</v>
      </c>
    </row>
    <row r="6592" spans="43:63" x14ac:dyDescent="0.2">
      <c r="AQ6592">
        <v>210</v>
      </c>
      <c r="AR6592">
        <v>7210</v>
      </c>
      <c r="AS6592" t="s">
        <v>36531</v>
      </c>
      <c r="AT6592" t="s">
        <v>937</v>
      </c>
      <c r="AU6592">
        <v>249</v>
      </c>
      <c r="AV6592">
        <v>7210</v>
      </c>
      <c r="AW6592" t="s">
        <v>29633</v>
      </c>
      <c r="AX6592" t="s">
        <v>938</v>
      </c>
      <c r="AY6592">
        <v>250</v>
      </c>
      <c r="AZ6592">
        <v>7210</v>
      </c>
      <c r="BA6592" t="s">
        <v>22785</v>
      </c>
      <c r="BB6592" t="s">
        <v>938</v>
      </c>
      <c r="BC6592">
        <v>250</v>
      </c>
      <c r="BD6592">
        <v>7210</v>
      </c>
      <c r="BE6592" t="s">
        <v>15937</v>
      </c>
      <c r="BF6592" t="s">
        <v>938</v>
      </c>
      <c r="BH6592">
        <v>256</v>
      </c>
      <c r="BI6592">
        <v>7210</v>
      </c>
      <c r="BJ6592" t="s">
        <v>9289</v>
      </c>
      <c r="BK6592" t="s">
        <v>938</v>
      </c>
    </row>
    <row r="6593" spans="43:63" x14ac:dyDescent="0.2">
      <c r="AQ6593">
        <v>210</v>
      </c>
      <c r="AR6593">
        <v>8073</v>
      </c>
      <c r="AS6593" t="s">
        <v>36532</v>
      </c>
      <c r="AT6593" t="s">
        <v>937</v>
      </c>
      <c r="AU6593">
        <v>249</v>
      </c>
      <c r="AV6593">
        <v>8073</v>
      </c>
      <c r="AW6593" t="s">
        <v>29634</v>
      </c>
      <c r="AX6593" t="s">
        <v>937</v>
      </c>
      <c r="AY6593">
        <v>250</v>
      </c>
      <c r="AZ6593">
        <v>8073</v>
      </c>
      <c r="BA6593" t="s">
        <v>22786</v>
      </c>
      <c r="BB6593" t="s">
        <v>937</v>
      </c>
      <c r="BC6593">
        <v>250</v>
      </c>
      <c r="BD6593">
        <v>8073</v>
      </c>
      <c r="BE6593" t="s">
        <v>15938</v>
      </c>
      <c r="BF6593" t="s">
        <v>937</v>
      </c>
      <c r="BH6593">
        <v>256</v>
      </c>
      <c r="BI6593">
        <v>8073</v>
      </c>
      <c r="BJ6593" t="s">
        <v>9290</v>
      </c>
      <c r="BK6593" t="s">
        <v>937</v>
      </c>
    </row>
    <row r="6594" spans="43:63" x14ac:dyDescent="0.2">
      <c r="AQ6594">
        <v>210</v>
      </c>
      <c r="AR6594">
        <v>8074</v>
      </c>
      <c r="AS6594" t="s">
        <v>36533</v>
      </c>
      <c r="AT6594" t="s">
        <v>937</v>
      </c>
      <c r="AU6594">
        <v>249</v>
      </c>
      <c r="AV6594">
        <v>8074</v>
      </c>
      <c r="AW6594" t="s">
        <v>29635</v>
      </c>
      <c r="AX6594" t="s">
        <v>937</v>
      </c>
      <c r="AY6594">
        <v>250</v>
      </c>
      <c r="AZ6594">
        <v>8074</v>
      </c>
      <c r="BA6594" t="s">
        <v>22787</v>
      </c>
      <c r="BB6594" t="s">
        <v>937</v>
      </c>
      <c r="BC6594">
        <v>250</v>
      </c>
      <c r="BD6594">
        <v>8074</v>
      </c>
      <c r="BE6594" t="s">
        <v>15939</v>
      </c>
      <c r="BF6594" t="s">
        <v>937</v>
      </c>
      <c r="BH6594">
        <v>256</v>
      </c>
      <c r="BI6594">
        <v>8074</v>
      </c>
      <c r="BJ6594" t="s">
        <v>9291</v>
      </c>
      <c r="BK6594" t="s">
        <v>937</v>
      </c>
    </row>
    <row r="6595" spans="43:63" x14ac:dyDescent="0.2">
      <c r="AQ6595">
        <v>210</v>
      </c>
      <c r="AR6595">
        <v>8075</v>
      </c>
      <c r="AS6595" t="s">
        <v>36534</v>
      </c>
      <c r="AT6595" t="s">
        <v>937</v>
      </c>
      <c r="AU6595">
        <v>249</v>
      </c>
      <c r="AV6595">
        <v>8075</v>
      </c>
      <c r="AW6595" t="s">
        <v>29636</v>
      </c>
      <c r="AX6595" t="s">
        <v>937</v>
      </c>
      <c r="AY6595">
        <v>250</v>
      </c>
      <c r="AZ6595">
        <v>8075</v>
      </c>
      <c r="BA6595" t="s">
        <v>22788</v>
      </c>
      <c r="BB6595" t="s">
        <v>937</v>
      </c>
      <c r="BC6595">
        <v>250</v>
      </c>
      <c r="BD6595">
        <v>8075</v>
      </c>
      <c r="BE6595" t="s">
        <v>15940</v>
      </c>
      <c r="BF6595" t="s">
        <v>937</v>
      </c>
      <c r="BH6595">
        <v>256</v>
      </c>
      <c r="BI6595">
        <v>8075</v>
      </c>
      <c r="BJ6595" t="s">
        <v>9292</v>
      </c>
      <c r="BK6595" t="s">
        <v>937</v>
      </c>
    </row>
    <row r="6596" spans="43:63" x14ac:dyDescent="0.2">
      <c r="AQ6596">
        <v>210</v>
      </c>
      <c r="AR6596">
        <v>8076</v>
      </c>
      <c r="AS6596" t="s">
        <v>36535</v>
      </c>
      <c r="AT6596" t="s">
        <v>937</v>
      </c>
      <c r="AU6596">
        <v>249</v>
      </c>
      <c r="AV6596">
        <v>8076</v>
      </c>
      <c r="AW6596" t="s">
        <v>29637</v>
      </c>
      <c r="AX6596" t="s">
        <v>937</v>
      </c>
      <c r="AY6596">
        <v>250</v>
      </c>
      <c r="AZ6596">
        <v>8076</v>
      </c>
      <c r="BA6596" t="s">
        <v>22789</v>
      </c>
      <c r="BB6596" t="s">
        <v>937</v>
      </c>
      <c r="BC6596">
        <v>250</v>
      </c>
      <c r="BD6596">
        <v>8076</v>
      </c>
      <c r="BE6596" t="s">
        <v>15941</v>
      </c>
      <c r="BF6596" t="s">
        <v>937</v>
      </c>
      <c r="BH6596">
        <v>256</v>
      </c>
      <c r="BI6596">
        <v>8076</v>
      </c>
      <c r="BJ6596" t="s">
        <v>9293</v>
      </c>
      <c r="BK6596" t="s">
        <v>937</v>
      </c>
    </row>
    <row r="6597" spans="43:63" x14ac:dyDescent="0.2">
      <c r="AQ6597">
        <v>210</v>
      </c>
      <c r="AR6597">
        <v>8077</v>
      </c>
      <c r="AS6597" t="s">
        <v>36536</v>
      </c>
      <c r="AT6597" t="s">
        <v>937</v>
      </c>
      <c r="AU6597">
        <v>249</v>
      </c>
      <c r="AV6597">
        <v>8077</v>
      </c>
      <c r="AW6597" t="s">
        <v>29638</v>
      </c>
      <c r="AX6597" t="s">
        <v>937</v>
      </c>
      <c r="AY6597">
        <v>250</v>
      </c>
      <c r="AZ6597">
        <v>8077</v>
      </c>
      <c r="BA6597" t="s">
        <v>22790</v>
      </c>
      <c r="BB6597" t="s">
        <v>937</v>
      </c>
      <c r="BC6597">
        <v>250</v>
      </c>
      <c r="BD6597">
        <v>8077</v>
      </c>
      <c r="BE6597" t="s">
        <v>15942</v>
      </c>
      <c r="BF6597" t="s">
        <v>937</v>
      </c>
      <c r="BH6597">
        <v>256</v>
      </c>
      <c r="BI6597">
        <v>8077</v>
      </c>
      <c r="BJ6597" t="s">
        <v>9294</v>
      </c>
      <c r="BK6597" t="s">
        <v>937</v>
      </c>
    </row>
    <row r="6598" spans="43:63" x14ac:dyDescent="0.2">
      <c r="AQ6598">
        <v>210</v>
      </c>
      <c r="AR6598">
        <v>8078</v>
      </c>
      <c r="AS6598" t="s">
        <v>36537</v>
      </c>
      <c r="AT6598" t="s">
        <v>937</v>
      </c>
      <c r="AU6598">
        <v>249</v>
      </c>
      <c r="AV6598">
        <v>8078</v>
      </c>
      <c r="AW6598" t="s">
        <v>29639</v>
      </c>
      <c r="AX6598" t="s">
        <v>937</v>
      </c>
      <c r="AY6598">
        <v>250</v>
      </c>
      <c r="AZ6598">
        <v>8078</v>
      </c>
      <c r="BA6598" t="s">
        <v>22791</v>
      </c>
      <c r="BB6598" t="s">
        <v>937</v>
      </c>
      <c r="BC6598">
        <v>250</v>
      </c>
      <c r="BD6598">
        <v>8078</v>
      </c>
      <c r="BE6598" t="s">
        <v>15943</v>
      </c>
      <c r="BF6598" t="s">
        <v>937</v>
      </c>
      <c r="BH6598">
        <v>256</v>
      </c>
      <c r="BI6598">
        <v>8078</v>
      </c>
      <c r="BJ6598" t="s">
        <v>9295</v>
      </c>
      <c r="BK6598" t="s">
        <v>937</v>
      </c>
    </row>
    <row r="6599" spans="43:63" x14ac:dyDescent="0.2">
      <c r="AQ6599">
        <v>210</v>
      </c>
      <c r="AR6599">
        <v>8079</v>
      </c>
      <c r="AS6599" t="s">
        <v>36538</v>
      </c>
      <c r="AT6599" t="s">
        <v>937</v>
      </c>
      <c r="AU6599">
        <v>249</v>
      </c>
      <c r="AV6599">
        <v>8079</v>
      </c>
      <c r="AW6599" t="s">
        <v>29640</v>
      </c>
      <c r="AX6599" t="s">
        <v>937</v>
      </c>
      <c r="AY6599">
        <v>250</v>
      </c>
      <c r="AZ6599">
        <v>8079</v>
      </c>
      <c r="BA6599" t="s">
        <v>22792</v>
      </c>
      <c r="BB6599" t="s">
        <v>937</v>
      </c>
      <c r="BC6599">
        <v>250</v>
      </c>
      <c r="BD6599">
        <v>8079</v>
      </c>
      <c r="BE6599" t="s">
        <v>15944</v>
      </c>
      <c r="BF6599" t="s">
        <v>937</v>
      </c>
      <c r="BH6599">
        <v>256</v>
      </c>
      <c r="BI6599">
        <v>8079</v>
      </c>
      <c r="BJ6599" t="s">
        <v>9296</v>
      </c>
      <c r="BK6599" t="s">
        <v>937</v>
      </c>
    </row>
    <row r="6600" spans="43:63" x14ac:dyDescent="0.2">
      <c r="AQ6600">
        <v>210</v>
      </c>
      <c r="AR6600">
        <v>8080</v>
      </c>
      <c r="AS6600" t="s">
        <v>36539</v>
      </c>
      <c r="AT6600" t="s">
        <v>937</v>
      </c>
      <c r="AU6600">
        <v>249</v>
      </c>
      <c r="AV6600">
        <v>8080</v>
      </c>
      <c r="AW6600" t="s">
        <v>29641</v>
      </c>
      <c r="AX6600" t="s">
        <v>937</v>
      </c>
      <c r="AY6600">
        <v>250</v>
      </c>
      <c r="AZ6600">
        <v>8080</v>
      </c>
      <c r="BA6600" t="s">
        <v>22793</v>
      </c>
      <c r="BB6600" t="s">
        <v>937</v>
      </c>
      <c r="BC6600">
        <v>250</v>
      </c>
      <c r="BD6600">
        <v>8080</v>
      </c>
      <c r="BE6600" t="s">
        <v>15945</v>
      </c>
      <c r="BF6600" t="s">
        <v>937</v>
      </c>
      <c r="BH6600">
        <v>256</v>
      </c>
      <c r="BI6600">
        <v>8080</v>
      </c>
      <c r="BJ6600" t="s">
        <v>9297</v>
      </c>
      <c r="BK6600" t="s">
        <v>937</v>
      </c>
    </row>
    <row r="6601" spans="43:63" x14ac:dyDescent="0.2">
      <c r="AQ6601">
        <v>210</v>
      </c>
      <c r="AR6601">
        <v>8081</v>
      </c>
      <c r="AS6601" t="s">
        <v>36540</v>
      </c>
      <c r="AT6601" t="s">
        <v>937</v>
      </c>
      <c r="AU6601">
        <v>249</v>
      </c>
      <c r="AV6601">
        <v>8081</v>
      </c>
      <c r="AW6601" t="s">
        <v>29642</v>
      </c>
      <c r="AX6601" t="s">
        <v>937</v>
      </c>
      <c r="AY6601">
        <v>250</v>
      </c>
      <c r="AZ6601">
        <v>8081</v>
      </c>
      <c r="BA6601" t="s">
        <v>22794</v>
      </c>
      <c r="BB6601" t="s">
        <v>937</v>
      </c>
      <c r="BC6601">
        <v>250</v>
      </c>
      <c r="BD6601">
        <v>8081</v>
      </c>
      <c r="BE6601" t="s">
        <v>15946</v>
      </c>
      <c r="BF6601" t="s">
        <v>937</v>
      </c>
      <c r="BH6601">
        <v>256</v>
      </c>
      <c r="BI6601">
        <v>8081</v>
      </c>
      <c r="BJ6601" t="s">
        <v>9298</v>
      </c>
      <c r="BK6601" t="s">
        <v>937</v>
      </c>
    </row>
    <row r="6602" spans="43:63" x14ac:dyDescent="0.2">
      <c r="AQ6602">
        <v>210</v>
      </c>
      <c r="AR6602">
        <v>8082</v>
      </c>
      <c r="AS6602" t="s">
        <v>36541</v>
      </c>
      <c r="AT6602" t="s">
        <v>937</v>
      </c>
      <c r="AU6602">
        <v>249</v>
      </c>
      <c r="AV6602">
        <v>8082</v>
      </c>
      <c r="AW6602" t="s">
        <v>29643</v>
      </c>
      <c r="AX6602" t="s">
        <v>937</v>
      </c>
      <c r="AY6602">
        <v>250</v>
      </c>
      <c r="AZ6602">
        <v>8082</v>
      </c>
      <c r="BA6602" t="s">
        <v>22795</v>
      </c>
      <c r="BB6602" t="s">
        <v>937</v>
      </c>
      <c r="BC6602">
        <v>250</v>
      </c>
      <c r="BD6602">
        <v>8082</v>
      </c>
      <c r="BE6602" t="s">
        <v>15947</v>
      </c>
      <c r="BF6602" t="s">
        <v>937</v>
      </c>
      <c r="BH6602">
        <v>256</v>
      </c>
      <c r="BI6602">
        <v>8082</v>
      </c>
      <c r="BJ6602" t="s">
        <v>9299</v>
      </c>
      <c r="BK6602" t="s">
        <v>937</v>
      </c>
    </row>
    <row r="6603" spans="43:63" x14ac:dyDescent="0.2">
      <c r="AQ6603">
        <v>210</v>
      </c>
      <c r="AR6603">
        <v>8083</v>
      </c>
      <c r="AS6603" t="s">
        <v>36542</v>
      </c>
      <c r="AT6603" t="s">
        <v>937</v>
      </c>
      <c r="AU6603">
        <v>249</v>
      </c>
      <c r="AV6603">
        <v>8083</v>
      </c>
      <c r="AW6603" t="s">
        <v>29644</v>
      </c>
      <c r="AX6603" t="s">
        <v>937</v>
      </c>
      <c r="AY6603">
        <v>250</v>
      </c>
      <c r="AZ6603">
        <v>8083</v>
      </c>
      <c r="BA6603" t="s">
        <v>22796</v>
      </c>
      <c r="BB6603" t="s">
        <v>937</v>
      </c>
      <c r="BC6603">
        <v>250</v>
      </c>
      <c r="BD6603">
        <v>8083</v>
      </c>
      <c r="BE6603" t="s">
        <v>15948</v>
      </c>
      <c r="BF6603" t="s">
        <v>937</v>
      </c>
      <c r="BH6603">
        <v>256</v>
      </c>
      <c r="BI6603">
        <v>8083</v>
      </c>
      <c r="BJ6603" t="s">
        <v>9300</v>
      </c>
      <c r="BK6603" t="s">
        <v>937</v>
      </c>
    </row>
    <row r="6604" spans="43:63" x14ac:dyDescent="0.2">
      <c r="AQ6604">
        <v>210</v>
      </c>
      <c r="AR6604">
        <v>8084</v>
      </c>
      <c r="AS6604" t="s">
        <v>36543</v>
      </c>
      <c r="AT6604" t="s">
        <v>937</v>
      </c>
      <c r="AU6604">
        <v>249</v>
      </c>
      <c r="AV6604">
        <v>8084</v>
      </c>
      <c r="AW6604" t="s">
        <v>29645</v>
      </c>
      <c r="AX6604" t="s">
        <v>937</v>
      </c>
      <c r="AY6604">
        <v>250</v>
      </c>
      <c r="AZ6604">
        <v>8084</v>
      </c>
      <c r="BA6604" t="s">
        <v>22797</v>
      </c>
      <c r="BB6604" t="s">
        <v>937</v>
      </c>
      <c r="BC6604">
        <v>250</v>
      </c>
      <c r="BD6604">
        <v>8084</v>
      </c>
      <c r="BE6604" t="s">
        <v>15949</v>
      </c>
      <c r="BF6604" t="s">
        <v>937</v>
      </c>
      <c r="BH6604">
        <v>256</v>
      </c>
      <c r="BI6604">
        <v>8084</v>
      </c>
      <c r="BJ6604" t="s">
        <v>9301</v>
      </c>
      <c r="BK6604" t="s">
        <v>937</v>
      </c>
    </row>
    <row r="6605" spans="43:63" x14ac:dyDescent="0.2">
      <c r="AQ6605">
        <v>248</v>
      </c>
      <c r="AR6605">
        <v>6010</v>
      </c>
      <c r="AS6605" t="s">
        <v>36544</v>
      </c>
      <c r="AT6605" t="s">
        <v>937</v>
      </c>
      <c r="AU6605">
        <v>250</v>
      </c>
      <c r="AV6605">
        <v>6010</v>
      </c>
      <c r="AW6605" t="s">
        <v>29646</v>
      </c>
      <c r="AX6605" t="s">
        <v>937</v>
      </c>
      <c r="AY6605">
        <v>251</v>
      </c>
      <c r="AZ6605">
        <v>6010</v>
      </c>
      <c r="BA6605" t="s">
        <v>22798</v>
      </c>
      <c r="BB6605" t="s">
        <v>937</v>
      </c>
      <c r="BC6605">
        <v>251</v>
      </c>
      <c r="BD6605">
        <v>6010</v>
      </c>
      <c r="BE6605" t="s">
        <v>15950</v>
      </c>
      <c r="BF6605" t="s">
        <v>937</v>
      </c>
      <c r="BH6605">
        <v>260</v>
      </c>
      <c r="BI6605">
        <v>6010</v>
      </c>
      <c r="BJ6605" t="s">
        <v>9302</v>
      </c>
      <c r="BK6605" t="s">
        <v>937</v>
      </c>
    </row>
    <row r="6606" spans="43:63" x14ac:dyDescent="0.2">
      <c r="AQ6606">
        <v>248</v>
      </c>
      <c r="AR6606">
        <v>6020</v>
      </c>
      <c r="AS6606" t="s">
        <v>36545</v>
      </c>
      <c r="AT6606" t="s">
        <v>937</v>
      </c>
      <c r="AU6606">
        <v>250</v>
      </c>
      <c r="AV6606">
        <v>6020</v>
      </c>
      <c r="AW6606" t="s">
        <v>29647</v>
      </c>
      <c r="AX6606" t="s">
        <v>937</v>
      </c>
      <c r="AY6606">
        <v>251</v>
      </c>
      <c r="AZ6606">
        <v>6020</v>
      </c>
      <c r="BA6606" t="s">
        <v>22799</v>
      </c>
      <c r="BB6606" t="s">
        <v>937</v>
      </c>
      <c r="BC6606">
        <v>251</v>
      </c>
      <c r="BD6606">
        <v>6020</v>
      </c>
      <c r="BE6606" t="s">
        <v>15951</v>
      </c>
      <c r="BF6606" t="s">
        <v>937</v>
      </c>
      <c r="BH6606">
        <v>260</v>
      </c>
      <c r="BI6606">
        <v>6020</v>
      </c>
      <c r="BJ6606" t="s">
        <v>9303</v>
      </c>
      <c r="BK6606" t="s">
        <v>937</v>
      </c>
    </row>
    <row r="6607" spans="43:63" x14ac:dyDescent="0.2">
      <c r="AQ6607">
        <v>248</v>
      </c>
      <c r="AR6607">
        <v>6030</v>
      </c>
      <c r="AS6607" t="s">
        <v>36546</v>
      </c>
      <c r="AT6607" t="s">
        <v>937</v>
      </c>
      <c r="AU6607">
        <v>250</v>
      </c>
      <c r="AV6607">
        <v>6030</v>
      </c>
      <c r="AW6607" t="s">
        <v>29648</v>
      </c>
      <c r="AX6607" t="s">
        <v>937</v>
      </c>
      <c r="AY6607">
        <v>251</v>
      </c>
      <c r="AZ6607">
        <v>6030</v>
      </c>
      <c r="BA6607" t="s">
        <v>22800</v>
      </c>
      <c r="BB6607" t="s">
        <v>937</v>
      </c>
      <c r="BC6607">
        <v>251</v>
      </c>
      <c r="BD6607">
        <v>6030</v>
      </c>
      <c r="BE6607" t="s">
        <v>15952</v>
      </c>
      <c r="BF6607" t="s">
        <v>937</v>
      </c>
      <c r="BH6607">
        <v>260</v>
      </c>
      <c r="BI6607">
        <v>6030</v>
      </c>
      <c r="BJ6607" t="s">
        <v>9304</v>
      </c>
      <c r="BK6607" t="s">
        <v>937</v>
      </c>
    </row>
    <row r="6608" spans="43:63" x14ac:dyDescent="0.2">
      <c r="AQ6608">
        <v>248</v>
      </c>
      <c r="AR6608">
        <v>6040</v>
      </c>
      <c r="AS6608" t="s">
        <v>36547</v>
      </c>
      <c r="AT6608" t="s">
        <v>937</v>
      </c>
      <c r="AU6608">
        <v>250</v>
      </c>
      <c r="AV6608">
        <v>6040</v>
      </c>
      <c r="AW6608" t="s">
        <v>29649</v>
      </c>
      <c r="AX6608" t="s">
        <v>937</v>
      </c>
      <c r="AY6608">
        <v>251</v>
      </c>
      <c r="AZ6608">
        <v>6040</v>
      </c>
      <c r="BA6608" t="s">
        <v>22801</v>
      </c>
      <c r="BB6608" t="s">
        <v>937</v>
      </c>
      <c r="BC6608">
        <v>251</v>
      </c>
      <c r="BD6608">
        <v>6040</v>
      </c>
      <c r="BE6608" t="s">
        <v>15953</v>
      </c>
      <c r="BF6608" t="s">
        <v>937</v>
      </c>
      <c r="BH6608">
        <v>260</v>
      </c>
      <c r="BI6608">
        <v>6040</v>
      </c>
      <c r="BJ6608" t="s">
        <v>9305</v>
      </c>
      <c r="BK6608" t="s">
        <v>937</v>
      </c>
    </row>
    <row r="6609" spans="43:63" x14ac:dyDescent="0.2">
      <c r="AQ6609">
        <v>248</v>
      </c>
      <c r="AR6609">
        <v>6070</v>
      </c>
      <c r="AS6609" t="s">
        <v>36548</v>
      </c>
      <c r="AT6609" t="s">
        <v>937</v>
      </c>
      <c r="AU6609">
        <v>250</v>
      </c>
      <c r="AV6609">
        <v>6070</v>
      </c>
      <c r="AW6609" t="s">
        <v>29650</v>
      </c>
      <c r="AX6609" t="s">
        <v>937</v>
      </c>
      <c r="AY6609">
        <v>251</v>
      </c>
      <c r="AZ6609">
        <v>6070</v>
      </c>
      <c r="BA6609" t="s">
        <v>22802</v>
      </c>
      <c r="BB6609" t="s">
        <v>937</v>
      </c>
      <c r="BC6609">
        <v>251</v>
      </c>
      <c r="BD6609">
        <v>6070</v>
      </c>
      <c r="BE6609" t="s">
        <v>15954</v>
      </c>
      <c r="BF6609" t="s">
        <v>937</v>
      </c>
      <c r="BH6609">
        <v>260</v>
      </c>
      <c r="BI6609">
        <v>6070</v>
      </c>
      <c r="BJ6609" t="s">
        <v>9306</v>
      </c>
      <c r="BK6609" t="s">
        <v>937</v>
      </c>
    </row>
    <row r="6610" spans="43:63" x14ac:dyDescent="0.2">
      <c r="AQ6610">
        <v>248</v>
      </c>
      <c r="AR6610">
        <v>6080</v>
      </c>
      <c r="AS6610" t="s">
        <v>36549</v>
      </c>
      <c r="AT6610" t="s">
        <v>937</v>
      </c>
      <c r="AU6610">
        <v>250</v>
      </c>
      <c r="AV6610">
        <v>6080</v>
      </c>
      <c r="AW6610" t="s">
        <v>29651</v>
      </c>
      <c r="AX6610" t="s">
        <v>937</v>
      </c>
      <c r="AY6610">
        <v>251</v>
      </c>
      <c r="AZ6610">
        <v>6080</v>
      </c>
      <c r="BA6610" t="s">
        <v>22803</v>
      </c>
      <c r="BB6610" t="s">
        <v>937</v>
      </c>
      <c r="BC6610">
        <v>251</v>
      </c>
      <c r="BD6610">
        <v>6080</v>
      </c>
      <c r="BE6610" t="s">
        <v>15955</v>
      </c>
      <c r="BF6610" t="s">
        <v>937</v>
      </c>
      <c r="BH6610">
        <v>260</v>
      </c>
      <c r="BI6610">
        <v>6080</v>
      </c>
      <c r="BJ6610" t="s">
        <v>9307</v>
      </c>
      <c r="BK6610" t="s">
        <v>937</v>
      </c>
    </row>
    <row r="6611" spans="43:63" x14ac:dyDescent="0.2">
      <c r="AQ6611">
        <v>248</v>
      </c>
      <c r="AR6611">
        <v>6090</v>
      </c>
      <c r="AS6611" t="s">
        <v>36550</v>
      </c>
      <c r="AT6611" t="s">
        <v>937</v>
      </c>
      <c r="AU6611">
        <v>250</v>
      </c>
      <c r="AV6611">
        <v>6090</v>
      </c>
      <c r="AW6611" t="s">
        <v>29652</v>
      </c>
      <c r="AX6611" t="s">
        <v>937</v>
      </c>
      <c r="AY6611">
        <v>251</v>
      </c>
      <c r="AZ6611">
        <v>6090</v>
      </c>
      <c r="BA6611" t="s">
        <v>22804</v>
      </c>
      <c r="BB6611" t="s">
        <v>937</v>
      </c>
      <c r="BC6611">
        <v>251</v>
      </c>
      <c r="BD6611">
        <v>6090</v>
      </c>
      <c r="BE6611" t="s">
        <v>15956</v>
      </c>
      <c r="BF6611" t="s">
        <v>937</v>
      </c>
      <c r="BH6611">
        <v>260</v>
      </c>
      <c r="BI6611">
        <v>6090</v>
      </c>
      <c r="BJ6611" t="s">
        <v>9308</v>
      </c>
      <c r="BK6611" t="s">
        <v>937</v>
      </c>
    </row>
    <row r="6612" spans="43:63" x14ac:dyDescent="0.2">
      <c r="AQ6612">
        <v>248</v>
      </c>
      <c r="AR6612">
        <v>6100</v>
      </c>
      <c r="AS6612" t="s">
        <v>36551</v>
      </c>
      <c r="AT6612" t="s">
        <v>937</v>
      </c>
      <c r="AU6612">
        <v>250</v>
      </c>
      <c r="AV6612">
        <v>6100</v>
      </c>
      <c r="AW6612" t="s">
        <v>29653</v>
      </c>
      <c r="AX6612" t="s">
        <v>937</v>
      </c>
      <c r="AY6612">
        <v>251</v>
      </c>
      <c r="AZ6612">
        <v>6100</v>
      </c>
      <c r="BA6612" t="s">
        <v>22805</v>
      </c>
      <c r="BB6612" t="s">
        <v>937</v>
      </c>
      <c r="BC6612">
        <v>251</v>
      </c>
      <c r="BD6612">
        <v>6100</v>
      </c>
      <c r="BE6612" t="s">
        <v>15957</v>
      </c>
      <c r="BF6612" t="s">
        <v>937</v>
      </c>
      <c r="BH6612">
        <v>260</v>
      </c>
      <c r="BI6612">
        <v>6100</v>
      </c>
      <c r="BJ6612" t="s">
        <v>9309</v>
      </c>
      <c r="BK6612" t="s">
        <v>937</v>
      </c>
    </row>
    <row r="6613" spans="43:63" x14ac:dyDescent="0.2">
      <c r="AQ6613">
        <v>248</v>
      </c>
      <c r="AR6613">
        <v>6101</v>
      </c>
      <c r="AS6613" t="s">
        <v>36552</v>
      </c>
      <c r="AT6613" t="s">
        <v>937</v>
      </c>
      <c r="AU6613">
        <v>250</v>
      </c>
      <c r="AV6613">
        <v>6101</v>
      </c>
      <c r="AW6613" t="s">
        <v>29654</v>
      </c>
      <c r="AX6613" t="s">
        <v>937</v>
      </c>
      <c r="AY6613">
        <v>251</v>
      </c>
      <c r="AZ6613">
        <v>6101</v>
      </c>
      <c r="BA6613" t="s">
        <v>22806</v>
      </c>
      <c r="BB6613" t="s">
        <v>937</v>
      </c>
      <c r="BC6613">
        <v>251</v>
      </c>
      <c r="BD6613">
        <v>6101</v>
      </c>
      <c r="BE6613" t="s">
        <v>15958</v>
      </c>
      <c r="BF6613" t="s">
        <v>937</v>
      </c>
      <c r="BH6613">
        <v>260</v>
      </c>
      <c r="BI6613">
        <v>6101</v>
      </c>
      <c r="BJ6613" t="s">
        <v>9310</v>
      </c>
      <c r="BK6613" t="s">
        <v>937</v>
      </c>
    </row>
    <row r="6614" spans="43:63" x14ac:dyDescent="0.2">
      <c r="AQ6614">
        <v>248</v>
      </c>
      <c r="AR6614">
        <v>6110</v>
      </c>
      <c r="AS6614" t="s">
        <v>36553</v>
      </c>
      <c r="AT6614" t="s">
        <v>937</v>
      </c>
      <c r="AU6614">
        <v>250</v>
      </c>
      <c r="AV6614">
        <v>6110</v>
      </c>
      <c r="AW6614" t="s">
        <v>29655</v>
      </c>
      <c r="AX6614" t="s">
        <v>937</v>
      </c>
      <c r="AY6614">
        <v>251</v>
      </c>
      <c r="AZ6614">
        <v>6110</v>
      </c>
      <c r="BA6614" t="s">
        <v>22807</v>
      </c>
      <c r="BB6614" t="s">
        <v>937</v>
      </c>
      <c r="BC6614">
        <v>251</v>
      </c>
      <c r="BD6614">
        <v>6110</v>
      </c>
      <c r="BE6614" t="s">
        <v>15959</v>
      </c>
      <c r="BF6614" t="s">
        <v>937</v>
      </c>
      <c r="BH6614">
        <v>260</v>
      </c>
      <c r="BI6614">
        <v>6110</v>
      </c>
      <c r="BJ6614" t="s">
        <v>9311</v>
      </c>
      <c r="BK6614" t="s">
        <v>939</v>
      </c>
    </row>
    <row r="6615" spans="43:63" x14ac:dyDescent="0.2">
      <c r="AQ6615">
        <v>248</v>
      </c>
      <c r="AR6615">
        <v>6130</v>
      </c>
      <c r="AS6615" t="s">
        <v>36554</v>
      </c>
      <c r="AT6615" t="s">
        <v>937</v>
      </c>
      <c r="AU6615">
        <v>250</v>
      </c>
      <c r="AV6615">
        <v>6130</v>
      </c>
      <c r="AW6615" t="s">
        <v>29656</v>
      </c>
      <c r="AX6615" t="s">
        <v>937</v>
      </c>
      <c r="AY6615">
        <v>251</v>
      </c>
      <c r="AZ6615">
        <v>6130</v>
      </c>
      <c r="BA6615" t="s">
        <v>22808</v>
      </c>
      <c r="BB6615" t="s">
        <v>937</v>
      </c>
      <c r="BC6615">
        <v>251</v>
      </c>
      <c r="BD6615">
        <v>6130</v>
      </c>
      <c r="BE6615" t="s">
        <v>15960</v>
      </c>
      <c r="BF6615" t="s">
        <v>937</v>
      </c>
      <c r="BH6615">
        <v>260</v>
      </c>
      <c r="BI6615">
        <v>6130</v>
      </c>
      <c r="BJ6615" t="s">
        <v>9312</v>
      </c>
      <c r="BK6615" t="s">
        <v>936</v>
      </c>
    </row>
    <row r="6616" spans="43:63" x14ac:dyDescent="0.2">
      <c r="AQ6616">
        <v>248</v>
      </c>
      <c r="AR6616">
        <v>6131</v>
      </c>
      <c r="AS6616" t="s">
        <v>36555</v>
      </c>
      <c r="AT6616" t="s">
        <v>937</v>
      </c>
      <c r="AU6616">
        <v>250</v>
      </c>
      <c r="AV6616">
        <v>6131</v>
      </c>
      <c r="AW6616" t="s">
        <v>29657</v>
      </c>
      <c r="AX6616" t="s">
        <v>937</v>
      </c>
      <c r="AY6616">
        <v>251</v>
      </c>
      <c r="AZ6616">
        <v>6131</v>
      </c>
      <c r="BA6616" t="s">
        <v>22809</v>
      </c>
      <c r="BB6616" t="s">
        <v>937</v>
      </c>
      <c r="BC6616">
        <v>251</v>
      </c>
      <c r="BD6616">
        <v>6131</v>
      </c>
      <c r="BE6616" t="s">
        <v>15961</v>
      </c>
      <c r="BF6616" t="s">
        <v>937</v>
      </c>
      <c r="BH6616">
        <v>260</v>
      </c>
      <c r="BI6616">
        <v>6131</v>
      </c>
      <c r="BJ6616" t="s">
        <v>9313</v>
      </c>
      <c r="BK6616" t="s">
        <v>937</v>
      </c>
    </row>
    <row r="6617" spans="43:63" x14ac:dyDescent="0.2">
      <c r="AQ6617">
        <v>248</v>
      </c>
      <c r="AR6617">
        <v>6140</v>
      </c>
      <c r="AS6617" t="s">
        <v>36556</v>
      </c>
      <c r="AT6617" t="s">
        <v>937</v>
      </c>
      <c r="AU6617">
        <v>250</v>
      </c>
      <c r="AV6617">
        <v>6140</v>
      </c>
      <c r="AW6617" t="s">
        <v>29658</v>
      </c>
      <c r="AX6617" t="s">
        <v>937</v>
      </c>
      <c r="AY6617">
        <v>251</v>
      </c>
      <c r="AZ6617">
        <v>6140</v>
      </c>
      <c r="BA6617" t="s">
        <v>22810</v>
      </c>
      <c r="BB6617" t="s">
        <v>937</v>
      </c>
      <c r="BC6617">
        <v>251</v>
      </c>
      <c r="BD6617">
        <v>6140</v>
      </c>
      <c r="BE6617" t="s">
        <v>15962</v>
      </c>
      <c r="BF6617" t="s">
        <v>937</v>
      </c>
      <c r="BH6617">
        <v>260</v>
      </c>
      <c r="BI6617">
        <v>6140</v>
      </c>
      <c r="BJ6617" t="s">
        <v>9314</v>
      </c>
      <c r="BK6617" t="s">
        <v>937</v>
      </c>
    </row>
    <row r="6618" spans="43:63" x14ac:dyDescent="0.2">
      <c r="AQ6618">
        <v>248</v>
      </c>
      <c r="AR6618">
        <v>6150</v>
      </c>
      <c r="AS6618" t="s">
        <v>36557</v>
      </c>
      <c r="AT6618" t="s">
        <v>937</v>
      </c>
      <c r="AU6618">
        <v>250</v>
      </c>
      <c r="AV6618">
        <v>6150</v>
      </c>
      <c r="AW6618" t="s">
        <v>29659</v>
      </c>
      <c r="AX6618" t="s">
        <v>937</v>
      </c>
      <c r="AY6618">
        <v>251</v>
      </c>
      <c r="AZ6618">
        <v>6150</v>
      </c>
      <c r="BA6618" t="s">
        <v>22811</v>
      </c>
      <c r="BB6618" t="s">
        <v>937</v>
      </c>
      <c r="BC6618">
        <v>251</v>
      </c>
      <c r="BD6618">
        <v>6150</v>
      </c>
      <c r="BE6618" t="s">
        <v>15963</v>
      </c>
      <c r="BF6618" t="s">
        <v>937</v>
      </c>
      <c r="BH6618">
        <v>260</v>
      </c>
      <c r="BI6618">
        <v>6150</v>
      </c>
      <c r="BJ6618" t="s">
        <v>9315</v>
      </c>
      <c r="BK6618" t="s">
        <v>937</v>
      </c>
    </row>
    <row r="6619" spans="43:63" x14ac:dyDescent="0.2">
      <c r="AQ6619">
        <v>248</v>
      </c>
      <c r="AR6619">
        <v>6160</v>
      </c>
      <c r="AS6619" t="s">
        <v>36558</v>
      </c>
      <c r="AT6619" t="s">
        <v>937</v>
      </c>
      <c r="AU6619">
        <v>250</v>
      </c>
      <c r="AV6619">
        <v>6160</v>
      </c>
      <c r="AW6619" t="s">
        <v>29660</v>
      </c>
      <c r="AX6619" t="s">
        <v>937</v>
      </c>
      <c r="AY6619">
        <v>251</v>
      </c>
      <c r="AZ6619">
        <v>6160</v>
      </c>
      <c r="BA6619" t="s">
        <v>22812</v>
      </c>
      <c r="BB6619" t="s">
        <v>937</v>
      </c>
      <c r="BC6619">
        <v>251</v>
      </c>
      <c r="BD6619">
        <v>6160</v>
      </c>
      <c r="BE6619" t="s">
        <v>15964</v>
      </c>
      <c r="BF6619" t="s">
        <v>937</v>
      </c>
      <c r="BH6619">
        <v>260</v>
      </c>
      <c r="BI6619">
        <v>6160</v>
      </c>
      <c r="BJ6619" t="s">
        <v>9316</v>
      </c>
      <c r="BK6619" t="s">
        <v>937</v>
      </c>
    </row>
    <row r="6620" spans="43:63" x14ac:dyDescent="0.2">
      <c r="AQ6620">
        <v>248</v>
      </c>
      <c r="AR6620">
        <v>6170</v>
      </c>
      <c r="AS6620" t="s">
        <v>36559</v>
      </c>
      <c r="AT6620" t="s">
        <v>937</v>
      </c>
      <c r="AU6620">
        <v>250</v>
      </c>
      <c r="AV6620">
        <v>6170</v>
      </c>
      <c r="AW6620" t="s">
        <v>29661</v>
      </c>
      <c r="AX6620" t="s">
        <v>937</v>
      </c>
      <c r="AY6620">
        <v>251</v>
      </c>
      <c r="AZ6620">
        <v>6170</v>
      </c>
      <c r="BA6620" t="s">
        <v>22813</v>
      </c>
      <c r="BB6620" t="s">
        <v>937</v>
      </c>
      <c r="BC6620">
        <v>251</v>
      </c>
      <c r="BD6620">
        <v>6170</v>
      </c>
      <c r="BE6620" t="s">
        <v>15965</v>
      </c>
      <c r="BF6620" t="s">
        <v>937</v>
      </c>
      <c r="BH6620">
        <v>260</v>
      </c>
      <c r="BI6620">
        <v>6170</v>
      </c>
      <c r="BJ6620" t="s">
        <v>9317</v>
      </c>
      <c r="BK6620" t="s">
        <v>937</v>
      </c>
    </row>
    <row r="6621" spans="43:63" x14ac:dyDescent="0.2">
      <c r="AQ6621">
        <v>248</v>
      </c>
      <c r="AR6621">
        <v>6180</v>
      </c>
      <c r="AS6621" t="s">
        <v>36560</v>
      </c>
      <c r="AT6621" t="s">
        <v>937</v>
      </c>
      <c r="AU6621">
        <v>250</v>
      </c>
      <c r="AV6621">
        <v>6180</v>
      </c>
      <c r="AW6621" t="s">
        <v>29662</v>
      </c>
      <c r="AX6621" t="s">
        <v>937</v>
      </c>
      <c r="AY6621">
        <v>251</v>
      </c>
      <c r="AZ6621">
        <v>6180</v>
      </c>
      <c r="BA6621" t="s">
        <v>22814</v>
      </c>
      <c r="BB6621" t="s">
        <v>937</v>
      </c>
      <c r="BC6621">
        <v>251</v>
      </c>
      <c r="BD6621">
        <v>6180</v>
      </c>
      <c r="BE6621" t="s">
        <v>15966</v>
      </c>
      <c r="BF6621" t="s">
        <v>937</v>
      </c>
      <c r="BH6621">
        <v>260</v>
      </c>
      <c r="BI6621">
        <v>6180</v>
      </c>
      <c r="BJ6621" t="s">
        <v>9318</v>
      </c>
      <c r="BK6621" t="s">
        <v>937</v>
      </c>
    </row>
    <row r="6622" spans="43:63" x14ac:dyDescent="0.2">
      <c r="AQ6622">
        <v>248</v>
      </c>
      <c r="AR6622">
        <v>6190</v>
      </c>
      <c r="AS6622" t="s">
        <v>36561</v>
      </c>
      <c r="AT6622" t="s">
        <v>937</v>
      </c>
      <c r="AU6622">
        <v>250</v>
      </c>
      <c r="AV6622">
        <v>6190</v>
      </c>
      <c r="AW6622" t="s">
        <v>29663</v>
      </c>
      <c r="AX6622" t="s">
        <v>937</v>
      </c>
      <c r="AY6622">
        <v>251</v>
      </c>
      <c r="AZ6622">
        <v>6190</v>
      </c>
      <c r="BA6622" t="s">
        <v>22815</v>
      </c>
      <c r="BB6622" t="s">
        <v>937</v>
      </c>
      <c r="BC6622">
        <v>251</v>
      </c>
      <c r="BD6622">
        <v>6190</v>
      </c>
      <c r="BE6622" t="s">
        <v>15967</v>
      </c>
      <c r="BF6622" t="s">
        <v>937</v>
      </c>
      <c r="BH6622">
        <v>260</v>
      </c>
      <c r="BI6622">
        <v>6190</v>
      </c>
      <c r="BJ6622" t="s">
        <v>9319</v>
      </c>
      <c r="BK6622" t="s">
        <v>937</v>
      </c>
    </row>
    <row r="6623" spans="43:63" x14ac:dyDescent="0.2">
      <c r="AQ6623">
        <v>248</v>
      </c>
      <c r="AR6623">
        <v>6200</v>
      </c>
      <c r="AS6623" t="s">
        <v>36562</v>
      </c>
      <c r="AT6623" t="s">
        <v>937</v>
      </c>
      <c r="AU6623">
        <v>250</v>
      </c>
      <c r="AV6623">
        <v>6200</v>
      </c>
      <c r="AW6623" t="s">
        <v>29664</v>
      </c>
      <c r="AX6623" t="s">
        <v>937</v>
      </c>
      <c r="AY6623">
        <v>251</v>
      </c>
      <c r="AZ6623">
        <v>6200</v>
      </c>
      <c r="BA6623" t="s">
        <v>22816</v>
      </c>
      <c r="BB6623" t="s">
        <v>937</v>
      </c>
      <c r="BC6623">
        <v>251</v>
      </c>
      <c r="BD6623">
        <v>6200</v>
      </c>
      <c r="BE6623" t="s">
        <v>15968</v>
      </c>
      <c r="BF6623" t="s">
        <v>937</v>
      </c>
      <c r="BH6623">
        <v>260</v>
      </c>
      <c r="BI6623">
        <v>6200</v>
      </c>
      <c r="BJ6623" t="s">
        <v>9320</v>
      </c>
      <c r="BK6623" t="s">
        <v>937</v>
      </c>
    </row>
    <row r="6624" spans="43:63" x14ac:dyDescent="0.2">
      <c r="AQ6624">
        <v>248</v>
      </c>
      <c r="AR6624">
        <v>6210</v>
      </c>
      <c r="AS6624" t="s">
        <v>36563</v>
      </c>
      <c r="AT6624" t="s">
        <v>936</v>
      </c>
      <c r="AU6624">
        <v>250</v>
      </c>
      <c r="AV6624">
        <v>6210</v>
      </c>
      <c r="AW6624" t="s">
        <v>29665</v>
      </c>
      <c r="AX6624" t="s">
        <v>936</v>
      </c>
      <c r="AY6624">
        <v>251</v>
      </c>
      <c r="AZ6624">
        <v>6210</v>
      </c>
      <c r="BA6624" t="s">
        <v>22817</v>
      </c>
      <c r="BB6624" t="s">
        <v>936</v>
      </c>
      <c r="BC6624">
        <v>251</v>
      </c>
      <c r="BD6624">
        <v>6210</v>
      </c>
      <c r="BE6624" t="s">
        <v>15969</v>
      </c>
      <c r="BF6624" t="s">
        <v>936</v>
      </c>
      <c r="BH6624">
        <v>260</v>
      </c>
      <c r="BI6624">
        <v>6210</v>
      </c>
      <c r="BJ6624" t="s">
        <v>9321</v>
      </c>
      <c r="BK6624" t="s">
        <v>936</v>
      </c>
    </row>
    <row r="6625" spans="43:63" x14ac:dyDescent="0.2">
      <c r="AQ6625">
        <v>248</v>
      </c>
      <c r="AR6625">
        <v>6240</v>
      </c>
      <c r="AS6625" t="s">
        <v>36564</v>
      </c>
      <c r="AT6625" t="s">
        <v>937</v>
      </c>
      <c r="AU6625">
        <v>250</v>
      </c>
      <c r="AV6625">
        <v>6240</v>
      </c>
      <c r="AW6625" t="s">
        <v>29666</v>
      </c>
      <c r="AX6625" t="s">
        <v>937</v>
      </c>
      <c r="AY6625">
        <v>251</v>
      </c>
      <c r="AZ6625">
        <v>6240</v>
      </c>
      <c r="BA6625" t="s">
        <v>22818</v>
      </c>
      <c r="BB6625" t="s">
        <v>937</v>
      </c>
      <c r="BC6625">
        <v>251</v>
      </c>
      <c r="BD6625">
        <v>6240</v>
      </c>
      <c r="BE6625" t="s">
        <v>15970</v>
      </c>
      <c r="BF6625" t="s">
        <v>937</v>
      </c>
      <c r="BH6625">
        <v>260</v>
      </c>
      <c r="BI6625">
        <v>6240</v>
      </c>
      <c r="BJ6625" t="s">
        <v>9322</v>
      </c>
      <c r="BK6625" t="s">
        <v>937</v>
      </c>
    </row>
    <row r="6626" spans="43:63" x14ac:dyDescent="0.2">
      <c r="AQ6626">
        <v>248</v>
      </c>
      <c r="AR6626">
        <v>6250</v>
      </c>
      <c r="AS6626" t="s">
        <v>36565</v>
      </c>
      <c r="AT6626" t="s">
        <v>937</v>
      </c>
      <c r="AU6626">
        <v>250</v>
      </c>
      <c r="AV6626">
        <v>6250</v>
      </c>
      <c r="AW6626" t="s">
        <v>29667</v>
      </c>
      <c r="AX6626" t="s">
        <v>937</v>
      </c>
      <c r="AY6626">
        <v>251</v>
      </c>
      <c r="AZ6626">
        <v>6250</v>
      </c>
      <c r="BA6626" t="s">
        <v>22819</v>
      </c>
      <c r="BB6626" t="s">
        <v>937</v>
      </c>
      <c r="BC6626">
        <v>251</v>
      </c>
      <c r="BD6626">
        <v>6250</v>
      </c>
      <c r="BE6626" t="s">
        <v>15971</v>
      </c>
      <c r="BF6626" t="s">
        <v>937</v>
      </c>
      <c r="BH6626">
        <v>260</v>
      </c>
      <c r="BI6626">
        <v>6250</v>
      </c>
      <c r="BJ6626" t="s">
        <v>9323</v>
      </c>
      <c r="BK6626" t="s">
        <v>937</v>
      </c>
    </row>
    <row r="6627" spans="43:63" x14ac:dyDescent="0.2">
      <c r="AQ6627">
        <v>248</v>
      </c>
      <c r="AR6627">
        <v>6256</v>
      </c>
      <c r="AS6627" t="s">
        <v>36566</v>
      </c>
      <c r="AT6627" t="s">
        <v>937</v>
      </c>
      <c r="AU6627">
        <v>250</v>
      </c>
      <c r="AV6627">
        <v>6256</v>
      </c>
      <c r="AW6627" t="s">
        <v>29668</v>
      </c>
      <c r="AX6627" t="s">
        <v>937</v>
      </c>
      <c r="AY6627">
        <v>251</v>
      </c>
      <c r="AZ6627">
        <v>6256</v>
      </c>
      <c r="BA6627" t="s">
        <v>22820</v>
      </c>
      <c r="BB6627" t="s">
        <v>937</v>
      </c>
      <c r="BC6627">
        <v>251</v>
      </c>
      <c r="BD6627">
        <v>6256</v>
      </c>
      <c r="BE6627" t="s">
        <v>15972</v>
      </c>
      <c r="BF6627" t="s">
        <v>937</v>
      </c>
      <c r="BH6627">
        <v>260</v>
      </c>
      <c r="BI6627">
        <v>6256</v>
      </c>
      <c r="BJ6627" t="s">
        <v>9324</v>
      </c>
      <c r="BK6627" t="s">
        <v>937</v>
      </c>
    </row>
    <row r="6628" spans="43:63" x14ac:dyDescent="0.2">
      <c r="AQ6628">
        <v>248</v>
      </c>
      <c r="AR6628">
        <v>6260</v>
      </c>
      <c r="AS6628" t="s">
        <v>36567</v>
      </c>
      <c r="AT6628" t="s">
        <v>937</v>
      </c>
      <c r="AU6628">
        <v>250</v>
      </c>
      <c r="AV6628">
        <v>6260</v>
      </c>
      <c r="AW6628" t="s">
        <v>29669</v>
      </c>
      <c r="AX6628" t="s">
        <v>937</v>
      </c>
      <c r="AY6628">
        <v>251</v>
      </c>
      <c r="AZ6628">
        <v>6260</v>
      </c>
      <c r="BA6628" t="s">
        <v>22821</v>
      </c>
      <c r="BB6628" t="s">
        <v>937</v>
      </c>
      <c r="BC6628">
        <v>251</v>
      </c>
      <c r="BD6628">
        <v>6260</v>
      </c>
      <c r="BE6628" t="s">
        <v>15973</v>
      </c>
      <c r="BF6628" t="s">
        <v>937</v>
      </c>
      <c r="BH6628">
        <v>260</v>
      </c>
      <c r="BI6628">
        <v>6260</v>
      </c>
      <c r="BJ6628" t="s">
        <v>9325</v>
      </c>
      <c r="BK6628" t="s">
        <v>937</v>
      </c>
    </row>
    <row r="6629" spans="43:63" x14ac:dyDescent="0.2">
      <c r="AQ6629">
        <v>248</v>
      </c>
      <c r="AR6629">
        <v>6270</v>
      </c>
      <c r="AS6629" t="s">
        <v>36568</v>
      </c>
      <c r="AT6629" t="s">
        <v>937</v>
      </c>
      <c r="AU6629">
        <v>250</v>
      </c>
      <c r="AV6629">
        <v>6270</v>
      </c>
      <c r="AW6629" t="s">
        <v>29670</v>
      </c>
      <c r="AX6629" t="s">
        <v>937</v>
      </c>
      <c r="AY6629">
        <v>251</v>
      </c>
      <c r="AZ6629">
        <v>6270</v>
      </c>
      <c r="BA6629" t="s">
        <v>22822</v>
      </c>
      <c r="BB6629" t="s">
        <v>937</v>
      </c>
      <c r="BC6629">
        <v>251</v>
      </c>
      <c r="BD6629">
        <v>6270</v>
      </c>
      <c r="BE6629" t="s">
        <v>15974</v>
      </c>
      <c r="BF6629" t="s">
        <v>937</v>
      </c>
      <c r="BH6629">
        <v>260</v>
      </c>
      <c r="BI6629">
        <v>6270</v>
      </c>
      <c r="BJ6629" t="s">
        <v>9326</v>
      </c>
      <c r="BK6629" t="s">
        <v>937</v>
      </c>
    </row>
    <row r="6630" spans="43:63" x14ac:dyDescent="0.2">
      <c r="AQ6630">
        <v>248</v>
      </c>
      <c r="AR6630">
        <v>6280</v>
      </c>
      <c r="AS6630" t="s">
        <v>36569</v>
      </c>
      <c r="AT6630" t="s">
        <v>937</v>
      </c>
      <c r="AU6630">
        <v>250</v>
      </c>
      <c r="AV6630">
        <v>6280</v>
      </c>
      <c r="AW6630" t="s">
        <v>29671</v>
      </c>
      <c r="AX6630" t="s">
        <v>937</v>
      </c>
      <c r="AY6630">
        <v>251</v>
      </c>
      <c r="AZ6630">
        <v>6280</v>
      </c>
      <c r="BA6630" t="s">
        <v>22823</v>
      </c>
      <c r="BB6630" t="s">
        <v>937</v>
      </c>
      <c r="BC6630">
        <v>251</v>
      </c>
      <c r="BD6630">
        <v>6280</v>
      </c>
      <c r="BE6630" t="s">
        <v>15975</v>
      </c>
      <c r="BF6630" t="s">
        <v>937</v>
      </c>
      <c r="BH6630">
        <v>260</v>
      </c>
      <c r="BI6630">
        <v>6280</v>
      </c>
      <c r="BJ6630" t="s">
        <v>9327</v>
      </c>
      <c r="BK6630" t="s">
        <v>939</v>
      </c>
    </row>
    <row r="6631" spans="43:63" x14ac:dyDescent="0.2">
      <c r="AQ6631">
        <v>248</v>
      </c>
      <c r="AR6631">
        <v>6290</v>
      </c>
      <c r="AS6631" t="s">
        <v>36570</v>
      </c>
      <c r="AT6631" t="s">
        <v>937</v>
      </c>
      <c r="AU6631">
        <v>250</v>
      </c>
      <c r="AV6631">
        <v>6290</v>
      </c>
      <c r="AW6631" t="s">
        <v>29672</v>
      </c>
      <c r="AX6631" t="s">
        <v>937</v>
      </c>
      <c r="AY6631">
        <v>251</v>
      </c>
      <c r="AZ6631">
        <v>6290</v>
      </c>
      <c r="BA6631" t="s">
        <v>22824</v>
      </c>
      <c r="BB6631" t="s">
        <v>937</v>
      </c>
      <c r="BC6631">
        <v>251</v>
      </c>
      <c r="BD6631">
        <v>6290</v>
      </c>
      <c r="BE6631" t="s">
        <v>15976</v>
      </c>
      <c r="BF6631" t="s">
        <v>937</v>
      </c>
      <c r="BH6631">
        <v>260</v>
      </c>
      <c r="BI6631">
        <v>6290</v>
      </c>
      <c r="BJ6631" t="s">
        <v>9328</v>
      </c>
      <c r="BK6631" t="s">
        <v>939</v>
      </c>
    </row>
    <row r="6632" spans="43:63" x14ac:dyDescent="0.2">
      <c r="AQ6632">
        <v>248</v>
      </c>
      <c r="AR6632">
        <v>6300</v>
      </c>
      <c r="AS6632" t="s">
        <v>36571</v>
      </c>
      <c r="AT6632" t="s">
        <v>936</v>
      </c>
      <c r="AU6632">
        <v>250</v>
      </c>
      <c r="AV6632">
        <v>6300</v>
      </c>
      <c r="AW6632" t="s">
        <v>29673</v>
      </c>
      <c r="AX6632" t="s">
        <v>936</v>
      </c>
      <c r="AY6632">
        <v>251</v>
      </c>
      <c r="AZ6632">
        <v>6300</v>
      </c>
      <c r="BA6632" t="s">
        <v>22825</v>
      </c>
      <c r="BB6632" t="s">
        <v>936</v>
      </c>
      <c r="BC6632">
        <v>251</v>
      </c>
      <c r="BD6632">
        <v>6300</v>
      </c>
      <c r="BE6632" t="s">
        <v>15977</v>
      </c>
      <c r="BF6632" t="s">
        <v>936</v>
      </c>
      <c r="BH6632">
        <v>260</v>
      </c>
      <c r="BI6632">
        <v>6300</v>
      </c>
      <c r="BJ6632" t="s">
        <v>9329</v>
      </c>
      <c r="BK6632" t="s">
        <v>939</v>
      </c>
    </row>
    <row r="6633" spans="43:63" x14ac:dyDescent="0.2">
      <c r="AQ6633">
        <v>248</v>
      </c>
      <c r="AR6633">
        <v>6310</v>
      </c>
      <c r="AS6633" t="s">
        <v>36572</v>
      </c>
      <c r="AT6633" t="s">
        <v>937</v>
      </c>
      <c r="AU6633">
        <v>250</v>
      </c>
      <c r="AV6633">
        <v>6310</v>
      </c>
      <c r="AW6633" t="s">
        <v>29674</v>
      </c>
      <c r="AX6633" t="s">
        <v>937</v>
      </c>
      <c r="AY6633">
        <v>251</v>
      </c>
      <c r="AZ6633">
        <v>6310</v>
      </c>
      <c r="BA6633" t="s">
        <v>22826</v>
      </c>
      <c r="BB6633" t="s">
        <v>937</v>
      </c>
      <c r="BC6633">
        <v>251</v>
      </c>
      <c r="BD6633">
        <v>6310</v>
      </c>
      <c r="BE6633" t="s">
        <v>15978</v>
      </c>
      <c r="BF6633" t="s">
        <v>937</v>
      </c>
      <c r="BH6633">
        <v>260</v>
      </c>
      <c r="BI6633">
        <v>6310</v>
      </c>
      <c r="BJ6633" t="s">
        <v>9330</v>
      </c>
      <c r="BK6633" t="s">
        <v>939</v>
      </c>
    </row>
    <row r="6634" spans="43:63" x14ac:dyDescent="0.2">
      <c r="AQ6634">
        <v>248</v>
      </c>
      <c r="AR6634">
        <v>6320</v>
      </c>
      <c r="AS6634" t="s">
        <v>36573</v>
      </c>
      <c r="AT6634" t="s">
        <v>937</v>
      </c>
      <c r="AU6634">
        <v>250</v>
      </c>
      <c r="AV6634">
        <v>6320</v>
      </c>
      <c r="AW6634" t="s">
        <v>29675</v>
      </c>
      <c r="AX6634" t="s">
        <v>937</v>
      </c>
      <c r="AY6634">
        <v>251</v>
      </c>
      <c r="AZ6634">
        <v>6320</v>
      </c>
      <c r="BA6634" t="s">
        <v>22827</v>
      </c>
      <c r="BB6634" t="s">
        <v>937</v>
      </c>
      <c r="BC6634">
        <v>251</v>
      </c>
      <c r="BD6634">
        <v>6320</v>
      </c>
      <c r="BE6634" t="s">
        <v>15979</v>
      </c>
      <c r="BF6634" t="s">
        <v>937</v>
      </c>
      <c r="BH6634">
        <v>260</v>
      </c>
      <c r="BI6634">
        <v>6320</v>
      </c>
      <c r="BJ6634" t="s">
        <v>9331</v>
      </c>
      <c r="BK6634" t="s">
        <v>939</v>
      </c>
    </row>
    <row r="6635" spans="43:63" x14ac:dyDescent="0.2">
      <c r="AQ6635">
        <v>248</v>
      </c>
      <c r="AR6635">
        <v>6330</v>
      </c>
      <c r="AS6635" t="s">
        <v>36574</v>
      </c>
      <c r="AT6635" t="s">
        <v>937</v>
      </c>
      <c r="AU6635">
        <v>250</v>
      </c>
      <c r="AV6635">
        <v>6330</v>
      </c>
      <c r="AW6635" t="s">
        <v>29676</v>
      </c>
      <c r="AX6635" t="s">
        <v>937</v>
      </c>
      <c r="AY6635">
        <v>251</v>
      </c>
      <c r="AZ6635">
        <v>6330</v>
      </c>
      <c r="BA6635" t="s">
        <v>22828</v>
      </c>
      <c r="BB6635" t="s">
        <v>937</v>
      </c>
      <c r="BC6635">
        <v>251</v>
      </c>
      <c r="BD6635">
        <v>6330</v>
      </c>
      <c r="BE6635" t="s">
        <v>15980</v>
      </c>
      <c r="BF6635" t="s">
        <v>937</v>
      </c>
      <c r="BH6635">
        <v>260</v>
      </c>
      <c r="BI6635">
        <v>6330</v>
      </c>
      <c r="BJ6635" t="s">
        <v>9332</v>
      </c>
      <c r="BK6635" t="s">
        <v>936</v>
      </c>
    </row>
    <row r="6636" spans="43:63" x14ac:dyDescent="0.2">
      <c r="AQ6636">
        <v>248</v>
      </c>
      <c r="AR6636">
        <v>6340</v>
      </c>
      <c r="AS6636" t="s">
        <v>36575</v>
      </c>
      <c r="AT6636" t="s">
        <v>937</v>
      </c>
      <c r="AU6636">
        <v>250</v>
      </c>
      <c r="AV6636">
        <v>6340</v>
      </c>
      <c r="AW6636" t="s">
        <v>29677</v>
      </c>
      <c r="AX6636" t="s">
        <v>937</v>
      </c>
      <c r="AY6636">
        <v>251</v>
      </c>
      <c r="AZ6636">
        <v>6340</v>
      </c>
      <c r="BA6636" t="s">
        <v>22829</v>
      </c>
      <c r="BB6636" t="s">
        <v>937</v>
      </c>
      <c r="BC6636">
        <v>251</v>
      </c>
      <c r="BD6636">
        <v>6340</v>
      </c>
      <c r="BE6636" t="s">
        <v>15981</v>
      </c>
      <c r="BF6636" t="s">
        <v>937</v>
      </c>
      <c r="BH6636">
        <v>260</v>
      </c>
      <c r="BI6636">
        <v>6340</v>
      </c>
      <c r="BJ6636" t="s">
        <v>9333</v>
      </c>
      <c r="BK6636" t="s">
        <v>939</v>
      </c>
    </row>
    <row r="6637" spans="43:63" x14ac:dyDescent="0.2">
      <c r="AQ6637">
        <v>248</v>
      </c>
      <c r="AR6637">
        <v>6350</v>
      </c>
      <c r="AS6637" t="s">
        <v>36576</v>
      </c>
      <c r="AT6637" t="s">
        <v>937</v>
      </c>
      <c r="AU6637">
        <v>250</v>
      </c>
      <c r="AV6637">
        <v>6350</v>
      </c>
      <c r="AW6637" t="s">
        <v>29678</v>
      </c>
      <c r="AX6637" t="s">
        <v>937</v>
      </c>
      <c r="AY6637">
        <v>251</v>
      </c>
      <c r="AZ6637">
        <v>6350</v>
      </c>
      <c r="BA6637" t="s">
        <v>22830</v>
      </c>
      <c r="BB6637" t="s">
        <v>937</v>
      </c>
      <c r="BC6637">
        <v>251</v>
      </c>
      <c r="BD6637">
        <v>6350</v>
      </c>
      <c r="BE6637" t="s">
        <v>15982</v>
      </c>
      <c r="BF6637" t="s">
        <v>937</v>
      </c>
      <c r="BH6637">
        <v>260</v>
      </c>
      <c r="BI6637">
        <v>6350</v>
      </c>
      <c r="BJ6637" t="s">
        <v>9334</v>
      </c>
      <c r="BK6637" t="s">
        <v>939</v>
      </c>
    </row>
    <row r="6638" spans="43:63" x14ac:dyDescent="0.2">
      <c r="AQ6638">
        <v>248</v>
      </c>
      <c r="AR6638">
        <v>6360</v>
      </c>
      <c r="AS6638" t="s">
        <v>36577</v>
      </c>
      <c r="AT6638" t="s">
        <v>938</v>
      </c>
      <c r="AU6638">
        <v>250</v>
      </c>
      <c r="AV6638">
        <v>6360</v>
      </c>
      <c r="AW6638" t="s">
        <v>29679</v>
      </c>
      <c r="AX6638" t="s">
        <v>938</v>
      </c>
      <c r="AY6638">
        <v>251</v>
      </c>
      <c r="AZ6638">
        <v>6360</v>
      </c>
      <c r="BA6638" t="s">
        <v>22831</v>
      </c>
      <c r="BB6638" t="s">
        <v>938</v>
      </c>
      <c r="BC6638">
        <v>251</v>
      </c>
      <c r="BD6638">
        <v>6360</v>
      </c>
      <c r="BE6638" t="s">
        <v>15983</v>
      </c>
      <c r="BF6638" t="s">
        <v>938</v>
      </c>
      <c r="BH6638">
        <v>260</v>
      </c>
      <c r="BI6638">
        <v>6360</v>
      </c>
      <c r="BJ6638" t="s">
        <v>9335</v>
      </c>
      <c r="BK6638" t="s">
        <v>939</v>
      </c>
    </row>
    <row r="6639" spans="43:63" x14ac:dyDescent="0.2">
      <c r="AQ6639">
        <v>248</v>
      </c>
      <c r="AR6639">
        <v>7205</v>
      </c>
      <c r="AS6639" t="s">
        <v>36578</v>
      </c>
      <c r="AT6639" t="s">
        <v>937</v>
      </c>
      <c r="AU6639">
        <v>250</v>
      </c>
      <c r="AV6639">
        <v>7205</v>
      </c>
      <c r="AW6639" t="s">
        <v>29680</v>
      </c>
      <c r="AX6639" t="s">
        <v>937</v>
      </c>
      <c r="AY6639">
        <v>251</v>
      </c>
      <c r="AZ6639">
        <v>7205</v>
      </c>
      <c r="BA6639" t="s">
        <v>22832</v>
      </c>
      <c r="BB6639" t="s">
        <v>937</v>
      </c>
      <c r="BC6639">
        <v>251</v>
      </c>
      <c r="BD6639">
        <v>7205</v>
      </c>
      <c r="BE6639" t="s">
        <v>15984</v>
      </c>
      <c r="BF6639" t="s">
        <v>937</v>
      </c>
      <c r="BH6639">
        <v>260</v>
      </c>
      <c r="BI6639">
        <v>7205</v>
      </c>
      <c r="BJ6639" t="s">
        <v>9336</v>
      </c>
      <c r="BK6639" t="s">
        <v>937</v>
      </c>
    </row>
    <row r="6640" spans="43:63" x14ac:dyDescent="0.2">
      <c r="AQ6640">
        <v>248</v>
      </c>
      <c r="AR6640">
        <v>7206</v>
      </c>
      <c r="AS6640" t="s">
        <v>36579</v>
      </c>
      <c r="AT6640" t="s">
        <v>937</v>
      </c>
      <c r="AU6640">
        <v>250</v>
      </c>
      <c r="AV6640">
        <v>7206</v>
      </c>
      <c r="AW6640" t="s">
        <v>29681</v>
      </c>
      <c r="AX6640" t="s">
        <v>937</v>
      </c>
      <c r="AY6640">
        <v>251</v>
      </c>
      <c r="AZ6640">
        <v>7206</v>
      </c>
      <c r="BA6640" t="s">
        <v>22833</v>
      </c>
      <c r="BB6640" t="s">
        <v>937</v>
      </c>
      <c r="BC6640">
        <v>251</v>
      </c>
      <c r="BD6640">
        <v>7206</v>
      </c>
      <c r="BE6640" t="s">
        <v>15985</v>
      </c>
      <c r="BF6640" t="s">
        <v>937</v>
      </c>
      <c r="BH6640">
        <v>260</v>
      </c>
      <c r="BI6640">
        <v>7206</v>
      </c>
      <c r="BJ6640" t="s">
        <v>9337</v>
      </c>
      <c r="BK6640" t="s">
        <v>937</v>
      </c>
    </row>
    <row r="6641" spans="43:63" x14ac:dyDescent="0.2">
      <c r="AQ6641">
        <v>248</v>
      </c>
      <c r="AR6641">
        <v>7207</v>
      </c>
      <c r="AS6641" t="s">
        <v>36580</v>
      </c>
      <c r="AT6641" t="s">
        <v>937</v>
      </c>
      <c r="AU6641">
        <v>250</v>
      </c>
      <c r="AV6641">
        <v>7207</v>
      </c>
      <c r="AW6641" t="s">
        <v>29682</v>
      </c>
      <c r="AX6641" t="s">
        <v>937</v>
      </c>
      <c r="AY6641">
        <v>251</v>
      </c>
      <c r="AZ6641">
        <v>7207</v>
      </c>
      <c r="BA6641" t="s">
        <v>22834</v>
      </c>
      <c r="BB6641" t="s">
        <v>937</v>
      </c>
      <c r="BC6641">
        <v>251</v>
      </c>
      <c r="BD6641">
        <v>7207</v>
      </c>
      <c r="BE6641" t="s">
        <v>15986</v>
      </c>
      <c r="BF6641" t="s">
        <v>937</v>
      </c>
      <c r="BH6641">
        <v>260</v>
      </c>
      <c r="BI6641">
        <v>7207</v>
      </c>
      <c r="BJ6641" t="s">
        <v>9338</v>
      </c>
      <c r="BK6641" t="s">
        <v>937</v>
      </c>
    </row>
    <row r="6642" spans="43:63" x14ac:dyDescent="0.2">
      <c r="AQ6642">
        <v>248</v>
      </c>
      <c r="AR6642">
        <v>7210</v>
      </c>
      <c r="AS6642" t="s">
        <v>36581</v>
      </c>
      <c r="AT6642" t="s">
        <v>938</v>
      </c>
      <c r="AU6642">
        <v>250</v>
      </c>
      <c r="AV6642">
        <v>7210</v>
      </c>
      <c r="AW6642" t="s">
        <v>29683</v>
      </c>
      <c r="AX6642" t="s">
        <v>938</v>
      </c>
      <c r="AY6642">
        <v>251</v>
      </c>
      <c r="AZ6642">
        <v>7210</v>
      </c>
      <c r="BA6642" t="s">
        <v>22835</v>
      </c>
      <c r="BB6642" t="s">
        <v>938</v>
      </c>
      <c r="BC6642">
        <v>251</v>
      </c>
      <c r="BD6642">
        <v>7210</v>
      </c>
      <c r="BE6642" t="s">
        <v>15987</v>
      </c>
      <c r="BF6642" t="s">
        <v>938</v>
      </c>
      <c r="BH6642">
        <v>260</v>
      </c>
      <c r="BI6642">
        <v>7210</v>
      </c>
      <c r="BJ6642" t="s">
        <v>9339</v>
      </c>
      <c r="BK6642" t="s">
        <v>937</v>
      </c>
    </row>
    <row r="6643" spans="43:63" x14ac:dyDescent="0.2">
      <c r="AQ6643">
        <v>248</v>
      </c>
      <c r="AR6643">
        <v>8073</v>
      </c>
      <c r="AS6643" t="s">
        <v>36582</v>
      </c>
      <c r="AT6643" t="s">
        <v>937</v>
      </c>
      <c r="AU6643">
        <v>250</v>
      </c>
      <c r="AV6643">
        <v>8073</v>
      </c>
      <c r="AW6643" t="s">
        <v>29684</v>
      </c>
      <c r="AX6643" t="s">
        <v>937</v>
      </c>
      <c r="AY6643">
        <v>251</v>
      </c>
      <c r="AZ6643">
        <v>8073</v>
      </c>
      <c r="BA6643" t="s">
        <v>22836</v>
      </c>
      <c r="BB6643" t="s">
        <v>937</v>
      </c>
      <c r="BC6643">
        <v>251</v>
      </c>
      <c r="BD6643">
        <v>8073</v>
      </c>
      <c r="BE6643" t="s">
        <v>15988</v>
      </c>
      <c r="BF6643" t="s">
        <v>937</v>
      </c>
      <c r="BH6643">
        <v>260</v>
      </c>
      <c r="BI6643">
        <v>8073</v>
      </c>
      <c r="BJ6643" t="s">
        <v>9340</v>
      </c>
      <c r="BK6643" t="s">
        <v>937</v>
      </c>
    </row>
    <row r="6644" spans="43:63" x14ac:dyDescent="0.2">
      <c r="AQ6644">
        <v>248</v>
      </c>
      <c r="AR6644">
        <v>8074</v>
      </c>
      <c r="AS6644" t="s">
        <v>36583</v>
      </c>
      <c r="AT6644" t="s">
        <v>937</v>
      </c>
      <c r="AU6644">
        <v>250</v>
      </c>
      <c r="AV6644">
        <v>8074</v>
      </c>
      <c r="AW6644" t="s">
        <v>29685</v>
      </c>
      <c r="AX6644" t="s">
        <v>937</v>
      </c>
      <c r="AY6644">
        <v>251</v>
      </c>
      <c r="AZ6644">
        <v>8074</v>
      </c>
      <c r="BA6644" t="s">
        <v>22837</v>
      </c>
      <c r="BB6644" t="s">
        <v>937</v>
      </c>
      <c r="BC6644">
        <v>251</v>
      </c>
      <c r="BD6644">
        <v>8074</v>
      </c>
      <c r="BE6644" t="s">
        <v>15989</v>
      </c>
      <c r="BF6644" t="s">
        <v>937</v>
      </c>
      <c r="BH6644">
        <v>260</v>
      </c>
      <c r="BI6644">
        <v>8074</v>
      </c>
      <c r="BJ6644" t="s">
        <v>9341</v>
      </c>
      <c r="BK6644" t="s">
        <v>937</v>
      </c>
    </row>
    <row r="6645" spans="43:63" x14ac:dyDescent="0.2">
      <c r="AQ6645">
        <v>248</v>
      </c>
      <c r="AR6645">
        <v>8075</v>
      </c>
      <c r="AS6645" t="s">
        <v>36584</v>
      </c>
      <c r="AT6645" t="s">
        <v>937</v>
      </c>
      <c r="AU6645">
        <v>250</v>
      </c>
      <c r="AV6645">
        <v>8075</v>
      </c>
      <c r="AW6645" t="s">
        <v>29686</v>
      </c>
      <c r="AX6645" t="s">
        <v>937</v>
      </c>
      <c r="AY6645">
        <v>251</v>
      </c>
      <c r="AZ6645">
        <v>8075</v>
      </c>
      <c r="BA6645" t="s">
        <v>22838</v>
      </c>
      <c r="BB6645" t="s">
        <v>937</v>
      </c>
      <c r="BC6645">
        <v>251</v>
      </c>
      <c r="BD6645">
        <v>8075</v>
      </c>
      <c r="BE6645" t="s">
        <v>15990</v>
      </c>
      <c r="BF6645" t="s">
        <v>937</v>
      </c>
      <c r="BH6645">
        <v>260</v>
      </c>
      <c r="BI6645">
        <v>8075</v>
      </c>
      <c r="BJ6645" t="s">
        <v>9342</v>
      </c>
      <c r="BK6645" t="s">
        <v>937</v>
      </c>
    </row>
    <row r="6646" spans="43:63" x14ac:dyDescent="0.2">
      <c r="AQ6646">
        <v>248</v>
      </c>
      <c r="AR6646">
        <v>8076</v>
      </c>
      <c r="AS6646" t="s">
        <v>36585</v>
      </c>
      <c r="AT6646" t="s">
        <v>937</v>
      </c>
      <c r="AU6646">
        <v>250</v>
      </c>
      <c r="AV6646">
        <v>8076</v>
      </c>
      <c r="AW6646" t="s">
        <v>29687</v>
      </c>
      <c r="AX6646" t="s">
        <v>937</v>
      </c>
      <c r="AY6646">
        <v>251</v>
      </c>
      <c r="AZ6646">
        <v>8076</v>
      </c>
      <c r="BA6646" t="s">
        <v>22839</v>
      </c>
      <c r="BB6646" t="s">
        <v>937</v>
      </c>
      <c r="BC6646">
        <v>251</v>
      </c>
      <c r="BD6646">
        <v>8076</v>
      </c>
      <c r="BE6646" t="s">
        <v>15991</v>
      </c>
      <c r="BF6646" t="s">
        <v>937</v>
      </c>
      <c r="BH6646">
        <v>260</v>
      </c>
      <c r="BI6646">
        <v>8076</v>
      </c>
      <c r="BJ6646" t="s">
        <v>9343</v>
      </c>
      <c r="BK6646" t="s">
        <v>937</v>
      </c>
    </row>
    <row r="6647" spans="43:63" x14ac:dyDescent="0.2">
      <c r="AQ6647">
        <v>248</v>
      </c>
      <c r="AR6647">
        <v>8077</v>
      </c>
      <c r="AS6647" t="s">
        <v>36586</v>
      </c>
      <c r="AT6647" t="s">
        <v>937</v>
      </c>
      <c r="AU6647">
        <v>250</v>
      </c>
      <c r="AV6647">
        <v>8077</v>
      </c>
      <c r="AW6647" t="s">
        <v>29688</v>
      </c>
      <c r="AX6647" t="s">
        <v>937</v>
      </c>
      <c r="AY6647">
        <v>251</v>
      </c>
      <c r="AZ6647">
        <v>8077</v>
      </c>
      <c r="BA6647" t="s">
        <v>22840</v>
      </c>
      <c r="BB6647" t="s">
        <v>937</v>
      </c>
      <c r="BC6647">
        <v>251</v>
      </c>
      <c r="BD6647">
        <v>8077</v>
      </c>
      <c r="BE6647" t="s">
        <v>15992</v>
      </c>
      <c r="BF6647" t="s">
        <v>937</v>
      </c>
      <c r="BH6647">
        <v>260</v>
      </c>
      <c r="BI6647">
        <v>8077</v>
      </c>
      <c r="BJ6647" t="s">
        <v>9344</v>
      </c>
      <c r="BK6647" t="s">
        <v>937</v>
      </c>
    </row>
    <row r="6648" spans="43:63" x14ac:dyDescent="0.2">
      <c r="AQ6648">
        <v>248</v>
      </c>
      <c r="AR6648">
        <v>8078</v>
      </c>
      <c r="AS6648" t="s">
        <v>36587</v>
      </c>
      <c r="AT6648" t="s">
        <v>937</v>
      </c>
      <c r="AU6648">
        <v>250</v>
      </c>
      <c r="AV6648">
        <v>8078</v>
      </c>
      <c r="AW6648" t="s">
        <v>29689</v>
      </c>
      <c r="AX6648" t="s">
        <v>937</v>
      </c>
      <c r="AY6648">
        <v>251</v>
      </c>
      <c r="AZ6648">
        <v>8078</v>
      </c>
      <c r="BA6648" t="s">
        <v>22841</v>
      </c>
      <c r="BB6648" t="s">
        <v>937</v>
      </c>
      <c r="BC6648">
        <v>251</v>
      </c>
      <c r="BD6648">
        <v>8078</v>
      </c>
      <c r="BE6648" t="s">
        <v>15993</v>
      </c>
      <c r="BF6648" t="s">
        <v>937</v>
      </c>
      <c r="BH6648">
        <v>260</v>
      </c>
      <c r="BI6648">
        <v>8078</v>
      </c>
      <c r="BJ6648" t="s">
        <v>9345</v>
      </c>
      <c r="BK6648" t="s">
        <v>937</v>
      </c>
    </row>
    <row r="6649" spans="43:63" x14ac:dyDescent="0.2">
      <c r="AQ6649">
        <v>248</v>
      </c>
      <c r="AR6649">
        <v>8079</v>
      </c>
      <c r="AS6649" t="s">
        <v>36588</v>
      </c>
      <c r="AT6649" t="s">
        <v>937</v>
      </c>
      <c r="AU6649">
        <v>250</v>
      </c>
      <c r="AV6649">
        <v>8079</v>
      </c>
      <c r="AW6649" t="s">
        <v>29690</v>
      </c>
      <c r="AX6649" t="s">
        <v>937</v>
      </c>
      <c r="AY6649">
        <v>251</v>
      </c>
      <c r="AZ6649">
        <v>8079</v>
      </c>
      <c r="BA6649" t="s">
        <v>22842</v>
      </c>
      <c r="BB6649" t="s">
        <v>937</v>
      </c>
      <c r="BC6649">
        <v>251</v>
      </c>
      <c r="BD6649">
        <v>8079</v>
      </c>
      <c r="BE6649" t="s">
        <v>15994</v>
      </c>
      <c r="BF6649" t="s">
        <v>937</v>
      </c>
      <c r="BH6649">
        <v>260</v>
      </c>
      <c r="BI6649">
        <v>8079</v>
      </c>
      <c r="BJ6649" t="s">
        <v>9346</v>
      </c>
      <c r="BK6649" t="s">
        <v>937</v>
      </c>
    </row>
    <row r="6650" spans="43:63" x14ac:dyDescent="0.2">
      <c r="AQ6650">
        <v>248</v>
      </c>
      <c r="AR6650">
        <v>8080</v>
      </c>
      <c r="AS6650" t="s">
        <v>36589</v>
      </c>
      <c r="AT6650" t="s">
        <v>937</v>
      </c>
      <c r="AU6650">
        <v>250</v>
      </c>
      <c r="AV6650">
        <v>8080</v>
      </c>
      <c r="AW6650" t="s">
        <v>29691</v>
      </c>
      <c r="AX6650" t="s">
        <v>937</v>
      </c>
      <c r="AY6650">
        <v>251</v>
      </c>
      <c r="AZ6650">
        <v>8080</v>
      </c>
      <c r="BA6650" t="s">
        <v>22843</v>
      </c>
      <c r="BB6650" t="s">
        <v>937</v>
      </c>
      <c r="BC6650">
        <v>251</v>
      </c>
      <c r="BD6650">
        <v>8080</v>
      </c>
      <c r="BE6650" t="s">
        <v>15995</v>
      </c>
      <c r="BF6650" t="s">
        <v>937</v>
      </c>
      <c r="BH6650">
        <v>260</v>
      </c>
      <c r="BI6650">
        <v>8080</v>
      </c>
      <c r="BJ6650" t="s">
        <v>9347</v>
      </c>
      <c r="BK6650" t="s">
        <v>937</v>
      </c>
    </row>
    <row r="6651" spans="43:63" x14ac:dyDescent="0.2">
      <c r="AQ6651">
        <v>248</v>
      </c>
      <c r="AR6651">
        <v>8081</v>
      </c>
      <c r="AS6651" t="s">
        <v>36590</v>
      </c>
      <c r="AT6651" t="s">
        <v>937</v>
      </c>
      <c r="AU6651">
        <v>250</v>
      </c>
      <c r="AV6651">
        <v>8081</v>
      </c>
      <c r="AW6651" t="s">
        <v>29692</v>
      </c>
      <c r="AX6651" t="s">
        <v>937</v>
      </c>
      <c r="AY6651">
        <v>251</v>
      </c>
      <c r="AZ6651">
        <v>8081</v>
      </c>
      <c r="BA6651" t="s">
        <v>22844</v>
      </c>
      <c r="BB6651" t="s">
        <v>937</v>
      </c>
      <c r="BC6651">
        <v>251</v>
      </c>
      <c r="BD6651">
        <v>8081</v>
      </c>
      <c r="BE6651" t="s">
        <v>15996</v>
      </c>
      <c r="BF6651" t="s">
        <v>937</v>
      </c>
      <c r="BH6651">
        <v>260</v>
      </c>
      <c r="BI6651">
        <v>8081</v>
      </c>
      <c r="BJ6651" t="s">
        <v>9348</v>
      </c>
      <c r="BK6651" t="s">
        <v>937</v>
      </c>
    </row>
    <row r="6652" spans="43:63" x14ac:dyDescent="0.2">
      <c r="AQ6652">
        <v>248</v>
      </c>
      <c r="AR6652">
        <v>8082</v>
      </c>
      <c r="AS6652" t="s">
        <v>36591</v>
      </c>
      <c r="AT6652" t="s">
        <v>937</v>
      </c>
      <c r="AU6652">
        <v>250</v>
      </c>
      <c r="AV6652">
        <v>8082</v>
      </c>
      <c r="AW6652" t="s">
        <v>29693</v>
      </c>
      <c r="AX6652" t="s">
        <v>937</v>
      </c>
      <c r="AY6652">
        <v>251</v>
      </c>
      <c r="AZ6652">
        <v>8082</v>
      </c>
      <c r="BA6652" t="s">
        <v>22845</v>
      </c>
      <c r="BB6652" t="s">
        <v>937</v>
      </c>
      <c r="BC6652">
        <v>251</v>
      </c>
      <c r="BD6652">
        <v>8082</v>
      </c>
      <c r="BE6652" t="s">
        <v>15997</v>
      </c>
      <c r="BF6652" t="s">
        <v>937</v>
      </c>
      <c r="BH6652">
        <v>260</v>
      </c>
      <c r="BI6652">
        <v>8082</v>
      </c>
      <c r="BJ6652" t="s">
        <v>9349</v>
      </c>
      <c r="BK6652" t="s">
        <v>937</v>
      </c>
    </row>
    <row r="6653" spans="43:63" x14ac:dyDescent="0.2">
      <c r="AQ6653">
        <v>248</v>
      </c>
      <c r="AR6653">
        <v>8083</v>
      </c>
      <c r="AS6653" t="s">
        <v>36592</v>
      </c>
      <c r="AT6653" t="s">
        <v>937</v>
      </c>
      <c r="AU6653">
        <v>250</v>
      </c>
      <c r="AV6653">
        <v>8083</v>
      </c>
      <c r="AW6653" t="s">
        <v>29694</v>
      </c>
      <c r="AX6653" t="s">
        <v>937</v>
      </c>
      <c r="AY6653">
        <v>251</v>
      </c>
      <c r="AZ6653">
        <v>8083</v>
      </c>
      <c r="BA6653" t="s">
        <v>22846</v>
      </c>
      <c r="BB6653" t="s">
        <v>937</v>
      </c>
      <c r="BC6653">
        <v>251</v>
      </c>
      <c r="BD6653">
        <v>8083</v>
      </c>
      <c r="BE6653" t="s">
        <v>15998</v>
      </c>
      <c r="BF6653" t="s">
        <v>937</v>
      </c>
      <c r="BH6653">
        <v>260</v>
      </c>
      <c r="BI6653">
        <v>8083</v>
      </c>
      <c r="BJ6653" t="s">
        <v>9350</v>
      </c>
      <c r="BK6653" t="s">
        <v>937</v>
      </c>
    </row>
    <row r="6654" spans="43:63" x14ac:dyDescent="0.2">
      <c r="AQ6654">
        <v>248</v>
      </c>
      <c r="AR6654">
        <v>8084</v>
      </c>
      <c r="AS6654" t="s">
        <v>36593</v>
      </c>
      <c r="AT6654" t="s">
        <v>937</v>
      </c>
      <c r="AU6654">
        <v>250</v>
      </c>
      <c r="AV6654">
        <v>8084</v>
      </c>
      <c r="AW6654" t="s">
        <v>29695</v>
      </c>
      <c r="AX6654" t="s">
        <v>937</v>
      </c>
      <c r="AY6654">
        <v>251</v>
      </c>
      <c r="AZ6654">
        <v>8084</v>
      </c>
      <c r="BA6654" t="s">
        <v>22847</v>
      </c>
      <c r="BB6654" t="s">
        <v>937</v>
      </c>
      <c r="BC6654">
        <v>251</v>
      </c>
      <c r="BD6654">
        <v>8084</v>
      </c>
      <c r="BE6654" t="s">
        <v>15999</v>
      </c>
      <c r="BF6654" t="s">
        <v>937</v>
      </c>
      <c r="BH6654">
        <v>260</v>
      </c>
      <c r="BI6654">
        <v>8084</v>
      </c>
      <c r="BJ6654" t="s">
        <v>9351</v>
      </c>
      <c r="BK6654" t="s">
        <v>937</v>
      </c>
    </row>
    <row r="6655" spans="43:63" x14ac:dyDescent="0.2">
      <c r="AQ6655">
        <v>249</v>
      </c>
      <c r="AR6655">
        <v>6010</v>
      </c>
      <c r="AS6655" t="s">
        <v>36594</v>
      </c>
      <c r="AT6655" t="s">
        <v>937</v>
      </c>
      <c r="AU6655">
        <v>251</v>
      </c>
      <c r="AV6655">
        <v>6010</v>
      </c>
      <c r="AW6655" t="s">
        <v>29696</v>
      </c>
      <c r="AX6655" t="s">
        <v>937</v>
      </c>
      <c r="AY6655">
        <v>254</v>
      </c>
      <c r="AZ6655">
        <v>6010</v>
      </c>
      <c r="BA6655" t="s">
        <v>22848</v>
      </c>
      <c r="BB6655" t="s">
        <v>937</v>
      </c>
      <c r="BC6655">
        <v>254</v>
      </c>
      <c r="BD6655">
        <v>6010</v>
      </c>
      <c r="BE6655" t="s">
        <v>16000</v>
      </c>
      <c r="BF6655" t="s">
        <v>937</v>
      </c>
    </row>
    <row r="6656" spans="43:63" x14ac:dyDescent="0.2">
      <c r="AQ6656">
        <v>249</v>
      </c>
      <c r="AR6656">
        <v>6020</v>
      </c>
      <c r="AS6656" t="s">
        <v>36595</v>
      </c>
      <c r="AT6656" t="s">
        <v>937</v>
      </c>
      <c r="AU6656">
        <v>251</v>
      </c>
      <c r="AV6656">
        <v>6020</v>
      </c>
      <c r="AW6656" t="s">
        <v>29697</v>
      </c>
      <c r="AX6656" t="s">
        <v>937</v>
      </c>
      <c r="AY6656">
        <v>254</v>
      </c>
      <c r="AZ6656">
        <v>6020</v>
      </c>
      <c r="BA6656" t="s">
        <v>22849</v>
      </c>
      <c r="BB6656" t="s">
        <v>937</v>
      </c>
      <c r="BC6656">
        <v>254</v>
      </c>
      <c r="BD6656">
        <v>6020</v>
      </c>
      <c r="BE6656" t="s">
        <v>16001</v>
      </c>
      <c r="BF6656" t="s">
        <v>937</v>
      </c>
    </row>
    <row r="6657" spans="43:58" x14ac:dyDescent="0.2">
      <c r="AQ6657">
        <v>249</v>
      </c>
      <c r="AR6657">
        <v>6030</v>
      </c>
      <c r="AS6657" t="s">
        <v>36596</v>
      </c>
      <c r="AT6657" t="s">
        <v>937</v>
      </c>
      <c r="AU6657">
        <v>251</v>
      </c>
      <c r="AV6657">
        <v>6030</v>
      </c>
      <c r="AW6657" t="s">
        <v>29698</v>
      </c>
      <c r="AX6657" t="s">
        <v>937</v>
      </c>
      <c r="AY6657">
        <v>254</v>
      </c>
      <c r="AZ6657">
        <v>6030</v>
      </c>
      <c r="BA6657" t="s">
        <v>22850</v>
      </c>
      <c r="BB6657" t="s">
        <v>937</v>
      </c>
      <c r="BC6657">
        <v>254</v>
      </c>
      <c r="BD6657">
        <v>6030</v>
      </c>
      <c r="BE6657" t="s">
        <v>16002</v>
      </c>
      <c r="BF6657" t="s">
        <v>937</v>
      </c>
    </row>
    <row r="6658" spans="43:58" x14ac:dyDescent="0.2">
      <c r="AQ6658">
        <v>249</v>
      </c>
      <c r="AR6658">
        <v>6040</v>
      </c>
      <c r="AS6658" t="s">
        <v>36597</v>
      </c>
      <c r="AT6658" t="s">
        <v>937</v>
      </c>
      <c r="AU6658">
        <v>251</v>
      </c>
      <c r="AV6658">
        <v>6040</v>
      </c>
      <c r="AW6658" t="s">
        <v>29699</v>
      </c>
      <c r="AX6658" t="s">
        <v>937</v>
      </c>
      <c r="AY6658">
        <v>254</v>
      </c>
      <c r="AZ6658">
        <v>6040</v>
      </c>
      <c r="BA6658" t="s">
        <v>22851</v>
      </c>
      <c r="BB6658" t="s">
        <v>937</v>
      </c>
      <c r="BC6658">
        <v>254</v>
      </c>
      <c r="BD6658">
        <v>6040</v>
      </c>
      <c r="BE6658" t="s">
        <v>16003</v>
      </c>
      <c r="BF6658" t="s">
        <v>937</v>
      </c>
    </row>
    <row r="6659" spans="43:58" x14ac:dyDescent="0.2">
      <c r="AQ6659">
        <v>249</v>
      </c>
      <c r="AR6659">
        <v>6070</v>
      </c>
      <c r="AS6659" t="s">
        <v>36598</v>
      </c>
      <c r="AT6659" t="s">
        <v>937</v>
      </c>
      <c r="AU6659">
        <v>251</v>
      </c>
      <c r="AV6659">
        <v>6070</v>
      </c>
      <c r="AW6659" t="s">
        <v>29700</v>
      </c>
      <c r="AX6659" t="s">
        <v>937</v>
      </c>
      <c r="AY6659">
        <v>254</v>
      </c>
      <c r="AZ6659">
        <v>6070</v>
      </c>
      <c r="BA6659" t="s">
        <v>22852</v>
      </c>
      <c r="BB6659" t="s">
        <v>937</v>
      </c>
      <c r="BC6659">
        <v>254</v>
      </c>
      <c r="BD6659">
        <v>6070</v>
      </c>
      <c r="BE6659" t="s">
        <v>16004</v>
      </c>
      <c r="BF6659" t="s">
        <v>937</v>
      </c>
    </row>
    <row r="6660" spans="43:58" x14ac:dyDescent="0.2">
      <c r="AQ6660">
        <v>249</v>
      </c>
      <c r="AR6660">
        <v>6080</v>
      </c>
      <c r="AS6660" t="s">
        <v>36599</v>
      </c>
      <c r="AT6660" t="s">
        <v>937</v>
      </c>
      <c r="AU6660">
        <v>251</v>
      </c>
      <c r="AV6660">
        <v>6080</v>
      </c>
      <c r="AW6660" t="s">
        <v>29701</v>
      </c>
      <c r="AX6660" t="s">
        <v>937</v>
      </c>
      <c r="AY6660">
        <v>254</v>
      </c>
      <c r="AZ6660">
        <v>6080</v>
      </c>
      <c r="BA6660" t="s">
        <v>22853</v>
      </c>
      <c r="BB6660" t="s">
        <v>937</v>
      </c>
      <c r="BC6660">
        <v>254</v>
      </c>
      <c r="BD6660">
        <v>6080</v>
      </c>
      <c r="BE6660" t="s">
        <v>16005</v>
      </c>
      <c r="BF6660" t="s">
        <v>937</v>
      </c>
    </row>
    <row r="6661" spans="43:58" x14ac:dyDescent="0.2">
      <c r="AQ6661">
        <v>249</v>
      </c>
      <c r="AR6661">
        <v>6090</v>
      </c>
      <c r="AS6661" t="s">
        <v>36600</v>
      </c>
      <c r="AT6661" t="s">
        <v>937</v>
      </c>
      <c r="AU6661">
        <v>251</v>
      </c>
      <c r="AV6661">
        <v>6090</v>
      </c>
      <c r="AW6661" t="s">
        <v>29702</v>
      </c>
      <c r="AX6661" t="s">
        <v>937</v>
      </c>
      <c r="AY6661">
        <v>254</v>
      </c>
      <c r="AZ6661">
        <v>6090</v>
      </c>
      <c r="BA6661" t="s">
        <v>22854</v>
      </c>
      <c r="BB6661" t="s">
        <v>937</v>
      </c>
      <c r="BC6661">
        <v>254</v>
      </c>
      <c r="BD6661">
        <v>6090</v>
      </c>
      <c r="BE6661" t="s">
        <v>16006</v>
      </c>
      <c r="BF6661" t="s">
        <v>937</v>
      </c>
    </row>
    <row r="6662" spans="43:58" x14ac:dyDescent="0.2">
      <c r="AQ6662">
        <v>249</v>
      </c>
      <c r="AR6662">
        <v>6100</v>
      </c>
      <c r="AS6662" t="s">
        <v>36601</v>
      </c>
      <c r="AT6662" t="s">
        <v>937</v>
      </c>
      <c r="AU6662">
        <v>251</v>
      </c>
      <c r="AV6662">
        <v>6100</v>
      </c>
      <c r="AW6662" t="s">
        <v>29703</v>
      </c>
      <c r="AX6662" t="s">
        <v>937</v>
      </c>
      <c r="AY6662">
        <v>254</v>
      </c>
      <c r="AZ6662">
        <v>6100</v>
      </c>
      <c r="BA6662" t="s">
        <v>22855</v>
      </c>
      <c r="BB6662" t="s">
        <v>937</v>
      </c>
      <c r="BC6662">
        <v>254</v>
      </c>
      <c r="BD6662">
        <v>6100</v>
      </c>
      <c r="BE6662" t="s">
        <v>16007</v>
      </c>
      <c r="BF6662" t="s">
        <v>937</v>
      </c>
    </row>
    <row r="6663" spans="43:58" x14ac:dyDescent="0.2">
      <c r="AQ6663">
        <v>249</v>
      </c>
      <c r="AR6663">
        <v>6101</v>
      </c>
      <c r="AS6663" t="s">
        <v>36602</v>
      </c>
      <c r="AT6663" t="s">
        <v>937</v>
      </c>
      <c r="AU6663">
        <v>251</v>
      </c>
      <c r="AV6663">
        <v>6101</v>
      </c>
      <c r="AW6663" t="s">
        <v>29704</v>
      </c>
      <c r="AX6663" t="s">
        <v>937</v>
      </c>
      <c r="AY6663">
        <v>254</v>
      </c>
      <c r="AZ6663">
        <v>6101</v>
      </c>
      <c r="BA6663" t="s">
        <v>22856</v>
      </c>
      <c r="BB6663" t="s">
        <v>937</v>
      </c>
      <c r="BC6663">
        <v>254</v>
      </c>
      <c r="BD6663">
        <v>6101</v>
      </c>
      <c r="BE6663" t="s">
        <v>16008</v>
      </c>
      <c r="BF6663" t="s">
        <v>937</v>
      </c>
    </row>
    <row r="6664" spans="43:58" x14ac:dyDescent="0.2">
      <c r="AQ6664">
        <v>249</v>
      </c>
      <c r="AR6664">
        <v>6110</v>
      </c>
      <c r="AS6664" t="s">
        <v>36603</v>
      </c>
      <c r="AT6664" t="s">
        <v>937</v>
      </c>
      <c r="AU6664">
        <v>251</v>
      </c>
      <c r="AV6664">
        <v>6110</v>
      </c>
      <c r="AW6664" t="s">
        <v>29705</v>
      </c>
      <c r="AX6664" t="s">
        <v>937</v>
      </c>
      <c r="AY6664">
        <v>254</v>
      </c>
      <c r="AZ6664">
        <v>6110</v>
      </c>
      <c r="BA6664" t="s">
        <v>22857</v>
      </c>
      <c r="BB6664" t="s">
        <v>937</v>
      </c>
      <c r="BC6664">
        <v>254</v>
      </c>
      <c r="BD6664">
        <v>6110</v>
      </c>
      <c r="BE6664" t="s">
        <v>16009</v>
      </c>
      <c r="BF6664" t="s">
        <v>937</v>
      </c>
    </row>
    <row r="6665" spans="43:58" x14ac:dyDescent="0.2">
      <c r="AQ6665">
        <v>249</v>
      </c>
      <c r="AR6665">
        <v>6130</v>
      </c>
      <c r="AS6665" t="s">
        <v>36604</v>
      </c>
      <c r="AT6665" t="s">
        <v>937</v>
      </c>
      <c r="AU6665">
        <v>251</v>
      </c>
      <c r="AV6665">
        <v>6130</v>
      </c>
      <c r="AW6665" t="s">
        <v>29706</v>
      </c>
      <c r="AX6665" t="s">
        <v>937</v>
      </c>
      <c r="AY6665">
        <v>254</v>
      </c>
      <c r="AZ6665">
        <v>6130</v>
      </c>
      <c r="BA6665" t="s">
        <v>22858</v>
      </c>
      <c r="BB6665" t="s">
        <v>937</v>
      </c>
      <c r="BC6665">
        <v>254</v>
      </c>
      <c r="BD6665">
        <v>6130</v>
      </c>
      <c r="BE6665" t="s">
        <v>16010</v>
      </c>
      <c r="BF6665" t="s">
        <v>937</v>
      </c>
    </row>
    <row r="6666" spans="43:58" x14ac:dyDescent="0.2">
      <c r="AQ6666">
        <v>249</v>
      </c>
      <c r="AR6666">
        <v>6131</v>
      </c>
      <c r="AS6666" t="s">
        <v>36605</v>
      </c>
      <c r="AT6666" t="s">
        <v>937</v>
      </c>
      <c r="AU6666">
        <v>251</v>
      </c>
      <c r="AV6666">
        <v>6131</v>
      </c>
      <c r="AW6666" t="s">
        <v>29707</v>
      </c>
      <c r="AX6666" t="s">
        <v>937</v>
      </c>
      <c r="AY6666">
        <v>254</v>
      </c>
      <c r="AZ6666">
        <v>6131</v>
      </c>
      <c r="BA6666" t="s">
        <v>22859</v>
      </c>
      <c r="BB6666" t="s">
        <v>937</v>
      </c>
      <c r="BC6666">
        <v>254</v>
      </c>
      <c r="BD6666">
        <v>6131</v>
      </c>
      <c r="BE6666" t="s">
        <v>16011</v>
      </c>
      <c r="BF6666" t="s">
        <v>937</v>
      </c>
    </row>
    <row r="6667" spans="43:58" x14ac:dyDescent="0.2">
      <c r="AQ6667">
        <v>249</v>
      </c>
      <c r="AR6667">
        <v>6140</v>
      </c>
      <c r="AS6667" t="s">
        <v>36606</v>
      </c>
      <c r="AT6667" t="s">
        <v>937</v>
      </c>
      <c r="AU6667">
        <v>251</v>
      </c>
      <c r="AV6667">
        <v>6140</v>
      </c>
      <c r="AW6667" t="s">
        <v>29708</v>
      </c>
      <c r="AX6667" t="s">
        <v>937</v>
      </c>
      <c r="AY6667">
        <v>254</v>
      </c>
      <c r="AZ6667">
        <v>6140</v>
      </c>
      <c r="BA6667" t="s">
        <v>22860</v>
      </c>
      <c r="BB6667" t="s">
        <v>937</v>
      </c>
      <c r="BC6667">
        <v>254</v>
      </c>
      <c r="BD6667">
        <v>6140</v>
      </c>
      <c r="BE6667" t="s">
        <v>16012</v>
      </c>
      <c r="BF6667" t="s">
        <v>937</v>
      </c>
    </row>
    <row r="6668" spans="43:58" x14ac:dyDescent="0.2">
      <c r="AQ6668">
        <v>249</v>
      </c>
      <c r="AR6668">
        <v>6150</v>
      </c>
      <c r="AS6668" t="s">
        <v>36607</v>
      </c>
      <c r="AT6668" t="s">
        <v>937</v>
      </c>
      <c r="AU6668">
        <v>251</v>
      </c>
      <c r="AV6668">
        <v>6150</v>
      </c>
      <c r="AW6668" t="s">
        <v>29709</v>
      </c>
      <c r="AX6668" t="s">
        <v>937</v>
      </c>
      <c r="AY6668">
        <v>254</v>
      </c>
      <c r="AZ6668">
        <v>6150</v>
      </c>
      <c r="BA6668" t="s">
        <v>22861</v>
      </c>
      <c r="BB6668" t="s">
        <v>937</v>
      </c>
      <c r="BC6668">
        <v>254</v>
      </c>
      <c r="BD6668">
        <v>6150</v>
      </c>
      <c r="BE6668" t="s">
        <v>16013</v>
      </c>
      <c r="BF6668" t="s">
        <v>937</v>
      </c>
    </row>
    <row r="6669" spans="43:58" x14ac:dyDescent="0.2">
      <c r="AQ6669">
        <v>249</v>
      </c>
      <c r="AR6669">
        <v>6160</v>
      </c>
      <c r="AS6669" t="s">
        <v>36608</v>
      </c>
      <c r="AT6669" t="s">
        <v>937</v>
      </c>
      <c r="AU6669">
        <v>251</v>
      </c>
      <c r="AV6669">
        <v>6160</v>
      </c>
      <c r="AW6669" t="s">
        <v>29710</v>
      </c>
      <c r="AX6669" t="s">
        <v>937</v>
      </c>
      <c r="AY6669">
        <v>254</v>
      </c>
      <c r="AZ6669">
        <v>6160</v>
      </c>
      <c r="BA6669" t="s">
        <v>22862</v>
      </c>
      <c r="BB6669" t="s">
        <v>937</v>
      </c>
      <c r="BC6669">
        <v>254</v>
      </c>
      <c r="BD6669">
        <v>6160</v>
      </c>
      <c r="BE6669" t="s">
        <v>16014</v>
      </c>
      <c r="BF6669" t="s">
        <v>937</v>
      </c>
    </row>
    <row r="6670" spans="43:58" x14ac:dyDescent="0.2">
      <c r="AQ6670">
        <v>249</v>
      </c>
      <c r="AR6670">
        <v>6170</v>
      </c>
      <c r="AS6670" t="s">
        <v>36609</v>
      </c>
      <c r="AT6670" t="s">
        <v>937</v>
      </c>
      <c r="AU6670">
        <v>251</v>
      </c>
      <c r="AV6670">
        <v>6170</v>
      </c>
      <c r="AW6670" t="s">
        <v>29711</v>
      </c>
      <c r="AX6670" t="s">
        <v>937</v>
      </c>
      <c r="AY6670">
        <v>254</v>
      </c>
      <c r="AZ6670">
        <v>6170</v>
      </c>
      <c r="BA6670" t="s">
        <v>22863</v>
      </c>
      <c r="BB6670" t="s">
        <v>937</v>
      </c>
      <c r="BC6670">
        <v>254</v>
      </c>
      <c r="BD6670">
        <v>6170</v>
      </c>
      <c r="BE6670" t="s">
        <v>16015</v>
      </c>
      <c r="BF6670" t="s">
        <v>937</v>
      </c>
    </row>
    <row r="6671" spans="43:58" x14ac:dyDescent="0.2">
      <c r="AQ6671">
        <v>249</v>
      </c>
      <c r="AR6671">
        <v>6180</v>
      </c>
      <c r="AS6671" t="s">
        <v>36610</v>
      </c>
      <c r="AT6671" t="s">
        <v>937</v>
      </c>
      <c r="AU6671">
        <v>251</v>
      </c>
      <c r="AV6671">
        <v>6180</v>
      </c>
      <c r="AW6671" t="s">
        <v>29712</v>
      </c>
      <c r="AX6671" t="s">
        <v>937</v>
      </c>
      <c r="AY6671">
        <v>254</v>
      </c>
      <c r="AZ6671">
        <v>6180</v>
      </c>
      <c r="BA6671" t="s">
        <v>22864</v>
      </c>
      <c r="BB6671" t="s">
        <v>937</v>
      </c>
      <c r="BC6671">
        <v>254</v>
      </c>
      <c r="BD6671">
        <v>6180</v>
      </c>
      <c r="BE6671" t="s">
        <v>16016</v>
      </c>
      <c r="BF6671" t="s">
        <v>937</v>
      </c>
    </row>
    <row r="6672" spans="43:58" x14ac:dyDescent="0.2">
      <c r="AQ6672">
        <v>249</v>
      </c>
      <c r="AR6672">
        <v>6190</v>
      </c>
      <c r="AS6672" t="s">
        <v>36611</v>
      </c>
      <c r="AT6672" t="s">
        <v>937</v>
      </c>
      <c r="AU6672">
        <v>251</v>
      </c>
      <c r="AV6672">
        <v>6190</v>
      </c>
      <c r="AW6672" t="s">
        <v>29713</v>
      </c>
      <c r="AX6672" t="s">
        <v>937</v>
      </c>
      <c r="AY6672">
        <v>254</v>
      </c>
      <c r="AZ6672">
        <v>6190</v>
      </c>
      <c r="BA6672" t="s">
        <v>22865</v>
      </c>
      <c r="BB6672" t="s">
        <v>937</v>
      </c>
      <c r="BC6672">
        <v>254</v>
      </c>
      <c r="BD6672">
        <v>6190</v>
      </c>
      <c r="BE6672" t="s">
        <v>16017</v>
      </c>
      <c r="BF6672" t="s">
        <v>937</v>
      </c>
    </row>
    <row r="6673" spans="43:58" x14ac:dyDescent="0.2">
      <c r="AQ6673">
        <v>249</v>
      </c>
      <c r="AR6673">
        <v>6200</v>
      </c>
      <c r="AS6673" t="s">
        <v>36612</v>
      </c>
      <c r="AT6673" t="s">
        <v>937</v>
      </c>
      <c r="AU6673">
        <v>251</v>
      </c>
      <c r="AV6673">
        <v>6200</v>
      </c>
      <c r="AW6673" t="s">
        <v>29714</v>
      </c>
      <c r="AX6673" t="s">
        <v>937</v>
      </c>
      <c r="AY6673">
        <v>254</v>
      </c>
      <c r="AZ6673">
        <v>6200</v>
      </c>
      <c r="BA6673" t="s">
        <v>22866</v>
      </c>
      <c r="BB6673" t="s">
        <v>937</v>
      </c>
      <c r="BC6673">
        <v>254</v>
      </c>
      <c r="BD6673">
        <v>6200</v>
      </c>
      <c r="BE6673" t="s">
        <v>16018</v>
      </c>
      <c r="BF6673" t="s">
        <v>937</v>
      </c>
    </row>
    <row r="6674" spans="43:58" x14ac:dyDescent="0.2">
      <c r="AQ6674">
        <v>249</v>
      </c>
      <c r="AR6674">
        <v>6210</v>
      </c>
      <c r="AS6674" t="s">
        <v>36613</v>
      </c>
      <c r="AT6674" t="s">
        <v>936</v>
      </c>
      <c r="AU6674">
        <v>251</v>
      </c>
      <c r="AV6674">
        <v>6210</v>
      </c>
      <c r="AW6674" t="s">
        <v>29715</v>
      </c>
      <c r="AX6674" t="s">
        <v>936</v>
      </c>
      <c r="AY6674">
        <v>254</v>
      </c>
      <c r="AZ6674">
        <v>6210</v>
      </c>
      <c r="BA6674" t="s">
        <v>22867</v>
      </c>
      <c r="BB6674" t="s">
        <v>936</v>
      </c>
      <c r="BC6674">
        <v>254</v>
      </c>
      <c r="BD6674">
        <v>6210</v>
      </c>
      <c r="BE6674" t="s">
        <v>16019</v>
      </c>
      <c r="BF6674" t="s">
        <v>936</v>
      </c>
    </row>
    <row r="6675" spans="43:58" x14ac:dyDescent="0.2">
      <c r="AQ6675">
        <v>249</v>
      </c>
      <c r="AR6675">
        <v>6240</v>
      </c>
      <c r="AS6675" t="s">
        <v>36614</v>
      </c>
      <c r="AT6675" t="s">
        <v>937</v>
      </c>
      <c r="AU6675">
        <v>251</v>
      </c>
      <c r="AV6675">
        <v>6240</v>
      </c>
      <c r="AW6675" t="s">
        <v>29716</v>
      </c>
      <c r="AX6675" t="s">
        <v>937</v>
      </c>
      <c r="AY6675">
        <v>254</v>
      </c>
      <c r="AZ6675">
        <v>6240</v>
      </c>
      <c r="BA6675" t="s">
        <v>22868</v>
      </c>
      <c r="BB6675" t="s">
        <v>937</v>
      </c>
      <c r="BC6675">
        <v>254</v>
      </c>
      <c r="BD6675">
        <v>6240</v>
      </c>
      <c r="BE6675" t="s">
        <v>16020</v>
      </c>
      <c r="BF6675" t="s">
        <v>937</v>
      </c>
    </row>
    <row r="6676" spans="43:58" x14ac:dyDescent="0.2">
      <c r="AQ6676">
        <v>249</v>
      </c>
      <c r="AR6676">
        <v>6250</v>
      </c>
      <c r="AS6676" t="s">
        <v>36615</v>
      </c>
      <c r="AT6676" t="s">
        <v>937</v>
      </c>
      <c r="AU6676">
        <v>251</v>
      </c>
      <c r="AV6676">
        <v>6250</v>
      </c>
      <c r="AW6676" t="s">
        <v>29717</v>
      </c>
      <c r="AX6676" t="s">
        <v>937</v>
      </c>
      <c r="AY6676">
        <v>254</v>
      </c>
      <c r="AZ6676">
        <v>6250</v>
      </c>
      <c r="BA6676" t="s">
        <v>22869</v>
      </c>
      <c r="BB6676" t="s">
        <v>937</v>
      </c>
      <c r="BC6676">
        <v>254</v>
      </c>
      <c r="BD6676">
        <v>6250</v>
      </c>
      <c r="BE6676" t="s">
        <v>16021</v>
      </c>
      <c r="BF6676" t="s">
        <v>937</v>
      </c>
    </row>
    <row r="6677" spans="43:58" x14ac:dyDescent="0.2">
      <c r="AQ6677">
        <v>249</v>
      </c>
      <c r="AR6677">
        <v>6256</v>
      </c>
      <c r="AS6677" t="s">
        <v>36616</v>
      </c>
      <c r="AT6677" t="s">
        <v>937</v>
      </c>
      <c r="AU6677">
        <v>251</v>
      </c>
      <c r="AV6677">
        <v>6256</v>
      </c>
      <c r="AW6677" t="s">
        <v>29718</v>
      </c>
      <c r="AX6677" t="s">
        <v>937</v>
      </c>
      <c r="AY6677">
        <v>254</v>
      </c>
      <c r="AZ6677">
        <v>6256</v>
      </c>
      <c r="BA6677" t="s">
        <v>22870</v>
      </c>
      <c r="BB6677" t="s">
        <v>937</v>
      </c>
      <c r="BC6677">
        <v>254</v>
      </c>
      <c r="BD6677">
        <v>6256</v>
      </c>
      <c r="BE6677" t="s">
        <v>16022</v>
      </c>
      <c r="BF6677" t="s">
        <v>937</v>
      </c>
    </row>
    <row r="6678" spans="43:58" x14ac:dyDescent="0.2">
      <c r="AQ6678">
        <v>249</v>
      </c>
      <c r="AR6678">
        <v>6260</v>
      </c>
      <c r="AS6678" t="s">
        <v>36617</v>
      </c>
      <c r="AT6678" t="s">
        <v>937</v>
      </c>
      <c r="AU6678">
        <v>251</v>
      </c>
      <c r="AV6678">
        <v>6260</v>
      </c>
      <c r="AW6678" t="s">
        <v>29719</v>
      </c>
      <c r="AX6678" t="s">
        <v>937</v>
      </c>
      <c r="AY6678">
        <v>254</v>
      </c>
      <c r="AZ6678">
        <v>6260</v>
      </c>
      <c r="BA6678" t="s">
        <v>22871</v>
      </c>
      <c r="BB6678" t="s">
        <v>937</v>
      </c>
      <c r="BC6678">
        <v>254</v>
      </c>
      <c r="BD6678">
        <v>6260</v>
      </c>
      <c r="BE6678" t="s">
        <v>16023</v>
      </c>
      <c r="BF6678" t="s">
        <v>937</v>
      </c>
    </row>
    <row r="6679" spans="43:58" x14ac:dyDescent="0.2">
      <c r="AQ6679">
        <v>249</v>
      </c>
      <c r="AR6679">
        <v>6270</v>
      </c>
      <c r="AS6679" t="s">
        <v>36618</v>
      </c>
      <c r="AT6679" t="s">
        <v>937</v>
      </c>
      <c r="AU6679">
        <v>251</v>
      </c>
      <c r="AV6679">
        <v>6270</v>
      </c>
      <c r="AW6679" t="s">
        <v>29720</v>
      </c>
      <c r="AX6679" t="s">
        <v>937</v>
      </c>
      <c r="AY6679">
        <v>254</v>
      </c>
      <c r="AZ6679">
        <v>6270</v>
      </c>
      <c r="BA6679" t="s">
        <v>22872</v>
      </c>
      <c r="BB6679" t="s">
        <v>937</v>
      </c>
      <c r="BC6679">
        <v>254</v>
      </c>
      <c r="BD6679">
        <v>6270</v>
      </c>
      <c r="BE6679" t="s">
        <v>16024</v>
      </c>
      <c r="BF6679" t="s">
        <v>937</v>
      </c>
    </row>
    <row r="6680" spans="43:58" x14ac:dyDescent="0.2">
      <c r="AQ6680">
        <v>249</v>
      </c>
      <c r="AR6680">
        <v>6280</v>
      </c>
      <c r="AS6680" t="s">
        <v>36619</v>
      </c>
      <c r="AT6680" t="s">
        <v>937</v>
      </c>
      <c r="AU6680">
        <v>251</v>
      </c>
      <c r="AV6680">
        <v>6280</v>
      </c>
      <c r="AW6680" t="s">
        <v>29721</v>
      </c>
      <c r="AX6680" t="s">
        <v>937</v>
      </c>
      <c r="AY6680">
        <v>254</v>
      </c>
      <c r="AZ6680">
        <v>6280</v>
      </c>
      <c r="BA6680" t="s">
        <v>22873</v>
      </c>
      <c r="BB6680" t="s">
        <v>937</v>
      </c>
      <c r="BC6680">
        <v>254</v>
      </c>
      <c r="BD6680">
        <v>6280</v>
      </c>
      <c r="BE6680" t="s">
        <v>16025</v>
      </c>
      <c r="BF6680" t="s">
        <v>937</v>
      </c>
    </row>
    <row r="6681" spans="43:58" x14ac:dyDescent="0.2">
      <c r="AQ6681">
        <v>249</v>
      </c>
      <c r="AR6681">
        <v>6290</v>
      </c>
      <c r="AS6681" t="s">
        <v>36620</v>
      </c>
      <c r="AT6681" t="s">
        <v>937</v>
      </c>
      <c r="AU6681">
        <v>251</v>
      </c>
      <c r="AV6681">
        <v>6290</v>
      </c>
      <c r="AW6681" t="s">
        <v>29722</v>
      </c>
      <c r="AX6681" t="s">
        <v>937</v>
      </c>
      <c r="AY6681">
        <v>254</v>
      </c>
      <c r="AZ6681">
        <v>6290</v>
      </c>
      <c r="BA6681" t="s">
        <v>22874</v>
      </c>
      <c r="BB6681" t="s">
        <v>937</v>
      </c>
      <c r="BC6681">
        <v>254</v>
      </c>
      <c r="BD6681">
        <v>6290</v>
      </c>
      <c r="BE6681" t="s">
        <v>16026</v>
      </c>
      <c r="BF6681" t="s">
        <v>937</v>
      </c>
    </row>
    <row r="6682" spans="43:58" x14ac:dyDescent="0.2">
      <c r="AQ6682">
        <v>249</v>
      </c>
      <c r="AR6682">
        <v>6300</v>
      </c>
      <c r="AS6682" t="s">
        <v>36621</v>
      </c>
      <c r="AT6682" t="s">
        <v>936</v>
      </c>
      <c r="AU6682">
        <v>251</v>
      </c>
      <c r="AV6682">
        <v>6300</v>
      </c>
      <c r="AW6682" t="s">
        <v>29723</v>
      </c>
      <c r="AX6682" t="s">
        <v>936</v>
      </c>
      <c r="AY6682">
        <v>254</v>
      </c>
      <c r="AZ6682">
        <v>6300</v>
      </c>
      <c r="BA6682" t="s">
        <v>22875</v>
      </c>
      <c r="BB6682" t="s">
        <v>936</v>
      </c>
      <c r="BC6682">
        <v>254</v>
      </c>
      <c r="BD6682">
        <v>6300</v>
      </c>
      <c r="BE6682" t="s">
        <v>16027</v>
      </c>
      <c r="BF6682" t="s">
        <v>936</v>
      </c>
    </row>
    <row r="6683" spans="43:58" x14ac:dyDescent="0.2">
      <c r="AQ6683">
        <v>249</v>
      </c>
      <c r="AR6683">
        <v>6310</v>
      </c>
      <c r="AS6683" t="s">
        <v>36622</v>
      </c>
      <c r="AT6683" t="s">
        <v>937</v>
      </c>
      <c r="AU6683">
        <v>251</v>
      </c>
      <c r="AV6683">
        <v>6310</v>
      </c>
      <c r="AW6683" t="s">
        <v>29724</v>
      </c>
      <c r="AX6683" t="s">
        <v>937</v>
      </c>
      <c r="AY6683">
        <v>254</v>
      </c>
      <c r="AZ6683">
        <v>6310</v>
      </c>
      <c r="BA6683" t="s">
        <v>22876</v>
      </c>
      <c r="BB6683" t="s">
        <v>937</v>
      </c>
      <c r="BC6683">
        <v>254</v>
      </c>
      <c r="BD6683">
        <v>6310</v>
      </c>
      <c r="BE6683" t="s">
        <v>16028</v>
      </c>
      <c r="BF6683" t="s">
        <v>937</v>
      </c>
    </row>
    <row r="6684" spans="43:58" x14ac:dyDescent="0.2">
      <c r="AQ6684">
        <v>249</v>
      </c>
      <c r="AR6684">
        <v>6320</v>
      </c>
      <c r="AS6684" t="s">
        <v>36623</v>
      </c>
      <c r="AT6684" t="s">
        <v>937</v>
      </c>
      <c r="AU6684">
        <v>251</v>
      </c>
      <c r="AV6684">
        <v>6320</v>
      </c>
      <c r="AW6684" t="s">
        <v>29725</v>
      </c>
      <c r="AX6684" t="s">
        <v>937</v>
      </c>
      <c r="AY6684">
        <v>254</v>
      </c>
      <c r="AZ6684">
        <v>6320</v>
      </c>
      <c r="BA6684" t="s">
        <v>22877</v>
      </c>
      <c r="BB6684" t="s">
        <v>937</v>
      </c>
      <c r="BC6684">
        <v>254</v>
      </c>
      <c r="BD6684">
        <v>6320</v>
      </c>
      <c r="BE6684" t="s">
        <v>16029</v>
      </c>
      <c r="BF6684" t="s">
        <v>937</v>
      </c>
    </row>
    <row r="6685" spans="43:58" x14ac:dyDescent="0.2">
      <c r="AQ6685">
        <v>249</v>
      </c>
      <c r="AR6685">
        <v>6330</v>
      </c>
      <c r="AS6685" t="s">
        <v>36624</v>
      </c>
      <c r="AT6685" t="s">
        <v>937</v>
      </c>
      <c r="AU6685">
        <v>251</v>
      </c>
      <c r="AV6685">
        <v>6330</v>
      </c>
      <c r="AW6685" t="s">
        <v>29726</v>
      </c>
      <c r="AX6685" t="s">
        <v>937</v>
      </c>
      <c r="AY6685">
        <v>254</v>
      </c>
      <c r="AZ6685">
        <v>6330</v>
      </c>
      <c r="BA6685" t="s">
        <v>22878</v>
      </c>
      <c r="BB6685" t="s">
        <v>937</v>
      </c>
      <c r="BC6685">
        <v>254</v>
      </c>
      <c r="BD6685">
        <v>6330</v>
      </c>
      <c r="BE6685" t="s">
        <v>16030</v>
      </c>
      <c r="BF6685" t="s">
        <v>937</v>
      </c>
    </row>
    <row r="6686" spans="43:58" x14ac:dyDescent="0.2">
      <c r="AQ6686">
        <v>249</v>
      </c>
      <c r="AR6686">
        <v>6340</v>
      </c>
      <c r="AS6686" t="s">
        <v>36625</v>
      </c>
      <c r="AT6686" t="s">
        <v>937</v>
      </c>
      <c r="AU6686">
        <v>251</v>
      </c>
      <c r="AV6686">
        <v>6340</v>
      </c>
      <c r="AW6686" t="s">
        <v>29727</v>
      </c>
      <c r="AX6686" t="s">
        <v>937</v>
      </c>
      <c r="AY6686">
        <v>254</v>
      </c>
      <c r="AZ6686">
        <v>6340</v>
      </c>
      <c r="BA6686" t="s">
        <v>22879</v>
      </c>
      <c r="BB6686" t="s">
        <v>937</v>
      </c>
      <c r="BC6686">
        <v>254</v>
      </c>
      <c r="BD6686">
        <v>6340</v>
      </c>
      <c r="BE6686" t="s">
        <v>16031</v>
      </c>
      <c r="BF6686" t="s">
        <v>937</v>
      </c>
    </row>
    <row r="6687" spans="43:58" x14ac:dyDescent="0.2">
      <c r="AQ6687">
        <v>249</v>
      </c>
      <c r="AR6687">
        <v>6350</v>
      </c>
      <c r="AS6687" t="s">
        <v>36626</v>
      </c>
      <c r="AT6687" t="s">
        <v>937</v>
      </c>
      <c r="AU6687">
        <v>251</v>
      </c>
      <c r="AV6687">
        <v>6350</v>
      </c>
      <c r="AW6687" t="s">
        <v>29728</v>
      </c>
      <c r="AX6687" t="s">
        <v>937</v>
      </c>
      <c r="AY6687">
        <v>254</v>
      </c>
      <c r="AZ6687">
        <v>6350</v>
      </c>
      <c r="BA6687" t="s">
        <v>22880</v>
      </c>
      <c r="BB6687" t="s">
        <v>937</v>
      </c>
      <c r="BC6687">
        <v>254</v>
      </c>
      <c r="BD6687">
        <v>6350</v>
      </c>
      <c r="BE6687" t="s">
        <v>16032</v>
      </c>
      <c r="BF6687" t="s">
        <v>937</v>
      </c>
    </row>
    <row r="6688" spans="43:58" x14ac:dyDescent="0.2">
      <c r="AQ6688">
        <v>249</v>
      </c>
      <c r="AR6688">
        <v>6360</v>
      </c>
      <c r="AS6688" t="s">
        <v>36627</v>
      </c>
      <c r="AT6688" t="s">
        <v>938</v>
      </c>
      <c r="AU6688">
        <v>251</v>
      </c>
      <c r="AV6688">
        <v>6360</v>
      </c>
      <c r="AW6688" t="s">
        <v>29729</v>
      </c>
      <c r="AX6688" t="s">
        <v>938</v>
      </c>
      <c r="AY6688">
        <v>254</v>
      </c>
      <c r="AZ6688">
        <v>6360</v>
      </c>
      <c r="BA6688" t="s">
        <v>22881</v>
      </c>
      <c r="BB6688" t="s">
        <v>938</v>
      </c>
      <c r="BC6688">
        <v>254</v>
      </c>
      <c r="BD6688">
        <v>6360</v>
      </c>
      <c r="BE6688" t="s">
        <v>16033</v>
      </c>
      <c r="BF6688" t="s">
        <v>938</v>
      </c>
    </row>
    <row r="6689" spans="43:58" x14ac:dyDescent="0.2">
      <c r="AQ6689">
        <v>249</v>
      </c>
      <c r="AR6689">
        <v>7205</v>
      </c>
      <c r="AS6689" t="s">
        <v>36628</v>
      </c>
      <c r="AT6689" t="s">
        <v>937</v>
      </c>
      <c r="AU6689">
        <v>251</v>
      </c>
      <c r="AV6689">
        <v>7205</v>
      </c>
      <c r="AW6689" t="s">
        <v>29730</v>
      </c>
      <c r="AX6689" t="s">
        <v>937</v>
      </c>
      <c r="AY6689">
        <v>254</v>
      </c>
      <c r="AZ6689">
        <v>7205</v>
      </c>
      <c r="BA6689" t="s">
        <v>22882</v>
      </c>
      <c r="BB6689" t="s">
        <v>937</v>
      </c>
      <c r="BC6689">
        <v>254</v>
      </c>
      <c r="BD6689">
        <v>7205</v>
      </c>
      <c r="BE6689" t="s">
        <v>16034</v>
      </c>
      <c r="BF6689" t="s">
        <v>937</v>
      </c>
    </row>
    <row r="6690" spans="43:58" x14ac:dyDescent="0.2">
      <c r="AQ6690">
        <v>249</v>
      </c>
      <c r="AR6690">
        <v>7206</v>
      </c>
      <c r="AS6690" t="s">
        <v>36629</v>
      </c>
      <c r="AT6690" t="s">
        <v>937</v>
      </c>
      <c r="AU6690">
        <v>251</v>
      </c>
      <c r="AV6690">
        <v>7206</v>
      </c>
      <c r="AW6690" t="s">
        <v>29731</v>
      </c>
      <c r="AX6690" t="s">
        <v>937</v>
      </c>
      <c r="AY6690">
        <v>254</v>
      </c>
      <c r="AZ6690">
        <v>7206</v>
      </c>
      <c r="BA6690" t="s">
        <v>22883</v>
      </c>
      <c r="BB6690" t="s">
        <v>937</v>
      </c>
      <c r="BC6690">
        <v>254</v>
      </c>
      <c r="BD6690">
        <v>7206</v>
      </c>
      <c r="BE6690" t="s">
        <v>16035</v>
      </c>
      <c r="BF6690" t="s">
        <v>937</v>
      </c>
    </row>
    <row r="6691" spans="43:58" x14ac:dyDescent="0.2">
      <c r="AQ6691">
        <v>249</v>
      </c>
      <c r="AR6691">
        <v>7207</v>
      </c>
      <c r="AS6691" t="s">
        <v>36630</v>
      </c>
      <c r="AT6691" t="s">
        <v>937</v>
      </c>
      <c r="AU6691">
        <v>251</v>
      </c>
      <c r="AV6691">
        <v>7207</v>
      </c>
      <c r="AW6691" t="s">
        <v>29732</v>
      </c>
      <c r="AX6691" t="s">
        <v>937</v>
      </c>
      <c r="AY6691">
        <v>254</v>
      </c>
      <c r="AZ6691">
        <v>7207</v>
      </c>
      <c r="BA6691" t="s">
        <v>22884</v>
      </c>
      <c r="BB6691" t="s">
        <v>937</v>
      </c>
      <c r="BC6691">
        <v>254</v>
      </c>
      <c r="BD6691">
        <v>7207</v>
      </c>
      <c r="BE6691" t="s">
        <v>16036</v>
      </c>
      <c r="BF6691" t="s">
        <v>937</v>
      </c>
    </row>
    <row r="6692" spans="43:58" x14ac:dyDescent="0.2">
      <c r="AQ6692">
        <v>249</v>
      </c>
      <c r="AR6692">
        <v>7210</v>
      </c>
      <c r="AS6692" t="s">
        <v>36631</v>
      </c>
      <c r="AT6692" t="s">
        <v>938</v>
      </c>
      <c r="AU6692">
        <v>251</v>
      </c>
      <c r="AV6692">
        <v>7210</v>
      </c>
      <c r="AW6692" t="s">
        <v>29733</v>
      </c>
      <c r="AX6692" t="s">
        <v>938</v>
      </c>
      <c r="AY6692">
        <v>254</v>
      </c>
      <c r="AZ6692">
        <v>7210</v>
      </c>
      <c r="BA6692" t="s">
        <v>22885</v>
      </c>
      <c r="BB6692" t="s">
        <v>938</v>
      </c>
      <c r="BC6692">
        <v>254</v>
      </c>
      <c r="BD6692">
        <v>7210</v>
      </c>
      <c r="BE6692" t="s">
        <v>16037</v>
      </c>
      <c r="BF6692" t="s">
        <v>938</v>
      </c>
    </row>
    <row r="6693" spans="43:58" x14ac:dyDescent="0.2">
      <c r="AQ6693">
        <v>249</v>
      </c>
      <c r="AR6693">
        <v>8073</v>
      </c>
      <c r="AS6693" t="s">
        <v>36632</v>
      </c>
      <c r="AT6693" t="s">
        <v>937</v>
      </c>
      <c r="AU6693">
        <v>251</v>
      </c>
      <c r="AV6693">
        <v>8073</v>
      </c>
      <c r="AW6693" t="s">
        <v>29734</v>
      </c>
      <c r="AX6693" t="s">
        <v>937</v>
      </c>
      <c r="AY6693">
        <v>254</v>
      </c>
      <c r="AZ6693">
        <v>8073</v>
      </c>
      <c r="BA6693" t="s">
        <v>22886</v>
      </c>
      <c r="BB6693" t="s">
        <v>937</v>
      </c>
      <c r="BC6693">
        <v>254</v>
      </c>
      <c r="BD6693">
        <v>8073</v>
      </c>
      <c r="BE6693" t="s">
        <v>16038</v>
      </c>
      <c r="BF6693" t="s">
        <v>937</v>
      </c>
    </row>
    <row r="6694" spans="43:58" x14ac:dyDescent="0.2">
      <c r="AQ6694">
        <v>249</v>
      </c>
      <c r="AR6694">
        <v>8074</v>
      </c>
      <c r="AS6694" t="s">
        <v>36633</v>
      </c>
      <c r="AT6694" t="s">
        <v>937</v>
      </c>
      <c r="AU6694">
        <v>251</v>
      </c>
      <c r="AV6694">
        <v>8074</v>
      </c>
      <c r="AW6694" t="s">
        <v>29735</v>
      </c>
      <c r="AX6694" t="s">
        <v>937</v>
      </c>
      <c r="AY6694">
        <v>254</v>
      </c>
      <c r="AZ6694">
        <v>8074</v>
      </c>
      <c r="BA6694" t="s">
        <v>22887</v>
      </c>
      <c r="BB6694" t="s">
        <v>937</v>
      </c>
      <c r="BC6694">
        <v>254</v>
      </c>
      <c r="BD6694">
        <v>8074</v>
      </c>
      <c r="BE6694" t="s">
        <v>16039</v>
      </c>
      <c r="BF6694" t="s">
        <v>937</v>
      </c>
    </row>
    <row r="6695" spans="43:58" x14ac:dyDescent="0.2">
      <c r="AQ6695">
        <v>249</v>
      </c>
      <c r="AR6695">
        <v>8075</v>
      </c>
      <c r="AS6695" t="s">
        <v>36634</v>
      </c>
      <c r="AT6695" t="s">
        <v>937</v>
      </c>
      <c r="AU6695">
        <v>251</v>
      </c>
      <c r="AV6695">
        <v>8075</v>
      </c>
      <c r="AW6695" t="s">
        <v>29736</v>
      </c>
      <c r="AX6695" t="s">
        <v>937</v>
      </c>
      <c r="AY6695">
        <v>254</v>
      </c>
      <c r="AZ6695">
        <v>8075</v>
      </c>
      <c r="BA6695" t="s">
        <v>22888</v>
      </c>
      <c r="BB6695" t="s">
        <v>937</v>
      </c>
      <c r="BC6695">
        <v>254</v>
      </c>
      <c r="BD6695">
        <v>8075</v>
      </c>
      <c r="BE6695" t="s">
        <v>16040</v>
      </c>
      <c r="BF6695" t="s">
        <v>937</v>
      </c>
    </row>
    <row r="6696" spans="43:58" x14ac:dyDescent="0.2">
      <c r="AQ6696">
        <v>249</v>
      </c>
      <c r="AR6696">
        <v>8076</v>
      </c>
      <c r="AS6696" t="s">
        <v>36635</v>
      </c>
      <c r="AT6696" t="s">
        <v>937</v>
      </c>
      <c r="AU6696">
        <v>251</v>
      </c>
      <c r="AV6696">
        <v>8076</v>
      </c>
      <c r="AW6696" t="s">
        <v>29737</v>
      </c>
      <c r="AX6696" t="s">
        <v>937</v>
      </c>
      <c r="AY6696">
        <v>254</v>
      </c>
      <c r="AZ6696">
        <v>8076</v>
      </c>
      <c r="BA6696" t="s">
        <v>22889</v>
      </c>
      <c r="BB6696" t="s">
        <v>937</v>
      </c>
      <c r="BC6696">
        <v>254</v>
      </c>
      <c r="BD6696">
        <v>8076</v>
      </c>
      <c r="BE6696" t="s">
        <v>16041</v>
      </c>
      <c r="BF6696" t="s">
        <v>937</v>
      </c>
    </row>
    <row r="6697" spans="43:58" x14ac:dyDescent="0.2">
      <c r="AQ6697">
        <v>249</v>
      </c>
      <c r="AR6697">
        <v>8077</v>
      </c>
      <c r="AS6697" t="s">
        <v>36636</v>
      </c>
      <c r="AT6697" t="s">
        <v>937</v>
      </c>
      <c r="AU6697">
        <v>251</v>
      </c>
      <c r="AV6697">
        <v>8077</v>
      </c>
      <c r="AW6697" t="s">
        <v>29738</v>
      </c>
      <c r="AX6697" t="s">
        <v>937</v>
      </c>
      <c r="AY6697">
        <v>254</v>
      </c>
      <c r="AZ6697">
        <v>8077</v>
      </c>
      <c r="BA6697" t="s">
        <v>22890</v>
      </c>
      <c r="BB6697" t="s">
        <v>937</v>
      </c>
      <c r="BC6697">
        <v>254</v>
      </c>
      <c r="BD6697">
        <v>8077</v>
      </c>
      <c r="BE6697" t="s">
        <v>16042</v>
      </c>
      <c r="BF6697" t="s">
        <v>937</v>
      </c>
    </row>
    <row r="6698" spans="43:58" x14ac:dyDescent="0.2">
      <c r="AQ6698">
        <v>249</v>
      </c>
      <c r="AR6698">
        <v>8078</v>
      </c>
      <c r="AS6698" t="s">
        <v>36637</v>
      </c>
      <c r="AT6698" t="s">
        <v>937</v>
      </c>
      <c r="AU6698">
        <v>251</v>
      </c>
      <c r="AV6698">
        <v>8078</v>
      </c>
      <c r="AW6698" t="s">
        <v>29739</v>
      </c>
      <c r="AX6698" t="s">
        <v>937</v>
      </c>
      <c r="AY6698">
        <v>254</v>
      </c>
      <c r="AZ6698">
        <v>8078</v>
      </c>
      <c r="BA6698" t="s">
        <v>22891</v>
      </c>
      <c r="BB6698" t="s">
        <v>937</v>
      </c>
      <c r="BC6698">
        <v>254</v>
      </c>
      <c r="BD6698">
        <v>8078</v>
      </c>
      <c r="BE6698" t="s">
        <v>16043</v>
      </c>
      <c r="BF6698" t="s">
        <v>937</v>
      </c>
    </row>
    <row r="6699" spans="43:58" x14ac:dyDescent="0.2">
      <c r="AQ6699">
        <v>249</v>
      </c>
      <c r="AR6699">
        <v>8079</v>
      </c>
      <c r="AS6699" t="s">
        <v>36638</v>
      </c>
      <c r="AT6699" t="s">
        <v>937</v>
      </c>
      <c r="AU6699">
        <v>251</v>
      </c>
      <c r="AV6699">
        <v>8079</v>
      </c>
      <c r="AW6699" t="s">
        <v>29740</v>
      </c>
      <c r="AX6699" t="s">
        <v>937</v>
      </c>
      <c r="AY6699">
        <v>254</v>
      </c>
      <c r="AZ6699">
        <v>8079</v>
      </c>
      <c r="BA6699" t="s">
        <v>22892</v>
      </c>
      <c r="BB6699" t="s">
        <v>937</v>
      </c>
      <c r="BC6699">
        <v>254</v>
      </c>
      <c r="BD6699">
        <v>8079</v>
      </c>
      <c r="BE6699" t="s">
        <v>16044</v>
      </c>
      <c r="BF6699" t="s">
        <v>937</v>
      </c>
    </row>
    <row r="6700" spans="43:58" x14ac:dyDescent="0.2">
      <c r="AQ6700">
        <v>249</v>
      </c>
      <c r="AR6700">
        <v>8080</v>
      </c>
      <c r="AS6700" t="s">
        <v>36639</v>
      </c>
      <c r="AT6700" t="s">
        <v>937</v>
      </c>
      <c r="AU6700">
        <v>251</v>
      </c>
      <c r="AV6700">
        <v>8080</v>
      </c>
      <c r="AW6700" t="s">
        <v>29741</v>
      </c>
      <c r="AX6700" t="s">
        <v>937</v>
      </c>
      <c r="AY6700">
        <v>254</v>
      </c>
      <c r="AZ6700">
        <v>8080</v>
      </c>
      <c r="BA6700" t="s">
        <v>22893</v>
      </c>
      <c r="BB6700" t="s">
        <v>937</v>
      </c>
      <c r="BC6700">
        <v>254</v>
      </c>
      <c r="BD6700">
        <v>8080</v>
      </c>
      <c r="BE6700" t="s">
        <v>16045</v>
      </c>
      <c r="BF6700" t="s">
        <v>937</v>
      </c>
    </row>
    <row r="6701" spans="43:58" x14ac:dyDescent="0.2">
      <c r="AQ6701">
        <v>249</v>
      </c>
      <c r="AR6701">
        <v>8081</v>
      </c>
      <c r="AS6701" t="s">
        <v>36640</v>
      </c>
      <c r="AT6701" t="s">
        <v>937</v>
      </c>
      <c r="AU6701">
        <v>251</v>
      </c>
      <c r="AV6701">
        <v>8081</v>
      </c>
      <c r="AW6701" t="s">
        <v>29742</v>
      </c>
      <c r="AX6701" t="s">
        <v>937</v>
      </c>
      <c r="AY6701">
        <v>254</v>
      </c>
      <c r="AZ6701">
        <v>8081</v>
      </c>
      <c r="BA6701" t="s">
        <v>22894</v>
      </c>
      <c r="BB6701" t="s">
        <v>937</v>
      </c>
      <c r="BC6701">
        <v>254</v>
      </c>
      <c r="BD6701">
        <v>8081</v>
      </c>
      <c r="BE6701" t="s">
        <v>16046</v>
      </c>
      <c r="BF6701" t="s">
        <v>937</v>
      </c>
    </row>
    <row r="6702" spans="43:58" x14ac:dyDescent="0.2">
      <c r="AQ6702">
        <v>249</v>
      </c>
      <c r="AR6702">
        <v>8082</v>
      </c>
      <c r="AS6702" t="s">
        <v>36641</v>
      </c>
      <c r="AT6702" t="s">
        <v>937</v>
      </c>
      <c r="AU6702">
        <v>251</v>
      </c>
      <c r="AV6702">
        <v>8082</v>
      </c>
      <c r="AW6702" t="s">
        <v>29743</v>
      </c>
      <c r="AX6702" t="s">
        <v>937</v>
      </c>
      <c r="AY6702">
        <v>254</v>
      </c>
      <c r="AZ6702">
        <v>8082</v>
      </c>
      <c r="BA6702" t="s">
        <v>22895</v>
      </c>
      <c r="BB6702" t="s">
        <v>937</v>
      </c>
      <c r="BC6702">
        <v>254</v>
      </c>
      <c r="BD6702">
        <v>8082</v>
      </c>
      <c r="BE6702" t="s">
        <v>16047</v>
      </c>
      <c r="BF6702" t="s">
        <v>937</v>
      </c>
    </row>
    <row r="6703" spans="43:58" x14ac:dyDescent="0.2">
      <c r="AQ6703">
        <v>249</v>
      </c>
      <c r="AR6703">
        <v>8083</v>
      </c>
      <c r="AS6703" t="s">
        <v>36642</v>
      </c>
      <c r="AT6703" t="s">
        <v>937</v>
      </c>
      <c r="AU6703">
        <v>251</v>
      </c>
      <c r="AV6703">
        <v>8083</v>
      </c>
      <c r="AW6703" t="s">
        <v>29744</v>
      </c>
      <c r="AX6703" t="s">
        <v>937</v>
      </c>
      <c r="AY6703">
        <v>254</v>
      </c>
      <c r="AZ6703">
        <v>8083</v>
      </c>
      <c r="BA6703" t="s">
        <v>22896</v>
      </c>
      <c r="BB6703" t="s">
        <v>937</v>
      </c>
      <c r="BC6703">
        <v>254</v>
      </c>
      <c r="BD6703">
        <v>8083</v>
      </c>
      <c r="BE6703" t="s">
        <v>16048</v>
      </c>
      <c r="BF6703" t="s">
        <v>937</v>
      </c>
    </row>
    <row r="6704" spans="43:58" x14ac:dyDescent="0.2">
      <c r="AQ6704">
        <v>249</v>
      </c>
      <c r="AR6704">
        <v>8084</v>
      </c>
      <c r="AS6704" t="s">
        <v>36643</v>
      </c>
      <c r="AT6704" t="s">
        <v>937</v>
      </c>
      <c r="AU6704">
        <v>251</v>
      </c>
      <c r="AV6704">
        <v>8084</v>
      </c>
      <c r="AW6704" t="s">
        <v>29745</v>
      </c>
      <c r="AX6704" t="s">
        <v>937</v>
      </c>
      <c r="AY6704">
        <v>254</v>
      </c>
      <c r="AZ6704">
        <v>8084</v>
      </c>
      <c r="BA6704" t="s">
        <v>22897</v>
      </c>
      <c r="BB6704" t="s">
        <v>937</v>
      </c>
      <c r="BC6704">
        <v>254</v>
      </c>
      <c r="BD6704">
        <v>8084</v>
      </c>
      <c r="BE6704" t="s">
        <v>16049</v>
      </c>
      <c r="BF6704" t="s">
        <v>937</v>
      </c>
    </row>
    <row r="6705" spans="43:58" x14ac:dyDescent="0.2">
      <c r="AQ6705">
        <v>250</v>
      </c>
      <c r="AR6705">
        <v>6010</v>
      </c>
      <c r="AS6705" t="s">
        <v>36644</v>
      </c>
      <c r="AT6705" t="s">
        <v>937</v>
      </c>
      <c r="AU6705">
        <v>254</v>
      </c>
      <c r="AV6705">
        <v>6010</v>
      </c>
      <c r="AW6705" t="s">
        <v>29746</v>
      </c>
      <c r="AX6705" t="s">
        <v>937</v>
      </c>
      <c r="AY6705">
        <v>256</v>
      </c>
      <c r="AZ6705">
        <v>6010</v>
      </c>
      <c r="BA6705" t="s">
        <v>22898</v>
      </c>
      <c r="BB6705" t="s">
        <v>937</v>
      </c>
      <c r="BC6705">
        <v>256</v>
      </c>
      <c r="BD6705">
        <v>6010</v>
      </c>
      <c r="BE6705" t="s">
        <v>16050</v>
      </c>
      <c r="BF6705" t="s">
        <v>937</v>
      </c>
    </row>
    <row r="6706" spans="43:58" x14ac:dyDescent="0.2">
      <c r="AQ6706">
        <v>250</v>
      </c>
      <c r="AR6706">
        <v>6020</v>
      </c>
      <c r="AS6706" t="s">
        <v>36645</v>
      </c>
      <c r="AT6706" t="s">
        <v>937</v>
      </c>
      <c r="AU6706">
        <v>254</v>
      </c>
      <c r="AV6706">
        <v>6020</v>
      </c>
      <c r="AW6706" t="s">
        <v>29747</v>
      </c>
      <c r="AX6706" t="s">
        <v>937</v>
      </c>
      <c r="AY6706">
        <v>256</v>
      </c>
      <c r="AZ6706">
        <v>6020</v>
      </c>
      <c r="BA6706" t="s">
        <v>22899</v>
      </c>
      <c r="BB6706" t="s">
        <v>937</v>
      </c>
      <c r="BC6706">
        <v>256</v>
      </c>
      <c r="BD6706">
        <v>6020</v>
      </c>
      <c r="BE6706" t="s">
        <v>16051</v>
      </c>
      <c r="BF6706" t="s">
        <v>937</v>
      </c>
    </row>
    <row r="6707" spans="43:58" x14ac:dyDescent="0.2">
      <c r="AQ6707">
        <v>250</v>
      </c>
      <c r="AR6707">
        <v>6030</v>
      </c>
      <c r="AS6707" t="s">
        <v>36646</v>
      </c>
      <c r="AT6707" t="s">
        <v>937</v>
      </c>
      <c r="AU6707">
        <v>254</v>
      </c>
      <c r="AV6707">
        <v>6030</v>
      </c>
      <c r="AW6707" t="s">
        <v>29748</v>
      </c>
      <c r="AX6707" t="s">
        <v>937</v>
      </c>
      <c r="AY6707">
        <v>256</v>
      </c>
      <c r="AZ6707">
        <v>6030</v>
      </c>
      <c r="BA6707" t="s">
        <v>22900</v>
      </c>
      <c r="BB6707" t="s">
        <v>937</v>
      </c>
      <c r="BC6707">
        <v>256</v>
      </c>
      <c r="BD6707">
        <v>6030</v>
      </c>
      <c r="BE6707" t="s">
        <v>16052</v>
      </c>
      <c r="BF6707" t="s">
        <v>937</v>
      </c>
    </row>
    <row r="6708" spans="43:58" x14ac:dyDescent="0.2">
      <c r="AQ6708">
        <v>250</v>
      </c>
      <c r="AR6708">
        <v>6040</v>
      </c>
      <c r="AS6708" t="s">
        <v>36647</v>
      </c>
      <c r="AT6708" t="s">
        <v>937</v>
      </c>
      <c r="AU6708">
        <v>254</v>
      </c>
      <c r="AV6708">
        <v>6040</v>
      </c>
      <c r="AW6708" t="s">
        <v>29749</v>
      </c>
      <c r="AX6708" t="s">
        <v>937</v>
      </c>
      <c r="AY6708">
        <v>256</v>
      </c>
      <c r="AZ6708">
        <v>6040</v>
      </c>
      <c r="BA6708" t="s">
        <v>22901</v>
      </c>
      <c r="BB6708" t="s">
        <v>937</v>
      </c>
      <c r="BC6708">
        <v>256</v>
      </c>
      <c r="BD6708">
        <v>6040</v>
      </c>
      <c r="BE6708" t="s">
        <v>16053</v>
      </c>
      <c r="BF6708" t="s">
        <v>937</v>
      </c>
    </row>
    <row r="6709" spans="43:58" x14ac:dyDescent="0.2">
      <c r="AQ6709">
        <v>250</v>
      </c>
      <c r="AR6709">
        <v>6070</v>
      </c>
      <c r="AS6709" t="s">
        <v>36648</v>
      </c>
      <c r="AT6709" t="s">
        <v>937</v>
      </c>
      <c r="AU6709">
        <v>254</v>
      </c>
      <c r="AV6709">
        <v>6070</v>
      </c>
      <c r="AW6709" t="s">
        <v>29750</v>
      </c>
      <c r="AX6709" t="s">
        <v>937</v>
      </c>
      <c r="AY6709">
        <v>256</v>
      </c>
      <c r="AZ6709">
        <v>6070</v>
      </c>
      <c r="BA6709" t="s">
        <v>22902</v>
      </c>
      <c r="BB6709" t="s">
        <v>937</v>
      </c>
      <c r="BC6709">
        <v>256</v>
      </c>
      <c r="BD6709">
        <v>6070</v>
      </c>
      <c r="BE6709" t="s">
        <v>16054</v>
      </c>
      <c r="BF6709" t="s">
        <v>937</v>
      </c>
    </row>
    <row r="6710" spans="43:58" x14ac:dyDescent="0.2">
      <c r="AQ6710">
        <v>250</v>
      </c>
      <c r="AR6710">
        <v>6080</v>
      </c>
      <c r="AS6710" t="s">
        <v>36649</v>
      </c>
      <c r="AT6710" t="s">
        <v>937</v>
      </c>
      <c r="AU6710">
        <v>254</v>
      </c>
      <c r="AV6710">
        <v>6080</v>
      </c>
      <c r="AW6710" t="s">
        <v>29751</v>
      </c>
      <c r="AX6710" t="s">
        <v>937</v>
      </c>
      <c r="AY6710">
        <v>256</v>
      </c>
      <c r="AZ6710">
        <v>6080</v>
      </c>
      <c r="BA6710" t="s">
        <v>22903</v>
      </c>
      <c r="BB6710" t="s">
        <v>937</v>
      </c>
      <c r="BC6710">
        <v>256</v>
      </c>
      <c r="BD6710">
        <v>6080</v>
      </c>
      <c r="BE6710" t="s">
        <v>16055</v>
      </c>
      <c r="BF6710" t="s">
        <v>937</v>
      </c>
    </row>
    <row r="6711" spans="43:58" x14ac:dyDescent="0.2">
      <c r="AQ6711">
        <v>250</v>
      </c>
      <c r="AR6711">
        <v>6090</v>
      </c>
      <c r="AS6711" t="s">
        <v>36650</v>
      </c>
      <c r="AT6711" t="s">
        <v>937</v>
      </c>
      <c r="AU6711">
        <v>254</v>
      </c>
      <c r="AV6711">
        <v>6090</v>
      </c>
      <c r="AW6711" t="s">
        <v>29752</v>
      </c>
      <c r="AX6711" t="s">
        <v>937</v>
      </c>
      <c r="AY6711">
        <v>256</v>
      </c>
      <c r="AZ6711">
        <v>6090</v>
      </c>
      <c r="BA6711" t="s">
        <v>22904</v>
      </c>
      <c r="BB6711" t="s">
        <v>937</v>
      </c>
      <c r="BC6711">
        <v>256</v>
      </c>
      <c r="BD6711">
        <v>6090</v>
      </c>
      <c r="BE6711" t="s">
        <v>16056</v>
      </c>
      <c r="BF6711" t="s">
        <v>937</v>
      </c>
    </row>
    <row r="6712" spans="43:58" x14ac:dyDescent="0.2">
      <c r="AQ6712">
        <v>250</v>
      </c>
      <c r="AR6712">
        <v>6100</v>
      </c>
      <c r="AS6712" t="s">
        <v>36651</v>
      </c>
      <c r="AT6712" t="s">
        <v>937</v>
      </c>
      <c r="AU6712">
        <v>254</v>
      </c>
      <c r="AV6712">
        <v>6100</v>
      </c>
      <c r="AW6712" t="s">
        <v>29753</v>
      </c>
      <c r="AX6712" t="s">
        <v>937</v>
      </c>
      <c r="AY6712">
        <v>256</v>
      </c>
      <c r="AZ6712">
        <v>6100</v>
      </c>
      <c r="BA6712" t="s">
        <v>22905</v>
      </c>
      <c r="BB6712" t="s">
        <v>937</v>
      </c>
      <c r="BC6712">
        <v>256</v>
      </c>
      <c r="BD6712">
        <v>6100</v>
      </c>
      <c r="BE6712" t="s">
        <v>16057</v>
      </c>
      <c r="BF6712" t="s">
        <v>937</v>
      </c>
    </row>
    <row r="6713" spans="43:58" x14ac:dyDescent="0.2">
      <c r="AQ6713">
        <v>250</v>
      </c>
      <c r="AR6713">
        <v>6101</v>
      </c>
      <c r="AS6713" t="s">
        <v>36652</v>
      </c>
      <c r="AT6713" t="s">
        <v>937</v>
      </c>
      <c r="AU6713">
        <v>254</v>
      </c>
      <c r="AV6713">
        <v>6101</v>
      </c>
      <c r="AW6713" t="s">
        <v>29754</v>
      </c>
      <c r="AX6713" t="s">
        <v>937</v>
      </c>
      <c r="AY6713">
        <v>256</v>
      </c>
      <c r="AZ6713">
        <v>6101</v>
      </c>
      <c r="BA6713" t="s">
        <v>22906</v>
      </c>
      <c r="BB6713" t="s">
        <v>937</v>
      </c>
      <c r="BC6713">
        <v>256</v>
      </c>
      <c r="BD6713">
        <v>6101</v>
      </c>
      <c r="BE6713" t="s">
        <v>16058</v>
      </c>
      <c r="BF6713" t="s">
        <v>937</v>
      </c>
    </row>
    <row r="6714" spans="43:58" x14ac:dyDescent="0.2">
      <c r="AQ6714">
        <v>250</v>
      </c>
      <c r="AR6714">
        <v>6110</v>
      </c>
      <c r="AS6714" t="s">
        <v>36653</v>
      </c>
      <c r="AT6714" t="s">
        <v>937</v>
      </c>
      <c r="AU6714">
        <v>254</v>
      </c>
      <c r="AV6714">
        <v>6110</v>
      </c>
      <c r="AW6714" t="s">
        <v>29755</v>
      </c>
      <c r="AX6714" t="s">
        <v>937</v>
      </c>
      <c r="AY6714">
        <v>256</v>
      </c>
      <c r="AZ6714">
        <v>6110</v>
      </c>
      <c r="BA6714" t="s">
        <v>22907</v>
      </c>
      <c r="BB6714" t="s">
        <v>937</v>
      </c>
      <c r="BC6714">
        <v>256</v>
      </c>
      <c r="BD6714">
        <v>6110</v>
      </c>
      <c r="BE6714" t="s">
        <v>16059</v>
      </c>
      <c r="BF6714" t="s">
        <v>937</v>
      </c>
    </row>
    <row r="6715" spans="43:58" x14ac:dyDescent="0.2">
      <c r="AQ6715">
        <v>250</v>
      </c>
      <c r="AR6715">
        <v>6130</v>
      </c>
      <c r="AS6715" t="s">
        <v>36654</v>
      </c>
      <c r="AT6715" t="s">
        <v>937</v>
      </c>
      <c r="AU6715">
        <v>254</v>
      </c>
      <c r="AV6715">
        <v>6130</v>
      </c>
      <c r="AW6715" t="s">
        <v>29756</v>
      </c>
      <c r="AX6715" t="s">
        <v>937</v>
      </c>
      <c r="AY6715">
        <v>256</v>
      </c>
      <c r="AZ6715">
        <v>6130</v>
      </c>
      <c r="BA6715" t="s">
        <v>22908</v>
      </c>
      <c r="BB6715" t="s">
        <v>937</v>
      </c>
      <c r="BC6715">
        <v>256</v>
      </c>
      <c r="BD6715">
        <v>6130</v>
      </c>
      <c r="BE6715" t="s">
        <v>16060</v>
      </c>
      <c r="BF6715" t="s">
        <v>937</v>
      </c>
    </row>
    <row r="6716" spans="43:58" x14ac:dyDescent="0.2">
      <c r="AQ6716">
        <v>250</v>
      </c>
      <c r="AR6716">
        <v>6131</v>
      </c>
      <c r="AS6716" t="s">
        <v>36655</v>
      </c>
      <c r="AT6716" t="s">
        <v>937</v>
      </c>
      <c r="AU6716">
        <v>254</v>
      </c>
      <c r="AV6716">
        <v>6131</v>
      </c>
      <c r="AW6716" t="s">
        <v>29757</v>
      </c>
      <c r="AX6716" t="s">
        <v>937</v>
      </c>
      <c r="AY6716">
        <v>256</v>
      </c>
      <c r="AZ6716">
        <v>6131</v>
      </c>
      <c r="BA6716" t="s">
        <v>22909</v>
      </c>
      <c r="BB6716" t="s">
        <v>937</v>
      </c>
      <c r="BC6716">
        <v>256</v>
      </c>
      <c r="BD6716">
        <v>6131</v>
      </c>
      <c r="BE6716" t="s">
        <v>16061</v>
      </c>
      <c r="BF6716" t="s">
        <v>937</v>
      </c>
    </row>
    <row r="6717" spans="43:58" x14ac:dyDescent="0.2">
      <c r="AQ6717">
        <v>250</v>
      </c>
      <c r="AR6717">
        <v>6140</v>
      </c>
      <c r="AS6717" t="s">
        <v>36656</v>
      </c>
      <c r="AT6717" t="s">
        <v>937</v>
      </c>
      <c r="AU6717">
        <v>254</v>
      </c>
      <c r="AV6717">
        <v>6140</v>
      </c>
      <c r="AW6717" t="s">
        <v>29758</v>
      </c>
      <c r="AX6717" t="s">
        <v>937</v>
      </c>
      <c r="AY6717">
        <v>256</v>
      </c>
      <c r="AZ6717">
        <v>6140</v>
      </c>
      <c r="BA6717" t="s">
        <v>22910</v>
      </c>
      <c r="BB6717" t="s">
        <v>937</v>
      </c>
      <c r="BC6717">
        <v>256</v>
      </c>
      <c r="BD6717">
        <v>6140</v>
      </c>
      <c r="BE6717" t="s">
        <v>16062</v>
      </c>
      <c r="BF6717" t="s">
        <v>937</v>
      </c>
    </row>
    <row r="6718" spans="43:58" x14ac:dyDescent="0.2">
      <c r="AQ6718">
        <v>250</v>
      </c>
      <c r="AR6718">
        <v>6150</v>
      </c>
      <c r="AS6718" t="s">
        <v>36657</v>
      </c>
      <c r="AT6718" t="s">
        <v>937</v>
      </c>
      <c r="AU6718">
        <v>254</v>
      </c>
      <c r="AV6718">
        <v>6150</v>
      </c>
      <c r="AW6718" t="s">
        <v>29759</v>
      </c>
      <c r="AX6718" t="s">
        <v>937</v>
      </c>
      <c r="AY6718">
        <v>256</v>
      </c>
      <c r="AZ6718">
        <v>6150</v>
      </c>
      <c r="BA6718" t="s">
        <v>22911</v>
      </c>
      <c r="BB6718" t="s">
        <v>937</v>
      </c>
      <c r="BC6718">
        <v>256</v>
      </c>
      <c r="BD6718">
        <v>6150</v>
      </c>
      <c r="BE6718" t="s">
        <v>16063</v>
      </c>
      <c r="BF6718" t="s">
        <v>937</v>
      </c>
    </row>
    <row r="6719" spans="43:58" x14ac:dyDescent="0.2">
      <c r="AQ6719">
        <v>250</v>
      </c>
      <c r="AR6719">
        <v>6160</v>
      </c>
      <c r="AS6719" t="s">
        <v>36658</v>
      </c>
      <c r="AT6719" t="s">
        <v>937</v>
      </c>
      <c r="AU6719">
        <v>254</v>
      </c>
      <c r="AV6719">
        <v>6160</v>
      </c>
      <c r="AW6719" t="s">
        <v>29760</v>
      </c>
      <c r="AX6719" t="s">
        <v>937</v>
      </c>
      <c r="AY6719">
        <v>256</v>
      </c>
      <c r="AZ6719">
        <v>6160</v>
      </c>
      <c r="BA6719" t="s">
        <v>22912</v>
      </c>
      <c r="BB6719" t="s">
        <v>937</v>
      </c>
      <c r="BC6719">
        <v>256</v>
      </c>
      <c r="BD6719">
        <v>6160</v>
      </c>
      <c r="BE6719" t="s">
        <v>16064</v>
      </c>
      <c r="BF6719" t="s">
        <v>937</v>
      </c>
    </row>
    <row r="6720" spans="43:58" x14ac:dyDescent="0.2">
      <c r="AQ6720">
        <v>250</v>
      </c>
      <c r="AR6720">
        <v>6170</v>
      </c>
      <c r="AS6720" t="s">
        <v>36659</v>
      </c>
      <c r="AT6720" t="s">
        <v>937</v>
      </c>
      <c r="AU6720">
        <v>254</v>
      </c>
      <c r="AV6720">
        <v>6170</v>
      </c>
      <c r="AW6720" t="s">
        <v>29761</v>
      </c>
      <c r="AX6720" t="s">
        <v>937</v>
      </c>
      <c r="AY6720">
        <v>256</v>
      </c>
      <c r="AZ6720">
        <v>6170</v>
      </c>
      <c r="BA6720" t="s">
        <v>22913</v>
      </c>
      <c r="BB6720" t="s">
        <v>937</v>
      </c>
      <c r="BC6720">
        <v>256</v>
      </c>
      <c r="BD6720">
        <v>6170</v>
      </c>
      <c r="BE6720" t="s">
        <v>16065</v>
      </c>
      <c r="BF6720" t="s">
        <v>937</v>
      </c>
    </row>
    <row r="6721" spans="43:58" x14ac:dyDescent="0.2">
      <c r="AQ6721">
        <v>250</v>
      </c>
      <c r="AR6721">
        <v>6180</v>
      </c>
      <c r="AS6721" t="s">
        <v>36660</v>
      </c>
      <c r="AT6721" t="s">
        <v>937</v>
      </c>
      <c r="AU6721">
        <v>254</v>
      </c>
      <c r="AV6721">
        <v>6180</v>
      </c>
      <c r="AW6721" t="s">
        <v>29762</v>
      </c>
      <c r="AX6721" t="s">
        <v>937</v>
      </c>
      <c r="AY6721">
        <v>256</v>
      </c>
      <c r="AZ6721">
        <v>6180</v>
      </c>
      <c r="BA6721" t="s">
        <v>22914</v>
      </c>
      <c r="BB6721" t="s">
        <v>937</v>
      </c>
      <c r="BC6721">
        <v>256</v>
      </c>
      <c r="BD6721">
        <v>6180</v>
      </c>
      <c r="BE6721" t="s">
        <v>16066</v>
      </c>
      <c r="BF6721" t="s">
        <v>937</v>
      </c>
    </row>
    <row r="6722" spans="43:58" x14ac:dyDescent="0.2">
      <c r="AQ6722">
        <v>250</v>
      </c>
      <c r="AR6722">
        <v>6190</v>
      </c>
      <c r="AS6722" t="s">
        <v>36661</v>
      </c>
      <c r="AT6722" t="s">
        <v>937</v>
      </c>
      <c r="AU6722">
        <v>254</v>
      </c>
      <c r="AV6722">
        <v>6190</v>
      </c>
      <c r="AW6722" t="s">
        <v>29763</v>
      </c>
      <c r="AX6722" t="s">
        <v>937</v>
      </c>
      <c r="AY6722">
        <v>256</v>
      </c>
      <c r="AZ6722">
        <v>6190</v>
      </c>
      <c r="BA6722" t="s">
        <v>22915</v>
      </c>
      <c r="BB6722" t="s">
        <v>937</v>
      </c>
      <c r="BC6722">
        <v>256</v>
      </c>
      <c r="BD6722">
        <v>6190</v>
      </c>
      <c r="BE6722" t="s">
        <v>16067</v>
      </c>
      <c r="BF6722" t="s">
        <v>937</v>
      </c>
    </row>
    <row r="6723" spans="43:58" x14ac:dyDescent="0.2">
      <c r="AQ6723">
        <v>250</v>
      </c>
      <c r="AR6723">
        <v>6200</v>
      </c>
      <c r="AS6723" t="s">
        <v>36662</v>
      </c>
      <c r="AT6723" t="s">
        <v>937</v>
      </c>
      <c r="AU6723">
        <v>254</v>
      </c>
      <c r="AV6723">
        <v>6200</v>
      </c>
      <c r="AW6723" t="s">
        <v>29764</v>
      </c>
      <c r="AX6723" t="s">
        <v>937</v>
      </c>
      <c r="AY6723">
        <v>256</v>
      </c>
      <c r="AZ6723">
        <v>6200</v>
      </c>
      <c r="BA6723" t="s">
        <v>22916</v>
      </c>
      <c r="BB6723" t="s">
        <v>937</v>
      </c>
      <c r="BC6723">
        <v>256</v>
      </c>
      <c r="BD6723">
        <v>6200</v>
      </c>
      <c r="BE6723" t="s">
        <v>16068</v>
      </c>
      <c r="BF6723" t="s">
        <v>937</v>
      </c>
    </row>
    <row r="6724" spans="43:58" x14ac:dyDescent="0.2">
      <c r="AQ6724">
        <v>250</v>
      </c>
      <c r="AR6724">
        <v>6210</v>
      </c>
      <c r="AS6724" t="s">
        <v>36663</v>
      </c>
      <c r="AT6724" t="s">
        <v>936</v>
      </c>
      <c r="AU6724">
        <v>254</v>
      </c>
      <c r="AV6724">
        <v>6210</v>
      </c>
      <c r="AW6724" t="s">
        <v>29765</v>
      </c>
      <c r="AX6724" t="s">
        <v>936</v>
      </c>
      <c r="AY6724">
        <v>256</v>
      </c>
      <c r="AZ6724">
        <v>6210</v>
      </c>
      <c r="BA6724" t="s">
        <v>22917</v>
      </c>
      <c r="BB6724" t="s">
        <v>936</v>
      </c>
      <c r="BC6724">
        <v>256</v>
      </c>
      <c r="BD6724">
        <v>6210</v>
      </c>
      <c r="BE6724" t="s">
        <v>16069</v>
      </c>
      <c r="BF6724" t="s">
        <v>936</v>
      </c>
    </row>
    <row r="6725" spans="43:58" x14ac:dyDescent="0.2">
      <c r="AQ6725">
        <v>250</v>
      </c>
      <c r="AR6725">
        <v>6240</v>
      </c>
      <c r="AS6725" t="s">
        <v>36664</v>
      </c>
      <c r="AT6725" t="s">
        <v>937</v>
      </c>
      <c r="AU6725">
        <v>254</v>
      </c>
      <c r="AV6725">
        <v>6240</v>
      </c>
      <c r="AW6725" t="s">
        <v>29766</v>
      </c>
      <c r="AX6725" t="s">
        <v>937</v>
      </c>
      <c r="AY6725">
        <v>256</v>
      </c>
      <c r="AZ6725">
        <v>6240</v>
      </c>
      <c r="BA6725" t="s">
        <v>22918</v>
      </c>
      <c r="BB6725" t="s">
        <v>937</v>
      </c>
      <c r="BC6725">
        <v>256</v>
      </c>
      <c r="BD6725">
        <v>6240</v>
      </c>
      <c r="BE6725" t="s">
        <v>16070</v>
      </c>
      <c r="BF6725" t="s">
        <v>937</v>
      </c>
    </row>
    <row r="6726" spans="43:58" x14ac:dyDescent="0.2">
      <c r="AQ6726">
        <v>250</v>
      </c>
      <c r="AR6726">
        <v>6250</v>
      </c>
      <c r="AS6726" t="s">
        <v>36665</v>
      </c>
      <c r="AT6726" t="s">
        <v>937</v>
      </c>
      <c r="AU6726">
        <v>254</v>
      </c>
      <c r="AV6726">
        <v>6250</v>
      </c>
      <c r="AW6726" t="s">
        <v>29767</v>
      </c>
      <c r="AX6726" t="s">
        <v>937</v>
      </c>
      <c r="AY6726">
        <v>256</v>
      </c>
      <c r="AZ6726">
        <v>6250</v>
      </c>
      <c r="BA6726" t="s">
        <v>22919</v>
      </c>
      <c r="BB6726" t="s">
        <v>937</v>
      </c>
      <c r="BC6726">
        <v>256</v>
      </c>
      <c r="BD6726">
        <v>6250</v>
      </c>
      <c r="BE6726" t="s">
        <v>16071</v>
      </c>
      <c r="BF6726" t="s">
        <v>937</v>
      </c>
    </row>
    <row r="6727" spans="43:58" x14ac:dyDescent="0.2">
      <c r="AQ6727">
        <v>250</v>
      </c>
      <c r="AR6727">
        <v>6256</v>
      </c>
      <c r="AS6727" t="s">
        <v>36666</v>
      </c>
      <c r="AT6727" t="s">
        <v>937</v>
      </c>
      <c r="AU6727">
        <v>254</v>
      </c>
      <c r="AV6727">
        <v>6256</v>
      </c>
      <c r="AW6727" t="s">
        <v>29768</v>
      </c>
      <c r="AX6727" t="s">
        <v>937</v>
      </c>
      <c r="AY6727">
        <v>256</v>
      </c>
      <c r="AZ6727">
        <v>6256</v>
      </c>
      <c r="BA6727" t="s">
        <v>22920</v>
      </c>
      <c r="BB6727" t="s">
        <v>937</v>
      </c>
      <c r="BC6727">
        <v>256</v>
      </c>
      <c r="BD6727">
        <v>6256</v>
      </c>
      <c r="BE6727" t="s">
        <v>16072</v>
      </c>
      <c r="BF6727" t="s">
        <v>937</v>
      </c>
    </row>
    <row r="6728" spans="43:58" x14ac:dyDescent="0.2">
      <c r="AQ6728">
        <v>250</v>
      </c>
      <c r="AR6728">
        <v>6260</v>
      </c>
      <c r="AS6728" t="s">
        <v>36667</v>
      </c>
      <c r="AT6728" t="s">
        <v>937</v>
      </c>
      <c r="AU6728">
        <v>254</v>
      </c>
      <c r="AV6728">
        <v>6260</v>
      </c>
      <c r="AW6728" t="s">
        <v>29769</v>
      </c>
      <c r="AX6728" t="s">
        <v>937</v>
      </c>
      <c r="AY6728">
        <v>256</v>
      </c>
      <c r="AZ6728">
        <v>6260</v>
      </c>
      <c r="BA6728" t="s">
        <v>22921</v>
      </c>
      <c r="BB6728" t="s">
        <v>937</v>
      </c>
      <c r="BC6728">
        <v>256</v>
      </c>
      <c r="BD6728">
        <v>6260</v>
      </c>
      <c r="BE6728" t="s">
        <v>16073</v>
      </c>
      <c r="BF6728" t="s">
        <v>937</v>
      </c>
    </row>
    <row r="6729" spans="43:58" x14ac:dyDescent="0.2">
      <c r="AQ6729">
        <v>250</v>
      </c>
      <c r="AR6729">
        <v>6270</v>
      </c>
      <c r="AS6729" t="s">
        <v>36668</v>
      </c>
      <c r="AT6729" t="s">
        <v>937</v>
      </c>
      <c r="AU6729">
        <v>254</v>
      </c>
      <c r="AV6729">
        <v>6270</v>
      </c>
      <c r="AW6729" t="s">
        <v>29770</v>
      </c>
      <c r="AX6729" t="s">
        <v>937</v>
      </c>
      <c r="AY6729">
        <v>256</v>
      </c>
      <c r="AZ6729">
        <v>6270</v>
      </c>
      <c r="BA6729" t="s">
        <v>22922</v>
      </c>
      <c r="BB6729" t="s">
        <v>937</v>
      </c>
      <c r="BC6729">
        <v>256</v>
      </c>
      <c r="BD6729">
        <v>6270</v>
      </c>
      <c r="BE6729" t="s">
        <v>16074</v>
      </c>
      <c r="BF6729" t="s">
        <v>937</v>
      </c>
    </row>
    <row r="6730" spans="43:58" x14ac:dyDescent="0.2">
      <c r="AQ6730">
        <v>250</v>
      </c>
      <c r="AR6730">
        <v>6280</v>
      </c>
      <c r="AS6730" t="s">
        <v>36669</v>
      </c>
      <c r="AT6730" t="s">
        <v>937</v>
      </c>
      <c r="AU6730">
        <v>254</v>
      </c>
      <c r="AV6730">
        <v>6280</v>
      </c>
      <c r="AW6730" t="s">
        <v>29771</v>
      </c>
      <c r="AX6730" t="s">
        <v>937</v>
      </c>
      <c r="AY6730">
        <v>256</v>
      </c>
      <c r="AZ6730">
        <v>6280</v>
      </c>
      <c r="BA6730" t="s">
        <v>22923</v>
      </c>
      <c r="BB6730" t="s">
        <v>937</v>
      </c>
      <c r="BC6730">
        <v>256</v>
      </c>
      <c r="BD6730">
        <v>6280</v>
      </c>
      <c r="BE6730" t="s">
        <v>16075</v>
      </c>
      <c r="BF6730" t="s">
        <v>937</v>
      </c>
    </row>
    <row r="6731" spans="43:58" x14ac:dyDescent="0.2">
      <c r="AQ6731">
        <v>250</v>
      </c>
      <c r="AR6731">
        <v>6290</v>
      </c>
      <c r="AS6731" t="s">
        <v>36670</v>
      </c>
      <c r="AT6731" t="s">
        <v>937</v>
      </c>
      <c r="AU6731">
        <v>254</v>
      </c>
      <c r="AV6731">
        <v>6290</v>
      </c>
      <c r="AW6731" t="s">
        <v>29772</v>
      </c>
      <c r="AX6731" t="s">
        <v>937</v>
      </c>
      <c r="AY6731">
        <v>256</v>
      </c>
      <c r="AZ6731">
        <v>6290</v>
      </c>
      <c r="BA6731" t="s">
        <v>22924</v>
      </c>
      <c r="BB6731" t="s">
        <v>937</v>
      </c>
      <c r="BC6731">
        <v>256</v>
      </c>
      <c r="BD6731">
        <v>6290</v>
      </c>
      <c r="BE6731" t="s">
        <v>16076</v>
      </c>
      <c r="BF6731" t="s">
        <v>937</v>
      </c>
    </row>
    <row r="6732" spans="43:58" x14ac:dyDescent="0.2">
      <c r="AQ6732">
        <v>250</v>
      </c>
      <c r="AR6732">
        <v>6300</v>
      </c>
      <c r="AS6732" t="s">
        <v>36671</v>
      </c>
      <c r="AT6732" t="s">
        <v>936</v>
      </c>
      <c r="AU6732">
        <v>254</v>
      </c>
      <c r="AV6732">
        <v>6300</v>
      </c>
      <c r="AW6732" t="s">
        <v>29773</v>
      </c>
      <c r="AX6732" t="s">
        <v>936</v>
      </c>
      <c r="AY6732">
        <v>256</v>
      </c>
      <c r="AZ6732">
        <v>6300</v>
      </c>
      <c r="BA6732" t="s">
        <v>22925</v>
      </c>
      <c r="BB6732" t="s">
        <v>936</v>
      </c>
      <c r="BC6732">
        <v>256</v>
      </c>
      <c r="BD6732">
        <v>6300</v>
      </c>
      <c r="BE6732" t="s">
        <v>16077</v>
      </c>
      <c r="BF6732" t="s">
        <v>936</v>
      </c>
    </row>
    <row r="6733" spans="43:58" x14ac:dyDescent="0.2">
      <c r="AQ6733">
        <v>250</v>
      </c>
      <c r="AR6733">
        <v>6310</v>
      </c>
      <c r="AS6733" t="s">
        <v>36672</v>
      </c>
      <c r="AT6733" t="s">
        <v>937</v>
      </c>
      <c r="AU6733">
        <v>254</v>
      </c>
      <c r="AV6733">
        <v>6310</v>
      </c>
      <c r="AW6733" t="s">
        <v>29774</v>
      </c>
      <c r="AX6733" t="s">
        <v>937</v>
      </c>
      <c r="AY6733">
        <v>256</v>
      </c>
      <c r="AZ6733">
        <v>6310</v>
      </c>
      <c r="BA6733" t="s">
        <v>22926</v>
      </c>
      <c r="BB6733" t="s">
        <v>937</v>
      </c>
      <c r="BC6733">
        <v>256</v>
      </c>
      <c r="BD6733">
        <v>6310</v>
      </c>
      <c r="BE6733" t="s">
        <v>16078</v>
      </c>
      <c r="BF6733" t="s">
        <v>937</v>
      </c>
    </row>
    <row r="6734" spans="43:58" x14ac:dyDescent="0.2">
      <c r="AQ6734">
        <v>250</v>
      </c>
      <c r="AR6734">
        <v>6320</v>
      </c>
      <c r="AS6734" t="s">
        <v>36673</v>
      </c>
      <c r="AT6734" t="s">
        <v>937</v>
      </c>
      <c r="AU6734">
        <v>254</v>
      </c>
      <c r="AV6734">
        <v>6320</v>
      </c>
      <c r="AW6734" t="s">
        <v>29775</v>
      </c>
      <c r="AX6734" t="s">
        <v>937</v>
      </c>
      <c r="AY6734">
        <v>256</v>
      </c>
      <c r="AZ6734">
        <v>6320</v>
      </c>
      <c r="BA6734" t="s">
        <v>22927</v>
      </c>
      <c r="BB6734" t="s">
        <v>937</v>
      </c>
      <c r="BC6734">
        <v>256</v>
      </c>
      <c r="BD6734">
        <v>6320</v>
      </c>
      <c r="BE6734" t="s">
        <v>16079</v>
      </c>
      <c r="BF6734" t="s">
        <v>937</v>
      </c>
    </row>
    <row r="6735" spans="43:58" x14ac:dyDescent="0.2">
      <c r="AQ6735">
        <v>250</v>
      </c>
      <c r="AR6735">
        <v>6330</v>
      </c>
      <c r="AS6735" t="s">
        <v>36674</v>
      </c>
      <c r="AT6735" t="s">
        <v>937</v>
      </c>
      <c r="AU6735">
        <v>254</v>
      </c>
      <c r="AV6735">
        <v>6330</v>
      </c>
      <c r="AW6735" t="s">
        <v>29776</v>
      </c>
      <c r="AX6735" t="s">
        <v>937</v>
      </c>
      <c r="AY6735">
        <v>256</v>
      </c>
      <c r="AZ6735">
        <v>6330</v>
      </c>
      <c r="BA6735" t="s">
        <v>22928</v>
      </c>
      <c r="BB6735" t="s">
        <v>937</v>
      </c>
      <c r="BC6735">
        <v>256</v>
      </c>
      <c r="BD6735">
        <v>6330</v>
      </c>
      <c r="BE6735" t="s">
        <v>16080</v>
      </c>
      <c r="BF6735" t="s">
        <v>937</v>
      </c>
    </row>
    <row r="6736" spans="43:58" x14ac:dyDescent="0.2">
      <c r="AQ6736">
        <v>250</v>
      </c>
      <c r="AR6736">
        <v>6340</v>
      </c>
      <c r="AS6736" t="s">
        <v>36675</v>
      </c>
      <c r="AT6736" t="s">
        <v>937</v>
      </c>
      <c r="AU6736">
        <v>254</v>
      </c>
      <c r="AV6736">
        <v>6340</v>
      </c>
      <c r="AW6736" t="s">
        <v>29777</v>
      </c>
      <c r="AX6736" t="s">
        <v>937</v>
      </c>
      <c r="AY6736">
        <v>256</v>
      </c>
      <c r="AZ6736">
        <v>6340</v>
      </c>
      <c r="BA6736" t="s">
        <v>22929</v>
      </c>
      <c r="BB6736" t="s">
        <v>937</v>
      </c>
      <c r="BC6736">
        <v>256</v>
      </c>
      <c r="BD6736">
        <v>6340</v>
      </c>
      <c r="BE6736" t="s">
        <v>16081</v>
      </c>
      <c r="BF6736" t="s">
        <v>937</v>
      </c>
    </row>
    <row r="6737" spans="43:58" x14ac:dyDescent="0.2">
      <c r="AQ6737">
        <v>250</v>
      </c>
      <c r="AR6737">
        <v>6350</v>
      </c>
      <c r="AS6737" t="s">
        <v>36676</v>
      </c>
      <c r="AT6737" t="s">
        <v>937</v>
      </c>
      <c r="AU6737">
        <v>254</v>
      </c>
      <c r="AV6737">
        <v>6350</v>
      </c>
      <c r="AW6737" t="s">
        <v>29778</v>
      </c>
      <c r="AX6737" t="s">
        <v>937</v>
      </c>
      <c r="AY6737">
        <v>256</v>
      </c>
      <c r="AZ6737">
        <v>6350</v>
      </c>
      <c r="BA6737" t="s">
        <v>22930</v>
      </c>
      <c r="BB6737" t="s">
        <v>937</v>
      </c>
      <c r="BC6737">
        <v>256</v>
      </c>
      <c r="BD6737">
        <v>6350</v>
      </c>
      <c r="BE6737" t="s">
        <v>16082</v>
      </c>
      <c r="BF6737" t="s">
        <v>937</v>
      </c>
    </row>
    <row r="6738" spans="43:58" x14ac:dyDescent="0.2">
      <c r="AQ6738">
        <v>250</v>
      </c>
      <c r="AR6738">
        <v>6360</v>
      </c>
      <c r="AS6738" t="s">
        <v>36677</v>
      </c>
      <c r="AT6738" t="s">
        <v>938</v>
      </c>
      <c r="AU6738">
        <v>254</v>
      </c>
      <c r="AV6738">
        <v>6360</v>
      </c>
      <c r="AW6738" t="s">
        <v>29779</v>
      </c>
      <c r="AX6738" t="s">
        <v>938</v>
      </c>
      <c r="AY6738">
        <v>256</v>
      </c>
      <c r="AZ6738">
        <v>6360</v>
      </c>
      <c r="BA6738" t="s">
        <v>22931</v>
      </c>
      <c r="BB6738" t="s">
        <v>938</v>
      </c>
      <c r="BC6738">
        <v>256</v>
      </c>
      <c r="BD6738">
        <v>6360</v>
      </c>
      <c r="BE6738" t="s">
        <v>16083</v>
      </c>
      <c r="BF6738" t="s">
        <v>938</v>
      </c>
    </row>
    <row r="6739" spans="43:58" x14ac:dyDescent="0.2">
      <c r="AQ6739">
        <v>250</v>
      </c>
      <c r="AR6739">
        <v>7205</v>
      </c>
      <c r="AS6739" t="s">
        <v>36678</v>
      </c>
      <c r="AT6739" t="s">
        <v>937</v>
      </c>
      <c r="AU6739">
        <v>254</v>
      </c>
      <c r="AV6739">
        <v>7205</v>
      </c>
      <c r="AW6739" t="s">
        <v>29780</v>
      </c>
      <c r="AX6739" t="s">
        <v>937</v>
      </c>
      <c r="AY6739">
        <v>256</v>
      </c>
      <c r="AZ6739">
        <v>7205</v>
      </c>
      <c r="BA6739" t="s">
        <v>22932</v>
      </c>
      <c r="BB6739" t="s">
        <v>937</v>
      </c>
      <c r="BC6739">
        <v>256</v>
      </c>
      <c r="BD6739">
        <v>7205</v>
      </c>
      <c r="BE6739" t="s">
        <v>16084</v>
      </c>
      <c r="BF6739" t="s">
        <v>937</v>
      </c>
    </row>
    <row r="6740" spans="43:58" x14ac:dyDescent="0.2">
      <c r="AQ6740">
        <v>250</v>
      </c>
      <c r="AR6740">
        <v>7206</v>
      </c>
      <c r="AS6740" t="s">
        <v>36679</v>
      </c>
      <c r="AT6740" t="s">
        <v>937</v>
      </c>
      <c r="AU6740">
        <v>254</v>
      </c>
      <c r="AV6740">
        <v>7206</v>
      </c>
      <c r="AW6740" t="s">
        <v>29781</v>
      </c>
      <c r="AX6740" t="s">
        <v>937</v>
      </c>
      <c r="AY6740">
        <v>256</v>
      </c>
      <c r="AZ6740">
        <v>7206</v>
      </c>
      <c r="BA6740" t="s">
        <v>22933</v>
      </c>
      <c r="BB6740" t="s">
        <v>937</v>
      </c>
      <c r="BC6740">
        <v>256</v>
      </c>
      <c r="BD6740">
        <v>7206</v>
      </c>
      <c r="BE6740" t="s">
        <v>16085</v>
      </c>
      <c r="BF6740" t="s">
        <v>937</v>
      </c>
    </row>
    <row r="6741" spans="43:58" x14ac:dyDescent="0.2">
      <c r="AQ6741">
        <v>250</v>
      </c>
      <c r="AR6741">
        <v>7207</v>
      </c>
      <c r="AS6741" t="s">
        <v>36680</v>
      </c>
      <c r="AT6741" t="s">
        <v>937</v>
      </c>
      <c r="AU6741">
        <v>254</v>
      </c>
      <c r="AV6741">
        <v>7207</v>
      </c>
      <c r="AW6741" t="s">
        <v>29782</v>
      </c>
      <c r="AX6741" t="s">
        <v>937</v>
      </c>
      <c r="AY6741">
        <v>256</v>
      </c>
      <c r="AZ6741">
        <v>7207</v>
      </c>
      <c r="BA6741" t="s">
        <v>22934</v>
      </c>
      <c r="BB6741" t="s">
        <v>937</v>
      </c>
      <c r="BC6741">
        <v>256</v>
      </c>
      <c r="BD6741">
        <v>7207</v>
      </c>
      <c r="BE6741" t="s">
        <v>16086</v>
      </c>
      <c r="BF6741" t="s">
        <v>937</v>
      </c>
    </row>
    <row r="6742" spans="43:58" x14ac:dyDescent="0.2">
      <c r="AQ6742">
        <v>250</v>
      </c>
      <c r="AR6742">
        <v>7210</v>
      </c>
      <c r="AS6742" t="s">
        <v>36681</v>
      </c>
      <c r="AT6742" t="s">
        <v>938</v>
      </c>
      <c r="AU6742">
        <v>254</v>
      </c>
      <c r="AV6742">
        <v>7210</v>
      </c>
      <c r="AW6742" t="s">
        <v>29783</v>
      </c>
      <c r="AX6742" t="s">
        <v>938</v>
      </c>
      <c r="AY6742">
        <v>256</v>
      </c>
      <c r="AZ6742">
        <v>7210</v>
      </c>
      <c r="BA6742" t="s">
        <v>22935</v>
      </c>
      <c r="BB6742" t="s">
        <v>938</v>
      </c>
      <c r="BC6742">
        <v>256</v>
      </c>
      <c r="BD6742">
        <v>7210</v>
      </c>
      <c r="BE6742" t="s">
        <v>16087</v>
      </c>
      <c r="BF6742" t="s">
        <v>938</v>
      </c>
    </row>
    <row r="6743" spans="43:58" x14ac:dyDescent="0.2">
      <c r="AQ6743">
        <v>250</v>
      </c>
      <c r="AR6743">
        <v>8073</v>
      </c>
      <c r="AS6743" t="s">
        <v>36682</v>
      </c>
      <c r="AT6743" t="s">
        <v>937</v>
      </c>
      <c r="AU6743">
        <v>254</v>
      </c>
      <c r="AV6743">
        <v>8073</v>
      </c>
      <c r="AW6743" t="s">
        <v>29784</v>
      </c>
      <c r="AX6743" t="s">
        <v>937</v>
      </c>
      <c r="AY6743">
        <v>256</v>
      </c>
      <c r="AZ6743">
        <v>8073</v>
      </c>
      <c r="BA6743" t="s">
        <v>22936</v>
      </c>
      <c r="BB6743" t="s">
        <v>937</v>
      </c>
      <c r="BC6743">
        <v>256</v>
      </c>
      <c r="BD6743">
        <v>8073</v>
      </c>
      <c r="BE6743" t="s">
        <v>16088</v>
      </c>
      <c r="BF6743" t="s">
        <v>937</v>
      </c>
    </row>
    <row r="6744" spans="43:58" x14ac:dyDescent="0.2">
      <c r="AQ6744">
        <v>250</v>
      </c>
      <c r="AR6744">
        <v>8074</v>
      </c>
      <c r="AS6744" t="s">
        <v>36683</v>
      </c>
      <c r="AT6744" t="s">
        <v>937</v>
      </c>
      <c r="AU6744">
        <v>254</v>
      </c>
      <c r="AV6744">
        <v>8074</v>
      </c>
      <c r="AW6744" t="s">
        <v>29785</v>
      </c>
      <c r="AX6744" t="s">
        <v>937</v>
      </c>
      <c r="AY6744">
        <v>256</v>
      </c>
      <c r="AZ6744">
        <v>8074</v>
      </c>
      <c r="BA6744" t="s">
        <v>22937</v>
      </c>
      <c r="BB6744" t="s">
        <v>937</v>
      </c>
      <c r="BC6744">
        <v>256</v>
      </c>
      <c r="BD6744">
        <v>8074</v>
      </c>
      <c r="BE6744" t="s">
        <v>16089</v>
      </c>
      <c r="BF6744" t="s">
        <v>937</v>
      </c>
    </row>
    <row r="6745" spans="43:58" x14ac:dyDescent="0.2">
      <c r="AQ6745">
        <v>250</v>
      </c>
      <c r="AR6745">
        <v>8075</v>
      </c>
      <c r="AS6745" t="s">
        <v>36684</v>
      </c>
      <c r="AT6745" t="s">
        <v>937</v>
      </c>
      <c r="AU6745">
        <v>254</v>
      </c>
      <c r="AV6745">
        <v>8075</v>
      </c>
      <c r="AW6745" t="s">
        <v>29786</v>
      </c>
      <c r="AX6745" t="s">
        <v>937</v>
      </c>
      <c r="AY6745">
        <v>256</v>
      </c>
      <c r="AZ6745">
        <v>8075</v>
      </c>
      <c r="BA6745" t="s">
        <v>22938</v>
      </c>
      <c r="BB6745" t="s">
        <v>937</v>
      </c>
      <c r="BC6745">
        <v>256</v>
      </c>
      <c r="BD6745">
        <v>8075</v>
      </c>
      <c r="BE6745" t="s">
        <v>16090</v>
      </c>
      <c r="BF6745" t="s">
        <v>937</v>
      </c>
    </row>
    <row r="6746" spans="43:58" x14ac:dyDescent="0.2">
      <c r="AQ6746">
        <v>250</v>
      </c>
      <c r="AR6746">
        <v>8076</v>
      </c>
      <c r="AS6746" t="s">
        <v>36685</v>
      </c>
      <c r="AT6746" t="s">
        <v>937</v>
      </c>
      <c r="AU6746">
        <v>254</v>
      </c>
      <c r="AV6746">
        <v>8076</v>
      </c>
      <c r="AW6746" t="s">
        <v>29787</v>
      </c>
      <c r="AX6746" t="s">
        <v>937</v>
      </c>
      <c r="AY6746">
        <v>256</v>
      </c>
      <c r="AZ6746">
        <v>8076</v>
      </c>
      <c r="BA6746" t="s">
        <v>22939</v>
      </c>
      <c r="BB6746" t="s">
        <v>937</v>
      </c>
      <c r="BC6746">
        <v>256</v>
      </c>
      <c r="BD6746">
        <v>8076</v>
      </c>
      <c r="BE6746" t="s">
        <v>16091</v>
      </c>
      <c r="BF6746" t="s">
        <v>937</v>
      </c>
    </row>
    <row r="6747" spans="43:58" x14ac:dyDescent="0.2">
      <c r="AQ6747">
        <v>250</v>
      </c>
      <c r="AR6747">
        <v>8077</v>
      </c>
      <c r="AS6747" t="s">
        <v>36686</v>
      </c>
      <c r="AT6747" t="s">
        <v>937</v>
      </c>
      <c r="AU6747">
        <v>254</v>
      </c>
      <c r="AV6747">
        <v>8077</v>
      </c>
      <c r="AW6747" t="s">
        <v>29788</v>
      </c>
      <c r="AX6747" t="s">
        <v>937</v>
      </c>
      <c r="AY6747">
        <v>256</v>
      </c>
      <c r="AZ6747">
        <v>8077</v>
      </c>
      <c r="BA6747" t="s">
        <v>22940</v>
      </c>
      <c r="BB6747" t="s">
        <v>937</v>
      </c>
      <c r="BC6747">
        <v>256</v>
      </c>
      <c r="BD6747">
        <v>8077</v>
      </c>
      <c r="BE6747" t="s">
        <v>16092</v>
      </c>
      <c r="BF6747" t="s">
        <v>937</v>
      </c>
    </row>
    <row r="6748" spans="43:58" x14ac:dyDescent="0.2">
      <c r="AQ6748">
        <v>250</v>
      </c>
      <c r="AR6748">
        <v>8078</v>
      </c>
      <c r="AS6748" t="s">
        <v>36687</v>
      </c>
      <c r="AT6748" t="s">
        <v>937</v>
      </c>
      <c r="AU6748">
        <v>254</v>
      </c>
      <c r="AV6748">
        <v>8078</v>
      </c>
      <c r="AW6748" t="s">
        <v>29789</v>
      </c>
      <c r="AX6748" t="s">
        <v>937</v>
      </c>
      <c r="AY6748">
        <v>256</v>
      </c>
      <c r="AZ6748">
        <v>8078</v>
      </c>
      <c r="BA6748" t="s">
        <v>22941</v>
      </c>
      <c r="BB6748" t="s">
        <v>937</v>
      </c>
      <c r="BC6748">
        <v>256</v>
      </c>
      <c r="BD6748">
        <v>8078</v>
      </c>
      <c r="BE6748" t="s">
        <v>16093</v>
      </c>
      <c r="BF6748" t="s">
        <v>937</v>
      </c>
    </row>
    <row r="6749" spans="43:58" x14ac:dyDescent="0.2">
      <c r="AQ6749">
        <v>250</v>
      </c>
      <c r="AR6749">
        <v>8079</v>
      </c>
      <c r="AS6749" t="s">
        <v>36688</v>
      </c>
      <c r="AT6749" t="s">
        <v>937</v>
      </c>
      <c r="AU6749">
        <v>254</v>
      </c>
      <c r="AV6749">
        <v>8079</v>
      </c>
      <c r="AW6749" t="s">
        <v>29790</v>
      </c>
      <c r="AX6749" t="s">
        <v>937</v>
      </c>
      <c r="AY6749">
        <v>256</v>
      </c>
      <c r="AZ6749">
        <v>8079</v>
      </c>
      <c r="BA6749" t="s">
        <v>22942</v>
      </c>
      <c r="BB6749" t="s">
        <v>937</v>
      </c>
      <c r="BC6749">
        <v>256</v>
      </c>
      <c r="BD6749">
        <v>8079</v>
      </c>
      <c r="BE6749" t="s">
        <v>16094</v>
      </c>
      <c r="BF6749" t="s">
        <v>937</v>
      </c>
    </row>
    <row r="6750" spans="43:58" x14ac:dyDescent="0.2">
      <c r="AQ6750">
        <v>250</v>
      </c>
      <c r="AR6750">
        <v>8080</v>
      </c>
      <c r="AS6750" t="s">
        <v>36689</v>
      </c>
      <c r="AT6750" t="s">
        <v>937</v>
      </c>
      <c r="AU6750">
        <v>254</v>
      </c>
      <c r="AV6750">
        <v>8080</v>
      </c>
      <c r="AW6750" t="s">
        <v>29791</v>
      </c>
      <c r="AX6750" t="s">
        <v>937</v>
      </c>
      <c r="AY6750">
        <v>256</v>
      </c>
      <c r="AZ6750">
        <v>8080</v>
      </c>
      <c r="BA6750" t="s">
        <v>22943</v>
      </c>
      <c r="BB6750" t="s">
        <v>937</v>
      </c>
      <c r="BC6750">
        <v>256</v>
      </c>
      <c r="BD6750">
        <v>8080</v>
      </c>
      <c r="BE6750" t="s">
        <v>16095</v>
      </c>
      <c r="BF6750" t="s">
        <v>937</v>
      </c>
    </row>
    <row r="6751" spans="43:58" x14ac:dyDescent="0.2">
      <c r="AQ6751">
        <v>250</v>
      </c>
      <c r="AR6751">
        <v>8081</v>
      </c>
      <c r="AS6751" t="s">
        <v>36690</v>
      </c>
      <c r="AT6751" t="s">
        <v>937</v>
      </c>
      <c r="AU6751">
        <v>254</v>
      </c>
      <c r="AV6751">
        <v>8081</v>
      </c>
      <c r="AW6751" t="s">
        <v>29792</v>
      </c>
      <c r="AX6751" t="s">
        <v>937</v>
      </c>
      <c r="AY6751">
        <v>256</v>
      </c>
      <c r="AZ6751">
        <v>8081</v>
      </c>
      <c r="BA6751" t="s">
        <v>22944</v>
      </c>
      <c r="BB6751" t="s">
        <v>937</v>
      </c>
      <c r="BC6751">
        <v>256</v>
      </c>
      <c r="BD6751">
        <v>8081</v>
      </c>
      <c r="BE6751" t="s">
        <v>16096</v>
      </c>
      <c r="BF6751" t="s">
        <v>937</v>
      </c>
    </row>
    <row r="6752" spans="43:58" x14ac:dyDescent="0.2">
      <c r="AQ6752">
        <v>250</v>
      </c>
      <c r="AR6752">
        <v>8082</v>
      </c>
      <c r="AS6752" t="s">
        <v>36691</v>
      </c>
      <c r="AT6752" t="s">
        <v>937</v>
      </c>
      <c r="AU6752">
        <v>254</v>
      </c>
      <c r="AV6752">
        <v>8082</v>
      </c>
      <c r="AW6752" t="s">
        <v>29793</v>
      </c>
      <c r="AX6752" t="s">
        <v>937</v>
      </c>
      <c r="AY6752">
        <v>256</v>
      </c>
      <c r="AZ6752">
        <v>8082</v>
      </c>
      <c r="BA6752" t="s">
        <v>22945</v>
      </c>
      <c r="BB6752" t="s">
        <v>937</v>
      </c>
      <c r="BC6752">
        <v>256</v>
      </c>
      <c r="BD6752">
        <v>8082</v>
      </c>
      <c r="BE6752" t="s">
        <v>16097</v>
      </c>
      <c r="BF6752" t="s">
        <v>937</v>
      </c>
    </row>
    <row r="6753" spans="43:58" x14ac:dyDescent="0.2">
      <c r="AQ6753">
        <v>250</v>
      </c>
      <c r="AR6753">
        <v>8083</v>
      </c>
      <c r="AS6753" t="s">
        <v>36692</v>
      </c>
      <c r="AT6753" t="s">
        <v>937</v>
      </c>
      <c r="AU6753">
        <v>254</v>
      </c>
      <c r="AV6753">
        <v>8083</v>
      </c>
      <c r="AW6753" t="s">
        <v>29794</v>
      </c>
      <c r="AX6753" t="s">
        <v>937</v>
      </c>
      <c r="AY6753">
        <v>256</v>
      </c>
      <c r="AZ6753">
        <v>8083</v>
      </c>
      <c r="BA6753" t="s">
        <v>22946</v>
      </c>
      <c r="BB6753" t="s">
        <v>937</v>
      </c>
      <c r="BC6753">
        <v>256</v>
      </c>
      <c r="BD6753">
        <v>8083</v>
      </c>
      <c r="BE6753" t="s">
        <v>16098</v>
      </c>
      <c r="BF6753" t="s">
        <v>937</v>
      </c>
    </row>
    <row r="6754" spans="43:58" x14ac:dyDescent="0.2">
      <c r="AQ6754">
        <v>250</v>
      </c>
      <c r="AR6754">
        <v>8084</v>
      </c>
      <c r="AS6754" t="s">
        <v>36693</v>
      </c>
      <c r="AT6754" t="s">
        <v>937</v>
      </c>
      <c r="AU6754">
        <v>254</v>
      </c>
      <c r="AV6754">
        <v>8084</v>
      </c>
      <c r="AW6754" t="s">
        <v>29795</v>
      </c>
      <c r="AX6754" t="s">
        <v>937</v>
      </c>
      <c r="AY6754">
        <v>256</v>
      </c>
      <c r="AZ6754">
        <v>8084</v>
      </c>
      <c r="BA6754" t="s">
        <v>22947</v>
      </c>
      <c r="BB6754" t="s">
        <v>937</v>
      </c>
      <c r="BC6754">
        <v>256</v>
      </c>
      <c r="BD6754">
        <v>8084</v>
      </c>
      <c r="BE6754" t="s">
        <v>16099</v>
      </c>
      <c r="BF6754" t="s">
        <v>937</v>
      </c>
    </row>
    <row r="6755" spans="43:58" x14ac:dyDescent="0.2">
      <c r="AQ6755">
        <v>251</v>
      </c>
      <c r="AR6755">
        <v>6010</v>
      </c>
      <c r="AS6755" t="s">
        <v>36694</v>
      </c>
      <c r="AT6755" t="s">
        <v>937</v>
      </c>
      <c r="AU6755">
        <v>256</v>
      </c>
      <c r="AV6755">
        <v>6010</v>
      </c>
      <c r="AW6755" t="s">
        <v>29796</v>
      </c>
      <c r="AX6755" t="s">
        <v>937</v>
      </c>
      <c r="AY6755">
        <v>259</v>
      </c>
      <c r="AZ6755">
        <v>6010</v>
      </c>
      <c r="BA6755" t="s">
        <v>22948</v>
      </c>
      <c r="BB6755" t="s">
        <v>937</v>
      </c>
      <c r="BC6755">
        <v>259</v>
      </c>
      <c r="BD6755">
        <v>6010</v>
      </c>
      <c r="BE6755" t="s">
        <v>16100</v>
      </c>
      <c r="BF6755" t="s">
        <v>937</v>
      </c>
    </row>
    <row r="6756" spans="43:58" x14ac:dyDescent="0.2">
      <c r="AQ6756">
        <v>251</v>
      </c>
      <c r="AR6756">
        <v>6020</v>
      </c>
      <c r="AS6756" t="s">
        <v>36695</v>
      </c>
      <c r="AT6756" t="s">
        <v>937</v>
      </c>
      <c r="AU6756">
        <v>256</v>
      </c>
      <c r="AV6756">
        <v>6020</v>
      </c>
      <c r="AW6756" t="s">
        <v>29797</v>
      </c>
      <c r="AX6756" t="s">
        <v>937</v>
      </c>
      <c r="AY6756">
        <v>259</v>
      </c>
      <c r="AZ6756">
        <v>6020</v>
      </c>
      <c r="BA6756" t="s">
        <v>22949</v>
      </c>
      <c r="BB6756" t="s">
        <v>937</v>
      </c>
      <c r="BC6756">
        <v>259</v>
      </c>
      <c r="BD6756">
        <v>6020</v>
      </c>
      <c r="BE6756" t="s">
        <v>16101</v>
      </c>
      <c r="BF6756" t="s">
        <v>937</v>
      </c>
    </row>
    <row r="6757" spans="43:58" x14ac:dyDescent="0.2">
      <c r="AQ6757">
        <v>251</v>
      </c>
      <c r="AR6757">
        <v>6030</v>
      </c>
      <c r="AS6757" t="s">
        <v>36696</v>
      </c>
      <c r="AT6757" t="s">
        <v>937</v>
      </c>
      <c r="AU6757">
        <v>256</v>
      </c>
      <c r="AV6757">
        <v>6030</v>
      </c>
      <c r="AW6757" t="s">
        <v>29798</v>
      </c>
      <c r="AX6757" t="s">
        <v>937</v>
      </c>
      <c r="AY6757">
        <v>259</v>
      </c>
      <c r="AZ6757">
        <v>6030</v>
      </c>
      <c r="BA6757" t="s">
        <v>22950</v>
      </c>
      <c r="BB6757" t="s">
        <v>937</v>
      </c>
      <c r="BC6757">
        <v>259</v>
      </c>
      <c r="BD6757">
        <v>6030</v>
      </c>
      <c r="BE6757" t="s">
        <v>16102</v>
      </c>
      <c r="BF6757" t="s">
        <v>937</v>
      </c>
    </row>
    <row r="6758" spans="43:58" x14ac:dyDescent="0.2">
      <c r="AQ6758">
        <v>251</v>
      </c>
      <c r="AR6758">
        <v>6040</v>
      </c>
      <c r="AS6758" t="s">
        <v>36697</v>
      </c>
      <c r="AT6758" t="s">
        <v>937</v>
      </c>
      <c r="AU6758">
        <v>256</v>
      </c>
      <c r="AV6758">
        <v>6040</v>
      </c>
      <c r="AW6758" t="s">
        <v>29799</v>
      </c>
      <c r="AX6758" t="s">
        <v>937</v>
      </c>
      <c r="AY6758">
        <v>259</v>
      </c>
      <c r="AZ6758">
        <v>6040</v>
      </c>
      <c r="BA6758" t="s">
        <v>22951</v>
      </c>
      <c r="BB6758" t="s">
        <v>937</v>
      </c>
      <c r="BC6758">
        <v>259</v>
      </c>
      <c r="BD6758">
        <v>6040</v>
      </c>
      <c r="BE6758" t="s">
        <v>16103</v>
      </c>
      <c r="BF6758" t="s">
        <v>937</v>
      </c>
    </row>
    <row r="6759" spans="43:58" x14ac:dyDescent="0.2">
      <c r="AQ6759">
        <v>251</v>
      </c>
      <c r="AR6759">
        <v>6070</v>
      </c>
      <c r="AS6759" t="s">
        <v>36698</v>
      </c>
      <c r="AT6759" t="s">
        <v>937</v>
      </c>
      <c r="AU6759">
        <v>256</v>
      </c>
      <c r="AV6759">
        <v>6070</v>
      </c>
      <c r="AW6759" t="s">
        <v>29800</v>
      </c>
      <c r="AX6759" t="s">
        <v>937</v>
      </c>
      <c r="AY6759">
        <v>259</v>
      </c>
      <c r="AZ6759">
        <v>6070</v>
      </c>
      <c r="BA6759" t="s">
        <v>22952</v>
      </c>
      <c r="BB6759" t="s">
        <v>937</v>
      </c>
      <c r="BC6759">
        <v>259</v>
      </c>
      <c r="BD6759">
        <v>6070</v>
      </c>
      <c r="BE6759" t="s">
        <v>16104</v>
      </c>
      <c r="BF6759" t="s">
        <v>937</v>
      </c>
    </row>
    <row r="6760" spans="43:58" x14ac:dyDescent="0.2">
      <c r="AQ6760">
        <v>251</v>
      </c>
      <c r="AR6760">
        <v>6080</v>
      </c>
      <c r="AS6760" t="s">
        <v>36699</v>
      </c>
      <c r="AT6760" t="s">
        <v>937</v>
      </c>
      <c r="AU6760">
        <v>256</v>
      </c>
      <c r="AV6760">
        <v>6080</v>
      </c>
      <c r="AW6760" t="s">
        <v>29801</v>
      </c>
      <c r="AX6760" t="s">
        <v>937</v>
      </c>
      <c r="AY6760">
        <v>259</v>
      </c>
      <c r="AZ6760">
        <v>6080</v>
      </c>
      <c r="BA6760" t="s">
        <v>22953</v>
      </c>
      <c r="BB6760" t="s">
        <v>937</v>
      </c>
      <c r="BC6760">
        <v>259</v>
      </c>
      <c r="BD6760">
        <v>6080</v>
      </c>
      <c r="BE6760" t="s">
        <v>16105</v>
      </c>
      <c r="BF6760" t="s">
        <v>937</v>
      </c>
    </row>
    <row r="6761" spans="43:58" x14ac:dyDescent="0.2">
      <c r="AQ6761">
        <v>251</v>
      </c>
      <c r="AR6761">
        <v>6090</v>
      </c>
      <c r="AS6761" t="s">
        <v>36700</v>
      </c>
      <c r="AT6761" t="s">
        <v>937</v>
      </c>
      <c r="AU6761">
        <v>256</v>
      </c>
      <c r="AV6761">
        <v>6090</v>
      </c>
      <c r="AW6761" t="s">
        <v>29802</v>
      </c>
      <c r="AX6761" t="s">
        <v>937</v>
      </c>
      <c r="AY6761">
        <v>259</v>
      </c>
      <c r="AZ6761">
        <v>6090</v>
      </c>
      <c r="BA6761" t="s">
        <v>22954</v>
      </c>
      <c r="BB6761" t="s">
        <v>937</v>
      </c>
      <c r="BC6761">
        <v>259</v>
      </c>
      <c r="BD6761">
        <v>6090</v>
      </c>
      <c r="BE6761" t="s">
        <v>16106</v>
      </c>
      <c r="BF6761" t="s">
        <v>937</v>
      </c>
    </row>
    <row r="6762" spans="43:58" x14ac:dyDescent="0.2">
      <c r="AQ6762">
        <v>251</v>
      </c>
      <c r="AR6762">
        <v>6100</v>
      </c>
      <c r="AS6762" t="s">
        <v>36701</v>
      </c>
      <c r="AT6762" t="s">
        <v>937</v>
      </c>
      <c r="AU6762">
        <v>256</v>
      </c>
      <c r="AV6762">
        <v>6100</v>
      </c>
      <c r="AW6762" t="s">
        <v>29803</v>
      </c>
      <c r="AX6762" t="s">
        <v>937</v>
      </c>
      <c r="AY6762">
        <v>259</v>
      </c>
      <c r="AZ6762">
        <v>6100</v>
      </c>
      <c r="BA6762" t="s">
        <v>22955</v>
      </c>
      <c r="BB6762" t="s">
        <v>937</v>
      </c>
      <c r="BC6762">
        <v>259</v>
      </c>
      <c r="BD6762">
        <v>6100</v>
      </c>
      <c r="BE6762" t="s">
        <v>16107</v>
      </c>
      <c r="BF6762" t="s">
        <v>937</v>
      </c>
    </row>
    <row r="6763" spans="43:58" x14ac:dyDescent="0.2">
      <c r="AQ6763">
        <v>251</v>
      </c>
      <c r="AR6763">
        <v>6101</v>
      </c>
      <c r="AS6763" t="s">
        <v>36702</v>
      </c>
      <c r="AT6763" t="s">
        <v>937</v>
      </c>
      <c r="AU6763">
        <v>256</v>
      </c>
      <c r="AV6763">
        <v>6101</v>
      </c>
      <c r="AW6763" t="s">
        <v>29804</v>
      </c>
      <c r="AX6763" t="s">
        <v>937</v>
      </c>
      <c r="AY6763">
        <v>259</v>
      </c>
      <c r="AZ6763">
        <v>6101</v>
      </c>
      <c r="BA6763" t="s">
        <v>22956</v>
      </c>
      <c r="BB6763" t="s">
        <v>937</v>
      </c>
      <c r="BC6763">
        <v>259</v>
      </c>
      <c r="BD6763">
        <v>6101</v>
      </c>
      <c r="BE6763" t="s">
        <v>16108</v>
      </c>
      <c r="BF6763" t="s">
        <v>937</v>
      </c>
    </row>
    <row r="6764" spans="43:58" x14ac:dyDescent="0.2">
      <c r="AQ6764">
        <v>251</v>
      </c>
      <c r="AR6764">
        <v>6110</v>
      </c>
      <c r="AS6764" t="s">
        <v>36703</v>
      </c>
      <c r="AT6764" t="s">
        <v>937</v>
      </c>
      <c r="AU6764">
        <v>256</v>
      </c>
      <c r="AV6764">
        <v>6110</v>
      </c>
      <c r="AW6764" t="s">
        <v>29805</v>
      </c>
      <c r="AX6764" t="s">
        <v>937</v>
      </c>
      <c r="AY6764">
        <v>259</v>
      </c>
      <c r="AZ6764">
        <v>6110</v>
      </c>
      <c r="BA6764" t="s">
        <v>22957</v>
      </c>
      <c r="BB6764" t="s">
        <v>937</v>
      </c>
      <c r="BC6764">
        <v>259</v>
      </c>
      <c r="BD6764">
        <v>6110</v>
      </c>
      <c r="BE6764" t="s">
        <v>16109</v>
      </c>
      <c r="BF6764" t="s">
        <v>937</v>
      </c>
    </row>
    <row r="6765" spans="43:58" x14ac:dyDescent="0.2">
      <c r="AQ6765">
        <v>251</v>
      </c>
      <c r="AR6765">
        <v>6130</v>
      </c>
      <c r="AS6765" t="s">
        <v>36704</v>
      </c>
      <c r="AT6765" t="s">
        <v>937</v>
      </c>
      <c r="AU6765">
        <v>256</v>
      </c>
      <c r="AV6765">
        <v>6130</v>
      </c>
      <c r="AW6765" t="s">
        <v>29806</v>
      </c>
      <c r="AX6765" t="s">
        <v>937</v>
      </c>
      <c r="AY6765">
        <v>259</v>
      </c>
      <c r="AZ6765">
        <v>6130</v>
      </c>
      <c r="BA6765" t="s">
        <v>22958</v>
      </c>
      <c r="BB6765" t="s">
        <v>939</v>
      </c>
      <c r="BC6765">
        <v>259</v>
      </c>
      <c r="BD6765">
        <v>6130</v>
      </c>
      <c r="BE6765" t="s">
        <v>16110</v>
      </c>
      <c r="BF6765" t="s">
        <v>939</v>
      </c>
    </row>
    <row r="6766" spans="43:58" x14ac:dyDescent="0.2">
      <c r="AQ6766">
        <v>251</v>
      </c>
      <c r="AR6766">
        <v>6131</v>
      </c>
      <c r="AS6766" t="s">
        <v>36705</v>
      </c>
      <c r="AT6766" t="s">
        <v>937</v>
      </c>
      <c r="AU6766">
        <v>256</v>
      </c>
      <c r="AV6766">
        <v>6131</v>
      </c>
      <c r="AW6766" t="s">
        <v>29807</v>
      </c>
      <c r="AX6766" t="s">
        <v>937</v>
      </c>
      <c r="AY6766">
        <v>259</v>
      </c>
      <c r="AZ6766">
        <v>6131</v>
      </c>
      <c r="BA6766" t="s">
        <v>22959</v>
      </c>
      <c r="BB6766" t="s">
        <v>937</v>
      </c>
      <c r="BC6766">
        <v>259</v>
      </c>
      <c r="BD6766">
        <v>6131</v>
      </c>
      <c r="BE6766" t="s">
        <v>16111</v>
      </c>
      <c r="BF6766" t="s">
        <v>937</v>
      </c>
    </row>
    <row r="6767" spans="43:58" x14ac:dyDescent="0.2">
      <c r="AQ6767">
        <v>251</v>
      </c>
      <c r="AR6767">
        <v>6140</v>
      </c>
      <c r="AS6767" t="s">
        <v>36706</v>
      </c>
      <c r="AT6767" t="s">
        <v>937</v>
      </c>
      <c r="AU6767">
        <v>256</v>
      </c>
      <c r="AV6767">
        <v>6140</v>
      </c>
      <c r="AW6767" t="s">
        <v>29808</v>
      </c>
      <c r="AX6767" t="s">
        <v>937</v>
      </c>
      <c r="AY6767">
        <v>259</v>
      </c>
      <c r="AZ6767">
        <v>6140</v>
      </c>
      <c r="BA6767" t="s">
        <v>22960</v>
      </c>
      <c r="BB6767" t="s">
        <v>937</v>
      </c>
      <c r="BC6767">
        <v>259</v>
      </c>
      <c r="BD6767">
        <v>6140</v>
      </c>
      <c r="BE6767" t="s">
        <v>16112</v>
      </c>
      <c r="BF6767" t="s">
        <v>937</v>
      </c>
    </row>
    <row r="6768" spans="43:58" x14ac:dyDescent="0.2">
      <c r="AQ6768">
        <v>251</v>
      </c>
      <c r="AR6768">
        <v>6150</v>
      </c>
      <c r="AS6768" t="s">
        <v>36707</v>
      </c>
      <c r="AT6768" t="s">
        <v>937</v>
      </c>
      <c r="AU6768">
        <v>256</v>
      </c>
      <c r="AV6768">
        <v>6150</v>
      </c>
      <c r="AW6768" t="s">
        <v>29809</v>
      </c>
      <c r="AX6768" t="s">
        <v>937</v>
      </c>
      <c r="AY6768">
        <v>259</v>
      </c>
      <c r="AZ6768">
        <v>6150</v>
      </c>
      <c r="BA6768" t="s">
        <v>22961</v>
      </c>
      <c r="BB6768" t="s">
        <v>937</v>
      </c>
      <c r="BC6768">
        <v>259</v>
      </c>
      <c r="BD6768">
        <v>6150</v>
      </c>
      <c r="BE6768" t="s">
        <v>16113</v>
      </c>
      <c r="BF6768" t="s">
        <v>937</v>
      </c>
    </row>
    <row r="6769" spans="43:58" x14ac:dyDescent="0.2">
      <c r="AQ6769">
        <v>251</v>
      </c>
      <c r="AR6769">
        <v>6160</v>
      </c>
      <c r="AS6769" t="s">
        <v>36708</v>
      </c>
      <c r="AT6769" t="s">
        <v>937</v>
      </c>
      <c r="AU6769">
        <v>256</v>
      </c>
      <c r="AV6769">
        <v>6160</v>
      </c>
      <c r="AW6769" t="s">
        <v>29810</v>
      </c>
      <c r="AX6769" t="s">
        <v>937</v>
      </c>
      <c r="AY6769">
        <v>259</v>
      </c>
      <c r="AZ6769">
        <v>6160</v>
      </c>
      <c r="BA6769" t="s">
        <v>22962</v>
      </c>
      <c r="BB6769" t="s">
        <v>937</v>
      </c>
      <c r="BC6769">
        <v>259</v>
      </c>
      <c r="BD6769">
        <v>6160</v>
      </c>
      <c r="BE6769" t="s">
        <v>16114</v>
      </c>
      <c r="BF6769" t="s">
        <v>937</v>
      </c>
    </row>
    <row r="6770" spans="43:58" x14ac:dyDescent="0.2">
      <c r="AQ6770">
        <v>251</v>
      </c>
      <c r="AR6770">
        <v>6170</v>
      </c>
      <c r="AS6770" t="s">
        <v>36709</v>
      </c>
      <c r="AT6770" t="s">
        <v>937</v>
      </c>
      <c r="AU6770">
        <v>256</v>
      </c>
      <c r="AV6770">
        <v>6170</v>
      </c>
      <c r="AW6770" t="s">
        <v>29811</v>
      </c>
      <c r="AX6770" t="s">
        <v>937</v>
      </c>
      <c r="AY6770">
        <v>259</v>
      </c>
      <c r="AZ6770">
        <v>6170</v>
      </c>
      <c r="BA6770" t="s">
        <v>22963</v>
      </c>
      <c r="BB6770" t="s">
        <v>937</v>
      </c>
      <c r="BC6770">
        <v>259</v>
      </c>
      <c r="BD6770">
        <v>6170</v>
      </c>
      <c r="BE6770" t="s">
        <v>16115</v>
      </c>
      <c r="BF6770" t="s">
        <v>937</v>
      </c>
    </row>
    <row r="6771" spans="43:58" x14ac:dyDescent="0.2">
      <c r="AQ6771">
        <v>251</v>
      </c>
      <c r="AR6771">
        <v>6180</v>
      </c>
      <c r="AS6771" t="s">
        <v>36710</v>
      </c>
      <c r="AT6771" t="s">
        <v>937</v>
      </c>
      <c r="AU6771">
        <v>256</v>
      </c>
      <c r="AV6771">
        <v>6180</v>
      </c>
      <c r="AW6771" t="s">
        <v>29812</v>
      </c>
      <c r="AX6771" t="s">
        <v>937</v>
      </c>
      <c r="AY6771">
        <v>259</v>
      </c>
      <c r="AZ6771">
        <v>6180</v>
      </c>
      <c r="BA6771" t="s">
        <v>22964</v>
      </c>
      <c r="BB6771" t="s">
        <v>937</v>
      </c>
      <c r="BC6771">
        <v>259</v>
      </c>
      <c r="BD6771">
        <v>6180</v>
      </c>
      <c r="BE6771" t="s">
        <v>16116</v>
      </c>
      <c r="BF6771" t="s">
        <v>937</v>
      </c>
    </row>
    <row r="6772" spans="43:58" x14ac:dyDescent="0.2">
      <c r="AQ6772">
        <v>251</v>
      </c>
      <c r="AR6772">
        <v>6190</v>
      </c>
      <c r="AS6772" t="s">
        <v>36711</v>
      </c>
      <c r="AT6772" t="s">
        <v>937</v>
      </c>
      <c r="AU6772">
        <v>256</v>
      </c>
      <c r="AV6772">
        <v>6190</v>
      </c>
      <c r="AW6772" t="s">
        <v>29813</v>
      </c>
      <c r="AX6772" t="s">
        <v>937</v>
      </c>
      <c r="AY6772">
        <v>259</v>
      </c>
      <c r="AZ6772">
        <v>6190</v>
      </c>
      <c r="BA6772" t="s">
        <v>22965</v>
      </c>
      <c r="BB6772" t="s">
        <v>937</v>
      </c>
      <c r="BC6772">
        <v>259</v>
      </c>
      <c r="BD6772">
        <v>6190</v>
      </c>
      <c r="BE6772" t="s">
        <v>16117</v>
      </c>
      <c r="BF6772" t="s">
        <v>937</v>
      </c>
    </row>
    <row r="6773" spans="43:58" x14ac:dyDescent="0.2">
      <c r="AQ6773">
        <v>251</v>
      </c>
      <c r="AR6773">
        <v>6200</v>
      </c>
      <c r="AS6773" t="s">
        <v>36712</v>
      </c>
      <c r="AT6773" t="s">
        <v>937</v>
      </c>
      <c r="AU6773">
        <v>256</v>
      </c>
      <c r="AV6773">
        <v>6200</v>
      </c>
      <c r="AW6773" t="s">
        <v>29814</v>
      </c>
      <c r="AX6773" t="s">
        <v>937</v>
      </c>
      <c r="AY6773">
        <v>259</v>
      </c>
      <c r="AZ6773">
        <v>6200</v>
      </c>
      <c r="BA6773" t="s">
        <v>22966</v>
      </c>
      <c r="BB6773" t="s">
        <v>937</v>
      </c>
      <c r="BC6773">
        <v>259</v>
      </c>
      <c r="BD6773">
        <v>6200</v>
      </c>
      <c r="BE6773" t="s">
        <v>16118</v>
      </c>
      <c r="BF6773" t="s">
        <v>937</v>
      </c>
    </row>
    <row r="6774" spans="43:58" x14ac:dyDescent="0.2">
      <c r="AQ6774">
        <v>251</v>
      </c>
      <c r="AR6774">
        <v>6210</v>
      </c>
      <c r="AS6774" t="s">
        <v>36713</v>
      </c>
      <c r="AT6774" t="s">
        <v>936</v>
      </c>
      <c r="AU6774">
        <v>256</v>
      </c>
      <c r="AV6774">
        <v>6210</v>
      </c>
      <c r="AW6774" t="s">
        <v>29815</v>
      </c>
      <c r="AX6774" t="s">
        <v>936</v>
      </c>
      <c r="AY6774">
        <v>259</v>
      </c>
      <c r="AZ6774">
        <v>6210</v>
      </c>
      <c r="BA6774" t="s">
        <v>22967</v>
      </c>
      <c r="BB6774" t="s">
        <v>937</v>
      </c>
      <c r="BC6774">
        <v>259</v>
      </c>
      <c r="BD6774">
        <v>6210</v>
      </c>
      <c r="BE6774" t="s">
        <v>16119</v>
      </c>
      <c r="BF6774" t="s">
        <v>937</v>
      </c>
    </row>
    <row r="6775" spans="43:58" x14ac:dyDescent="0.2">
      <c r="AQ6775">
        <v>251</v>
      </c>
      <c r="AR6775">
        <v>6240</v>
      </c>
      <c r="AS6775" t="s">
        <v>36714</v>
      </c>
      <c r="AT6775" t="s">
        <v>937</v>
      </c>
      <c r="AU6775">
        <v>256</v>
      </c>
      <c r="AV6775">
        <v>6240</v>
      </c>
      <c r="AW6775" t="s">
        <v>29816</v>
      </c>
      <c r="AX6775" t="s">
        <v>937</v>
      </c>
      <c r="AY6775">
        <v>259</v>
      </c>
      <c r="AZ6775">
        <v>6240</v>
      </c>
      <c r="BA6775" t="s">
        <v>22968</v>
      </c>
      <c r="BB6775" t="s">
        <v>937</v>
      </c>
      <c r="BC6775">
        <v>259</v>
      </c>
      <c r="BD6775">
        <v>6240</v>
      </c>
      <c r="BE6775" t="s">
        <v>16120</v>
      </c>
      <c r="BF6775" t="s">
        <v>937</v>
      </c>
    </row>
    <row r="6776" spans="43:58" x14ac:dyDescent="0.2">
      <c r="AQ6776">
        <v>251</v>
      </c>
      <c r="AR6776">
        <v>6250</v>
      </c>
      <c r="AS6776" t="s">
        <v>36715</v>
      </c>
      <c r="AT6776" t="s">
        <v>937</v>
      </c>
      <c r="AU6776">
        <v>256</v>
      </c>
      <c r="AV6776">
        <v>6250</v>
      </c>
      <c r="AW6776" t="s">
        <v>29817</v>
      </c>
      <c r="AX6776" t="s">
        <v>937</v>
      </c>
      <c r="AY6776">
        <v>259</v>
      </c>
      <c r="AZ6776">
        <v>6250</v>
      </c>
      <c r="BA6776" t="s">
        <v>22969</v>
      </c>
      <c r="BB6776" t="s">
        <v>937</v>
      </c>
      <c r="BC6776">
        <v>259</v>
      </c>
      <c r="BD6776">
        <v>6250</v>
      </c>
      <c r="BE6776" t="s">
        <v>16121</v>
      </c>
      <c r="BF6776" t="s">
        <v>937</v>
      </c>
    </row>
    <row r="6777" spans="43:58" x14ac:dyDescent="0.2">
      <c r="AQ6777">
        <v>251</v>
      </c>
      <c r="AR6777">
        <v>6256</v>
      </c>
      <c r="AS6777" t="s">
        <v>36716</v>
      </c>
      <c r="AT6777" t="s">
        <v>937</v>
      </c>
      <c r="AU6777">
        <v>256</v>
      </c>
      <c r="AV6777">
        <v>6256</v>
      </c>
      <c r="AW6777" t="s">
        <v>29818</v>
      </c>
      <c r="AX6777" t="s">
        <v>937</v>
      </c>
      <c r="AY6777">
        <v>259</v>
      </c>
      <c r="AZ6777">
        <v>6256</v>
      </c>
      <c r="BA6777" t="s">
        <v>22970</v>
      </c>
      <c r="BB6777" t="s">
        <v>937</v>
      </c>
      <c r="BC6777">
        <v>259</v>
      </c>
      <c r="BD6777">
        <v>6256</v>
      </c>
      <c r="BE6777" t="s">
        <v>16122</v>
      </c>
      <c r="BF6777" t="s">
        <v>937</v>
      </c>
    </row>
    <row r="6778" spans="43:58" x14ac:dyDescent="0.2">
      <c r="AQ6778">
        <v>251</v>
      </c>
      <c r="AR6778">
        <v>6260</v>
      </c>
      <c r="AS6778" t="s">
        <v>36717</v>
      </c>
      <c r="AT6778" t="s">
        <v>937</v>
      </c>
      <c r="AU6778">
        <v>256</v>
      </c>
      <c r="AV6778">
        <v>6260</v>
      </c>
      <c r="AW6778" t="s">
        <v>29819</v>
      </c>
      <c r="AX6778" t="s">
        <v>937</v>
      </c>
      <c r="AY6778">
        <v>259</v>
      </c>
      <c r="AZ6778">
        <v>6260</v>
      </c>
      <c r="BA6778" t="s">
        <v>22971</v>
      </c>
      <c r="BB6778" t="s">
        <v>937</v>
      </c>
      <c r="BC6778">
        <v>259</v>
      </c>
      <c r="BD6778">
        <v>6260</v>
      </c>
      <c r="BE6778" t="s">
        <v>16123</v>
      </c>
      <c r="BF6778" t="s">
        <v>937</v>
      </c>
    </row>
    <row r="6779" spans="43:58" x14ac:dyDescent="0.2">
      <c r="AQ6779">
        <v>251</v>
      </c>
      <c r="AR6779">
        <v>6270</v>
      </c>
      <c r="AS6779" t="s">
        <v>36718</v>
      </c>
      <c r="AT6779" t="s">
        <v>937</v>
      </c>
      <c r="AU6779">
        <v>256</v>
      </c>
      <c r="AV6779">
        <v>6270</v>
      </c>
      <c r="AW6779" t="s">
        <v>29820</v>
      </c>
      <c r="AX6779" t="s">
        <v>937</v>
      </c>
      <c r="AY6779">
        <v>259</v>
      </c>
      <c r="AZ6779">
        <v>6270</v>
      </c>
      <c r="BA6779" t="s">
        <v>22972</v>
      </c>
      <c r="BB6779" t="s">
        <v>937</v>
      </c>
      <c r="BC6779">
        <v>259</v>
      </c>
      <c r="BD6779">
        <v>6270</v>
      </c>
      <c r="BE6779" t="s">
        <v>16124</v>
      </c>
      <c r="BF6779" t="s">
        <v>937</v>
      </c>
    </row>
    <row r="6780" spans="43:58" x14ac:dyDescent="0.2">
      <c r="AQ6780">
        <v>251</v>
      </c>
      <c r="AR6780">
        <v>6280</v>
      </c>
      <c r="AS6780" t="s">
        <v>36719</v>
      </c>
      <c r="AT6780" t="s">
        <v>937</v>
      </c>
      <c r="AU6780">
        <v>256</v>
      </c>
      <c r="AV6780">
        <v>6280</v>
      </c>
      <c r="AW6780" t="s">
        <v>29821</v>
      </c>
      <c r="AX6780" t="s">
        <v>937</v>
      </c>
      <c r="AY6780">
        <v>259</v>
      </c>
      <c r="AZ6780">
        <v>6280</v>
      </c>
      <c r="BA6780" t="s">
        <v>22973</v>
      </c>
      <c r="BB6780" t="s">
        <v>937</v>
      </c>
      <c r="BC6780">
        <v>259</v>
      </c>
      <c r="BD6780">
        <v>6280</v>
      </c>
      <c r="BE6780" t="s">
        <v>16125</v>
      </c>
      <c r="BF6780" t="s">
        <v>937</v>
      </c>
    </row>
    <row r="6781" spans="43:58" x14ac:dyDescent="0.2">
      <c r="AQ6781">
        <v>251</v>
      </c>
      <c r="AR6781">
        <v>6290</v>
      </c>
      <c r="AS6781" t="s">
        <v>36720</v>
      </c>
      <c r="AT6781" t="s">
        <v>937</v>
      </c>
      <c r="AU6781">
        <v>256</v>
      </c>
      <c r="AV6781">
        <v>6290</v>
      </c>
      <c r="AW6781" t="s">
        <v>29822</v>
      </c>
      <c r="AX6781" t="s">
        <v>937</v>
      </c>
      <c r="AY6781">
        <v>259</v>
      </c>
      <c r="AZ6781">
        <v>6290</v>
      </c>
      <c r="BA6781" t="s">
        <v>22974</v>
      </c>
      <c r="BB6781" t="s">
        <v>937</v>
      </c>
      <c r="BC6781">
        <v>259</v>
      </c>
      <c r="BD6781">
        <v>6290</v>
      </c>
      <c r="BE6781" t="s">
        <v>16126</v>
      </c>
      <c r="BF6781" t="s">
        <v>937</v>
      </c>
    </row>
    <row r="6782" spans="43:58" x14ac:dyDescent="0.2">
      <c r="AQ6782">
        <v>251</v>
      </c>
      <c r="AR6782">
        <v>6300</v>
      </c>
      <c r="AS6782" t="s">
        <v>36721</v>
      </c>
      <c r="AT6782" t="s">
        <v>936</v>
      </c>
      <c r="AU6782">
        <v>256</v>
      </c>
      <c r="AV6782">
        <v>6300</v>
      </c>
      <c r="AW6782" t="s">
        <v>29823</v>
      </c>
      <c r="AX6782" t="s">
        <v>936</v>
      </c>
      <c r="AY6782">
        <v>259</v>
      </c>
      <c r="AZ6782">
        <v>6300</v>
      </c>
      <c r="BA6782" t="s">
        <v>22975</v>
      </c>
      <c r="BB6782" t="s">
        <v>938</v>
      </c>
      <c r="BC6782">
        <v>259</v>
      </c>
      <c r="BD6782">
        <v>6300</v>
      </c>
      <c r="BE6782" t="s">
        <v>16127</v>
      </c>
      <c r="BF6782" t="s">
        <v>938</v>
      </c>
    </row>
    <row r="6783" spans="43:58" x14ac:dyDescent="0.2">
      <c r="AQ6783">
        <v>251</v>
      </c>
      <c r="AR6783">
        <v>6310</v>
      </c>
      <c r="AS6783" t="s">
        <v>36722</v>
      </c>
      <c r="AT6783" t="s">
        <v>937</v>
      </c>
      <c r="AU6783">
        <v>256</v>
      </c>
      <c r="AV6783">
        <v>6310</v>
      </c>
      <c r="AW6783" t="s">
        <v>29824</v>
      </c>
      <c r="AX6783" t="s">
        <v>937</v>
      </c>
      <c r="AY6783">
        <v>259</v>
      </c>
      <c r="AZ6783">
        <v>6310</v>
      </c>
      <c r="BA6783" t="s">
        <v>22976</v>
      </c>
      <c r="BB6783" t="s">
        <v>937</v>
      </c>
      <c r="BC6783">
        <v>259</v>
      </c>
      <c r="BD6783">
        <v>6310</v>
      </c>
      <c r="BE6783" t="s">
        <v>16128</v>
      </c>
      <c r="BF6783" t="s">
        <v>937</v>
      </c>
    </row>
    <row r="6784" spans="43:58" x14ac:dyDescent="0.2">
      <c r="AQ6784">
        <v>251</v>
      </c>
      <c r="AR6784">
        <v>6320</v>
      </c>
      <c r="AS6784" t="s">
        <v>36723</v>
      </c>
      <c r="AT6784" t="s">
        <v>937</v>
      </c>
      <c r="AU6784">
        <v>256</v>
      </c>
      <c r="AV6784">
        <v>6320</v>
      </c>
      <c r="AW6784" t="s">
        <v>29825</v>
      </c>
      <c r="AX6784" t="s">
        <v>937</v>
      </c>
      <c r="AY6784">
        <v>259</v>
      </c>
      <c r="AZ6784">
        <v>6320</v>
      </c>
      <c r="BA6784" t="s">
        <v>22977</v>
      </c>
      <c r="BB6784" t="s">
        <v>937</v>
      </c>
      <c r="BC6784">
        <v>259</v>
      </c>
      <c r="BD6784">
        <v>6320</v>
      </c>
      <c r="BE6784" t="s">
        <v>16129</v>
      </c>
      <c r="BF6784" t="s">
        <v>937</v>
      </c>
    </row>
    <row r="6785" spans="43:58" x14ac:dyDescent="0.2">
      <c r="AQ6785">
        <v>251</v>
      </c>
      <c r="AR6785">
        <v>6330</v>
      </c>
      <c r="AS6785" t="s">
        <v>36724</v>
      </c>
      <c r="AT6785" t="s">
        <v>937</v>
      </c>
      <c r="AU6785">
        <v>256</v>
      </c>
      <c r="AV6785">
        <v>6330</v>
      </c>
      <c r="AW6785" t="s">
        <v>29826</v>
      </c>
      <c r="AX6785" t="s">
        <v>937</v>
      </c>
      <c r="AY6785">
        <v>259</v>
      </c>
      <c r="AZ6785">
        <v>6330</v>
      </c>
      <c r="BA6785" t="s">
        <v>22978</v>
      </c>
      <c r="BB6785" t="s">
        <v>937</v>
      </c>
      <c r="BC6785">
        <v>259</v>
      </c>
      <c r="BD6785">
        <v>6330</v>
      </c>
      <c r="BE6785" t="s">
        <v>16130</v>
      </c>
      <c r="BF6785" t="s">
        <v>937</v>
      </c>
    </row>
    <row r="6786" spans="43:58" x14ac:dyDescent="0.2">
      <c r="AQ6786">
        <v>251</v>
      </c>
      <c r="AR6786">
        <v>6340</v>
      </c>
      <c r="AS6786" t="s">
        <v>36725</v>
      </c>
      <c r="AT6786" t="s">
        <v>937</v>
      </c>
      <c r="AU6786">
        <v>256</v>
      </c>
      <c r="AV6786">
        <v>6340</v>
      </c>
      <c r="AW6786" t="s">
        <v>29827</v>
      </c>
      <c r="AX6786" t="s">
        <v>937</v>
      </c>
      <c r="AY6786">
        <v>259</v>
      </c>
      <c r="AZ6786">
        <v>6340</v>
      </c>
      <c r="BA6786" t="s">
        <v>22979</v>
      </c>
      <c r="BB6786" t="s">
        <v>937</v>
      </c>
      <c r="BC6786">
        <v>259</v>
      </c>
      <c r="BD6786">
        <v>6340</v>
      </c>
      <c r="BE6786" t="s">
        <v>16131</v>
      </c>
      <c r="BF6786" t="s">
        <v>937</v>
      </c>
    </row>
    <row r="6787" spans="43:58" x14ac:dyDescent="0.2">
      <c r="AQ6787">
        <v>251</v>
      </c>
      <c r="AR6787">
        <v>6350</v>
      </c>
      <c r="AS6787" t="s">
        <v>36726</v>
      </c>
      <c r="AT6787" t="s">
        <v>937</v>
      </c>
      <c r="AU6787">
        <v>256</v>
      </c>
      <c r="AV6787">
        <v>6350</v>
      </c>
      <c r="AW6787" t="s">
        <v>29828</v>
      </c>
      <c r="AX6787" t="s">
        <v>937</v>
      </c>
      <c r="AY6787">
        <v>259</v>
      </c>
      <c r="AZ6787">
        <v>6350</v>
      </c>
      <c r="BA6787" t="s">
        <v>22980</v>
      </c>
      <c r="BB6787" t="s">
        <v>937</v>
      </c>
      <c r="BC6787">
        <v>259</v>
      </c>
      <c r="BD6787">
        <v>6350</v>
      </c>
      <c r="BE6787" t="s">
        <v>16132</v>
      </c>
      <c r="BF6787" t="s">
        <v>937</v>
      </c>
    </row>
    <row r="6788" spans="43:58" x14ac:dyDescent="0.2">
      <c r="AQ6788">
        <v>251</v>
      </c>
      <c r="AR6788">
        <v>6360</v>
      </c>
      <c r="AS6788" t="s">
        <v>36727</v>
      </c>
      <c r="AT6788" t="s">
        <v>938</v>
      </c>
      <c r="AU6788">
        <v>256</v>
      </c>
      <c r="AV6788">
        <v>6360</v>
      </c>
      <c r="AW6788" t="s">
        <v>29829</v>
      </c>
      <c r="AX6788" t="s">
        <v>938</v>
      </c>
      <c r="AY6788">
        <v>259</v>
      </c>
      <c r="AZ6788">
        <v>6360</v>
      </c>
      <c r="BA6788" t="s">
        <v>22981</v>
      </c>
      <c r="BB6788" t="s">
        <v>939</v>
      </c>
      <c r="BC6788">
        <v>259</v>
      </c>
      <c r="BD6788">
        <v>6360</v>
      </c>
      <c r="BE6788" t="s">
        <v>16133</v>
      </c>
      <c r="BF6788" t="s">
        <v>939</v>
      </c>
    </row>
    <row r="6789" spans="43:58" x14ac:dyDescent="0.2">
      <c r="AQ6789">
        <v>251</v>
      </c>
      <c r="AR6789">
        <v>7205</v>
      </c>
      <c r="AS6789" t="s">
        <v>36728</v>
      </c>
      <c r="AT6789" t="s">
        <v>937</v>
      </c>
      <c r="AU6789">
        <v>256</v>
      </c>
      <c r="AV6789">
        <v>7205</v>
      </c>
      <c r="AW6789" t="s">
        <v>29830</v>
      </c>
      <c r="AX6789" t="s">
        <v>937</v>
      </c>
      <c r="AY6789">
        <v>259</v>
      </c>
      <c r="AZ6789">
        <v>7205</v>
      </c>
      <c r="BA6789" t="s">
        <v>22982</v>
      </c>
      <c r="BB6789" t="s">
        <v>937</v>
      </c>
      <c r="BC6789">
        <v>259</v>
      </c>
      <c r="BD6789">
        <v>7205</v>
      </c>
      <c r="BE6789" t="s">
        <v>16134</v>
      </c>
      <c r="BF6789" t="s">
        <v>937</v>
      </c>
    </row>
    <row r="6790" spans="43:58" x14ac:dyDescent="0.2">
      <c r="AQ6790">
        <v>251</v>
      </c>
      <c r="AR6790">
        <v>7206</v>
      </c>
      <c r="AS6790" t="s">
        <v>36729</v>
      </c>
      <c r="AT6790" t="s">
        <v>937</v>
      </c>
      <c r="AU6790">
        <v>256</v>
      </c>
      <c r="AV6790">
        <v>7206</v>
      </c>
      <c r="AW6790" t="s">
        <v>29831</v>
      </c>
      <c r="AX6790" t="s">
        <v>937</v>
      </c>
      <c r="AY6790">
        <v>259</v>
      </c>
      <c r="AZ6790">
        <v>7206</v>
      </c>
      <c r="BA6790" t="s">
        <v>22983</v>
      </c>
      <c r="BB6790" t="s">
        <v>937</v>
      </c>
      <c r="BC6790">
        <v>259</v>
      </c>
      <c r="BD6790">
        <v>7206</v>
      </c>
      <c r="BE6790" t="s">
        <v>16135</v>
      </c>
      <c r="BF6790" t="s">
        <v>937</v>
      </c>
    </row>
    <row r="6791" spans="43:58" x14ac:dyDescent="0.2">
      <c r="AQ6791">
        <v>251</v>
      </c>
      <c r="AR6791">
        <v>7207</v>
      </c>
      <c r="AS6791" t="s">
        <v>36730</v>
      </c>
      <c r="AT6791" t="s">
        <v>937</v>
      </c>
      <c r="AU6791">
        <v>256</v>
      </c>
      <c r="AV6791">
        <v>7207</v>
      </c>
      <c r="AW6791" t="s">
        <v>29832</v>
      </c>
      <c r="AX6791" t="s">
        <v>937</v>
      </c>
      <c r="AY6791">
        <v>259</v>
      </c>
      <c r="AZ6791">
        <v>7207</v>
      </c>
      <c r="BA6791" t="s">
        <v>22984</v>
      </c>
      <c r="BB6791" t="s">
        <v>937</v>
      </c>
      <c r="BC6791">
        <v>259</v>
      </c>
      <c r="BD6791">
        <v>7207</v>
      </c>
      <c r="BE6791" t="s">
        <v>16136</v>
      </c>
      <c r="BF6791" t="s">
        <v>937</v>
      </c>
    </row>
    <row r="6792" spans="43:58" x14ac:dyDescent="0.2">
      <c r="AQ6792">
        <v>251</v>
      </c>
      <c r="AR6792">
        <v>7210</v>
      </c>
      <c r="AS6792" t="s">
        <v>36731</v>
      </c>
      <c r="AT6792" t="s">
        <v>938</v>
      </c>
      <c r="AU6792">
        <v>256</v>
      </c>
      <c r="AV6792">
        <v>7210</v>
      </c>
      <c r="AW6792" t="s">
        <v>29833</v>
      </c>
      <c r="AX6792" t="s">
        <v>938</v>
      </c>
      <c r="AY6792">
        <v>259</v>
      </c>
      <c r="AZ6792">
        <v>7210</v>
      </c>
      <c r="BA6792" t="s">
        <v>22985</v>
      </c>
      <c r="BB6792" t="s">
        <v>937</v>
      </c>
      <c r="BC6792">
        <v>259</v>
      </c>
      <c r="BD6792">
        <v>7210</v>
      </c>
      <c r="BE6792" t="s">
        <v>16137</v>
      </c>
      <c r="BF6792" t="s">
        <v>937</v>
      </c>
    </row>
    <row r="6793" spans="43:58" x14ac:dyDescent="0.2">
      <c r="AQ6793">
        <v>251</v>
      </c>
      <c r="AR6793">
        <v>8073</v>
      </c>
      <c r="AS6793" t="s">
        <v>36732</v>
      </c>
      <c r="AT6793" t="s">
        <v>937</v>
      </c>
      <c r="AU6793">
        <v>256</v>
      </c>
      <c r="AV6793">
        <v>8073</v>
      </c>
      <c r="AW6793" t="s">
        <v>29834</v>
      </c>
      <c r="AX6793" t="s">
        <v>937</v>
      </c>
      <c r="AY6793">
        <v>259</v>
      </c>
      <c r="AZ6793">
        <v>8073</v>
      </c>
      <c r="BA6793" t="s">
        <v>22986</v>
      </c>
      <c r="BB6793" t="s">
        <v>937</v>
      </c>
      <c r="BC6793">
        <v>259</v>
      </c>
      <c r="BD6793">
        <v>8073</v>
      </c>
      <c r="BE6793" t="s">
        <v>16138</v>
      </c>
      <c r="BF6793" t="s">
        <v>937</v>
      </c>
    </row>
    <row r="6794" spans="43:58" x14ac:dyDescent="0.2">
      <c r="AQ6794">
        <v>251</v>
      </c>
      <c r="AR6794">
        <v>8074</v>
      </c>
      <c r="AS6794" t="s">
        <v>36733</v>
      </c>
      <c r="AT6794" t="s">
        <v>937</v>
      </c>
      <c r="AU6794">
        <v>256</v>
      </c>
      <c r="AV6794">
        <v>8074</v>
      </c>
      <c r="AW6794" t="s">
        <v>29835</v>
      </c>
      <c r="AX6794" t="s">
        <v>937</v>
      </c>
      <c r="AY6794">
        <v>259</v>
      </c>
      <c r="AZ6794">
        <v>8074</v>
      </c>
      <c r="BA6794" t="s">
        <v>22987</v>
      </c>
      <c r="BB6794" t="s">
        <v>937</v>
      </c>
      <c r="BC6794">
        <v>259</v>
      </c>
      <c r="BD6794">
        <v>8074</v>
      </c>
      <c r="BE6794" t="s">
        <v>16139</v>
      </c>
      <c r="BF6794" t="s">
        <v>937</v>
      </c>
    </row>
    <row r="6795" spans="43:58" x14ac:dyDescent="0.2">
      <c r="AQ6795">
        <v>251</v>
      </c>
      <c r="AR6795">
        <v>8075</v>
      </c>
      <c r="AS6795" t="s">
        <v>36734</v>
      </c>
      <c r="AT6795" t="s">
        <v>937</v>
      </c>
      <c r="AU6795">
        <v>256</v>
      </c>
      <c r="AV6795">
        <v>8075</v>
      </c>
      <c r="AW6795" t="s">
        <v>29836</v>
      </c>
      <c r="AX6795" t="s">
        <v>937</v>
      </c>
      <c r="AY6795">
        <v>259</v>
      </c>
      <c r="AZ6795">
        <v>8075</v>
      </c>
      <c r="BA6795" t="s">
        <v>22988</v>
      </c>
      <c r="BB6795" t="s">
        <v>937</v>
      </c>
      <c r="BC6795">
        <v>259</v>
      </c>
      <c r="BD6795">
        <v>8075</v>
      </c>
      <c r="BE6795" t="s">
        <v>16140</v>
      </c>
      <c r="BF6795" t="s">
        <v>937</v>
      </c>
    </row>
    <row r="6796" spans="43:58" x14ac:dyDescent="0.2">
      <c r="AQ6796">
        <v>251</v>
      </c>
      <c r="AR6796">
        <v>8076</v>
      </c>
      <c r="AS6796" t="s">
        <v>36735</v>
      </c>
      <c r="AT6796" t="s">
        <v>937</v>
      </c>
      <c r="AU6796">
        <v>256</v>
      </c>
      <c r="AV6796">
        <v>8076</v>
      </c>
      <c r="AW6796" t="s">
        <v>29837</v>
      </c>
      <c r="AX6796" t="s">
        <v>937</v>
      </c>
      <c r="AY6796">
        <v>259</v>
      </c>
      <c r="AZ6796">
        <v>8076</v>
      </c>
      <c r="BA6796" t="s">
        <v>22989</v>
      </c>
      <c r="BB6796" t="s">
        <v>937</v>
      </c>
      <c r="BC6796">
        <v>259</v>
      </c>
      <c r="BD6796">
        <v>8076</v>
      </c>
      <c r="BE6796" t="s">
        <v>16141</v>
      </c>
      <c r="BF6796" t="s">
        <v>937</v>
      </c>
    </row>
    <row r="6797" spans="43:58" x14ac:dyDescent="0.2">
      <c r="AQ6797">
        <v>251</v>
      </c>
      <c r="AR6797">
        <v>8077</v>
      </c>
      <c r="AS6797" t="s">
        <v>36736</v>
      </c>
      <c r="AT6797" t="s">
        <v>937</v>
      </c>
      <c r="AU6797">
        <v>256</v>
      </c>
      <c r="AV6797">
        <v>8077</v>
      </c>
      <c r="AW6797" t="s">
        <v>29838</v>
      </c>
      <c r="AX6797" t="s">
        <v>937</v>
      </c>
      <c r="AY6797">
        <v>259</v>
      </c>
      <c r="AZ6797">
        <v>8077</v>
      </c>
      <c r="BA6797" t="s">
        <v>22990</v>
      </c>
      <c r="BB6797" t="s">
        <v>937</v>
      </c>
      <c r="BC6797">
        <v>259</v>
      </c>
      <c r="BD6797">
        <v>8077</v>
      </c>
      <c r="BE6797" t="s">
        <v>16142</v>
      </c>
      <c r="BF6797" t="s">
        <v>937</v>
      </c>
    </row>
    <row r="6798" spans="43:58" x14ac:dyDescent="0.2">
      <c r="AQ6798">
        <v>251</v>
      </c>
      <c r="AR6798">
        <v>8078</v>
      </c>
      <c r="AS6798" t="s">
        <v>36737</v>
      </c>
      <c r="AT6798" t="s">
        <v>937</v>
      </c>
      <c r="AU6798">
        <v>256</v>
      </c>
      <c r="AV6798">
        <v>8078</v>
      </c>
      <c r="AW6798" t="s">
        <v>29839</v>
      </c>
      <c r="AX6798" t="s">
        <v>937</v>
      </c>
      <c r="AY6798">
        <v>259</v>
      </c>
      <c r="AZ6798">
        <v>8078</v>
      </c>
      <c r="BA6798" t="s">
        <v>22991</v>
      </c>
      <c r="BB6798" t="s">
        <v>937</v>
      </c>
      <c r="BC6798">
        <v>259</v>
      </c>
      <c r="BD6798">
        <v>8078</v>
      </c>
      <c r="BE6798" t="s">
        <v>16143</v>
      </c>
      <c r="BF6798" t="s">
        <v>937</v>
      </c>
    </row>
    <row r="6799" spans="43:58" x14ac:dyDescent="0.2">
      <c r="AQ6799">
        <v>251</v>
      </c>
      <c r="AR6799">
        <v>8079</v>
      </c>
      <c r="AS6799" t="s">
        <v>36738</v>
      </c>
      <c r="AT6799" t="s">
        <v>937</v>
      </c>
      <c r="AU6799">
        <v>256</v>
      </c>
      <c r="AV6799">
        <v>8079</v>
      </c>
      <c r="AW6799" t="s">
        <v>29840</v>
      </c>
      <c r="AX6799" t="s">
        <v>937</v>
      </c>
      <c r="AY6799">
        <v>259</v>
      </c>
      <c r="AZ6799">
        <v>8079</v>
      </c>
      <c r="BA6799" t="s">
        <v>22992</v>
      </c>
      <c r="BB6799" t="s">
        <v>937</v>
      </c>
      <c r="BC6799">
        <v>259</v>
      </c>
      <c r="BD6799">
        <v>8079</v>
      </c>
      <c r="BE6799" t="s">
        <v>16144</v>
      </c>
      <c r="BF6799" t="s">
        <v>937</v>
      </c>
    </row>
    <row r="6800" spans="43:58" x14ac:dyDescent="0.2">
      <c r="AQ6800">
        <v>251</v>
      </c>
      <c r="AR6800">
        <v>8080</v>
      </c>
      <c r="AS6800" t="s">
        <v>36739</v>
      </c>
      <c r="AT6800" t="s">
        <v>937</v>
      </c>
      <c r="AU6800">
        <v>256</v>
      </c>
      <c r="AV6800">
        <v>8080</v>
      </c>
      <c r="AW6800" t="s">
        <v>29841</v>
      </c>
      <c r="AX6800" t="s">
        <v>937</v>
      </c>
      <c r="AY6800">
        <v>259</v>
      </c>
      <c r="AZ6800">
        <v>8080</v>
      </c>
      <c r="BA6800" t="s">
        <v>22993</v>
      </c>
      <c r="BB6800" t="s">
        <v>937</v>
      </c>
      <c r="BC6800">
        <v>259</v>
      </c>
      <c r="BD6800">
        <v>8080</v>
      </c>
      <c r="BE6800" t="s">
        <v>16145</v>
      </c>
      <c r="BF6800" t="s">
        <v>937</v>
      </c>
    </row>
    <row r="6801" spans="43:58" x14ac:dyDescent="0.2">
      <c r="AQ6801">
        <v>251</v>
      </c>
      <c r="AR6801">
        <v>8081</v>
      </c>
      <c r="AS6801" t="s">
        <v>36740</v>
      </c>
      <c r="AT6801" t="s">
        <v>937</v>
      </c>
      <c r="AU6801">
        <v>256</v>
      </c>
      <c r="AV6801">
        <v>8081</v>
      </c>
      <c r="AW6801" t="s">
        <v>29842</v>
      </c>
      <c r="AX6801" t="s">
        <v>937</v>
      </c>
      <c r="AY6801">
        <v>259</v>
      </c>
      <c r="AZ6801">
        <v>8081</v>
      </c>
      <c r="BA6801" t="s">
        <v>22994</v>
      </c>
      <c r="BB6801" t="s">
        <v>937</v>
      </c>
      <c r="BC6801">
        <v>259</v>
      </c>
      <c r="BD6801">
        <v>8081</v>
      </c>
      <c r="BE6801" t="s">
        <v>16146</v>
      </c>
      <c r="BF6801" t="s">
        <v>937</v>
      </c>
    </row>
    <row r="6802" spans="43:58" x14ac:dyDescent="0.2">
      <c r="AQ6802">
        <v>251</v>
      </c>
      <c r="AR6802">
        <v>8082</v>
      </c>
      <c r="AS6802" t="s">
        <v>36741</v>
      </c>
      <c r="AT6802" t="s">
        <v>937</v>
      </c>
      <c r="AU6802">
        <v>256</v>
      </c>
      <c r="AV6802">
        <v>8082</v>
      </c>
      <c r="AW6802" t="s">
        <v>29843</v>
      </c>
      <c r="AX6802" t="s">
        <v>937</v>
      </c>
      <c r="AY6802">
        <v>259</v>
      </c>
      <c r="AZ6802">
        <v>8082</v>
      </c>
      <c r="BA6802" t="s">
        <v>22995</v>
      </c>
      <c r="BB6802" t="s">
        <v>937</v>
      </c>
      <c r="BC6802">
        <v>259</v>
      </c>
      <c r="BD6802">
        <v>8082</v>
      </c>
      <c r="BE6802" t="s">
        <v>16147</v>
      </c>
      <c r="BF6802" t="s">
        <v>937</v>
      </c>
    </row>
    <row r="6803" spans="43:58" x14ac:dyDescent="0.2">
      <c r="AQ6803">
        <v>251</v>
      </c>
      <c r="AR6803">
        <v>8083</v>
      </c>
      <c r="AS6803" t="s">
        <v>36742</v>
      </c>
      <c r="AT6803" t="s">
        <v>937</v>
      </c>
      <c r="AU6803">
        <v>256</v>
      </c>
      <c r="AV6803">
        <v>8083</v>
      </c>
      <c r="AW6803" t="s">
        <v>29844</v>
      </c>
      <c r="AX6803" t="s">
        <v>937</v>
      </c>
      <c r="AY6803">
        <v>259</v>
      </c>
      <c r="AZ6803">
        <v>8083</v>
      </c>
      <c r="BA6803" t="s">
        <v>22996</v>
      </c>
      <c r="BB6803" t="s">
        <v>937</v>
      </c>
      <c r="BC6803">
        <v>259</v>
      </c>
      <c r="BD6803">
        <v>8083</v>
      </c>
      <c r="BE6803" t="s">
        <v>16148</v>
      </c>
      <c r="BF6803" t="s">
        <v>937</v>
      </c>
    </row>
    <row r="6804" spans="43:58" x14ac:dyDescent="0.2">
      <c r="AQ6804">
        <v>251</v>
      </c>
      <c r="AR6804">
        <v>8084</v>
      </c>
      <c r="AS6804" t="s">
        <v>36743</v>
      </c>
      <c r="AT6804" t="s">
        <v>937</v>
      </c>
      <c r="AU6804">
        <v>256</v>
      </c>
      <c r="AV6804">
        <v>8084</v>
      </c>
      <c r="AW6804" t="s">
        <v>29845</v>
      </c>
      <c r="AX6804" t="s">
        <v>937</v>
      </c>
      <c r="AY6804">
        <v>259</v>
      </c>
      <c r="AZ6804">
        <v>8084</v>
      </c>
      <c r="BA6804" t="s">
        <v>22997</v>
      </c>
      <c r="BB6804" t="s">
        <v>937</v>
      </c>
      <c r="BC6804">
        <v>259</v>
      </c>
      <c r="BD6804">
        <v>8084</v>
      </c>
      <c r="BE6804" t="s">
        <v>16149</v>
      </c>
      <c r="BF6804" t="s">
        <v>937</v>
      </c>
    </row>
    <row r="6805" spans="43:58" x14ac:dyDescent="0.2">
      <c r="AQ6805">
        <v>254</v>
      </c>
      <c r="AR6805">
        <v>6010</v>
      </c>
      <c r="AS6805" t="s">
        <v>36744</v>
      </c>
      <c r="AT6805" t="s">
        <v>937</v>
      </c>
      <c r="AU6805">
        <v>259</v>
      </c>
      <c r="AV6805">
        <v>6010</v>
      </c>
      <c r="AW6805" t="s">
        <v>29846</v>
      </c>
      <c r="AX6805" t="s">
        <v>937</v>
      </c>
      <c r="AY6805">
        <v>260</v>
      </c>
      <c r="AZ6805">
        <v>6010</v>
      </c>
      <c r="BA6805" t="s">
        <v>22998</v>
      </c>
      <c r="BB6805" t="s">
        <v>937</v>
      </c>
      <c r="BC6805">
        <v>260</v>
      </c>
      <c r="BD6805">
        <v>6010</v>
      </c>
      <c r="BE6805" t="s">
        <v>16150</v>
      </c>
      <c r="BF6805" t="s">
        <v>937</v>
      </c>
    </row>
    <row r="6806" spans="43:58" x14ac:dyDescent="0.2">
      <c r="AQ6806">
        <v>254</v>
      </c>
      <c r="AR6806">
        <v>6020</v>
      </c>
      <c r="AS6806" t="s">
        <v>36745</v>
      </c>
      <c r="AT6806" t="s">
        <v>937</v>
      </c>
      <c r="AU6806">
        <v>259</v>
      </c>
      <c r="AV6806">
        <v>6020</v>
      </c>
      <c r="AW6806" t="s">
        <v>29847</v>
      </c>
      <c r="AX6806" t="s">
        <v>937</v>
      </c>
      <c r="AY6806">
        <v>260</v>
      </c>
      <c r="AZ6806">
        <v>6020</v>
      </c>
      <c r="BA6806" t="s">
        <v>22999</v>
      </c>
      <c r="BB6806" t="s">
        <v>937</v>
      </c>
      <c r="BC6806">
        <v>260</v>
      </c>
      <c r="BD6806">
        <v>6020</v>
      </c>
      <c r="BE6806" t="s">
        <v>16151</v>
      </c>
      <c r="BF6806" t="s">
        <v>937</v>
      </c>
    </row>
    <row r="6807" spans="43:58" x14ac:dyDescent="0.2">
      <c r="AQ6807">
        <v>254</v>
      </c>
      <c r="AR6807">
        <v>6030</v>
      </c>
      <c r="AS6807" t="s">
        <v>36746</v>
      </c>
      <c r="AT6807" t="s">
        <v>937</v>
      </c>
      <c r="AU6807">
        <v>259</v>
      </c>
      <c r="AV6807">
        <v>6030</v>
      </c>
      <c r="AW6807" t="s">
        <v>29848</v>
      </c>
      <c r="AX6807" t="s">
        <v>937</v>
      </c>
      <c r="AY6807">
        <v>260</v>
      </c>
      <c r="AZ6807">
        <v>6030</v>
      </c>
      <c r="BA6807" t="s">
        <v>23000</v>
      </c>
      <c r="BB6807" t="s">
        <v>937</v>
      </c>
      <c r="BC6807">
        <v>260</v>
      </c>
      <c r="BD6807">
        <v>6030</v>
      </c>
      <c r="BE6807" t="s">
        <v>16152</v>
      </c>
      <c r="BF6807" t="s">
        <v>937</v>
      </c>
    </row>
    <row r="6808" spans="43:58" x14ac:dyDescent="0.2">
      <c r="AQ6808">
        <v>254</v>
      </c>
      <c r="AR6808">
        <v>6040</v>
      </c>
      <c r="AS6808" t="s">
        <v>36747</v>
      </c>
      <c r="AT6808" t="s">
        <v>937</v>
      </c>
      <c r="AU6808">
        <v>259</v>
      </c>
      <c r="AV6808">
        <v>6040</v>
      </c>
      <c r="AW6808" t="s">
        <v>29849</v>
      </c>
      <c r="AX6808" t="s">
        <v>937</v>
      </c>
      <c r="AY6808">
        <v>260</v>
      </c>
      <c r="AZ6808">
        <v>6040</v>
      </c>
      <c r="BA6808" t="s">
        <v>23001</v>
      </c>
      <c r="BB6808" t="s">
        <v>937</v>
      </c>
      <c r="BC6808">
        <v>260</v>
      </c>
      <c r="BD6808">
        <v>6040</v>
      </c>
      <c r="BE6808" t="s">
        <v>16153</v>
      </c>
      <c r="BF6808" t="s">
        <v>937</v>
      </c>
    </row>
    <row r="6809" spans="43:58" x14ac:dyDescent="0.2">
      <c r="AQ6809">
        <v>254</v>
      </c>
      <c r="AR6809">
        <v>6070</v>
      </c>
      <c r="AS6809" t="s">
        <v>36748</v>
      </c>
      <c r="AT6809" t="s">
        <v>937</v>
      </c>
      <c r="AU6809">
        <v>259</v>
      </c>
      <c r="AV6809">
        <v>6070</v>
      </c>
      <c r="AW6809" t="s">
        <v>29850</v>
      </c>
      <c r="AX6809" t="s">
        <v>937</v>
      </c>
      <c r="AY6809">
        <v>260</v>
      </c>
      <c r="AZ6809">
        <v>6070</v>
      </c>
      <c r="BA6809" t="s">
        <v>23002</v>
      </c>
      <c r="BB6809" t="s">
        <v>937</v>
      </c>
      <c r="BC6809">
        <v>260</v>
      </c>
      <c r="BD6809">
        <v>6070</v>
      </c>
      <c r="BE6809" t="s">
        <v>16154</v>
      </c>
      <c r="BF6809" t="s">
        <v>937</v>
      </c>
    </row>
    <row r="6810" spans="43:58" x14ac:dyDescent="0.2">
      <c r="AQ6810">
        <v>254</v>
      </c>
      <c r="AR6810">
        <v>6080</v>
      </c>
      <c r="AS6810" t="s">
        <v>36749</v>
      </c>
      <c r="AT6810" t="s">
        <v>937</v>
      </c>
      <c r="AU6810">
        <v>259</v>
      </c>
      <c r="AV6810">
        <v>6080</v>
      </c>
      <c r="AW6810" t="s">
        <v>29851</v>
      </c>
      <c r="AX6810" t="s">
        <v>937</v>
      </c>
      <c r="AY6810">
        <v>260</v>
      </c>
      <c r="AZ6810">
        <v>6080</v>
      </c>
      <c r="BA6810" t="s">
        <v>23003</v>
      </c>
      <c r="BB6810" t="s">
        <v>937</v>
      </c>
      <c r="BC6810">
        <v>260</v>
      </c>
      <c r="BD6810">
        <v>6080</v>
      </c>
      <c r="BE6810" t="s">
        <v>16155</v>
      </c>
      <c r="BF6810" t="s">
        <v>937</v>
      </c>
    </row>
    <row r="6811" spans="43:58" x14ac:dyDescent="0.2">
      <c r="AQ6811">
        <v>254</v>
      </c>
      <c r="AR6811">
        <v>6090</v>
      </c>
      <c r="AS6811" t="s">
        <v>36750</v>
      </c>
      <c r="AT6811" t="s">
        <v>937</v>
      </c>
      <c r="AU6811">
        <v>259</v>
      </c>
      <c r="AV6811">
        <v>6090</v>
      </c>
      <c r="AW6811" t="s">
        <v>29852</v>
      </c>
      <c r="AX6811" t="s">
        <v>937</v>
      </c>
      <c r="AY6811">
        <v>260</v>
      </c>
      <c r="AZ6811">
        <v>6090</v>
      </c>
      <c r="BA6811" t="s">
        <v>23004</v>
      </c>
      <c r="BB6811" t="s">
        <v>937</v>
      </c>
      <c r="BC6811">
        <v>260</v>
      </c>
      <c r="BD6811">
        <v>6090</v>
      </c>
      <c r="BE6811" t="s">
        <v>16156</v>
      </c>
      <c r="BF6811" t="s">
        <v>937</v>
      </c>
    </row>
    <row r="6812" spans="43:58" x14ac:dyDescent="0.2">
      <c r="AQ6812">
        <v>254</v>
      </c>
      <c r="AR6812">
        <v>6100</v>
      </c>
      <c r="AS6812" t="s">
        <v>36751</v>
      </c>
      <c r="AT6812" t="s">
        <v>937</v>
      </c>
      <c r="AU6812">
        <v>259</v>
      </c>
      <c r="AV6812">
        <v>6100</v>
      </c>
      <c r="AW6812" t="s">
        <v>29853</v>
      </c>
      <c r="AX6812" t="s">
        <v>937</v>
      </c>
      <c r="AY6812">
        <v>260</v>
      </c>
      <c r="AZ6812">
        <v>6100</v>
      </c>
      <c r="BA6812" t="s">
        <v>23005</v>
      </c>
      <c r="BB6812" t="s">
        <v>937</v>
      </c>
      <c r="BC6812">
        <v>260</v>
      </c>
      <c r="BD6812">
        <v>6100</v>
      </c>
      <c r="BE6812" t="s">
        <v>16157</v>
      </c>
      <c r="BF6812" t="s">
        <v>937</v>
      </c>
    </row>
    <row r="6813" spans="43:58" x14ac:dyDescent="0.2">
      <c r="AQ6813">
        <v>254</v>
      </c>
      <c r="AR6813">
        <v>6101</v>
      </c>
      <c r="AS6813" t="s">
        <v>36752</v>
      </c>
      <c r="AT6813" t="s">
        <v>937</v>
      </c>
      <c r="AU6813">
        <v>259</v>
      </c>
      <c r="AV6813">
        <v>6101</v>
      </c>
      <c r="AW6813" t="s">
        <v>29854</v>
      </c>
      <c r="AX6813" t="s">
        <v>937</v>
      </c>
      <c r="AY6813">
        <v>260</v>
      </c>
      <c r="AZ6813">
        <v>6101</v>
      </c>
      <c r="BA6813" t="s">
        <v>23006</v>
      </c>
      <c r="BB6813" t="s">
        <v>937</v>
      </c>
      <c r="BC6813">
        <v>260</v>
      </c>
      <c r="BD6813">
        <v>6101</v>
      </c>
      <c r="BE6813" t="s">
        <v>16158</v>
      </c>
      <c r="BF6813" t="s">
        <v>937</v>
      </c>
    </row>
    <row r="6814" spans="43:58" x14ac:dyDescent="0.2">
      <c r="AQ6814">
        <v>254</v>
      </c>
      <c r="AR6814">
        <v>6110</v>
      </c>
      <c r="AS6814" t="s">
        <v>36753</v>
      </c>
      <c r="AT6814" t="s">
        <v>937</v>
      </c>
      <c r="AU6814">
        <v>259</v>
      </c>
      <c r="AV6814">
        <v>6110</v>
      </c>
      <c r="AW6814" t="s">
        <v>29855</v>
      </c>
      <c r="AX6814" t="s">
        <v>937</v>
      </c>
      <c r="AY6814">
        <v>260</v>
      </c>
      <c r="AZ6814">
        <v>6110</v>
      </c>
      <c r="BA6814" t="s">
        <v>23007</v>
      </c>
      <c r="BB6814" t="s">
        <v>939</v>
      </c>
      <c r="BC6814">
        <v>260</v>
      </c>
      <c r="BD6814">
        <v>6110</v>
      </c>
      <c r="BE6814" t="s">
        <v>16159</v>
      </c>
      <c r="BF6814" t="s">
        <v>939</v>
      </c>
    </row>
    <row r="6815" spans="43:58" x14ac:dyDescent="0.2">
      <c r="AQ6815">
        <v>254</v>
      </c>
      <c r="AR6815">
        <v>6130</v>
      </c>
      <c r="AS6815" t="s">
        <v>36754</v>
      </c>
      <c r="AT6815" t="s">
        <v>937</v>
      </c>
      <c r="AU6815">
        <v>259</v>
      </c>
      <c r="AV6815">
        <v>6130</v>
      </c>
      <c r="AW6815" t="s">
        <v>29856</v>
      </c>
      <c r="AX6815" t="s">
        <v>939</v>
      </c>
      <c r="AY6815">
        <v>260</v>
      </c>
      <c r="AZ6815">
        <v>6130</v>
      </c>
      <c r="BA6815" t="s">
        <v>23008</v>
      </c>
      <c r="BB6815" t="s">
        <v>936</v>
      </c>
      <c r="BC6815">
        <v>260</v>
      </c>
      <c r="BD6815">
        <v>6130</v>
      </c>
      <c r="BE6815" t="s">
        <v>16160</v>
      </c>
      <c r="BF6815" t="s">
        <v>936</v>
      </c>
    </row>
    <row r="6816" spans="43:58" x14ac:dyDescent="0.2">
      <c r="AQ6816">
        <v>254</v>
      </c>
      <c r="AR6816">
        <v>6131</v>
      </c>
      <c r="AS6816" t="s">
        <v>36755</v>
      </c>
      <c r="AT6816" t="s">
        <v>937</v>
      </c>
      <c r="AU6816">
        <v>259</v>
      </c>
      <c r="AV6816">
        <v>6131</v>
      </c>
      <c r="AW6816" t="s">
        <v>29857</v>
      </c>
      <c r="AX6816" t="s">
        <v>937</v>
      </c>
      <c r="AY6816">
        <v>260</v>
      </c>
      <c r="AZ6816">
        <v>6131</v>
      </c>
      <c r="BA6816" t="s">
        <v>23009</v>
      </c>
      <c r="BB6816" t="s">
        <v>937</v>
      </c>
      <c r="BC6816">
        <v>260</v>
      </c>
      <c r="BD6816">
        <v>6131</v>
      </c>
      <c r="BE6816" t="s">
        <v>16161</v>
      </c>
      <c r="BF6816" t="s">
        <v>937</v>
      </c>
    </row>
    <row r="6817" spans="43:58" x14ac:dyDescent="0.2">
      <c r="AQ6817">
        <v>254</v>
      </c>
      <c r="AR6817">
        <v>6140</v>
      </c>
      <c r="AS6817" t="s">
        <v>36756</v>
      </c>
      <c r="AT6817" t="s">
        <v>937</v>
      </c>
      <c r="AU6817">
        <v>259</v>
      </c>
      <c r="AV6817">
        <v>6140</v>
      </c>
      <c r="AW6817" t="s">
        <v>29858</v>
      </c>
      <c r="AX6817" t="s">
        <v>937</v>
      </c>
      <c r="AY6817">
        <v>260</v>
      </c>
      <c r="AZ6817">
        <v>6140</v>
      </c>
      <c r="BA6817" t="s">
        <v>23010</v>
      </c>
      <c r="BB6817" t="s">
        <v>937</v>
      </c>
      <c r="BC6817">
        <v>260</v>
      </c>
      <c r="BD6817">
        <v>6140</v>
      </c>
      <c r="BE6817" t="s">
        <v>16162</v>
      </c>
      <c r="BF6817" t="s">
        <v>937</v>
      </c>
    </row>
    <row r="6818" spans="43:58" x14ac:dyDescent="0.2">
      <c r="AQ6818">
        <v>254</v>
      </c>
      <c r="AR6818">
        <v>6150</v>
      </c>
      <c r="AS6818" t="s">
        <v>36757</v>
      </c>
      <c r="AT6818" t="s">
        <v>937</v>
      </c>
      <c r="AU6818">
        <v>259</v>
      </c>
      <c r="AV6818">
        <v>6150</v>
      </c>
      <c r="AW6818" t="s">
        <v>29859</v>
      </c>
      <c r="AX6818" t="s">
        <v>937</v>
      </c>
      <c r="AY6818">
        <v>260</v>
      </c>
      <c r="AZ6818">
        <v>6150</v>
      </c>
      <c r="BA6818" t="s">
        <v>23011</v>
      </c>
      <c r="BB6818" t="s">
        <v>937</v>
      </c>
      <c r="BC6818">
        <v>260</v>
      </c>
      <c r="BD6818">
        <v>6150</v>
      </c>
      <c r="BE6818" t="s">
        <v>16163</v>
      </c>
      <c r="BF6818" t="s">
        <v>937</v>
      </c>
    </row>
    <row r="6819" spans="43:58" x14ac:dyDescent="0.2">
      <c r="AQ6819">
        <v>254</v>
      </c>
      <c r="AR6819">
        <v>6160</v>
      </c>
      <c r="AS6819" t="s">
        <v>36758</v>
      </c>
      <c r="AT6819" t="s">
        <v>937</v>
      </c>
      <c r="AU6819">
        <v>259</v>
      </c>
      <c r="AV6819">
        <v>6160</v>
      </c>
      <c r="AW6819" t="s">
        <v>29860</v>
      </c>
      <c r="AX6819" t="s">
        <v>937</v>
      </c>
      <c r="AY6819">
        <v>260</v>
      </c>
      <c r="AZ6819">
        <v>6160</v>
      </c>
      <c r="BA6819" t="s">
        <v>23012</v>
      </c>
      <c r="BB6819" t="s">
        <v>937</v>
      </c>
      <c r="BC6819">
        <v>260</v>
      </c>
      <c r="BD6819">
        <v>6160</v>
      </c>
      <c r="BE6819" t="s">
        <v>16164</v>
      </c>
      <c r="BF6819" t="s">
        <v>937</v>
      </c>
    </row>
    <row r="6820" spans="43:58" x14ac:dyDescent="0.2">
      <c r="AQ6820">
        <v>254</v>
      </c>
      <c r="AR6820">
        <v>6170</v>
      </c>
      <c r="AS6820" t="s">
        <v>36759</v>
      </c>
      <c r="AT6820" t="s">
        <v>937</v>
      </c>
      <c r="AU6820">
        <v>259</v>
      </c>
      <c r="AV6820">
        <v>6170</v>
      </c>
      <c r="AW6820" t="s">
        <v>29861</v>
      </c>
      <c r="AX6820" t="s">
        <v>937</v>
      </c>
      <c r="AY6820">
        <v>260</v>
      </c>
      <c r="AZ6820">
        <v>6170</v>
      </c>
      <c r="BA6820" t="s">
        <v>23013</v>
      </c>
      <c r="BB6820" t="s">
        <v>937</v>
      </c>
      <c r="BC6820">
        <v>260</v>
      </c>
      <c r="BD6820">
        <v>6170</v>
      </c>
      <c r="BE6820" t="s">
        <v>16165</v>
      </c>
      <c r="BF6820" t="s">
        <v>937</v>
      </c>
    </row>
    <row r="6821" spans="43:58" x14ac:dyDescent="0.2">
      <c r="AQ6821">
        <v>254</v>
      </c>
      <c r="AR6821">
        <v>6180</v>
      </c>
      <c r="AS6821" t="s">
        <v>36760</v>
      </c>
      <c r="AT6821" t="s">
        <v>937</v>
      </c>
      <c r="AU6821">
        <v>259</v>
      </c>
      <c r="AV6821">
        <v>6180</v>
      </c>
      <c r="AW6821" t="s">
        <v>29862</v>
      </c>
      <c r="AX6821" t="s">
        <v>937</v>
      </c>
      <c r="AY6821">
        <v>260</v>
      </c>
      <c r="AZ6821">
        <v>6180</v>
      </c>
      <c r="BA6821" t="s">
        <v>23014</v>
      </c>
      <c r="BB6821" t="s">
        <v>937</v>
      </c>
      <c r="BC6821">
        <v>260</v>
      </c>
      <c r="BD6821">
        <v>6180</v>
      </c>
      <c r="BE6821" t="s">
        <v>16166</v>
      </c>
      <c r="BF6821" t="s">
        <v>937</v>
      </c>
    </row>
    <row r="6822" spans="43:58" x14ac:dyDescent="0.2">
      <c r="AQ6822">
        <v>254</v>
      </c>
      <c r="AR6822">
        <v>6190</v>
      </c>
      <c r="AS6822" t="s">
        <v>36761</v>
      </c>
      <c r="AT6822" t="s">
        <v>937</v>
      </c>
      <c r="AU6822">
        <v>259</v>
      </c>
      <c r="AV6822">
        <v>6190</v>
      </c>
      <c r="AW6822" t="s">
        <v>29863</v>
      </c>
      <c r="AX6822" t="s">
        <v>937</v>
      </c>
      <c r="AY6822">
        <v>260</v>
      </c>
      <c r="AZ6822">
        <v>6190</v>
      </c>
      <c r="BA6822" t="s">
        <v>23015</v>
      </c>
      <c r="BB6822" t="s">
        <v>937</v>
      </c>
      <c r="BC6822">
        <v>260</v>
      </c>
      <c r="BD6822">
        <v>6190</v>
      </c>
      <c r="BE6822" t="s">
        <v>16167</v>
      </c>
      <c r="BF6822" t="s">
        <v>937</v>
      </c>
    </row>
    <row r="6823" spans="43:58" x14ac:dyDescent="0.2">
      <c r="AQ6823">
        <v>254</v>
      </c>
      <c r="AR6823">
        <v>6200</v>
      </c>
      <c r="AS6823" t="s">
        <v>36762</v>
      </c>
      <c r="AT6823" t="s">
        <v>937</v>
      </c>
      <c r="AU6823">
        <v>259</v>
      </c>
      <c r="AV6823">
        <v>6200</v>
      </c>
      <c r="AW6823" t="s">
        <v>29864</v>
      </c>
      <c r="AX6823" t="s">
        <v>937</v>
      </c>
      <c r="AY6823">
        <v>260</v>
      </c>
      <c r="AZ6823">
        <v>6200</v>
      </c>
      <c r="BA6823" t="s">
        <v>23016</v>
      </c>
      <c r="BB6823" t="s">
        <v>937</v>
      </c>
      <c r="BC6823">
        <v>260</v>
      </c>
      <c r="BD6823">
        <v>6200</v>
      </c>
      <c r="BE6823" t="s">
        <v>16168</v>
      </c>
      <c r="BF6823" t="s">
        <v>937</v>
      </c>
    </row>
    <row r="6824" spans="43:58" x14ac:dyDescent="0.2">
      <c r="AQ6824">
        <v>254</v>
      </c>
      <c r="AR6824">
        <v>6210</v>
      </c>
      <c r="AS6824" t="s">
        <v>36763</v>
      </c>
      <c r="AT6824" t="s">
        <v>936</v>
      </c>
      <c r="AU6824">
        <v>259</v>
      </c>
      <c r="AV6824">
        <v>6210</v>
      </c>
      <c r="AW6824" t="s">
        <v>29865</v>
      </c>
      <c r="AX6824" t="s">
        <v>937</v>
      </c>
      <c r="AY6824">
        <v>260</v>
      </c>
      <c r="AZ6824">
        <v>6210</v>
      </c>
      <c r="BA6824" t="s">
        <v>23017</v>
      </c>
      <c r="BB6824" t="s">
        <v>936</v>
      </c>
      <c r="BC6824">
        <v>260</v>
      </c>
      <c r="BD6824">
        <v>6210</v>
      </c>
      <c r="BE6824" t="s">
        <v>16169</v>
      </c>
      <c r="BF6824" t="s">
        <v>936</v>
      </c>
    </row>
    <row r="6825" spans="43:58" x14ac:dyDescent="0.2">
      <c r="AQ6825">
        <v>254</v>
      </c>
      <c r="AR6825">
        <v>6240</v>
      </c>
      <c r="AS6825" t="s">
        <v>36764</v>
      </c>
      <c r="AT6825" t="s">
        <v>937</v>
      </c>
      <c r="AU6825">
        <v>259</v>
      </c>
      <c r="AV6825">
        <v>6240</v>
      </c>
      <c r="AW6825" t="s">
        <v>29866</v>
      </c>
      <c r="AX6825" t="s">
        <v>937</v>
      </c>
      <c r="AY6825">
        <v>260</v>
      </c>
      <c r="AZ6825">
        <v>6240</v>
      </c>
      <c r="BA6825" t="s">
        <v>23018</v>
      </c>
      <c r="BB6825" t="s">
        <v>937</v>
      </c>
      <c r="BC6825">
        <v>260</v>
      </c>
      <c r="BD6825">
        <v>6240</v>
      </c>
      <c r="BE6825" t="s">
        <v>16170</v>
      </c>
      <c r="BF6825" t="s">
        <v>937</v>
      </c>
    </row>
    <row r="6826" spans="43:58" x14ac:dyDescent="0.2">
      <c r="AQ6826">
        <v>254</v>
      </c>
      <c r="AR6826">
        <v>6250</v>
      </c>
      <c r="AS6826" t="s">
        <v>36765</v>
      </c>
      <c r="AT6826" t="s">
        <v>937</v>
      </c>
      <c r="AU6826">
        <v>259</v>
      </c>
      <c r="AV6826">
        <v>6250</v>
      </c>
      <c r="AW6826" t="s">
        <v>29867</v>
      </c>
      <c r="AX6826" t="s">
        <v>937</v>
      </c>
      <c r="AY6826">
        <v>260</v>
      </c>
      <c r="AZ6826">
        <v>6250</v>
      </c>
      <c r="BA6826" t="s">
        <v>23019</v>
      </c>
      <c r="BB6826" t="s">
        <v>937</v>
      </c>
      <c r="BC6826">
        <v>260</v>
      </c>
      <c r="BD6826">
        <v>6250</v>
      </c>
      <c r="BE6826" t="s">
        <v>16171</v>
      </c>
      <c r="BF6826" t="s">
        <v>937</v>
      </c>
    </row>
    <row r="6827" spans="43:58" x14ac:dyDescent="0.2">
      <c r="AQ6827">
        <v>254</v>
      </c>
      <c r="AR6827">
        <v>6256</v>
      </c>
      <c r="AS6827" t="s">
        <v>36766</v>
      </c>
      <c r="AT6827" t="s">
        <v>937</v>
      </c>
      <c r="AU6827">
        <v>259</v>
      </c>
      <c r="AV6827">
        <v>6256</v>
      </c>
      <c r="AW6827" t="s">
        <v>29868</v>
      </c>
      <c r="AX6827" t="s">
        <v>937</v>
      </c>
      <c r="AY6827">
        <v>260</v>
      </c>
      <c r="AZ6827">
        <v>6256</v>
      </c>
      <c r="BA6827" t="s">
        <v>23020</v>
      </c>
      <c r="BB6827" t="s">
        <v>937</v>
      </c>
      <c r="BC6827">
        <v>260</v>
      </c>
      <c r="BD6827">
        <v>6256</v>
      </c>
      <c r="BE6827" t="s">
        <v>16172</v>
      </c>
      <c r="BF6827" t="s">
        <v>937</v>
      </c>
    </row>
    <row r="6828" spans="43:58" x14ac:dyDescent="0.2">
      <c r="AQ6828">
        <v>254</v>
      </c>
      <c r="AR6828">
        <v>6260</v>
      </c>
      <c r="AS6828" t="s">
        <v>36767</v>
      </c>
      <c r="AT6828" t="s">
        <v>937</v>
      </c>
      <c r="AU6828">
        <v>259</v>
      </c>
      <c r="AV6828">
        <v>6260</v>
      </c>
      <c r="AW6828" t="s">
        <v>29869</v>
      </c>
      <c r="AX6828" t="s">
        <v>937</v>
      </c>
      <c r="AY6828">
        <v>260</v>
      </c>
      <c r="AZ6828">
        <v>6260</v>
      </c>
      <c r="BA6828" t="s">
        <v>23021</v>
      </c>
      <c r="BB6828" t="s">
        <v>937</v>
      </c>
      <c r="BC6828">
        <v>260</v>
      </c>
      <c r="BD6828">
        <v>6260</v>
      </c>
      <c r="BE6828" t="s">
        <v>16173</v>
      </c>
      <c r="BF6828" t="s">
        <v>937</v>
      </c>
    </row>
    <row r="6829" spans="43:58" x14ac:dyDescent="0.2">
      <c r="AQ6829">
        <v>254</v>
      </c>
      <c r="AR6829">
        <v>6270</v>
      </c>
      <c r="AS6829" t="s">
        <v>36768</v>
      </c>
      <c r="AT6829" t="s">
        <v>937</v>
      </c>
      <c r="AU6829">
        <v>259</v>
      </c>
      <c r="AV6829">
        <v>6270</v>
      </c>
      <c r="AW6829" t="s">
        <v>29870</v>
      </c>
      <c r="AX6829" t="s">
        <v>937</v>
      </c>
      <c r="AY6829">
        <v>260</v>
      </c>
      <c r="AZ6829">
        <v>6270</v>
      </c>
      <c r="BA6829" t="s">
        <v>23022</v>
      </c>
      <c r="BB6829" t="s">
        <v>937</v>
      </c>
      <c r="BC6829">
        <v>260</v>
      </c>
      <c r="BD6829">
        <v>6270</v>
      </c>
      <c r="BE6829" t="s">
        <v>16174</v>
      </c>
      <c r="BF6829" t="s">
        <v>937</v>
      </c>
    </row>
    <row r="6830" spans="43:58" x14ac:dyDescent="0.2">
      <c r="AQ6830">
        <v>254</v>
      </c>
      <c r="AR6830">
        <v>6280</v>
      </c>
      <c r="AS6830" t="s">
        <v>36769</v>
      </c>
      <c r="AT6830" t="s">
        <v>937</v>
      </c>
      <c r="AU6830">
        <v>259</v>
      </c>
      <c r="AV6830">
        <v>6280</v>
      </c>
      <c r="AW6830" t="s">
        <v>29871</v>
      </c>
      <c r="AX6830" t="s">
        <v>937</v>
      </c>
      <c r="AY6830">
        <v>260</v>
      </c>
      <c r="AZ6830">
        <v>6280</v>
      </c>
      <c r="BA6830" t="s">
        <v>23023</v>
      </c>
      <c r="BB6830" t="s">
        <v>939</v>
      </c>
      <c r="BC6830">
        <v>260</v>
      </c>
      <c r="BD6830">
        <v>6280</v>
      </c>
      <c r="BE6830" t="s">
        <v>16175</v>
      </c>
      <c r="BF6830" t="s">
        <v>939</v>
      </c>
    </row>
    <row r="6831" spans="43:58" x14ac:dyDescent="0.2">
      <c r="AQ6831">
        <v>254</v>
      </c>
      <c r="AR6831">
        <v>6290</v>
      </c>
      <c r="AS6831" t="s">
        <v>36770</v>
      </c>
      <c r="AT6831" t="s">
        <v>937</v>
      </c>
      <c r="AU6831">
        <v>259</v>
      </c>
      <c r="AV6831">
        <v>6290</v>
      </c>
      <c r="AW6831" t="s">
        <v>29872</v>
      </c>
      <c r="AX6831" t="s">
        <v>937</v>
      </c>
      <c r="AY6831">
        <v>260</v>
      </c>
      <c r="AZ6831">
        <v>6290</v>
      </c>
      <c r="BA6831" t="s">
        <v>23024</v>
      </c>
      <c r="BB6831" t="s">
        <v>937</v>
      </c>
      <c r="BC6831">
        <v>260</v>
      </c>
      <c r="BD6831">
        <v>6290</v>
      </c>
      <c r="BE6831" t="s">
        <v>16176</v>
      </c>
      <c r="BF6831" t="s">
        <v>939</v>
      </c>
    </row>
    <row r="6832" spans="43:58" x14ac:dyDescent="0.2">
      <c r="AQ6832">
        <v>254</v>
      </c>
      <c r="AR6832">
        <v>6300</v>
      </c>
      <c r="AS6832" t="s">
        <v>36771</v>
      </c>
      <c r="AT6832" t="s">
        <v>936</v>
      </c>
      <c r="AU6832">
        <v>259</v>
      </c>
      <c r="AV6832">
        <v>6300</v>
      </c>
      <c r="AW6832" t="s">
        <v>29873</v>
      </c>
      <c r="AX6832" t="s">
        <v>936</v>
      </c>
      <c r="AY6832">
        <v>260</v>
      </c>
      <c r="AZ6832">
        <v>6300</v>
      </c>
      <c r="BA6832" t="s">
        <v>23025</v>
      </c>
      <c r="BB6832" t="s">
        <v>939</v>
      </c>
      <c r="BC6832">
        <v>260</v>
      </c>
      <c r="BD6832">
        <v>6300</v>
      </c>
      <c r="BE6832" t="s">
        <v>16177</v>
      </c>
      <c r="BF6832" t="s">
        <v>939</v>
      </c>
    </row>
    <row r="6833" spans="43:58" x14ac:dyDescent="0.2">
      <c r="AQ6833">
        <v>254</v>
      </c>
      <c r="AR6833">
        <v>6310</v>
      </c>
      <c r="AS6833" t="s">
        <v>36772</v>
      </c>
      <c r="AT6833" t="s">
        <v>937</v>
      </c>
      <c r="AU6833">
        <v>259</v>
      </c>
      <c r="AV6833">
        <v>6310</v>
      </c>
      <c r="AW6833" t="s">
        <v>29874</v>
      </c>
      <c r="AX6833" t="s">
        <v>937</v>
      </c>
      <c r="AY6833">
        <v>260</v>
      </c>
      <c r="AZ6833">
        <v>6310</v>
      </c>
      <c r="BA6833" t="s">
        <v>23026</v>
      </c>
      <c r="BB6833" t="s">
        <v>939</v>
      </c>
      <c r="BC6833">
        <v>260</v>
      </c>
      <c r="BD6833">
        <v>6310</v>
      </c>
      <c r="BE6833" t="s">
        <v>16178</v>
      </c>
      <c r="BF6833" t="s">
        <v>939</v>
      </c>
    </row>
    <row r="6834" spans="43:58" x14ac:dyDescent="0.2">
      <c r="AQ6834">
        <v>254</v>
      </c>
      <c r="AR6834">
        <v>6320</v>
      </c>
      <c r="AS6834" t="s">
        <v>36773</v>
      </c>
      <c r="AT6834" t="s">
        <v>937</v>
      </c>
      <c r="AU6834">
        <v>259</v>
      </c>
      <c r="AV6834">
        <v>6320</v>
      </c>
      <c r="AW6834" t="s">
        <v>29875</v>
      </c>
      <c r="AX6834" t="s">
        <v>937</v>
      </c>
      <c r="AY6834">
        <v>260</v>
      </c>
      <c r="AZ6834">
        <v>6320</v>
      </c>
      <c r="BA6834" t="s">
        <v>23027</v>
      </c>
      <c r="BB6834" t="s">
        <v>939</v>
      </c>
      <c r="BC6834">
        <v>260</v>
      </c>
      <c r="BD6834">
        <v>6320</v>
      </c>
      <c r="BE6834" t="s">
        <v>16179</v>
      </c>
      <c r="BF6834" t="s">
        <v>939</v>
      </c>
    </row>
    <row r="6835" spans="43:58" x14ac:dyDescent="0.2">
      <c r="AQ6835">
        <v>254</v>
      </c>
      <c r="AR6835">
        <v>6330</v>
      </c>
      <c r="AS6835" t="s">
        <v>36774</v>
      </c>
      <c r="AT6835" t="s">
        <v>937</v>
      </c>
      <c r="AU6835">
        <v>259</v>
      </c>
      <c r="AV6835">
        <v>6330</v>
      </c>
      <c r="AW6835" t="s">
        <v>29876</v>
      </c>
      <c r="AX6835" t="s">
        <v>937</v>
      </c>
      <c r="AY6835">
        <v>260</v>
      </c>
      <c r="AZ6835">
        <v>6330</v>
      </c>
      <c r="BA6835" t="s">
        <v>23028</v>
      </c>
      <c r="BB6835" t="s">
        <v>936</v>
      </c>
      <c r="BC6835">
        <v>260</v>
      </c>
      <c r="BD6835">
        <v>6330</v>
      </c>
      <c r="BE6835" t="s">
        <v>16180</v>
      </c>
      <c r="BF6835" t="s">
        <v>936</v>
      </c>
    </row>
    <row r="6836" spans="43:58" x14ac:dyDescent="0.2">
      <c r="AQ6836">
        <v>254</v>
      </c>
      <c r="AR6836">
        <v>6340</v>
      </c>
      <c r="AS6836" t="s">
        <v>36775</v>
      </c>
      <c r="AT6836" t="s">
        <v>937</v>
      </c>
      <c r="AU6836">
        <v>259</v>
      </c>
      <c r="AV6836">
        <v>6340</v>
      </c>
      <c r="AW6836" t="s">
        <v>29877</v>
      </c>
      <c r="AX6836" t="s">
        <v>937</v>
      </c>
      <c r="AY6836">
        <v>260</v>
      </c>
      <c r="AZ6836">
        <v>6340</v>
      </c>
      <c r="BA6836" t="s">
        <v>23029</v>
      </c>
      <c r="BB6836" t="s">
        <v>939</v>
      </c>
      <c r="BC6836">
        <v>260</v>
      </c>
      <c r="BD6836">
        <v>6340</v>
      </c>
      <c r="BE6836" t="s">
        <v>16181</v>
      </c>
      <c r="BF6836" t="s">
        <v>939</v>
      </c>
    </row>
    <row r="6837" spans="43:58" x14ac:dyDescent="0.2">
      <c r="AQ6837">
        <v>254</v>
      </c>
      <c r="AR6837">
        <v>6350</v>
      </c>
      <c r="AS6837" t="s">
        <v>36776</v>
      </c>
      <c r="AT6837" t="s">
        <v>937</v>
      </c>
      <c r="AU6837">
        <v>259</v>
      </c>
      <c r="AV6837">
        <v>6350</v>
      </c>
      <c r="AW6837" t="s">
        <v>29878</v>
      </c>
      <c r="AX6837" t="s">
        <v>937</v>
      </c>
      <c r="AY6837">
        <v>260</v>
      </c>
      <c r="AZ6837">
        <v>6350</v>
      </c>
      <c r="BA6837" t="s">
        <v>23030</v>
      </c>
      <c r="BB6837" t="s">
        <v>939</v>
      </c>
      <c r="BC6837">
        <v>260</v>
      </c>
      <c r="BD6837">
        <v>6350</v>
      </c>
      <c r="BE6837" t="s">
        <v>16182</v>
      </c>
      <c r="BF6837" t="s">
        <v>939</v>
      </c>
    </row>
    <row r="6838" spans="43:58" x14ac:dyDescent="0.2">
      <c r="AQ6838">
        <v>254</v>
      </c>
      <c r="AR6838">
        <v>6360</v>
      </c>
      <c r="AS6838" t="s">
        <v>36777</v>
      </c>
      <c r="AT6838" t="s">
        <v>938</v>
      </c>
      <c r="AU6838">
        <v>259</v>
      </c>
      <c r="AV6838">
        <v>6360</v>
      </c>
      <c r="AW6838" t="s">
        <v>29879</v>
      </c>
      <c r="AX6838" t="s">
        <v>939</v>
      </c>
      <c r="AY6838">
        <v>260</v>
      </c>
      <c r="AZ6838">
        <v>6360</v>
      </c>
      <c r="BA6838" t="s">
        <v>23031</v>
      </c>
      <c r="BB6838" t="s">
        <v>939</v>
      </c>
      <c r="BC6838">
        <v>260</v>
      </c>
      <c r="BD6838">
        <v>6360</v>
      </c>
      <c r="BE6838" t="s">
        <v>16183</v>
      </c>
      <c r="BF6838" t="s">
        <v>939</v>
      </c>
    </row>
    <row r="6839" spans="43:58" x14ac:dyDescent="0.2">
      <c r="AQ6839">
        <v>254</v>
      </c>
      <c r="AR6839">
        <v>7205</v>
      </c>
      <c r="AS6839" t="s">
        <v>36778</v>
      </c>
      <c r="AT6839" t="s">
        <v>937</v>
      </c>
      <c r="AU6839">
        <v>259</v>
      </c>
      <c r="AV6839">
        <v>7205</v>
      </c>
      <c r="AW6839" t="s">
        <v>29880</v>
      </c>
      <c r="AX6839" t="s">
        <v>937</v>
      </c>
      <c r="AY6839">
        <v>260</v>
      </c>
      <c r="AZ6839">
        <v>7205</v>
      </c>
      <c r="BA6839" t="s">
        <v>23032</v>
      </c>
      <c r="BB6839" t="s">
        <v>937</v>
      </c>
      <c r="BC6839">
        <v>260</v>
      </c>
      <c r="BD6839">
        <v>7205</v>
      </c>
      <c r="BE6839" t="s">
        <v>16184</v>
      </c>
      <c r="BF6839" t="s">
        <v>937</v>
      </c>
    </row>
    <row r="6840" spans="43:58" x14ac:dyDescent="0.2">
      <c r="AQ6840">
        <v>254</v>
      </c>
      <c r="AR6840">
        <v>7206</v>
      </c>
      <c r="AS6840" t="s">
        <v>36779</v>
      </c>
      <c r="AT6840" t="s">
        <v>937</v>
      </c>
      <c r="AU6840">
        <v>259</v>
      </c>
      <c r="AV6840">
        <v>7206</v>
      </c>
      <c r="AW6840" t="s">
        <v>29881</v>
      </c>
      <c r="AX6840" t="s">
        <v>937</v>
      </c>
      <c r="AY6840">
        <v>260</v>
      </c>
      <c r="AZ6840">
        <v>7206</v>
      </c>
      <c r="BA6840" t="s">
        <v>23033</v>
      </c>
      <c r="BB6840" t="s">
        <v>937</v>
      </c>
      <c r="BC6840">
        <v>260</v>
      </c>
      <c r="BD6840">
        <v>7206</v>
      </c>
      <c r="BE6840" t="s">
        <v>16185</v>
      </c>
      <c r="BF6840" t="s">
        <v>937</v>
      </c>
    </row>
    <row r="6841" spans="43:58" x14ac:dyDescent="0.2">
      <c r="AQ6841">
        <v>254</v>
      </c>
      <c r="AR6841">
        <v>7207</v>
      </c>
      <c r="AS6841" t="s">
        <v>36780</v>
      </c>
      <c r="AT6841" t="s">
        <v>937</v>
      </c>
      <c r="AU6841">
        <v>259</v>
      </c>
      <c r="AV6841">
        <v>7207</v>
      </c>
      <c r="AW6841" t="s">
        <v>29882</v>
      </c>
      <c r="AX6841" t="s">
        <v>937</v>
      </c>
      <c r="AY6841">
        <v>260</v>
      </c>
      <c r="AZ6841">
        <v>7207</v>
      </c>
      <c r="BA6841" t="s">
        <v>23034</v>
      </c>
      <c r="BB6841" t="s">
        <v>937</v>
      </c>
      <c r="BC6841">
        <v>260</v>
      </c>
      <c r="BD6841">
        <v>7207</v>
      </c>
      <c r="BE6841" t="s">
        <v>16186</v>
      </c>
      <c r="BF6841" t="s">
        <v>937</v>
      </c>
    </row>
    <row r="6842" spans="43:58" x14ac:dyDescent="0.2">
      <c r="AQ6842">
        <v>254</v>
      </c>
      <c r="AR6842">
        <v>7210</v>
      </c>
      <c r="AS6842" t="s">
        <v>36781</v>
      </c>
      <c r="AT6842" t="s">
        <v>938</v>
      </c>
      <c r="AU6842">
        <v>259</v>
      </c>
      <c r="AV6842">
        <v>7210</v>
      </c>
      <c r="AW6842" t="s">
        <v>29883</v>
      </c>
      <c r="AX6842" t="s">
        <v>937</v>
      </c>
      <c r="AY6842">
        <v>260</v>
      </c>
      <c r="AZ6842">
        <v>7210</v>
      </c>
      <c r="BA6842" t="s">
        <v>23035</v>
      </c>
      <c r="BB6842" t="s">
        <v>937</v>
      </c>
      <c r="BC6842">
        <v>260</v>
      </c>
      <c r="BD6842">
        <v>7210</v>
      </c>
      <c r="BE6842" t="s">
        <v>16187</v>
      </c>
      <c r="BF6842" t="s">
        <v>937</v>
      </c>
    </row>
    <row r="6843" spans="43:58" x14ac:dyDescent="0.2">
      <c r="AQ6843">
        <v>254</v>
      </c>
      <c r="AR6843">
        <v>8073</v>
      </c>
      <c r="AS6843" t="s">
        <v>36782</v>
      </c>
      <c r="AT6843" t="s">
        <v>937</v>
      </c>
      <c r="AU6843">
        <v>259</v>
      </c>
      <c r="AV6843">
        <v>8073</v>
      </c>
      <c r="AW6843" t="s">
        <v>29884</v>
      </c>
      <c r="AX6843" t="s">
        <v>937</v>
      </c>
      <c r="AY6843">
        <v>260</v>
      </c>
      <c r="AZ6843">
        <v>8073</v>
      </c>
      <c r="BA6843" t="s">
        <v>23036</v>
      </c>
      <c r="BB6843" t="s">
        <v>937</v>
      </c>
      <c r="BC6843">
        <v>260</v>
      </c>
      <c r="BD6843">
        <v>8073</v>
      </c>
      <c r="BE6843" t="s">
        <v>16188</v>
      </c>
      <c r="BF6843" t="s">
        <v>937</v>
      </c>
    </row>
    <row r="6844" spans="43:58" x14ac:dyDescent="0.2">
      <c r="AQ6844">
        <v>254</v>
      </c>
      <c r="AR6844">
        <v>8074</v>
      </c>
      <c r="AS6844" t="s">
        <v>36783</v>
      </c>
      <c r="AT6844" t="s">
        <v>937</v>
      </c>
      <c r="AU6844">
        <v>259</v>
      </c>
      <c r="AV6844">
        <v>8074</v>
      </c>
      <c r="AW6844" t="s">
        <v>29885</v>
      </c>
      <c r="AX6844" t="s">
        <v>937</v>
      </c>
      <c r="AY6844">
        <v>260</v>
      </c>
      <c r="AZ6844">
        <v>8074</v>
      </c>
      <c r="BA6844" t="s">
        <v>23037</v>
      </c>
      <c r="BB6844" t="s">
        <v>937</v>
      </c>
      <c r="BC6844">
        <v>260</v>
      </c>
      <c r="BD6844">
        <v>8074</v>
      </c>
      <c r="BE6844" t="s">
        <v>16189</v>
      </c>
      <c r="BF6844" t="s">
        <v>937</v>
      </c>
    </row>
    <row r="6845" spans="43:58" x14ac:dyDescent="0.2">
      <c r="AQ6845">
        <v>254</v>
      </c>
      <c r="AR6845">
        <v>8075</v>
      </c>
      <c r="AS6845" t="s">
        <v>36784</v>
      </c>
      <c r="AT6845" t="s">
        <v>937</v>
      </c>
      <c r="AU6845">
        <v>259</v>
      </c>
      <c r="AV6845">
        <v>8075</v>
      </c>
      <c r="AW6845" t="s">
        <v>29886</v>
      </c>
      <c r="AX6845" t="s">
        <v>937</v>
      </c>
      <c r="AY6845">
        <v>260</v>
      </c>
      <c r="AZ6845">
        <v>8075</v>
      </c>
      <c r="BA6845" t="s">
        <v>23038</v>
      </c>
      <c r="BB6845" t="s">
        <v>937</v>
      </c>
      <c r="BC6845">
        <v>260</v>
      </c>
      <c r="BD6845">
        <v>8075</v>
      </c>
      <c r="BE6845" t="s">
        <v>16190</v>
      </c>
      <c r="BF6845" t="s">
        <v>937</v>
      </c>
    </row>
    <row r="6846" spans="43:58" x14ac:dyDescent="0.2">
      <c r="AQ6846">
        <v>254</v>
      </c>
      <c r="AR6846">
        <v>8076</v>
      </c>
      <c r="AS6846" t="s">
        <v>36785</v>
      </c>
      <c r="AT6846" t="s">
        <v>937</v>
      </c>
      <c r="AU6846">
        <v>259</v>
      </c>
      <c r="AV6846">
        <v>8076</v>
      </c>
      <c r="AW6846" t="s">
        <v>29887</v>
      </c>
      <c r="AX6846" t="s">
        <v>937</v>
      </c>
      <c r="AY6846">
        <v>260</v>
      </c>
      <c r="AZ6846">
        <v>8076</v>
      </c>
      <c r="BA6846" t="s">
        <v>23039</v>
      </c>
      <c r="BB6846" t="s">
        <v>937</v>
      </c>
      <c r="BC6846">
        <v>260</v>
      </c>
      <c r="BD6846">
        <v>8076</v>
      </c>
      <c r="BE6846" t="s">
        <v>16191</v>
      </c>
      <c r="BF6846" t="s">
        <v>937</v>
      </c>
    </row>
    <row r="6847" spans="43:58" x14ac:dyDescent="0.2">
      <c r="AQ6847">
        <v>254</v>
      </c>
      <c r="AR6847">
        <v>8077</v>
      </c>
      <c r="AS6847" t="s">
        <v>36786</v>
      </c>
      <c r="AT6847" t="s">
        <v>937</v>
      </c>
      <c r="AU6847">
        <v>259</v>
      </c>
      <c r="AV6847">
        <v>8077</v>
      </c>
      <c r="AW6847" t="s">
        <v>29888</v>
      </c>
      <c r="AX6847" t="s">
        <v>937</v>
      </c>
      <c r="AY6847">
        <v>260</v>
      </c>
      <c r="AZ6847">
        <v>8077</v>
      </c>
      <c r="BA6847" t="s">
        <v>23040</v>
      </c>
      <c r="BB6847" t="s">
        <v>937</v>
      </c>
      <c r="BC6847">
        <v>260</v>
      </c>
      <c r="BD6847">
        <v>8077</v>
      </c>
      <c r="BE6847" t="s">
        <v>16192</v>
      </c>
      <c r="BF6847" t="s">
        <v>937</v>
      </c>
    </row>
    <row r="6848" spans="43:58" x14ac:dyDescent="0.2">
      <c r="AQ6848">
        <v>254</v>
      </c>
      <c r="AR6848">
        <v>8078</v>
      </c>
      <c r="AS6848" t="s">
        <v>36787</v>
      </c>
      <c r="AT6848" t="s">
        <v>937</v>
      </c>
      <c r="AU6848">
        <v>259</v>
      </c>
      <c r="AV6848">
        <v>8078</v>
      </c>
      <c r="AW6848" t="s">
        <v>29889</v>
      </c>
      <c r="AX6848" t="s">
        <v>937</v>
      </c>
      <c r="AY6848">
        <v>260</v>
      </c>
      <c r="AZ6848">
        <v>8078</v>
      </c>
      <c r="BA6848" t="s">
        <v>23041</v>
      </c>
      <c r="BB6848" t="s">
        <v>937</v>
      </c>
      <c r="BC6848">
        <v>260</v>
      </c>
      <c r="BD6848">
        <v>8078</v>
      </c>
      <c r="BE6848" t="s">
        <v>16193</v>
      </c>
      <c r="BF6848" t="s">
        <v>937</v>
      </c>
    </row>
    <row r="6849" spans="43:58" x14ac:dyDescent="0.2">
      <c r="AQ6849">
        <v>254</v>
      </c>
      <c r="AR6849">
        <v>8079</v>
      </c>
      <c r="AS6849" t="s">
        <v>36788</v>
      </c>
      <c r="AT6849" t="s">
        <v>937</v>
      </c>
      <c r="AU6849">
        <v>259</v>
      </c>
      <c r="AV6849">
        <v>8079</v>
      </c>
      <c r="AW6849" t="s">
        <v>29890</v>
      </c>
      <c r="AX6849" t="s">
        <v>937</v>
      </c>
      <c r="AY6849">
        <v>260</v>
      </c>
      <c r="AZ6849">
        <v>8079</v>
      </c>
      <c r="BA6849" t="s">
        <v>23042</v>
      </c>
      <c r="BB6849" t="s">
        <v>937</v>
      </c>
      <c r="BC6849">
        <v>260</v>
      </c>
      <c r="BD6849">
        <v>8079</v>
      </c>
      <c r="BE6849" t="s">
        <v>16194</v>
      </c>
      <c r="BF6849" t="s">
        <v>937</v>
      </c>
    </row>
    <row r="6850" spans="43:58" x14ac:dyDescent="0.2">
      <c r="AQ6850">
        <v>254</v>
      </c>
      <c r="AR6850">
        <v>8080</v>
      </c>
      <c r="AS6850" t="s">
        <v>36789</v>
      </c>
      <c r="AT6850" t="s">
        <v>937</v>
      </c>
      <c r="AU6850">
        <v>259</v>
      </c>
      <c r="AV6850">
        <v>8080</v>
      </c>
      <c r="AW6850" t="s">
        <v>29891</v>
      </c>
      <c r="AX6850" t="s">
        <v>937</v>
      </c>
      <c r="AY6850">
        <v>260</v>
      </c>
      <c r="AZ6850">
        <v>8080</v>
      </c>
      <c r="BA6850" t="s">
        <v>23043</v>
      </c>
      <c r="BB6850" t="s">
        <v>937</v>
      </c>
      <c r="BC6850">
        <v>260</v>
      </c>
      <c r="BD6850">
        <v>8080</v>
      </c>
      <c r="BE6850" t="s">
        <v>16195</v>
      </c>
      <c r="BF6850" t="s">
        <v>937</v>
      </c>
    </row>
    <row r="6851" spans="43:58" x14ac:dyDescent="0.2">
      <c r="AQ6851">
        <v>254</v>
      </c>
      <c r="AR6851">
        <v>8081</v>
      </c>
      <c r="AS6851" t="s">
        <v>36790</v>
      </c>
      <c r="AT6851" t="s">
        <v>937</v>
      </c>
      <c r="AU6851">
        <v>259</v>
      </c>
      <c r="AV6851">
        <v>8081</v>
      </c>
      <c r="AW6851" t="s">
        <v>29892</v>
      </c>
      <c r="AX6851" t="s">
        <v>937</v>
      </c>
      <c r="AY6851">
        <v>260</v>
      </c>
      <c r="AZ6851">
        <v>8081</v>
      </c>
      <c r="BA6851" t="s">
        <v>23044</v>
      </c>
      <c r="BB6851" t="s">
        <v>937</v>
      </c>
      <c r="BC6851">
        <v>260</v>
      </c>
      <c r="BD6851">
        <v>8081</v>
      </c>
      <c r="BE6851" t="s">
        <v>16196</v>
      </c>
      <c r="BF6851" t="s">
        <v>937</v>
      </c>
    </row>
    <row r="6852" spans="43:58" x14ac:dyDescent="0.2">
      <c r="AQ6852">
        <v>254</v>
      </c>
      <c r="AR6852">
        <v>8082</v>
      </c>
      <c r="AS6852" t="s">
        <v>36791</v>
      </c>
      <c r="AT6852" t="s">
        <v>937</v>
      </c>
      <c r="AU6852">
        <v>259</v>
      </c>
      <c r="AV6852">
        <v>8082</v>
      </c>
      <c r="AW6852" t="s">
        <v>29893</v>
      </c>
      <c r="AX6852" t="s">
        <v>937</v>
      </c>
      <c r="AY6852">
        <v>260</v>
      </c>
      <c r="AZ6852">
        <v>8082</v>
      </c>
      <c r="BA6852" t="s">
        <v>23045</v>
      </c>
      <c r="BB6852" t="s">
        <v>937</v>
      </c>
      <c r="BC6852">
        <v>260</v>
      </c>
      <c r="BD6852">
        <v>8082</v>
      </c>
      <c r="BE6852" t="s">
        <v>16197</v>
      </c>
      <c r="BF6852" t="s">
        <v>937</v>
      </c>
    </row>
    <row r="6853" spans="43:58" x14ac:dyDescent="0.2">
      <c r="AQ6853">
        <v>254</v>
      </c>
      <c r="AR6853">
        <v>8083</v>
      </c>
      <c r="AS6853" t="s">
        <v>36792</v>
      </c>
      <c r="AT6853" t="s">
        <v>937</v>
      </c>
      <c r="AU6853">
        <v>259</v>
      </c>
      <c r="AV6853">
        <v>8083</v>
      </c>
      <c r="AW6853" t="s">
        <v>29894</v>
      </c>
      <c r="AX6853" t="s">
        <v>937</v>
      </c>
      <c r="AY6853">
        <v>260</v>
      </c>
      <c r="AZ6853">
        <v>8083</v>
      </c>
      <c r="BA6853" t="s">
        <v>23046</v>
      </c>
      <c r="BB6853" t="s">
        <v>937</v>
      </c>
      <c r="BC6853">
        <v>260</v>
      </c>
      <c r="BD6853">
        <v>8083</v>
      </c>
      <c r="BE6853" t="s">
        <v>16198</v>
      </c>
      <c r="BF6853" t="s">
        <v>937</v>
      </c>
    </row>
    <row r="6854" spans="43:58" x14ac:dyDescent="0.2">
      <c r="AQ6854">
        <v>254</v>
      </c>
      <c r="AR6854">
        <v>8084</v>
      </c>
      <c r="AS6854" t="s">
        <v>36793</v>
      </c>
      <c r="AT6854" t="s">
        <v>937</v>
      </c>
      <c r="AU6854">
        <v>259</v>
      </c>
      <c r="AV6854">
        <v>8084</v>
      </c>
      <c r="AW6854" t="s">
        <v>29895</v>
      </c>
      <c r="AX6854" t="s">
        <v>937</v>
      </c>
      <c r="AY6854">
        <v>260</v>
      </c>
      <c r="AZ6854">
        <v>8084</v>
      </c>
      <c r="BA6854" t="s">
        <v>23047</v>
      </c>
      <c r="BB6854" t="s">
        <v>937</v>
      </c>
      <c r="BC6854">
        <v>260</v>
      </c>
      <c r="BD6854">
        <v>8084</v>
      </c>
      <c r="BE6854" t="s">
        <v>16199</v>
      </c>
      <c r="BF6854" t="s">
        <v>937</v>
      </c>
    </row>
    <row r="6855" spans="43:58" x14ac:dyDescent="0.2">
      <c r="AQ6855">
        <v>256</v>
      </c>
      <c r="AR6855">
        <v>6010</v>
      </c>
      <c r="AS6855" t="s">
        <v>36794</v>
      </c>
      <c r="AT6855" t="s">
        <v>937</v>
      </c>
      <c r="AU6855">
        <v>260</v>
      </c>
      <c r="AV6855">
        <v>6010</v>
      </c>
      <c r="AW6855" t="s">
        <v>29896</v>
      </c>
      <c r="AX6855" t="s">
        <v>937</v>
      </c>
    </row>
    <row r="6856" spans="43:58" x14ac:dyDescent="0.2">
      <c r="AQ6856">
        <v>256</v>
      </c>
      <c r="AR6856">
        <v>6020</v>
      </c>
      <c r="AS6856" t="s">
        <v>36795</v>
      </c>
      <c r="AT6856" t="s">
        <v>937</v>
      </c>
      <c r="AU6856">
        <v>260</v>
      </c>
      <c r="AV6856">
        <v>6020</v>
      </c>
      <c r="AW6856" t="s">
        <v>29897</v>
      </c>
      <c r="AX6856" t="s">
        <v>937</v>
      </c>
    </row>
    <row r="6857" spans="43:58" x14ac:dyDescent="0.2">
      <c r="AQ6857">
        <v>256</v>
      </c>
      <c r="AR6857">
        <v>6030</v>
      </c>
      <c r="AS6857" t="s">
        <v>36796</v>
      </c>
      <c r="AT6857" t="s">
        <v>937</v>
      </c>
      <c r="AU6857">
        <v>260</v>
      </c>
      <c r="AV6857">
        <v>6030</v>
      </c>
      <c r="AW6857" t="s">
        <v>29898</v>
      </c>
      <c r="AX6857" t="s">
        <v>937</v>
      </c>
    </row>
    <row r="6858" spans="43:58" x14ac:dyDescent="0.2">
      <c r="AQ6858">
        <v>256</v>
      </c>
      <c r="AR6858">
        <v>6040</v>
      </c>
      <c r="AS6858" t="s">
        <v>36797</v>
      </c>
      <c r="AT6858" t="s">
        <v>937</v>
      </c>
      <c r="AU6858">
        <v>260</v>
      </c>
      <c r="AV6858">
        <v>6040</v>
      </c>
      <c r="AW6858" t="s">
        <v>29899</v>
      </c>
      <c r="AX6858" t="s">
        <v>937</v>
      </c>
    </row>
    <row r="6859" spans="43:58" x14ac:dyDescent="0.2">
      <c r="AQ6859">
        <v>256</v>
      </c>
      <c r="AR6859">
        <v>6070</v>
      </c>
      <c r="AS6859" t="s">
        <v>36798</v>
      </c>
      <c r="AT6859" t="s">
        <v>937</v>
      </c>
      <c r="AU6859">
        <v>260</v>
      </c>
      <c r="AV6859">
        <v>6070</v>
      </c>
      <c r="AW6859" t="s">
        <v>29900</v>
      </c>
      <c r="AX6859" t="s">
        <v>937</v>
      </c>
    </row>
    <row r="6860" spans="43:58" x14ac:dyDescent="0.2">
      <c r="AQ6860">
        <v>256</v>
      </c>
      <c r="AR6860">
        <v>6080</v>
      </c>
      <c r="AS6860" t="s">
        <v>36799</v>
      </c>
      <c r="AT6860" t="s">
        <v>937</v>
      </c>
      <c r="AU6860">
        <v>260</v>
      </c>
      <c r="AV6860">
        <v>6080</v>
      </c>
      <c r="AW6860" t="s">
        <v>29901</v>
      </c>
      <c r="AX6860" t="s">
        <v>937</v>
      </c>
    </row>
    <row r="6861" spans="43:58" x14ac:dyDescent="0.2">
      <c r="AQ6861">
        <v>256</v>
      </c>
      <c r="AR6861">
        <v>6090</v>
      </c>
      <c r="AS6861" t="s">
        <v>36800</v>
      </c>
      <c r="AT6861" t="s">
        <v>937</v>
      </c>
      <c r="AU6861">
        <v>260</v>
      </c>
      <c r="AV6861">
        <v>6090</v>
      </c>
      <c r="AW6861" t="s">
        <v>29902</v>
      </c>
      <c r="AX6861" t="s">
        <v>937</v>
      </c>
    </row>
    <row r="6862" spans="43:58" x14ac:dyDescent="0.2">
      <c r="AQ6862">
        <v>256</v>
      </c>
      <c r="AR6862">
        <v>6100</v>
      </c>
      <c r="AS6862" t="s">
        <v>36801</v>
      </c>
      <c r="AT6862" t="s">
        <v>937</v>
      </c>
      <c r="AU6862">
        <v>260</v>
      </c>
      <c r="AV6862">
        <v>6100</v>
      </c>
      <c r="AW6862" t="s">
        <v>29903</v>
      </c>
      <c r="AX6862" t="s">
        <v>937</v>
      </c>
    </row>
    <row r="6863" spans="43:58" x14ac:dyDescent="0.2">
      <c r="AQ6863">
        <v>256</v>
      </c>
      <c r="AR6863">
        <v>6101</v>
      </c>
      <c r="AS6863" t="s">
        <v>36802</v>
      </c>
      <c r="AT6863" t="s">
        <v>937</v>
      </c>
      <c r="AU6863">
        <v>260</v>
      </c>
      <c r="AV6863">
        <v>6101</v>
      </c>
      <c r="AW6863" t="s">
        <v>29904</v>
      </c>
      <c r="AX6863" t="s">
        <v>937</v>
      </c>
    </row>
    <row r="6864" spans="43:58" x14ac:dyDescent="0.2">
      <c r="AQ6864">
        <v>256</v>
      </c>
      <c r="AR6864">
        <v>6110</v>
      </c>
      <c r="AS6864" t="s">
        <v>36803</v>
      </c>
      <c r="AT6864" t="s">
        <v>937</v>
      </c>
      <c r="AU6864">
        <v>260</v>
      </c>
      <c r="AV6864">
        <v>6110</v>
      </c>
      <c r="AW6864" t="s">
        <v>29905</v>
      </c>
      <c r="AX6864" t="s">
        <v>939</v>
      </c>
    </row>
    <row r="6865" spans="43:50" x14ac:dyDescent="0.2">
      <c r="AQ6865">
        <v>256</v>
      </c>
      <c r="AR6865">
        <v>6130</v>
      </c>
      <c r="AS6865" t="s">
        <v>36804</v>
      </c>
      <c r="AT6865" t="s">
        <v>937</v>
      </c>
      <c r="AU6865">
        <v>260</v>
      </c>
      <c r="AV6865">
        <v>6130</v>
      </c>
      <c r="AW6865" t="s">
        <v>29906</v>
      </c>
      <c r="AX6865" t="s">
        <v>936</v>
      </c>
    </row>
    <row r="6866" spans="43:50" x14ac:dyDescent="0.2">
      <c r="AQ6866">
        <v>256</v>
      </c>
      <c r="AR6866">
        <v>6131</v>
      </c>
      <c r="AS6866" t="s">
        <v>36805</v>
      </c>
      <c r="AT6866" t="s">
        <v>937</v>
      </c>
      <c r="AU6866">
        <v>260</v>
      </c>
      <c r="AV6866">
        <v>6131</v>
      </c>
      <c r="AW6866" t="s">
        <v>29907</v>
      </c>
      <c r="AX6866" t="s">
        <v>937</v>
      </c>
    </row>
    <row r="6867" spans="43:50" x14ac:dyDescent="0.2">
      <c r="AQ6867">
        <v>256</v>
      </c>
      <c r="AR6867">
        <v>6140</v>
      </c>
      <c r="AS6867" t="s">
        <v>36806</v>
      </c>
      <c r="AT6867" t="s">
        <v>937</v>
      </c>
      <c r="AU6867">
        <v>260</v>
      </c>
      <c r="AV6867">
        <v>6140</v>
      </c>
      <c r="AW6867" t="s">
        <v>29908</v>
      </c>
      <c r="AX6867" t="s">
        <v>937</v>
      </c>
    </row>
    <row r="6868" spans="43:50" x14ac:dyDescent="0.2">
      <c r="AQ6868">
        <v>256</v>
      </c>
      <c r="AR6868">
        <v>6150</v>
      </c>
      <c r="AS6868" t="s">
        <v>36807</v>
      </c>
      <c r="AT6868" t="s">
        <v>937</v>
      </c>
      <c r="AU6868">
        <v>260</v>
      </c>
      <c r="AV6868">
        <v>6150</v>
      </c>
      <c r="AW6868" t="s">
        <v>29909</v>
      </c>
      <c r="AX6868" t="s">
        <v>937</v>
      </c>
    </row>
    <row r="6869" spans="43:50" x14ac:dyDescent="0.2">
      <c r="AQ6869">
        <v>256</v>
      </c>
      <c r="AR6869">
        <v>6160</v>
      </c>
      <c r="AS6869" t="s">
        <v>36808</v>
      </c>
      <c r="AT6869" t="s">
        <v>937</v>
      </c>
      <c r="AU6869">
        <v>260</v>
      </c>
      <c r="AV6869">
        <v>6160</v>
      </c>
      <c r="AW6869" t="s">
        <v>29910</v>
      </c>
      <c r="AX6869" t="s">
        <v>937</v>
      </c>
    </row>
    <row r="6870" spans="43:50" x14ac:dyDescent="0.2">
      <c r="AQ6870">
        <v>256</v>
      </c>
      <c r="AR6870">
        <v>6170</v>
      </c>
      <c r="AS6870" t="s">
        <v>36809</v>
      </c>
      <c r="AT6870" t="s">
        <v>937</v>
      </c>
      <c r="AU6870">
        <v>260</v>
      </c>
      <c r="AV6870">
        <v>6170</v>
      </c>
      <c r="AW6870" t="s">
        <v>29911</v>
      </c>
      <c r="AX6870" t="s">
        <v>937</v>
      </c>
    </row>
    <row r="6871" spans="43:50" x14ac:dyDescent="0.2">
      <c r="AQ6871">
        <v>256</v>
      </c>
      <c r="AR6871">
        <v>6180</v>
      </c>
      <c r="AS6871" t="s">
        <v>36810</v>
      </c>
      <c r="AT6871" t="s">
        <v>937</v>
      </c>
      <c r="AU6871">
        <v>260</v>
      </c>
      <c r="AV6871">
        <v>6180</v>
      </c>
      <c r="AW6871" t="s">
        <v>29912</v>
      </c>
      <c r="AX6871" t="s">
        <v>937</v>
      </c>
    </row>
    <row r="6872" spans="43:50" x14ac:dyDescent="0.2">
      <c r="AQ6872">
        <v>256</v>
      </c>
      <c r="AR6872">
        <v>6190</v>
      </c>
      <c r="AS6872" t="s">
        <v>36811</v>
      </c>
      <c r="AT6872" t="s">
        <v>937</v>
      </c>
      <c r="AU6872">
        <v>260</v>
      </c>
      <c r="AV6872">
        <v>6190</v>
      </c>
      <c r="AW6872" t="s">
        <v>29913</v>
      </c>
      <c r="AX6872" t="s">
        <v>937</v>
      </c>
    </row>
    <row r="6873" spans="43:50" x14ac:dyDescent="0.2">
      <c r="AQ6873">
        <v>256</v>
      </c>
      <c r="AR6873">
        <v>6200</v>
      </c>
      <c r="AS6873" t="s">
        <v>36812</v>
      </c>
      <c r="AT6873" t="s">
        <v>937</v>
      </c>
      <c r="AU6873">
        <v>260</v>
      </c>
      <c r="AV6873">
        <v>6200</v>
      </c>
      <c r="AW6873" t="s">
        <v>29914</v>
      </c>
      <c r="AX6873" t="s">
        <v>937</v>
      </c>
    </row>
    <row r="6874" spans="43:50" x14ac:dyDescent="0.2">
      <c r="AQ6874">
        <v>256</v>
      </c>
      <c r="AR6874">
        <v>6210</v>
      </c>
      <c r="AS6874" t="s">
        <v>36813</v>
      </c>
      <c r="AT6874" t="s">
        <v>936</v>
      </c>
      <c r="AU6874">
        <v>260</v>
      </c>
      <c r="AV6874">
        <v>6210</v>
      </c>
      <c r="AW6874" t="s">
        <v>29915</v>
      </c>
      <c r="AX6874" t="s">
        <v>936</v>
      </c>
    </row>
    <row r="6875" spans="43:50" x14ac:dyDescent="0.2">
      <c r="AQ6875">
        <v>256</v>
      </c>
      <c r="AR6875">
        <v>6240</v>
      </c>
      <c r="AS6875" t="s">
        <v>36814</v>
      </c>
      <c r="AT6875" t="s">
        <v>937</v>
      </c>
      <c r="AU6875">
        <v>260</v>
      </c>
      <c r="AV6875">
        <v>6240</v>
      </c>
      <c r="AW6875" t="s">
        <v>29916</v>
      </c>
      <c r="AX6875" t="s">
        <v>937</v>
      </c>
    </row>
    <row r="6876" spans="43:50" x14ac:dyDescent="0.2">
      <c r="AQ6876">
        <v>256</v>
      </c>
      <c r="AR6876">
        <v>6250</v>
      </c>
      <c r="AS6876" t="s">
        <v>36815</v>
      </c>
      <c r="AT6876" t="s">
        <v>937</v>
      </c>
      <c r="AU6876">
        <v>260</v>
      </c>
      <c r="AV6876">
        <v>6250</v>
      </c>
      <c r="AW6876" t="s">
        <v>29917</v>
      </c>
      <c r="AX6876" t="s">
        <v>937</v>
      </c>
    </row>
    <row r="6877" spans="43:50" x14ac:dyDescent="0.2">
      <c r="AQ6877">
        <v>256</v>
      </c>
      <c r="AR6877">
        <v>6256</v>
      </c>
      <c r="AS6877" t="s">
        <v>36816</v>
      </c>
      <c r="AT6877" t="s">
        <v>937</v>
      </c>
      <c r="AU6877">
        <v>260</v>
      </c>
      <c r="AV6877">
        <v>6256</v>
      </c>
      <c r="AW6877" t="s">
        <v>29918</v>
      </c>
      <c r="AX6877" t="s">
        <v>937</v>
      </c>
    </row>
    <row r="6878" spans="43:50" x14ac:dyDescent="0.2">
      <c r="AQ6878">
        <v>256</v>
      </c>
      <c r="AR6878">
        <v>6260</v>
      </c>
      <c r="AS6878" t="s">
        <v>36817</v>
      </c>
      <c r="AT6878" t="s">
        <v>937</v>
      </c>
      <c r="AU6878">
        <v>260</v>
      </c>
      <c r="AV6878">
        <v>6260</v>
      </c>
      <c r="AW6878" t="s">
        <v>29919</v>
      </c>
      <c r="AX6878" t="s">
        <v>937</v>
      </c>
    </row>
    <row r="6879" spans="43:50" x14ac:dyDescent="0.2">
      <c r="AQ6879">
        <v>256</v>
      </c>
      <c r="AR6879">
        <v>6270</v>
      </c>
      <c r="AS6879" t="s">
        <v>36818</v>
      </c>
      <c r="AT6879" t="s">
        <v>937</v>
      </c>
      <c r="AU6879">
        <v>260</v>
      </c>
      <c r="AV6879">
        <v>6270</v>
      </c>
      <c r="AW6879" t="s">
        <v>29920</v>
      </c>
      <c r="AX6879" t="s">
        <v>937</v>
      </c>
    </row>
    <row r="6880" spans="43:50" x14ac:dyDescent="0.2">
      <c r="AQ6880">
        <v>256</v>
      </c>
      <c r="AR6880">
        <v>6280</v>
      </c>
      <c r="AS6880" t="s">
        <v>36819</v>
      </c>
      <c r="AT6880" t="s">
        <v>937</v>
      </c>
      <c r="AU6880">
        <v>260</v>
      </c>
      <c r="AV6880">
        <v>6280</v>
      </c>
      <c r="AW6880" t="s">
        <v>29921</v>
      </c>
      <c r="AX6880" t="s">
        <v>939</v>
      </c>
    </row>
    <row r="6881" spans="43:50" x14ac:dyDescent="0.2">
      <c r="AQ6881">
        <v>256</v>
      </c>
      <c r="AR6881">
        <v>6290</v>
      </c>
      <c r="AS6881" t="s">
        <v>36820</v>
      </c>
      <c r="AT6881" t="s">
        <v>937</v>
      </c>
      <c r="AU6881">
        <v>260</v>
      </c>
      <c r="AV6881">
        <v>6290</v>
      </c>
      <c r="AW6881" t="s">
        <v>29922</v>
      </c>
      <c r="AX6881" t="s">
        <v>937</v>
      </c>
    </row>
    <row r="6882" spans="43:50" x14ac:dyDescent="0.2">
      <c r="AQ6882">
        <v>256</v>
      </c>
      <c r="AR6882">
        <v>6300</v>
      </c>
      <c r="AS6882" t="s">
        <v>36821</v>
      </c>
      <c r="AT6882" t="s">
        <v>936</v>
      </c>
      <c r="AU6882">
        <v>260</v>
      </c>
      <c r="AV6882">
        <v>6300</v>
      </c>
      <c r="AW6882" t="s">
        <v>29923</v>
      </c>
      <c r="AX6882" t="s">
        <v>939</v>
      </c>
    </row>
    <row r="6883" spans="43:50" x14ac:dyDescent="0.2">
      <c r="AQ6883">
        <v>256</v>
      </c>
      <c r="AR6883">
        <v>6310</v>
      </c>
      <c r="AS6883" t="s">
        <v>36822</v>
      </c>
      <c r="AT6883" t="s">
        <v>937</v>
      </c>
      <c r="AU6883">
        <v>260</v>
      </c>
      <c r="AV6883">
        <v>6310</v>
      </c>
      <c r="AW6883" t="s">
        <v>29924</v>
      </c>
      <c r="AX6883" t="s">
        <v>939</v>
      </c>
    </row>
    <row r="6884" spans="43:50" x14ac:dyDescent="0.2">
      <c r="AQ6884">
        <v>256</v>
      </c>
      <c r="AR6884">
        <v>6320</v>
      </c>
      <c r="AS6884" t="s">
        <v>36823</v>
      </c>
      <c r="AT6884" t="s">
        <v>937</v>
      </c>
      <c r="AU6884">
        <v>260</v>
      </c>
      <c r="AV6884">
        <v>6320</v>
      </c>
      <c r="AW6884" t="s">
        <v>29925</v>
      </c>
      <c r="AX6884" t="s">
        <v>939</v>
      </c>
    </row>
    <row r="6885" spans="43:50" x14ac:dyDescent="0.2">
      <c r="AQ6885">
        <v>256</v>
      </c>
      <c r="AR6885">
        <v>6330</v>
      </c>
      <c r="AS6885" t="s">
        <v>36824</v>
      </c>
      <c r="AT6885" t="s">
        <v>937</v>
      </c>
      <c r="AU6885">
        <v>260</v>
      </c>
      <c r="AV6885">
        <v>6330</v>
      </c>
      <c r="AW6885" t="s">
        <v>29926</v>
      </c>
      <c r="AX6885" t="s">
        <v>936</v>
      </c>
    </row>
    <row r="6886" spans="43:50" x14ac:dyDescent="0.2">
      <c r="AQ6886">
        <v>256</v>
      </c>
      <c r="AR6886">
        <v>6340</v>
      </c>
      <c r="AS6886" t="s">
        <v>36825</v>
      </c>
      <c r="AT6886" t="s">
        <v>937</v>
      </c>
      <c r="AU6886">
        <v>260</v>
      </c>
      <c r="AV6886">
        <v>6340</v>
      </c>
      <c r="AW6886" t="s">
        <v>29927</v>
      </c>
      <c r="AX6886" t="s">
        <v>939</v>
      </c>
    </row>
    <row r="6887" spans="43:50" x14ac:dyDescent="0.2">
      <c r="AQ6887">
        <v>256</v>
      </c>
      <c r="AR6887">
        <v>6350</v>
      </c>
      <c r="AS6887" t="s">
        <v>36826</v>
      </c>
      <c r="AT6887" t="s">
        <v>937</v>
      </c>
      <c r="AU6887">
        <v>260</v>
      </c>
      <c r="AV6887">
        <v>6350</v>
      </c>
      <c r="AW6887" t="s">
        <v>29928</v>
      </c>
      <c r="AX6887" t="s">
        <v>939</v>
      </c>
    </row>
    <row r="6888" spans="43:50" x14ac:dyDescent="0.2">
      <c r="AQ6888">
        <v>256</v>
      </c>
      <c r="AR6888">
        <v>6360</v>
      </c>
      <c r="AS6888" t="s">
        <v>36827</v>
      </c>
      <c r="AT6888" t="s">
        <v>938</v>
      </c>
      <c r="AU6888">
        <v>260</v>
      </c>
      <c r="AV6888">
        <v>6360</v>
      </c>
      <c r="AW6888" t="s">
        <v>29929</v>
      </c>
      <c r="AX6888" t="s">
        <v>939</v>
      </c>
    </row>
    <row r="6889" spans="43:50" x14ac:dyDescent="0.2">
      <c r="AQ6889">
        <v>256</v>
      </c>
      <c r="AR6889">
        <v>7205</v>
      </c>
      <c r="AS6889" t="s">
        <v>36828</v>
      </c>
      <c r="AT6889" t="s">
        <v>937</v>
      </c>
      <c r="AU6889">
        <v>260</v>
      </c>
      <c r="AV6889">
        <v>7205</v>
      </c>
      <c r="AW6889" t="s">
        <v>29930</v>
      </c>
      <c r="AX6889" t="s">
        <v>937</v>
      </c>
    </row>
    <row r="6890" spans="43:50" x14ac:dyDescent="0.2">
      <c r="AQ6890">
        <v>256</v>
      </c>
      <c r="AR6890">
        <v>7206</v>
      </c>
      <c r="AS6890" t="s">
        <v>36829</v>
      </c>
      <c r="AT6890" t="s">
        <v>937</v>
      </c>
      <c r="AU6890">
        <v>260</v>
      </c>
      <c r="AV6890">
        <v>7206</v>
      </c>
      <c r="AW6890" t="s">
        <v>29931</v>
      </c>
      <c r="AX6890" t="s">
        <v>937</v>
      </c>
    </row>
    <row r="6891" spans="43:50" x14ac:dyDescent="0.2">
      <c r="AQ6891">
        <v>256</v>
      </c>
      <c r="AR6891">
        <v>7207</v>
      </c>
      <c r="AS6891" t="s">
        <v>36830</v>
      </c>
      <c r="AT6891" t="s">
        <v>937</v>
      </c>
      <c r="AU6891">
        <v>260</v>
      </c>
      <c r="AV6891">
        <v>7207</v>
      </c>
      <c r="AW6891" t="s">
        <v>29932</v>
      </c>
      <c r="AX6891" t="s">
        <v>937</v>
      </c>
    </row>
    <row r="6892" spans="43:50" x14ac:dyDescent="0.2">
      <c r="AQ6892">
        <v>256</v>
      </c>
      <c r="AR6892">
        <v>7210</v>
      </c>
      <c r="AS6892" t="s">
        <v>36831</v>
      </c>
      <c r="AT6892" t="s">
        <v>938</v>
      </c>
      <c r="AU6892">
        <v>260</v>
      </c>
      <c r="AV6892">
        <v>7210</v>
      </c>
      <c r="AW6892" t="s">
        <v>29933</v>
      </c>
      <c r="AX6892" t="s">
        <v>937</v>
      </c>
    </row>
    <row r="6893" spans="43:50" x14ac:dyDescent="0.2">
      <c r="AQ6893">
        <v>256</v>
      </c>
      <c r="AR6893">
        <v>8073</v>
      </c>
      <c r="AS6893" t="s">
        <v>36832</v>
      </c>
      <c r="AT6893" t="s">
        <v>937</v>
      </c>
      <c r="AU6893">
        <v>260</v>
      </c>
      <c r="AV6893">
        <v>8073</v>
      </c>
      <c r="AW6893" t="s">
        <v>29934</v>
      </c>
      <c r="AX6893" t="s">
        <v>937</v>
      </c>
    </row>
    <row r="6894" spans="43:50" x14ac:dyDescent="0.2">
      <c r="AQ6894">
        <v>256</v>
      </c>
      <c r="AR6894">
        <v>8074</v>
      </c>
      <c r="AS6894" t="s">
        <v>36833</v>
      </c>
      <c r="AT6894" t="s">
        <v>937</v>
      </c>
      <c r="AU6894">
        <v>260</v>
      </c>
      <c r="AV6894">
        <v>8074</v>
      </c>
      <c r="AW6894" t="s">
        <v>29935</v>
      </c>
      <c r="AX6894" t="s">
        <v>937</v>
      </c>
    </row>
    <row r="6895" spans="43:50" x14ac:dyDescent="0.2">
      <c r="AQ6895">
        <v>256</v>
      </c>
      <c r="AR6895">
        <v>8075</v>
      </c>
      <c r="AS6895" t="s">
        <v>36834</v>
      </c>
      <c r="AT6895" t="s">
        <v>937</v>
      </c>
      <c r="AU6895">
        <v>260</v>
      </c>
      <c r="AV6895">
        <v>8075</v>
      </c>
      <c r="AW6895" t="s">
        <v>29936</v>
      </c>
      <c r="AX6895" t="s">
        <v>937</v>
      </c>
    </row>
    <row r="6896" spans="43:50" x14ac:dyDescent="0.2">
      <c r="AQ6896">
        <v>256</v>
      </c>
      <c r="AR6896">
        <v>8076</v>
      </c>
      <c r="AS6896" t="s">
        <v>36835</v>
      </c>
      <c r="AT6896" t="s">
        <v>937</v>
      </c>
      <c r="AU6896">
        <v>260</v>
      </c>
      <c r="AV6896">
        <v>8076</v>
      </c>
      <c r="AW6896" t="s">
        <v>29937</v>
      </c>
      <c r="AX6896" t="s">
        <v>937</v>
      </c>
    </row>
    <row r="6897" spans="43:50" x14ac:dyDescent="0.2">
      <c r="AQ6897">
        <v>256</v>
      </c>
      <c r="AR6897">
        <v>8077</v>
      </c>
      <c r="AS6897" t="s">
        <v>36836</v>
      </c>
      <c r="AT6897" t="s">
        <v>937</v>
      </c>
      <c r="AU6897">
        <v>260</v>
      </c>
      <c r="AV6897">
        <v>8077</v>
      </c>
      <c r="AW6897" t="s">
        <v>29938</v>
      </c>
      <c r="AX6897" t="s">
        <v>937</v>
      </c>
    </row>
    <row r="6898" spans="43:50" x14ac:dyDescent="0.2">
      <c r="AQ6898">
        <v>256</v>
      </c>
      <c r="AR6898">
        <v>8078</v>
      </c>
      <c r="AS6898" t="s">
        <v>36837</v>
      </c>
      <c r="AT6898" t="s">
        <v>937</v>
      </c>
      <c r="AU6898">
        <v>260</v>
      </c>
      <c r="AV6898">
        <v>8078</v>
      </c>
      <c r="AW6898" t="s">
        <v>29939</v>
      </c>
      <c r="AX6898" t="s">
        <v>937</v>
      </c>
    </row>
    <row r="6899" spans="43:50" x14ac:dyDescent="0.2">
      <c r="AQ6899">
        <v>256</v>
      </c>
      <c r="AR6899">
        <v>8079</v>
      </c>
      <c r="AS6899" t="s">
        <v>36838</v>
      </c>
      <c r="AT6899" t="s">
        <v>937</v>
      </c>
      <c r="AU6899">
        <v>260</v>
      </c>
      <c r="AV6899">
        <v>8079</v>
      </c>
      <c r="AW6899" t="s">
        <v>29940</v>
      </c>
      <c r="AX6899" t="s">
        <v>937</v>
      </c>
    </row>
    <row r="6900" spans="43:50" x14ac:dyDescent="0.2">
      <c r="AQ6900">
        <v>256</v>
      </c>
      <c r="AR6900">
        <v>8080</v>
      </c>
      <c r="AS6900" t="s">
        <v>36839</v>
      </c>
      <c r="AT6900" t="s">
        <v>937</v>
      </c>
      <c r="AU6900">
        <v>260</v>
      </c>
      <c r="AV6900">
        <v>8080</v>
      </c>
      <c r="AW6900" t="s">
        <v>29941</v>
      </c>
      <c r="AX6900" t="s">
        <v>937</v>
      </c>
    </row>
    <row r="6901" spans="43:50" x14ac:dyDescent="0.2">
      <c r="AQ6901">
        <v>256</v>
      </c>
      <c r="AR6901">
        <v>8081</v>
      </c>
      <c r="AS6901" t="s">
        <v>36840</v>
      </c>
      <c r="AT6901" t="s">
        <v>937</v>
      </c>
      <c r="AU6901">
        <v>260</v>
      </c>
      <c r="AV6901">
        <v>8081</v>
      </c>
      <c r="AW6901" t="s">
        <v>29942</v>
      </c>
      <c r="AX6901" t="s">
        <v>937</v>
      </c>
    </row>
    <row r="6902" spans="43:50" x14ac:dyDescent="0.2">
      <c r="AQ6902">
        <v>256</v>
      </c>
      <c r="AR6902">
        <v>8082</v>
      </c>
      <c r="AS6902" t="s">
        <v>36841</v>
      </c>
      <c r="AT6902" t="s">
        <v>937</v>
      </c>
      <c r="AU6902">
        <v>260</v>
      </c>
      <c r="AV6902">
        <v>8082</v>
      </c>
      <c r="AW6902" t="s">
        <v>29943</v>
      </c>
      <c r="AX6902" t="s">
        <v>937</v>
      </c>
    </row>
    <row r="6903" spans="43:50" x14ac:dyDescent="0.2">
      <c r="AQ6903">
        <v>256</v>
      </c>
      <c r="AR6903">
        <v>8083</v>
      </c>
      <c r="AS6903" t="s">
        <v>36842</v>
      </c>
      <c r="AT6903" t="s">
        <v>937</v>
      </c>
      <c r="AU6903">
        <v>260</v>
      </c>
      <c r="AV6903">
        <v>8083</v>
      </c>
      <c r="AW6903" t="s">
        <v>29944</v>
      </c>
      <c r="AX6903" t="s">
        <v>937</v>
      </c>
    </row>
    <row r="6904" spans="43:50" x14ac:dyDescent="0.2">
      <c r="AQ6904">
        <v>256</v>
      </c>
      <c r="AR6904">
        <v>8084</v>
      </c>
      <c r="AS6904" t="s">
        <v>36843</v>
      </c>
      <c r="AT6904" t="s">
        <v>937</v>
      </c>
      <c r="AU6904">
        <v>260</v>
      </c>
      <c r="AV6904">
        <v>8084</v>
      </c>
      <c r="AW6904" t="s">
        <v>29945</v>
      </c>
      <c r="AX6904" t="s">
        <v>937</v>
      </c>
    </row>
    <row r="6905" spans="43:50" x14ac:dyDescent="0.2">
      <c r="AQ6905">
        <v>259</v>
      </c>
      <c r="AR6905">
        <v>6010</v>
      </c>
      <c r="AS6905" t="s">
        <v>36844</v>
      </c>
      <c r="AT6905" t="s">
        <v>937</v>
      </c>
    </row>
    <row r="6906" spans="43:50" x14ac:dyDescent="0.2">
      <c r="AQ6906">
        <v>259</v>
      </c>
      <c r="AR6906">
        <v>6020</v>
      </c>
      <c r="AS6906" t="s">
        <v>36845</v>
      </c>
      <c r="AT6906" t="s">
        <v>937</v>
      </c>
    </row>
    <row r="6907" spans="43:50" x14ac:dyDescent="0.2">
      <c r="AQ6907">
        <v>259</v>
      </c>
      <c r="AR6907">
        <v>6030</v>
      </c>
      <c r="AS6907" t="s">
        <v>36846</v>
      </c>
      <c r="AT6907" t="s">
        <v>937</v>
      </c>
    </row>
    <row r="6908" spans="43:50" x14ac:dyDescent="0.2">
      <c r="AQ6908">
        <v>259</v>
      </c>
      <c r="AR6908">
        <v>6040</v>
      </c>
      <c r="AS6908" t="s">
        <v>36847</v>
      </c>
      <c r="AT6908" t="s">
        <v>937</v>
      </c>
    </row>
    <row r="6909" spans="43:50" x14ac:dyDescent="0.2">
      <c r="AQ6909">
        <v>259</v>
      </c>
      <c r="AR6909">
        <v>6070</v>
      </c>
      <c r="AS6909" t="s">
        <v>36848</v>
      </c>
      <c r="AT6909" t="s">
        <v>937</v>
      </c>
    </row>
    <row r="6910" spans="43:50" x14ac:dyDescent="0.2">
      <c r="AQ6910">
        <v>259</v>
      </c>
      <c r="AR6910">
        <v>6080</v>
      </c>
      <c r="AS6910" t="s">
        <v>36849</v>
      </c>
      <c r="AT6910" t="s">
        <v>937</v>
      </c>
    </row>
    <row r="6911" spans="43:50" x14ac:dyDescent="0.2">
      <c r="AQ6911">
        <v>259</v>
      </c>
      <c r="AR6911">
        <v>6090</v>
      </c>
      <c r="AS6911" t="s">
        <v>36850</v>
      </c>
      <c r="AT6911" t="s">
        <v>937</v>
      </c>
    </row>
    <row r="6912" spans="43:50" x14ac:dyDescent="0.2">
      <c r="AQ6912">
        <v>259</v>
      </c>
      <c r="AR6912">
        <v>6100</v>
      </c>
      <c r="AS6912" t="s">
        <v>36851</v>
      </c>
      <c r="AT6912" t="s">
        <v>937</v>
      </c>
    </row>
    <row r="6913" spans="43:46" x14ac:dyDescent="0.2">
      <c r="AQ6913">
        <v>259</v>
      </c>
      <c r="AR6913">
        <v>6101</v>
      </c>
      <c r="AS6913" t="s">
        <v>36852</v>
      </c>
      <c r="AT6913" t="s">
        <v>937</v>
      </c>
    </row>
    <row r="6914" spans="43:46" x14ac:dyDescent="0.2">
      <c r="AQ6914">
        <v>259</v>
      </c>
      <c r="AR6914">
        <v>6110</v>
      </c>
      <c r="AS6914" t="s">
        <v>36853</v>
      </c>
      <c r="AT6914" t="s">
        <v>937</v>
      </c>
    </row>
    <row r="6915" spans="43:46" x14ac:dyDescent="0.2">
      <c r="AQ6915">
        <v>259</v>
      </c>
      <c r="AR6915">
        <v>6130</v>
      </c>
      <c r="AS6915" t="s">
        <v>36854</v>
      </c>
      <c r="AT6915" t="s">
        <v>939</v>
      </c>
    </row>
    <row r="6916" spans="43:46" x14ac:dyDescent="0.2">
      <c r="AQ6916">
        <v>259</v>
      </c>
      <c r="AR6916">
        <v>6131</v>
      </c>
      <c r="AS6916" t="s">
        <v>36855</v>
      </c>
      <c r="AT6916" t="s">
        <v>937</v>
      </c>
    </row>
    <row r="6917" spans="43:46" x14ac:dyDescent="0.2">
      <c r="AQ6917">
        <v>259</v>
      </c>
      <c r="AR6917">
        <v>6140</v>
      </c>
      <c r="AS6917" t="s">
        <v>36856</v>
      </c>
      <c r="AT6917" t="s">
        <v>937</v>
      </c>
    </row>
    <row r="6918" spans="43:46" x14ac:dyDescent="0.2">
      <c r="AQ6918">
        <v>259</v>
      </c>
      <c r="AR6918">
        <v>6150</v>
      </c>
      <c r="AS6918" t="s">
        <v>36857</v>
      </c>
      <c r="AT6918" t="s">
        <v>937</v>
      </c>
    </row>
    <row r="6919" spans="43:46" x14ac:dyDescent="0.2">
      <c r="AQ6919">
        <v>259</v>
      </c>
      <c r="AR6919">
        <v>6160</v>
      </c>
      <c r="AS6919" t="s">
        <v>36858</v>
      </c>
      <c r="AT6919" t="s">
        <v>937</v>
      </c>
    </row>
    <row r="6920" spans="43:46" x14ac:dyDescent="0.2">
      <c r="AQ6920">
        <v>259</v>
      </c>
      <c r="AR6920">
        <v>6170</v>
      </c>
      <c r="AS6920" t="s">
        <v>36859</v>
      </c>
      <c r="AT6920" t="s">
        <v>937</v>
      </c>
    </row>
    <row r="6921" spans="43:46" x14ac:dyDescent="0.2">
      <c r="AQ6921">
        <v>259</v>
      </c>
      <c r="AR6921">
        <v>6180</v>
      </c>
      <c r="AS6921" t="s">
        <v>36860</v>
      </c>
      <c r="AT6921" t="s">
        <v>937</v>
      </c>
    </row>
    <row r="6922" spans="43:46" x14ac:dyDescent="0.2">
      <c r="AQ6922">
        <v>259</v>
      </c>
      <c r="AR6922">
        <v>6190</v>
      </c>
      <c r="AS6922" t="s">
        <v>36861</v>
      </c>
      <c r="AT6922" t="s">
        <v>937</v>
      </c>
    </row>
    <row r="6923" spans="43:46" x14ac:dyDescent="0.2">
      <c r="AQ6923">
        <v>259</v>
      </c>
      <c r="AR6923">
        <v>6200</v>
      </c>
      <c r="AS6923" t="s">
        <v>36862</v>
      </c>
      <c r="AT6923" t="s">
        <v>937</v>
      </c>
    </row>
    <row r="6924" spans="43:46" x14ac:dyDescent="0.2">
      <c r="AQ6924">
        <v>259</v>
      </c>
      <c r="AR6924">
        <v>6210</v>
      </c>
      <c r="AS6924" t="s">
        <v>36863</v>
      </c>
      <c r="AT6924" t="s">
        <v>937</v>
      </c>
    </row>
    <row r="6925" spans="43:46" x14ac:dyDescent="0.2">
      <c r="AQ6925">
        <v>259</v>
      </c>
      <c r="AR6925">
        <v>6240</v>
      </c>
      <c r="AS6925" t="s">
        <v>36864</v>
      </c>
      <c r="AT6925" t="s">
        <v>937</v>
      </c>
    </row>
    <row r="6926" spans="43:46" x14ac:dyDescent="0.2">
      <c r="AQ6926">
        <v>259</v>
      </c>
      <c r="AR6926">
        <v>6250</v>
      </c>
      <c r="AS6926" t="s">
        <v>36865</v>
      </c>
      <c r="AT6926" t="s">
        <v>937</v>
      </c>
    </row>
    <row r="6927" spans="43:46" x14ac:dyDescent="0.2">
      <c r="AQ6927">
        <v>259</v>
      </c>
      <c r="AR6927">
        <v>6256</v>
      </c>
      <c r="AS6927" t="s">
        <v>36866</v>
      </c>
      <c r="AT6927" t="s">
        <v>937</v>
      </c>
    </row>
    <row r="6928" spans="43:46" x14ac:dyDescent="0.2">
      <c r="AQ6928">
        <v>259</v>
      </c>
      <c r="AR6928">
        <v>6260</v>
      </c>
      <c r="AS6928" t="s">
        <v>36867</v>
      </c>
      <c r="AT6928" t="s">
        <v>937</v>
      </c>
    </row>
    <row r="6929" spans="43:46" x14ac:dyDescent="0.2">
      <c r="AQ6929">
        <v>259</v>
      </c>
      <c r="AR6929">
        <v>6270</v>
      </c>
      <c r="AS6929" t="s">
        <v>36868</v>
      </c>
      <c r="AT6929" t="s">
        <v>937</v>
      </c>
    </row>
    <row r="6930" spans="43:46" x14ac:dyDescent="0.2">
      <c r="AQ6930">
        <v>259</v>
      </c>
      <c r="AR6930">
        <v>6280</v>
      </c>
      <c r="AS6930" t="s">
        <v>36869</v>
      </c>
      <c r="AT6930" t="s">
        <v>937</v>
      </c>
    </row>
    <row r="6931" spans="43:46" x14ac:dyDescent="0.2">
      <c r="AQ6931">
        <v>259</v>
      </c>
      <c r="AR6931">
        <v>6290</v>
      </c>
      <c r="AS6931" t="s">
        <v>36870</v>
      </c>
      <c r="AT6931" t="s">
        <v>937</v>
      </c>
    </row>
    <row r="6932" spans="43:46" x14ac:dyDescent="0.2">
      <c r="AQ6932">
        <v>259</v>
      </c>
      <c r="AR6932">
        <v>6300</v>
      </c>
      <c r="AS6932" t="s">
        <v>36871</v>
      </c>
      <c r="AT6932" t="s">
        <v>936</v>
      </c>
    </row>
    <row r="6933" spans="43:46" x14ac:dyDescent="0.2">
      <c r="AQ6933">
        <v>259</v>
      </c>
      <c r="AR6933">
        <v>6310</v>
      </c>
      <c r="AS6933" t="s">
        <v>36872</v>
      </c>
      <c r="AT6933" t="s">
        <v>937</v>
      </c>
    </row>
    <row r="6934" spans="43:46" x14ac:dyDescent="0.2">
      <c r="AQ6934">
        <v>259</v>
      </c>
      <c r="AR6934">
        <v>6320</v>
      </c>
      <c r="AS6934" t="s">
        <v>36873</v>
      </c>
      <c r="AT6934" t="s">
        <v>937</v>
      </c>
    </row>
    <row r="6935" spans="43:46" x14ac:dyDescent="0.2">
      <c r="AQ6935">
        <v>259</v>
      </c>
      <c r="AR6935">
        <v>6330</v>
      </c>
      <c r="AS6935" t="s">
        <v>36874</v>
      </c>
      <c r="AT6935" t="s">
        <v>937</v>
      </c>
    </row>
    <row r="6936" spans="43:46" x14ac:dyDescent="0.2">
      <c r="AQ6936">
        <v>259</v>
      </c>
      <c r="AR6936">
        <v>6340</v>
      </c>
      <c r="AS6936" t="s">
        <v>36875</v>
      </c>
      <c r="AT6936" t="s">
        <v>937</v>
      </c>
    </row>
    <row r="6937" spans="43:46" x14ac:dyDescent="0.2">
      <c r="AQ6937">
        <v>259</v>
      </c>
      <c r="AR6937">
        <v>6350</v>
      </c>
      <c r="AS6937" t="s">
        <v>36876</v>
      </c>
      <c r="AT6937" t="s">
        <v>937</v>
      </c>
    </row>
    <row r="6938" spans="43:46" x14ac:dyDescent="0.2">
      <c r="AQ6938">
        <v>259</v>
      </c>
      <c r="AR6938">
        <v>6360</v>
      </c>
      <c r="AS6938" t="s">
        <v>36877</v>
      </c>
      <c r="AT6938" t="s">
        <v>937</v>
      </c>
    </row>
    <row r="6939" spans="43:46" x14ac:dyDescent="0.2">
      <c r="AQ6939">
        <v>259</v>
      </c>
      <c r="AR6939">
        <v>7205</v>
      </c>
      <c r="AS6939" t="s">
        <v>36878</v>
      </c>
      <c r="AT6939" t="s">
        <v>937</v>
      </c>
    </row>
    <row r="6940" spans="43:46" x14ac:dyDescent="0.2">
      <c r="AQ6940">
        <v>259</v>
      </c>
      <c r="AR6940">
        <v>7206</v>
      </c>
      <c r="AS6940" t="s">
        <v>36879</v>
      </c>
      <c r="AT6940" t="s">
        <v>937</v>
      </c>
    </row>
    <row r="6941" spans="43:46" x14ac:dyDescent="0.2">
      <c r="AQ6941">
        <v>259</v>
      </c>
      <c r="AR6941">
        <v>7207</v>
      </c>
      <c r="AS6941" t="s">
        <v>36880</v>
      </c>
      <c r="AT6941" t="s">
        <v>937</v>
      </c>
    </row>
    <row r="6942" spans="43:46" x14ac:dyDescent="0.2">
      <c r="AQ6942">
        <v>259</v>
      </c>
      <c r="AR6942">
        <v>7210</v>
      </c>
      <c r="AS6942" t="s">
        <v>36881</v>
      </c>
      <c r="AT6942" t="s">
        <v>937</v>
      </c>
    </row>
    <row r="6943" spans="43:46" x14ac:dyDescent="0.2">
      <c r="AQ6943">
        <v>259</v>
      </c>
      <c r="AR6943">
        <v>8073</v>
      </c>
      <c r="AS6943" t="s">
        <v>36882</v>
      </c>
      <c r="AT6943" t="s">
        <v>937</v>
      </c>
    </row>
    <row r="6944" spans="43:46" x14ac:dyDescent="0.2">
      <c r="AQ6944">
        <v>259</v>
      </c>
      <c r="AR6944">
        <v>8074</v>
      </c>
      <c r="AS6944" t="s">
        <v>36883</v>
      </c>
      <c r="AT6944" t="s">
        <v>937</v>
      </c>
    </row>
    <row r="6945" spans="43:46" x14ac:dyDescent="0.2">
      <c r="AQ6945">
        <v>259</v>
      </c>
      <c r="AR6945">
        <v>8075</v>
      </c>
      <c r="AS6945" t="s">
        <v>36884</v>
      </c>
      <c r="AT6945" t="s">
        <v>937</v>
      </c>
    </row>
    <row r="6946" spans="43:46" x14ac:dyDescent="0.2">
      <c r="AQ6946">
        <v>259</v>
      </c>
      <c r="AR6946">
        <v>8076</v>
      </c>
      <c r="AS6946" t="s">
        <v>36885</v>
      </c>
      <c r="AT6946" t="s">
        <v>937</v>
      </c>
    </row>
    <row r="6947" spans="43:46" x14ac:dyDescent="0.2">
      <c r="AQ6947">
        <v>259</v>
      </c>
      <c r="AR6947">
        <v>8077</v>
      </c>
      <c r="AS6947" t="s">
        <v>36886</v>
      </c>
      <c r="AT6947" t="s">
        <v>937</v>
      </c>
    </row>
    <row r="6948" spans="43:46" x14ac:dyDescent="0.2">
      <c r="AQ6948">
        <v>259</v>
      </c>
      <c r="AR6948">
        <v>8078</v>
      </c>
      <c r="AS6948" t="s">
        <v>36887</v>
      </c>
      <c r="AT6948" t="s">
        <v>937</v>
      </c>
    </row>
    <row r="6949" spans="43:46" x14ac:dyDescent="0.2">
      <c r="AQ6949">
        <v>259</v>
      </c>
      <c r="AR6949">
        <v>8079</v>
      </c>
      <c r="AS6949" t="s">
        <v>36888</v>
      </c>
      <c r="AT6949" t="s">
        <v>937</v>
      </c>
    </row>
    <row r="6950" spans="43:46" x14ac:dyDescent="0.2">
      <c r="AQ6950">
        <v>259</v>
      </c>
      <c r="AR6950">
        <v>8080</v>
      </c>
      <c r="AS6950" t="s">
        <v>36889</v>
      </c>
      <c r="AT6950" t="s">
        <v>937</v>
      </c>
    </row>
    <row r="6951" spans="43:46" x14ac:dyDescent="0.2">
      <c r="AQ6951">
        <v>259</v>
      </c>
      <c r="AR6951">
        <v>8081</v>
      </c>
      <c r="AS6951" t="s">
        <v>36890</v>
      </c>
      <c r="AT6951" t="s">
        <v>937</v>
      </c>
    </row>
    <row r="6952" spans="43:46" x14ac:dyDescent="0.2">
      <c r="AQ6952">
        <v>259</v>
      </c>
      <c r="AR6952">
        <v>8082</v>
      </c>
      <c r="AS6952" t="s">
        <v>36891</v>
      </c>
      <c r="AT6952" t="s">
        <v>937</v>
      </c>
    </row>
    <row r="6953" spans="43:46" x14ac:dyDescent="0.2">
      <c r="AQ6953">
        <v>259</v>
      </c>
      <c r="AR6953">
        <v>8083</v>
      </c>
      <c r="AS6953" t="s">
        <v>36892</v>
      </c>
      <c r="AT6953" t="s">
        <v>937</v>
      </c>
    </row>
    <row r="6954" spans="43:46" x14ac:dyDescent="0.2">
      <c r="AQ6954">
        <v>259</v>
      </c>
      <c r="AR6954">
        <v>8084</v>
      </c>
      <c r="AS6954" t="s">
        <v>36893</v>
      </c>
      <c r="AT6954" t="s">
        <v>937</v>
      </c>
    </row>
    <row r="6955" spans="43:46" x14ac:dyDescent="0.2">
      <c r="AQ6955">
        <v>260</v>
      </c>
      <c r="AR6955">
        <v>6010</v>
      </c>
      <c r="AS6955" t="s">
        <v>36894</v>
      </c>
      <c r="AT6955" t="s">
        <v>937</v>
      </c>
    </row>
    <row r="6956" spans="43:46" x14ac:dyDescent="0.2">
      <c r="AQ6956">
        <v>260</v>
      </c>
      <c r="AR6956">
        <v>6020</v>
      </c>
      <c r="AS6956" t="s">
        <v>36895</v>
      </c>
      <c r="AT6956" t="s">
        <v>937</v>
      </c>
    </row>
    <row r="6957" spans="43:46" x14ac:dyDescent="0.2">
      <c r="AQ6957">
        <v>260</v>
      </c>
      <c r="AR6957">
        <v>6030</v>
      </c>
      <c r="AS6957" t="s">
        <v>36896</v>
      </c>
      <c r="AT6957" t="s">
        <v>937</v>
      </c>
    </row>
    <row r="6958" spans="43:46" x14ac:dyDescent="0.2">
      <c r="AQ6958">
        <v>260</v>
      </c>
      <c r="AR6958">
        <v>6040</v>
      </c>
      <c r="AS6958" t="s">
        <v>36897</v>
      </c>
      <c r="AT6958" t="s">
        <v>937</v>
      </c>
    </row>
    <row r="6959" spans="43:46" x14ac:dyDescent="0.2">
      <c r="AQ6959">
        <v>260</v>
      </c>
      <c r="AR6959">
        <v>6070</v>
      </c>
      <c r="AS6959" t="s">
        <v>36898</v>
      </c>
      <c r="AT6959" t="s">
        <v>937</v>
      </c>
    </row>
    <row r="6960" spans="43:46" x14ac:dyDescent="0.2">
      <c r="AQ6960">
        <v>260</v>
      </c>
      <c r="AR6960">
        <v>6080</v>
      </c>
      <c r="AS6960" t="s">
        <v>36899</v>
      </c>
      <c r="AT6960" t="s">
        <v>937</v>
      </c>
    </row>
    <row r="6961" spans="43:46" x14ac:dyDescent="0.2">
      <c r="AQ6961">
        <v>260</v>
      </c>
      <c r="AR6961">
        <v>6090</v>
      </c>
      <c r="AS6961" t="s">
        <v>36900</v>
      </c>
      <c r="AT6961" t="s">
        <v>937</v>
      </c>
    </row>
    <row r="6962" spans="43:46" x14ac:dyDescent="0.2">
      <c r="AQ6962">
        <v>260</v>
      </c>
      <c r="AR6962">
        <v>6100</v>
      </c>
      <c r="AS6962" t="s">
        <v>36901</v>
      </c>
      <c r="AT6962" t="s">
        <v>937</v>
      </c>
    </row>
    <row r="6963" spans="43:46" x14ac:dyDescent="0.2">
      <c r="AQ6963">
        <v>260</v>
      </c>
      <c r="AR6963">
        <v>6101</v>
      </c>
      <c r="AS6963" t="s">
        <v>36902</v>
      </c>
      <c r="AT6963" t="s">
        <v>937</v>
      </c>
    </row>
    <row r="6964" spans="43:46" x14ac:dyDescent="0.2">
      <c r="AQ6964">
        <v>260</v>
      </c>
      <c r="AR6964">
        <v>6110</v>
      </c>
      <c r="AS6964" t="s">
        <v>36903</v>
      </c>
      <c r="AT6964" t="s">
        <v>939</v>
      </c>
    </row>
    <row r="6965" spans="43:46" x14ac:dyDescent="0.2">
      <c r="AQ6965">
        <v>260</v>
      </c>
      <c r="AR6965">
        <v>6130</v>
      </c>
      <c r="AS6965" t="s">
        <v>36904</v>
      </c>
      <c r="AT6965" t="s">
        <v>936</v>
      </c>
    </row>
    <row r="6966" spans="43:46" x14ac:dyDescent="0.2">
      <c r="AQ6966">
        <v>260</v>
      </c>
      <c r="AR6966">
        <v>6131</v>
      </c>
      <c r="AS6966" t="s">
        <v>36905</v>
      </c>
      <c r="AT6966" t="s">
        <v>937</v>
      </c>
    </row>
    <row r="6967" spans="43:46" x14ac:dyDescent="0.2">
      <c r="AQ6967">
        <v>260</v>
      </c>
      <c r="AR6967">
        <v>6140</v>
      </c>
      <c r="AS6967" t="s">
        <v>36906</v>
      </c>
      <c r="AT6967" t="s">
        <v>937</v>
      </c>
    </row>
    <row r="6968" spans="43:46" x14ac:dyDescent="0.2">
      <c r="AQ6968">
        <v>260</v>
      </c>
      <c r="AR6968">
        <v>6150</v>
      </c>
      <c r="AS6968" t="s">
        <v>36907</v>
      </c>
      <c r="AT6968" t="s">
        <v>937</v>
      </c>
    </row>
    <row r="6969" spans="43:46" x14ac:dyDescent="0.2">
      <c r="AQ6969">
        <v>260</v>
      </c>
      <c r="AR6969">
        <v>6160</v>
      </c>
      <c r="AS6969" t="s">
        <v>36908</v>
      </c>
      <c r="AT6969" t="s">
        <v>937</v>
      </c>
    </row>
    <row r="6970" spans="43:46" x14ac:dyDescent="0.2">
      <c r="AQ6970">
        <v>260</v>
      </c>
      <c r="AR6970">
        <v>6170</v>
      </c>
      <c r="AS6970" t="s">
        <v>36909</v>
      </c>
      <c r="AT6970" t="s">
        <v>937</v>
      </c>
    </row>
    <row r="6971" spans="43:46" x14ac:dyDescent="0.2">
      <c r="AQ6971">
        <v>260</v>
      </c>
      <c r="AR6971">
        <v>6180</v>
      </c>
      <c r="AS6971" t="s">
        <v>36910</v>
      </c>
      <c r="AT6971" t="s">
        <v>937</v>
      </c>
    </row>
    <row r="6972" spans="43:46" x14ac:dyDescent="0.2">
      <c r="AQ6972">
        <v>260</v>
      </c>
      <c r="AR6972">
        <v>6190</v>
      </c>
      <c r="AS6972" t="s">
        <v>36911</v>
      </c>
      <c r="AT6972" t="s">
        <v>937</v>
      </c>
    </row>
    <row r="6973" spans="43:46" x14ac:dyDescent="0.2">
      <c r="AQ6973">
        <v>260</v>
      </c>
      <c r="AR6973">
        <v>6200</v>
      </c>
      <c r="AS6973" t="s">
        <v>36912</v>
      </c>
      <c r="AT6973" t="s">
        <v>937</v>
      </c>
    </row>
    <row r="6974" spans="43:46" x14ac:dyDescent="0.2">
      <c r="AQ6974">
        <v>260</v>
      </c>
      <c r="AR6974">
        <v>6210</v>
      </c>
      <c r="AS6974" t="s">
        <v>36913</v>
      </c>
      <c r="AT6974" t="s">
        <v>936</v>
      </c>
    </row>
    <row r="6975" spans="43:46" x14ac:dyDescent="0.2">
      <c r="AQ6975">
        <v>260</v>
      </c>
      <c r="AR6975">
        <v>6240</v>
      </c>
      <c r="AS6975" t="s">
        <v>36914</v>
      </c>
      <c r="AT6975" t="s">
        <v>937</v>
      </c>
    </row>
    <row r="6976" spans="43:46" x14ac:dyDescent="0.2">
      <c r="AQ6976">
        <v>260</v>
      </c>
      <c r="AR6976">
        <v>6250</v>
      </c>
      <c r="AS6976" t="s">
        <v>36915</v>
      </c>
      <c r="AT6976" t="s">
        <v>937</v>
      </c>
    </row>
    <row r="6977" spans="43:46" x14ac:dyDescent="0.2">
      <c r="AQ6977">
        <v>260</v>
      </c>
      <c r="AR6977">
        <v>6256</v>
      </c>
      <c r="AS6977" t="s">
        <v>36916</v>
      </c>
      <c r="AT6977" t="s">
        <v>937</v>
      </c>
    </row>
    <row r="6978" spans="43:46" x14ac:dyDescent="0.2">
      <c r="AQ6978">
        <v>260</v>
      </c>
      <c r="AR6978">
        <v>6260</v>
      </c>
      <c r="AS6978" t="s">
        <v>36917</v>
      </c>
      <c r="AT6978" t="s">
        <v>937</v>
      </c>
    </row>
    <row r="6979" spans="43:46" x14ac:dyDescent="0.2">
      <c r="AQ6979">
        <v>260</v>
      </c>
      <c r="AR6979">
        <v>6270</v>
      </c>
      <c r="AS6979" t="s">
        <v>36918</v>
      </c>
      <c r="AT6979" t="s">
        <v>937</v>
      </c>
    </row>
    <row r="6980" spans="43:46" x14ac:dyDescent="0.2">
      <c r="AQ6980">
        <v>260</v>
      </c>
      <c r="AR6980">
        <v>6280</v>
      </c>
      <c r="AS6980" t="s">
        <v>36919</v>
      </c>
      <c r="AT6980" t="s">
        <v>939</v>
      </c>
    </row>
    <row r="6981" spans="43:46" x14ac:dyDescent="0.2">
      <c r="AQ6981">
        <v>260</v>
      </c>
      <c r="AR6981">
        <v>6290</v>
      </c>
      <c r="AS6981" t="s">
        <v>36920</v>
      </c>
      <c r="AT6981" t="s">
        <v>937</v>
      </c>
    </row>
    <row r="6982" spans="43:46" x14ac:dyDescent="0.2">
      <c r="AQ6982">
        <v>260</v>
      </c>
      <c r="AR6982">
        <v>6300</v>
      </c>
      <c r="AS6982" t="s">
        <v>36921</v>
      </c>
      <c r="AT6982" t="s">
        <v>939</v>
      </c>
    </row>
    <row r="6983" spans="43:46" x14ac:dyDescent="0.2">
      <c r="AQ6983">
        <v>260</v>
      </c>
      <c r="AR6983">
        <v>6310</v>
      </c>
      <c r="AS6983" t="s">
        <v>36922</v>
      </c>
      <c r="AT6983" t="s">
        <v>939</v>
      </c>
    </row>
    <row r="6984" spans="43:46" x14ac:dyDescent="0.2">
      <c r="AQ6984">
        <v>260</v>
      </c>
      <c r="AR6984">
        <v>6320</v>
      </c>
      <c r="AS6984" t="s">
        <v>36923</v>
      </c>
      <c r="AT6984" t="s">
        <v>939</v>
      </c>
    </row>
    <row r="6985" spans="43:46" x14ac:dyDescent="0.2">
      <c r="AQ6985">
        <v>260</v>
      </c>
      <c r="AR6985">
        <v>6330</v>
      </c>
      <c r="AS6985" t="s">
        <v>36924</v>
      </c>
      <c r="AT6985" t="s">
        <v>937</v>
      </c>
    </row>
    <row r="6986" spans="43:46" x14ac:dyDescent="0.2">
      <c r="AQ6986">
        <v>260</v>
      </c>
      <c r="AR6986">
        <v>6340</v>
      </c>
      <c r="AS6986" t="s">
        <v>36925</v>
      </c>
      <c r="AT6986" t="s">
        <v>939</v>
      </c>
    </row>
    <row r="6987" spans="43:46" x14ac:dyDescent="0.2">
      <c r="AQ6987">
        <v>260</v>
      </c>
      <c r="AR6987">
        <v>6350</v>
      </c>
      <c r="AS6987" t="s">
        <v>36926</v>
      </c>
      <c r="AT6987" t="s">
        <v>939</v>
      </c>
    </row>
    <row r="6988" spans="43:46" x14ac:dyDescent="0.2">
      <c r="AQ6988">
        <v>260</v>
      </c>
      <c r="AR6988">
        <v>6360</v>
      </c>
      <c r="AS6988" t="s">
        <v>36927</v>
      </c>
      <c r="AT6988" t="s">
        <v>939</v>
      </c>
    </row>
    <row r="6989" spans="43:46" x14ac:dyDescent="0.2">
      <c r="AQ6989">
        <v>260</v>
      </c>
      <c r="AR6989">
        <v>7205</v>
      </c>
      <c r="AS6989" t="s">
        <v>36928</v>
      </c>
      <c r="AT6989" t="s">
        <v>937</v>
      </c>
    </row>
    <row r="6990" spans="43:46" x14ac:dyDescent="0.2">
      <c r="AQ6990">
        <v>260</v>
      </c>
      <c r="AR6990">
        <v>7206</v>
      </c>
      <c r="AS6990" t="s">
        <v>36929</v>
      </c>
      <c r="AT6990" t="s">
        <v>937</v>
      </c>
    </row>
    <row r="6991" spans="43:46" x14ac:dyDescent="0.2">
      <c r="AQ6991">
        <v>260</v>
      </c>
      <c r="AR6991">
        <v>7207</v>
      </c>
      <c r="AS6991" t="s">
        <v>36930</v>
      </c>
      <c r="AT6991" t="s">
        <v>937</v>
      </c>
    </row>
    <row r="6992" spans="43:46" x14ac:dyDescent="0.2">
      <c r="AQ6992">
        <v>260</v>
      </c>
      <c r="AR6992">
        <v>7210</v>
      </c>
      <c r="AS6992" t="s">
        <v>36931</v>
      </c>
      <c r="AT6992" t="s">
        <v>937</v>
      </c>
    </row>
    <row r="6993" spans="43:46" x14ac:dyDescent="0.2">
      <c r="AQ6993">
        <v>260</v>
      </c>
      <c r="AR6993">
        <v>8073</v>
      </c>
      <c r="AS6993" t="s">
        <v>36932</v>
      </c>
      <c r="AT6993" t="s">
        <v>937</v>
      </c>
    </row>
    <row r="6994" spans="43:46" x14ac:dyDescent="0.2">
      <c r="AQ6994">
        <v>260</v>
      </c>
      <c r="AR6994">
        <v>8074</v>
      </c>
      <c r="AS6994" t="s">
        <v>36933</v>
      </c>
      <c r="AT6994" t="s">
        <v>937</v>
      </c>
    </row>
    <row r="6995" spans="43:46" x14ac:dyDescent="0.2">
      <c r="AQ6995">
        <v>260</v>
      </c>
      <c r="AR6995">
        <v>8075</v>
      </c>
      <c r="AS6995" t="s">
        <v>36934</v>
      </c>
      <c r="AT6995" t="s">
        <v>937</v>
      </c>
    </row>
    <row r="6996" spans="43:46" x14ac:dyDescent="0.2">
      <c r="AQ6996">
        <v>260</v>
      </c>
      <c r="AR6996">
        <v>8076</v>
      </c>
      <c r="AS6996" t="s">
        <v>36935</v>
      </c>
      <c r="AT6996" t="s">
        <v>937</v>
      </c>
    </row>
    <row r="6997" spans="43:46" x14ac:dyDescent="0.2">
      <c r="AQ6997">
        <v>260</v>
      </c>
      <c r="AR6997">
        <v>8077</v>
      </c>
      <c r="AS6997" t="s">
        <v>36936</v>
      </c>
      <c r="AT6997" t="s">
        <v>937</v>
      </c>
    </row>
    <row r="6998" spans="43:46" x14ac:dyDescent="0.2">
      <c r="AQ6998">
        <v>260</v>
      </c>
      <c r="AR6998">
        <v>8078</v>
      </c>
      <c r="AS6998" t="s">
        <v>36937</v>
      </c>
      <c r="AT6998" t="s">
        <v>937</v>
      </c>
    </row>
    <row r="6999" spans="43:46" x14ac:dyDescent="0.2">
      <c r="AQ6999">
        <v>260</v>
      </c>
      <c r="AR6999">
        <v>8079</v>
      </c>
      <c r="AS6999" t="s">
        <v>36938</v>
      </c>
      <c r="AT6999" t="s">
        <v>937</v>
      </c>
    </row>
    <row r="7000" spans="43:46" x14ac:dyDescent="0.2">
      <c r="AQ7000">
        <v>260</v>
      </c>
      <c r="AR7000">
        <v>8080</v>
      </c>
      <c r="AS7000" t="s">
        <v>36939</v>
      </c>
      <c r="AT7000" t="s">
        <v>937</v>
      </c>
    </row>
    <row r="7001" spans="43:46" x14ac:dyDescent="0.2">
      <c r="AQ7001">
        <v>260</v>
      </c>
      <c r="AR7001">
        <v>8081</v>
      </c>
      <c r="AS7001" t="s">
        <v>36940</v>
      </c>
      <c r="AT7001" t="s">
        <v>937</v>
      </c>
    </row>
    <row r="7002" spans="43:46" x14ac:dyDescent="0.2">
      <c r="AQ7002">
        <v>260</v>
      </c>
      <c r="AR7002">
        <v>8082</v>
      </c>
      <c r="AS7002" t="s">
        <v>36941</v>
      </c>
      <c r="AT7002" t="s">
        <v>937</v>
      </c>
    </row>
    <row r="7003" spans="43:46" x14ac:dyDescent="0.2">
      <c r="AQ7003">
        <v>260</v>
      </c>
      <c r="AR7003">
        <v>8083</v>
      </c>
      <c r="AS7003" t="s">
        <v>36942</v>
      </c>
      <c r="AT7003" t="s">
        <v>937</v>
      </c>
    </row>
    <row r="7004" spans="43:46" x14ac:dyDescent="0.2">
      <c r="AQ7004">
        <v>260</v>
      </c>
      <c r="AR7004">
        <v>8084</v>
      </c>
      <c r="AS7004" t="s">
        <v>36943</v>
      </c>
      <c r="AT7004" t="s">
        <v>937</v>
      </c>
    </row>
  </sheetData>
  <sheetProtection algorithmName="SHA-512" hashValue="gnm8moTPxnmVlU8eFoop3hdYvt/rWB/M7dkwK6cKS66/KaXvV0rv6yKoxWqTcPT3vnssdhYPf6bdU2oTzUYjLw==" saltValue="GS72EVWyXaREMToBJpvEVg==" spinCount="100000" sheet="1" objects="1" scenarios="1"/>
  <phoneticPr fontId="21"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R55"/>
  <sheetViews>
    <sheetView zoomScaleNormal="100" workbookViewId="0">
      <selection activeCell="I34" sqref="I34"/>
    </sheetView>
  </sheetViews>
  <sheetFormatPr defaultColWidth="8.85546875" defaultRowHeight="12.75" x14ac:dyDescent="0.2"/>
  <cols>
    <col min="1" max="1" width="8.85546875" style="286"/>
    <col min="2" max="2" width="41" style="286" customWidth="1"/>
    <col min="3" max="3" width="8.85546875" style="284"/>
    <col min="4" max="4" width="8.85546875" style="286"/>
    <col min="5" max="5" width="22.7109375" style="286" customWidth="1"/>
    <col min="6" max="6" width="8.85546875" style="284"/>
    <col min="7" max="7" width="36.42578125" style="286" customWidth="1"/>
    <col min="8" max="8" width="8.85546875" style="284"/>
    <col min="9" max="9" width="39.7109375" style="286" customWidth="1"/>
    <col min="10" max="10" width="8.85546875" style="284"/>
    <col min="11" max="12" width="8.85546875" style="286"/>
    <col min="13" max="13" width="27.7109375" style="286" customWidth="1"/>
    <col min="14" max="14" width="8.85546875" style="286"/>
    <col min="15" max="15" width="32.28515625" style="286" customWidth="1"/>
    <col min="16" max="16384" width="8.85546875" style="286"/>
  </cols>
  <sheetData>
    <row r="1" spans="2:16" x14ac:dyDescent="0.2">
      <c r="B1" s="301" t="s">
        <v>1558</v>
      </c>
      <c r="E1" s="302"/>
    </row>
    <row r="2" spans="2:16" x14ac:dyDescent="0.2">
      <c r="B2" s="301" t="s">
        <v>1559</v>
      </c>
    </row>
    <row r="4" spans="2:16" x14ac:dyDescent="0.2">
      <c r="B4" s="299"/>
      <c r="C4" s="303"/>
      <c r="E4" s="304" t="s">
        <v>1560</v>
      </c>
      <c r="F4" s="305"/>
      <c r="G4" s="304" t="s">
        <v>1561</v>
      </c>
      <c r="H4" s="306"/>
      <c r="I4" s="281" t="s">
        <v>1562</v>
      </c>
      <c r="J4" s="282"/>
      <c r="M4" s="299"/>
      <c r="N4" s="299"/>
      <c r="O4" s="299"/>
    </row>
    <row r="5" spans="2:16" x14ac:dyDescent="0.2">
      <c r="B5" s="307"/>
      <c r="C5" s="308"/>
      <c r="E5" s="283" t="s">
        <v>717</v>
      </c>
      <c r="F5" s="284">
        <v>54</v>
      </c>
      <c r="G5" s="283" t="s">
        <v>1563</v>
      </c>
      <c r="H5" s="285">
        <v>166</v>
      </c>
      <c r="I5" s="286" t="s">
        <v>1564</v>
      </c>
      <c r="J5" s="285">
        <v>183</v>
      </c>
      <c r="N5" s="309"/>
    </row>
    <row r="6" spans="2:16" x14ac:dyDescent="0.2">
      <c r="B6" s="307"/>
      <c r="C6" s="308"/>
      <c r="E6" s="283" t="s">
        <v>716</v>
      </c>
      <c r="F6" s="284">
        <v>58</v>
      </c>
      <c r="G6" s="283" t="s">
        <v>1565</v>
      </c>
      <c r="H6" s="285">
        <v>167</v>
      </c>
      <c r="I6" s="287" t="s">
        <v>1566</v>
      </c>
      <c r="J6" s="285">
        <v>184</v>
      </c>
      <c r="N6" s="309"/>
    </row>
    <row r="7" spans="2:16" x14ac:dyDescent="0.2">
      <c r="E7" s="283" t="s">
        <v>1567</v>
      </c>
      <c r="F7" s="284">
        <v>164</v>
      </c>
      <c r="G7" s="283" t="s">
        <v>1568</v>
      </c>
      <c r="H7" s="285">
        <v>168</v>
      </c>
      <c r="I7" s="286" t="s">
        <v>1569</v>
      </c>
      <c r="J7" s="285">
        <v>185</v>
      </c>
      <c r="N7" s="309"/>
      <c r="O7" s="1461"/>
      <c r="P7" s="309"/>
    </row>
    <row r="8" spans="2:16" x14ac:dyDescent="0.2">
      <c r="E8" s="283" t="s">
        <v>1570</v>
      </c>
      <c r="F8" s="284">
        <v>165</v>
      </c>
      <c r="G8" s="283" t="s">
        <v>1571</v>
      </c>
      <c r="H8" s="285">
        <v>169</v>
      </c>
      <c r="I8" s="287" t="s">
        <v>1572</v>
      </c>
      <c r="J8" s="285">
        <v>63</v>
      </c>
      <c r="N8" s="309"/>
      <c r="O8" s="1461"/>
    </row>
    <row r="9" spans="2:16" x14ac:dyDescent="0.2">
      <c r="E9" s="283" t="s">
        <v>1573</v>
      </c>
      <c r="F9" s="284">
        <v>120</v>
      </c>
      <c r="G9" s="283" t="s">
        <v>1574</v>
      </c>
      <c r="H9" s="285">
        <v>123</v>
      </c>
      <c r="I9" s="287" t="s">
        <v>1575</v>
      </c>
      <c r="J9" s="285">
        <v>64</v>
      </c>
      <c r="N9" s="309"/>
    </row>
    <row r="10" spans="2:16" x14ac:dyDescent="0.2">
      <c r="B10" s="304" t="s">
        <v>1576</v>
      </c>
      <c r="C10" s="306"/>
      <c r="G10" s="283" t="s">
        <v>1577</v>
      </c>
      <c r="H10" s="285">
        <v>170</v>
      </c>
      <c r="I10" s="286" t="s">
        <v>1578</v>
      </c>
      <c r="J10" s="285">
        <v>53</v>
      </c>
    </row>
    <row r="11" spans="2:16" x14ac:dyDescent="0.2">
      <c r="B11" s="286" t="s">
        <v>1579</v>
      </c>
      <c r="C11" s="284">
        <v>200</v>
      </c>
      <c r="G11" s="283"/>
      <c r="H11" s="285"/>
      <c r="I11" s="286" t="s">
        <v>1580</v>
      </c>
      <c r="J11" s="285">
        <v>186</v>
      </c>
    </row>
    <row r="12" spans="2:16" x14ac:dyDescent="0.2">
      <c r="B12" s="286" t="s">
        <v>1581</v>
      </c>
      <c r="C12" s="284">
        <v>201</v>
      </c>
      <c r="G12" s="283"/>
      <c r="H12" s="285"/>
      <c r="I12" s="286" t="s">
        <v>741</v>
      </c>
      <c r="J12" s="285">
        <v>57</v>
      </c>
      <c r="M12" s="299"/>
      <c r="N12" s="299"/>
      <c r="O12" s="299"/>
      <c r="P12" s="299"/>
    </row>
    <row r="13" spans="2:16" x14ac:dyDescent="0.2">
      <c r="G13" s="310"/>
      <c r="H13" s="311"/>
      <c r="I13" s="286" t="s">
        <v>1582</v>
      </c>
      <c r="J13" s="285">
        <v>187</v>
      </c>
      <c r="M13" s="287"/>
    </row>
    <row r="14" spans="2:16" x14ac:dyDescent="0.2">
      <c r="B14" s="304" t="s">
        <v>1583</v>
      </c>
      <c r="C14" s="306"/>
      <c r="G14" s="312" t="s">
        <v>1584</v>
      </c>
      <c r="H14" s="285"/>
      <c r="I14" s="286" t="s">
        <v>1585</v>
      </c>
      <c r="J14" s="285">
        <v>188</v>
      </c>
      <c r="M14" s="287"/>
    </row>
    <row r="15" spans="2:16" x14ac:dyDescent="0.2">
      <c r="B15" s="286" t="s">
        <v>1586</v>
      </c>
      <c r="C15" s="284">
        <v>55</v>
      </c>
      <c r="G15" s="283" t="s">
        <v>1587</v>
      </c>
      <c r="H15" s="285">
        <v>171</v>
      </c>
      <c r="I15" s="286" t="s">
        <v>1588</v>
      </c>
      <c r="J15" s="285">
        <v>189</v>
      </c>
      <c r="M15" s="287"/>
      <c r="O15" s="287"/>
      <c r="P15" s="309"/>
    </row>
    <row r="16" spans="2:16" x14ac:dyDescent="0.2">
      <c r="B16" s="286" t="s">
        <v>1589</v>
      </c>
      <c r="C16" s="284">
        <v>203</v>
      </c>
      <c r="G16" s="409" t="s">
        <v>721</v>
      </c>
      <c r="H16" s="285">
        <v>92</v>
      </c>
      <c r="I16" s="287" t="s">
        <v>1590</v>
      </c>
      <c r="J16" s="285">
        <v>59</v>
      </c>
    </row>
    <row r="17" spans="2:18" x14ac:dyDescent="0.2">
      <c r="G17" s="288" t="s">
        <v>1591</v>
      </c>
      <c r="H17" s="285">
        <v>93</v>
      </c>
      <c r="I17" s="287" t="s">
        <v>1592</v>
      </c>
      <c r="J17" s="285">
        <v>60</v>
      </c>
    </row>
    <row r="18" spans="2:18" x14ac:dyDescent="0.2">
      <c r="B18" s="313" t="s">
        <v>1593</v>
      </c>
      <c r="C18" s="314"/>
      <c r="G18" s="288" t="s">
        <v>1594</v>
      </c>
      <c r="H18" s="285">
        <v>95</v>
      </c>
      <c r="I18" s="286" t="s">
        <v>1595</v>
      </c>
      <c r="J18" s="285">
        <v>190</v>
      </c>
    </row>
    <row r="19" spans="2:18" x14ac:dyDescent="0.2">
      <c r="B19" s="289" t="s">
        <v>1596</v>
      </c>
      <c r="C19" s="308">
        <v>204</v>
      </c>
      <c r="G19" s="288" t="s">
        <v>1597</v>
      </c>
      <c r="H19" s="285">
        <v>94</v>
      </c>
      <c r="I19" s="286" t="s">
        <v>1598</v>
      </c>
      <c r="J19" s="285">
        <v>191</v>
      </c>
    </row>
    <row r="20" spans="2:18" x14ac:dyDescent="0.2">
      <c r="B20" s="289" t="s">
        <v>1599</v>
      </c>
      <c r="C20" s="308">
        <v>205</v>
      </c>
      <c r="G20" s="283" t="s">
        <v>1600</v>
      </c>
      <c r="H20" s="285">
        <v>172</v>
      </c>
      <c r="I20" s="287" t="s">
        <v>737</v>
      </c>
      <c r="J20" s="285">
        <v>89</v>
      </c>
    </row>
    <row r="21" spans="2:18" x14ac:dyDescent="0.2">
      <c r="B21" s="289" t="s">
        <v>1601</v>
      </c>
      <c r="C21" s="308">
        <v>206</v>
      </c>
      <c r="G21" s="283" t="s">
        <v>1602</v>
      </c>
      <c r="H21" s="285">
        <v>56</v>
      </c>
      <c r="I21" s="287" t="s">
        <v>1603</v>
      </c>
      <c r="J21" s="285">
        <v>192</v>
      </c>
    </row>
    <row r="22" spans="2:18" x14ac:dyDescent="0.2">
      <c r="B22" s="289" t="s">
        <v>1604</v>
      </c>
      <c r="C22" s="308">
        <v>207</v>
      </c>
      <c r="G22" s="283" t="s">
        <v>1605</v>
      </c>
      <c r="H22" s="285">
        <v>108</v>
      </c>
      <c r="I22" s="287" t="s">
        <v>1606</v>
      </c>
      <c r="J22" s="285">
        <v>67</v>
      </c>
    </row>
    <row r="23" spans="2:18" x14ac:dyDescent="0.2">
      <c r="B23" s="307"/>
      <c r="C23" s="308"/>
      <c r="G23" s="288" t="s">
        <v>725</v>
      </c>
      <c r="H23" s="285">
        <v>97</v>
      </c>
      <c r="I23" s="287" t="s">
        <v>1607</v>
      </c>
      <c r="J23" s="285">
        <v>68</v>
      </c>
    </row>
    <row r="24" spans="2:18" x14ac:dyDescent="0.2">
      <c r="B24" s="307"/>
      <c r="C24" s="308"/>
      <c r="E24" s="299"/>
      <c r="F24" s="303"/>
      <c r="G24" s="288" t="s">
        <v>1608</v>
      </c>
      <c r="H24" s="285">
        <v>173</v>
      </c>
      <c r="I24" s="286" t="s">
        <v>1609</v>
      </c>
      <c r="J24" s="285">
        <v>61</v>
      </c>
    </row>
    <row r="25" spans="2:18" s="299" customFormat="1" x14ac:dyDescent="0.2">
      <c r="B25" s="307"/>
      <c r="C25" s="308"/>
      <c r="E25" s="286"/>
      <c r="F25" s="284"/>
      <c r="G25" s="283" t="s">
        <v>726</v>
      </c>
      <c r="H25" s="285">
        <v>98</v>
      </c>
      <c r="I25" s="286" t="s">
        <v>1610</v>
      </c>
      <c r="J25" s="285">
        <v>62</v>
      </c>
      <c r="K25" s="286"/>
      <c r="L25" s="286"/>
      <c r="M25" s="286"/>
      <c r="N25" s="286"/>
      <c r="O25" s="286"/>
      <c r="P25" s="286"/>
      <c r="Q25" s="286"/>
      <c r="R25" s="286"/>
    </row>
    <row r="26" spans="2:18" ht="13.15" customHeight="1" x14ac:dyDescent="0.2">
      <c r="B26" s="290" t="s">
        <v>1611</v>
      </c>
      <c r="C26" s="291"/>
      <c r="G26" s="283" t="s">
        <v>694</v>
      </c>
      <c r="H26" s="285">
        <v>174</v>
      </c>
      <c r="I26" s="286" t="s">
        <v>729</v>
      </c>
      <c r="J26" s="285">
        <v>102</v>
      </c>
    </row>
    <row r="27" spans="2:18" ht="27" customHeight="1" x14ac:dyDescent="0.2">
      <c r="B27" s="292" t="s">
        <v>1612</v>
      </c>
      <c r="C27" s="293">
        <v>208</v>
      </c>
      <c r="G27" s="283" t="s">
        <v>727</v>
      </c>
      <c r="H27" s="285">
        <v>100</v>
      </c>
      <c r="I27" s="286" t="s">
        <v>1613</v>
      </c>
      <c r="J27" s="285">
        <v>193</v>
      </c>
    </row>
    <row r="28" spans="2:18" ht="27" customHeight="1" x14ac:dyDescent="0.2">
      <c r="B28" s="292" t="s">
        <v>1614</v>
      </c>
      <c r="C28" s="293">
        <v>209</v>
      </c>
      <c r="G28" s="288" t="s">
        <v>1615</v>
      </c>
      <c r="H28" s="285">
        <v>175</v>
      </c>
      <c r="I28" s="286" t="s">
        <v>1616</v>
      </c>
      <c r="J28" s="285">
        <v>65</v>
      </c>
    </row>
    <row r="29" spans="2:18" ht="13.15" customHeight="1" x14ac:dyDescent="0.2">
      <c r="B29" s="292"/>
      <c r="C29" s="293"/>
      <c r="G29" s="288" t="s">
        <v>728</v>
      </c>
      <c r="H29" s="285">
        <v>101</v>
      </c>
      <c r="I29" s="286" t="s">
        <v>1617</v>
      </c>
      <c r="J29" s="285">
        <v>66</v>
      </c>
    </row>
    <row r="30" spans="2:18" ht="13.15" customHeight="1" x14ac:dyDescent="0.2">
      <c r="B30" s="290" t="s">
        <v>1618</v>
      </c>
      <c r="C30" s="294"/>
      <c r="G30" s="288" t="s">
        <v>1619</v>
      </c>
      <c r="H30" s="285">
        <v>176</v>
      </c>
      <c r="I30" s="287" t="s">
        <v>1620</v>
      </c>
      <c r="J30" s="285">
        <v>69</v>
      </c>
      <c r="K30" s="287"/>
      <c r="M30" s="287"/>
    </row>
    <row r="31" spans="2:18" ht="30.6" customHeight="1" x14ac:dyDescent="0.2">
      <c r="B31" s="295" t="s">
        <v>1621</v>
      </c>
      <c r="C31" s="293">
        <v>210</v>
      </c>
      <c r="G31" s="288" t="s">
        <v>1622</v>
      </c>
      <c r="H31" s="285">
        <v>105</v>
      </c>
      <c r="I31" s="287" t="s">
        <v>1623</v>
      </c>
      <c r="J31" s="285">
        <v>70</v>
      </c>
      <c r="K31" s="287"/>
      <c r="M31" s="287"/>
    </row>
    <row r="32" spans="2:18" ht="30.6" customHeight="1" x14ac:dyDescent="0.2">
      <c r="B32" s="295" t="s">
        <v>1624</v>
      </c>
      <c r="C32" s="293">
        <v>211</v>
      </c>
      <c r="G32" s="288" t="s">
        <v>1625</v>
      </c>
      <c r="H32" s="285">
        <v>177</v>
      </c>
      <c r="J32" s="285"/>
      <c r="K32" s="287"/>
      <c r="M32" s="287"/>
    </row>
    <row r="33" spans="2:13" ht="13.15" customHeight="1" x14ac:dyDescent="0.2">
      <c r="B33" s="307"/>
      <c r="C33" s="308"/>
      <c r="G33" s="288" t="s">
        <v>1626</v>
      </c>
      <c r="H33" s="285">
        <v>178</v>
      </c>
      <c r="J33" s="285"/>
      <c r="K33" s="287"/>
      <c r="M33" s="287"/>
    </row>
    <row r="34" spans="2:13" ht="13.15" customHeight="1" x14ac:dyDescent="0.2">
      <c r="B34" s="296"/>
      <c r="C34" s="297"/>
      <c r="G34" s="283" t="s">
        <v>1627</v>
      </c>
      <c r="H34" s="285">
        <v>179</v>
      </c>
      <c r="J34" s="285"/>
      <c r="K34" s="287"/>
      <c r="M34" s="287"/>
    </row>
    <row r="35" spans="2:13" ht="13.15" customHeight="1" x14ac:dyDescent="0.2">
      <c r="B35" s="298"/>
      <c r="C35" s="293"/>
      <c r="G35" s="288" t="s">
        <v>1628</v>
      </c>
      <c r="H35" s="285">
        <v>180</v>
      </c>
      <c r="J35" s="285"/>
      <c r="K35" s="287"/>
      <c r="M35" s="287"/>
    </row>
    <row r="36" spans="2:13" ht="13.15" customHeight="1" x14ac:dyDescent="0.2">
      <c r="B36" s="298"/>
      <c r="C36" s="293"/>
      <c r="G36" s="288" t="s">
        <v>1629</v>
      </c>
      <c r="H36" s="285">
        <v>181</v>
      </c>
      <c r="J36" s="285"/>
      <c r="M36" s="287"/>
    </row>
    <row r="37" spans="2:13" x14ac:dyDescent="0.2">
      <c r="B37" s="307"/>
      <c r="C37" s="308"/>
      <c r="G37" s="288" t="s">
        <v>1630</v>
      </c>
      <c r="H37" s="285">
        <v>122</v>
      </c>
      <c r="J37" s="285"/>
      <c r="K37" s="287"/>
    </row>
    <row r="38" spans="2:13" ht="13.15" customHeight="1" x14ac:dyDescent="0.2">
      <c r="B38" s="307"/>
      <c r="C38" s="308"/>
      <c r="G38" s="288" t="s">
        <v>1631</v>
      </c>
      <c r="H38" s="285">
        <v>110</v>
      </c>
      <c r="J38" s="285"/>
    </row>
    <row r="39" spans="2:13" ht="13.15" customHeight="1" x14ac:dyDescent="0.2">
      <c r="B39" s="307"/>
      <c r="C39" s="308"/>
      <c r="G39" s="288" t="s">
        <v>730</v>
      </c>
      <c r="H39" s="285">
        <v>103</v>
      </c>
      <c r="J39" s="285"/>
    </row>
    <row r="40" spans="2:13" ht="13.15" customHeight="1" x14ac:dyDescent="0.2">
      <c r="B40" s="307"/>
      <c r="C40" s="308"/>
      <c r="G40" s="283" t="s">
        <v>731</v>
      </c>
      <c r="H40" s="285">
        <v>104</v>
      </c>
      <c r="J40" s="285"/>
    </row>
    <row r="41" spans="2:13" ht="13.15" customHeight="1" x14ac:dyDescent="0.2">
      <c r="B41" s="307"/>
      <c r="C41" s="308"/>
      <c r="G41" s="288" t="s">
        <v>1632</v>
      </c>
      <c r="H41" s="285">
        <v>182</v>
      </c>
      <c r="J41" s="285"/>
    </row>
    <row r="42" spans="2:13" x14ac:dyDescent="0.2">
      <c r="B42" s="307"/>
      <c r="C42" s="308"/>
      <c r="G42" s="283"/>
      <c r="H42" s="285"/>
      <c r="J42" s="285"/>
      <c r="K42" s="287"/>
    </row>
    <row r="43" spans="2:13" x14ac:dyDescent="0.2">
      <c r="B43" s="307"/>
      <c r="C43" s="308"/>
      <c r="G43" s="283"/>
      <c r="H43" s="285"/>
      <c r="J43" s="285"/>
    </row>
    <row r="44" spans="2:13" x14ac:dyDescent="0.2">
      <c r="B44" s="307"/>
      <c r="C44" s="308"/>
      <c r="G44" s="283"/>
      <c r="H44" s="285"/>
      <c r="I44" s="299"/>
      <c r="J44" s="300"/>
      <c r="K44" s="287"/>
    </row>
    <row r="45" spans="2:13" ht="41.25" customHeight="1" x14ac:dyDescent="0.2">
      <c r="B45" s="287"/>
      <c r="G45" s="283"/>
      <c r="H45" s="285"/>
      <c r="J45" s="285"/>
    </row>
    <row r="52" ht="13.15" customHeight="1" x14ac:dyDescent="0.2"/>
    <row r="53" ht="13.15" customHeight="1" x14ac:dyDescent="0.2"/>
    <row r="54" ht="13.15" customHeight="1" x14ac:dyDescent="0.2"/>
    <row r="55" ht="14.45" customHeight="1" x14ac:dyDescent="0.2"/>
  </sheetData>
  <sheetProtection algorithmName="SHA-512" hashValue="9O3F7P5+X1SwT7jj6g6Bgx+EFqfbc4ko0VFWbj5CsHGe8MGOVf42j5Nhv3ukFWgOgaTWMGi3bN5giKlESc57jQ==" saltValue="4N6PixCokLYrPdwCZYOvXw==" spinCount="100000" sheet="1" objects="1" scenarios="1"/>
  <mergeCells count="1">
    <mergeCell ref="O7:O8"/>
  </mergeCells>
  <dataValidations count="1">
    <dataValidation allowBlank="1" showInputMessage="1" showErrorMessage="1" promptTitle="Description" prompt="Please enter a brief Description of the Project" sqref="C44" xr:uid="{00000000-0002-0000-0A00-000000000000}"/>
  </dataValidations>
  <pageMargins left="0.45" right="0.45" top="0.75" bottom="0.75" header="0.3" footer="0.3"/>
  <pageSetup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Q283"/>
  <sheetViews>
    <sheetView zoomScaleNormal="100" workbookViewId="0">
      <selection activeCell="AH20" sqref="AH20"/>
    </sheetView>
  </sheetViews>
  <sheetFormatPr defaultColWidth="9.140625" defaultRowHeight="15" x14ac:dyDescent="0.25"/>
  <cols>
    <col min="1" max="1" width="9.140625" style="353"/>
    <col min="2" max="3" width="9.140625" style="353" hidden="1" customWidth="1"/>
    <col min="4" max="4" width="28.140625" style="354" hidden="1" customWidth="1"/>
    <col min="5" max="5" width="10.85546875" style="353" hidden="1" customWidth="1"/>
    <col min="6" max="6" width="10.28515625" style="353" hidden="1" customWidth="1"/>
    <col min="7" max="7" width="9.140625" style="353" hidden="1" customWidth="1"/>
    <col min="8" max="8" width="34.7109375" style="353" hidden="1" customWidth="1"/>
    <col min="9" max="9" width="16.5703125" style="353" hidden="1" customWidth="1"/>
    <col min="10" max="10" width="24" style="353" hidden="1" customWidth="1"/>
    <col min="11" max="11" width="12.5703125" style="353" hidden="1" customWidth="1"/>
    <col min="12" max="12" width="12" style="353" hidden="1" customWidth="1"/>
    <col min="13" max="13" width="12.7109375" style="354" hidden="1" customWidth="1"/>
    <col min="14" max="14" width="41.85546875" style="353" hidden="1" customWidth="1"/>
    <col min="15" max="15" width="35.140625" style="353" hidden="1" customWidth="1"/>
    <col min="16" max="16" width="31.28515625" style="353" hidden="1" customWidth="1"/>
    <col min="17" max="17" width="80.140625" style="353" hidden="1" customWidth="1"/>
    <col min="18" max="16384" width="9.140625" style="353"/>
  </cols>
  <sheetData>
    <row r="1" spans="1:17" x14ac:dyDescent="0.25">
      <c r="C1" s="353">
        <v>1</v>
      </c>
      <c r="D1" s="354">
        <v>2</v>
      </c>
      <c r="E1" s="353">
        <v>3</v>
      </c>
      <c r="F1" s="354">
        <v>4</v>
      </c>
      <c r="G1" s="353">
        <v>5</v>
      </c>
      <c r="H1" s="354">
        <v>6</v>
      </c>
      <c r="I1" s="353">
        <v>7</v>
      </c>
      <c r="J1" s="354">
        <v>8</v>
      </c>
      <c r="K1" s="353">
        <v>9</v>
      </c>
      <c r="L1" s="354">
        <v>10</v>
      </c>
      <c r="M1" s="353">
        <v>11</v>
      </c>
      <c r="N1" s="354">
        <v>12</v>
      </c>
      <c r="O1" s="353">
        <v>13</v>
      </c>
      <c r="P1" s="354">
        <v>14</v>
      </c>
      <c r="Q1" s="353">
        <v>15</v>
      </c>
    </row>
    <row r="2" spans="1:17" s="351" customFormat="1" ht="43.15" customHeight="1" x14ac:dyDescent="0.25">
      <c r="A2" s="351" t="s">
        <v>75</v>
      </c>
      <c r="B2" s="351" t="s">
        <v>1734</v>
      </c>
      <c r="C2" s="351" t="s">
        <v>1735</v>
      </c>
      <c r="D2" s="350" t="s">
        <v>1709</v>
      </c>
      <c r="E2" s="351" t="s">
        <v>1710</v>
      </c>
      <c r="F2" s="351" t="s">
        <v>1711</v>
      </c>
      <c r="G2" s="351" t="s">
        <v>1704</v>
      </c>
      <c r="H2" s="351" t="s">
        <v>1712</v>
      </c>
      <c r="I2" s="351" t="s">
        <v>1713</v>
      </c>
      <c r="J2" s="352" t="s">
        <v>1714</v>
      </c>
      <c r="K2" s="351" t="s">
        <v>1715</v>
      </c>
      <c r="L2" s="351" t="s">
        <v>1716</v>
      </c>
      <c r="M2" s="350" t="s">
        <v>1717</v>
      </c>
      <c r="N2" s="351" t="s">
        <v>1718</v>
      </c>
      <c r="O2" s="351" t="s">
        <v>1719</v>
      </c>
      <c r="P2" s="351" t="s">
        <v>1720</v>
      </c>
      <c r="Q2" s="351" t="s">
        <v>1721</v>
      </c>
    </row>
    <row r="3" spans="1:17" x14ac:dyDescent="0.25">
      <c r="A3" s="368">
        <v>2</v>
      </c>
      <c r="B3" s="368">
        <v>1</v>
      </c>
      <c r="C3" s="368" t="s">
        <v>2506</v>
      </c>
      <c r="D3" s="368" t="s">
        <v>1722</v>
      </c>
      <c r="E3" s="368">
        <v>74</v>
      </c>
      <c r="F3" s="368">
        <v>457</v>
      </c>
      <c r="G3" s="368">
        <v>2024</v>
      </c>
      <c r="H3" s="368" t="s">
        <v>1059</v>
      </c>
      <c r="I3" s="368" t="s">
        <v>125</v>
      </c>
      <c r="J3" s="368" t="s">
        <v>1304</v>
      </c>
      <c r="K3" s="368">
        <v>1</v>
      </c>
      <c r="L3" s="369" t="s">
        <v>37746</v>
      </c>
      <c r="M3" s="370">
        <v>2885000</v>
      </c>
      <c r="N3" s="368" t="s">
        <v>37747</v>
      </c>
      <c r="O3" s="368" t="s">
        <v>37748</v>
      </c>
      <c r="P3" s="368" t="s">
        <v>119</v>
      </c>
      <c r="Q3" s="368" t="s">
        <v>37749</v>
      </c>
    </row>
    <row r="4" spans="1:17" x14ac:dyDescent="0.25">
      <c r="A4" s="368">
        <v>2</v>
      </c>
      <c r="B4" s="368">
        <v>2</v>
      </c>
      <c r="C4" s="368" t="s">
        <v>2507</v>
      </c>
      <c r="D4" s="368" t="s">
        <v>1722</v>
      </c>
      <c r="E4" s="368">
        <v>74</v>
      </c>
      <c r="F4" s="368">
        <v>458</v>
      </c>
      <c r="G4" s="368">
        <v>2024</v>
      </c>
      <c r="H4" s="368" t="s">
        <v>1059</v>
      </c>
      <c r="I4" s="368" t="s">
        <v>125</v>
      </c>
      <c r="J4" s="368" t="s">
        <v>1304</v>
      </c>
      <c r="K4" s="368">
        <v>2</v>
      </c>
      <c r="L4" s="369" t="s">
        <v>37746</v>
      </c>
      <c r="M4" s="370">
        <v>1534001</v>
      </c>
      <c r="N4" s="368" t="s">
        <v>37750</v>
      </c>
      <c r="O4" s="368" t="s">
        <v>37748</v>
      </c>
      <c r="P4" s="368" t="s">
        <v>119</v>
      </c>
      <c r="Q4" s="368" t="s">
        <v>37751</v>
      </c>
    </row>
    <row r="5" spans="1:17" x14ac:dyDescent="0.25">
      <c r="A5" s="368">
        <v>2</v>
      </c>
      <c r="B5" s="368">
        <v>3</v>
      </c>
      <c r="C5" s="368" t="s">
        <v>2508</v>
      </c>
      <c r="D5" s="368" t="s">
        <v>1722</v>
      </c>
      <c r="E5" s="368">
        <v>74</v>
      </c>
      <c r="F5" s="368">
        <v>459</v>
      </c>
      <c r="G5" s="368">
        <v>2024</v>
      </c>
      <c r="H5" s="368" t="s">
        <v>1059</v>
      </c>
      <c r="I5" s="368" t="s">
        <v>125</v>
      </c>
      <c r="J5" s="368" t="s">
        <v>1304</v>
      </c>
      <c r="K5" s="368">
        <v>3</v>
      </c>
      <c r="L5" s="369" t="s">
        <v>37752</v>
      </c>
      <c r="M5" s="370">
        <v>3110001</v>
      </c>
      <c r="N5" s="368" t="s">
        <v>37753</v>
      </c>
      <c r="O5" s="368" t="s">
        <v>37754</v>
      </c>
      <c r="P5" s="368" t="s">
        <v>37755</v>
      </c>
      <c r="Q5" s="368" t="s">
        <v>37756</v>
      </c>
    </row>
    <row r="6" spans="1:17" x14ac:dyDescent="0.25">
      <c r="A6" s="368">
        <v>2</v>
      </c>
      <c r="B6" s="368">
        <v>4</v>
      </c>
      <c r="C6" s="368" t="s">
        <v>2509</v>
      </c>
      <c r="D6" s="368" t="s">
        <v>1722</v>
      </c>
      <c r="E6" s="368">
        <v>74</v>
      </c>
      <c r="F6" s="368">
        <v>460</v>
      </c>
      <c r="G6" s="368">
        <v>2024</v>
      </c>
      <c r="H6" s="368" t="s">
        <v>1059</v>
      </c>
      <c r="I6" s="368" t="s">
        <v>125</v>
      </c>
      <c r="J6" s="368" t="s">
        <v>1304</v>
      </c>
      <c r="K6" s="368">
        <v>4</v>
      </c>
      <c r="L6" s="369" t="s">
        <v>37757</v>
      </c>
      <c r="M6" s="370">
        <v>6458001</v>
      </c>
      <c r="N6" s="368" t="s">
        <v>1059</v>
      </c>
      <c r="O6" s="368" t="s">
        <v>37748</v>
      </c>
      <c r="P6" s="368" t="s">
        <v>119</v>
      </c>
      <c r="Q6" s="368" t="s">
        <v>37758</v>
      </c>
    </row>
    <row r="7" spans="1:17" x14ac:dyDescent="0.25">
      <c r="A7" s="368">
        <v>2</v>
      </c>
      <c r="B7" s="368">
        <v>5</v>
      </c>
      <c r="C7" s="368" t="s">
        <v>2510</v>
      </c>
      <c r="D7" s="368" t="s">
        <v>1722</v>
      </c>
      <c r="E7" s="368">
        <v>74</v>
      </c>
      <c r="F7" s="368">
        <v>461</v>
      </c>
      <c r="G7" s="368">
        <v>2024</v>
      </c>
      <c r="H7" s="368" t="s">
        <v>1059</v>
      </c>
      <c r="I7" s="368" t="s">
        <v>125</v>
      </c>
      <c r="J7" s="368" t="s">
        <v>1304</v>
      </c>
      <c r="K7" s="368">
        <v>5</v>
      </c>
      <c r="L7" s="369" t="s">
        <v>37759</v>
      </c>
      <c r="M7" s="370">
        <v>6920001</v>
      </c>
      <c r="N7" s="368" t="s">
        <v>1059</v>
      </c>
      <c r="O7" s="368" t="s">
        <v>37760</v>
      </c>
      <c r="P7" s="368" t="s">
        <v>119</v>
      </c>
      <c r="Q7" s="368" t="s">
        <v>37761</v>
      </c>
    </row>
    <row r="8" spans="1:17" x14ac:dyDescent="0.25">
      <c r="A8" s="368">
        <v>2</v>
      </c>
      <c r="B8" s="368">
        <v>6</v>
      </c>
      <c r="C8" s="368" t="s">
        <v>2511</v>
      </c>
      <c r="D8" s="368" t="s">
        <v>1722</v>
      </c>
      <c r="E8" s="368">
        <v>74</v>
      </c>
      <c r="F8" s="368">
        <v>462</v>
      </c>
      <c r="G8" s="368">
        <v>2024</v>
      </c>
      <c r="H8" s="368" t="s">
        <v>1059</v>
      </c>
      <c r="I8" s="368" t="s">
        <v>125</v>
      </c>
      <c r="J8" s="368" t="s">
        <v>1304</v>
      </c>
      <c r="K8" s="368">
        <v>6</v>
      </c>
      <c r="L8" s="369" t="s">
        <v>37762</v>
      </c>
      <c r="M8" s="370">
        <v>2503000</v>
      </c>
      <c r="N8" s="368" t="s">
        <v>1059</v>
      </c>
      <c r="O8" s="368" t="s">
        <v>37760</v>
      </c>
      <c r="P8" s="368" t="s">
        <v>119</v>
      </c>
      <c r="Q8" s="368" t="s">
        <v>37763</v>
      </c>
    </row>
    <row r="9" spans="1:17" x14ac:dyDescent="0.25">
      <c r="A9" s="368">
        <v>2</v>
      </c>
      <c r="B9" s="368">
        <v>7</v>
      </c>
      <c r="C9" s="368" t="s">
        <v>2512</v>
      </c>
      <c r="D9" s="368" t="s">
        <v>1722</v>
      </c>
      <c r="E9" s="368">
        <v>74</v>
      </c>
      <c r="F9" s="368">
        <v>452</v>
      </c>
      <c r="G9" s="368">
        <v>2023</v>
      </c>
      <c r="H9" s="368" t="s">
        <v>1059</v>
      </c>
      <c r="I9" s="368" t="s">
        <v>119</v>
      </c>
      <c r="J9" s="368" t="s">
        <v>1304</v>
      </c>
      <c r="K9" s="368">
        <v>1</v>
      </c>
      <c r="L9" s="369" t="s">
        <v>37220</v>
      </c>
      <c r="M9" s="370">
        <v>1380000</v>
      </c>
      <c r="N9" s="368" t="s">
        <v>1059</v>
      </c>
      <c r="O9" s="368" t="s">
        <v>1723</v>
      </c>
      <c r="P9" s="368" t="s">
        <v>119</v>
      </c>
      <c r="Q9" s="368" t="s">
        <v>37221</v>
      </c>
    </row>
    <row r="10" spans="1:17" x14ac:dyDescent="0.25">
      <c r="A10" s="368">
        <v>2</v>
      </c>
      <c r="B10" s="368">
        <v>8</v>
      </c>
      <c r="C10" s="368" t="s">
        <v>2513</v>
      </c>
      <c r="D10" s="368" t="s">
        <v>1722</v>
      </c>
      <c r="E10" s="368">
        <v>74</v>
      </c>
      <c r="F10" s="368">
        <v>440</v>
      </c>
      <c r="G10" s="368">
        <v>2022</v>
      </c>
      <c r="H10" s="368" t="s">
        <v>1059</v>
      </c>
      <c r="I10" s="368" t="s">
        <v>125</v>
      </c>
      <c r="J10" s="368" t="s">
        <v>1304</v>
      </c>
      <c r="K10" s="368">
        <v>1</v>
      </c>
      <c r="L10" s="369">
        <v>44642</v>
      </c>
      <c r="M10" s="370">
        <v>3117613</v>
      </c>
      <c r="N10" s="368" t="s">
        <v>1059</v>
      </c>
      <c r="O10" s="368" t="s">
        <v>1723</v>
      </c>
      <c r="P10" s="368" t="s">
        <v>119</v>
      </c>
      <c r="Q10" s="368" t="s">
        <v>37222</v>
      </c>
    </row>
    <row r="11" spans="1:17" x14ac:dyDescent="0.25">
      <c r="A11" s="368">
        <v>2</v>
      </c>
      <c r="B11" s="368">
        <v>9</v>
      </c>
      <c r="C11" s="368" t="s">
        <v>37764</v>
      </c>
      <c r="D11" s="368" t="s">
        <v>1722</v>
      </c>
      <c r="E11" s="368">
        <v>74</v>
      </c>
      <c r="F11" s="368">
        <v>441</v>
      </c>
      <c r="G11" s="368">
        <v>2022</v>
      </c>
      <c r="H11" s="368" t="s">
        <v>1059</v>
      </c>
      <c r="I11" s="368" t="s">
        <v>125</v>
      </c>
      <c r="J11" s="368" t="s">
        <v>1304</v>
      </c>
      <c r="K11" s="368">
        <v>2</v>
      </c>
      <c r="L11" s="369">
        <v>44705</v>
      </c>
      <c r="M11" s="370">
        <v>1790119</v>
      </c>
      <c r="N11" s="368" t="s">
        <v>1059</v>
      </c>
      <c r="O11" s="368" t="s">
        <v>1723</v>
      </c>
      <c r="P11" s="368" t="s">
        <v>119</v>
      </c>
      <c r="Q11" s="368" t="s">
        <v>37223</v>
      </c>
    </row>
    <row r="12" spans="1:17" x14ac:dyDescent="0.25">
      <c r="A12" s="368">
        <v>2</v>
      </c>
      <c r="B12" s="368">
        <v>10</v>
      </c>
      <c r="C12" s="368" t="s">
        <v>37765</v>
      </c>
      <c r="D12" s="368" t="s">
        <v>1722</v>
      </c>
      <c r="E12" s="368">
        <v>74</v>
      </c>
      <c r="F12" s="368">
        <v>442</v>
      </c>
      <c r="G12" s="368">
        <v>2022</v>
      </c>
      <c r="H12" s="368" t="s">
        <v>1059</v>
      </c>
      <c r="I12" s="368" t="s">
        <v>125</v>
      </c>
      <c r="J12" s="368" t="s">
        <v>1304</v>
      </c>
      <c r="K12" s="368">
        <v>3</v>
      </c>
      <c r="L12" s="369">
        <v>44628</v>
      </c>
      <c r="M12" s="370">
        <v>1249310871</v>
      </c>
      <c r="N12" s="368" t="s">
        <v>1059</v>
      </c>
      <c r="O12" s="368" t="s">
        <v>1723</v>
      </c>
      <c r="P12" s="368" t="s">
        <v>119</v>
      </c>
      <c r="Q12" s="368" t="s">
        <v>37224</v>
      </c>
    </row>
    <row r="13" spans="1:17" x14ac:dyDescent="0.25">
      <c r="A13" s="368">
        <v>4</v>
      </c>
      <c r="B13" s="368">
        <v>1</v>
      </c>
      <c r="C13" s="368" t="s">
        <v>2514</v>
      </c>
      <c r="D13" s="368" t="s">
        <v>318</v>
      </c>
      <c r="E13" s="368">
        <v>45</v>
      </c>
      <c r="F13" s="368">
        <v>11</v>
      </c>
      <c r="G13" s="368">
        <v>2022</v>
      </c>
      <c r="H13" s="368" t="s">
        <v>1780</v>
      </c>
      <c r="I13" s="368" t="s">
        <v>319</v>
      </c>
      <c r="J13" s="368" t="s">
        <v>1304</v>
      </c>
      <c r="K13" s="368">
        <v>1</v>
      </c>
      <c r="L13" s="369">
        <v>44440</v>
      </c>
      <c r="M13" s="370">
        <v>70000000</v>
      </c>
      <c r="N13" s="368" t="s">
        <v>1780</v>
      </c>
      <c r="O13" s="368" t="s">
        <v>1732</v>
      </c>
      <c r="P13" s="368" t="s">
        <v>324</v>
      </c>
      <c r="Q13" s="368" t="s">
        <v>37225</v>
      </c>
    </row>
    <row r="14" spans="1:17" x14ac:dyDescent="0.25">
      <c r="A14" s="368">
        <v>11</v>
      </c>
      <c r="B14" s="368">
        <v>1</v>
      </c>
      <c r="C14" s="368" t="s">
        <v>37766</v>
      </c>
      <c r="D14" s="368" t="s">
        <v>1722</v>
      </c>
      <c r="E14" s="368">
        <v>74</v>
      </c>
      <c r="F14" s="368">
        <v>463</v>
      </c>
      <c r="G14" s="368">
        <v>2024</v>
      </c>
      <c r="H14" s="368" t="s">
        <v>991</v>
      </c>
      <c r="I14" s="368" t="s">
        <v>992</v>
      </c>
      <c r="J14" s="368" t="s">
        <v>1304</v>
      </c>
      <c r="K14" s="368">
        <v>1</v>
      </c>
      <c r="L14" s="369" t="s">
        <v>37767</v>
      </c>
      <c r="M14" s="370">
        <v>1821000</v>
      </c>
      <c r="N14" s="368" t="s">
        <v>991</v>
      </c>
      <c r="O14" s="368" t="s">
        <v>37768</v>
      </c>
      <c r="P14" s="368" t="s">
        <v>37769</v>
      </c>
      <c r="Q14" s="368" t="s">
        <v>37770</v>
      </c>
    </row>
    <row r="15" spans="1:17" x14ac:dyDescent="0.25">
      <c r="A15" s="368">
        <v>14</v>
      </c>
      <c r="B15" s="368">
        <v>1</v>
      </c>
      <c r="C15" s="368" t="s">
        <v>37226</v>
      </c>
      <c r="D15" s="368" t="s">
        <v>1152</v>
      </c>
      <c r="E15" s="368">
        <v>208</v>
      </c>
      <c r="F15" s="368">
        <v>25</v>
      </c>
      <c r="G15" s="368">
        <v>2022</v>
      </c>
      <c r="H15" s="368" t="s">
        <v>1151</v>
      </c>
      <c r="I15" s="368" t="s">
        <v>134</v>
      </c>
      <c r="J15" s="368" t="s">
        <v>1304</v>
      </c>
      <c r="K15" s="368">
        <v>1</v>
      </c>
      <c r="L15" s="369">
        <v>44550</v>
      </c>
      <c r="M15" s="370">
        <v>1133883</v>
      </c>
      <c r="N15" s="368" t="s">
        <v>1151</v>
      </c>
      <c r="O15" s="368" t="s">
        <v>37227</v>
      </c>
      <c r="P15" s="368" t="s">
        <v>37228</v>
      </c>
      <c r="Q15" s="368" t="s">
        <v>37229</v>
      </c>
    </row>
    <row r="16" spans="1:17" x14ac:dyDescent="0.25">
      <c r="A16" s="368">
        <v>17</v>
      </c>
      <c r="B16" s="368">
        <v>1</v>
      </c>
      <c r="C16" s="368" t="s">
        <v>2516</v>
      </c>
      <c r="D16" s="368" t="s">
        <v>2322</v>
      </c>
      <c r="E16" s="368">
        <v>206</v>
      </c>
      <c r="F16" s="368">
        <v>4</v>
      </c>
      <c r="G16" s="368">
        <v>2023</v>
      </c>
      <c r="H16" s="368" t="s">
        <v>2006</v>
      </c>
      <c r="I16" s="368" t="s">
        <v>2323</v>
      </c>
      <c r="J16" s="368" t="s">
        <v>1304</v>
      </c>
      <c r="K16" s="368">
        <v>1</v>
      </c>
      <c r="L16" s="369" t="s">
        <v>37230</v>
      </c>
      <c r="M16" s="370">
        <v>2200000</v>
      </c>
      <c r="N16" s="368" t="s">
        <v>2006</v>
      </c>
      <c r="O16" s="368" t="s">
        <v>2006</v>
      </c>
      <c r="P16" s="368" t="s">
        <v>2323</v>
      </c>
      <c r="Q16" s="368" t="s">
        <v>37231</v>
      </c>
    </row>
    <row r="17" spans="1:17" x14ac:dyDescent="0.25">
      <c r="A17" s="368">
        <v>19</v>
      </c>
      <c r="B17" s="368">
        <v>1</v>
      </c>
      <c r="C17" s="368" t="s">
        <v>37232</v>
      </c>
      <c r="D17" s="368" t="s">
        <v>1152</v>
      </c>
      <c r="E17" s="368">
        <v>208</v>
      </c>
      <c r="F17" s="368">
        <v>31</v>
      </c>
      <c r="G17" s="368">
        <v>2023</v>
      </c>
      <c r="H17" s="368" t="s">
        <v>1427</v>
      </c>
      <c r="I17" s="368" t="s">
        <v>37233</v>
      </c>
      <c r="J17" s="368" t="s">
        <v>1304</v>
      </c>
      <c r="K17" s="368">
        <v>1</v>
      </c>
      <c r="L17" s="369" t="s">
        <v>37234</v>
      </c>
      <c r="M17" s="370">
        <v>1461969</v>
      </c>
      <c r="N17" s="368" t="s">
        <v>1427</v>
      </c>
      <c r="O17" s="368" t="s">
        <v>36976</v>
      </c>
      <c r="P17" s="368" t="s">
        <v>37233</v>
      </c>
      <c r="Q17" s="368" t="s">
        <v>37235</v>
      </c>
    </row>
    <row r="18" spans="1:17" x14ac:dyDescent="0.25">
      <c r="A18" s="368">
        <v>34</v>
      </c>
      <c r="B18" s="368">
        <v>1</v>
      </c>
      <c r="C18" s="368" t="s">
        <v>2517</v>
      </c>
      <c r="D18" s="368" t="s">
        <v>1911</v>
      </c>
      <c r="E18" s="368">
        <v>7</v>
      </c>
      <c r="F18" s="368">
        <v>12</v>
      </c>
      <c r="G18" s="368">
        <v>2024</v>
      </c>
      <c r="H18" s="368" t="s">
        <v>1911</v>
      </c>
      <c r="I18" s="368" t="s">
        <v>872</v>
      </c>
      <c r="J18" s="368" t="s">
        <v>1304</v>
      </c>
      <c r="K18" s="368">
        <v>1</v>
      </c>
      <c r="L18" s="369" t="s">
        <v>37771</v>
      </c>
      <c r="M18" s="370">
        <v>5592079</v>
      </c>
      <c r="N18" s="368" t="s">
        <v>37772</v>
      </c>
      <c r="O18" s="368" t="s">
        <v>37773</v>
      </c>
      <c r="P18" s="368" t="s">
        <v>37774</v>
      </c>
      <c r="Q18" s="368" t="s">
        <v>37775</v>
      </c>
    </row>
    <row r="19" spans="1:17" x14ac:dyDescent="0.25">
      <c r="A19" s="368">
        <v>34</v>
      </c>
      <c r="B19" s="368">
        <v>2</v>
      </c>
      <c r="C19" s="368" t="s">
        <v>37776</v>
      </c>
      <c r="D19" s="368" t="s">
        <v>1911</v>
      </c>
      <c r="E19" s="368">
        <v>7</v>
      </c>
      <c r="F19" s="368">
        <v>13</v>
      </c>
      <c r="G19" s="368">
        <v>2024</v>
      </c>
      <c r="H19" s="368" t="s">
        <v>1911</v>
      </c>
      <c r="I19" s="368" t="s">
        <v>872</v>
      </c>
      <c r="J19" s="368" t="s">
        <v>1304</v>
      </c>
      <c r="K19" s="368">
        <v>2</v>
      </c>
      <c r="L19" s="369" t="s">
        <v>37777</v>
      </c>
      <c r="M19" s="370">
        <v>2951661</v>
      </c>
      <c r="N19" s="368" t="s">
        <v>37772</v>
      </c>
      <c r="O19" s="368" t="s">
        <v>37773</v>
      </c>
      <c r="P19" s="368" t="s">
        <v>37774</v>
      </c>
      <c r="Q19" s="368" t="s">
        <v>37778</v>
      </c>
    </row>
    <row r="20" spans="1:17" x14ac:dyDescent="0.25">
      <c r="A20" s="368">
        <v>34</v>
      </c>
      <c r="B20" s="368">
        <v>3</v>
      </c>
      <c r="C20" s="368" t="s">
        <v>37779</v>
      </c>
      <c r="D20" s="368" t="s">
        <v>1911</v>
      </c>
      <c r="E20" s="368">
        <v>7</v>
      </c>
      <c r="F20" s="368">
        <v>14</v>
      </c>
      <c r="G20" s="368">
        <v>2024</v>
      </c>
      <c r="H20" s="368" t="s">
        <v>1911</v>
      </c>
      <c r="I20" s="368" t="s">
        <v>872</v>
      </c>
      <c r="J20" s="368" t="s">
        <v>1304</v>
      </c>
      <c r="K20" s="368">
        <v>3</v>
      </c>
      <c r="L20" s="369" t="s">
        <v>37780</v>
      </c>
      <c r="M20" s="370">
        <v>11095436</v>
      </c>
      <c r="N20" s="368" t="s">
        <v>37781</v>
      </c>
      <c r="O20" s="368" t="s">
        <v>37782</v>
      </c>
      <c r="P20" s="368" t="s">
        <v>37774</v>
      </c>
      <c r="Q20" s="368" t="s">
        <v>37783</v>
      </c>
    </row>
    <row r="21" spans="1:17" x14ac:dyDescent="0.25">
      <c r="A21" s="368">
        <v>34</v>
      </c>
      <c r="B21" s="368">
        <v>4</v>
      </c>
      <c r="C21" s="368" t="s">
        <v>37784</v>
      </c>
      <c r="D21" s="368" t="s">
        <v>1911</v>
      </c>
      <c r="E21" s="368">
        <v>7</v>
      </c>
      <c r="F21" s="368">
        <v>15</v>
      </c>
      <c r="G21" s="368">
        <v>2024</v>
      </c>
      <c r="H21" s="368" t="s">
        <v>1911</v>
      </c>
      <c r="I21" s="368" t="s">
        <v>872</v>
      </c>
      <c r="J21" s="368" t="s">
        <v>1304</v>
      </c>
      <c r="K21" s="368">
        <v>4</v>
      </c>
      <c r="L21" s="369" t="s">
        <v>37785</v>
      </c>
      <c r="M21" s="370">
        <v>1997925</v>
      </c>
      <c r="N21" s="368" t="s">
        <v>37772</v>
      </c>
      <c r="O21" s="368" t="s">
        <v>37773</v>
      </c>
      <c r="P21" s="368" t="s">
        <v>37774</v>
      </c>
      <c r="Q21" s="368" t="s">
        <v>37786</v>
      </c>
    </row>
    <row r="22" spans="1:17" x14ac:dyDescent="0.25">
      <c r="A22" s="368">
        <v>34</v>
      </c>
      <c r="B22" s="368">
        <v>5</v>
      </c>
      <c r="C22" s="368" t="s">
        <v>37787</v>
      </c>
      <c r="D22" s="368" t="s">
        <v>1911</v>
      </c>
      <c r="E22" s="368">
        <v>7</v>
      </c>
      <c r="F22" s="368">
        <v>16</v>
      </c>
      <c r="G22" s="368">
        <v>2024</v>
      </c>
      <c r="H22" s="368" t="s">
        <v>1911</v>
      </c>
      <c r="I22" s="368" t="s">
        <v>872</v>
      </c>
      <c r="J22" s="368" t="s">
        <v>1304</v>
      </c>
      <c r="K22" s="368">
        <v>5</v>
      </c>
      <c r="L22" s="369" t="s">
        <v>37785</v>
      </c>
      <c r="M22" s="370">
        <v>1650000</v>
      </c>
      <c r="N22" s="368" t="s">
        <v>37772</v>
      </c>
      <c r="O22" s="368" t="s">
        <v>37773</v>
      </c>
      <c r="P22" s="368" t="s">
        <v>37774</v>
      </c>
      <c r="Q22" s="368" t="s">
        <v>37788</v>
      </c>
    </row>
    <row r="23" spans="1:17" x14ac:dyDescent="0.25">
      <c r="A23" s="368">
        <v>34</v>
      </c>
      <c r="B23" s="368">
        <v>6</v>
      </c>
      <c r="C23" s="368" t="s">
        <v>37789</v>
      </c>
      <c r="D23" s="368" t="s">
        <v>1911</v>
      </c>
      <c r="E23" s="368">
        <v>7</v>
      </c>
      <c r="F23" s="368">
        <v>11</v>
      </c>
      <c r="G23" s="368">
        <v>2022</v>
      </c>
      <c r="H23" s="368" t="s">
        <v>1911</v>
      </c>
      <c r="I23" s="368" t="s">
        <v>872</v>
      </c>
      <c r="J23" s="368" t="s">
        <v>1304</v>
      </c>
      <c r="K23" s="368">
        <v>1</v>
      </c>
      <c r="L23" s="369">
        <v>44593</v>
      </c>
      <c r="M23" s="370">
        <v>1158156</v>
      </c>
      <c r="N23" s="368" t="s">
        <v>37236</v>
      </c>
      <c r="O23" s="368" t="s">
        <v>37237</v>
      </c>
      <c r="P23" s="368" t="s">
        <v>872</v>
      </c>
      <c r="Q23" s="368" t="s">
        <v>37238</v>
      </c>
    </row>
    <row r="24" spans="1:17" x14ac:dyDescent="0.25">
      <c r="A24" s="368">
        <v>42</v>
      </c>
      <c r="B24" s="368">
        <v>1</v>
      </c>
      <c r="C24" s="368" t="s">
        <v>2518</v>
      </c>
      <c r="D24" s="368" t="s">
        <v>2084</v>
      </c>
      <c r="E24" s="368">
        <v>43</v>
      </c>
      <c r="F24" s="368">
        <v>467</v>
      </c>
      <c r="G24" s="368">
        <v>2024</v>
      </c>
      <c r="H24" s="368" t="s">
        <v>2019</v>
      </c>
      <c r="I24" s="368" t="s">
        <v>126</v>
      </c>
      <c r="J24" s="368" t="s">
        <v>1304</v>
      </c>
      <c r="K24" s="368">
        <v>1</v>
      </c>
      <c r="L24" s="369" t="s">
        <v>37790</v>
      </c>
      <c r="M24" s="370">
        <v>3576000</v>
      </c>
      <c r="N24" s="368" t="s">
        <v>2019</v>
      </c>
      <c r="O24" s="368" t="s">
        <v>2324</v>
      </c>
      <c r="P24" s="368" t="s">
        <v>2325</v>
      </c>
      <c r="Q24" s="368" t="s">
        <v>37791</v>
      </c>
    </row>
    <row r="25" spans="1:17" x14ac:dyDescent="0.25">
      <c r="A25" s="368">
        <v>42</v>
      </c>
      <c r="B25" s="368">
        <v>2</v>
      </c>
      <c r="C25" s="368" t="s">
        <v>2520</v>
      </c>
      <c r="D25" s="368" t="s">
        <v>2084</v>
      </c>
      <c r="E25" s="368">
        <v>43</v>
      </c>
      <c r="F25" s="368">
        <v>468</v>
      </c>
      <c r="G25" s="368">
        <v>2024</v>
      </c>
      <c r="H25" s="368" t="s">
        <v>2019</v>
      </c>
      <c r="I25" s="368" t="s">
        <v>126</v>
      </c>
      <c r="J25" s="368" t="s">
        <v>1304</v>
      </c>
      <c r="K25" s="368">
        <v>2</v>
      </c>
      <c r="L25" s="369" t="s">
        <v>37792</v>
      </c>
      <c r="M25" s="370">
        <v>3257000</v>
      </c>
      <c r="N25" s="368" t="s">
        <v>2019</v>
      </c>
      <c r="O25" s="368" t="s">
        <v>2324</v>
      </c>
      <c r="P25" s="368" t="s">
        <v>2325</v>
      </c>
      <c r="Q25" s="368" t="s">
        <v>37793</v>
      </c>
    </row>
    <row r="26" spans="1:17" x14ac:dyDescent="0.25">
      <c r="A26" s="368">
        <v>42</v>
      </c>
      <c r="B26" s="368">
        <v>3</v>
      </c>
      <c r="C26" s="368" t="s">
        <v>2521</v>
      </c>
      <c r="D26" s="368" t="s">
        <v>2084</v>
      </c>
      <c r="E26" s="368">
        <v>43</v>
      </c>
      <c r="F26" s="368">
        <v>441</v>
      </c>
      <c r="G26" s="368">
        <v>2023</v>
      </c>
      <c r="H26" s="368" t="s">
        <v>2019</v>
      </c>
      <c r="I26" s="368" t="s">
        <v>2519</v>
      </c>
      <c r="J26" s="368" t="s">
        <v>1304</v>
      </c>
      <c r="K26" s="368">
        <v>1</v>
      </c>
      <c r="L26" s="369" t="s">
        <v>37239</v>
      </c>
      <c r="M26" s="370">
        <v>3028880</v>
      </c>
      <c r="N26" s="368" t="s">
        <v>2019</v>
      </c>
      <c r="O26" s="368" t="s">
        <v>2324</v>
      </c>
      <c r="P26" s="368" t="s">
        <v>2325</v>
      </c>
      <c r="Q26" s="368" t="s">
        <v>37240</v>
      </c>
    </row>
    <row r="27" spans="1:17" x14ac:dyDescent="0.25">
      <c r="A27" s="368">
        <v>42</v>
      </c>
      <c r="B27" s="368">
        <v>4</v>
      </c>
      <c r="C27" s="368" t="s">
        <v>37557</v>
      </c>
      <c r="D27" s="368" t="s">
        <v>2084</v>
      </c>
      <c r="E27" s="368">
        <v>43</v>
      </c>
      <c r="F27" s="368">
        <v>420</v>
      </c>
      <c r="G27" s="368">
        <v>2022</v>
      </c>
      <c r="H27" s="368" t="s">
        <v>2019</v>
      </c>
      <c r="I27" s="368" t="s">
        <v>126</v>
      </c>
      <c r="J27" s="368" t="s">
        <v>1304</v>
      </c>
      <c r="K27" s="368">
        <v>1</v>
      </c>
      <c r="L27" s="369">
        <v>44740</v>
      </c>
      <c r="M27" s="370">
        <v>1439206</v>
      </c>
      <c r="N27" s="368" t="s">
        <v>2019</v>
      </c>
      <c r="O27" s="368" t="s">
        <v>2324</v>
      </c>
      <c r="P27" s="368" t="s">
        <v>2325</v>
      </c>
      <c r="Q27" s="368" t="s">
        <v>2523</v>
      </c>
    </row>
    <row r="28" spans="1:17" x14ac:dyDescent="0.25">
      <c r="A28" s="368">
        <v>42</v>
      </c>
      <c r="B28" s="368">
        <v>5</v>
      </c>
      <c r="C28" s="368" t="s">
        <v>37794</v>
      </c>
      <c r="D28" s="368" t="s">
        <v>2084</v>
      </c>
      <c r="E28" s="368">
        <v>43</v>
      </c>
      <c r="F28" s="368">
        <v>421</v>
      </c>
      <c r="G28" s="368">
        <v>2022</v>
      </c>
      <c r="H28" s="368" t="s">
        <v>2019</v>
      </c>
      <c r="I28" s="368" t="s">
        <v>126</v>
      </c>
      <c r="J28" s="368" t="s">
        <v>1304</v>
      </c>
      <c r="K28" s="368">
        <v>2</v>
      </c>
      <c r="L28" s="369">
        <v>44645</v>
      </c>
      <c r="M28" s="370">
        <v>1629324</v>
      </c>
      <c r="N28" s="368" t="s">
        <v>2019</v>
      </c>
      <c r="O28" s="368" t="s">
        <v>2324</v>
      </c>
      <c r="P28" s="368" t="s">
        <v>2325</v>
      </c>
      <c r="Q28" s="368" t="s">
        <v>37241</v>
      </c>
    </row>
    <row r="29" spans="1:17" x14ac:dyDescent="0.25">
      <c r="A29" s="368">
        <v>44</v>
      </c>
      <c r="B29" s="368">
        <v>1</v>
      </c>
      <c r="C29" s="368" t="s">
        <v>2522</v>
      </c>
      <c r="D29" s="368" t="s">
        <v>2084</v>
      </c>
      <c r="E29" s="368">
        <v>43</v>
      </c>
      <c r="F29" s="368">
        <v>469</v>
      </c>
      <c r="G29" s="368">
        <v>2024</v>
      </c>
      <c r="H29" s="368" t="s">
        <v>2021</v>
      </c>
      <c r="I29" s="368" t="s">
        <v>377</v>
      </c>
      <c r="J29" s="368" t="s">
        <v>1304</v>
      </c>
      <c r="K29" s="368">
        <v>1</v>
      </c>
      <c r="L29" s="369" t="s">
        <v>37795</v>
      </c>
      <c r="M29" s="370">
        <v>1220000</v>
      </c>
      <c r="N29" s="368" t="s">
        <v>2021</v>
      </c>
      <c r="O29" s="368" t="s">
        <v>1979</v>
      </c>
      <c r="P29" s="368" t="s">
        <v>1810</v>
      </c>
      <c r="Q29" s="368" t="s">
        <v>37796</v>
      </c>
    </row>
    <row r="30" spans="1:17" x14ac:dyDescent="0.25">
      <c r="A30" s="368">
        <v>44</v>
      </c>
      <c r="B30" s="368">
        <v>2</v>
      </c>
      <c r="C30" s="368" t="s">
        <v>2524</v>
      </c>
      <c r="D30" s="368" t="s">
        <v>2084</v>
      </c>
      <c r="E30" s="368">
        <v>43</v>
      </c>
      <c r="F30" s="368">
        <v>470</v>
      </c>
      <c r="G30" s="368">
        <v>2024</v>
      </c>
      <c r="H30" s="368" t="s">
        <v>2021</v>
      </c>
      <c r="I30" s="368" t="s">
        <v>377</v>
      </c>
      <c r="J30" s="368" t="s">
        <v>1304</v>
      </c>
      <c r="K30" s="368">
        <v>2</v>
      </c>
      <c r="L30" s="369" t="s">
        <v>37797</v>
      </c>
      <c r="M30" s="370">
        <v>2614262</v>
      </c>
      <c r="N30" s="368" t="s">
        <v>2021</v>
      </c>
      <c r="O30" s="368" t="s">
        <v>1979</v>
      </c>
      <c r="P30" s="368" t="s">
        <v>1810</v>
      </c>
      <c r="Q30" s="368" t="s">
        <v>37798</v>
      </c>
    </row>
    <row r="31" spans="1:17" x14ac:dyDescent="0.25">
      <c r="A31" s="368">
        <v>44</v>
      </c>
      <c r="B31" s="368">
        <v>3</v>
      </c>
      <c r="C31" s="368" t="s">
        <v>2525</v>
      </c>
      <c r="D31" s="368" t="s">
        <v>2084</v>
      </c>
      <c r="E31" s="368">
        <v>43</v>
      </c>
      <c r="F31" s="368">
        <v>442</v>
      </c>
      <c r="G31" s="368">
        <v>2023</v>
      </c>
      <c r="H31" s="368" t="s">
        <v>2021</v>
      </c>
      <c r="I31" s="368" t="s">
        <v>1810</v>
      </c>
      <c r="J31" s="368" t="s">
        <v>1304</v>
      </c>
      <c r="K31" s="368">
        <v>1</v>
      </c>
      <c r="L31" s="369" t="s">
        <v>37239</v>
      </c>
      <c r="M31" s="370">
        <v>6052701</v>
      </c>
      <c r="N31" s="368" t="s">
        <v>2021</v>
      </c>
      <c r="O31" s="368" t="s">
        <v>1979</v>
      </c>
      <c r="P31" s="368" t="s">
        <v>1810</v>
      </c>
      <c r="Q31" s="368" t="s">
        <v>37240</v>
      </c>
    </row>
    <row r="32" spans="1:17" x14ac:dyDescent="0.25">
      <c r="A32" s="368">
        <v>44</v>
      </c>
      <c r="B32" s="368">
        <v>4</v>
      </c>
      <c r="C32" s="368" t="s">
        <v>2526</v>
      </c>
      <c r="D32" s="368" t="s">
        <v>2084</v>
      </c>
      <c r="E32" s="368">
        <v>43</v>
      </c>
      <c r="F32" s="368">
        <v>443</v>
      </c>
      <c r="G32" s="368">
        <v>2023</v>
      </c>
      <c r="H32" s="368" t="s">
        <v>2021</v>
      </c>
      <c r="I32" s="368" t="s">
        <v>1810</v>
      </c>
      <c r="J32" s="368" t="s">
        <v>1304</v>
      </c>
      <c r="K32" s="368">
        <v>2</v>
      </c>
      <c r="L32" s="369" t="s">
        <v>37239</v>
      </c>
      <c r="M32" s="370">
        <v>1087861</v>
      </c>
      <c r="N32" s="368" t="s">
        <v>2021</v>
      </c>
      <c r="O32" s="368" t="s">
        <v>1979</v>
      </c>
      <c r="P32" s="368" t="s">
        <v>1810</v>
      </c>
      <c r="Q32" s="368" t="s">
        <v>37242</v>
      </c>
    </row>
    <row r="33" spans="1:17" x14ac:dyDescent="0.25">
      <c r="A33" s="368">
        <v>44</v>
      </c>
      <c r="B33" s="368">
        <v>5</v>
      </c>
      <c r="C33" s="368" t="s">
        <v>2527</v>
      </c>
      <c r="D33" s="368" t="s">
        <v>2084</v>
      </c>
      <c r="E33" s="368">
        <v>43</v>
      </c>
      <c r="F33" s="368">
        <v>444</v>
      </c>
      <c r="G33" s="368">
        <v>2023</v>
      </c>
      <c r="H33" s="368" t="s">
        <v>2021</v>
      </c>
      <c r="I33" s="368" t="s">
        <v>1810</v>
      </c>
      <c r="J33" s="368" t="s">
        <v>1304</v>
      </c>
      <c r="K33" s="368">
        <v>3</v>
      </c>
      <c r="L33" s="369" t="s">
        <v>37239</v>
      </c>
      <c r="M33" s="370">
        <v>3670597</v>
      </c>
      <c r="N33" s="368" t="s">
        <v>37243</v>
      </c>
      <c r="O33" s="368" t="s">
        <v>37244</v>
      </c>
      <c r="P33" s="368" t="s">
        <v>1810</v>
      </c>
      <c r="Q33" s="368" t="s">
        <v>37245</v>
      </c>
    </row>
    <row r="34" spans="1:17" x14ac:dyDescent="0.25">
      <c r="A34" s="368">
        <v>44</v>
      </c>
      <c r="B34" s="368">
        <v>6</v>
      </c>
      <c r="C34" s="368" t="s">
        <v>37248</v>
      </c>
      <c r="D34" s="368" t="s">
        <v>2084</v>
      </c>
      <c r="E34" s="368">
        <v>43</v>
      </c>
      <c r="F34" s="368">
        <v>422</v>
      </c>
      <c r="G34" s="368">
        <v>2022</v>
      </c>
      <c r="H34" s="368" t="s">
        <v>2021</v>
      </c>
      <c r="I34" s="368" t="s">
        <v>377</v>
      </c>
      <c r="J34" s="368" t="s">
        <v>1304</v>
      </c>
      <c r="K34" s="368">
        <v>1</v>
      </c>
      <c r="L34" s="369">
        <v>44764</v>
      </c>
      <c r="M34" s="370">
        <v>3295334</v>
      </c>
      <c r="N34" s="368" t="s">
        <v>2021</v>
      </c>
      <c r="O34" s="368" t="s">
        <v>1979</v>
      </c>
      <c r="P34" s="368" t="s">
        <v>1810</v>
      </c>
      <c r="Q34" s="368" t="s">
        <v>37246</v>
      </c>
    </row>
    <row r="35" spans="1:17" x14ac:dyDescent="0.25">
      <c r="A35" s="368">
        <v>44</v>
      </c>
      <c r="B35" s="368">
        <v>7</v>
      </c>
      <c r="C35" s="368" t="s">
        <v>37799</v>
      </c>
      <c r="D35" s="368" t="s">
        <v>2084</v>
      </c>
      <c r="E35" s="368">
        <v>43</v>
      </c>
      <c r="F35" s="368">
        <v>423</v>
      </c>
      <c r="G35" s="368">
        <v>2022</v>
      </c>
      <c r="H35" s="368" t="s">
        <v>2021</v>
      </c>
      <c r="I35" s="368" t="s">
        <v>377</v>
      </c>
      <c r="J35" s="368" t="s">
        <v>1304</v>
      </c>
      <c r="K35" s="368">
        <v>2</v>
      </c>
      <c r="L35" s="369">
        <v>44834</v>
      </c>
      <c r="M35" s="370">
        <v>1759899</v>
      </c>
      <c r="N35" s="368" t="s">
        <v>2021</v>
      </c>
      <c r="O35" s="368" t="s">
        <v>1979</v>
      </c>
      <c r="P35" s="368" t="s">
        <v>1810</v>
      </c>
      <c r="Q35" s="368" t="s">
        <v>37247</v>
      </c>
    </row>
    <row r="36" spans="1:17" x14ac:dyDescent="0.25">
      <c r="A36" s="368">
        <v>49</v>
      </c>
      <c r="B36" s="368">
        <v>1</v>
      </c>
      <c r="C36" s="368" t="s">
        <v>2528</v>
      </c>
      <c r="D36" s="368" t="s">
        <v>1728</v>
      </c>
      <c r="E36" s="368">
        <v>11</v>
      </c>
      <c r="F36" s="368">
        <v>32</v>
      </c>
      <c r="G36" s="368">
        <v>2024</v>
      </c>
      <c r="H36" s="368" t="s">
        <v>626</v>
      </c>
      <c r="I36" s="368" t="s">
        <v>330</v>
      </c>
      <c r="J36" s="368" t="s">
        <v>1304</v>
      </c>
      <c r="K36" s="368">
        <v>1</v>
      </c>
      <c r="L36" s="369" t="s">
        <v>37800</v>
      </c>
      <c r="M36" s="370">
        <v>8551759</v>
      </c>
      <c r="N36" s="368" t="s">
        <v>626</v>
      </c>
      <c r="O36" s="368" t="s">
        <v>1917</v>
      </c>
      <c r="P36" s="368" t="s">
        <v>1896</v>
      </c>
      <c r="Q36" s="368" t="s">
        <v>37801</v>
      </c>
    </row>
    <row r="37" spans="1:17" x14ac:dyDescent="0.25">
      <c r="A37" s="368">
        <v>49</v>
      </c>
      <c r="B37" s="368">
        <v>2</v>
      </c>
      <c r="C37" s="368" t="s">
        <v>2529</v>
      </c>
      <c r="D37" s="368" t="s">
        <v>1728</v>
      </c>
      <c r="E37" s="368">
        <v>11</v>
      </c>
      <c r="F37" s="368">
        <v>33</v>
      </c>
      <c r="G37" s="368">
        <v>2024</v>
      </c>
      <c r="H37" s="368" t="s">
        <v>626</v>
      </c>
      <c r="I37" s="368" t="s">
        <v>330</v>
      </c>
      <c r="J37" s="368" t="s">
        <v>1304</v>
      </c>
      <c r="K37" s="368">
        <v>2</v>
      </c>
      <c r="L37" s="369" t="s">
        <v>37802</v>
      </c>
      <c r="M37" s="370">
        <v>2985000</v>
      </c>
      <c r="N37" s="368" t="s">
        <v>626</v>
      </c>
      <c r="O37" s="368" t="s">
        <v>1917</v>
      </c>
      <c r="P37" s="368" t="s">
        <v>1896</v>
      </c>
      <c r="Q37" s="368" t="s">
        <v>37803</v>
      </c>
    </row>
    <row r="38" spans="1:17" x14ac:dyDescent="0.25">
      <c r="A38" s="368">
        <v>51</v>
      </c>
      <c r="B38" s="368">
        <v>1</v>
      </c>
      <c r="C38" s="368" t="s">
        <v>37249</v>
      </c>
      <c r="D38" s="368" t="s">
        <v>37804</v>
      </c>
      <c r="E38" s="368">
        <v>12</v>
      </c>
      <c r="F38" s="368">
        <v>13</v>
      </c>
      <c r="G38" s="368">
        <v>2024</v>
      </c>
      <c r="H38" s="368" t="s">
        <v>2024</v>
      </c>
      <c r="I38" s="368" t="s">
        <v>388</v>
      </c>
      <c r="J38" s="368" t="s">
        <v>1304</v>
      </c>
      <c r="K38" s="368">
        <v>1</v>
      </c>
      <c r="L38" s="369" t="s">
        <v>37805</v>
      </c>
      <c r="M38" s="370">
        <v>2980000</v>
      </c>
      <c r="N38" s="368" t="s">
        <v>37251</v>
      </c>
      <c r="O38" s="368" t="s">
        <v>37252</v>
      </c>
      <c r="P38" s="368" t="s">
        <v>37253</v>
      </c>
      <c r="Q38" s="368" t="s">
        <v>37806</v>
      </c>
    </row>
    <row r="39" spans="1:17" x14ac:dyDescent="0.25">
      <c r="A39" s="368">
        <v>51</v>
      </c>
      <c r="B39" s="368">
        <v>2</v>
      </c>
      <c r="C39" s="368" t="s">
        <v>37807</v>
      </c>
      <c r="D39" s="368" t="s">
        <v>37804</v>
      </c>
      <c r="E39" s="368">
        <v>12</v>
      </c>
      <c r="F39" s="368">
        <v>14</v>
      </c>
      <c r="G39" s="368">
        <v>2024</v>
      </c>
      <c r="H39" s="368" t="s">
        <v>2024</v>
      </c>
      <c r="I39" s="368" t="s">
        <v>388</v>
      </c>
      <c r="J39" s="368" t="s">
        <v>1304</v>
      </c>
      <c r="K39" s="368">
        <v>2</v>
      </c>
      <c r="L39" s="369" t="s">
        <v>37805</v>
      </c>
      <c r="M39" s="370">
        <v>5280000</v>
      </c>
      <c r="N39" s="368" t="s">
        <v>37251</v>
      </c>
      <c r="O39" s="368" t="s">
        <v>37252</v>
      </c>
      <c r="P39" s="368" t="s">
        <v>37253</v>
      </c>
      <c r="Q39" s="368" t="s">
        <v>37808</v>
      </c>
    </row>
    <row r="40" spans="1:17" x14ac:dyDescent="0.25">
      <c r="A40" s="368">
        <v>51</v>
      </c>
      <c r="B40" s="368">
        <v>3</v>
      </c>
      <c r="C40" s="368" t="s">
        <v>37809</v>
      </c>
      <c r="D40" s="368" t="s">
        <v>392</v>
      </c>
      <c r="E40" s="368">
        <v>29</v>
      </c>
      <c r="F40" s="368">
        <v>150</v>
      </c>
      <c r="G40" s="368">
        <v>2023</v>
      </c>
      <c r="H40" s="368" t="s">
        <v>2024</v>
      </c>
      <c r="I40" s="368" t="s">
        <v>391</v>
      </c>
      <c r="J40" s="368" t="s">
        <v>1304</v>
      </c>
      <c r="K40" s="368">
        <v>1</v>
      </c>
      <c r="L40" s="369" t="s">
        <v>37250</v>
      </c>
      <c r="M40" s="370">
        <v>1250000</v>
      </c>
      <c r="N40" s="368" t="s">
        <v>37251</v>
      </c>
      <c r="O40" s="368" t="s">
        <v>37252</v>
      </c>
      <c r="P40" s="368" t="s">
        <v>37253</v>
      </c>
      <c r="Q40" s="368" t="s">
        <v>37254</v>
      </c>
    </row>
    <row r="41" spans="1:17" x14ac:dyDescent="0.25">
      <c r="A41" s="368">
        <v>54</v>
      </c>
      <c r="B41" s="368">
        <v>1</v>
      </c>
      <c r="C41" s="368" t="s">
        <v>37255</v>
      </c>
      <c r="D41" s="368" t="s">
        <v>37256</v>
      </c>
      <c r="E41" s="368">
        <v>220</v>
      </c>
      <c r="F41" s="368">
        <v>3</v>
      </c>
      <c r="G41" s="368">
        <v>2022</v>
      </c>
      <c r="H41" s="368" t="s">
        <v>2027</v>
      </c>
      <c r="I41" s="368" t="s">
        <v>379</v>
      </c>
      <c r="J41" s="368" t="s">
        <v>1304</v>
      </c>
      <c r="K41" s="368">
        <v>1</v>
      </c>
      <c r="L41" s="369">
        <v>44255</v>
      </c>
      <c r="M41" s="370">
        <v>2258019</v>
      </c>
      <c r="N41" s="368" t="s">
        <v>37256</v>
      </c>
      <c r="O41" s="368" t="s">
        <v>37257</v>
      </c>
      <c r="P41" s="368" t="s">
        <v>37258</v>
      </c>
      <c r="Q41" s="368" t="s">
        <v>37259</v>
      </c>
    </row>
    <row r="42" spans="1:17" x14ac:dyDescent="0.25">
      <c r="A42" s="368">
        <v>59</v>
      </c>
      <c r="B42" s="368">
        <v>1</v>
      </c>
      <c r="C42" s="368" t="s">
        <v>2530</v>
      </c>
      <c r="D42" s="368" t="s">
        <v>2030</v>
      </c>
      <c r="E42" s="368">
        <v>75</v>
      </c>
      <c r="F42" s="368">
        <v>95</v>
      </c>
      <c r="G42" s="368">
        <v>2024</v>
      </c>
      <c r="H42" s="368" t="s">
        <v>2030</v>
      </c>
      <c r="I42" s="368" t="s">
        <v>125</v>
      </c>
      <c r="J42" s="368" t="s">
        <v>1304</v>
      </c>
      <c r="K42" s="368">
        <v>1</v>
      </c>
      <c r="L42" s="369" t="s">
        <v>37810</v>
      </c>
      <c r="M42" s="370">
        <v>4055000</v>
      </c>
      <c r="N42" s="368" t="s">
        <v>2030</v>
      </c>
      <c r="O42" s="368" t="s">
        <v>1980</v>
      </c>
      <c r="P42" s="368" t="s">
        <v>119</v>
      </c>
      <c r="Q42" s="368" t="s">
        <v>37811</v>
      </c>
    </row>
    <row r="43" spans="1:17" x14ac:dyDescent="0.25">
      <c r="A43" s="368">
        <v>59</v>
      </c>
      <c r="B43" s="368">
        <v>2</v>
      </c>
      <c r="C43" s="368" t="s">
        <v>2531</v>
      </c>
      <c r="D43" s="368" t="s">
        <v>2030</v>
      </c>
      <c r="E43" s="368">
        <v>75</v>
      </c>
      <c r="F43" s="368">
        <v>96</v>
      </c>
      <c r="G43" s="368">
        <v>2024</v>
      </c>
      <c r="H43" s="368" t="s">
        <v>2030</v>
      </c>
      <c r="I43" s="368" t="s">
        <v>125</v>
      </c>
      <c r="J43" s="368" t="s">
        <v>1304</v>
      </c>
      <c r="K43" s="368">
        <v>2</v>
      </c>
      <c r="L43" s="369" t="s">
        <v>37810</v>
      </c>
      <c r="M43" s="370">
        <v>8100000</v>
      </c>
      <c r="N43" s="368" t="s">
        <v>2030</v>
      </c>
      <c r="O43" s="368" t="s">
        <v>1980</v>
      </c>
      <c r="P43" s="368" t="s">
        <v>119</v>
      </c>
      <c r="Q43" s="368" t="s">
        <v>37812</v>
      </c>
    </row>
    <row r="44" spans="1:17" x14ac:dyDescent="0.25">
      <c r="A44" s="368">
        <v>59</v>
      </c>
      <c r="B44" s="368">
        <v>3</v>
      </c>
      <c r="C44" s="368" t="s">
        <v>2532</v>
      </c>
      <c r="D44" s="368" t="s">
        <v>2030</v>
      </c>
      <c r="E44" s="368">
        <v>75</v>
      </c>
      <c r="F44" s="368">
        <v>97</v>
      </c>
      <c r="G44" s="368">
        <v>2024</v>
      </c>
      <c r="H44" s="368" t="s">
        <v>2030</v>
      </c>
      <c r="I44" s="368" t="s">
        <v>125</v>
      </c>
      <c r="J44" s="368" t="s">
        <v>1304</v>
      </c>
      <c r="K44" s="368">
        <v>3</v>
      </c>
      <c r="L44" s="369" t="s">
        <v>37810</v>
      </c>
      <c r="M44" s="370">
        <v>4870000</v>
      </c>
      <c r="N44" s="368" t="s">
        <v>2030</v>
      </c>
      <c r="O44" s="368" t="s">
        <v>1980</v>
      </c>
      <c r="P44" s="368" t="s">
        <v>119</v>
      </c>
      <c r="Q44" s="368" t="s">
        <v>37813</v>
      </c>
    </row>
    <row r="45" spans="1:17" x14ac:dyDescent="0.25">
      <c r="A45" s="368">
        <v>59</v>
      </c>
      <c r="B45" s="368">
        <v>4</v>
      </c>
      <c r="C45" s="368" t="s">
        <v>2534</v>
      </c>
      <c r="D45" s="368" t="s">
        <v>2030</v>
      </c>
      <c r="E45" s="368">
        <v>75</v>
      </c>
      <c r="F45" s="368">
        <v>98</v>
      </c>
      <c r="G45" s="368">
        <v>2024</v>
      </c>
      <c r="H45" s="368" t="s">
        <v>2030</v>
      </c>
      <c r="I45" s="368" t="s">
        <v>125</v>
      </c>
      <c r="J45" s="368" t="s">
        <v>1304</v>
      </c>
      <c r="K45" s="368">
        <v>4</v>
      </c>
      <c r="L45" s="369" t="s">
        <v>37810</v>
      </c>
      <c r="M45" s="370">
        <v>3000000</v>
      </c>
      <c r="N45" s="368" t="s">
        <v>2030</v>
      </c>
      <c r="O45" s="368" t="s">
        <v>1980</v>
      </c>
      <c r="P45" s="368" t="s">
        <v>119</v>
      </c>
      <c r="Q45" s="368" t="s">
        <v>37814</v>
      </c>
    </row>
    <row r="46" spans="1:17" x14ac:dyDescent="0.25">
      <c r="A46" s="368">
        <v>59</v>
      </c>
      <c r="B46" s="368">
        <v>5</v>
      </c>
      <c r="C46" s="368" t="s">
        <v>2535</v>
      </c>
      <c r="D46" s="368" t="s">
        <v>2030</v>
      </c>
      <c r="E46" s="368">
        <v>75</v>
      </c>
      <c r="F46" s="368">
        <v>99</v>
      </c>
      <c r="G46" s="368">
        <v>2024</v>
      </c>
      <c r="H46" s="368" t="s">
        <v>2030</v>
      </c>
      <c r="I46" s="368" t="s">
        <v>125</v>
      </c>
      <c r="J46" s="368" t="s">
        <v>1304</v>
      </c>
      <c r="K46" s="368">
        <v>5</v>
      </c>
      <c r="L46" s="369" t="s">
        <v>37810</v>
      </c>
      <c r="M46" s="370">
        <v>3000000</v>
      </c>
      <c r="N46" s="368" t="s">
        <v>2030</v>
      </c>
      <c r="O46" s="368" t="s">
        <v>1980</v>
      </c>
      <c r="P46" s="368" t="s">
        <v>119</v>
      </c>
      <c r="Q46" s="368" t="s">
        <v>37815</v>
      </c>
    </row>
    <row r="47" spans="1:17" x14ac:dyDescent="0.25">
      <c r="A47" s="368">
        <v>59</v>
      </c>
      <c r="B47" s="368">
        <v>6</v>
      </c>
      <c r="C47" s="368" t="s">
        <v>2536</v>
      </c>
      <c r="D47" s="368" t="s">
        <v>2030</v>
      </c>
      <c r="E47" s="368">
        <v>75</v>
      </c>
      <c r="F47" s="368">
        <v>100</v>
      </c>
      <c r="G47" s="368">
        <v>2024</v>
      </c>
      <c r="H47" s="368" t="s">
        <v>2030</v>
      </c>
      <c r="I47" s="368" t="s">
        <v>125</v>
      </c>
      <c r="J47" s="368" t="s">
        <v>1304</v>
      </c>
      <c r="K47" s="368">
        <v>6</v>
      </c>
      <c r="L47" s="369" t="s">
        <v>37810</v>
      </c>
      <c r="M47" s="370">
        <v>11300000</v>
      </c>
      <c r="N47" s="368" t="s">
        <v>2030</v>
      </c>
      <c r="O47" s="368" t="s">
        <v>1980</v>
      </c>
      <c r="P47" s="368" t="s">
        <v>119</v>
      </c>
      <c r="Q47" s="368" t="s">
        <v>37816</v>
      </c>
    </row>
    <row r="48" spans="1:17" x14ac:dyDescent="0.25">
      <c r="A48" s="368">
        <v>59</v>
      </c>
      <c r="B48" s="368">
        <v>7</v>
      </c>
      <c r="C48" s="368" t="s">
        <v>2537</v>
      </c>
      <c r="D48" s="368" t="s">
        <v>2030</v>
      </c>
      <c r="E48" s="368">
        <v>75</v>
      </c>
      <c r="F48" s="368">
        <v>91</v>
      </c>
      <c r="G48" s="368">
        <v>2023</v>
      </c>
      <c r="H48" s="368" t="s">
        <v>2030</v>
      </c>
      <c r="I48" s="368" t="s">
        <v>119</v>
      </c>
      <c r="J48" s="368" t="s">
        <v>1304</v>
      </c>
      <c r="K48" s="368">
        <v>1</v>
      </c>
      <c r="L48" s="369" t="s">
        <v>37260</v>
      </c>
      <c r="M48" s="370">
        <v>2080000</v>
      </c>
      <c r="N48" s="368" t="s">
        <v>2030</v>
      </c>
      <c r="O48" s="368" t="s">
        <v>1980</v>
      </c>
      <c r="P48" s="368" t="s">
        <v>119</v>
      </c>
      <c r="Q48" s="368" t="s">
        <v>37261</v>
      </c>
    </row>
    <row r="49" spans="1:17" x14ac:dyDescent="0.25">
      <c r="A49" s="368">
        <v>59</v>
      </c>
      <c r="B49" s="368">
        <v>8</v>
      </c>
      <c r="C49" s="368" t="s">
        <v>2538</v>
      </c>
      <c r="D49" s="368" t="s">
        <v>2030</v>
      </c>
      <c r="E49" s="368">
        <v>75</v>
      </c>
      <c r="F49" s="368">
        <v>92</v>
      </c>
      <c r="G49" s="368">
        <v>2023</v>
      </c>
      <c r="H49" s="368" t="s">
        <v>2030</v>
      </c>
      <c r="I49" s="368" t="s">
        <v>119</v>
      </c>
      <c r="J49" s="368" t="s">
        <v>1304</v>
      </c>
      <c r="K49" s="368">
        <v>2</v>
      </c>
      <c r="L49" s="369" t="s">
        <v>37260</v>
      </c>
      <c r="M49" s="370">
        <v>1676373</v>
      </c>
      <c r="N49" s="368" t="s">
        <v>2030</v>
      </c>
      <c r="O49" s="368" t="s">
        <v>1980</v>
      </c>
      <c r="P49" s="368" t="s">
        <v>119</v>
      </c>
      <c r="Q49" s="368" t="s">
        <v>37262</v>
      </c>
    </row>
    <row r="50" spans="1:17" x14ac:dyDescent="0.25">
      <c r="A50" s="368">
        <v>59</v>
      </c>
      <c r="B50" s="368">
        <v>9</v>
      </c>
      <c r="C50" s="368" t="s">
        <v>2539</v>
      </c>
      <c r="D50" s="368" t="s">
        <v>2030</v>
      </c>
      <c r="E50" s="368">
        <v>75</v>
      </c>
      <c r="F50" s="368">
        <v>93</v>
      </c>
      <c r="G50" s="368">
        <v>2023</v>
      </c>
      <c r="H50" s="368" t="s">
        <v>2030</v>
      </c>
      <c r="I50" s="368" t="s">
        <v>119</v>
      </c>
      <c r="J50" s="368" t="s">
        <v>1304</v>
      </c>
      <c r="K50" s="368">
        <v>3</v>
      </c>
      <c r="L50" s="369" t="s">
        <v>37260</v>
      </c>
      <c r="M50" s="370">
        <v>1185045</v>
      </c>
      <c r="N50" s="368" t="s">
        <v>2030</v>
      </c>
      <c r="O50" s="368" t="s">
        <v>1980</v>
      </c>
      <c r="P50" s="368" t="s">
        <v>119</v>
      </c>
      <c r="Q50" s="368" t="s">
        <v>37263</v>
      </c>
    </row>
    <row r="51" spans="1:17" x14ac:dyDescent="0.25">
      <c r="A51" s="368">
        <v>59</v>
      </c>
      <c r="B51" s="368">
        <v>10</v>
      </c>
      <c r="C51" s="368" t="s">
        <v>2540</v>
      </c>
      <c r="D51" s="368" t="s">
        <v>2030</v>
      </c>
      <c r="E51" s="368">
        <v>75</v>
      </c>
      <c r="F51" s="368">
        <v>94</v>
      </c>
      <c r="G51" s="368">
        <v>2023</v>
      </c>
      <c r="H51" s="368" t="s">
        <v>2030</v>
      </c>
      <c r="I51" s="368" t="s">
        <v>119</v>
      </c>
      <c r="J51" s="368" t="s">
        <v>1304</v>
      </c>
      <c r="K51" s="368">
        <v>4</v>
      </c>
      <c r="L51" s="369" t="s">
        <v>37264</v>
      </c>
      <c r="M51" s="370">
        <v>1343586</v>
      </c>
      <c r="N51" s="368" t="s">
        <v>2030</v>
      </c>
      <c r="O51" s="368" t="s">
        <v>1980</v>
      </c>
      <c r="P51" s="368" t="s">
        <v>119</v>
      </c>
      <c r="Q51" s="368" t="s">
        <v>37265</v>
      </c>
    </row>
    <row r="52" spans="1:17" x14ac:dyDescent="0.25">
      <c r="A52" s="368">
        <v>59</v>
      </c>
      <c r="B52" s="368">
        <v>11</v>
      </c>
      <c r="C52" s="368" t="s">
        <v>2541</v>
      </c>
      <c r="D52" s="368" t="s">
        <v>1058</v>
      </c>
      <c r="E52" s="368">
        <v>75</v>
      </c>
      <c r="F52" s="368">
        <v>87</v>
      </c>
      <c r="G52" s="368">
        <v>2022</v>
      </c>
      <c r="H52" s="368" t="s">
        <v>2030</v>
      </c>
      <c r="I52" s="368" t="s">
        <v>125</v>
      </c>
      <c r="J52" s="368" t="s">
        <v>1304</v>
      </c>
      <c r="K52" s="368">
        <v>1</v>
      </c>
      <c r="L52" s="369">
        <v>44562</v>
      </c>
      <c r="M52" s="370">
        <v>1300000</v>
      </c>
      <c r="N52" s="368" t="s">
        <v>2030</v>
      </c>
      <c r="O52" s="368" t="s">
        <v>1980</v>
      </c>
      <c r="P52" s="368" t="s">
        <v>119</v>
      </c>
      <c r="Q52" s="368" t="s">
        <v>37266</v>
      </c>
    </row>
    <row r="53" spans="1:17" x14ac:dyDescent="0.25">
      <c r="A53" s="368">
        <v>59</v>
      </c>
      <c r="B53" s="368">
        <v>12</v>
      </c>
      <c r="C53" s="368" t="s">
        <v>2542</v>
      </c>
      <c r="D53" s="368" t="s">
        <v>1058</v>
      </c>
      <c r="E53" s="368">
        <v>75</v>
      </c>
      <c r="F53" s="368">
        <v>88</v>
      </c>
      <c r="G53" s="368">
        <v>2022</v>
      </c>
      <c r="H53" s="368" t="s">
        <v>2030</v>
      </c>
      <c r="I53" s="368" t="s">
        <v>125</v>
      </c>
      <c r="J53" s="368" t="s">
        <v>1304</v>
      </c>
      <c r="K53" s="368">
        <v>2</v>
      </c>
      <c r="L53" s="369">
        <v>44562</v>
      </c>
      <c r="M53" s="370">
        <v>1000000</v>
      </c>
      <c r="N53" s="368" t="s">
        <v>2030</v>
      </c>
      <c r="O53" s="368" t="s">
        <v>2533</v>
      </c>
      <c r="P53" s="368" t="s">
        <v>119</v>
      </c>
      <c r="Q53" s="368" t="s">
        <v>37267</v>
      </c>
    </row>
    <row r="54" spans="1:17" x14ac:dyDescent="0.25">
      <c r="A54" s="368">
        <v>59</v>
      </c>
      <c r="B54" s="368">
        <v>13</v>
      </c>
      <c r="C54" s="368" t="s">
        <v>37817</v>
      </c>
      <c r="D54" s="368" t="s">
        <v>1058</v>
      </c>
      <c r="E54" s="368">
        <v>75</v>
      </c>
      <c r="F54" s="368">
        <v>89</v>
      </c>
      <c r="G54" s="368">
        <v>2022</v>
      </c>
      <c r="H54" s="368" t="s">
        <v>2030</v>
      </c>
      <c r="I54" s="368" t="s">
        <v>125</v>
      </c>
      <c r="J54" s="368" t="s">
        <v>1304</v>
      </c>
      <c r="K54" s="368">
        <v>3</v>
      </c>
      <c r="L54" s="369">
        <v>44562</v>
      </c>
      <c r="M54" s="370">
        <v>1500000</v>
      </c>
      <c r="N54" s="368" t="s">
        <v>2030</v>
      </c>
      <c r="O54" s="368" t="s">
        <v>2533</v>
      </c>
      <c r="P54" s="368" t="s">
        <v>119</v>
      </c>
      <c r="Q54" s="368" t="s">
        <v>37268</v>
      </c>
    </row>
    <row r="55" spans="1:17" x14ac:dyDescent="0.25">
      <c r="A55" s="368">
        <v>59</v>
      </c>
      <c r="B55" s="368">
        <v>14</v>
      </c>
      <c r="C55" s="368" t="s">
        <v>37818</v>
      </c>
      <c r="D55" s="368" t="s">
        <v>1058</v>
      </c>
      <c r="E55" s="368">
        <v>75</v>
      </c>
      <c r="F55" s="368">
        <v>90</v>
      </c>
      <c r="G55" s="368">
        <v>2022</v>
      </c>
      <c r="H55" s="368" t="s">
        <v>2030</v>
      </c>
      <c r="I55" s="368" t="s">
        <v>125</v>
      </c>
      <c r="J55" s="368" t="s">
        <v>1304</v>
      </c>
      <c r="K55" s="368">
        <v>4</v>
      </c>
      <c r="L55" s="369">
        <v>44562</v>
      </c>
      <c r="M55" s="370">
        <v>1000000</v>
      </c>
      <c r="N55" s="368" t="s">
        <v>2030</v>
      </c>
      <c r="O55" s="368" t="s">
        <v>2533</v>
      </c>
      <c r="P55" s="368" t="s">
        <v>119</v>
      </c>
      <c r="Q55" s="368" t="s">
        <v>37269</v>
      </c>
    </row>
    <row r="56" spans="1:17" x14ac:dyDescent="0.25">
      <c r="A56" s="368">
        <v>63</v>
      </c>
      <c r="B56" s="368">
        <v>1</v>
      </c>
      <c r="C56" s="368" t="s">
        <v>2543</v>
      </c>
      <c r="D56" s="368" t="s">
        <v>871</v>
      </c>
      <c r="E56" s="368">
        <v>46</v>
      </c>
      <c r="F56" s="368">
        <v>510</v>
      </c>
      <c r="G56" s="368">
        <v>2024</v>
      </c>
      <c r="H56" s="368" t="s">
        <v>2036</v>
      </c>
      <c r="I56" s="368" t="s">
        <v>326</v>
      </c>
      <c r="J56" s="368" t="s">
        <v>1304</v>
      </c>
      <c r="K56" s="368">
        <v>1</v>
      </c>
      <c r="L56" s="369" t="s">
        <v>37819</v>
      </c>
      <c r="M56" s="370">
        <v>2040000</v>
      </c>
      <c r="N56" s="368" t="s">
        <v>37820</v>
      </c>
      <c r="O56" s="368" t="s">
        <v>37821</v>
      </c>
      <c r="P56" s="368" t="s">
        <v>37281</v>
      </c>
      <c r="Q56" s="368" t="s">
        <v>37822</v>
      </c>
    </row>
    <row r="57" spans="1:17" x14ac:dyDescent="0.25">
      <c r="A57" s="368">
        <v>63</v>
      </c>
      <c r="B57" s="368">
        <v>2</v>
      </c>
      <c r="C57" s="368" t="s">
        <v>2544</v>
      </c>
      <c r="D57" s="368" t="s">
        <v>871</v>
      </c>
      <c r="E57" s="368">
        <v>46</v>
      </c>
      <c r="F57" s="368">
        <v>511</v>
      </c>
      <c r="G57" s="368">
        <v>2024</v>
      </c>
      <c r="H57" s="368" t="s">
        <v>2036</v>
      </c>
      <c r="I57" s="368" t="s">
        <v>326</v>
      </c>
      <c r="J57" s="368" t="s">
        <v>1304</v>
      </c>
      <c r="K57" s="368">
        <v>2</v>
      </c>
      <c r="L57" s="369" t="s">
        <v>37805</v>
      </c>
      <c r="M57" s="370">
        <v>1025000</v>
      </c>
      <c r="N57" s="368" t="s">
        <v>37823</v>
      </c>
      <c r="O57" s="368" t="s">
        <v>37272</v>
      </c>
      <c r="P57" s="368" t="s">
        <v>37281</v>
      </c>
      <c r="Q57" s="368" t="s">
        <v>37824</v>
      </c>
    </row>
    <row r="58" spans="1:17" x14ac:dyDescent="0.25">
      <c r="A58" s="368">
        <v>63</v>
      </c>
      <c r="B58" s="368">
        <v>3</v>
      </c>
      <c r="C58" s="368" t="s">
        <v>2545</v>
      </c>
      <c r="D58" s="368" t="s">
        <v>871</v>
      </c>
      <c r="E58" s="368">
        <v>46</v>
      </c>
      <c r="F58" s="368">
        <v>512</v>
      </c>
      <c r="G58" s="368">
        <v>2024</v>
      </c>
      <c r="H58" s="368" t="s">
        <v>2036</v>
      </c>
      <c r="I58" s="368" t="s">
        <v>326</v>
      </c>
      <c r="J58" s="368" t="s">
        <v>1304</v>
      </c>
      <c r="K58" s="368">
        <v>3</v>
      </c>
      <c r="L58" s="369" t="s">
        <v>37825</v>
      </c>
      <c r="M58" s="370">
        <v>4582000</v>
      </c>
      <c r="N58" s="368" t="s">
        <v>37826</v>
      </c>
      <c r="O58" s="368" t="s">
        <v>37272</v>
      </c>
      <c r="P58" s="368" t="s">
        <v>37281</v>
      </c>
      <c r="Q58" s="368" t="s">
        <v>37827</v>
      </c>
    </row>
    <row r="59" spans="1:17" x14ac:dyDescent="0.25">
      <c r="A59" s="368">
        <v>63</v>
      </c>
      <c r="B59" s="368">
        <v>4</v>
      </c>
      <c r="C59" s="368" t="s">
        <v>2546</v>
      </c>
      <c r="D59" s="368" t="s">
        <v>871</v>
      </c>
      <c r="E59" s="368">
        <v>46</v>
      </c>
      <c r="F59" s="368">
        <v>490</v>
      </c>
      <c r="G59" s="368">
        <v>2023</v>
      </c>
      <c r="H59" s="368" t="s">
        <v>2036</v>
      </c>
      <c r="I59" s="368" t="s">
        <v>1445</v>
      </c>
      <c r="J59" s="368" t="s">
        <v>1304</v>
      </c>
      <c r="K59" s="368">
        <v>1</v>
      </c>
      <c r="L59" s="369" t="s">
        <v>37270</v>
      </c>
      <c r="M59" s="370">
        <v>5500000</v>
      </c>
      <c r="N59" s="368" t="s">
        <v>37271</v>
      </c>
      <c r="O59" s="368" t="s">
        <v>37272</v>
      </c>
      <c r="P59" s="368" t="s">
        <v>37273</v>
      </c>
      <c r="Q59" s="368" t="s">
        <v>37274</v>
      </c>
    </row>
    <row r="60" spans="1:17" x14ac:dyDescent="0.25">
      <c r="A60" s="368">
        <v>63</v>
      </c>
      <c r="B60" s="368">
        <v>5</v>
      </c>
      <c r="C60" s="368" t="s">
        <v>37283</v>
      </c>
      <c r="D60" s="368" t="s">
        <v>871</v>
      </c>
      <c r="E60" s="368">
        <v>46</v>
      </c>
      <c r="F60" s="368">
        <v>491</v>
      </c>
      <c r="G60" s="368">
        <v>2023</v>
      </c>
      <c r="H60" s="368" t="s">
        <v>2036</v>
      </c>
      <c r="I60" s="368" t="s">
        <v>1445</v>
      </c>
      <c r="J60" s="368" t="s">
        <v>1304</v>
      </c>
      <c r="K60" s="368">
        <v>2</v>
      </c>
      <c r="L60" s="369" t="s">
        <v>37275</v>
      </c>
      <c r="M60" s="370">
        <v>11000000</v>
      </c>
      <c r="N60" s="368" t="s">
        <v>37276</v>
      </c>
      <c r="O60" s="368" t="s">
        <v>37272</v>
      </c>
      <c r="P60" s="368" t="s">
        <v>37273</v>
      </c>
      <c r="Q60" s="368" t="s">
        <v>37277</v>
      </c>
    </row>
    <row r="61" spans="1:17" x14ac:dyDescent="0.25">
      <c r="A61" s="368">
        <v>63</v>
      </c>
      <c r="B61" s="368">
        <v>6</v>
      </c>
      <c r="C61" s="368" t="s">
        <v>37284</v>
      </c>
      <c r="D61" s="368" t="s">
        <v>871</v>
      </c>
      <c r="E61" s="368">
        <v>46</v>
      </c>
      <c r="F61" s="368">
        <v>492</v>
      </c>
      <c r="G61" s="368">
        <v>2023</v>
      </c>
      <c r="H61" s="368" t="s">
        <v>2036</v>
      </c>
      <c r="I61" s="368" t="s">
        <v>1445</v>
      </c>
      <c r="J61" s="368" t="s">
        <v>1304</v>
      </c>
      <c r="K61" s="368">
        <v>3</v>
      </c>
      <c r="L61" s="369" t="s">
        <v>37278</v>
      </c>
      <c r="M61" s="370">
        <v>1450000</v>
      </c>
      <c r="N61" s="368" t="s">
        <v>37279</v>
      </c>
      <c r="O61" s="368" t="s">
        <v>37272</v>
      </c>
      <c r="P61" s="368" t="s">
        <v>37273</v>
      </c>
      <c r="Q61" s="368" t="s">
        <v>37280</v>
      </c>
    </row>
    <row r="62" spans="1:17" x14ac:dyDescent="0.25">
      <c r="A62" s="368">
        <v>63</v>
      </c>
      <c r="B62" s="368">
        <v>7</v>
      </c>
      <c r="C62" s="368" t="s">
        <v>37285</v>
      </c>
      <c r="D62" s="368" t="s">
        <v>871</v>
      </c>
      <c r="E62" s="368">
        <v>46</v>
      </c>
      <c r="F62" s="368">
        <v>461</v>
      </c>
      <c r="G62" s="368">
        <v>2022</v>
      </c>
      <c r="H62" s="368" t="s">
        <v>2036</v>
      </c>
      <c r="I62" s="368" t="s">
        <v>326</v>
      </c>
      <c r="J62" s="368" t="s">
        <v>1304</v>
      </c>
      <c r="K62" s="368">
        <v>1</v>
      </c>
      <c r="L62" s="369">
        <v>44614</v>
      </c>
      <c r="M62" s="370">
        <v>155000000</v>
      </c>
      <c r="N62" s="368" t="s">
        <v>2036</v>
      </c>
      <c r="O62" s="368" t="s">
        <v>37022</v>
      </c>
      <c r="P62" s="368" t="s">
        <v>37281</v>
      </c>
      <c r="Q62" s="368" t="s">
        <v>37282</v>
      </c>
    </row>
    <row r="63" spans="1:17" x14ac:dyDescent="0.25">
      <c r="A63" s="368">
        <v>64</v>
      </c>
      <c r="B63" s="368">
        <v>1</v>
      </c>
      <c r="C63" s="368" t="s">
        <v>37286</v>
      </c>
      <c r="D63" s="368" t="s">
        <v>2084</v>
      </c>
      <c r="E63" s="368">
        <v>43</v>
      </c>
      <c r="F63" s="368">
        <v>445</v>
      </c>
      <c r="G63" s="368">
        <v>2023</v>
      </c>
      <c r="H63" s="368" t="s">
        <v>1454</v>
      </c>
      <c r="I63" s="368" t="s">
        <v>37287</v>
      </c>
      <c r="J63" s="368" t="s">
        <v>1304</v>
      </c>
      <c r="K63" s="368">
        <v>1</v>
      </c>
      <c r="L63" s="369" t="s">
        <v>37288</v>
      </c>
      <c r="M63" s="370">
        <v>1196967</v>
      </c>
      <c r="N63" s="368" t="s">
        <v>37289</v>
      </c>
      <c r="O63" s="368" t="s">
        <v>37290</v>
      </c>
      <c r="P63" s="368" t="s">
        <v>37291</v>
      </c>
      <c r="Q63" s="368" t="s">
        <v>37292</v>
      </c>
    </row>
    <row r="64" spans="1:17" x14ac:dyDescent="0.25">
      <c r="A64" s="368">
        <v>67</v>
      </c>
      <c r="B64" s="368">
        <v>1</v>
      </c>
      <c r="C64" s="368" t="s">
        <v>37828</v>
      </c>
      <c r="D64" s="368" t="s">
        <v>2038</v>
      </c>
      <c r="E64" s="368">
        <v>250</v>
      </c>
      <c r="F64" s="368">
        <v>1</v>
      </c>
      <c r="G64" s="368">
        <v>2024</v>
      </c>
      <c r="H64" s="368" t="s">
        <v>2038</v>
      </c>
      <c r="I64" s="368" t="s">
        <v>171</v>
      </c>
      <c r="J64" s="368" t="s">
        <v>1304</v>
      </c>
      <c r="K64" s="368">
        <v>1</v>
      </c>
      <c r="L64" s="369" t="s">
        <v>37829</v>
      </c>
      <c r="M64" s="370">
        <v>1380902</v>
      </c>
      <c r="N64" s="368" t="s">
        <v>2038</v>
      </c>
      <c r="O64" s="368" t="s">
        <v>37830</v>
      </c>
      <c r="P64" s="368" t="s">
        <v>37831</v>
      </c>
      <c r="Q64" s="368" t="s">
        <v>37832</v>
      </c>
    </row>
    <row r="65" spans="1:17" x14ac:dyDescent="0.25">
      <c r="A65" s="368">
        <v>71</v>
      </c>
      <c r="B65" s="368">
        <v>1</v>
      </c>
      <c r="C65" s="368" t="s">
        <v>37293</v>
      </c>
      <c r="D65" s="368" t="s">
        <v>37294</v>
      </c>
      <c r="E65" s="368">
        <v>17</v>
      </c>
      <c r="F65" s="368">
        <v>15</v>
      </c>
      <c r="G65" s="368">
        <v>2024</v>
      </c>
      <c r="H65" s="368" t="s">
        <v>1981</v>
      </c>
      <c r="I65" s="368" t="s">
        <v>505</v>
      </c>
      <c r="J65" s="368" t="s">
        <v>1304</v>
      </c>
      <c r="K65" s="368">
        <v>1</v>
      </c>
      <c r="L65" s="369" t="s">
        <v>37833</v>
      </c>
      <c r="M65" s="370">
        <v>2623464</v>
      </c>
      <c r="N65" s="368" t="s">
        <v>1981</v>
      </c>
      <c r="O65" s="368" t="s">
        <v>2203</v>
      </c>
      <c r="P65" s="368" t="s">
        <v>37295</v>
      </c>
      <c r="Q65" s="368" t="s">
        <v>37834</v>
      </c>
    </row>
    <row r="66" spans="1:17" x14ac:dyDescent="0.25">
      <c r="A66" s="368">
        <v>71</v>
      </c>
      <c r="B66" s="368">
        <v>2</v>
      </c>
      <c r="C66" s="368" t="s">
        <v>37298</v>
      </c>
      <c r="D66" s="368" t="s">
        <v>37294</v>
      </c>
      <c r="E66" s="368">
        <v>17</v>
      </c>
      <c r="F66" s="368">
        <v>13</v>
      </c>
      <c r="G66" s="368">
        <v>2023</v>
      </c>
      <c r="H66" s="368" t="s">
        <v>1981</v>
      </c>
      <c r="I66" s="368" t="s">
        <v>37295</v>
      </c>
      <c r="J66" s="368" t="s">
        <v>1304</v>
      </c>
      <c r="K66" s="368">
        <v>1</v>
      </c>
      <c r="L66" s="369" t="s">
        <v>37296</v>
      </c>
      <c r="M66" s="370">
        <v>3299780</v>
      </c>
      <c r="N66" s="368" t="s">
        <v>1981</v>
      </c>
      <c r="O66" s="368" t="s">
        <v>2203</v>
      </c>
      <c r="P66" s="368" t="s">
        <v>37295</v>
      </c>
      <c r="Q66" s="368" t="s">
        <v>37297</v>
      </c>
    </row>
    <row r="67" spans="1:17" x14ac:dyDescent="0.25">
      <c r="A67" s="368">
        <v>71</v>
      </c>
      <c r="B67" s="368">
        <v>3</v>
      </c>
      <c r="C67" s="368" t="s">
        <v>37300</v>
      </c>
      <c r="D67" s="368" t="s">
        <v>37294</v>
      </c>
      <c r="E67" s="368">
        <v>17</v>
      </c>
      <c r="F67" s="368">
        <v>14</v>
      </c>
      <c r="G67" s="368">
        <v>2023</v>
      </c>
      <c r="H67" s="368" t="s">
        <v>1981</v>
      </c>
      <c r="I67" s="368" t="s">
        <v>37295</v>
      </c>
      <c r="J67" s="368" t="s">
        <v>1304</v>
      </c>
      <c r="K67" s="368">
        <v>2</v>
      </c>
      <c r="L67" s="369" t="s">
        <v>37296</v>
      </c>
      <c r="M67" s="370">
        <v>1990834</v>
      </c>
      <c r="N67" s="368" t="s">
        <v>1981</v>
      </c>
      <c r="O67" s="368" t="s">
        <v>2203</v>
      </c>
      <c r="P67" s="368" t="s">
        <v>37295</v>
      </c>
      <c r="Q67" s="368" t="s">
        <v>37299</v>
      </c>
    </row>
    <row r="68" spans="1:17" x14ac:dyDescent="0.25">
      <c r="A68" s="368">
        <v>71</v>
      </c>
      <c r="B68" s="368">
        <v>4</v>
      </c>
      <c r="C68" s="368" t="s">
        <v>37835</v>
      </c>
      <c r="D68" s="368" t="s">
        <v>37294</v>
      </c>
      <c r="E68" s="368">
        <v>17</v>
      </c>
      <c r="F68" s="368">
        <v>12</v>
      </c>
      <c r="G68" s="368">
        <v>2022</v>
      </c>
      <c r="H68" s="368" t="s">
        <v>1981</v>
      </c>
      <c r="I68" s="368" t="s">
        <v>505</v>
      </c>
      <c r="J68" s="368" t="s">
        <v>1304</v>
      </c>
      <c r="K68" s="368">
        <v>1</v>
      </c>
      <c r="L68" s="369">
        <v>44255</v>
      </c>
      <c r="M68" s="370">
        <v>9032076</v>
      </c>
      <c r="N68" s="368" t="s">
        <v>1981</v>
      </c>
      <c r="O68" s="368" t="s">
        <v>2203</v>
      </c>
      <c r="P68" s="368" t="s">
        <v>37295</v>
      </c>
      <c r="Q68" s="368" t="s">
        <v>37301</v>
      </c>
    </row>
    <row r="69" spans="1:17" x14ac:dyDescent="0.25">
      <c r="A69" s="368">
        <v>74</v>
      </c>
      <c r="B69" s="368">
        <v>1</v>
      </c>
      <c r="C69" s="368" t="s">
        <v>2547</v>
      </c>
      <c r="D69" s="368" t="s">
        <v>1729</v>
      </c>
      <c r="E69" s="368">
        <v>48</v>
      </c>
      <c r="F69" s="368">
        <v>132</v>
      </c>
      <c r="G69" s="368">
        <v>2024</v>
      </c>
      <c r="H69" s="368" t="s">
        <v>2042</v>
      </c>
      <c r="I69" s="368" t="s">
        <v>637</v>
      </c>
      <c r="J69" s="368" t="s">
        <v>1304</v>
      </c>
      <c r="K69" s="368">
        <v>1</v>
      </c>
      <c r="L69" s="369" t="s">
        <v>37836</v>
      </c>
      <c r="M69" s="370">
        <v>1048513</v>
      </c>
      <c r="N69" s="368" t="s">
        <v>37837</v>
      </c>
      <c r="O69" s="368" t="s">
        <v>37838</v>
      </c>
      <c r="P69" s="368" t="s">
        <v>639</v>
      </c>
      <c r="Q69" s="368" t="s">
        <v>37839</v>
      </c>
    </row>
    <row r="70" spans="1:17" x14ac:dyDescent="0.25">
      <c r="A70" s="368">
        <v>84</v>
      </c>
      <c r="B70" s="368">
        <v>1</v>
      </c>
      <c r="C70" s="368" t="s">
        <v>2548</v>
      </c>
      <c r="D70" s="368" t="s">
        <v>1722</v>
      </c>
      <c r="E70" s="368">
        <v>74</v>
      </c>
      <c r="F70" s="368">
        <v>464</v>
      </c>
      <c r="G70" s="368">
        <v>2024</v>
      </c>
      <c r="H70" s="368" t="s">
        <v>147</v>
      </c>
      <c r="I70" s="368" t="s">
        <v>148</v>
      </c>
      <c r="J70" s="368" t="s">
        <v>1304</v>
      </c>
      <c r="K70" s="368">
        <v>1</v>
      </c>
      <c r="L70" s="369" t="s">
        <v>37840</v>
      </c>
      <c r="M70" s="370">
        <v>1010000</v>
      </c>
      <c r="N70" s="368" t="s">
        <v>147</v>
      </c>
      <c r="O70" s="368" t="s">
        <v>1724</v>
      </c>
      <c r="P70" s="368" t="s">
        <v>1918</v>
      </c>
      <c r="Q70" s="368" t="s">
        <v>37841</v>
      </c>
    </row>
    <row r="71" spans="1:17" x14ac:dyDescent="0.25">
      <c r="A71" s="368">
        <v>84</v>
      </c>
      <c r="B71" s="368">
        <v>2</v>
      </c>
      <c r="C71" s="368" t="s">
        <v>2549</v>
      </c>
      <c r="D71" s="368" t="s">
        <v>1722</v>
      </c>
      <c r="E71" s="368">
        <v>74</v>
      </c>
      <c r="F71" s="368">
        <v>465</v>
      </c>
      <c r="G71" s="368">
        <v>2024</v>
      </c>
      <c r="H71" s="368" t="s">
        <v>147</v>
      </c>
      <c r="I71" s="368" t="s">
        <v>148</v>
      </c>
      <c r="J71" s="368" t="s">
        <v>1304</v>
      </c>
      <c r="K71" s="368">
        <v>2</v>
      </c>
      <c r="L71" s="369" t="s">
        <v>37842</v>
      </c>
      <c r="M71" s="370">
        <v>2280000</v>
      </c>
      <c r="N71" s="368" t="s">
        <v>147</v>
      </c>
      <c r="O71" s="368" t="s">
        <v>1724</v>
      </c>
      <c r="P71" s="368" t="s">
        <v>1918</v>
      </c>
      <c r="Q71" s="368" t="s">
        <v>37843</v>
      </c>
    </row>
    <row r="72" spans="1:17" x14ac:dyDescent="0.25">
      <c r="A72" s="368">
        <v>84</v>
      </c>
      <c r="B72" s="368">
        <v>3</v>
      </c>
      <c r="C72" s="368" t="s">
        <v>2550</v>
      </c>
      <c r="D72" s="368" t="s">
        <v>1722</v>
      </c>
      <c r="E72" s="368">
        <v>74</v>
      </c>
      <c r="F72" s="368">
        <v>466</v>
      </c>
      <c r="G72" s="368">
        <v>2024</v>
      </c>
      <c r="H72" s="368" t="s">
        <v>147</v>
      </c>
      <c r="I72" s="368" t="s">
        <v>148</v>
      </c>
      <c r="J72" s="368" t="s">
        <v>1304</v>
      </c>
      <c r="K72" s="368">
        <v>3</v>
      </c>
      <c r="L72" s="369" t="s">
        <v>37762</v>
      </c>
      <c r="M72" s="370">
        <v>4678777</v>
      </c>
      <c r="N72" s="368" t="s">
        <v>147</v>
      </c>
      <c r="O72" s="368" t="s">
        <v>1724</v>
      </c>
      <c r="P72" s="368" t="s">
        <v>1918</v>
      </c>
      <c r="Q72" s="368" t="s">
        <v>37844</v>
      </c>
    </row>
    <row r="73" spans="1:17" x14ac:dyDescent="0.25">
      <c r="A73" s="368">
        <v>84</v>
      </c>
      <c r="B73" s="368">
        <v>4</v>
      </c>
      <c r="C73" s="368" t="s">
        <v>2551</v>
      </c>
      <c r="D73" s="368" t="s">
        <v>1722</v>
      </c>
      <c r="E73" s="368">
        <v>74</v>
      </c>
      <c r="F73" s="368">
        <v>467</v>
      </c>
      <c r="G73" s="368">
        <v>2024</v>
      </c>
      <c r="H73" s="368" t="s">
        <v>147</v>
      </c>
      <c r="I73" s="368" t="s">
        <v>148</v>
      </c>
      <c r="J73" s="368" t="s">
        <v>1304</v>
      </c>
      <c r="K73" s="368">
        <v>4</v>
      </c>
      <c r="L73" s="369" t="s">
        <v>37845</v>
      </c>
      <c r="M73" s="370">
        <v>2568721</v>
      </c>
      <c r="N73" s="368" t="s">
        <v>37846</v>
      </c>
      <c r="O73" s="368" t="s">
        <v>37847</v>
      </c>
      <c r="P73" s="368" t="s">
        <v>2515</v>
      </c>
      <c r="Q73" s="368" t="s">
        <v>37848</v>
      </c>
    </row>
    <row r="74" spans="1:17" x14ac:dyDescent="0.25">
      <c r="A74" s="368">
        <v>84</v>
      </c>
      <c r="B74" s="368">
        <v>5</v>
      </c>
      <c r="C74" s="368" t="s">
        <v>2552</v>
      </c>
      <c r="D74" s="368" t="s">
        <v>1722</v>
      </c>
      <c r="E74" s="368">
        <v>74</v>
      </c>
      <c r="F74" s="368">
        <v>443</v>
      </c>
      <c r="G74" s="368">
        <v>2022</v>
      </c>
      <c r="H74" s="368" t="s">
        <v>147</v>
      </c>
      <c r="I74" s="368" t="s">
        <v>148</v>
      </c>
      <c r="J74" s="368" t="s">
        <v>1304</v>
      </c>
      <c r="K74" s="368">
        <v>1</v>
      </c>
      <c r="L74" s="369">
        <v>44775</v>
      </c>
      <c r="M74" s="370">
        <v>8621669</v>
      </c>
      <c r="N74" s="368" t="s">
        <v>147</v>
      </c>
      <c r="O74" s="368" t="s">
        <v>1724</v>
      </c>
      <c r="P74" s="368" t="s">
        <v>1918</v>
      </c>
      <c r="Q74" s="368" t="s">
        <v>37302</v>
      </c>
    </row>
    <row r="75" spans="1:17" x14ac:dyDescent="0.25">
      <c r="A75" s="368">
        <v>84</v>
      </c>
      <c r="B75" s="368">
        <v>6</v>
      </c>
      <c r="C75" s="368" t="s">
        <v>2553</v>
      </c>
      <c r="D75" s="368" t="s">
        <v>1722</v>
      </c>
      <c r="E75" s="368">
        <v>74</v>
      </c>
      <c r="F75" s="368">
        <v>444</v>
      </c>
      <c r="G75" s="368">
        <v>2022</v>
      </c>
      <c r="H75" s="368" t="s">
        <v>147</v>
      </c>
      <c r="I75" s="368" t="s">
        <v>148</v>
      </c>
      <c r="J75" s="368" t="s">
        <v>1304</v>
      </c>
      <c r="K75" s="368">
        <v>2</v>
      </c>
      <c r="L75" s="369">
        <v>44593</v>
      </c>
      <c r="M75" s="370">
        <v>2115819</v>
      </c>
      <c r="N75" s="368" t="s">
        <v>147</v>
      </c>
      <c r="O75" s="368" t="s">
        <v>1724</v>
      </c>
      <c r="P75" s="368" t="s">
        <v>1918</v>
      </c>
      <c r="Q75" s="368" t="s">
        <v>37303</v>
      </c>
    </row>
    <row r="76" spans="1:17" x14ac:dyDescent="0.25">
      <c r="A76" s="368">
        <v>84</v>
      </c>
      <c r="B76" s="368">
        <v>7</v>
      </c>
      <c r="C76" s="368" t="s">
        <v>2554</v>
      </c>
      <c r="D76" s="368" t="s">
        <v>1722</v>
      </c>
      <c r="E76" s="368">
        <v>74</v>
      </c>
      <c r="F76" s="368">
        <v>445</v>
      </c>
      <c r="G76" s="368">
        <v>2022</v>
      </c>
      <c r="H76" s="368" t="s">
        <v>147</v>
      </c>
      <c r="I76" s="368" t="s">
        <v>148</v>
      </c>
      <c r="J76" s="368" t="s">
        <v>1304</v>
      </c>
      <c r="K76" s="368">
        <v>3</v>
      </c>
      <c r="L76" s="369">
        <v>44593</v>
      </c>
      <c r="M76" s="370">
        <v>5786251</v>
      </c>
      <c r="N76" s="368" t="s">
        <v>147</v>
      </c>
      <c r="O76" s="368" t="s">
        <v>1724</v>
      </c>
      <c r="P76" s="368" t="s">
        <v>1918</v>
      </c>
      <c r="Q76" s="368" t="s">
        <v>37304</v>
      </c>
    </row>
    <row r="77" spans="1:17" x14ac:dyDescent="0.25">
      <c r="A77" s="368">
        <v>84</v>
      </c>
      <c r="B77" s="368">
        <v>8</v>
      </c>
      <c r="C77" s="368" t="s">
        <v>2555</v>
      </c>
      <c r="D77" s="368" t="s">
        <v>1722</v>
      </c>
      <c r="E77" s="368">
        <v>74</v>
      </c>
      <c r="F77" s="368">
        <v>446</v>
      </c>
      <c r="G77" s="368">
        <v>2022</v>
      </c>
      <c r="H77" s="368" t="s">
        <v>147</v>
      </c>
      <c r="I77" s="368" t="s">
        <v>148</v>
      </c>
      <c r="J77" s="368" t="s">
        <v>1304</v>
      </c>
      <c r="K77" s="368">
        <v>4</v>
      </c>
      <c r="L77" s="369">
        <v>44622</v>
      </c>
      <c r="M77" s="370">
        <v>25297001</v>
      </c>
      <c r="N77" s="368" t="s">
        <v>147</v>
      </c>
      <c r="O77" s="368" t="s">
        <v>1724</v>
      </c>
      <c r="P77" s="368" t="s">
        <v>1918</v>
      </c>
      <c r="Q77" s="368" t="s">
        <v>37305</v>
      </c>
    </row>
    <row r="78" spans="1:17" x14ac:dyDescent="0.25">
      <c r="A78" s="368">
        <v>85</v>
      </c>
      <c r="B78" s="368">
        <v>1</v>
      </c>
      <c r="C78" s="368" t="s">
        <v>37849</v>
      </c>
      <c r="D78" s="368" t="s">
        <v>2084</v>
      </c>
      <c r="E78" s="368">
        <v>43</v>
      </c>
      <c r="F78" s="368">
        <v>471</v>
      </c>
      <c r="G78" s="368">
        <v>2024</v>
      </c>
      <c r="H78" s="368" t="s">
        <v>37850</v>
      </c>
      <c r="I78" s="368" t="s">
        <v>416</v>
      </c>
      <c r="J78" s="368" t="s">
        <v>1304</v>
      </c>
      <c r="K78" s="368">
        <v>1</v>
      </c>
      <c r="L78" s="369" t="s">
        <v>37810</v>
      </c>
      <c r="M78" s="370">
        <v>1425054</v>
      </c>
      <c r="N78" s="368" t="s">
        <v>37851</v>
      </c>
      <c r="O78" s="368" t="s">
        <v>2498</v>
      </c>
      <c r="P78" s="368" t="s">
        <v>2499</v>
      </c>
      <c r="Q78" s="368" t="s">
        <v>37852</v>
      </c>
    </row>
    <row r="79" spans="1:17" x14ac:dyDescent="0.25">
      <c r="A79" s="368">
        <v>86</v>
      </c>
      <c r="B79" s="368">
        <v>1</v>
      </c>
      <c r="C79" s="368" t="s">
        <v>2556</v>
      </c>
      <c r="D79" s="368" t="s">
        <v>392</v>
      </c>
      <c r="E79" s="368">
        <v>29</v>
      </c>
      <c r="F79" s="368">
        <v>153</v>
      </c>
      <c r="G79" s="368">
        <v>2024</v>
      </c>
      <c r="H79" s="368" t="s">
        <v>1190</v>
      </c>
      <c r="I79" s="368" t="s">
        <v>641</v>
      </c>
      <c r="J79" s="368" t="s">
        <v>1304</v>
      </c>
      <c r="K79" s="368">
        <v>1</v>
      </c>
      <c r="L79" s="369" t="s">
        <v>37853</v>
      </c>
      <c r="M79" s="370">
        <v>1200000</v>
      </c>
      <c r="N79" s="368" t="s">
        <v>37854</v>
      </c>
      <c r="O79" s="368" t="s">
        <v>37855</v>
      </c>
      <c r="P79" s="368" t="s">
        <v>37745</v>
      </c>
      <c r="Q79" s="368" t="s">
        <v>37856</v>
      </c>
    </row>
    <row r="80" spans="1:17" x14ac:dyDescent="0.25">
      <c r="A80" s="368">
        <v>86</v>
      </c>
      <c r="B80" s="368">
        <v>2</v>
      </c>
      <c r="C80" s="368" t="s">
        <v>2557</v>
      </c>
      <c r="D80" s="368" t="s">
        <v>392</v>
      </c>
      <c r="E80" s="368">
        <v>29</v>
      </c>
      <c r="F80" s="368">
        <v>154</v>
      </c>
      <c r="G80" s="368">
        <v>2024</v>
      </c>
      <c r="H80" s="368" t="s">
        <v>1190</v>
      </c>
      <c r="I80" s="368" t="s">
        <v>641</v>
      </c>
      <c r="J80" s="368" t="s">
        <v>1304</v>
      </c>
      <c r="K80" s="368">
        <v>2</v>
      </c>
      <c r="L80" s="369" t="s">
        <v>37857</v>
      </c>
      <c r="M80" s="370">
        <v>3709857</v>
      </c>
      <c r="N80" s="368" t="s">
        <v>37858</v>
      </c>
      <c r="O80" s="368" t="s">
        <v>37859</v>
      </c>
      <c r="P80" s="368" t="s">
        <v>37745</v>
      </c>
      <c r="Q80" s="368" t="s">
        <v>37860</v>
      </c>
    </row>
    <row r="81" spans="1:17" x14ac:dyDescent="0.25">
      <c r="A81" s="368">
        <v>86</v>
      </c>
      <c r="B81" s="368">
        <v>3</v>
      </c>
      <c r="C81" s="368" t="s">
        <v>2558</v>
      </c>
      <c r="D81" s="368" t="s">
        <v>392</v>
      </c>
      <c r="E81" s="368">
        <v>29</v>
      </c>
      <c r="F81" s="368">
        <v>155</v>
      </c>
      <c r="G81" s="368">
        <v>2024</v>
      </c>
      <c r="H81" s="368" t="s">
        <v>1190</v>
      </c>
      <c r="I81" s="368" t="s">
        <v>641</v>
      </c>
      <c r="J81" s="368" t="s">
        <v>1304</v>
      </c>
      <c r="K81" s="368">
        <v>3</v>
      </c>
      <c r="L81" s="369" t="s">
        <v>37853</v>
      </c>
      <c r="M81" s="370">
        <v>2777250</v>
      </c>
      <c r="N81" s="368" t="s">
        <v>1913</v>
      </c>
      <c r="O81" s="368" t="s">
        <v>1673</v>
      </c>
      <c r="P81" s="368" t="s">
        <v>37745</v>
      </c>
      <c r="Q81" s="368" t="s">
        <v>37861</v>
      </c>
    </row>
    <row r="82" spans="1:17" x14ac:dyDescent="0.25">
      <c r="A82" s="368">
        <v>86</v>
      </c>
      <c r="B82" s="368">
        <v>4</v>
      </c>
      <c r="C82" s="368" t="s">
        <v>2559</v>
      </c>
      <c r="D82" s="368" t="s">
        <v>392</v>
      </c>
      <c r="E82" s="368">
        <v>29</v>
      </c>
      <c r="F82" s="368">
        <v>156</v>
      </c>
      <c r="G82" s="368">
        <v>2024</v>
      </c>
      <c r="H82" s="368" t="s">
        <v>1190</v>
      </c>
      <c r="I82" s="368" t="s">
        <v>641</v>
      </c>
      <c r="J82" s="368" t="s">
        <v>1304</v>
      </c>
      <c r="K82" s="368">
        <v>4</v>
      </c>
      <c r="L82" s="369" t="s">
        <v>37853</v>
      </c>
      <c r="M82" s="370">
        <v>1568576</v>
      </c>
      <c r="N82" s="368" t="s">
        <v>1913</v>
      </c>
      <c r="O82" s="368" t="s">
        <v>1673</v>
      </c>
      <c r="P82" s="368" t="s">
        <v>37745</v>
      </c>
      <c r="Q82" s="368" t="s">
        <v>37862</v>
      </c>
    </row>
    <row r="83" spans="1:17" x14ac:dyDescent="0.25">
      <c r="A83" s="368">
        <v>86</v>
      </c>
      <c r="B83" s="368">
        <v>5</v>
      </c>
      <c r="C83" s="368" t="s">
        <v>2560</v>
      </c>
      <c r="D83" s="368" t="s">
        <v>392</v>
      </c>
      <c r="E83" s="368">
        <v>29</v>
      </c>
      <c r="F83" s="368">
        <v>157</v>
      </c>
      <c r="G83" s="368">
        <v>2024</v>
      </c>
      <c r="H83" s="368" t="s">
        <v>1190</v>
      </c>
      <c r="I83" s="368" t="s">
        <v>641</v>
      </c>
      <c r="J83" s="368" t="s">
        <v>1304</v>
      </c>
      <c r="K83" s="368">
        <v>5</v>
      </c>
      <c r="L83" s="369" t="s">
        <v>37863</v>
      </c>
      <c r="M83" s="370">
        <v>2611359</v>
      </c>
      <c r="N83" s="368" t="s">
        <v>1913</v>
      </c>
      <c r="O83" s="368" t="s">
        <v>1673</v>
      </c>
      <c r="P83" s="368" t="s">
        <v>37745</v>
      </c>
      <c r="Q83" s="368" t="s">
        <v>37864</v>
      </c>
    </row>
    <row r="84" spans="1:17" x14ac:dyDescent="0.25">
      <c r="A84" s="368">
        <v>86</v>
      </c>
      <c r="B84" s="368">
        <v>6</v>
      </c>
      <c r="C84" s="368" t="s">
        <v>2561</v>
      </c>
      <c r="D84" s="368" t="s">
        <v>392</v>
      </c>
      <c r="E84" s="368">
        <v>29</v>
      </c>
      <c r="F84" s="368">
        <v>158</v>
      </c>
      <c r="G84" s="368">
        <v>2024</v>
      </c>
      <c r="H84" s="368" t="s">
        <v>1190</v>
      </c>
      <c r="I84" s="368" t="s">
        <v>641</v>
      </c>
      <c r="J84" s="368" t="s">
        <v>1304</v>
      </c>
      <c r="K84" s="368">
        <v>6</v>
      </c>
      <c r="L84" s="369" t="s">
        <v>37853</v>
      </c>
      <c r="M84" s="370">
        <v>3921117</v>
      </c>
      <c r="N84" s="368" t="s">
        <v>1913</v>
      </c>
      <c r="O84" s="368" t="s">
        <v>1673</v>
      </c>
      <c r="P84" s="368" t="s">
        <v>1919</v>
      </c>
      <c r="Q84" s="368" t="s">
        <v>37865</v>
      </c>
    </row>
    <row r="85" spans="1:17" x14ac:dyDescent="0.25">
      <c r="A85" s="368">
        <v>86</v>
      </c>
      <c r="B85" s="368">
        <v>7</v>
      </c>
      <c r="C85" s="368" t="s">
        <v>37866</v>
      </c>
      <c r="D85" s="368" t="s">
        <v>392</v>
      </c>
      <c r="E85" s="368">
        <v>29</v>
      </c>
      <c r="F85" s="368">
        <v>159</v>
      </c>
      <c r="G85" s="368">
        <v>2024</v>
      </c>
      <c r="H85" s="368" t="s">
        <v>1190</v>
      </c>
      <c r="I85" s="368" t="s">
        <v>641</v>
      </c>
      <c r="J85" s="368" t="s">
        <v>1304</v>
      </c>
      <c r="K85" s="368">
        <v>7</v>
      </c>
      <c r="L85" s="369" t="s">
        <v>37853</v>
      </c>
      <c r="M85" s="370">
        <v>2517673</v>
      </c>
      <c r="N85" s="368" t="s">
        <v>1913</v>
      </c>
      <c r="O85" s="368" t="s">
        <v>1673</v>
      </c>
      <c r="P85" s="368" t="s">
        <v>1919</v>
      </c>
      <c r="Q85" s="368" t="s">
        <v>37867</v>
      </c>
    </row>
    <row r="86" spans="1:17" x14ac:dyDescent="0.25">
      <c r="A86" s="368">
        <v>86</v>
      </c>
      <c r="B86" s="368">
        <v>8</v>
      </c>
      <c r="C86" s="368" t="s">
        <v>37868</v>
      </c>
      <c r="D86" s="368" t="s">
        <v>392</v>
      </c>
      <c r="E86" s="368">
        <v>29</v>
      </c>
      <c r="F86" s="368">
        <v>144</v>
      </c>
      <c r="G86" s="368">
        <v>2022</v>
      </c>
      <c r="H86" s="368" t="s">
        <v>1190</v>
      </c>
      <c r="I86" s="368" t="s">
        <v>641</v>
      </c>
      <c r="J86" s="368" t="s">
        <v>1304</v>
      </c>
      <c r="K86" s="368">
        <v>1</v>
      </c>
      <c r="L86" s="369">
        <v>44636</v>
      </c>
      <c r="M86" s="370">
        <v>2058500</v>
      </c>
      <c r="N86" s="368" t="s">
        <v>37306</v>
      </c>
      <c r="O86" s="368" t="s">
        <v>1673</v>
      </c>
      <c r="P86" s="368" t="s">
        <v>1919</v>
      </c>
      <c r="Q86" s="368" t="s">
        <v>37307</v>
      </c>
    </row>
    <row r="87" spans="1:17" x14ac:dyDescent="0.25">
      <c r="A87" s="368">
        <v>86</v>
      </c>
      <c r="B87" s="368">
        <v>9</v>
      </c>
      <c r="C87" s="368" t="s">
        <v>37869</v>
      </c>
      <c r="D87" s="368" t="s">
        <v>392</v>
      </c>
      <c r="E87" s="368">
        <v>29</v>
      </c>
      <c r="F87" s="368">
        <v>145</v>
      </c>
      <c r="G87" s="368">
        <v>2022</v>
      </c>
      <c r="H87" s="368" t="s">
        <v>1190</v>
      </c>
      <c r="I87" s="368" t="s">
        <v>641</v>
      </c>
      <c r="J87" s="368" t="s">
        <v>1304</v>
      </c>
      <c r="K87" s="368">
        <v>2</v>
      </c>
      <c r="L87" s="369">
        <v>44757</v>
      </c>
      <c r="M87" s="370">
        <v>1300000</v>
      </c>
      <c r="N87" s="368" t="s">
        <v>37308</v>
      </c>
      <c r="O87" s="368" t="s">
        <v>1673</v>
      </c>
      <c r="P87" s="368" t="s">
        <v>1919</v>
      </c>
      <c r="Q87" s="368" t="s">
        <v>37309</v>
      </c>
    </row>
    <row r="88" spans="1:17" x14ac:dyDescent="0.25">
      <c r="A88" s="368">
        <v>86</v>
      </c>
      <c r="B88" s="368">
        <v>10</v>
      </c>
      <c r="C88" s="368" t="s">
        <v>37870</v>
      </c>
      <c r="D88" s="368" t="s">
        <v>392</v>
      </c>
      <c r="E88" s="368">
        <v>29</v>
      </c>
      <c r="F88" s="368">
        <v>146</v>
      </c>
      <c r="G88" s="368">
        <v>2022</v>
      </c>
      <c r="H88" s="368" t="s">
        <v>1190</v>
      </c>
      <c r="I88" s="368" t="s">
        <v>641</v>
      </c>
      <c r="J88" s="368" t="s">
        <v>1304</v>
      </c>
      <c r="K88" s="368">
        <v>3</v>
      </c>
      <c r="L88" s="369">
        <v>44736</v>
      </c>
      <c r="M88" s="370">
        <v>2866179</v>
      </c>
      <c r="N88" s="368" t="s">
        <v>37310</v>
      </c>
      <c r="O88" s="368" t="s">
        <v>1673</v>
      </c>
      <c r="P88" s="368" t="s">
        <v>1919</v>
      </c>
      <c r="Q88" s="368" t="s">
        <v>37311</v>
      </c>
    </row>
    <row r="89" spans="1:17" x14ac:dyDescent="0.25">
      <c r="A89" s="368">
        <v>86</v>
      </c>
      <c r="B89" s="368">
        <v>11</v>
      </c>
      <c r="C89" s="368" t="s">
        <v>37871</v>
      </c>
      <c r="D89" s="368" t="s">
        <v>392</v>
      </c>
      <c r="E89" s="368">
        <v>29</v>
      </c>
      <c r="F89" s="368">
        <v>147</v>
      </c>
      <c r="G89" s="368">
        <v>2022</v>
      </c>
      <c r="H89" s="368" t="s">
        <v>1190</v>
      </c>
      <c r="I89" s="368" t="s">
        <v>641</v>
      </c>
      <c r="J89" s="368" t="s">
        <v>1304</v>
      </c>
      <c r="K89" s="368">
        <v>4</v>
      </c>
      <c r="L89" s="369">
        <v>44911</v>
      </c>
      <c r="M89" s="370">
        <v>1235000</v>
      </c>
      <c r="N89" s="368" t="s">
        <v>37312</v>
      </c>
      <c r="O89" s="368" t="s">
        <v>1673</v>
      </c>
      <c r="P89" s="368" t="s">
        <v>1919</v>
      </c>
      <c r="Q89" s="368" t="s">
        <v>37313</v>
      </c>
    </row>
    <row r="90" spans="1:17" x14ac:dyDescent="0.25">
      <c r="A90" s="368">
        <v>86</v>
      </c>
      <c r="B90" s="368">
        <v>12</v>
      </c>
      <c r="C90" s="368" t="s">
        <v>37872</v>
      </c>
      <c r="D90" s="368" t="s">
        <v>392</v>
      </c>
      <c r="E90" s="368">
        <v>29</v>
      </c>
      <c r="F90" s="368">
        <v>148</v>
      </c>
      <c r="G90" s="368">
        <v>2022</v>
      </c>
      <c r="H90" s="368" t="s">
        <v>1190</v>
      </c>
      <c r="I90" s="368" t="s">
        <v>641</v>
      </c>
      <c r="J90" s="368" t="s">
        <v>1304</v>
      </c>
      <c r="K90" s="368">
        <v>5</v>
      </c>
      <c r="L90" s="369">
        <v>44566</v>
      </c>
      <c r="M90" s="370">
        <v>2576248</v>
      </c>
      <c r="N90" s="368" t="s">
        <v>37314</v>
      </c>
      <c r="O90" s="368" t="s">
        <v>1673</v>
      </c>
      <c r="P90" s="368" t="s">
        <v>1919</v>
      </c>
      <c r="Q90" s="368" t="s">
        <v>37315</v>
      </c>
    </row>
    <row r="91" spans="1:17" x14ac:dyDescent="0.25">
      <c r="A91" s="368">
        <v>90</v>
      </c>
      <c r="B91" s="368">
        <v>1</v>
      </c>
      <c r="C91" s="368" t="s">
        <v>2562</v>
      </c>
      <c r="D91" s="368" t="s">
        <v>1263</v>
      </c>
      <c r="E91" s="368">
        <v>213</v>
      </c>
      <c r="F91" s="368">
        <v>92</v>
      </c>
      <c r="G91" s="368">
        <v>2024</v>
      </c>
      <c r="H91" s="368" t="s">
        <v>2340</v>
      </c>
      <c r="I91" s="368" t="s">
        <v>161</v>
      </c>
      <c r="J91" s="368" t="s">
        <v>1304</v>
      </c>
      <c r="K91" s="368">
        <v>1</v>
      </c>
      <c r="L91" s="369" t="s">
        <v>37873</v>
      </c>
      <c r="M91" s="370">
        <v>7120700</v>
      </c>
      <c r="N91" s="368" t="s">
        <v>2340</v>
      </c>
      <c r="O91" s="368" t="s">
        <v>37874</v>
      </c>
      <c r="P91" s="368" t="s">
        <v>1173</v>
      </c>
      <c r="Q91" s="368" t="s">
        <v>37875</v>
      </c>
    </row>
    <row r="92" spans="1:17" x14ac:dyDescent="0.25">
      <c r="A92" s="368">
        <v>90</v>
      </c>
      <c r="B92" s="368">
        <v>2</v>
      </c>
      <c r="C92" s="368" t="s">
        <v>2564</v>
      </c>
      <c r="D92" s="368" t="s">
        <v>1263</v>
      </c>
      <c r="E92" s="368">
        <v>213</v>
      </c>
      <c r="F92" s="368">
        <v>93</v>
      </c>
      <c r="G92" s="368">
        <v>2024</v>
      </c>
      <c r="H92" s="368" t="s">
        <v>2340</v>
      </c>
      <c r="I92" s="368" t="s">
        <v>161</v>
      </c>
      <c r="J92" s="368" t="s">
        <v>1304</v>
      </c>
      <c r="K92" s="368">
        <v>2</v>
      </c>
      <c r="L92" s="369" t="s">
        <v>37876</v>
      </c>
      <c r="M92" s="370">
        <v>1150000</v>
      </c>
      <c r="N92" s="368" t="s">
        <v>2340</v>
      </c>
      <c r="O92" s="368" t="s">
        <v>37877</v>
      </c>
      <c r="P92" s="368" t="s">
        <v>1173</v>
      </c>
      <c r="Q92" s="368" t="s">
        <v>37878</v>
      </c>
    </row>
    <row r="93" spans="1:17" x14ac:dyDescent="0.25">
      <c r="A93" s="368">
        <v>90</v>
      </c>
      <c r="B93" s="368">
        <v>3</v>
      </c>
      <c r="C93" s="368" t="s">
        <v>2565</v>
      </c>
      <c r="D93" s="368" t="s">
        <v>1263</v>
      </c>
      <c r="E93" s="368">
        <v>213</v>
      </c>
      <c r="F93" s="368">
        <v>94</v>
      </c>
      <c r="G93" s="368">
        <v>2024</v>
      </c>
      <c r="H93" s="368" t="s">
        <v>2340</v>
      </c>
      <c r="I93" s="368" t="s">
        <v>161</v>
      </c>
      <c r="J93" s="368" t="s">
        <v>1304</v>
      </c>
      <c r="K93" s="368">
        <v>3</v>
      </c>
      <c r="L93" s="369" t="s">
        <v>37879</v>
      </c>
      <c r="M93" s="370">
        <v>8400000</v>
      </c>
      <c r="N93" s="368" t="s">
        <v>2340</v>
      </c>
      <c r="O93" s="368" t="s">
        <v>37874</v>
      </c>
      <c r="P93" s="368" t="s">
        <v>1173</v>
      </c>
      <c r="Q93" s="368" t="s">
        <v>37880</v>
      </c>
    </row>
    <row r="94" spans="1:17" x14ac:dyDescent="0.25">
      <c r="A94" s="368">
        <v>90</v>
      </c>
      <c r="B94" s="368">
        <v>4</v>
      </c>
      <c r="C94" s="368" t="s">
        <v>2566</v>
      </c>
      <c r="D94" s="368" t="s">
        <v>1263</v>
      </c>
      <c r="E94" s="368">
        <v>213</v>
      </c>
      <c r="F94" s="368">
        <v>95</v>
      </c>
      <c r="G94" s="368">
        <v>2024</v>
      </c>
      <c r="H94" s="368" t="s">
        <v>2340</v>
      </c>
      <c r="I94" s="368" t="s">
        <v>161</v>
      </c>
      <c r="J94" s="368" t="s">
        <v>1304</v>
      </c>
      <c r="K94" s="368">
        <v>4</v>
      </c>
      <c r="L94" s="369" t="s">
        <v>37881</v>
      </c>
      <c r="M94" s="370">
        <v>1087000</v>
      </c>
      <c r="N94" s="368" t="s">
        <v>2340</v>
      </c>
      <c r="O94" s="368" t="s">
        <v>37882</v>
      </c>
      <c r="P94" s="368" t="s">
        <v>1173</v>
      </c>
      <c r="Q94" s="368" t="s">
        <v>37883</v>
      </c>
    </row>
    <row r="95" spans="1:17" x14ac:dyDescent="0.25">
      <c r="A95" s="368">
        <v>90</v>
      </c>
      <c r="B95" s="368">
        <v>5</v>
      </c>
      <c r="C95" s="368" t="s">
        <v>2567</v>
      </c>
      <c r="D95" s="368" t="s">
        <v>1263</v>
      </c>
      <c r="E95" s="368">
        <v>213</v>
      </c>
      <c r="F95" s="368">
        <v>96</v>
      </c>
      <c r="G95" s="368">
        <v>2024</v>
      </c>
      <c r="H95" s="368" t="s">
        <v>2340</v>
      </c>
      <c r="I95" s="368" t="s">
        <v>161</v>
      </c>
      <c r="J95" s="368" t="s">
        <v>1304</v>
      </c>
      <c r="K95" s="368">
        <v>5</v>
      </c>
      <c r="L95" s="369" t="s">
        <v>37884</v>
      </c>
      <c r="M95" s="370">
        <v>1110564</v>
      </c>
      <c r="N95" s="368" t="s">
        <v>2340</v>
      </c>
      <c r="O95" s="368" t="s">
        <v>1743</v>
      </c>
      <c r="P95" s="368" t="s">
        <v>1173</v>
      </c>
      <c r="Q95" s="368" t="s">
        <v>37885</v>
      </c>
    </row>
    <row r="96" spans="1:17" x14ac:dyDescent="0.25">
      <c r="A96" s="368">
        <v>90</v>
      </c>
      <c r="B96" s="368">
        <v>6</v>
      </c>
      <c r="C96" s="368" t="s">
        <v>2568</v>
      </c>
      <c r="D96" s="368" t="s">
        <v>1263</v>
      </c>
      <c r="E96" s="368">
        <v>213</v>
      </c>
      <c r="F96" s="368">
        <v>97</v>
      </c>
      <c r="G96" s="368">
        <v>2024</v>
      </c>
      <c r="H96" s="368" t="s">
        <v>2340</v>
      </c>
      <c r="I96" s="368" t="s">
        <v>161</v>
      </c>
      <c r="J96" s="368" t="s">
        <v>1304</v>
      </c>
      <c r="K96" s="368">
        <v>6</v>
      </c>
      <c r="L96" s="369" t="s">
        <v>37886</v>
      </c>
      <c r="M96" s="370">
        <v>9425037</v>
      </c>
      <c r="N96" s="368" t="s">
        <v>2340</v>
      </c>
      <c r="O96" s="368" t="s">
        <v>1743</v>
      </c>
      <c r="P96" s="368" t="s">
        <v>1173</v>
      </c>
      <c r="Q96" s="368" t="s">
        <v>37887</v>
      </c>
    </row>
    <row r="97" spans="1:17" x14ac:dyDescent="0.25">
      <c r="A97" s="368">
        <v>90</v>
      </c>
      <c r="B97" s="368">
        <v>7</v>
      </c>
      <c r="C97" s="368" t="s">
        <v>37888</v>
      </c>
      <c r="D97" s="368" t="s">
        <v>1263</v>
      </c>
      <c r="E97" s="368">
        <v>213</v>
      </c>
      <c r="F97" s="368">
        <v>98</v>
      </c>
      <c r="G97" s="368">
        <v>2024</v>
      </c>
      <c r="H97" s="368" t="s">
        <v>2340</v>
      </c>
      <c r="I97" s="368" t="s">
        <v>161</v>
      </c>
      <c r="J97" s="368" t="s">
        <v>1304</v>
      </c>
      <c r="K97" s="368">
        <v>7</v>
      </c>
      <c r="L97" s="369" t="s">
        <v>37889</v>
      </c>
      <c r="M97" s="370">
        <v>3742890</v>
      </c>
      <c r="N97" s="368" t="s">
        <v>2340</v>
      </c>
      <c r="O97" s="368" t="s">
        <v>1743</v>
      </c>
      <c r="P97" s="368" t="s">
        <v>1173</v>
      </c>
      <c r="Q97" s="368" t="s">
        <v>37890</v>
      </c>
    </row>
    <row r="98" spans="1:17" x14ac:dyDescent="0.25">
      <c r="A98" s="368">
        <v>90</v>
      </c>
      <c r="B98" s="368">
        <v>8</v>
      </c>
      <c r="C98" s="368" t="s">
        <v>37891</v>
      </c>
      <c r="D98" s="368" t="s">
        <v>1263</v>
      </c>
      <c r="E98" s="368">
        <v>213</v>
      </c>
      <c r="F98" s="368">
        <v>90</v>
      </c>
      <c r="G98" s="368">
        <v>2023</v>
      </c>
      <c r="H98" s="368" t="s">
        <v>2340</v>
      </c>
      <c r="I98" s="368" t="s">
        <v>1173</v>
      </c>
      <c r="J98" s="368" t="s">
        <v>1304</v>
      </c>
      <c r="K98" s="368">
        <v>1</v>
      </c>
      <c r="L98" s="369" t="s">
        <v>37316</v>
      </c>
      <c r="M98" s="370">
        <v>2660000</v>
      </c>
      <c r="N98" s="368" t="s">
        <v>37317</v>
      </c>
      <c r="O98" s="368" t="s">
        <v>1743</v>
      </c>
      <c r="P98" s="368" t="s">
        <v>1173</v>
      </c>
      <c r="Q98" s="368" t="s">
        <v>37318</v>
      </c>
    </row>
    <row r="99" spans="1:17" x14ac:dyDescent="0.25">
      <c r="A99" s="368">
        <v>90</v>
      </c>
      <c r="B99" s="368">
        <v>9</v>
      </c>
      <c r="C99" s="368" t="s">
        <v>37892</v>
      </c>
      <c r="D99" s="368" t="s">
        <v>1263</v>
      </c>
      <c r="E99" s="368">
        <v>213</v>
      </c>
      <c r="F99" s="368">
        <v>81</v>
      </c>
      <c r="G99" s="368">
        <v>2022</v>
      </c>
      <c r="H99" s="368" t="s">
        <v>2340</v>
      </c>
      <c r="I99" s="368" t="s">
        <v>161</v>
      </c>
      <c r="J99" s="368" t="s">
        <v>1304</v>
      </c>
      <c r="K99" s="368">
        <v>1</v>
      </c>
      <c r="L99" s="369">
        <v>44477</v>
      </c>
      <c r="M99" s="370">
        <v>4500000</v>
      </c>
      <c r="N99" s="368" t="s">
        <v>37319</v>
      </c>
      <c r="O99" s="368" t="s">
        <v>2563</v>
      </c>
      <c r="P99" s="368" t="s">
        <v>1173</v>
      </c>
      <c r="Q99" s="368" t="s">
        <v>37320</v>
      </c>
    </row>
    <row r="100" spans="1:17" x14ac:dyDescent="0.25">
      <c r="A100" s="368">
        <v>90</v>
      </c>
      <c r="B100" s="368">
        <v>10</v>
      </c>
      <c r="C100" s="368" t="s">
        <v>37893</v>
      </c>
      <c r="D100" s="368" t="s">
        <v>1263</v>
      </c>
      <c r="E100" s="368">
        <v>213</v>
      </c>
      <c r="F100" s="368">
        <v>82</v>
      </c>
      <c r="G100" s="368">
        <v>2022</v>
      </c>
      <c r="H100" s="368" t="s">
        <v>2340</v>
      </c>
      <c r="I100" s="368" t="s">
        <v>161</v>
      </c>
      <c r="J100" s="368" t="s">
        <v>1304</v>
      </c>
      <c r="K100" s="368">
        <v>2</v>
      </c>
      <c r="L100" s="369">
        <v>44413</v>
      </c>
      <c r="M100" s="370">
        <v>2600000</v>
      </c>
      <c r="N100" s="368" t="s">
        <v>37321</v>
      </c>
      <c r="O100" s="368" t="s">
        <v>37322</v>
      </c>
      <c r="P100" s="368" t="s">
        <v>37323</v>
      </c>
      <c r="Q100" s="368" t="s">
        <v>37324</v>
      </c>
    </row>
    <row r="101" spans="1:17" x14ac:dyDescent="0.25">
      <c r="A101" s="368">
        <v>90</v>
      </c>
      <c r="B101" s="368">
        <v>11</v>
      </c>
      <c r="C101" s="368" t="s">
        <v>37894</v>
      </c>
      <c r="D101" s="368" t="s">
        <v>1263</v>
      </c>
      <c r="E101" s="368">
        <v>213</v>
      </c>
      <c r="F101" s="368">
        <v>83</v>
      </c>
      <c r="G101" s="368">
        <v>2022</v>
      </c>
      <c r="H101" s="368" t="s">
        <v>2340</v>
      </c>
      <c r="I101" s="368" t="s">
        <v>161</v>
      </c>
      <c r="J101" s="368" t="s">
        <v>1304</v>
      </c>
      <c r="K101" s="368">
        <v>3</v>
      </c>
      <c r="L101" s="369">
        <v>44475</v>
      </c>
      <c r="M101" s="370">
        <v>18700000</v>
      </c>
      <c r="N101" s="368" t="s">
        <v>37325</v>
      </c>
      <c r="O101" s="368" t="s">
        <v>1743</v>
      </c>
      <c r="P101" s="368" t="s">
        <v>1173</v>
      </c>
      <c r="Q101" s="368" t="s">
        <v>37326</v>
      </c>
    </row>
    <row r="102" spans="1:17" x14ac:dyDescent="0.25">
      <c r="A102" s="368">
        <v>94</v>
      </c>
      <c r="B102" s="368">
        <v>1</v>
      </c>
      <c r="C102" s="368" t="s">
        <v>2569</v>
      </c>
      <c r="D102" s="368" t="s">
        <v>1180</v>
      </c>
      <c r="E102" s="368">
        <v>30</v>
      </c>
      <c r="F102" s="368">
        <v>136</v>
      </c>
      <c r="G102" s="368">
        <v>2023</v>
      </c>
      <c r="H102" s="368" t="s">
        <v>2341</v>
      </c>
      <c r="I102" s="368" t="s">
        <v>37327</v>
      </c>
      <c r="J102" s="368" t="s">
        <v>1304</v>
      </c>
      <c r="K102" s="368">
        <v>1</v>
      </c>
      <c r="L102" s="369" t="s">
        <v>37328</v>
      </c>
      <c r="M102" s="370">
        <v>6000000</v>
      </c>
      <c r="N102" s="368" t="s">
        <v>2341</v>
      </c>
      <c r="O102" s="368" t="s">
        <v>1877</v>
      </c>
      <c r="P102" s="368" t="s">
        <v>37327</v>
      </c>
      <c r="Q102" s="368" t="s">
        <v>37329</v>
      </c>
    </row>
    <row r="103" spans="1:17" x14ac:dyDescent="0.25">
      <c r="A103" s="368">
        <v>94</v>
      </c>
      <c r="B103" s="368">
        <v>2</v>
      </c>
      <c r="C103" s="368" t="s">
        <v>2570</v>
      </c>
      <c r="D103" s="368" t="s">
        <v>1180</v>
      </c>
      <c r="E103" s="368">
        <v>30</v>
      </c>
      <c r="F103" s="368">
        <v>137</v>
      </c>
      <c r="G103" s="368">
        <v>2023</v>
      </c>
      <c r="H103" s="368" t="s">
        <v>2341</v>
      </c>
      <c r="I103" s="368" t="s">
        <v>37327</v>
      </c>
      <c r="J103" s="368" t="s">
        <v>1304</v>
      </c>
      <c r="K103" s="368">
        <v>2</v>
      </c>
      <c r="L103" s="369" t="s">
        <v>37328</v>
      </c>
      <c r="M103" s="370">
        <v>1099000</v>
      </c>
      <c r="N103" s="368" t="s">
        <v>2341</v>
      </c>
      <c r="O103" s="368" t="s">
        <v>1877</v>
      </c>
      <c r="P103" s="368" t="s">
        <v>37327</v>
      </c>
      <c r="Q103" s="368" t="s">
        <v>37330</v>
      </c>
    </row>
    <row r="104" spans="1:17" x14ac:dyDescent="0.25">
      <c r="A104" s="368">
        <v>100</v>
      </c>
      <c r="B104" s="368">
        <v>1</v>
      </c>
      <c r="C104" s="368" t="s">
        <v>2571</v>
      </c>
      <c r="D104" s="368" t="s">
        <v>871</v>
      </c>
      <c r="E104" s="368">
        <v>46</v>
      </c>
      <c r="F104" s="368">
        <v>513</v>
      </c>
      <c r="G104" s="368">
        <v>2024</v>
      </c>
      <c r="H104" s="368" t="s">
        <v>1782</v>
      </c>
      <c r="I104" s="368" t="s">
        <v>867</v>
      </c>
      <c r="J104" s="368" t="s">
        <v>1304</v>
      </c>
      <c r="K104" s="368">
        <v>1</v>
      </c>
      <c r="L104" s="369" t="s">
        <v>37895</v>
      </c>
      <c r="M104" s="370">
        <v>1000000</v>
      </c>
      <c r="N104" s="368" t="s">
        <v>37896</v>
      </c>
      <c r="O104" s="368" t="s">
        <v>37897</v>
      </c>
      <c r="P104" s="368" t="s">
        <v>37898</v>
      </c>
      <c r="Q104" s="368" t="s">
        <v>37899</v>
      </c>
    </row>
    <row r="105" spans="1:17" x14ac:dyDescent="0.25">
      <c r="A105" s="368">
        <v>100</v>
      </c>
      <c r="B105" s="368">
        <v>2</v>
      </c>
      <c r="C105" s="368" t="s">
        <v>37336</v>
      </c>
      <c r="D105" s="368" t="s">
        <v>871</v>
      </c>
      <c r="E105" s="368">
        <v>46</v>
      </c>
      <c r="F105" s="368">
        <v>493</v>
      </c>
      <c r="G105" s="368">
        <v>2023</v>
      </c>
      <c r="H105" s="368" t="s">
        <v>1782</v>
      </c>
      <c r="I105" s="368" t="s">
        <v>1982</v>
      </c>
      <c r="J105" s="368" t="s">
        <v>1304</v>
      </c>
      <c r="K105" s="368">
        <v>1</v>
      </c>
      <c r="L105" s="369" t="s">
        <v>37331</v>
      </c>
      <c r="M105" s="370">
        <v>2300000</v>
      </c>
      <c r="N105" s="368" t="s">
        <v>37332</v>
      </c>
      <c r="O105" s="368" t="s">
        <v>37333</v>
      </c>
      <c r="P105" s="368" t="s">
        <v>37334</v>
      </c>
      <c r="Q105" s="368" t="s">
        <v>37335</v>
      </c>
    </row>
    <row r="106" spans="1:17" x14ac:dyDescent="0.25">
      <c r="A106" s="368">
        <v>102</v>
      </c>
      <c r="B106" s="368">
        <v>1</v>
      </c>
      <c r="C106" s="368" t="s">
        <v>2572</v>
      </c>
      <c r="D106" s="368" t="s">
        <v>1152</v>
      </c>
      <c r="E106" s="368">
        <v>208</v>
      </c>
      <c r="F106" s="368">
        <v>32</v>
      </c>
      <c r="G106" s="368">
        <v>2023</v>
      </c>
      <c r="H106" s="368" t="s">
        <v>1460</v>
      </c>
      <c r="I106" s="368" t="s">
        <v>966</v>
      </c>
      <c r="J106" s="368" t="s">
        <v>1304</v>
      </c>
      <c r="K106" s="368">
        <v>1</v>
      </c>
      <c r="L106" s="369" t="s">
        <v>37337</v>
      </c>
      <c r="M106" s="370">
        <v>1085000</v>
      </c>
      <c r="N106" s="368" t="s">
        <v>1460</v>
      </c>
      <c r="O106" s="368" t="s">
        <v>37338</v>
      </c>
      <c r="P106" s="368" t="s">
        <v>966</v>
      </c>
      <c r="Q106" s="368" t="s">
        <v>2326</v>
      </c>
    </row>
    <row r="107" spans="1:17" x14ac:dyDescent="0.25">
      <c r="A107" s="368">
        <v>102</v>
      </c>
      <c r="B107" s="368">
        <v>2</v>
      </c>
      <c r="C107" s="368" t="s">
        <v>2573</v>
      </c>
      <c r="D107" s="368" t="s">
        <v>1152</v>
      </c>
      <c r="E107" s="368">
        <v>208</v>
      </c>
      <c r="F107" s="368">
        <v>26</v>
      </c>
      <c r="G107" s="368">
        <v>2022</v>
      </c>
      <c r="H107" s="368" t="s">
        <v>1460</v>
      </c>
      <c r="I107" s="368" t="s">
        <v>963</v>
      </c>
      <c r="J107" s="368" t="s">
        <v>1304</v>
      </c>
      <c r="K107" s="368">
        <v>1</v>
      </c>
      <c r="L107" s="369">
        <v>44593</v>
      </c>
      <c r="M107" s="370">
        <v>5162456</v>
      </c>
      <c r="N107" s="368" t="s">
        <v>1460</v>
      </c>
      <c r="O107" s="368" t="s">
        <v>37338</v>
      </c>
      <c r="P107" s="368" t="s">
        <v>966</v>
      </c>
      <c r="Q107" s="368" t="s">
        <v>37339</v>
      </c>
    </row>
    <row r="108" spans="1:17" x14ac:dyDescent="0.25">
      <c r="A108" s="368">
        <v>102</v>
      </c>
      <c r="B108" s="368">
        <v>3</v>
      </c>
      <c r="C108" s="368" t="s">
        <v>2574</v>
      </c>
      <c r="D108" s="368" t="s">
        <v>1152</v>
      </c>
      <c r="E108" s="368">
        <v>208</v>
      </c>
      <c r="F108" s="368">
        <v>27</v>
      </c>
      <c r="G108" s="368">
        <v>2022</v>
      </c>
      <c r="H108" s="368" t="s">
        <v>1460</v>
      </c>
      <c r="I108" s="368" t="s">
        <v>963</v>
      </c>
      <c r="J108" s="368" t="s">
        <v>1304</v>
      </c>
      <c r="K108" s="368">
        <v>2</v>
      </c>
      <c r="L108" s="369">
        <v>44593</v>
      </c>
      <c r="M108" s="370">
        <v>1330706</v>
      </c>
      <c r="N108" s="368" t="s">
        <v>1460</v>
      </c>
      <c r="O108" s="368" t="s">
        <v>37338</v>
      </c>
      <c r="P108" s="368" t="s">
        <v>966</v>
      </c>
      <c r="Q108" s="368" t="s">
        <v>37340</v>
      </c>
    </row>
    <row r="109" spans="1:17" x14ac:dyDescent="0.25">
      <c r="A109" s="368">
        <v>102</v>
      </c>
      <c r="B109" s="368">
        <v>4</v>
      </c>
      <c r="C109" s="368" t="s">
        <v>2575</v>
      </c>
      <c r="D109" s="368" t="s">
        <v>1152</v>
      </c>
      <c r="E109" s="368">
        <v>208</v>
      </c>
      <c r="F109" s="368">
        <v>28</v>
      </c>
      <c r="G109" s="368">
        <v>2022</v>
      </c>
      <c r="H109" s="368" t="s">
        <v>1460</v>
      </c>
      <c r="I109" s="368" t="s">
        <v>963</v>
      </c>
      <c r="J109" s="368" t="s">
        <v>1304</v>
      </c>
      <c r="K109" s="368">
        <v>3</v>
      </c>
      <c r="L109" s="369">
        <v>44593</v>
      </c>
      <c r="M109" s="370">
        <v>1173342</v>
      </c>
      <c r="N109" s="368" t="s">
        <v>1460</v>
      </c>
      <c r="O109" s="368" t="s">
        <v>37338</v>
      </c>
      <c r="P109" s="368" t="s">
        <v>966</v>
      </c>
      <c r="Q109" s="368" t="s">
        <v>37341</v>
      </c>
    </row>
    <row r="110" spans="1:17" x14ac:dyDescent="0.25">
      <c r="A110" s="368">
        <v>103</v>
      </c>
      <c r="B110" s="368">
        <v>1</v>
      </c>
      <c r="C110" s="368" t="s">
        <v>2576</v>
      </c>
      <c r="D110" s="368" t="s">
        <v>852</v>
      </c>
      <c r="E110" s="368">
        <v>24</v>
      </c>
      <c r="F110" s="368">
        <v>121</v>
      </c>
      <c r="G110" s="368">
        <v>2024</v>
      </c>
      <c r="H110" s="368" t="s">
        <v>2058</v>
      </c>
      <c r="I110" s="368" t="s">
        <v>225</v>
      </c>
      <c r="J110" s="368" t="s">
        <v>1304</v>
      </c>
      <c r="K110" s="368">
        <v>1</v>
      </c>
      <c r="L110" s="369" t="s">
        <v>37900</v>
      </c>
      <c r="M110" s="370">
        <v>3483225</v>
      </c>
      <c r="N110" s="368" t="s">
        <v>37343</v>
      </c>
      <c r="O110" s="368" t="s">
        <v>1783</v>
      </c>
      <c r="P110" s="368" t="s">
        <v>851</v>
      </c>
      <c r="Q110" s="368" t="s">
        <v>37901</v>
      </c>
    </row>
    <row r="111" spans="1:17" x14ac:dyDescent="0.25">
      <c r="A111" s="368">
        <v>103</v>
      </c>
      <c r="B111" s="368">
        <v>2</v>
      </c>
      <c r="C111" s="368" t="s">
        <v>2577</v>
      </c>
      <c r="D111" s="368" t="s">
        <v>852</v>
      </c>
      <c r="E111" s="368">
        <v>24</v>
      </c>
      <c r="F111" s="368">
        <v>122</v>
      </c>
      <c r="G111" s="368">
        <v>2024</v>
      </c>
      <c r="H111" s="368" t="s">
        <v>2058</v>
      </c>
      <c r="I111" s="368" t="s">
        <v>225</v>
      </c>
      <c r="J111" s="368" t="s">
        <v>1304</v>
      </c>
      <c r="K111" s="368">
        <v>2</v>
      </c>
      <c r="L111" s="369" t="s">
        <v>37902</v>
      </c>
      <c r="M111" s="370">
        <v>3117603</v>
      </c>
      <c r="N111" s="368" t="s">
        <v>37343</v>
      </c>
      <c r="O111" s="368" t="s">
        <v>1783</v>
      </c>
      <c r="P111" s="368" t="s">
        <v>851</v>
      </c>
      <c r="Q111" s="368" t="s">
        <v>37903</v>
      </c>
    </row>
    <row r="112" spans="1:17" x14ac:dyDescent="0.25">
      <c r="A112" s="368">
        <v>103</v>
      </c>
      <c r="B112" s="368">
        <v>3</v>
      </c>
      <c r="C112" s="368" t="s">
        <v>2578</v>
      </c>
      <c r="D112" s="368" t="s">
        <v>852</v>
      </c>
      <c r="E112" s="368">
        <v>24</v>
      </c>
      <c r="F112" s="368">
        <v>123</v>
      </c>
      <c r="G112" s="368">
        <v>2024</v>
      </c>
      <c r="H112" s="368" t="s">
        <v>2058</v>
      </c>
      <c r="I112" s="368" t="s">
        <v>225</v>
      </c>
      <c r="J112" s="368" t="s">
        <v>1304</v>
      </c>
      <c r="K112" s="368">
        <v>3</v>
      </c>
      <c r="L112" s="369" t="s">
        <v>37904</v>
      </c>
      <c r="M112" s="370">
        <v>2547752</v>
      </c>
      <c r="N112" s="368" t="s">
        <v>37343</v>
      </c>
      <c r="O112" s="368" t="s">
        <v>1783</v>
      </c>
      <c r="P112" s="368" t="s">
        <v>851</v>
      </c>
      <c r="Q112" s="368" t="s">
        <v>37905</v>
      </c>
    </row>
    <row r="113" spans="1:17" x14ac:dyDescent="0.25">
      <c r="A113" s="368">
        <v>103</v>
      </c>
      <c r="B113" s="368">
        <v>4</v>
      </c>
      <c r="C113" s="368" t="s">
        <v>2579</v>
      </c>
      <c r="D113" s="368" t="s">
        <v>852</v>
      </c>
      <c r="E113" s="368">
        <v>24</v>
      </c>
      <c r="F113" s="368">
        <v>124</v>
      </c>
      <c r="G113" s="368">
        <v>2024</v>
      </c>
      <c r="H113" s="368" t="s">
        <v>2058</v>
      </c>
      <c r="I113" s="368" t="s">
        <v>225</v>
      </c>
      <c r="J113" s="368" t="s">
        <v>1304</v>
      </c>
      <c r="K113" s="368">
        <v>4</v>
      </c>
      <c r="L113" s="369" t="s">
        <v>37906</v>
      </c>
      <c r="M113" s="370">
        <v>2475629</v>
      </c>
      <c r="N113" s="368" t="s">
        <v>37343</v>
      </c>
      <c r="O113" s="368" t="s">
        <v>1783</v>
      </c>
      <c r="P113" s="368" t="s">
        <v>851</v>
      </c>
      <c r="Q113" s="368" t="s">
        <v>37907</v>
      </c>
    </row>
    <row r="114" spans="1:17" x14ac:dyDescent="0.25">
      <c r="A114" s="368">
        <v>103</v>
      </c>
      <c r="B114" s="368">
        <v>5</v>
      </c>
      <c r="C114" s="368" t="s">
        <v>2580</v>
      </c>
      <c r="D114" s="368" t="s">
        <v>852</v>
      </c>
      <c r="E114" s="368">
        <v>24</v>
      </c>
      <c r="F114" s="368">
        <v>125</v>
      </c>
      <c r="G114" s="368">
        <v>2024</v>
      </c>
      <c r="H114" s="368" t="s">
        <v>2058</v>
      </c>
      <c r="I114" s="368" t="s">
        <v>225</v>
      </c>
      <c r="J114" s="368" t="s">
        <v>1304</v>
      </c>
      <c r="K114" s="368">
        <v>5</v>
      </c>
      <c r="L114" s="369" t="s">
        <v>37908</v>
      </c>
      <c r="M114" s="370">
        <v>2086545</v>
      </c>
      <c r="N114" s="368" t="s">
        <v>37343</v>
      </c>
      <c r="O114" s="368" t="s">
        <v>1783</v>
      </c>
      <c r="P114" s="368" t="s">
        <v>851</v>
      </c>
      <c r="Q114" s="368" t="s">
        <v>37909</v>
      </c>
    </row>
    <row r="115" spans="1:17" x14ac:dyDescent="0.25">
      <c r="A115" s="368">
        <v>103</v>
      </c>
      <c r="B115" s="368">
        <v>6</v>
      </c>
      <c r="C115" s="368" t="s">
        <v>2581</v>
      </c>
      <c r="D115" s="368" t="s">
        <v>852</v>
      </c>
      <c r="E115" s="368">
        <v>24</v>
      </c>
      <c r="F115" s="368">
        <v>126</v>
      </c>
      <c r="G115" s="368">
        <v>2024</v>
      </c>
      <c r="H115" s="368" t="s">
        <v>2058</v>
      </c>
      <c r="I115" s="368" t="s">
        <v>225</v>
      </c>
      <c r="J115" s="368" t="s">
        <v>1304</v>
      </c>
      <c r="K115" s="368">
        <v>6</v>
      </c>
      <c r="L115" s="369" t="s">
        <v>37904</v>
      </c>
      <c r="M115" s="370">
        <v>1550000</v>
      </c>
      <c r="N115" s="368" t="s">
        <v>37343</v>
      </c>
      <c r="O115" s="368" t="s">
        <v>1783</v>
      </c>
      <c r="P115" s="368" t="s">
        <v>851</v>
      </c>
      <c r="Q115" s="368" t="s">
        <v>37910</v>
      </c>
    </row>
    <row r="116" spans="1:17" x14ac:dyDescent="0.25">
      <c r="A116" s="368">
        <v>103</v>
      </c>
      <c r="B116" s="368">
        <v>7</v>
      </c>
      <c r="C116" s="368" t="s">
        <v>2582</v>
      </c>
      <c r="D116" s="368" t="s">
        <v>852</v>
      </c>
      <c r="E116" s="368">
        <v>24</v>
      </c>
      <c r="F116" s="368">
        <v>112</v>
      </c>
      <c r="G116" s="368">
        <v>2023</v>
      </c>
      <c r="H116" s="368" t="s">
        <v>2058</v>
      </c>
      <c r="I116" s="368" t="s">
        <v>851</v>
      </c>
      <c r="J116" s="368" t="s">
        <v>1304</v>
      </c>
      <c r="K116" s="368">
        <v>1</v>
      </c>
      <c r="L116" s="369" t="s">
        <v>37342</v>
      </c>
      <c r="M116" s="370">
        <v>1000000</v>
      </c>
      <c r="N116" s="368" t="s">
        <v>37343</v>
      </c>
      <c r="O116" s="368" t="s">
        <v>1783</v>
      </c>
      <c r="P116" s="368" t="s">
        <v>851</v>
      </c>
      <c r="Q116" s="368" t="s">
        <v>37344</v>
      </c>
    </row>
    <row r="117" spans="1:17" x14ac:dyDescent="0.25">
      <c r="A117" s="368">
        <v>103</v>
      </c>
      <c r="B117" s="368">
        <v>8</v>
      </c>
      <c r="C117" s="368" t="s">
        <v>2583</v>
      </c>
      <c r="D117" s="368" t="s">
        <v>852</v>
      </c>
      <c r="E117" s="368">
        <v>24</v>
      </c>
      <c r="F117" s="368">
        <v>113</v>
      </c>
      <c r="G117" s="368">
        <v>2023</v>
      </c>
      <c r="H117" s="368" t="s">
        <v>2058</v>
      </c>
      <c r="I117" s="368" t="s">
        <v>851</v>
      </c>
      <c r="J117" s="368" t="s">
        <v>1304</v>
      </c>
      <c r="K117" s="368">
        <v>2</v>
      </c>
      <c r="L117" s="369" t="s">
        <v>37345</v>
      </c>
      <c r="M117" s="370">
        <v>1010300</v>
      </c>
      <c r="N117" s="368" t="s">
        <v>37343</v>
      </c>
      <c r="O117" s="368" t="s">
        <v>1783</v>
      </c>
      <c r="P117" s="368" t="s">
        <v>851</v>
      </c>
      <c r="Q117" s="368" t="s">
        <v>37346</v>
      </c>
    </row>
    <row r="118" spans="1:17" x14ac:dyDescent="0.25">
      <c r="A118" s="368">
        <v>103</v>
      </c>
      <c r="B118" s="368">
        <v>9</v>
      </c>
      <c r="C118" s="368" t="s">
        <v>2584</v>
      </c>
      <c r="D118" s="368" t="s">
        <v>852</v>
      </c>
      <c r="E118" s="368">
        <v>24</v>
      </c>
      <c r="F118" s="368">
        <v>114</v>
      </c>
      <c r="G118" s="368">
        <v>2023</v>
      </c>
      <c r="H118" s="368" t="s">
        <v>2058</v>
      </c>
      <c r="I118" s="368" t="s">
        <v>851</v>
      </c>
      <c r="J118" s="368" t="s">
        <v>1304</v>
      </c>
      <c r="K118" s="368">
        <v>3</v>
      </c>
      <c r="L118" s="369" t="s">
        <v>37347</v>
      </c>
      <c r="M118" s="370">
        <v>2139192</v>
      </c>
      <c r="N118" s="368" t="s">
        <v>37343</v>
      </c>
      <c r="O118" s="368" t="s">
        <v>1783</v>
      </c>
      <c r="P118" s="368" t="s">
        <v>851</v>
      </c>
      <c r="Q118" s="368" t="s">
        <v>37348</v>
      </c>
    </row>
    <row r="119" spans="1:17" x14ac:dyDescent="0.25">
      <c r="A119" s="368">
        <v>103</v>
      </c>
      <c r="B119" s="368">
        <v>10</v>
      </c>
      <c r="C119" s="368" t="s">
        <v>37911</v>
      </c>
      <c r="D119" s="368" t="s">
        <v>852</v>
      </c>
      <c r="E119" s="368">
        <v>24</v>
      </c>
      <c r="F119" s="368">
        <v>115</v>
      </c>
      <c r="G119" s="368">
        <v>2023</v>
      </c>
      <c r="H119" s="368" t="s">
        <v>2058</v>
      </c>
      <c r="I119" s="368" t="s">
        <v>851</v>
      </c>
      <c r="J119" s="368" t="s">
        <v>1304</v>
      </c>
      <c r="K119" s="368">
        <v>4</v>
      </c>
      <c r="L119" s="369" t="s">
        <v>37347</v>
      </c>
      <c r="M119" s="370">
        <v>2932710</v>
      </c>
      <c r="N119" s="368" t="s">
        <v>37343</v>
      </c>
      <c r="O119" s="368" t="s">
        <v>1783</v>
      </c>
      <c r="P119" s="368" t="s">
        <v>851</v>
      </c>
      <c r="Q119" s="368" t="s">
        <v>37349</v>
      </c>
    </row>
    <row r="120" spans="1:17" x14ac:dyDescent="0.25">
      <c r="A120" s="368">
        <v>103</v>
      </c>
      <c r="B120" s="368">
        <v>11</v>
      </c>
      <c r="C120" s="368" t="s">
        <v>37912</v>
      </c>
      <c r="D120" s="368" t="s">
        <v>852</v>
      </c>
      <c r="E120" s="368">
        <v>24</v>
      </c>
      <c r="F120" s="368">
        <v>104</v>
      </c>
      <c r="G120" s="368">
        <v>2022</v>
      </c>
      <c r="H120" s="368" t="s">
        <v>2058</v>
      </c>
      <c r="I120" s="368" t="s">
        <v>225</v>
      </c>
      <c r="J120" s="368" t="s">
        <v>1304</v>
      </c>
      <c r="K120" s="368">
        <v>1</v>
      </c>
      <c r="L120" s="369">
        <v>44678</v>
      </c>
      <c r="M120" s="370">
        <v>2346463</v>
      </c>
      <c r="N120" s="368" t="s">
        <v>2058</v>
      </c>
      <c r="O120" s="368" t="s">
        <v>1783</v>
      </c>
      <c r="P120" s="368" t="s">
        <v>851</v>
      </c>
      <c r="Q120" s="368" t="s">
        <v>37350</v>
      </c>
    </row>
    <row r="121" spans="1:17" x14ac:dyDescent="0.25">
      <c r="A121" s="368">
        <v>103</v>
      </c>
      <c r="B121" s="368">
        <v>12</v>
      </c>
      <c r="C121" s="368" t="s">
        <v>37913</v>
      </c>
      <c r="D121" s="368" t="s">
        <v>852</v>
      </c>
      <c r="E121" s="368">
        <v>24</v>
      </c>
      <c r="F121" s="368">
        <v>105</v>
      </c>
      <c r="G121" s="368">
        <v>2022</v>
      </c>
      <c r="H121" s="368" t="s">
        <v>2058</v>
      </c>
      <c r="I121" s="368" t="s">
        <v>225</v>
      </c>
      <c r="J121" s="368" t="s">
        <v>1304</v>
      </c>
      <c r="K121" s="368">
        <v>2</v>
      </c>
      <c r="L121" s="369">
        <v>44734</v>
      </c>
      <c r="M121" s="370">
        <v>1123100</v>
      </c>
      <c r="N121" s="368" t="s">
        <v>2058</v>
      </c>
      <c r="O121" s="368" t="s">
        <v>1783</v>
      </c>
      <c r="P121" s="368" t="s">
        <v>851</v>
      </c>
      <c r="Q121" s="368" t="s">
        <v>37351</v>
      </c>
    </row>
    <row r="122" spans="1:17" x14ac:dyDescent="0.25">
      <c r="A122" s="368">
        <v>103</v>
      </c>
      <c r="B122" s="368">
        <v>13</v>
      </c>
      <c r="C122" s="368" t="s">
        <v>37914</v>
      </c>
      <c r="D122" s="368" t="s">
        <v>852</v>
      </c>
      <c r="E122" s="368">
        <v>24</v>
      </c>
      <c r="F122" s="368">
        <v>106</v>
      </c>
      <c r="G122" s="368">
        <v>2022</v>
      </c>
      <c r="H122" s="368" t="s">
        <v>2058</v>
      </c>
      <c r="I122" s="368" t="s">
        <v>225</v>
      </c>
      <c r="J122" s="368" t="s">
        <v>1304</v>
      </c>
      <c r="K122" s="368">
        <v>3</v>
      </c>
      <c r="L122" s="369">
        <v>44895</v>
      </c>
      <c r="M122" s="370">
        <v>4200000</v>
      </c>
      <c r="N122" s="368" t="s">
        <v>2058</v>
      </c>
      <c r="O122" s="368" t="s">
        <v>1783</v>
      </c>
      <c r="P122" s="368" t="s">
        <v>851</v>
      </c>
      <c r="Q122" s="368" t="s">
        <v>37352</v>
      </c>
    </row>
    <row r="123" spans="1:17" x14ac:dyDescent="0.25">
      <c r="A123" s="368">
        <v>107</v>
      </c>
      <c r="B123" s="368">
        <v>1</v>
      </c>
      <c r="C123" s="368" t="s">
        <v>2585</v>
      </c>
      <c r="D123" s="368" t="s">
        <v>1264</v>
      </c>
      <c r="E123" s="368">
        <v>28</v>
      </c>
      <c r="F123" s="368">
        <v>17</v>
      </c>
      <c r="G123" s="368">
        <v>2024</v>
      </c>
      <c r="H123" s="368" t="s">
        <v>1264</v>
      </c>
      <c r="I123" s="368" t="s">
        <v>853</v>
      </c>
      <c r="J123" s="368" t="s">
        <v>1304</v>
      </c>
      <c r="K123" s="368">
        <v>1</v>
      </c>
      <c r="L123" s="369" t="s">
        <v>37915</v>
      </c>
      <c r="M123" s="370">
        <v>4155257</v>
      </c>
      <c r="N123" s="368" t="s">
        <v>37916</v>
      </c>
      <c r="O123" s="368" t="s">
        <v>37917</v>
      </c>
      <c r="P123" s="368" t="s">
        <v>855</v>
      </c>
      <c r="Q123" s="368" t="s">
        <v>37918</v>
      </c>
    </row>
    <row r="124" spans="1:17" x14ac:dyDescent="0.25">
      <c r="A124" s="368">
        <v>107</v>
      </c>
      <c r="B124" s="368">
        <v>2</v>
      </c>
      <c r="C124" s="368" t="s">
        <v>2586</v>
      </c>
      <c r="D124" s="368" t="s">
        <v>1264</v>
      </c>
      <c r="E124" s="368">
        <v>28</v>
      </c>
      <c r="F124" s="368">
        <v>18</v>
      </c>
      <c r="G124" s="368">
        <v>2024</v>
      </c>
      <c r="H124" s="368" t="s">
        <v>1264</v>
      </c>
      <c r="I124" s="368" t="s">
        <v>853</v>
      </c>
      <c r="J124" s="368" t="s">
        <v>1304</v>
      </c>
      <c r="K124" s="368">
        <v>2</v>
      </c>
      <c r="L124" s="369" t="s">
        <v>37915</v>
      </c>
      <c r="M124" s="370">
        <v>11659743</v>
      </c>
      <c r="N124" s="368" t="s">
        <v>37919</v>
      </c>
      <c r="O124" s="368" t="s">
        <v>37920</v>
      </c>
      <c r="P124" s="368" t="s">
        <v>37921</v>
      </c>
      <c r="Q124" s="368" t="s">
        <v>37922</v>
      </c>
    </row>
    <row r="125" spans="1:17" x14ac:dyDescent="0.25">
      <c r="A125" s="368">
        <v>107</v>
      </c>
      <c r="B125" s="368">
        <v>3</v>
      </c>
      <c r="C125" s="368" t="s">
        <v>37362</v>
      </c>
      <c r="D125" s="368" t="s">
        <v>1264</v>
      </c>
      <c r="E125" s="368">
        <v>28</v>
      </c>
      <c r="F125" s="368">
        <v>15</v>
      </c>
      <c r="G125" s="368">
        <v>2023</v>
      </c>
      <c r="H125" s="368" t="s">
        <v>1264</v>
      </c>
      <c r="I125" s="368" t="s">
        <v>855</v>
      </c>
      <c r="J125" s="368" t="s">
        <v>1304</v>
      </c>
      <c r="K125" s="368">
        <v>1</v>
      </c>
      <c r="L125" s="369" t="s">
        <v>37353</v>
      </c>
      <c r="M125" s="370">
        <v>1874840</v>
      </c>
      <c r="N125" s="368" t="s">
        <v>37354</v>
      </c>
      <c r="O125" s="368" t="s">
        <v>37355</v>
      </c>
      <c r="P125" s="368" t="s">
        <v>855</v>
      </c>
      <c r="Q125" s="368" t="s">
        <v>37356</v>
      </c>
    </row>
    <row r="126" spans="1:17" x14ac:dyDescent="0.25">
      <c r="A126" s="368">
        <v>107</v>
      </c>
      <c r="B126" s="368">
        <v>4</v>
      </c>
      <c r="C126" s="368" t="s">
        <v>37923</v>
      </c>
      <c r="D126" s="368" t="s">
        <v>1264</v>
      </c>
      <c r="E126" s="368">
        <v>28</v>
      </c>
      <c r="F126" s="368">
        <v>16</v>
      </c>
      <c r="G126" s="368">
        <v>2023</v>
      </c>
      <c r="H126" s="368" t="s">
        <v>1264</v>
      </c>
      <c r="I126" s="368" t="s">
        <v>855</v>
      </c>
      <c r="J126" s="368" t="s">
        <v>1304</v>
      </c>
      <c r="K126" s="368">
        <v>2</v>
      </c>
      <c r="L126" s="369" t="s">
        <v>37357</v>
      </c>
      <c r="M126" s="370">
        <v>11700000</v>
      </c>
      <c r="N126" s="368" t="s">
        <v>37358</v>
      </c>
      <c r="O126" s="368" t="s">
        <v>37359</v>
      </c>
      <c r="P126" s="368" t="s">
        <v>37360</v>
      </c>
      <c r="Q126" s="368" t="s">
        <v>37361</v>
      </c>
    </row>
    <row r="127" spans="1:17" x14ac:dyDescent="0.25">
      <c r="A127" s="368">
        <v>107</v>
      </c>
      <c r="B127" s="368">
        <v>5</v>
      </c>
      <c r="C127" s="368" t="s">
        <v>37924</v>
      </c>
      <c r="D127" s="368" t="s">
        <v>1264</v>
      </c>
      <c r="E127" s="368">
        <v>28</v>
      </c>
      <c r="F127" s="368">
        <v>14</v>
      </c>
      <c r="G127" s="368">
        <v>2022</v>
      </c>
      <c r="H127" s="368" t="s">
        <v>1264</v>
      </c>
      <c r="I127" s="368" t="s">
        <v>853</v>
      </c>
      <c r="J127" s="368" t="s">
        <v>1304</v>
      </c>
      <c r="K127" s="368">
        <v>1</v>
      </c>
      <c r="L127" s="369">
        <v>44699</v>
      </c>
      <c r="M127" s="370">
        <v>3160177</v>
      </c>
      <c r="N127" s="368" t="s">
        <v>37363</v>
      </c>
      <c r="O127" s="368" t="s">
        <v>37364</v>
      </c>
      <c r="P127" s="368" t="s">
        <v>855</v>
      </c>
      <c r="Q127" s="368" t="s">
        <v>37365</v>
      </c>
    </row>
    <row r="128" spans="1:17" x14ac:dyDescent="0.25">
      <c r="A128" s="368">
        <v>108</v>
      </c>
      <c r="B128" s="368">
        <v>1</v>
      </c>
      <c r="C128" s="368" t="s">
        <v>37925</v>
      </c>
      <c r="D128" s="368" t="s">
        <v>37926</v>
      </c>
      <c r="E128" s="368">
        <v>237</v>
      </c>
      <c r="F128" s="368">
        <v>3</v>
      </c>
      <c r="G128" s="368">
        <v>2024</v>
      </c>
      <c r="H128" s="368" t="s">
        <v>191</v>
      </c>
      <c r="I128" s="368" t="s">
        <v>192</v>
      </c>
      <c r="J128" s="368" t="s">
        <v>1304</v>
      </c>
      <c r="K128" s="368">
        <v>1</v>
      </c>
      <c r="L128" s="369" t="s">
        <v>37927</v>
      </c>
      <c r="M128" s="370">
        <v>2006645</v>
      </c>
      <c r="N128" s="368" t="s">
        <v>37928</v>
      </c>
      <c r="O128" s="368" t="s">
        <v>37929</v>
      </c>
      <c r="P128" s="368" t="s">
        <v>192</v>
      </c>
      <c r="Q128" s="368" t="s">
        <v>37930</v>
      </c>
    </row>
    <row r="129" spans="1:17" x14ac:dyDescent="0.25">
      <c r="A129" s="368">
        <v>110</v>
      </c>
      <c r="B129" s="368">
        <v>1</v>
      </c>
      <c r="C129" s="368" t="s">
        <v>37366</v>
      </c>
      <c r="D129" s="368" t="s">
        <v>1180</v>
      </c>
      <c r="E129" s="368">
        <v>30</v>
      </c>
      <c r="F129" s="368">
        <v>147</v>
      </c>
      <c r="G129" s="368">
        <v>2024</v>
      </c>
      <c r="H129" s="368" t="s">
        <v>2342</v>
      </c>
      <c r="I129" s="368" t="s">
        <v>228</v>
      </c>
      <c r="J129" s="368" t="s">
        <v>1304</v>
      </c>
      <c r="K129" s="368">
        <v>1</v>
      </c>
      <c r="L129" s="369" t="s">
        <v>37931</v>
      </c>
      <c r="M129" s="370">
        <v>4131600</v>
      </c>
      <c r="N129" s="368" t="s">
        <v>2342</v>
      </c>
      <c r="O129" s="368" t="s">
        <v>2240</v>
      </c>
      <c r="P129" s="368" t="s">
        <v>228</v>
      </c>
      <c r="Q129" s="368" t="s">
        <v>37932</v>
      </c>
    </row>
    <row r="130" spans="1:17" x14ac:dyDescent="0.25">
      <c r="A130" s="368">
        <v>110</v>
      </c>
      <c r="B130" s="368">
        <v>2</v>
      </c>
      <c r="C130" s="368" t="s">
        <v>37933</v>
      </c>
      <c r="D130" s="368" t="s">
        <v>1180</v>
      </c>
      <c r="E130" s="368">
        <v>30</v>
      </c>
      <c r="F130" s="368">
        <v>138</v>
      </c>
      <c r="G130" s="368">
        <v>2023</v>
      </c>
      <c r="H130" s="368" t="s">
        <v>2342</v>
      </c>
      <c r="I130" s="368" t="s">
        <v>1812</v>
      </c>
      <c r="J130" s="368" t="s">
        <v>1304</v>
      </c>
      <c r="K130" s="368">
        <v>1</v>
      </c>
      <c r="L130" s="369" t="s">
        <v>37367</v>
      </c>
      <c r="M130" s="370">
        <v>28270000</v>
      </c>
      <c r="N130" s="368" t="s">
        <v>37368</v>
      </c>
      <c r="O130" s="368" t="s">
        <v>1880</v>
      </c>
      <c r="P130" s="368" t="s">
        <v>1812</v>
      </c>
      <c r="Q130" s="368" t="s">
        <v>37369</v>
      </c>
    </row>
    <row r="131" spans="1:17" x14ac:dyDescent="0.25">
      <c r="A131" s="368">
        <v>117</v>
      </c>
      <c r="B131" s="368">
        <v>1</v>
      </c>
      <c r="C131" s="368" t="s">
        <v>37370</v>
      </c>
      <c r="D131" s="368" t="s">
        <v>1722</v>
      </c>
      <c r="E131" s="368">
        <v>74</v>
      </c>
      <c r="F131" s="368">
        <v>453</v>
      </c>
      <c r="G131" s="368">
        <v>2023</v>
      </c>
      <c r="H131" s="368" t="s">
        <v>2343</v>
      </c>
      <c r="I131" s="368" t="s">
        <v>37371</v>
      </c>
      <c r="J131" s="368" t="s">
        <v>1304</v>
      </c>
      <c r="K131" s="368">
        <v>1</v>
      </c>
      <c r="L131" s="369" t="s">
        <v>37372</v>
      </c>
      <c r="M131" s="370">
        <v>1361000</v>
      </c>
      <c r="N131" s="368" t="s">
        <v>37373</v>
      </c>
      <c r="O131" s="368" t="s">
        <v>37374</v>
      </c>
      <c r="P131" s="368" t="s">
        <v>37371</v>
      </c>
      <c r="Q131" s="368" t="s">
        <v>37375</v>
      </c>
    </row>
    <row r="132" spans="1:17" x14ac:dyDescent="0.25">
      <c r="A132" s="368">
        <v>118</v>
      </c>
      <c r="B132" s="368">
        <v>1</v>
      </c>
      <c r="C132" s="368" t="s">
        <v>2587</v>
      </c>
      <c r="D132" s="368" t="s">
        <v>1180</v>
      </c>
      <c r="E132" s="368">
        <v>30</v>
      </c>
      <c r="F132" s="368">
        <v>148</v>
      </c>
      <c r="G132" s="368">
        <v>2024</v>
      </c>
      <c r="H132" s="368" t="s">
        <v>2070</v>
      </c>
      <c r="I132" s="368" t="s">
        <v>768</v>
      </c>
      <c r="J132" s="368" t="s">
        <v>1304</v>
      </c>
      <c r="K132" s="368">
        <v>1</v>
      </c>
      <c r="L132" s="369" t="s">
        <v>37429</v>
      </c>
      <c r="M132" s="370">
        <v>1938270</v>
      </c>
      <c r="N132" s="368" t="s">
        <v>2070</v>
      </c>
      <c r="O132" s="368" t="s">
        <v>37376</v>
      </c>
      <c r="P132" s="368" t="s">
        <v>770</v>
      </c>
      <c r="Q132" s="368" t="s">
        <v>37934</v>
      </c>
    </row>
    <row r="133" spans="1:17" x14ac:dyDescent="0.25">
      <c r="A133" s="368">
        <v>118</v>
      </c>
      <c r="B133" s="368">
        <v>2</v>
      </c>
      <c r="C133" s="368" t="s">
        <v>2588</v>
      </c>
      <c r="D133" s="368" t="s">
        <v>1180</v>
      </c>
      <c r="E133" s="368">
        <v>30</v>
      </c>
      <c r="F133" s="368">
        <v>139</v>
      </c>
      <c r="G133" s="368">
        <v>2023</v>
      </c>
      <c r="H133" s="368" t="s">
        <v>2070</v>
      </c>
      <c r="I133" s="368" t="s">
        <v>770</v>
      </c>
      <c r="J133" s="368" t="s">
        <v>1304</v>
      </c>
      <c r="K133" s="368">
        <v>1</v>
      </c>
      <c r="L133" s="369" t="s">
        <v>37316</v>
      </c>
      <c r="M133" s="370">
        <v>8839561</v>
      </c>
      <c r="N133" s="368" t="s">
        <v>2070</v>
      </c>
      <c r="O133" s="368" t="s">
        <v>37376</v>
      </c>
      <c r="P133" s="368" t="s">
        <v>770</v>
      </c>
      <c r="Q133" s="368" t="s">
        <v>37377</v>
      </c>
    </row>
    <row r="134" spans="1:17" x14ac:dyDescent="0.25">
      <c r="A134" s="368">
        <v>118</v>
      </c>
      <c r="B134" s="368">
        <v>3</v>
      </c>
      <c r="C134" s="368" t="s">
        <v>37380</v>
      </c>
      <c r="D134" s="368" t="s">
        <v>1180</v>
      </c>
      <c r="E134" s="368">
        <v>30</v>
      </c>
      <c r="F134" s="368">
        <v>140</v>
      </c>
      <c r="G134" s="368">
        <v>2023</v>
      </c>
      <c r="H134" s="368" t="s">
        <v>2070</v>
      </c>
      <c r="I134" s="368" t="s">
        <v>770</v>
      </c>
      <c r="J134" s="368" t="s">
        <v>1304</v>
      </c>
      <c r="K134" s="368">
        <v>2</v>
      </c>
      <c r="L134" s="369" t="s">
        <v>37378</v>
      </c>
      <c r="M134" s="370">
        <v>1105556</v>
      </c>
      <c r="N134" s="368" t="s">
        <v>2070</v>
      </c>
      <c r="O134" s="368" t="s">
        <v>37376</v>
      </c>
      <c r="P134" s="368" t="s">
        <v>770</v>
      </c>
      <c r="Q134" s="368" t="s">
        <v>37379</v>
      </c>
    </row>
    <row r="135" spans="1:17" x14ac:dyDescent="0.25">
      <c r="A135" s="368">
        <v>118</v>
      </c>
      <c r="B135" s="368">
        <v>4</v>
      </c>
      <c r="C135" s="368" t="s">
        <v>37382</v>
      </c>
      <c r="D135" s="368" t="s">
        <v>1180</v>
      </c>
      <c r="E135" s="368">
        <v>30</v>
      </c>
      <c r="F135" s="368">
        <v>132</v>
      </c>
      <c r="G135" s="368">
        <v>2022</v>
      </c>
      <c r="H135" s="368" t="s">
        <v>2070</v>
      </c>
      <c r="I135" s="368" t="s">
        <v>768</v>
      </c>
      <c r="J135" s="368" t="s">
        <v>1304</v>
      </c>
      <c r="K135" s="368">
        <v>1</v>
      </c>
      <c r="L135" s="369">
        <v>44378</v>
      </c>
      <c r="M135" s="370">
        <v>4250171</v>
      </c>
      <c r="N135" s="368" t="s">
        <v>2070</v>
      </c>
      <c r="O135" s="368" t="s">
        <v>2255</v>
      </c>
      <c r="P135" s="368" t="s">
        <v>770</v>
      </c>
      <c r="Q135" s="368" t="s">
        <v>37381</v>
      </c>
    </row>
    <row r="136" spans="1:17" x14ac:dyDescent="0.25">
      <c r="A136" s="368">
        <v>127</v>
      </c>
      <c r="B136" s="368">
        <v>1</v>
      </c>
      <c r="C136" s="368" t="s">
        <v>37383</v>
      </c>
      <c r="D136" s="368" t="s">
        <v>1722</v>
      </c>
      <c r="E136" s="368">
        <v>74</v>
      </c>
      <c r="F136" s="368">
        <v>454</v>
      </c>
      <c r="G136" s="368">
        <v>2023</v>
      </c>
      <c r="H136" s="368" t="s">
        <v>180</v>
      </c>
      <c r="I136" s="368" t="s">
        <v>37384</v>
      </c>
      <c r="J136" s="368" t="s">
        <v>1304</v>
      </c>
      <c r="K136" s="368">
        <v>1</v>
      </c>
      <c r="L136" s="369" t="s">
        <v>37385</v>
      </c>
      <c r="M136" s="370">
        <v>9000000</v>
      </c>
      <c r="N136" s="368" t="s">
        <v>180</v>
      </c>
      <c r="O136" s="368" t="s">
        <v>37386</v>
      </c>
      <c r="P136" s="368" t="s">
        <v>37384</v>
      </c>
      <c r="Q136" s="368" t="s">
        <v>37387</v>
      </c>
    </row>
    <row r="137" spans="1:17" x14ac:dyDescent="0.25">
      <c r="A137" s="368">
        <v>127</v>
      </c>
      <c r="B137" s="368">
        <v>2</v>
      </c>
      <c r="C137" s="368" t="s">
        <v>37388</v>
      </c>
      <c r="D137" s="368" t="s">
        <v>1722</v>
      </c>
      <c r="E137" s="368">
        <v>74</v>
      </c>
      <c r="F137" s="368">
        <v>447</v>
      </c>
      <c r="G137" s="368">
        <v>2022</v>
      </c>
      <c r="H137" s="368" t="s">
        <v>180</v>
      </c>
      <c r="I137" s="368" t="s">
        <v>181</v>
      </c>
      <c r="J137" s="368" t="s">
        <v>1304</v>
      </c>
      <c r="K137" s="368">
        <v>1</v>
      </c>
      <c r="L137" s="369">
        <v>44831</v>
      </c>
      <c r="M137" s="370">
        <v>1830169</v>
      </c>
      <c r="N137" s="368" t="s">
        <v>180</v>
      </c>
      <c r="O137" s="368" t="s">
        <v>37386</v>
      </c>
      <c r="P137" s="368" t="s">
        <v>37384</v>
      </c>
      <c r="Q137" s="368" t="s">
        <v>37389</v>
      </c>
    </row>
    <row r="138" spans="1:17" x14ac:dyDescent="0.25">
      <c r="A138" s="368">
        <v>132</v>
      </c>
      <c r="B138" s="368">
        <v>1</v>
      </c>
      <c r="C138" s="368" t="s">
        <v>2589</v>
      </c>
      <c r="D138" s="368" t="s">
        <v>1180</v>
      </c>
      <c r="E138" s="368">
        <v>30</v>
      </c>
      <c r="F138" s="368">
        <v>149</v>
      </c>
      <c r="G138" s="368">
        <v>2024</v>
      </c>
      <c r="H138" s="368" t="s">
        <v>2344</v>
      </c>
      <c r="I138" s="368" t="s">
        <v>583</v>
      </c>
      <c r="J138" s="368" t="s">
        <v>1304</v>
      </c>
      <c r="K138" s="368">
        <v>1</v>
      </c>
      <c r="L138" s="369" t="s">
        <v>37935</v>
      </c>
      <c r="M138" s="370">
        <v>1991233</v>
      </c>
      <c r="N138" s="368" t="s">
        <v>2344</v>
      </c>
      <c r="O138" s="368" t="s">
        <v>1726</v>
      </c>
      <c r="P138" s="368" t="s">
        <v>585</v>
      </c>
      <c r="Q138" s="368" t="s">
        <v>37936</v>
      </c>
    </row>
    <row r="139" spans="1:17" x14ac:dyDescent="0.25">
      <c r="A139" s="368">
        <v>132</v>
      </c>
      <c r="B139" s="368">
        <v>2</v>
      </c>
      <c r="C139" s="368" t="s">
        <v>2590</v>
      </c>
      <c r="D139" s="368" t="s">
        <v>1180</v>
      </c>
      <c r="E139" s="368">
        <v>30</v>
      </c>
      <c r="F139" s="368">
        <v>150</v>
      </c>
      <c r="G139" s="368">
        <v>2024</v>
      </c>
      <c r="H139" s="368" t="s">
        <v>2344</v>
      </c>
      <c r="I139" s="368" t="s">
        <v>583</v>
      </c>
      <c r="J139" s="368" t="s">
        <v>1304</v>
      </c>
      <c r="K139" s="368">
        <v>2</v>
      </c>
      <c r="L139" s="369" t="s">
        <v>37935</v>
      </c>
      <c r="M139" s="370">
        <v>1168974</v>
      </c>
      <c r="N139" s="368" t="s">
        <v>2344</v>
      </c>
      <c r="O139" s="368" t="s">
        <v>1726</v>
      </c>
      <c r="P139" s="368" t="s">
        <v>585</v>
      </c>
      <c r="Q139" s="368" t="s">
        <v>37937</v>
      </c>
    </row>
    <row r="140" spans="1:17" x14ac:dyDescent="0.25">
      <c r="A140" s="368">
        <v>132</v>
      </c>
      <c r="B140" s="368">
        <v>3</v>
      </c>
      <c r="C140" s="368" t="s">
        <v>2591</v>
      </c>
      <c r="D140" s="368" t="s">
        <v>1180</v>
      </c>
      <c r="E140" s="368">
        <v>30</v>
      </c>
      <c r="F140" s="368">
        <v>151</v>
      </c>
      <c r="G140" s="368">
        <v>2024</v>
      </c>
      <c r="H140" s="368" t="s">
        <v>2344</v>
      </c>
      <c r="I140" s="368" t="s">
        <v>583</v>
      </c>
      <c r="J140" s="368" t="s">
        <v>1304</v>
      </c>
      <c r="K140" s="368">
        <v>3</v>
      </c>
      <c r="L140" s="369" t="s">
        <v>37429</v>
      </c>
      <c r="M140" s="370">
        <v>1000000</v>
      </c>
      <c r="N140" s="368" t="s">
        <v>2344</v>
      </c>
      <c r="O140" s="368" t="s">
        <v>1726</v>
      </c>
      <c r="P140" s="368" t="s">
        <v>585</v>
      </c>
      <c r="Q140" s="368" t="s">
        <v>37938</v>
      </c>
    </row>
    <row r="141" spans="1:17" x14ac:dyDescent="0.25">
      <c r="A141" s="368">
        <v>132</v>
      </c>
      <c r="B141" s="368">
        <v>4</v>
      </c>
      <c r="C141" s="368" t="s">
        <v>2592</v>
      </c>
      <c r="D141" s="368" t="s">
        <v>1180</v>
      </c>
      <c r="E141" s="368">
        <v>30</v>
      </c>
      <c r="F141" s="368">
        <v>152</v>
      </c>
      <c r="G141" s="368">
        <v>2024</v>
      </c>
      <c r="H141" s="368" t="s">
        <v>2344</v>
      </c>
      <c r="I141" s="368" t="s">
        <v>583</v>
      </c>
      <c r="J141" s="368" t="s">
        <v>1304</v>
      </c>
      <c r="K141" s="368">
        <v>4</v>
      </c>
      <c r="L141" s="369" t="s">
        <v>37939</v>
      </c>
      <c r="M141" s="370">
        <v>3146416</v>
      </c>
      <c r="N141" s="368" t="s">
        <v>2344</v>
      </c>
      <c r="O141" s="368" t="s">
        <v>1726</v>
      </c>
      <c r="P141" s="368" t="s">
        <v>585</v>
      </c>
      <c r="Q141" s="368" t="s">
        <v>37940</v>
      </c>
    </row>
    <row r="142" spans="1:17" x14ac:dyDescent="0.25">
      <c r="A142" s="368">
        <v>132</v>
      </c>
      <c r="B142" s="368">
        <v>5</v>
      </c>
      <c r="C142" s="368" t="s">
        <v>2593</v>
      </c>
      <c r="D142" s="368" t="s">
        <v>1180</v>
      </c>
      <c r="E142" s="368">
        <v>30</v>
      </c>
      <c r="F142" s="368">
        <v>141</v>
      </c>
      <c r="G142" s="368">
        <v>2023</v>
      </c>
      <c r="H142" s="368" t="s">
        <v>2344</v>
      </c>
      <c r="I142" s="368" t="s">
        <v>585</v>
      </c>
      <c r="J142" s="368" t="s">
        <v>1304</v>
      </c>
      <c r="K142" s="368">
        <v>1</v>
      </c>
      <c r="L142" s="369" t="s">
        <v>37390</v>
      </c>
      <c r="M142" s="370">
        <v>2038215</v>
      </c>
      <c r="N142" s="368" t="s">
        <v>2344</v>
      </c>
      <c r="O142" s="368" t="s">
        <v>1726</v>
      </c>
      <c r="P142" s="368" t="s">
        <v>585</v>
      </c>
      <c r="Q142" s="368" t="s">
        <v>37391</v>
      </c>
    </row>
    <row r="143" spans="1:17" x14ac:dyDescent="0.25">
      <c r="A143" s="368">
        <v>132</v>
      </c>
      <c r="B143" s="368">
        <v>6</v>
      </c>
      <c r="C143" s="368" t="s">
        <v>2594</v>
      </c>
      <c r="D143" s="368" t="s">
        <v>1180</v>
      </c>
      <c r="E143" s="368">
        <v>30</v>
      </c>
      <c r="F143" s="368">
        <v>142</v>
      </c>
      <c r="G143" s="368">
        <v>2023</v>
      </c>
      <c r="H143" s="368" t="s">
        <v>2344</v>
      </c>
      <c r="I143" s="368" t="s">
        <v>585</v>
      </c>
      <c r="J143" s="368" t="s">
        <v>1304</v>
      </c>
      <c r="K143" s="368">
        <v>2</v>
      </c>
      <c r="L143" s="369" t="s">
        <v>37392</v>
      </c>
      <c r="M143" s="370">
        <v>1950000</v>
      </c>
      <c r="N143" s="368" t="s">
        <v>2344</v>
      </c>
      <c r="O143" s="368" t="s">
        <v>1726</v>
      </c>
      <c r="P143" s="368" t="s">
        <v>585</v>
      </c>
      <c r="Q143" s="368" t="s">
        <v>37393</v>
      </c>
    </row>
    <row r="144" spans="1:17" x14ac:dyDescent="0.25">
      <c r="A144" s="368">
        <v>132</v>
      </c>
      <c r="B144" s="368">
        <v>7</v>
      </c>
      <c r="C144" s="368" t="s">
        <v>2595</v>
      </c>
      <c r="D144" s="368" t="s">
        <v>1180</v>
      </c>
      <c r="E144" s="368">
        <v>30</v>
      </c>
      <c r="F144" s="368">
        <v>143</v>
      </c>
      <c r="G144" s="368">
        <v>2023</v>
      </c>
      <c r="H144" s="368" t="s">
        <v>2344</v>
      </c>
      <c r="I144" s="368" t="s">
        <v>585</v>
      </c>
      <c r="J144" s="368" t="s">
        <v>1304</v>
      </c>
      <c r="K144" s="368">
        <v>3</v>
      </c>
      <c r="L144" s="369" t="s">
        <v>37392</v>
      </c>
      <c r="M144" s="370">
        <v>1950000</v>
      </c>
      <c r="N144" s="368" t="s">
        <v>2344</v>
      </c>
      <c r="O144" s="368" t="s">
        <v>1726</v>
      </c>
      <c r="P144" s="368" t="s">
        <v>585</v>
      </c>
      <c r="Q144" s="368" t="s">
        <v>37394</v>
      </c>
    </row>
    <row r="145" spans="1:17" x14ac:dyDescent="0.25">
      <c r="A145" s="368">
        <v>132</v>
      </c>
      <c r="B145" s="368">
        <v>8</v>
      </c>
      <c r="C145" s="368" t="s">
        <v>2596</v>
      </c>
      <c r="D145" s="368" t="s">
        <v>1180</v>
      </c>
      <c r="E145" s="368">
        <v>30</v>
      </c>
      <c r="F145" s="368">
        <v>144</v>
      </c>
      <c r="G145" s="368">
        <v>2023</v>
      </c>
      <c r="H145" s="368" t="s">
        <v>2344</v>
      </c>
      <c r="I145" s="368" t="s">
        <v>585</v>
      </c>
      <c r="J145" s="368" t="s">
        <v>1304</v>
      </c>
      <c r="K145" s="368">
        <v>4</v>
      </c>
      <c r="L145" s="369" t="s">
        <v>37395</v>
      </c>
      <c r="M145" s="370">
        <v>1800000</v>
      </c>
      <c r="N145" s="368" t="s">
        <v>2344</v>
      </c>
      <c r="O145" s="368" t="s">
        <v>1726</v>
      </c>
      <c r="P145" s="368" t="s">
        <v>585</v>
      </c>
      <c r="Q145" s="368" t="s">
        <v>37396</v>
      </c>
    </row>
    <row r="146" spans="1:17" x14ac:dyDescent="0.25">
      <c r="A146" s="368">
        <v>132</v>
      </c>
      <c r="B146" s="368">
        <v>9</v>
      </c>
      <c r="C146" s="368" t="s">
        <v>2597</v>
      </c>
      <c r="D146" s="368" t="s">
        <v>1180</v>
      </c>
      <c r="E146" s="368">
        <v>30</v>
      </c>
      <c r="F146" s="368">
        <v>145</v>
      </c>
      <c r="G146" s="368">
        <v>2023</v>
      </c>
      <c r="H146" s="368" t="s">
        <v>2344</v>
      </c>
      <c r="I146" s="368" t="s">
        <v>585</v>
      </c>
      <c r="J146" s="368" t="s">
        <v>1304</v>
      </c>
      <c r="K146" s="368">
        <v>5</v>
      </c>
      <c r="L146" s="369" t="s">
        <v>37397</v>
      </c>
      <c r="M146" s="370">
        <v>1482460</v>
      </c>
      <c r="N146" s="368" t="s">
        <v>2344</v>
      </c>
      <c r="O146" s="368" t="s">
        <v>1726</v>
      </c>
      <c r="P146" s="368" t="s">
        <v>585</v>
      </c>
      <c r="Q146" s="368" t="s">
        <v>37398</v>
      </c>
    </row>
    <row r="147" spans="1:17" x14ac:dyDescent="0.25">
      <c r="A147" s="368">
        <v>132</v>
      </c>
      <c r="B147" s="368">
        <v>10</v>
      </c>
      <c r="C147" s="368" t="s">
        <v>2598</v>
      </c>
      <c r="D147" s="368" t="s">
        <v>1180</v>
      </c>
      <c r="E147" s="368">
        <v>30</v>
      </c>
      <c r="F147" s="368">
        <v>146</v>
      </c>
      <c r="G147" s="368">
        <v>2023</v>
      </c>
      <c r="H147" s="368" t="s">
        <v>2344</v>
      </c>
      <c r="I147" s="368" t="s">
        <v>585</v>
      </c>
      <c r="J147" s="368" t="s">
        <v>1304</v>
      </c>
      <c r="K147" s="368">
        <v>6</v>
      </c>
      <c r="L147" s="369" t="s">
        <v>37390</v>
      </c>
      <c r="M147" s="370">
        <v>1342847</v>
      </c>
      <c r="N147" s="368" t="s">
        <v>2344</v>
      </c>
      <c r="O147" s="368" t="s">
        <v>1726</v>
      </c>
      <c r="P147" s="368" t="s">
        <v>585</v>
      </c>
      <c r="Q147" s="368" t="s">
        <v>37399</v>
      </c>
    </row>
    <row r="148" spans="1:17" x14ac:dyDescent="0.25">
      <c r="A148" s="368">
        <v>132</v>
      </c>
      <c r="B148" s="368">
        <v>11</v>
      </c>
      <c r="C148" s="368" t="s">
        <v>2599</v>
      </c>
      <c r="D148" s="368" t="s">
        <v>1180</v>
      </c>
      <c r="E148" s="368">
        <v>30</v>
      </c>
      <c r="F148" s="368">
        <v>133</v>
      </c>
      <c r="G148" s="368">
        <v>2022</v>
      </c>
      <c r="H148" s="368" t="s">
        <v>2344</v>
      </c>
      <c r="I148" s="368" t="s">
        <v>583</v>
      </c>
      <c r="J148" s="368" t="s">
        <v>1304</v>
      </c>
      <c r="K148" s="368">
        <v>1</v>
      </c>
      <c r="L148" s="369">
        <v>44599</v>
      </c>
      <c r="M148" s="370">
        <v>1974038</v>
      </c>
      <c r="N148" s="368" t="s">
        <v>37400</v>
      </c>
      <c r="O148" s="368" t="s">
        <v>1726</v>
      </c>
      <c r="P148" s="368" t="s">
        <v>585</v>
      </c>
      <c r="Q148" s="368" t="s">
        <v>37401</v>
      </c>
    </row>
    <row r="149" spans="1:17" x14ac:dyDescent="0.25">
      <c r="A149" s="368">
        <v>132</v>
      </c>
      <c r="B149" s="368">
        <v>12</v>
      </c>
      <c r="C149" s="368" t="s">
        <v>2600</v>
      </c>
      <c r="D149" s="368" t="s">
        <v>1180</v>
      </c>
      <c r="E149" s="368">
        <v>30</v>
      </c>
      <c r="F149" s="368">
        <v>134</v>
      </c>
      <c r="G149" s="368">
        <v>2022</v>
      </c>
      <c r="H149" s="368" t="s">
        <v>2344</v>
      </c>
      <c r="I149" s="368" t="s">
        <v>583</v>
      </c>
      <c r="J149" s="368" t="s">
        <v>1304</v>
      </c>
      <c r="K149" s="368">
        <v>2</v>
      </c>
      <c r="L149" s="369">
        <v>44473</v>
      </c>
      <c r="M149" s="370">
        <v>1508225</v>
      </c>
      <c r="N149" s="368" t="s">
        <v>37400</v>
      </c>
      <c r="O149" s="368" t="s">
        <v>1726</v>
      </c>
      <c r="P149" s="368" t="s">
        <v>585</v>
      </c>
      <c r="Q149" s="368" t="s">
        <v>37402</v>
      </c>
    </row>
    <row r="150" spans="1:17" x14ac:dyDescent="0.25">
      <c r="A150" s="368">
        <v>132</v>
      </c>
      <c r="B150" s="368">
        <v>13</v>
      </c>
      <c r="C150" s="368" t="s">
        <v>2601</v>
      </c>
      <c r="D150" s="368" t="s">
        <v>1180</v>
      </c>
      <c r="E150" s="368">
        <v>30</v>
      </c>
      <c r="F150" s="368">
        <v>135</v>
      </c>
      <c r="G150" s="368">
        <v>2022</v>
      </c>
      <c r="H150" s="368" t="s">
        <v>2344</v>
      </c>
      <c r="I150" s="368" t="s">
        <v>583</v>
      </c>
      <c r="J150" s="368" t="s">
        <v>1304</v>
      </c>
      <c r="K150" s="368">
        <v>3</v>
      </c>
      <c r="L150" s="369">
        <v>44410</v>
      </c>
      <c r="M150" s="370">
        <v>1000000</v>
      </c>
      <c r="N150" s="368" t="s">
        <v>37400</v>
      </c>
      <c r="O150" s="368" t="s">
        <v>1726</v>
      </c>
      <c r="P150" s="368" t="s">
        <v>585</v>
      </c>
      <c r="Q150" s="368" t="s">
        <v>37403</v>
      </c>
    </row>
    <row r="151" spans="1:17" x14ac:dyDescent="0.25">
      <c r="A151" s="368">
        <v>135</v>
      </c>
      <c r="B151" s="368">
        <v>1</v>
      </c>
      <c r="C151" s="368" t="s">
        <v>2602</v>
      </c>
      <c r="D151" s="368" t="s">
        <v>1722</v>
      </c>
      <c r="E151" s="368">
        <v>74</v>
      </c>
      <c r="F151" s="368">
        <v>468</v>
      </c>
      <c r="G151" s="368">
        <v>2024</v>
      </c>
      <c r="H151" s="368" t="s">
        <v>817</v>
      </c>
      <c r="I151" s="368" t="s">
        <v>818</v>
      </c>
      <c r="J151" s="368" t="s">
        <v>1304</v>
      </c>
      <c r="K151" s="368">
        <v>1</v>
      </c>
      <c r="L151" s="369" t="s">
        <v>37941</v>
      </c>
      <c r="M151" s="370">
        <v>36270000</v>
      </c>
      <c r="N151" s="368" t="s">
        <v>817</v>
      </c>
      <c r="O151" s="368" t="s">
        <v>2266</v>
      </c>
      <c r="P151" s="368" t="s">
        <v>37942</v>
      </c>
      <c r="Q151" s="368" t="s">
        <v>37943</v>
      </c>
    </row>
    <row r="152" spans="1:17" x14ac:dyDescent="0.25">
      <c r="A152" s="368">
        <v>135</v>
      </c>
      <c r="B152" s="368">
        <v>2</v>
      </c>
      <c r="C152" s="368" t="s">
        <v>2603</v>
      </c>
      <c r="D152" s="368" t="s">
        <v>1722</v>
      </c>
      <c r="E152" s="368">
        <v>74</v>
      </c>
      <c r="F152" s="368">
        <v>455</v>
      </c>
      <c r="G152" s="368">
        <v>2023</v>
      </c>
      <c r="H152" s="368" t="s">
        <v>817</v>
      </c>
      <c r="I152" s="368" t="s">
        <v>37404</v>
      </c>
      <c r="J152" s="368" t="s">
        <v>1304</v>
      </c>
      <c r="K152" s="368">
        <v>1</v>
      </c>
      <c r="L152" s="369" t="s">
        <v>37405</v>
      </c>
      <c r="M152" s="370">
        <v>37532883</v>
      </c>
      <c r="N152" s="368" t="s">
        <v>1914</v>
      </c>
      <c r="O152" s="368" t="s">
        <v>37406</v>
      </c>
      <c r="P152" s="368" t="s">
        <v>2327</v>
      </c>
      <c r="Q152" s="368" t="s">
        <v>2328</v>
      </c>
    </row>
    <row r="153" spans="1:17" x14ac:dyDescent="0.25">
      <c r="A153" s="368">
        <v>135</v>
      </c>
      <c r="B153" s="368">
        <v>3</v>
      </c>
      <c r="C153" s="368" t="s">
        <v>37944</v>
      </c>
      <c r="D153" s="368" t="s">
        <v>1722</v>
      </c>
      <c r="E153" s="368">
        <v>74</v>
      </c>
      <c r="F153" s="368">
        <v>448</v>
      </c>
      <c r="G153" s="368">
        <v>2022</v>
      </c>
      <c r="H153" s="368" t="s">
        <v>817</v>
      </c>
      <c r="I153" s="368" t="s">
        <v>818</v>
      </c>
      <c r="J153" s="368" t="s">
        <v>1304</v>
      </c>
      <c r="K153" s="368">
        <v>1</v>
      </c>
      <c r="L153" s="369">
        <v>44587</v>
      </c>
      <c r="M153" s="370">
        <v>1218996</v>
      </c>
      <c r="N153" s="368" t="s">
        <v>1914</v>
      </c>
      <c r="O153" s="368" t="s">
        <v>1915</v>
      </c>
      <c r="P153" s="368" t="s">
        <v>2327</v>
      </c>
      <c r="Q153" s="368" t="s">
        <v>37407</v>
      </c>
    </row>
    <row r="154" spans="1:17" x14ac:dyDescent="0.25">
      <c r="A154" s="368">
        <v>142</v>
      </c>
      <c r="B154" s="368">
        <v>1</v>
      </c>
      <c r="C154" s="368" t="s">
        <v>2604</v>
      </c>
      <c r="D154" s="368" t="s">
        <v>1263</v>
      </c>
      <c r="E154" s="368">
        <v>213</v>
      </c>
      <c r="F154" s="368">
        <v>100</v>
      </c>
      <c r="G154" s="368">
        <v>2024</v>
      </c>
      <c r="H154" s="368" t="s">
        <v>2346</v>
      </c>
      <c r="I154" s="368" t="s">
        <v>982</v>
      </c>
      <c r="J154" s="368" t="s">
        <v>1304</v>
      </c>
      <c r="K154" s="368">
        <v>1</v>
      </c>
      <c r="L154" s="369" t="s">
        <v>37945</v>
      </c>
      <c r="M154" s="370">
        <v>10284000</v>
      </c>
      <c r="N154" s="368" t="s">
        <v>2346</v>
      </c>
      <c r="O154" s="368" t="s">
        <v>37946</v>
      </c>
      <c r="P154" s="368" t="s">
        <v>37474</v>
      </c>
      <c r="Q154" s="368" t="s">
        <v>37474</v>
      </c>
    </row>
    <row r="155" spans="1:17" x14ac:dyDescent="0.25">
      <c r="A155" s="368">
        <v>142</v>
      </c>
      <c r="B155" s="368">
        <v>2</v>
      </c>
      <c r="C155" s="368" t="s">
        <v>2605</v>
      </c>
      <c r="D155" s="368" t="s">
        <v>1263</v>
      </c>
      <c r="E155" s="368">
        <v>213</v>
      </c>
      <c r="F155" s="368">
        <v>84</v>
      </c>
      <c r="G155" s="368">
        <v>2022</v>
      </c>
      <c r="H155" s="368" t="s">
        <v>2346</v>
      </c>
      <c r="I155" s="368" t="s">
        <v>982</v>
      </c>
      <c r="J155" s="368" t="s">
        <v>1304</v>
      </c>
      <c r="K155" s="368">
        <v>1</v>
      </c>
      <c r="L155" s="369">
        <v>44501</v>
      </c>
      <c r="M155" s="370">
        <v>2100000</v>
      </c>
      <c r="N155" s="368" t="s">
        <v>37408</v>
      </c>
      <c r="O155" s="368" t="s">
        <v>37409</v>
      </c>
      <c r="P155" s="368" t="s">
        <v>1637</v>
      </c>
      <c r="Q155" s="368" t="s">
        <v>37410</v>
      </c>
    </row>
    <row r="156" spans="1:17" x14ac:dyDescent="0.25">
      <c r="A156" s="368">
        <v>142</v>
      </c>
      <c r="B156" s="368">
        <v>3</v>
      </c>
      <c r="C156" s="368" t="s">
        <v>37415</v>
      </c>
      <c r="D156" s="368" t="s">
        <v>1263</v>
      </c>
      <c r="E156" s="368">
        <v>213</v>
      </c>
      <c r="F156" s="368">
        <v>85</v>
      </c>
      <c r="G156" s="368">
        <v>2022</v>
      </c>
      <c r="H156" s="368" t="s">
        <v>2346</v>
      </c>
      <c r="I156" s="368" t="s">
        <v>982</v>
      </c>
      <c r="J156" s="368" t="s">
        <v>1304</v>
      </c>
      <c r="K156" s="368">
        <v>2</v>
      </c>
      <c r="L156" s="369">
        <v>44456</v>
      </c>
      <c r="M156" s="370">
        <v>5065000</v>
      </c>
      <c r="N156" s="368" t="s">
        <v>37411</v>
      </c>
      <c r="O156" s="368" t="s">
        <v>37412</v>
      </c>
      <c r="P156" s="368" t="s">
        <v>37413</v>
      </c>
      <c r="Q156" s="368" t="s">
        <v>37414</v>
      </c>
    </row>
    <row r="157" spans="1:17" x14ac:dyDescent="0.25">
      <c r="A157" s="368">
        <v>143</v>
      </c>
      <c r="B157" s="368">
        <v>1</v>
      </c>
      <c r="C157" s="368" t="s">
        <v>2606</v>
      </c>
      <c r="D157" s="368" t="s">
        <v>37947</v>
      </c>
      <c r="E157" s="368">
        <v>251</v>
      </c>
      <c r="F157" s="368">
        <v>1</v>
      </c>
      <c r="G157" s="368">
        <v>2024</v>
      </c>
      <c r="H157" s="368" t="s">
        <v>37722</v>
      </c>
      <c r="I157" s="368" t="s">
        <v>161</v>
      </c>
      <c r="J157" s="368" t="s">
        <v>1304</v>
      </c>
      <c r="K157" s="368">
        <v>1</v>
      </c>
      <c r="L157" s="369" t="s">
        <v>37948</v>
      </c>
      <c r="M157" s="370">
        <v>1300000</v>
      </c>
      <c r="N157" s="368" t="s">
        <v>37949</v>
      </c>
      <c r="O157" s="368" t="s">
        <v>37417</v>
      </c>
      <c r="P157" s="368" t="s">
        <v>1173</v>
      </c>
      <c r="Q157" s="368" t="s">
        <v>37950</v>
      </c>
    </row>
    <row r="158" spans="1:17" x14ac:dyDescent="0.25">
      <c r="A158" s="368">
        <v>143</v>
      </c>
      <c r="B158" s="368">
        <v>2</v>
      </c>
      <c r="C158" s="368" t="s">
        <v>2607</v>
      </c>
      <c r="D158" s="368" t="s">
        <v>1317</v>
      </c>
      <c r="E158" s="368">
        <v>36</v>
      </c>
      <c r="F158" s="368">
        <v>37</v>
      </c>
      <c r="G158" s="368">
        <v>2023</v>
      </c>
      <c r="H158" s="368" t="s">
        <v>1174</v>
      </c>
      <c r="I158" s="368" t="s">
        <v>1173</v>
      </c>
      <c r="J158" s="368" t="s">
        <v>1304</v>
      </c>
      <c r="K158" s="368">
        <v>1</v>
      </c>
      <c r="L158" s="369" t="s">
        <v>37416</v>
      </c>
      <c r="M158" s="370">
        <v>1584035</v>
      </c>
      <c r="N158" s="368" t="s">
        <v>1174</v>
      </c>
      <c r="O158" s="368" t="s">
        <v>37417</v>
      </c>
      <c r="P158" s="368" t="s">
        <v>1173</v>
      </c>
      <c r="Q158" s="368" t="s">
        <v>37418</v>
      </c>
    </row>
    <row r="159" spans="1:17" x14ac:dyDescent="0.25">
      <c r="A159" s="368">
        <v>143</v>
      </c>
      <c r="B159" s="368">
        <v>3</v>
      </c>
      <c r="C159" s="368" t="s">
        <v>2608</v>
      </c>
      <c r="D159" s="368" t="s">
        <v>1317</v>
      </c>
      <c r="E159" s="368">
        <v>36</v>
      </c>
      <c r="F159" s="368">
        <v>38</v>
      </c>
      <c r="G159" s="368">
        <v>2023</v>
      </c>
      <c r="H159" s="368" t="s">
        <v>1174</v>
      </c>
      <c r="I159" s="368" t="s">
        <v>1173</v>
      </c>
      <c r="J159" s="368" t="s">
        <v>1304</v>
      </c>
      <c r="K159" s="368">
        <v>2</v>
      </c>
      <c r="L159" s="369" t="s">
        <v>37419</v>
      </c>
      <c r="M159" s="370">
        <v>2200000</v>
      </c>
      <c r="N159" s="368" t="s">
        <v>1174</v>
      </c>
      <c r="O159" s="368" t="s">
        <v>37417</v>
      </c>
      <c r="P159" s="368" t="s">
        <v>1173</v>
      </c>
      <c r="Q159" s="368" t="s">
        <v>37420</v>
      </c>
    </row>
    <row r="160" spans="1:17" x14ac:dyDescent="0.25">
      <c r="A160" s="368">
        <v>143</v>
      </c>
      <c r="B160" s="368">
        <v>4</v>
      </c>
      <c r="C160" s="368" t="s">
        <v>2609</v>
      </c>
      <c r="D160" s="368" t="s">
        <v>1317</v>
      </c>
      <c r="E160" s="368">
        <v>36</v>
      </c>
      <c r="F160" s="368">
        <v>34</v>
      </c>
      <c r="G160" s="368">
        <v>2022</v>
      </c>
      <c r="H160" s="368" t="s">
        <v>1174</v>
      </c>
      <c r="I160" s="368" t="s">
        <v>161</v>
      </c>
      <c r="J160" s="368" t="s">
        <v>1304</v>
      </c>
      <c r="K160" s="368">
        <v>1</v>
      </c>
      <c r="L160" s="369">
        <v>44830</v>
      </c>
      <c r="M160" s="370">
        <v>1635750</v>
      </c>
      <c r="N160" s="368" t="s">
        <v>1174</v>
      </c>
      <c r="O160" s="368" t="s">
        <v>37417</v>
      </c>
      <c r="P160" s="368" t="s">
        <v>1173</v>
      </c>
      <c r="Q160" s="368" t="s">
        <v>37421</v>
      </c>
    </row>
    <row r="161" spans="1:17" x14ac:dyDescent="0.25">
      <c r="A161" s="368">
        <v>143</v>
      </c>
      <c r="B161" s="368">
        <v>5</v>
      </c>
      <c r="C161" s="368" t="s">
        <v>2610</v>
      </c>
      <c r="D161" s="368" t="s">
        <v>1317</v>
      </c>
      <c r="E161" s="368">
        <v>36</v>
      </c>
      <c r="F161" s="368">
        <v>35</v>
      </c>
      <c r="G161" s="368">
        <v>2022</v>
      </c>
      <c r="H161" s="368" t="s">
        <v>1174</v>
      </c>
      <c r="I161" s="368" t="s">
        <v>161</v>
      </c>
      <c r="J161" s="368" t="s">
        <v>1304</v>
      </c>
      <c r="K161" s="368">
        <v>2</v>
      </c>
      <c r="L161" s="369">
        <v>44641</v>
      </c>
      <c r="M161" s="370">
        <v>1500000</v>
      </c>
      <c r="N161" s="368" t="s">
        <v>1174</v>
      </c>
      <c r="O161" s="368" t="s">
        <v>37417</v>
      </c>
      <c r="P161" s="368" t="s">
        <v>1173</v>
      </c>
      <c r="Q161" s="368" t="s">
        <v>37422</v>
      </c>
    </row>
    <row r="162" spans="1:17" x14ac:dyDescent="0.25">
      <c r="A162" s="368">
        <v>143</v>
      </c>
      <c r="B162" s="368">
        <v>6</v>
      </c>
      <c r="C162" s="368" t="s">
        <v>2611</v>
      </c>
      <c r="D162" s="368" t="s">
        <v>1317</v>
      </c>
      <c r="E162" s="368">
        <v>36</v>
      </c>
      <c r="F162" s="368">
        <v>36</v>
      </c>
      <c r="G162" s="368">
        <v>2022</v>
      </c>
      <c r="H162" s="368" t="s">
        <v>1174</v>
      </c>
      <c r="I162" s="368" t="s">
        <v>161</v>
      </c>
      <c r="J162" s="368" t="s">
        <v>1304</v>
      </c>
      <c r="K162" s="368">
        <v>3</v>
      </c>
      <c r="L162" s="369">
        <v>44909</v>
      </c>
      <c r="M162" s="370">
        <v>1128500</v>
      </c>
      <c r="N162" s="368" t="s">
        <v>1174</v>
      </c>
      <c r="O162" s="368" t="s">
        <v>37417</v>
      </c>
      <c r="P162" s="368" t="s">
        <v>1173</v>
      </c>
      <c r="Q162" s="368" t="s">
        <v>37423</v>
      </c>
    </row>
    <row r="163" spans="1:17" x14ac:dyDescent="0.25">
      <c r="A163" s="368">
        <v>145</v>
      </c>
      <c r="B163" s="368">
        <v>1</v>
      </c>
      <c r="C163" s="368" t="s">
        <v>2612</v>
      </c>
      <c r="D163" s="368" t="s">
        <v>871</v>
      </c>
      <c r="E163" s="368">
        <v>46</v>
      </c>
      <c r="F163" s="368">
        <v>514</v>
      </c>
      <c r="G163" s="368">
        <v>2024</v>
      </c>
      <c r="H163" s="368" t="s">
        <v>1744</v>
      </c>
      <c r="I163" s="368" t="s">
        <v>853</v>
      </c>
      <c r="J163" s="368" t="s">
        <v>1304</v>
      </c>
      <c r="K163" s="368">
        <v>1</v>
      </c>
      <c r="L163" s="369" t="s">
        <v>37951</v>
      </c>
      <c r="M163" s="370">
        <v>1661533</v>
      </c>
      <c r="N163" s="368" t="s">
        <v>37952</v>
      </c>
      <c r="O163" s="368" t="s">
        <v>37953</v>
      </c>
      <c r="P163" s="368" t="s">
        <v>855</v>
      </c>
      <c r="Q163" s="368" t="s">
        <v>37954</v>
      </c>
    </row>
    <row r="164" spans="1:17" x14ac:dyDescent="0.25">
      <c r="A164" s="368">
        <v>145</v>
      </c>
      <c r="B164" s="368">
        <v>2</v>
      </c>
      <c r="C164" s="368" t="s">
        <v>2613</v>
      </c>
      <c r="D164" s="368" t="s">
        <v>871</v>
      </c>
      <c r="E164" s="368">
        <v>46</v>
      </c>
      <c r="F164" s="368">
        <v>515</v>
      </c>
      <c r="G164" s="368">
        <v>2024</v>
      </c>
      <c r="H164" s="368" t="s">
        <v>1744</v>
      </c>
      <c r="I164" s="368" t="s">
        <v>853</v>
      </c>
      <c r="J164" s="368" t="s">
        <v>1304</v>
      </c>
      <c r="K164" s="368">
        <v>2</v>
      </c>
      <c r="L164" s="369" t="s">
        <v>37955</v>
      </c>
      <c r="M164" s="370">
        <v>2360952</v>
      </c>
      <c r="N164" s="368" t="s">
        <v>37956</v>
      </c>
      <c r="O164" s="368" t="s">
        <v>37957</v>
      </c>
      <c r="P164" s="368" t="s">
        <v>855</v>
      </c>
      <c r="Q164" s="368" t="s">
        <v>37958</v>
      </c>
    </row>
    <row r="165" spans="1:17" x14ac:dyDescent="0.25">
      <c r="A165" s="368">
        <v>145</v>
      </c>
      <c r="B165" s="368">
        <v>3</v>
      </c>
      <c r="C165" s="368" t="s">
        <v>2614</v>
      </c>
      <c r="D165" s="368" t="s">
        <v>871</v>
      </c>
      <c r="E165" s="368">
        <v>46</v>
      </c>
      <c r="F165" s="368">
        <v>516</v>
      </c>
      <c r="G165" s="368">
        <v>2024</v>
      </c>
      <c r="H165" s="368" t="s">
        <v>1744</v>
      </c>
      <c r="I165" s="368" t="s">
        <v>853</v>
      </c>
      <c r="J165" s="368" t="s">
        <v>1304</v>
      </c>
      <c r="K165" s="368">
        <v>3</v>
      </c>
      <c r="L165" s="369" t="s">
        <v>37792</v>
      </c>
      <c r="M165" s="370">
        <v>1488317</v>
      </c>
      <c r="N165" s="368" t="s">
        <v>37959</v>
      </c>
      <c r="O165" s="368" t="s">
        <v>37960</v>
      </c>
      <c r="P165" s="368" t="s">
        <v>855</v>
      </c>
      <c r="Q165" s="368" t="s">
        <v>37961</v>
      </c>
    </row>
    <row r="166" spans="1:17" x14ac:dyDescent="0.25">
      <c r="A166" s="368">
        <v>145</v>
      </c>
      <c r="B166" s="368">
        <v>4</v>
      </c>
      <c r="C166" s="368" t="s">
        <v>2615</v>
      </c>
      <c r="D166" s="368" t="s">
        <v>871</v>
      </c>
      <c r="E166" s="368">
        <v>46</v>
      </c>
      <c r="F166" s="368">
        <v>517</v>
      </c>
      <c r="G166" s="368">
        <v>2024</v>
      </c>
      <c r="H166" s="368" t="s">
        <v>1744</v>
      </c>
      <c r="I166" s="368" t="s">
        <v>853</v>
      </c>
      <c r="J166" s="368" t="s">
        <v>1304</v>
      </c>
      <c r="K166" s="368">
        <v>4</v>
      </c>
      <c r="L166" s="369" t="s">
        <v>37962</v>
      </c>
      <c r="M166" s="370">
        <v>3830000</v>
      </c>
      <c r="N166" s="368" t="s">
        <v>37959</v>
      </c>
      <c r="O166" s="368" t="s">
        <v>37960</v>
      </c>
      <c r="P166" s="368" t="s">
        <v>855</v>
      </c>
      <c r="Q166" s="368" t="s">
        <v>37963</v>
      </c>
    </row>
    <row r="167" spans="1:17" x14ac:dyDescent="0.25">
      <c r="A167" s="368">
        <v>145</v>
      </c>
      <c r="B167" s="368">
        <v>5</v>
      </c>
      <c r="C167" s="368" t="s">
        <v>2616</v>
      </c>
      <c r="D167" s="368" t="s">
        <v>871</v>
      </c>
      <c r="E167" s="368">
        <v>46</v>
      </c>
      <c r="F167" s="368">
        <v>518</v>
      </c>
      <c r="G167" s="368">
        <v>2024</v>
      </c>
      <c r="H167" s="368" t="s">
        <v>1744</v>
      </c>
      <c r="I167" s="368" t="s">
        <v>853</v>
      </c>
      <c r="J167" s="368" t="s">
        <v>1304</v>
      </c>
      <c r="K167" s="368">
        <v>5</v>
      </c>
      <c r="L167" s="369" t="s">
        <v>37964</v>
      </c>
      <c r="M167" s="370">
        <v>3073439</v>
      </c>
      <c r="N167" s="368" t="s">
        <v>37965</v>
      </c>
      <c r="O167" s="368" t="s">
        <v>37966</v>
      </c>
      <c r="P167" s="368" t="s">
        <v>855</v>
      </c>
      <c r="Q167" s="368" t="s">
        <v>37967</v>
      </c>
    </row>
    <row r="168" spans="1:17" x14ac:dyDescent="0.25">
      <c r="A168" s="368">
        <v>145</v>
      </c>
      <c r="B168" s="368">
        <v>6</v>
      </c>
      <c r="C168" s="368" t="s">
        <v>2617</v>
      </c>
      <c r="D168" s="368" t="s">
        <v>871</v>
      </c>
      <c r="E168" s="368">
        <v>46</v>
      </c>
      <c r="F168" s="368">
        <v>519</v>
      </c>
      <c r="G168" s="368">
        <v>2024</v>
      </c>
      <c r="H168" s="368" t="s">
        <v>1744</v>
      </c>
      <c r="I168" s="368" t="s">
        <v>853</v>
      </c>
      <c r="J168" s="368" t="s">
        <v>1304</v>
      </c>
      <c r="K168" s="368">
        <v>6</v>
      </c>
      <c r="L168" s="369" t="s">
        <v>37968</v>
      </c>
      <c r="M168" s="370">
        <v>2637640</v>
      </c>
      <c r="N168" s="368" t="s">
        <v>871</v>
      </c>
      <c r="O168" s="368" t="s">
        <v>37969</v>
      </c>
      <c r="P168" s="368" t="s">
        <v>855</v>
      </c>
      <c r="Q168" s="368" t="s">
        <v>37970</v>
      </c>
    </row>
    <row r="169" spans="1:17" x14ac:dyDescent="0.25">
      <c r="A169" s="368">
        <v>145</v>
      </c>
      <c r="B169" s="368">
        <v>7</v>
      </c>
      <c r="C169" s="368" t="s">
        <v>2618</v>
      </c>
      <c r="D169" s="368" t="s">
        <v>871</v>
      </c>
      <c r="E169" s="368">
        <v>46</v>
      </c>
      <c r="F169" s="368">
        <v>520</v>
      </c>
      <c r="G169" s="368">
        <v>2024</v>
      </c>
      <c r="H169" s="368" t="s">
        <v>1744</v>
      </c>
      <c r="I169" s="368" t="s">
        <v>853</v>
      </c>
      <c r="J169" s="368" t="s">
        <v>1304</v>
      </c>
      <c r="K169" s="368">
        <v>7</v>
      </c>
      <c r="L169" s="369" t="s">
        <v>37971</v>
      </c>
      <c r="M169" s="370">
        <v>2528195</v>
      </c>
      <c r="N169" s="368" t="s">
        <v>37959</v>
      </c>
      <c r="O169" s="368" t="s">
        <v>37953</v>
      </c>
      <c r="P169" s="368" t="s">
        <v>855</v>
      </c>
      <c r="Q169" s="368" t="s">
        <v>37972</v>
      </c>
    </row>
    <row r="170" spans="1:17" x14ac:dyDescent="0.25">
      <c r="A170" s="368">
        <v>145</v>
      </c>
      <c r="B170" s="368">
        <v>8</v>
      </c>
      <c r="C170" s="368" t="s">
        <v>2619</v>
      </c>
      <c r="D170" s="368" t="s">
        <v>871</v>
      </c>
      <c r="E170" s="368">
        <v>46</v>
      </c>
      <c r="F170" s="368">
        <v>521</v>
      </c>
      <c r="G170" s="368">
        <v>2024</v>
      </c>
      <c r="H170" s="368" t="s">
        <v>1744</v>
      </c>
      <c r="I170" s="368" t="s">
        <v>853</v>
      </c>
      <c r="J170" s="368" t="s">
        <v>1304</v>
      </c>
      <c r="K170" s="368">
        <v>8</v>
      </c>
      <c r="L170" s="369" t="s">
        <v>37962</v>
      </c>
      <c r="M170" s="370">
        <v>1990000</v>
      </c>
      <c r="N170" s="368" t="s">
        <v>871</v>
      </c>
      <c r="O170" s="368" t="s">
        <v>37969</v>
      </c>
      <c r="P170" s="368" t="s">
        <v>855</v>
      </c>
      <c r="Q170" s="368" t="s">
        <v>37973</v>
      </c>
    </row>
    <row r="171" spans="1:17" x14ac:dyDescent="0.25">
      <c r="A171" s="368">
        <v>145</v>
      </c>
      <c r="B171" s="368">
        <v>9</v>
      </c>
      <c r="C171" s="368" t="s">
        <v>2620</v>
      </c>
      <c r="D171" s="368" t="s">
        <v>871</v>
      </c>
      <c r="E171" s="368">
        <v>46</v>
      </c>
      <c r="F171" s="368">
        <v>522</v>
      </c>
      <c r="G171" s="368">
        <v>2024</v>
      </c>
      <c r="H171" s="368" t="s">
        <v>1744</v>
      </c>
      <c r="I171" s="368" t="s">
        <v>853</v>
      </c>
      <c r="J171" s="368" t="s">
        <v>1304</v>
      </c>
      <c r="K171" s="368">
        <v>9</v>
      </c>
      <c r="L171" s="369" t="s">
        <v>37974</v>
      </c>
      <c r="M171" s="370">
        <v>1074000</v>
      </c>
      <c r="N171" s="368" t="s">
        <v>37959</v>
      </c>
      <c r="O171" s="368" t="s">
        <v>37953</v>
      </c>
      <c r="P171" s="368" t="s">
        <v>855</v>
      </c>
      <c r="Q171" s="368" t="s">
        <v>37975</v>
      </c>
    </row>
    <row r="172" spans="1:17" x14ac:dyDescent="0.25">
      <c r="A172" s="368">
        <v>145</v>
      </c>
      <c r="B172" s="368">
        <v>10</v>
      </c>
      <c r="C172" s="368" t="s">
        <v>2621</v>
      </c>
      <c r="D172" s="368" t="s">
        <v>871</v>
      </c>
      <c r="E172" s="368">
        <v>46</v>
      </c>
      <c r="F172" s="368">
        <v>523</v>
      </c>
      <c r="G172" s="368">
        <v>2024</v>
      </c>
      <c r="H172" s="368" t="s">
        <v>1744</v>
      </c>
      <c r="I172" s="368" t="s">
        <v>853</v>
      </c>
      <c r="J172" s="368" t="s">
        <v>1304</v>
      </c>
      <c r="K172" s="368">
        <v>10</v>
      </c>
      <c r="L172" s="369" t="s">
        <v>37976</v>
      </c>
      <c r="M172" s="370">
        <v>1296456</v>
      </c>
      <c r="N172" s="368" t="s">
        <v>871</v>
      </c>
      <c r="O172" s="368" t="s">
        <v>37977</v>
      </c>
      <c r="P172" s="368" t="s">
        <v>855</v>
      </c>
      <c r="Q172" s="368" t="s">
        <v>37978</v>
      </c>
    </row>
    <row r="173" spans="1:17" x14ac:dyDescent="0.25">
      <c r="A173" s="368">
        <v>145</v>
      </c>
      <c r="B173" s="368">
        <v>11</v>
      </c>
      <c r="C173" s="368" t="s">
        <v>2622</v>
      </c>
      <c r="D173" s="368" t="s">
        <v>871</v>
      </c>
      <c r="E173" s="368">
        <v>46</v>
      </c>
      <c r="F173" s="368">
        <v>524</v>
      </c>
      <c r="G173" s="368">
        <v>2024</v>
      </c>
      <c r="H173" s="368" t="s">
        <v>1744</v>
      </c>
      <c r="I173" s="368" t="s">
        <v>853</v>
      </c>
      <c r="J173" s="368" t="s">
        <v>1304</v>
      </c>
      <c r="K173" s="368">
        <v>11</v>
      </c>
      <c r="L173" s="369" t="s">
        <v>37979</v>
      </c>
      <c r="M173" s="370">
        <v>1300000</v>
      </c>
      <c r="N173" s="368" t="s">
        <v>871</v>
      </c>
      <c r="O173" s="368" t="s">
        <v>37977</v>
      </c>
      <c r="P173" s="368" t="s">
        <v>855</v>
      </c>
      <c r="Q173" s="368" t="s">
        <v>37980</v>
      </c>
    </row>
    <row r="174" spans="1:17" x14ac:dyDescent="0.25">
      <c r="A174" s="368">
        <v>145</v>
      </c>
      <c r="B174" s="368">
        <v>12</v>
      </c>
      <c r="C174" s="368" t="s">
        <v>2623</v>
      </c>
      <c r="D174" s="368" t="s">
        <v>871</v>
      </c>
      <c r="E174" s="368">
        <v>46</v>
      </c>
      <c r="F174" s="368">
        <v>525</v>
      </c>
      <c r="G174" s="368">
        <v>2024</v>
      </c>
      <c r="H174" s="368" t="s">
        <v>1744</v>
      </c>
      <c r="I174" s="368" t="s">
        <v>853</v>
      </c>
      <c r="J174" s="368" t="s">
        <v>1304</v>
      </c>
      <c r="K174" s="368">
        <v>12</v>
      </c>
      <c r="L174" s="369" t="s">
        <v>37981</v>
      </c>
      <c r="M174" s="370">
        <v>1192500</v>
      </c>
      <c r="N174" s="368" t="s">
        <v>871</v>
      </c>
      <c r="O174" s="368" t="s">
        <v>37977</v>
      </c>
      <c r="P174" s="368" t="s">
        <v>855</v>
      </c>
      <c r="Q174" s="368" t="s">
        <v>37982</v>
      </c>
    </row>
    <row r="175" spans="1:17" x14ac:dyDescent="0.25">
      <c r="A175" s="368">
        <v>145</v>
      </c>
      <c r="B175" s="368">
        <v>13</v>
      </c>
      <c r="C175" s="368" t="s">
        <v>2624</v>
      </c>
      <c r="D175" s="368" t="s">
        <v>871</v>
      </c>
      <c r="E175" s="368">
        <v>46</v>
      </c>
      <c r="F175" s="368">
        <v>526</v>
      </c>
      <c r="G175" s="368">
        <v>2024</v>
      </c>
      <c r="H175" s="368" t="s">
        <v>1744</v>
      </c>
      <c r="I175" s="368" t="s">
        <v>853</v>
      </c>
      <c r="J175" s="368" t="s">
        <v>1304</v>
      </c>
      <c r="K175" s="368">
        <v>13</v>
      </c>
      <c r="L175" s="369" t="s">
        <v>37983</v>
      </c>
      <c r="M175" s="370">
        <v>2217150</v>
      </c>
      <c r="N175" s="368" t="s">
        <v>871</v>
      </c>
      <c r="O175" s="368" t="s">
        <v>37977</v>
      </c>
      <c r="P175" s="368" t="s">
        <v>855</v>
      </c>
      <c r="Q175" s="368" t="s">
        <v>37984</v>
      </c>
    </row>
    <row r="176" spans="1:17" x14ac:dyDescent="0.25">
      <c r="A176" s="368">
        <v>145</v>
      </c>
      <c r="B176" s="368">
        <v>14</v>
      </c>
      <c r="C176" s="368" t="s">
        <v>2625</v>
      </c>
      <c r="D176" s="368" t="s">
        <v>871</v>
      </c>
      <c r="E176" s="368">
        <v>46</v>
      </c>
      <c r="F176" s="368">
        <v>527</v>
      </c>
      <c r="G176" s="368">
        <v>2024</v>
      </c>
      <c r="H176" s="368" t="s">
        <v>1744</v>
      </c>
      <c r="I176" s="368" t="s">
        <v>853</v>
      </c>
      <c r="J176" s="368" t="s">
        <v>1304</v>
      </c>
      <c r="K176" s="368">
        <v>14</v>
      </c>
      <c r="L176" s="369" t="s">
        <v>37985</v>
      </c>
      <c r="M176" s="370">
        <v>7230000</v>
      </c>
      <c r="N176" s="368" t="s">
        <v>871</v>
      </c>
      <c r="O176" s="368" t="s">
        <v>37953</v>
      </c>
      <c r="P176" s="368" t="s">
        <v>855</v>
      </c>
      <c r="Q176" s="368" t="s">
        <v>37986</v>
      </c>
    </row>
    <row r="177" spans="1:17" x14ac:dyDescent="0.25">
      <c r="A177" s="368">
        <v>145</v>
      </c>
      <c r="B177" s="368">
        <v>15</v>
      </c>
      <c r="C177" s="368" t="s">
        <v>2626</v>
      </c>
      <c r="D177" s="368" t="s">
        <v>871</v>
      </c>
      <c r="E177" s="368">
        <v>46</v>
      </c>
      <c r="F177" s="368">
        <v>528</v>
      </c>
      <c r="G177" s="368">
        <v>2024</v>
      </c>
      <c r="H177" s="368" t="s">
        <v>1744</v>
      </c>
      <c r="I177" s="368" t="s">
        <v>853</v>
      </c>
      <c r="J177" s="368" t="s">
        <v>1304</v>
      </c>
      <c r="K177" s="368">
        <v>15</v>
      </c>
      <c r="L177" s="369" t="s">
        <v>37792</v>
      </c>
      <c r="M177" s="370">
        <v>1240000</v>
      </c>
      <c r="N177" s="368" t="s">
        <v>871</v>
      </c>
      <c r="O177" s="368" t="s">
        <v>37953</v>
      </c>
      <c r="P177" s="368" t="s">
        <v>855</v>
      </c>
      <c r="Q177" s="368" t="s">
        <v>37987</v>
      </c>
    </row>
    <row r="178" spans="1:17" x14ac:dyDescent="0.25">
      <c r="A178" s="368">
        <v>145</v>
      </c>
      <c r="B178" s="368">
        <v>16</v>
      </c>
      <c r="C178" s="368" t="s">
        <v>2627</v>
      </c>
      <c r="D178" s="368" t="s">
        <v>871</v>
      </c>
      <c r="E178" s="368">
        <v>46</v>
      </c>
      <c r="F178" s="368">
        <v>529</v>
      </c>
      <c r="G178" s="368">
        <v>2024</v>
      </c>
      <c r="H178" s="368" t="s">
        <v>1744</v>
      </c>
      <c r="I178" s="368" t="s">
        <v>853</v>
      </c>
      <c r="J178" s="368" t="s">
        <v>1304</v>
      </c>
      <c r="K178" s="368">
        <v>16</v>
      </c>
      <c r="L178" s="369" t="s">
        <v>37988</v>
      </c>
      <c r="M178" s="370">
        <v>11000000</v>
      </c>
      <c r="N178" s="368" t="s">
        <v>871</v>
      </c>
      <c r="O178" s="368" t="s">
        <v>37977</v>
      </c>
      <c r="P178" s="368" t="s">
        <v>855</v>
      </c>
      <c r="Q178" s="368" t="s">
        <v>37989</v>
      </c>
    </row>
    <row r="179" spans="1:17" x14ac:dyDescent="0.25">
      <c r="A179" s="368">
        <v>145</v>
      </c>
      <c r="B179" s="368">
        <v>17</v>
      </c>
      <c r="C179" s="368" t="s">
        <v>2628</v>
      </c>
      <c r="D179" s="368" t="s">
        <v>871</v>
      </c>
      <c r="E179" s="368">
        <v>46</v>
      </c>
      <c r="F179" s="368">
        <v>494</v>
      </c>
      <c r="G179" s="368">
        <v>2023</v>
      </c>
      <c r="H179" s="368" t="s">
        <v>1744</v>
      </c>
      <c r="I179" s="368" t="s">
        <v>855</v>
      </c>
      <c r="J179" s="368" t="s">
        <v>1304</v>
      </c>
      <c r="K179" s="368">
        <v>1</v>
      </c>
      <c r="L179" s="369" t="s">
        <v>37424</v>
      </c>
      <c r="M179" s="370">
        <v>5540500</v>
      </c>
      <c r="N179" s="368" t="s">
        <v>1744</v>
      </c>
      <c r="O179" s="368" t="s">
        <v>37158</v>
      </c>
      <c r="P179" s="368" t="s">
        <v>37425</v>
      </c>
      <c r="Q179" s="368" t="s">
        <v>37426</v>
      </c>
    </row>
    <row r="180" spans="1:17" x14ac:dyDescent="0.25">
      <c r="A180" s="353">
        <v>145</v>
      </c>
      <c r="B180" s="353">
        <v>18</v>
      </c>
      <c r="C180" s="368" t="s">
        <v>2629</v>
      </c>
      <c r="D180" s="354" t="s">
        <v>871</v>
      </c>
      <c r="E180" s="353">
        <v>46</v>
      </c>
      <c r="F180" s="353">
        <v>495</v>
      </c>
      <c r="G180" s="353">
        <v>2023</v>
      </c>
      <c r="H180" s="353" t="s">
        <v>1744</v>
      </c>
      <c r="I180" s="353" t="s">
        <v>855</v>
      </c>
      <c r="J180" s="353" t="s">
        <v>1304</v>
      </c>
      <c r="K180" s="353">
        <v>2</v>
      </c>
      <c r="L180" s="353" t="s">
        <v>37427</v>
      </c>
      <c r="M180" s="354">
        <v>4380000</v>
      </c>
      <c r="N180" s="353" t="s">
        <v>1744</v>
      </c>
      <c r="O180" s="353" t="s">
        <v>37158</v>
      </c>
      <c r="P180" s="353" t="s">
        <v>37425</v>
      </c>
      <c r="Q180" s="353" t="s">
        <v>37428</v>
      </c>
    </row>
    <row r="181" spans="1:17" x14ac:dyDescent="0.25">
      <c r="A181" s="353">
        <v>145</v>
      </c>
      <c r="B181" s="353">
        <v>19</v>
      </c>
      <c r="C181" s="368" t="s">
        <v>2630</v>
      </c>
      <c r="D181" s="354" t="s">
        <v>871</v>
      </c>
      <c r="E181" s="353">
        <v>46</v>
      </c>
      <c r="F181" s="353">
        <v>496</v>
      </c>
      <c r="G181" s="353">
        <v>2023</v>
      </c>
      <c r="H181" s="353" t="s">
        <v>1744</v>
      </c>
      <c r="I181" s="353" t="s">
        <v>855</v>
      </c>
      <c r="J181" s="353" t="s">
        <v>1304</v>
      </c>
      <c r="K181" s="353">
        <v>3</v>
      </c>
      <c r="L181" s="353" t="s">
        <v>37429</v>
      </c>
      <c r="M181" s="354">
        <v>5615000</v>
      </c>
      <c r="N181" s="353" t="s">
        <v>1744</v>
      </c>
      <c r="O181" s="353" t="s">
        <v>37158</v>
      </c>
      <c r="P181" s="353" t="s">
        <v>37425</v>
      </c>
      <c r="Q181" s="353" t="s">
        <v>37430</v>
      </c>
    </row>
    <row r="182" spans="1:17" x14ac:dyDescent="0.25">
      <c r="A182" s="353">
        <v>145</v>
      </c>
      <c r="B182" s="353">
        <v>20</v>
      </c>
      <c r="C182" s="368" t="s">
        <v>2631</v>
      </c>
      <c r="D182" s="354" t="s">
        <v>871</v>
      </c>
      <c r="E182" s="353">
        <v>46</v>
      </c>
      <c r="F182" s="353">
        <v>497</v>
      </c>
      <c r="G182" s="353">
        <v>2023</v>
      </c>
      <c r="H182" s="353" t="s">
        <v>1744</v>
      </c>
      <c r="I182" s="353" t="s">
        <v>855</v>
      </c>
      <c r="J182" s="353" t="s">
        <v>1304</v>
      </c>
      <c r="K182" s="353">
        <v>4</v>
      </c>
      <c r="L182" s="353" t="s">
        <v>37424</v>
      </c>
      <c r="M182" s="354">
        <v>1277970</v>
      </c>
      <c r="N182" s="353" t="s">
        <v>1744</v>
      </c>
      <c r="O182" s="353" t="s">
        <v>37158</v>
      </c>
      <c r="P182" s="353" t="s">
        <v>37425</v>
      </c>
      <c r="Q182" s="353" t="s">
        <v>37431</v>
      </c>
    </row>
    <row r="183" spans="1:17" x14ac:dyDescent="0.25">
      <c r="A183" s="353">
        <v>145</v>
      </c>
      <c r="B183" s="353">
        <v>21</v>
      </c>
      <c r="C183" s="368" t="s">
        <v>2632</v>
      </c>
      <c r="D183" s="354" t="s">
        <v>871</v>
      </c>
      <c r="E183" s="353">
        <v>46</v>
      </c>
      <c r="F183" s="353">
        <v>498</v>
      </c>
      <c r="G183" s="353">
        <v>2023</v>
      </c>
      <c r="H183" s="353" t="s">
        <v>1744</v>
      </c>
      <c r="I183" s="353" t="s">
        <v>855</v>
      </c>
      <c r="J183" s="353" t="s">
        <v>1304</v>
      </c>
      <c r="K183" s="353">
        <v>5</v>
      </c>
      <c r="L183" s="353" t="s">
        <v>37429</v>
      </c>
      <c r="M183" s="354">
        <v>1549536</v>
      </c>
      <c r="N183" s="353" t="s">
        <v>1744</v>
      </c>
      <c r="O183" s="353" t="s">
        <v>37158</v>
      </c>
      <c r="P183" s="353" t="s">
        <v>37425</v>
      </c>
      <c r="Q183" s="353" t="s">
        <v>37432</v>
      </c>
    </row>
    <row r="184" spans="1:17" x14ac:dyDescent="0.25">
      <c r="A184" s="353">
        <v>145</v>
      </c>
      <c r="B184" s="353">
        <v>22</v>
      </c>
      <c r="C184" s="368" t="s">
        <v>37990</v>
      </c>
      <c r="D184" s="354" t="s">
        <v>871</v>
      </c>
      <c r="E184" s="353">
        <v>46</v>
      </c>
      <c r="F184" s="353">
        <v>499</v>
      </c>
      <c r="G184" s="353">
        <v>2023</v>
      </c>
      <c r="H184" s="353" t="s">
        <v>1744</v>
      </c>
      <c r="I184" s="353" t="s">
        <v>855</v>
      </c>
      <c r="J184" s="353" t="s">
        <v>1304</v>
      </c>
      <c r="K184" s="353">
        <v>6</v>
      </c>
      <c r="L184" s="353" t="s">
        <v>37433</v>
      </c>
      <c r="M184" s="354">
        <v>1491054</v>
      </c>
      <c r="N184" s="353" t="s">
        <v>1744</v>
      </c>
      <c r="O184" s="353" t="s">
        <v>37158</v>
      </c>
      <c r="P184" s="353" t="s">
        <v>37425</v>
      </c>
      <c r="Q184" s="353" t="s">
        <v>37434</v>
      </c>
    </row>
    <row r="185" spans="1:17" x14ac:dyDescent="0.25">
      <c r="A185" s="353">
        <v>145</v>
      </c>
      <c r="B185" s="353">
        <v>23</v>
      </c>
      <c r="C185" s="368" t="s">
        <v>37991</v>
      </c>
      <c r="D185" s="354" t="s">
        <v>871</v>
      </c>
      <c r="E185" s="353">
        <v>46</v>
      </c>
      <c r="F185" s="353">
        <v>500</v>
      </c>
      <c r="G185" s="353">
        <v>2023</v>
      </c>
      <c r="H185" s="353" t="s">
        <v>1744</v>
      </c>
      <c r="I185" s="353" t="s">
        <v>855</v>
      </c>
      <c r="J185" s="353" t="s">
        <v>1304</v>
      </c>
      <c r="K185" s="353">
        <v>7</v>
      </c>
      <c r="L185" s="353" t="s">
        <v>37433</v>
      </c>
      <c r="M185" s="354">
        <v>1951215</v>
      </c>
      <c r="N185" s="353" t="s">
        <v>1744</v>
      </c>
      <c r="O185" s="353" t="s">
        <v>37158</v>
      </c>
      <c r="P185" s="353" t="s">
        <v>37425</v>
      </c>
      <c r="Q185" s="353" t="s">
        <v>37435</v>
      </c>
    </row>
    <row r="186" spans="1:17" x14ac:dyDescent="0.25">
      <c r="A186" s="353">
        <v>145</v>
      </c>
      <c r="B186" s="353">
        <v>24</v>
      </c>
      <c r="C186" s="368" t="s">
        <v>37992</v>
      </c>
      <c r="D186" s="354" t="s">
        <v>871</v>
      </c>
      <c r="E186" s="353">
        <v>46</v>
      </c>
      <c r="F186" s="353">
        <v>501</v>
      </c>
      <c r="G186" s="353">
        <v>2023</v>
      </c>
      <c r="H186" s="353" t="s">
        <v>1744</v>
      </c>
      <c r="I186" s="353" t="s">
        <v>855</v>
      </c>
      <c r="J186" s="353" t="s">
        <v>1304</v>
      </c>
      <c r="K186" s="353">
        <v>8</v>
      </c>
      <c r="L186" s="353" t="s">
        <v>37436</v>
      </c>
      <c r="M186" s="354">
        <v>1573856</v>
      </c>
      <c r="N186" s="353" t="s">
        <v>1744</v>
      </c>
      <c r="O186" s="353" t="s">
        <v>37158</v>
      </c>
      <c r="P186" s="353" t="s">
        <v>37425</v>
      </c>
      <c r="Q186" s="353" t="s">
        <v>37437</v>
      </c>
    </row>
    <row r="187" spans="1:17" x14ac:dyDescent="0.25">
      <c r="A187" s="353">
        <v>145</v>
      </c>
      <c r="B187" s="353">
        <v>25</v>
      </c>
      <c r="C187" s="368" t="s">
        <v>37993</v>
      </c>
      <c r="D187" s="354" t="s">
        <v>871</v>
      </c>
      <c r="E187" s="353">
        <v>46</v>
      </c>
      <c r="F187" s="353">
        <v>462</v>
      </c>
      <c r="G187" s="353">
        <v>2022</v>
      </c>
      <c r="H187" s="353" t="s">
        <v>1744</v>
      </c>
      <c r="I187" s="353" t="s">
        <v>853</v>
      </c>
      <c r="J187" s="353" t="s">
        <v>1304</v>
      </c>
      <c r="K187" s="353">
        <v>1</v>
      </c>
      <c r="L187" s="353">
        <v>44769</v>
      </c>
      <c r="M187" s="354">
        <v>2030000</v>
      </c>
      <c r="N187" s="353" t="s">
        <v>37438</v>
      </c>
      <c r="O187" s="353" t="s">
        <v>37158</v>
      </c>
      <c r="P187" s="353" t="s">
        <v>855</v>
      </c>
      <c r="Q187" s="353" t="s">
        <v>37439</v>
      </c>
    </row>
    <row r="188" spans="1:17" x14ac:dyDescent="0.25">
      <c r="A188" s="353">
        <v>145</v>
      </c>
      <c r="B188" s="353">
        <v>26</v>
      </c>
      <c r="C188" s="368" t="s">
        <v>37994</v>
      </c>
      <c r="D188" s="354" t="s">
        <v>871</v>
      </c>
      <c r="E188" s="353">
        <v>46</v>
      </c>
      <c r="F188" s="353">
        <v>463</v>
      </c>
      <c r="G188" s="353">
        <v>2022</v>
      </c>
      <c r="H188" s="353" t="s">
        <v>1744</v>
      </c>
      <c r="I188" s="353" t="s">
        <v>853</v>
      </c>
      <c r="J188" s="353" t="s">
        <v>1304</v>
      </c>
      <c r="K188" s="353">
        <v>2</v>
      </c>
      <c r="L188" s="353">
        <v>44818</v>
      </c>
      <c r="M188" s="354">
        <v>4590000</v>
      </c>
      <c r="N188" s="353" t="s">
        <v>37438</v>
      </c>
      <c r="O188" s="353" t="s">
        <v>37158</v>
      </c>
      <c r="P188" s="353" t="s">
        <v>855</v>
      </c>
      <c r="Q188" s="353" t="s">
        <v>37440</v>
      </c>
    </row>
    <row r="189" spans="1:17" x14ac:dyDescent="0.25">
      <c r="A189" s="353">
        <v>145</v>
      </c>
      <c r="B189" s="353">
        <v>27</v>
      </c>
      <c r="C189" s="368" t="s">
        <v>37995</v>
      </c>
      <c r="D189" s="354" t="s">
        <v>871</v>
      </c>
      <c r="E189" s="353">
        <v>46</v>
      </c>
      <c r="F189" s="353">
        <v>464</v>
      </c>
      <c r="G189" s="353">
        <v>2022</v>
      </c>
      <c r="H189" s="353" t="s">
        <v>1744</v>
      </c>
      <c r="I189" s="353" t="s">
        <v>853</v>
      </c>
      <c r="J189" s="353" t="s">
        <v>1304</v>
      </c>
      <c r="K189" s="353">
        <v>3</v>
      </c>
      <c r="L189" s="353">
        <v>44818</v>
      </c>
      <c r="M189" s="354">
        <v>4500000</v>
      </c>
      <c r="N189" s="353" t="s">
        <v>37438</v>
      </c>
      <c r="O189" s="353" t="s">
        <v>37158</v>
      </c>
      <c r="P189" s="353" t="s">
        <v>855</v>
      </c>
      <c r="Q189" s="353" t="s">
        <v>37441</v>
      </c>
    </row>
    <row r="190" spans="1:17" x14ac:dyDescent="0.25">
      <c r="A190" s="353">
        <v>145</v>
      </c>
      <c r="B190" s="353">
        <v>28</v>
      </c>
      <c r="C190" s="368" t="s">
        <v>37996</v>
      </c>
      <c r="D190" s="354" t="s">
        <v>871</v>
      </c>
      <c r="E190" s="353">
        <v>46</v>
      </c>
      <c r="F190" s="353">
        <v>465</v>
      </c>
      <c r="G190" s="353">
        <v>2022</v>
      </c>
      <c r="H190" s="353" t="s">
        <v>1744</v>
      </c>
      <c r="I190" s="353" t="s">
        <v>853</v>
      </c>
      <c r="J190" s="353" t="s">
        <v>1304</v>
      </c>
      <c r="K190" s="353">
        <v>4</v>
      </c>
      <c r="L190" s="353">
        <v>44860</v>
      </c>
      <c r="M190" s="354">
        <v>2330000</v>
      </c>
      <c r="N190" s="353" t="s">
        <v>37438</v>
      </c>
      <c r="O190" s="353" t="s">
        <v>37158</v>
      </c>
      <c r="P190" s="353" t="s">
        <v>855</v>
      </c>
      <c r="Q190" s="353" t="s">
        <v>37442</v>
      </c>
    </row>
    <row r="191" spans="1:17" x14ac:dyDescent="0.25">
      <c r="A191" s="353">
        <v>145</v>
      </c>
      <c r="B191" s="353">
        <v>29</v>
      </c>
      <c r="C191" s="368" t="s">
        <v>37997</v>
      </c>
      <c r="D191" s="354" t="s">
        <v>871</v>
      </c>
      <c r="E191" s="353">
        <v>46</v>
      </c>
      <c r="F191" s="353">
        <v>466</v>
      </c>
      <c r="G191" s="353">
        <v>2022</v>
      </c>
      <c r="H191" s="353" t="s">
        <v>1744</v>
      </c>
      <c r="I191" s="353" t="s">
        <v>853</v>
      </c>
      <c r="J191" s="353" t="s">
        <v>1304</v>
      </c>
      <c r="K191" s="353">
        <v>5</v>
      </c>
      <c r="L191" s="353">
        <v>44874</v>
      </c>
      <c r="M191" s="354">
        <v>3275000</v>
      </c>
      <c r="N191" s="353" t="s">
        <v>37438</v>
      </c>
      <c r="O191" s="353" t="s">
        <v>37158</v>
      </c>
      <c r="P191" s="353" t="s">
        <v>855</v>
      </c>
      <c r="Q191" s="353" t="s">
        <v>37443</v>
      </c>
    </row>
    <row r="192" spans="1:17" x14ac:dyDescent="0.25">
      <c r="A192" s="353">
        <v>145</v>
      </c>
      <c r="B192" s="353">
        <v>30</v>
      </c>
      <c r="C192" s="368" t="s">
        <v>37998</v>
      </c>
      <c r="D192" s="354" t="s">
        <v>871</v>
      </c>
      <c r="E192" s="353">
        <v>46</v>
      </c>
      <c r="F192" s="353">
        <v>467</v>
      </c>
      <c r="G192" s="353">
        <v>2022</v>
      </c>
      <c r="H192" s="353" t="s">
        <v>1744</v>
      </c>
      <c r="I192" s="353" t="s">
        <v>853</v>
      </c>
      <c r="J192" s="353" t="s">
        <v>1304</v>
      </c>
      <c r="K192" s="353">
        <v>6</v>
      </c>
      <c r="L192" s="353">
        <v>44874</v>
      </c>
      <c r="M192" s="354">
        <v>2200000</v>
      </c>
      <c r="O192" s="353" t="s">
        <v>37438</v>
      </c>
      <c r="P192" s="353" t="s">
        <v>37158</v>
      </c>
      <c r="Q192" s="353" t="s">
        <v>37444</v>
      </c>
    </row>
    <row r="193" spans="1:17" x14ac:dyDescent="0.25">
      <c r="A193" s="353">
        <v>145</v>
      </c>
      <c r="B193" s="353">
        <v>31</v>
      </c>
      <c r="C193" s="368" t="s">
        <v>37999</v>
      </c>
      <c r="D193" s="354" t="s">
        <v>871</v>
      </c>
      <c r="E193" s="353">
        <v>46</v>
      </c>
      <c r="F193" s="353">
        <v>468</v>
      </c>
      <c r="G193" s="353">
        <v>2022</v>
      </c>
      <c r="H193" s="353" t="s">
        <v>1744</v>
      </c>
      <c r="I193" s="353" t="s">
        <v>853</v>
      </c>
      <c r="J193" s="353" t="s">
        <v>1304</v>
      </c>
      <c r="K193" s="353">
        <v>7</v>
      </c>
      <c r="L193" s="353">
        <v>44665</v>
      </c>
      <c r="M193" s="354">
        <v>10000000</v>
      </c>
      <c r="N193" s="353" t="s">
        <v>37438</v>
      </c>
      <c r="O193" s="353" t="s">
        <v>37158</v>
      </c>
      <c r="P193" s="353" t="s">
        <v>855</v>
      </c>
      <c r="Q193" s="353" t="s">
        <v>37445</v>
      </c>
    </row>
    <row r="194" spans="1:17" x14ac:dyDescent="0.25">
      <c r="A194" s="353">
        <v>145</v>
      </c>
      <c r="B194" s="353">
        <v>32</v>
      </c>
      <c r="C194" s="368" t="s">
        <v>38000</v>
      </c>
      <c r="D194" s="354" t="s">
        <v>871</v>
      </c>
      <c r="E194" s="353">
        <v>46</v>
      </c>
      <c r="F194" s="353">
        <v>469</v>
      </c>
      <c r="G194" s="353">
        <v>2022</v>
      </c>
      <c r="H194" s="353" t="s">
        <v>1744</v>
      </c>
      <c r="I194" s="353" t="s">
        <v>853</v>
      </c>
      <c r="J194" s="353" t="s">
        <v>1304</v>
      </c>
      <c r="K194" s="353">
        <v>8</v>
      </c>
      <c r="L194" s="353">
        <v>44683</v>
      </c>
      <c r="M194" s="354">
        <v>13000000</v>
      </c>
      <c r="N194" s="353" t="s">
        <v>37438</v>
      </c>
      <c r="O194" s="353" t="s">
        <v>37158</v>
      </c>
      <c r="P194" s="353" t="s">
        <v>855</v>
      </c>
      <c r="Q194" s="353" t="s">
        <v>37446</v>
      </c>
    </row>
    <row r="195" spans="1:17" x14ac:dyDescent="0.25">
      <c r="A195" s="353">
        <v>145</v>
      </c>
      <c r="B195" s="353">
        <v>33</v>
      </c>
      <c r="C195" s="368" t="s">
        <v>38001</v>
      </c>
      <c r="D195" s="354" t="s">
        <v>871</v>
      </c>
      <c r="E195" s="353">
        <v>46</v>
      </c>
      <c r="F195" s="353">
        <v>470</v>
      </c>
      <c r="G195" s="353">
        <v>2022</v>
      </c>
      <c r="H195" s="353" t="s">
        <v>1744</v>
      </c>
      <c r="I195" s="353" t="s">
        <v>853</v>
      </c>
      <c r="J195" s="353" t="s">
        <v>1304</v>
      </c>
      <c r="K195" s="353">
        <v>9</v>
      </c>
      <c r="L195" s="353">
        <v>44686</v>
      </c>
      <c r="M195" s="354">
        <v>22000000</v>
      </c>
      <c r="N195" s="353" t="s">
        <v>37438</v>
      </c>
      <c r="O195" s="353" t="s">
        <v>37158</v>
      </c>
      <c r="P195" s="353" t="s">
        <v>855</v>
      </c>
      <c r="Q195" s="353" t="s">
        <v>37447</v>
      </c>
    </row>
    <row r="196" spans="1:17" x14ac:dyDescent="0.25">
      <c r="A196" s="353">
        <v>145</v>
      </c>
      <c r="B196" s="353">
        <v>34</v>
      </c>
      <c r="C196" s="368" t="s">
        <v>38002</v>
      </c>
      <c r="D196" s="354" t="s">
        <v>871</v>
      </c>
      <c r="E196" s="353">
        <v>46</v>
      </c>
      <c r="F196" s="353">
        <v>471</v>
      </c>
      <c r="G196" s="353">
        <v>2022</v>
      </c>
      <c r="H196" s="353" t="s">
        <v>1744</v>
      </c>
      <c r="I196" s="353" t="s">
        <v>853</v>
      </c>
      <c r="J196" s="353" t="s">
        <v>1304</v>
      </c>
      <c r="K196" s="353">
        <v>10</v>
      </c>
      <c r="L196" s="353">
        <v>44732</v>
      </c>
      <c r="M196" s="354">
        <v>10000000</v>
      </c>
      <c r="N196" s="353" t="s">
        <v>37438</v>
      </c>
      <c r="O196" s="353" t="s">
        <v>37158</v>
      </c>
      <c r="P196" s="353" t="s">
        <v>855</v>
      </c>
      <c r="Q196" s="353" t="s">
        <v>37448</v>
      </c>
    </row>
    <row r="197" spans="1:17" x14ac:dyDescent="0.25">
      <c r="A197" s="353">
        <v>145</v>
      </c>
      <c r="B197" s="353">
        <v>35</v>
      </c>
      <c r="C197" s="368" t="s">
        <v>38003</v>
      </c>
      <c r="D197" s="354" t="s">
        <v>871</v>
      </c>
      <c r="E197" s="353">
        <v>46</v>
      </c>
      <c r="F197" s="353">
        <v>472</v>
      </c>
      <c r="G197" s="353">
        <v>2022</v>
      </c>
      <c r="H197" s="353" t="s">
        <v>1744</v>
      </c>
      <c r="I197" s="353" t="s">
        <v>853</v>
      </c>
      <c r="J197" s="353" t="s">
        <v>1304</v>
      </c>
      <c r="K197" s="353">
        <v>11</v>
      </c>
      <c r="L197" s="353">
        <v>44693</v>
      </c>
      <c r="M197" s="354">
        <v>3393424</v>
      </c>
      <c r="N197" s="353" t="s">
        <v>37438</v>
      </c>
      <c r="O197" s="353" t="s">
        <v>37158</v>
      </c>
      <c r="P197" s="353" t="s">
        <v>855</v>
      </c>
      <c r="Q197" s="353" t="s">
        <v>37449</v>
      </c>
    </row>
    <row r="198" spans="1:17" x14ac:dyDescent="0.25">
      <c r="A198" s="353">
        <v>145</v>
      </c>
      <c r="B198" s="353">
        <v>36</v>
      </c>
      <c r="C198" s="368" t="s">
        <v>38004</v>
      </c>
      <c r="D198" s="354" t="s">
        <v>871</v>
      </c>
      <c r="E198" s="353">
        <v>46</v>
      </c>
      <c r="F198" s="353">
        <v>473</v>
      </c>
      <c r="G198" s="353">
        <v>2022</v>
      </c>
      <c r="H198" s="353" t="s">
        <v>1744</v>
      </c>
      <c r="I198" s="353" t="s">
        <v>853</v>
      </c>
      <c r="J198" s="353" t="s">
        <v>1304</v>
      </c>
      <c r="K198" s="353">
        <v>12</v>
      </c>
      <c r="L198" s="353">
        <v>44722</v>
      </c>
      <c r="M198" s="354">
        <v>5000000</v>
      </c>
      <c r="N198" s="353" t="s">
        <v>37438</v>
      </c>
      <c r="O198" s="353" t="s">
        <v>37158</v>
      </c>
      <c r="P198" s="353" t="s">
        <v>855</v>
      </c>
      <c r="Q198" s="353" t="s">
        <v>37450</v>
      </c>
    </row>
    <row r="199" spans="1:17" x14ac:dyDescent="0.25">
      <c r="A199" s="353">
        <v>145</v>
      </c>
      <c r="B199" s="353">
        <v>37</v>
      </c>
      <c r="C199" s="368" t="s">
        <v>38005</v>
      </c>
      <c r="D199" s="354" t="s">
        <v>871</v>
      </c>
      <c r="E199" s="353">
        <v>46</v>
      </c>
      <c r="F199" s="353">
        <v>474</v>
      </c>
      <c r="G199" s="353">
        <v>2022</v>
      </c>
      <c r="H199" s="353" t="s">
        <v>1744</v>
      </c>
      <c r="I199" s="353" t="s">
        <v>853</v>
      </c>
      <c r="J199" s="353" t="s">
        <v>1304</v>
      </c>
      <c r="K199" s="353">
        <v>13</v>
      </c>
      <c r="L199" s="353">
        <v>44742</v>
      </c>
      <c r="M199" s="354">
        <v>2056383</v>
      </c>
      <c r="N199" s="353" t="s">
        <v>37438</v>
      </c>
      <c r="O199" s="353" t="s">
        <v>37158</v>
      </c>
      <c r="P199" s="353" t="s">
        <v>855</v>
      </c>
      <c r="Q199" s="353" t="s">
        <v>37451</v>
      </c>
    </row>
    <row r="200" spans="1:17" x14ac:dyDescent="0.25">
      <c r="A200" s="353">
        <v>145</v>
      </c>
      <c r="B200" s="353">
        <v>38</v>
      </c>
      <c r="C200" s="368" t="s">
        <v>38006</v>
      </c>
      <c r="D200" s="354" t="s">
        <v>871</v>
      </c>
      <c r="E200" s="353">
        <v>46</v>
      </c>
      <c r="F200" s="353">
        <v>475</v>
      </c>
      <c r="G200" s="353">
        <v>2022</v>
      </c>
      <c r="H200" s="353" t="s">
        <v>1744</v>
      </c>
      <c r="I200" s="353" t="s">
        <v>853</v>
      </c>
      <c r="J200" s="353" t="s">
        <v>1304</v>
      </c>
      <c r="K200" s="353">
        <v>14</v>
      </c>
      <c r="L200" s="353">
        <v>44904</v>
      </c>
      <c r="M200" s="354">
        <v>1142304</v>
      </c>
      <c r="N200" s="353" t="s">
        <v>37438</v>
      </c>
      <c r="O200" s="353" t="s">
        <v>37158</v>
      </c>
      <c r="P200" s="353" t="s">
        <v>855</v>
      </c>
      <c r="Q200" s="353" t="s">
        <v>38007</v>
      </c>
    </row>
    <row r="201" spans="1:17" x14ac:dyDescent="0.25">
      <c r="A201" s="353">
        <v>145</v>
      </c>
      <c r="B201" s="353">
        <v>39</v>
      </c>
      <c r="C201" s="368" t="s">
        <v>38008</v>
      </c>
      <c r="D201" s="354" t="s">
        <v>871</v>
      </c>
      <c r="E201" s="353">
        <v>46</v>
      </c>
      <c r="F201" s="353">
        <v>476</v>
      </c>
      <c r="G201" s="353">
        <v>2022</v>
      </c>
      <c r="H201" s="353" t="s">
        <v>1744</v>
      </c>
      <c r="I201" s="353" t="s">
        <v>853</v>
      </c>
      <c r="J201" s="353" t="s">
        <v>1304</v>
      </c>
      <c r="K201" s="353">
        <v>15</v>
      </c>
      <c r="L201" s="353">
        <v>44623</v>
      </c>
      <c r="M201" s="354">
        <v>3850000</v>
      </c>
      <c r="N201" s="353" t="s">
        <v>37438</v>
      </c>
      <c r="O201" s="353" t="s">
        <v>37158</v>
      </c>
      <c r="P201" s="353" t="s">
        <v>855</v>
      </c>
      <c r="Q201" s="353" t="s">
        <v>38009</v>
      </c>
    </row>
    <row r="202" spans="1:17" x14ac:dyDescent="0.25">
      <c r="A202" s="353">
        <v>145</v>
      </c>
      <c r="B202" s="353">
        <v>40</v>
      </c>
      <c r="C202" s="368" t="s">
        <v>38010</v>
      </c>
      <c r="D202" s="354" t="s">
        <v>871</v>
      </c>
      <c r="E202" s="353">
        <v>46</v>
      </c>
      <c r="F202" s="353">
        <v>477</v>
      </c>
      <c r="G202" s="353">
        <v>2022</v>
      </c>
      <c r="H202" s="353" t="s">
        <v>1744</v>
      </c>
      <c r="I202" s="353" t="s">
        <v>853</v>
      </c>
      <c r="J202" s="353" t="s">
        <v>1304</v>
      </c>
      <c r="K202" s="353">
        <v>16</v>
      </c>
      <c r="L202" s="353">
        <v>44882</v>
      </c>
      <c r="M202" s="354">
        <v>1014555</v>
      </c>
      <c r="N202" s="353" t="s">
        <v>37438</v>
      </c>
      <c r="O202" s="353" t="s">
        <v>37158</v>
      </c>
      <c r="P202" s="353" t="s">
        <v>855</v>
      </c>
      <c r="Q202" s="353" t="s">
        <v>38011</v>
      </c>
    </row>
    <row r="203" spans="1:17" x14ac:dyDescent="0.25">
      <c r="A203" s="353">
        <v>145</v>
      </c>
      <c r="B203" s="353">
        <v>41</v>
      </c>
      <c r="C203" s="368" t="s">
        <v>38012</v>
      </c>
      <c r="D203" s="354" t="s">
        <v>871</v>
      </c>
      <c r="E203" s="353">
        <v>46</v>
      </c>
      <c r="F203" s="353">
        <v>478</v>
      </c>
      <c r="G203" s="353">
        <v>2022</v>
      </c>
      <c r="H203" s="353" t="s">
        <v>1744</v>
      </c>
      <c r="I203" s="353" t="s">
        <v>853</v>
      </c>
      <c r="J203" s="353" t="s">
        <v>1304</v>
      </c>
      <c r="K203" s="353">
        <v>17</v>
      </c>
      <c r="L203" s="353">
        <v>44882</v>
      </c>
      <c r="M203" s="354">
        <v>1026840</v>
      </c>
      <c r="N203" s="353" t="s">
        <v>37438</v>
      </c>
      <c r="O203" s="353" t="s">
        <v>37158</v>
      </c>
      <c r="P203" s="353" t="s">
        <v>855</v>
      </c>
      <c r="Q203" s="353" t="s">
        <v>38011</v>
      </c>
    </row>
    <row r="204" spans="1:17" x14ac:dyDescent="0.25">
      <c r="A204" s="353">
        <v>148</v>
      </c>
      <c r="B204" s="353">
        <v>1</v>
      </c>
      <c r="C204" s="368" t="s">
        <v>2633</v>
      </c>
      <c r="D204" s="354" t="s">
        <v>1263</v>
      </c>
      <c r="E204" s="353">
        <v>213</v>
      </c>
      <c r="F204" s="353">
        <v>101</v>
      </c>
      <c r="G204" s="353">
        <v>2024</v>
      </c>
      <c r="H204" s="353" t="s">
        <v>2347</v>
      </c>
      <c r="I204" s="353" t="s">
        <v>161</v>
      </c>
      <c r="J204" s="353" t="s">
        <v>1304</v>
      </c>
      <c r="K204" s="353">
        <v>1</v>
      </c>
      <c r="L204" s="353" t="s">
        <v>38013</v>
      </c>
      <c r="M204" s="354">
        <v>1210000</v>
      </c>
      <c r="N204" s="353" t="s">
        <v>2347</v>
      </c>
      <c r="O204" s="353" t="s">
        <v>38014</v>
      </c>
      <c r="P204" s="353" t="s">
        <v>1173</v>
      </c>
      <c r="Q204" s="353" t="s">
        <v>38015</v>
      </c>
    </row>
    <row r="205" spans="1:17" x14ac:dyDescent="0.25">
      <c r="A205" s="353">
        <v>148</v>
      </c>
      <c r="B205" s="353">
        <v>2</v>
      </c>
      <c r="C205" s="368" t="s">
        <v>2634</v>
      </c>
      <c r="D205" s="354" t="s">
        <v>1263</v>
      </c>
      <c r="E205" s="353">
        <v>213</v>
      </c>
      <c r="F205" s="353">
        <v>102</v>
      </c>
      <c r="G205" s="353">
        <v>2024</v>
      </c>
      <c r="H205" s="353" t="s">
        <v>2347</v>
      </c>
      <c r="I205" s="353" t="s">
        <v>161</v>
      </c>
      <c r="J205" s="353" t="s">
        <v>1304</v>
      </c>
      <c r="K205" s="353">
        <v>2</v>
      </c>
      <c r="L205" s="353" t="s">
        <v>37840</v>
      </c>
      <c r="M205" s="354">
        <v>2247046</v>
      </c>
      <c r="N205" s="353" t="s">
        <v>2347</v>
      </c>
      <c r="O205" s="353" t="s">
        <v>37874</v>
      </c>
      <c r="P205" s="353" t="s">
        <v>1173</v>
      </c>
      <c r="Q205" s="353" t="s">
        <v>38016</v>
      </c>
    </row>
    <row r="206" spans="1:17" x14ac:dyDescent="0.25">
      <c r="A206" s="353">
        <v>148</v>
      </c>
      <c r="B206" s="353">
        <v>3</v>
      </c>
      <c r="C206" s="368" t="s">
        <v>2635</v>
      </c>
      <c r="D206" s="354" t="s">
        <v>1263</v>
      </c>
      <c r="E206" s="353">
        <v>213</v>
      </c>
      <c r="F206" s="353">
        <v>91</v>
      </c>
      <c r="G206" s="353">
        <v>2023</v>
      </c>
      <c r="H206" s="353" t="s">
        <v>2347</v>
      </c>
      <c r="I206" s="353" t="s">
        <v>1173</v>
      </c>
      <c r="J206" s="353" t="s">
        <v>1304</v>
      </c>
      <c r="K206" s="353">
        <v>1</v>
      </c>
      <c r="L206" s="353" t="s">
        <v>37452</v>
      </c>
      <c r="M206" s="354">
        <v>1500000</v>
      </c>
      <c r="N206" s="353" t="s">
        <v>37453</v>
      </c>
      <c r="O206" s="353" t="s">
        <v>1743</v>
      </c>
      <c r="P206" s="353" t="s">
        <v>1173</v>
      </c>
      <c r="Q206" s="353" t="s">
        <v>37454</v>
      </c>
    </row>
    <row r="207" spans="1:17" x14ac:dyDescent="0.25">
      <c r="A207" s="353">
        <v>148</v>
      </c>
      <c r="B207" s="353">
        <v>4</v>
      </c>
      <c r="C207" s="368" t="s">
        <v>2636</v>
      </c>
      <c r="D207" s="354" t="s">
        <v>1263</v>
      </c>
      <c r="E207" s="353">
        <v>213</v>
      </c>
      <c r="F207" s="353">
        <v>86</v>
      </c>
      <c r="G207" s="353">
        <v>2022</v>
      </c>
      <c r="H207" s="353" t="s">
        <v>2347</v>
      </c>
      <c r="I207" s="353" t="s">
        <v>161</v>
      </c>
      <c r="J207" s="353" t="s">
        <v>1304</v>
      </c>
      <c r="K207" s="353">
        <v>1</v>
      </c>
      <c r="L207" s="353">
        <v>44588</v>
      </c>
      <c r="M207" s="354">
        <v>1199015</v>
      </c>
      <c r="N207" s="353" t="s">
        <v>164</v>
      </c>
      <c r="O207" s="353" t="s">
        <v>2278</v>
      </c>
      <c r="P207" s="353" t="s">
        <v>1173</v>
      </c>
      <c r="Q207" s="353" t="s">
        <v>37455</v>
      </c>
    </row>
    <row r="208" spans="1:17" x14ac:dyDescent="0.25">
      <c r="A208" s="353">
        <v>148</v>
      </c>
      <c r="B208" s="353">
        <v>5</v>
      </c>
      <c r="C208" s="368" t="s">
        <v>38017</v>
      </c>
      <c r="D208" s="354" t="s">
        <v>1263</v>
      </c>
      <c r="E208" s="353">
        <v>213</v>
      </c>
      <c r="F208" s="353">
        <v>87</v>
      </c>
      <c r="G208" s="353">
        <v>2022</v>
      </c>
      <c r="H208" s="353" t="s">
        <v>2347</v>
      </c>
      <c r="I208" s="353" t="s">
        <v>161</v>
      </c>
      <c r="J208" s="353" t="s">
        <v>1304</v>
      </c>
      <c r="K208" s="353">
        <v>2</v>
      </c>
      <c r="L208" s="353">
        <v>44587</v>
      </c>
      <c r="M208" s="354">
        <v>2800000</v>
      </c>
      <c r="N208" s="353" t="s">
        <v>164</v>
      </c>
      <c r="O208" s="353" t="s">
        <v>2278</v>
      </c>
      <c r="P208" s="353" t="s">
        <v>1173</v>
      </c>
      <c r="Q208" s="353" t="s">
        <v>37456</v>
      </c>
    </row>
    <row r="209" spans="1:17" x14ac:dyDescent="0.25">
      <c r="A209" s="353">
        <v>151</v>
      </c>
      <c r="B209" s="353">
        <v>1</v>
      </c>
      <c r="C209" s="368" t="s">
        <v>2637</v>
      </c>
      <c r="D209" s="354" t="s">
        <v>1729</v>
      </c>
      <c r="E209" s="353">
        <v>48</v>
      </c>
      <c r="F209" s="353">
        <v>133</v>
      </c>
      <c r="G209" s="353">
        <v>2024</v>
      </c>
      <c r="H209" s="353" t="s">
        <v>628</v>
      </c>
      <c r="I209" s="353" t="s">
        <v>330</v>
      </c>
      <c r="J209" s="353" t="s">
        <v>1304</v>
      </c>
      <c r="K209" s="353">
        <v>1</v>
      </c>
      <c r="L209" s="353" t="s">
        <v>38018</v>
      </c>
      <c r="M209" s="354">
        <v>1457710</v>
      </c>
      <c r="N209" s="353" t="s">
        <v>628</v>
      </c>
      <c r="O209" s="353" t="s">
        <v>38019</v>
      </c>
      <c r="P209" s="353" t="s">
        <v>1830</v>
      </c>
      <c r="Q209" s="353" t="s">
        <v>38020</v>
      </c>
    </row>
    <row r="210" spans="1:17" x14ac:dyDescent="0.25">
      <c r="A210" s="353">
        <v>151</v>
      </c>
      <c r="B210" s="353">
        <v>2</v>
      </c>
      <c r="C210" s="368" t="s">
        <v>2638</v>
      </c>
      <c r="D210" s="354" t="s">
        <v>1729</v>
      </c>
      <c r="E210" s="353">
        <v>48</v>
      </c>
      <c r="F210" s="353">
        <v>134</v>
      </c>
      <c r="G210" s="353">
        <v>2024</v>
      </c>
      <c r="H210" s="353" t="s">
        <v>628</v>
      </c>
      <c r="I210" s="353" t="s">
        <v>330</v>
      </c>
      <c r="J210" s="353" t="s">
        <v>1304</v>
      </c>
      <c r="K210" s="353">
        <v>2</v>
      </c>
      <c r="L210" s="353" t="s">
        <v>37908</v>
      </c>
      <c r="M210" s="354">
        <v>8080421</v>
      </c>
      <c r="N210" s="353" t="s">
        <v>628</v>
      </c>
      <c r="O210" s="353" t="s">
        <v>38019</v>
      </c>
      <c r="P210" s="353" t="s">
        <v>1830</v>
      </c>
      <c r="Q210" s="353" t="s">
        <v>38021</v>
      </c>
    </row>
    <row r="211" spans="1:17" x14ac:dyDescent="0.25">
      <c r="A211" s="353">
        <v>151</v>
      </c>
      <c r="B211" s="353">
        <v>3</v>
      </c>
      <c r="C211" s="368" t="s">
        <v>2639</v>
      </c>
      <c r="D211" s="354" t="s">
        <v>1729</v>
      </c>
      <c r="E211" s="353">
        <v>48</v>
      </c>
      <c r="F211" s="353">
        <v>135</v>
      </c>
      <c r="G211" s="353">
        <v>2024</v>
      </c>
      <c r="H211" s="353" t="s">
        <v>628</v>
      </c>
      <c r="I211" s="353" t="s">
        <v>330</v>
      </c>
      <c r="J211" s="353" t="s">
        <v>1304</v>
      </c>
      <c r="K211" s="353">
        <v>3</v>
      </c>
      <c r="L211" s="353" t="s">
        <v>38018</v>
      </c>
      <c r="M211" s="354">
        <v>1162859</v>
      </c>
      <c r="N211" s="353" t="s">
        <v>628</v>
      </c>
      <c r="O211" s="353" t="s">
        <v>38019</v>
      </c>
      <c r="P211" s="353" t="s">
        <v>1830</v>
      </c>
      <c r="Q211" s="353" t="s">
        <v>38022</v>
      </c>
    </row>
    <row r="212" spans="1:17" x14ac:dyDescent="0.25">
      <c r="A212" s="353">
        <v>151</v>
      </c>
      <c r="B212" s="353">
        <v>4</v>
      </c>
      <c r="C212" s="368" t="s">
        <v>2640</v>
      </c>
      <c r="D212" s="354" t="s">
        <v>1729</v>
      </c>
      <c r="E212" s="353">
        <v>48</v>
      </c>
      <c r="F212" s="353">
        <v>136</v>
      </c>
      <c r="G212" s="353">
        <v>2024</v>
      </c>
      <c r="H212" s="353" t="s">
        <v>628</v>
      </c>
      <c r="I212" s="353" t="s">
        <v>330</v>
      </c>
      <c r="J212" s="353" t="s">
        <v>1304</v>
      </c>
      <c r="K212" s="353">
        <v>4</v>
      </c>
      <c r="L212" s="353" t="s">
        <v>37853</v>
      </c>
      <c r="M212" s="354">
        <v>2050000</v>
      </c>
      <c r="N212" s="353" t="s">
        <v>628</v>
      </c>
      <c r="O212" s="353" t="s">
        <v>38019</v>
      </c>
      <c r="P212" s="353" t="s">
        <v>1830</v>
      </c>
      <c r="Q212" s="353" t="s">
        <v>38023</v>
      </c>
    </row>
    <row r="213" spans="1:17" x14ac:dyDescent="0.25">
      <c r="A213" s="353">
        <v>151</v>
      </c>
      <c r="B213" s="353">
        <v>5</v>
      </c>
      <c r="C213" s="368" t="s">
        <v>2641</v>
      </c>
      <c r="D213" s="354" t="s">
        <v>1729</v>
      </c>
      <c r="E213" s="353">
        <v>48</v>
      </c>
      <c r="F213" s="353">
        <v>137</v>
      </c>
      <c r="G213" s="353">
        <v>2024</v>
      </c>
      <c r="H213" s="353" t="s">
        <v>628</v>
      </c>
      <c r="I213" s="353" t="s">
        <v>330</v>
      </c>
      <c r="J213" s="353" t="s">
        <v>1304</v>
      </c>
      <c r="K213" s="353">
        <v>5</v>
      </c>
      <c r="L213" s="353" t="s">
        <v>37857</v>
      </c>
      <c r="M213" s="354">
        <v>3542786</v>
      </c>
      <c r="N213" s="353" t="s">
        <v>628</v>
      </c>
      <c r="O213" s="353" t="s">
        <v>38019</v>
      </c>
      <c r="P213" s="353" t="s">
        <v>1830</v>
      </c>
      <c r="Q213" s="353" t="s">
        <v>38024</v>
      </c>
    </row>
    <row r="214" spans="1:17" x14ac:dyDescent="0.25">
      <c r="A214" s="353">
        <v>151</v>
      </c>
      <c r="B214" s="353">
        <v>6</v>
      </c>
      <c r="C214" s="368" t="s">
        <v>2642</v>
      </c>
      <c r="D214" s="354" t="s">
        <v>1729</v>
      </c>
      <c r="E214" s="353">
        <v>48</v>
      </c>
      <c r="F214" s="353">
        <v>138</v>
      </c>
      <c r="G214" s="353">
        <v>2024</v>
      </c>
      <c r="H214" s="353" t="s">
        <v>628</v>
      </c>
      <c r="I214" s="353" t="s">
        <v>330</v>
      </c>
      <c r="J214" s="353" t="s">
        <v>1304</v>
      </c>
      <c r="K214" s="353">
        <v>6</v>
      </c>
      <c r="L214" s="353" t="s">
        <v>37863</v>
      </c>
      <c r="M214" s="354">
        <v>2611000</v>
      </c>
      <c r="N214" s="353" t="s">
        <v>628</v>
      </c>
      <c r="O214" s="353" t="s">
        <v>38019</v>
      </c>
      <c r="P214" s="353" t="s">
        <v>1830</v>
      </c>
      <c r="Q214" s="353" t="s">
        <v>38025</v>
      </c>
    </row>
    <row r="215" spans="1:17" x14ac:dyDescent="0.25">
      <c r="A215" s="353">
        <v>151</v>
      </c>
      <c r="B215" s="353">
        <v>7</v>
      </c>
      <c r="C215" s="368" t="s">
        <v>2643</v>
      </c>
      <c r="D215" s="354" t="s">
        <v>1729</v>
      </c>
      <c r="E215" s="353">
        <v>48</v>
      </c>
      <c r="F215" s="353">
        <v>139</v>
      </c>
      <c r="G215" s="353">
        <v>2024</v>
      </c>
      <c r="H215" s="353" t="s">
        <v>628</v>
      </c>
      <c r="I215" s="353" t="s">
        <v>330</v>
      </c>
      <c r="J215" s="353" t="s">
        <v>1304</v>
      </c>
      <c r="K215" s="353">
        <v>7</v>
      </c>
      <c r="L215" s="353" t="s">
        <v>38026</v>
      </c>
      <c r="M215" s="354">
        <v>2700000</v>
      </c>
      <c r="N215" s="353" t="s">
        <v>38027</v>
      </c>
      <c r="O215" s="353" t="s">
        <v>38028</v>
      </c>
      <c r="P215" s="353" t="s">
        <v>2337</v>
      </c>
      <c r="Q215" s="353" t="s">
        <v>38029</v>
      </c>
    </row>
    <row r="216" spans="1:17" x14ac:dyDescent="0.25">
      <c r="A216" s="353">
        <v>151</v>
      </c>
      <c r="B216" s="353">
        <v>8</v>
      </c>
      <c r="C216" s="368" t="s">
        <v>2644</v>
      </c>
      <c r="D216" s="354" t="s">
        <v>1729</v>
      </c>
      <c r="E216" s="353">
        <v>48</v>
      </c>
      <c r="F216" s="353">
        <v>131</v>
      </c>
      <c r="G216" s="353">
        <v>2023</v>
      </c>
      <c r="H216" s="353" t="s">
        <v>628</v>
      </c>
      <c r="I216" s="353" t="s">
        <v>880</v>
      </c>
      <c r="J216" s="353" t="s">
        <v>1304</v>
      </c>
      <c r="K216" s="353">
        <v>1</v>
      </c>
      <c r="L216" s="353" t="s">
        <v>37457</v>
      </c>
      <c r="M216" s="354">
        <v>17200000</v>
      </c>
      <c r="N216" s="353" t="s">
        <v>628</v>
      </c>
      <c r="O216" s="353" t="s">
        <v>1916</v>
      </c>
      <c r="P216" s="353" t="s">
        <v>1896</v>
      </c>
      <c r="Q216" s="353" t="s">
        <v>37458</v>
      </c>
    </row>
    <row r="217" spans="1:17" x14ac:dyDescent="0.25">
      <c r="A217" s="353">
        <v>151</v>
      </c>
      <c r="B217" s="353">
        <v>9</v>
      </c>
      <c r="C217" s="368" t="s">
        <v>38030</v>
      </c>
      <c r="D217" s="354" t="s">
        <v>1729</v>
      </c>
      <c r="E217" s="353">
        <v>48</v>
      </c>
      <c r="F217" s="353">
        <v>123</v>
      </c>
      <c r="G217" s="353">
        <v>2022</v>
      </c>
      <c r="H217" s="353" t="s">
        <v>628</v>
      </c>
      <c r="I217" s="353" t="s">
        <v>330</v>
      </c>
      <c r="J217" s="353" t="s">
        <v>1304</v>
      </c>
      <c r="K217" s="353">
        <v>1</v>
      </c>
      <c r="L217" s="353">
        <v>44706</v>
      </c>
      <c r="M217" s="354">
        <v>2763492</v>
      </c>
      <c r="N217" s="353" t="s">
        <v>628</v>
      </c>
      <c r="O217" s="353" t="s">
        <v>37459</v>
      </c>
      <c r="P217" s="353" t="s">
        <v>1896</v>
      </c>
      <c r="Q217" s="353" t="s">
        <v>37460</v>
      </c>
    </row>
    <row r="218" spans="1:17" x14ac:dyDescent="0.25">
      <c r="A218" s="353">
        <v>151</v>
      </c>
      <c r="B218" s="353">
        <v>10</v>
      </c>
      <c r="C218" s="368" t="s">
        <v>38031</v>
      </c>
      <c r="D218" s="354" t="s">
        <v>1729</v>
      </c>
      <c r="E218" s="353">
        <v>48</v>
      </c>
      <c r="F218" s="353">
        <v>124</v>
      </c>
      <c r="G218" s="353">
        <v>2022</v>
      </c>
      <c r="H218" s="353" t="s">
        <v>628</v>
      </c>
      <c r="I218" s="353" t="s">
        <v>330</v>
      </c>
      <c r="J218" s="353" t="s">
        <v>1304</v>
      </c>
      <c r="K218" s="353">
        <v>2</v>
      </c>
      <c r="L218" s="353">
        <v>44706</v>
      </c>
      <c r="M218" s="354">
        <v>1700000</v>
      </c>
      <c r="N218" s="353" t="s">
        <v>628</v>
      </c>
      <c r="O218" s="353" t="s">
        <v>37459</v>
      </c>
      <c r="P218" s="353" t="s">
        <v>1896</v>
      </c>
      <c r="Q218" s="353" t="s">
        <v>37461</v>
      </c>
    </row>
    <row r="219" spans="1:17" x14ac:dyDescent="0.25">
      <c r="A219" s="353">
        <v>151</v>
      </c>
      <c r="B219" s="353">
        <v>11</v>
      </c>
      <c r="C219" s="368" t="s">
        <v>38032</v>
      </c>
      <c r="D219" s="354" t="s">
        <v>1729</v>
      </c>
      <c r="E219" s="353">
        <v>48</v>
      </c>
      <c r="F219" s="353">
        <v>125</v>
      </c>
      <c r="G219" s="353">
        <v>2022</v>
      </c>
      <c r="H219" s="353" t="s">
        <v>628</v>
      </c>
      <c r="I219" s="353" t="s">
        <v>330</v>
      </c>
      <c r="J219" s="353" t="s">
        <v>1304</v>
      </c>
      <c r="K219" s="353">
        <v>3</v>
      </c>
      <c r="L219" s="353">
        <v>44740</v>
      </c>
      <c r="M219" s="354">
        <v>4863816</v>
      </c>
      <c r="N219" s="353" t="s">
        <v>628</v>
      </c>
      <c r="O219" s="353" t="s">
        <v>37459</v>
      </c>
      <c r="P219" s="353" t="s">
        <v>1896</v>
      </c>
      <c r="Q219" s="353" t="s">
        <v>37462</v>
      </c>
    </row>
    <row r="220" spans="1:17" x14ac:dyDescent="0.25">
      <c r="A220" s="353">
        <v>151</v>
      </c>
      <c r="B220" s="353">
        <v>12</v>
      </c>
      <c r="C220" s="368" t="s">
        <v>38033</v>
      </c>
      <c r="D220" s="354" t="s">
        <v>1729</v>
      </c>
      <c r="E220" s="353">
        <v>48</v>
      </c>
      <c r="F220" s="353">
        <v>126</v>
      </c>
      <c r="G220" s="353">
        <v>2022</v>
      </c>
      <c r="H220" s="353" t="s">
        <v>628</v>
      </c>
      <c r="I220" s="353" t="s">
        <v>330</v>
      </c>
      <c r="J220" s="353" t="s">
        <v>1304</v>
      </c>
      <c r="K220" s="353">
        <v>4</v>
      </c>
      <c r="L220" s="353">
        <v>44796</v>
      </c>
      <c r="M220" s="354">
        <v>5250000</v>
      </c>
      <c r="N220" s="353" t="s">
        <v>628</v>
      </c>
      <c r="O220" s="353" t="s">
        <v>37459</v>
      </c>
      <c r="P220" s="353" t="s">
        <v>1896</v>
      </c>
      <c r="Q220" s="353" t="s">
        <v>37463</v>
      </c>
    </row>
    <row r="221" spans="1:17" x14ac:dyDescent="0.25">
      <c r="A221" s="353">
        <v>151</v>
      </c>
      <c r="B221" s="353">
        <v>13</v>
      </c>
      <c r="C221" s="368" t="s">
        <v>38034</v>
      </c>
      <c r="D221" s="354" t="s">
        <v>1729</v>
      </c>
      <c r="E221" s="353">
        <v>48</v>
      </c>
      <c r="F221" s="353">
        <v>127</v>
      </c>
      <c r="G221" s="353">
        <v>2022</v>
      </c>
      <c r="H221" s="353" t="s">
        <v>628</v>
      </c>
      <c r="I221" s="353" t="s">
        <v>330</v>
      </c>
      <c r="J221" s="353" t="s">
        <v>1304</v>
      </c>
      <c r="K221" s="353">
        <v>5</v>
      </c>
      <c r="L221" s="353">
        <v>44796</v>
      </c>
      <c r="M221" s="354">
        <v>2850000</v>
      </c>
      <c r="N221" s="353" t="s">
        <v>628</v>
      </c>
      <c r="O221" s="353" t="s">
        <v>37459</v>
      </c>
      <c r="P221" s="353" t="s">
        <v>1896</v>
      </c>
      <c r="Q221" s="353" t="s">
        <v>37464</v>
      </c>
    </row>
    <row r="222" spans="1:17" x14ac:dyDescent="0.25">
      <c r="A222" s="353">
        <v>151</v>
      </c>
      <c r="B222" s="353">
        <v>14</v>
      </c>
      <c r="C222" s="368" t="s">
        <v>38035</v>
      </c>
      <c r="D222" s="354" t="s">
        <v>1729</v>
      </c>
      <c r="E222" s="353">
        <v>48</v>
      </c>
      <c r="F222" s="353">
        <v>128</v>
      </c>
      <c r="G222" s="353">
        <v>2022</v>
      </c>
      <c r="H222" s="353" t="s">
        <v>628</v>
      </c>
      <c r="I222" s="353" t="s">
        <v>330</v>
      </c>
      <c r="J222" s="353" t="s">
        <v>1304</v>
      </c>
      <c r="K222" s="353">
        <v>6</v>
      </c>
      <c r="L222" s="353">
        <v>44860</v>
      </c>
      <c r="M222" s="354">
        <v>2574154</v>
      </c>
      <c r="N222" s="353" t="s">
        <v>628</v>
      </c>
      <c r="O222" s="353" t="s">
        <v>37459</v>
      </c>
      <c r="P222" s="353" t="s">
        <v>1896</v>
      </c>
      <c r="Q222" s="353" t="s">
        <v>37465</v>
      </c>
    </row>
    <row r="223" spans="1:17" x14ac:dyDescent="0.25">
      <c r="A223" s="353">
        <v>152</v>
      </c>
      <c r="B223" s="353">
        <v>1</v>
      </c>
      <c r="C223" s="368" t="s">
        <v>2645</v>
      </c>
      <c r="D223" s="354" t="s">
        <v>175</v>
      </c>
      <c r="E223" s="353">
        <v>140</v>
      </c>
      <c r="F223" s="353">
        <v>9</v>
      </c>
      <c r="G223" s="353">
        <v>2023</v>
      </c>
      <c r="H223" s="353" t="s">
        <v>175</v>
      </c>
      <c r="I223" s="353" t="s">
        <v>2329</v>
      </c>
      <c r="J223" s="353" t="s">
        <v>1304</v>
      </c>
      <c r="K223" s="353">
        <v>1</v>
      </c>
      <c r="L223" s="353" t="s">
        <v>37466</v>
      </c>
      <c r="M223" s="354">
        <v>16754937</v>
      </c>
      <c r="N223" s="353" t="s">
        <v>175</v>
      </c>
      <c r="O223" s="353" t="s">
        <v>37467</v>
      </c>
      <c r="P223" s="353" t="s">
        <v>2329</v>
      </c>
      <c r="Q223" s="353" t="s">
        <v>37468</v>
      </c>
    </row>
    <row r="224" spans="1:17" x14ac:dyDescent="0.25">
      <c r="A224" s="353">
        <v>157</v>
      </c>
      <c r="B224" s="353">
        <v>1</v>
      </c>
      <c r="C224" s="368" t="s">
        <v>2646</v>
      </c>
      <c r="D224" s="354" t="s">
        <v>37172</v>
      </c>
      <c r="E224" s="353">
        <v>244</v>
      </c>
      <c r="F224" s="353">
        <v>1</v>
      </c>
      <c r="G224" s="353">
        <v>2023</v>
      </c>
      <c r="H224" s="353" t="s">
        <v>37172</v>
      </c>
      <c r="I224" s="353" t="s">
        <v>2330</v>
      </c>
      <c r="J224" s="353" t="s">
        <v>1304</v>
      </c>
      <c r="K224" s="353">
        <v>1</v>
      </c>
      <c r="L224" s="353" t="s">
        <v>37469</v>
      </c>
      <c r="M224" s="354">
        <v>22304000</v>
      </c>
      <c r="N224" s="353" t="s">
        <v>37470</v>
      </c>
      <c r="O224" s="353" t="s">
        <v>37173</v>
      </c>
      <c r="P224" s="353" t="s">
        <v>2330</v>
      </c>
      <c r="Q224" s="353" t="s">
        <v>37471</v>
      </c>
    </row>
    <row r="225" spans="1:17" x14ac:dyDescent="0.25">
      <c r="A225" s="353">
        <v>161</v>
      </c>
      <c r="B225" s="353">
        <v>1</v>
      </c>
      <c r="C225" s="368" t="s">
        <v>37472</v>
      </c>
      <c r="D225" s="354" t="s">
        <v>632</v>
      </c>
      <c r="E225" s="353">
        <v>119</v>
      </c>
      <c r="F225" s="353">
        <v>17</v>
      </c>
      <c r="G225" s="353">
        <v>2024</v>
      </c>
      <c r="H225" s="353" t="s">
        <v>632</v>
      </c>
      <c r="I225" s="353" t="s">
        <v>633</v>
      </c>
      <c r="J225" s="353" t="s">
        <v>1304</v>
      </c>
      <c r="K225" s="353">
        <v>1</v>
      </c>
      <c r="L225" s="353" t="s">
        <v>38036</v>
      </c>
      <c r="M225" s="354">
        <v>21866393</v>
      </c>
      <c r="N225" s="353" t="s">
        <v>38037</v>
      </c>
      <c r="O225" s="353" t="s">
        <v>38038</v>
      </c>
      <c r="P225" s="353" t="s">
        <v>37474</v>
      </c>
      <c r="Q225" s="353" t="s">
        <v>38039</v>
      </c>
    </row>
    <row r="226" spans="1:17" x14ac:dyDescent="0.25">
      <c r="A226" s="353">
        <v>161</v>
      </c>
      <c r="B226" s="353">
        <v>2</v>
      </c>
      <c r="C226" s="368" t="s">
        <v>37478</v>
      </c>
      <c r="D226" s="354" t="s">
        <v>37473</v>
      </c>
      <c r="E226" s="353">
        <v>119</v>
      </c>
      <c r="F226" s="353">
        <v>15</v>
      </c>
      <c r="G226" s="353">
        <v>2023</v>
      </c>
      <c r="H226" s="353" t="s">
        <v>632</v>
      </c>
      <c r="I226" s="353" t="s">
        <v>37474</v>
      </c>
      <c r="J226" s="353" t="s">
        <v>1304</v>
      </c>
      <c r="K226" s="353">
        <v>1</v>
      </c>
      <c r="L226" s="353" t="s">
        <v>37475</v>
      </c>
      <c r="M226" s="354">
        <v>3296936</v>
      </c>
      <c r="N226" s="353" t="s">
        <v>632</v>
      </c>
      <c r="O226" s="353" t="s">
        <v>37476</v>
      </c>
      <c r="P226" s="353" t="s">
        <v>37474</v>
      </c>
      <c r="Q226" s="353" t="s">
        <v>37477</v>
      </c>
    </row>
    <row r="227" spans="1:17" x14ac:dyDescent="0.25">
      <c r="A227" s="353">
        <v>161</v>
      </c>
      <c r="B227" s="353">
        <v>3</v>
      </c>
      <c r="C227" s="368" t="s">
        <v>37481</v>
      </c>
      <c r="D227" s="354" t="s">
        <v>37473</v>
      </c>
      <c r="E227" s="353">
        <v>119</v>
      </c>
      <c r="F227" s="353">
        <v>16</v>
      </c>
      <c r="G227" s="353">
        <v>2023</v>
      </c>
      <c r="H227" s="353" t="s">
        <v>632</v>
      </c>
      <c r="I227" s="353" t="s">
        <v>37474</v>
      </c>
      <c r="J227" s="353" t="s">
        <v>1304</v>
      </c>
      <c r="K227" s="353">
        <v>2</v>
      </c>
      <c r="L227" s="353" t="s">
        <v>37479</v>
      </c>
      <c r="M227" s="354">
        <v>7265256</v>
      </c>
      <c r="N227" s="353" t="s">
        <v>632</v>
      </c>
      <c r="O227" s="353" t="s">
        <v>37476</v>
      </c>
      <c r="P227" s="353" t="s">
        <v>37474</v>
      </c>
      <c r="Q227" s="353" t="s">
        <v>37480</v>
      </c>
    </row>
    <row r="228" spans="1:17" x14ac:dyDescent="0.25">
      <c r="A228" s="353">
        <v>161</v>
      </c>
      <c r="B228" s="353">
        <v>4</v>
      </c>
      <c r="C228" s="368" t="s">
        <v>38040</v>
      </c>
      <c r="D228" s="354" t="s">
        <v>632</v>
      </c>
      <c r="E228" s="353">
        <v>119</v>
      </c>
      <c r="F228" s="353">
        <v>14</v>
      </c>
      <c r="G228" s="353">
        <v>2022</v>
      </c>
      <c r="H228" s="353" t="s">
        <v>632</v>
      </c>
      <c r="I228" s="353" t="s">
        <v>633</v>
      </c>
      <c r="J228" s="353" t="s">
        <v>1304</v>
      </c>
      <c r="K228" s="353">
        <v>1</v>
      </c>
      <c r="L228" s="353">
        <v>44501</v>
      </c>
      <c r="M228" s="354">
        <v>4000000</v>
      </c>
      <c r="N228" s="353" t="s">
        <v>632</v>
      </c>
      <c r="O228" s="353" t="s">
        <v>37482</v>
      </c>
      <c r="P228" s="353" t="s">
        <v>37474</v>
      </c>
      <c r="Q228" s="353" t="s">
        <v>37483</v>
      </c>
    </row>
    <row r="229" spans="1:17" x14ac:dyDescent="0.25">
      <c r="A229" s="353">
        <v>163</v>
      </c>
      <c r="B229" s="353">
        <v>1</v>
      </c>
      <c r="C229" s="368" t="s">
        <v>2647</v>
      </c>
      <c r="D229" s="354" t="s">
        <v>1722</v>
      </c>
      <c r="E229" s="353">
        <v>74</v>
      </c>
      <c r="F229" s="353">
        <v>469</v>
      </c>
      <c r="G229" s="353">
        <v>2024</v>
      </c>
      <c r="H229" s="353" t="s">
        <v>627</v>
      </c>
      <c r="I229" s="353" t="s">
        <v>330</v>
      </c>
      <c r="J229" s="353" t="s">
        <v>1304</v>
      </c>
      <c r="K229" s="353">
        <v>1</v>
      </c>
      <c r="L229" s="353" t="s">
        <v>38041</v>
      </c>
      <c r="M229" s="354">
        <v>1902000</v>
      </c>
      <c r="N229" s="353" t="s">
        <v>627</v>
      </c>
      <c r="O229" s="353" t="s">
        <v>38042</v>
      </c>
      <c r="P229" s="353" t="s">
        <v>880</v>
      </c>
      <c r="Q229" s="353" t="s">
        <v>38043</v>
      </c>
    </row>
    <row r="230" spans="1:17" x14ac:dyDescent="0.25">
      <c r="A230" s="353">
        <v>163</v>
      </c>
      <c r="B230" s="353">
        <v>2</v>
      </c>
      <c r="C230" s="368" t="s">
        <v>2648</v>
      </c>
      <c r="D230" s="354" t="s">
        <v>1722</v>
      </c>
      <c r="E230" s="353">
        <v>74</v>
      </c>
      <c r="F230" s="353">
        <v>456</v>
      </c>
      <c r="G230" s="353">
        <v>2023</v>
      </c>
      <c r="H230" s="353" t="s">
        <v>627</v>
      </c>
      <c r="I230" s="353" t="s">
        <v>880</v>
      </c>
      <c r="J230" s="353" t="s">
        <v>1304</v>
      </c>
      <c r="K230" s="353">
        <v>1</v>
      </c>
      <c r="L230" s="353" t="s">
        <v>37385</v>
      </c>
      <c r="M230" s="354">
        <v>1685204</v>
      </c>
      <c r="N230" s="353" t="s">
        <v>627</v>
      </c>
      <c r="O230" s="353" t="s">
        <v>1725</v>
      </c>
      <c r="P230" s="353" t="s">
        <v>880</v>
      </c>
      <c r="Q230" s="353" t="s">
        <v>37484</v>
      </c>
    </row>
    <row r="231" spans="1:17" x14ac:dyDescent="0.25">
      <c r="A231" s="353">
        <v>163</v>
      </c>
      <c r="B231" s="353">
        <v>3</v>
      </c>
      <c r="C231" s="368" t="s">
        <v>2649</v>
      </c>
      <c r="D231" s="354" t="s">
        <v>1722</v>
      </c>
      <c r="E231" s="353">
        <v>74</v>
      </c>
      <c r="F231" s="353">
        <v>449</v>
      </c>
      <c r="G231" s="353">
        <v>2022</v>
      </c>
      <c r="H231" s="353" t="s">
        <v>627</v>
      </c>
      <c r="I231" s="353" t="s">
        <v>330</v>
      </c>
      <c r="J231" s="353" t="s">
        <v>1304</v>
      </c>
      <c r="K231" s="353">
        <v>1</v>
      </c>
      <c r="L231" s="353">
        <v>44831</v>
      </c>
      <c r="M231" s="354">
        <v>2350001</v>
      </c>
      <c r="N231" s="353" t="s">
        <v>627</v>
      </c>
      <c r="O231" s="353" t="s">
        <v>1725</v>
      </c>
      <c r="P231" s="353" t="s">
        <v>880</v>
      </c>
      <c r="Q231" s="353" t="s">
        <v>37485</v>
      </c>
    </row>
    <row r="232" spans="1:17" x14ac:dyDescent="0.25">
      <c r="A232" s="353">
        <v>163</v>
      </c>
      <c r="B232" s="353">
        <v>4</v>
      </c>
      <c r="C232" s="368" t="s">
        <v>2650</v>
      </c>
      <c r="D232" s="354" t="s">
        <v>1722</v>
      </c>
      <c r="E232" s="353">
        <v>74</v>
      </c>
      <c r="F232" s="353">
        <v>450</v>
      </c>
      <c r="G232" s="353">
        <v>2022</v>
      </c>
      <c r="H232" s="353" t="s">
        <v>627</v>
      </c>
      <c r="I232" s="353" t="s">
        <v>330</v>
      </c>
      <c r="J232" s="353" t="s">
        <v>1304</v>
      </c>
      <c r="K232" s="353">
        <v>2</v>
      </c>
      <c r="L232" s="353">
        <v>44831</v>
      </c>
      <c r="M232" s="354">
        <v>4921001</v>
      </c>
      <c r="N232" s="353" t="s">
        <v>627</v>
      </c>
      <c r="O232" s="353" t="s">
        <v>1725</v>
      </c>
      <c r="P232" s="353" t="s">
        <v>880</v>
      </c>
      <c r="Q232" s="353" t="s">
        <v>37486</v>
      </c>
    </row>
    <row r="233" spans="1:17" x14ac:dyDescent="0.25">
      <c r="A233" s="353">
        <v>167</v>
      </c>
      <c r="B233" s="353">
        <v>1</v>
      </c>
      <c r="C233" s="368" t="s">
        <v>2651</v>
      </c>
      <c r="D233" s="354" t="s">
        <v>1263</v>
      </c>
      <c r="E233" s="353">
        <v>213</v>
      </c>
      <c r="F233" s="353">
        <v>103</v>
      </c>
      <c r="G233" s="353">
        <v>2024</v>
      </c>
      <c r="H233" s="353" t="s">
        <v>2288</v>
      </c>
      <c r="I233" s="353" t="s">
        <v>1319</v>
      </c>
      <c r="J233" s="353" t="s">
        <v>1304</v>
      </c>
      <c r="K233" s="353">
        <v>1</v>
      </c>
      <c r="L233" s="353" t="s">
        <v>38044</v>
      </c>
      <c r="M233" s="354">
        <v>1465194</v>
      </c>
      <c r="N233" s="353" t="s">
        <v>2288</v>
      </c>
      <c r="O233" s="353" t="s">
        <v>2289</v>
      </c>
      <c r="P233" s="353" t="s">
        <v>37489</v>
      </c>
      <c r="Q233" s="353" t="s">
        <v>38045</v>
      </c>
    </row>
    <row r="234" spans="1:17" x14ac:dyDescent="0.25">
      <c r="A234" s="353">
        <v>167</v>
      </c>
      <c r="B234" s="353">
        <v>2</v>
      </c>
      <c r="C234" s="368" t="s">
        <v>37491</v>
      </c>
      <c r="D234" s="354" t="s">
        <v>1263</v>
      </c>
      <c r="E234" s="353">
        <v>213</v>
      </c>
      <c r="F234" s="353">
        <v>88</v>
      </c>
      <c r="G234" s="353">
        <v>2022</v>
      </c>
      <c r="H234" s="353" t="s">
        <v>2288</v>
      </c>
      <c r="I234" s="353" t="s">
        <v>1319</v>
      </c>
      <c r="J234" s="353" t="s">
        <v>1304</v>
      </c>
      <c r="K234" s="353">
        <v>1</v>
      </c>
      <c r="L234" s="353">
        <v>44629</v>
      </c>
      <c r="M234" s="354">
        <v>1180500</v>
      </c>
      <c r="N234" s="353" t="s">
        <v>37487</v>
      </c>
      <c r="O234" s="353" t="s">
        <v>37488</v>
      </c>
      <c r="P234" s="353" t="s">
        <v>37489</v>
      </c>
      <c r="Q234" s="353" t="s">
        <v>37490</v>
      </c>
    </row>
    <row r="235" spans="1:17" x14ac:dyDescent="0.25">
      <c r="A235" s="353">
        <v>167</v>
      </c>
      <c r="B235" s="353">
        <v>3</v>
      </c>
      <c r="C235" s="368" t="s">
        <v>37493</v>
      </c>
      <c r="D235" s="354" t="s">
        <v>1263</v>
      </c>
      <c r="E235" s="353">
        <v>213</v>
      </c>
      <c r="F235" s="353">
        <v>89</v>
      </c>
      <c r="G235" s="353">
        <v>2022</v>
      </c>
      <c r="H235" s="353" t="s">
        <v>2288</v>
      </c>
      <c r="I235" s="353" t="s">
        <v>1319</v>
      </c>
      <c r="J235" s="353" t="s">
        <v>1304</v>
      </c>
      <c r="K235" s="353">
        <v>2</v>
      </c>
      <c r="L235" s="353">
        <v>44501</v>
      </c>
      <c r="M235" s="354">
        <v>1700000</v>
      </c>
      <c r="N235" s="353" t="s">
        <v>37492</v>
      </c>
      <c r="O235" s="353" t="s">
        <v>37488</v>
      </c>
      <c r="P235" s="353" t="s">
        <v>37489</v>
      </c>
      <c r="Q235" s="353" t="s">
        <v>37492</v>
      </c>
    </row>
    <row r="236" spans="1:17" x14ac:dyDescent="0.25">
      <c r="A236" s="353">
        <v>168</v>
      </c>
      <c r="B236" s="353">
        <v>1</v>
      </c>
      <c r="C236" s="368" t="s">
        <v>2652</v>
      </c>
      <c r="D236" s="354" t="s">
        <v>1324</v>
      </c>
      <c r="E236" s="353">
        <v>82</v>
      </c>
      <c r="F236" s="353">
        <v>35</v>
      </c>
      <c r="G236" s="353">
        <v>2024</v>
      </c>
      <c r="H236" s="353" t="s">
        <v>1324</v>
      </c>
      <c r="I236" s="353" t="s">
        <v>1325</v>
      </c>
      <c r="J236" s="353" t="s">
        <v>1304</v>
      </c>
      <c r="K236" s="353">
        <v>1</v>
      </c>
      <c r="L236" s="353" t="s">
        <v>38046</v>
      </c>
      <c r="M236" s="354">
        <v>2057865</v>
      </c>
      <c r="N236" s="353" t="s">
        <v>38047</v>
      </c>
      <c r="O236" s="353" t="s">
        <v>36959</v>
      </c>
      <c r="P236" s="353" t="s">
        <v>1327</v>
      </c>
      <c r="Q236" s="353" t="s">
        <v>38048</v>
      </c>
    </row>
    <row r="237" spans="1:17" x14ac:dyDescent="0.25">
      <c r="A237" s="353">
        <v>168</v>
      </c>
      <c r="B237" s="353">
        <v>2</v>
      </c>
      <c r="C237" s="368" t="s">
        <v>2653</v>
      </c>
      <c r="D237" s="354" t="s">
        <v>1324</v>
      </c>
      <c r="E237" s="353">
        <v>82</v>
      </c>
      <c r="F237" s="353">
        <v>36</v>
      </c>
      <c r="G237" s="353">
        <v>2024</v>
      </c>
      <c r="H237" s="353" t="s">
        <v>1324</v>
      </c>
      <c r="I237" s="353" t="s">
        <v>1325</v>
      </c>
      <c r="J237" s="353" t="s">
        <v>1304</v>
      </c>
      <c r="K237" s="353">
        <v>2</v>
      </c>
      <c r="L237" s="353" t="s">
        <v>38049</v>
      </c>
      <c r="M237" s="354">
        <v>1564000</v>
      </c>
      <c r="N237" s="353" t="s">
        <v>37495</v>
      </c>
      <c r="O237" s="353" t="s">
        <v>37496</v>
      </c>
      <c r="P237" s="353" t="s">
        <v>37497</v>
      </c>
      <c r="Q237" s="353" t="s">
        <v>38050</v>
      </c>
    </row>
    <row r="238" spans="1:17" x14ac:dyDescent="0.25">
      <c r="A238" s="353">
        <v>168</v>
      </c>
      <c r="B238" s="353">
        <v>3</v>
      </c>
      <c r="C238" s="368" t="s">
        <v>2654</v>
      </c>
      <c r="D238" s="354" t="s">
        <v>1324</v>
      </c>
      <c r="E238" s="353">
        <v>82</v>
      </c>
      <c r="F238" s="353">
        <v>37</v>
      </c>
      <c r="G238" s="353">
        <v>2024</v>
      </c>
      <c r="H238" s="353" t="s">
        <v>1324</v>
      </c>
      <c r="I238" s="353" t="s">
        <v>1325</v>
      </c>
      <c r="J238" s="353" t="s">
        <v>1304</v>
      </c>
      <c r="K238" s="353">
        <v>3</v>
      </c>
      <c r="L238" s="353" t="s">
        <v>38051</v>
      </c>
      <c r="M238" s="354">
        <v>1061000</v>
      </c>
      <c r="N238" s="353" t="s">
        <v>38047</v>
      </c>
      <c r="O238" s="353" t="s">
        <v>38052</v>
      </c>
      <c r="P238" s="353" t="s">
        <v>1327</v>
      </c>
      <c r="Q238" s="353" t="s">
        <v>38053</v>
      </c>
    </row>
    <row r="239" spans="1:17" x14ac:dyDescent="0.25">
      <c r="A239" s="353">
        <v>168</v>
      </c>
      <c r="B239" s="353">
        <v>4</v>
      </c>
      <c r="C239" s="353" t="s">
        <v>2655</v>
      </c>
      <c r="D239" s="354" t="s">
        <v>1324</v>
      </c>
      <c r="E239" s="353">
        <v>82</v>
      </c>
      <c r="F239" s="353">
        <v>33</v>
      </c>
      <c r="G239" s="353">
        <v>2023</v>
      </c>
      <c r="H239" s="353" t="s">
        <v>1324</v>
      </c>
      <c r="I239" s="353" t="s">
        <v>1327</v>
      </c>
      <c r="J239" s="353" t="s">
        <v>1304</v>
      </c>
      <c r="K239" s="353">
        <v>1</v>
      </c>
      <c r="L239" s="353" t="s">
        <v>37494</v>
      </c>
      <c r="M239" s="354">
        <v>1634100</v>
      </c>
      <c r="N239" s="353" t="s">
        <v>37495</v>
      </c>
      <c r="O239" s="353" t="s">
        <v>37496</v>
      </c>
      <c r="P239" s="353" t="s">
        <v>37497</v>
      </c>
      <c r="Q239" s="353" t="s">
        <v>37498</v>
      </c>
    </row>
    <row r="240" spans="1:17" x14ac:dyDescent="0.25">
      <c r="A240" s="353">
        <v>168</v>
      </c>
      <c r="B240" s="353">
        <v>5</v>
      </c>
      <c r="C240" s="353" t="s">
        <v>2656</v>
      </c>
      <c r="D240" s="354" t="s">
        <v>1324</v>
      </c>
      <c r="E240" s="353">
        <v>82</v>
      </c>
      <c r="F240" s="353">
        <v>34</v>
      </c>
      <c r="G240" s="353">
        <v>2023</v>
      </c>
      <c r="H240" s="353" t="s">
        <v>1324</v>
      </c>
      <c r="I240" s="353" t="s">
        <v>1327</v>
      </c>
      <c r="J240" s="353" t="s">
        <v>1304</v>
      </c>
      <c r="K240" s="353">
        <v>2</v>
      </c>
      <c r="L240" s="353" t="s">
        <v>37499</v>
      </c>
      <c r="M240" s="354">
        <v>1444576</v>
      </c>
      <c r="N240" s="353" t="s">
        <v>37495</v>
      </c>
      <c r="O240" s="353" t="s">
        <v>37496</v>
      </c>
      <c r="P240" s="353" t="s">
        <v>37500</v>
      </c>
      <c r="Q240" s="353" t="s">
        <v>37501</v>
      </c>
    </row>
    <row r="241" spans="1:17" x14ac:dyDescent="0.25">
      <c r="A241" s="353">
        <v>168</v>
      </c>
      <c r="B241" s="353">
        <v>6</v>
      </c>
      <c r="C241" s="353" t="s">
        <v>38054</v>
      </c>
      <c r="D241" s="354" t="s">
        <v>1324</v>
      </c>
      <c r="E241" s="353">
        <v>82</v>
      </c>
      <c r="F241" s="353">
        <v>32</v>
      </c>
      <c r="G241" s="353">
        <v>2022</v>
      </c>
      <c r="H241" s="353" t="s">
        <v>1324</v>
      </c>
      <c r="I241" s="353" t="s">
        <v>1325</v>
      </c>
      <c r="J241" s="353" t="s">
        <v>1304</v>
      </c>
      <c r="K241" s="353">
        <v>1</v>
      </c>
      <c r="L241" s="353">
        <v>44562</v>
      </c>
      <c r="M241" s="354">
        <v>58000000</v>
      </c>
      <c r="N241" s="353" t="s">
        <v>1324</v>
      </c>
      <c r="O241" s="353" t="s">
        <v>37502</v>
      </c>
      <c r="P241" s="353" t="s">
        <v>37497</v>
      </c>
      <c r="Q241" s="353" t="s">
        <v>37503</v>
      </c>
    </row>
    <row r="242" spans="1:17" x14ac:dyDescent="0.25">
      <c r="A242" s="353">
        <v>170</v>
      </c>
      <c r="B242" s="353">
        <v>1</v>
      </c>
      <c r="C242" s="353" t="s">
        <v>2657</v>
      </c>
      <c r="D242" s="354" t="s">
        <v>871</v>
      </c>
      <c r="E242" s="353">
        <v>46</v>
      </c>
      <c r="F242" s="353">
        <v>530</v>
      </c>
      <c r="G242" s="353">
        <v>2024</v>
      </c>
      <c r="H242" s="353" t="s">
        <v>2092</v>
      </c>
      <c r="I242" s="353" t="s">
        <v>1329</v>
      </c>
      <c r="J242" s="353" t="s">
        <v>1304</v>
      </c>
      <c r="K242" s="353">
        <v>1</v>
      </c>
      <c r="L242" s="353" t="s">
        <v>38055</v>
      </c>
      <c r="M242" s="354">
        <v>3100000</v>
      </c>
      <c r="N242" s="353" t="s">
        <v>38056</v>
      </c>
      <c r="O242" s="353" t="s">
        <v>38057</v>
      </c>
      <c r="P242" s="353" t="s">
        <v>2331</v>
      </c>
      <c r="Q242" s="353" t="s">
        <v>38058</v>
      </c>
    </row>
    <row r="243" spans="1:17" x14ac:dyDescent="0.25">
      <c r="A243" s="353">
        <v>170</v>
      </c>
      <c r="B243" s="353">
        <v>2</v>
      </c>
      <c r="C243" s="353" t="s">
        <v>38059</v>
      </c>
      <c r="D243" s="354" t="s">
        <v>871</v>
      </c>
      <c r="E243" s="353">
        <v>46</v>
      </c>
      <c r="F243" s="353">
        <v>531</v>
      </c>
      <c r="G243" s="353">
        <v>2024</v>
      </c>
      <c r="H243" s="353" t="s">
        <v>2092</v>
      </c>
      <c r="I243" s="353" t="s">
        <v>1329</v>
      </c>
      <c r="J243" s="353" t="s">
        <v>1304</v>
      </c>
      <c r="K243" s="353">
        <v>2</v>
      </c>
      <c r="L243" s="353" t="s">
        <v>38060</v>
      </c>
      <c r="M243" s="354">
        <v>1200000</v>
      </c>
      <c r="N243" s="353" t="s">
        <v>38061</v>
      </c>
      <c r="O243" s="353" t="s">
        <v>38057</v>
      </c>
      <c r="P243" s="353" t="s">
        <v>2331</v>
      </c>
      <c r="Q243" s="353" t="s">
        <v>38062</v>
      </c>
    </row>
    <row r="244" spans="1:17" x14ac:dyDescent="0.25">
      <c r="A244" s="353">
        <v>170</v>
      </c>
      <c r="B244" s="353">
        <v>3</v>
      </c>
      <c r="C244" s="353" t="s">
        <v>38063</v>
      </c>
      <c r="D244" s="354" t="s">
        <v>871</v>
      </c>
      <c r="E244" s="353">
        <v>46</v>
      </c>
      <c r="F244" s="353">
        <v>479</v>
      </c>
      <c r="G244" s="353">
        <v>2022</v>
      </c>
      <c r="H244" s="353" t="s">
        <v>2092</v>
      </c>
      <c r="I244" s="353" t="s">
        <v>1329</v>
      </c>
      <c r="J244" s="353" t="s">
        <v>1304</v>
      </c>
      <c r="K244" s="353">
        <v>1</v>
      </c>
      <c r="L244" s="353">
        <v>44337</v>
      </c>
      <c r="M244" s="354">
        <v>4200000</v>
      </c>
      <c r="N244" s="353" t="s">
        <v>2092</v>
      </c>
      <c r="O244" s="353" t="s">
        <v>37189</v>
      </c>
      <c r="P244" s="353" t="s">
        <v>2331</v>
      </c>
      <c r="Q244" s="353" t="s">
        <v>37504</v>
      </c>
    </row>
    <row r="245" spans="1:17" x14ac:dyDescent="0.25">
      <c r="A245" s="353">
        <v>172</v>
      </c>
      <c r="B245" s="353">
        <v>1</v>
      </c>
      <c r="C245" s="353" t="s">
        <v>2658</v>
      </c>
      <c r="D245" s="354" t="s">
        <v>1218</v>
      </c>
      <c r="E245" s="353">
        <v>218</v>
      </c>
      <c r="F245" s="353">
        <v>9</v>
      </c>
      <c r="G245" s="353">
        <v>2024</v>
      </c>
      <c r="H245" s="353" t="s">
        <v>332</v>
      </c>
      <c r="I245" s="353" t="s">
        <v>1053</v>
      </c>
      <c r="J245" s="353" t="s">
        <v>1304</v>
      </c>
      <c r="K245" s="353">
        <v>1</v>
      </c>
      <c r="L245" s="353" t="s">
        <v>38064</v>
      </c>
      <c r="M245" s="354">
        <v>2643633</v>
      </c>
      <c r="N245" s="353" t="s">
        <v>38065</v>
      </c>
      <c r="O245" s="353" t="s">
        <v>1986</v>
      </c>
      <c r="P245" s="353" t="s">
        <v>1055</v>
      </c>
      <c r="Q245" s="353" t="s">
        <v>38066</v>
      </c>
    </row>
    <row r="246" spans="1:17" x14ac:dyDescent="0.25">
      <c r="A246" s="353">
        <v>172</v>
      </c>
      <c r="B246" s="353">
        <v>2</v>
      </c>
      <c r="C246" s="353" t="s">
        <v>2659</v>
      </c>
      <c r="D246" s="354" t="s">
        <v>1218</v>
      </c>
      <c r="E246" s="353">
        <v>218</v>
      </c>
      <c r="F246" s="353">
        <v>8</v>
      </c>
      <c r="G246" s="353">
        <v>2023</v>
      </c>
      <c r="H246" s="353" t="s">
        <v>332</v>
      </c>
      <c r="I246" s="353" t="s">
        <v>1055</v>
      </c>
      <c r="J246" s="353" t="s">
        <v>1304</v>
      </c>
      <c r="K246" s="353">
        <v>1</v>
      </c>
      <c r="L246" s="353" t="s">
        <v>37505</v>
      </c>
      <c r="M246" s="354">
        <v>1500000</v>
      </c>
      <c r="N246" s="353" t="s">
        <v>37506</v>
      </c>
      <c r="O246" s="353" t="s">
        <v>1986</v>
      </c>
      <c r="P246" s="353" t="s">
        <v>1055</v>
      </c>
      <c r="Q246" s="353" t="s">
        <v>37507</v>
      </c>
    </row>
    <row r="247" spans="1:17" x14ac:dyDescent="0.25">
      <c r="A247" s="353">
        <v>172</v>
      </c>
      <c r="B247" s="353">
        <v>3</v>
      </c>
      <c r="C247" s="353" t="s">
        <v>38067</v>
      </c>
      <c r="D247" s="354" t="s">
        <v>1218</v>
      </c>
      <c r="E247" s="353">
        <v>218</v>
      </c>
      <c r="F247" s="353">
        <v>7</v>
      </c>
      <c r="G247" s="353">
        <v>2022</v>
      </c>
      <c r="H247" s="353" t="s">
        <v>332</v>
      </c>
      <c r="I247" s="353" t="s">
        <v>1053</v>
      </c>
      <c r="J247" s="353" t="s">
        <v>1304</v>
      </c>
      <c r="K247" s="353">
        <v>1</v>
      </c>
      <c r="L247" s="353">
        <v>44642</v>
      </c>
      <c r="M247" s="354">
        <v>1858023</v>
      </c>
      <c r="N247" s="353" t="s">
        <v>332</v>
      </c>
      <c r="O247" s="353" t="s">
        <v>1986</v>
      </c>
      <c r="P247" s="353" t="s">
        <v>1055</v>
      </c>
      <c r="Q247" s="353" t="s">
        <v>37508</v>
      </c>
    </row>
    <row r="248" spans="1:17" x14ac:dyDescent="0.25">
      <c r="A248" s="353">
        <v>176</v>
      </c>
      <c r="B248" s="353">
        <v>1</v>
      </c>
      <c r="C248" s="353" t="s">
        <v>37509</v>
      </c>
      <c r="D248" s="354" t="s">
        <v>38068</v>
      </c>
      <c r="E248" s="353">
        <v>135</v>
      </c>
      <c r="F248" s="353">
        <v>5</v>
      </c>
      <c r="G248" s="353">
        <v>2024</v>
      </c>
      <c r="H248" s="353" t="s">
        <v>2096</v>
      </c>
      <c r="I248" s="353" t="s">
        <v>771</v>
      </c>
      <c r="J248" s="353" t="s">
        <v>1304</v>
      </c>
      <c r="K248" s="353">
        <v>1</v>
      </c>
      <c r="L248" s="353" t="s">
        <v>37785</v>
      </c>
      <c r="M248" s="354">
        <v>30000000</v>
      </c>
      <c r="N248" s="353" t="s">
        <v>2096</v>
      </c>
      <c r="O248" s="353" t="s">
        <v>2304</v>
      </c>
      <c r="P248" s="353" t="s">
        <v>37510</v>
      </c>
      <c r="Q248" s="353" t="s">
        <v>38069</v>
      </c>
    </row>
    <row r="249" spans="1:17" x14ac:dyDescent="0.25">
      <c r="A249" s="353">
        <v>176</v>
      </c>
      <c r="B249" s="353">
        <v>2</v>
      </c>
      <c r="C249" s="353" t="s">
        <v>37512</v>
      </c>
      <c r="D249" s="354" t="s">
        <v>1152</v>
      </c>
      <c r="E249" s="353">
        <v>208</v>
      </c>
      <c r="F249" s="353">
        <v>29</v>
      </c>
      <c r="G249" s="353">
        <v>2022</v>
      </c>
      <c r="H249" s="353" t="s">
        <v>2096</v>
      </c>
      <c r="I249" s="353" t="s">
        <v>771</v>
      </c>
      <c r="J249" s="353" t="s">
        <v>1304</v>
      </c>
      <c r="K249" s="353">
        <v>1</v>
      </c>
      <c r="L249" s="353">
        <v>44317</v>
      </c>
      <c r="M249" s="354">
        <v>1408020</v>
      </c>
      <c r="N249" s="353" t="s">
        <v>2096</v>
      </c>
      <c r="O249" s="353" t="s">
        <v>2304</v>
      </c>
      <c r="P249" s="353" t="s">
        <v>37510</v>
      </c>
      <c r="Q249" s="353" t="s">
        <v>37511</v>
      </c>
    </row>
    <row r="250" spans="1:17" x14ac:dyDescent="0.25">
      <c r="A250" s="353">
        <v>176</v>
      </c>
      <c r="B250" s="353">
        <v>3</v>
      </c>
      <c r="C250" s="353" t="s">
        <v>38070</v>
      </c>
      <c r="D250" s="354" t="s">
        <v>1152</v>
      </c>
      <c r="E250" s="353">
        <v>208</v>
      </c>
      <c r="F250" s="353">
        <v>30</v>
      </c>
      <c r="G250" s="353">
        <v>2022</v>
      </c>
      <c r="H250" s="353" t="s">
        <v>2096</v>
      </c>
      <c r="I250" s="353" t="s">
        <v>771</v>
      </c>
      <c r="J250" s="353" t="s">
        <v>1304</v>
      </c>
      <c r="K250" s="353">
        <v>2</v>
      </c>
      <c r="L250" s="353">
        <v>44317</v>
      </c>
      <c r="M250" s="354">
        <v>1510939</v>
      </c>
      <c r="N250" s="353" t="s">
        <v>2096</v>
      </c>
      <c r="O250" s="353" t="s">
        <v>2304</v>
      </c>
      <c r="P250" s="353" t="s">
        <v>37510</v>
      </c>
      <c r="Q250" s="353" t="s">
        <v>37513</v>
      </c>
    </row>
    <row r="251" spans="1:17" x14ac:dyDescent="0.25">
      <c r="A251" s="353">
        <v>177</v>
      </c>
      <c r="B251" s="353">
        <v>1</v>
      </c>
      <c r="C251" s="353" t="s">
        <v>38071</v>
      </c>
      <c r="D251" s="354" t="s">
        <v>1152</v>
      </c>
      <c r="E251" s="353">
        <v>208</v>
      </c>
      <c r="F251" s="353">
        <v>33</v>
      </c>
      <c r="G251" s="353">
        <v>2024</v>
      </c>
      <c r="H251" s="353" t="s">
        <v>1490</v>
      </c>
      <c r="I251" s="353" t="s">
        <v>783</v>
      </c>
      <c r="J251" s="353" t="s">
        <v>1304</v>
      </c>
      <c r="K251" s="353">
        <v>1</v>
      </c>
      <c r="L251" s="353" t="s">
        <v>37553</v>
      </c>
      <c r="M251" s="354">
        <v>3918445</v>
      </c>
      <c r="N251" s="353" t="s">
        <v>1490</v>
      </c>
      <c r="O251" s="353" t="s">
        <v>38072</v>
      </c>
      <c r="P251" s="353" t="s">
        <v>38073</v>
      </c>
      <c r="Q251" s="353" t="s">
        <v>38074</v>
      </c>
    </row>
    <row r="252" spans="1:17" x14ac:dyDescent="0.25">
      <c r="A252" s="353">
        <v>180</v>
      </c>
      <c r="B252" s="353">
        <v>1</v>
      </c>
      <c r="C252" s="353" t="s">
        <v>2660</v>
      </c>
      <c r="D252" s="354" t="s">
        <v>2084</v>
      </c>
      <c r="E252" s="353">
        <v>43</v>
      </c>
      <c r="F252" s="353">
        <v>478</v>
      </c>
      <c r="G252" s="353">
        <v>2024</v>
      </c>
      <c r="H252" s="353" t="s">
        <v>2104</v>
      </c>
      <c r="I252" s="353" t="s">
        <v>329</v>
      </c>
      <c r="J252" s="353" t="s">
        <v>1304</v>
      </c>
      <c r="K252" s="353">
        <v>1</v>
      </c>
      <c r="L252" s="353" t="s">
        <v>37759</v>
      </c>
      <c r="M252" s="354">
        <v>1562870</v>
      </c>
      <c r="N252" s="353" t="s">
        <v>2104</v>
      </c>
      <c r="O252" s="353" t="s">
        <v>2332</v>
      </c>
      <c r="P252" s="353" t="s">
        <v>2661</v>
      </c>
      <c r="Q252" s="353" t="s">
        <v>38075</v>
      </c>
    </row>
    <row r="253" spans="1:17" x14ac:dyDescent="0.25">
      <c r="A253" s="353">
        <v>180</v>
      </c>
      <c r="B253" s="353">
        <v>2</v>
      </c>
      <c r="C253" s="353" t="s">
        <v>2662</v>
      </c>
      <c r="D253" s="354" t="s">
        <v>2084</v>
      </c>
      <c r="E253" s="353">
        <v>43</v>
      </c>
      <c r="F253" s="353">
        <v>479</v>
      </c>
      <c r="G253" s="353">
        <v>2024</v>
      </c>
      <c r="H253" s="353" t="s">
        <v>2104</v>
      </c>
      <c r="I253" s="353" t="s">
        <v>329</v>
      </c>
      <c r="J253" s="353" t="s">
        <v>1304</v>
      </c>
      <c r="K253" s="353">
        <v>2</v>
      </c>
      <c r="L253" s="353" t="s">
        <v>37915</v>
      </c>
      <c r="M253" s="354">
        <v>2268000</v>
      </c>
      <c r="N253" s="353" t="s">
        <v>2104</v>
      </c>
      <c r="O253" s="353" t="s">
        <v>2332</v>
      </c>
      <c r="P253" s="353" t="s">
        <v>2661</v>
      </c>
      <c r="Q253" s="353" t="s">
        <v>38076</v>
      </c>
    </row>
    <row r="254" spans="1:17" x14ac:dyDescent="0.25">
      <c r="A254" s="353">
        <v>180</v>
      </c>
      <c r="B254" s="353">
        <v>3</v>
      </c>
      <c r="C254" s="353" t="s">
        <v>2663</v>
      </c>
      <c r="D254" s="354" t="s">
        <v>2084</v>
      </c>
      <c r="E254" s="353">
        <v>43</v>
      </c>
      <c r="F254" s="353">
        <v>446</v>
      </c>
      <c r="G254" s="353">
        <v>2023</v>
      </c>
      <c r="H254" s="353" t="s">
        <v>2104</v>
      </c>
      <c r="I254" s="353" t="s">
        <v>2661</v>
      </c>
      <c r="J254" s="353" t="s">
        <v>1304</v>
      </c>
      <c r="K254" s="353">
        <v>1</v>
      </c>
      <c r="L254" s="353" t="s">
        <v>37514</v>
      </c>
      <c r="M254" s="354">
        <v>1083000</v>
      </c>
      <c r="N254" s="353" t="s">
        <v>2104</v>
      </c>
      <c r="O254" s="353" t="s">
        <v>2332</v>
      </c>
      <c r="P254" s="353" t="s">
        <v>2661</v>
      </c>
      <c r="Q254" s="353" t="s">
        <v>37515</v>
      </c>
    </row>
    <row r="255" spans="1:17" x14ac:dyDescent="0.25">
      <c r="A255" s="353">
        <v>180</v>
      </c>
      <c r="B255" s="353">
        <v>4</v>
      </c>
      <c r="C255" s="353" t="s">
        <v>2664</v>
      </c>
      <c r="D255" s="354" t="s">
        <v>2084</v>
      </c>
      <c r="E255" s="353">
        <v>43</v>
      </c>
      <c r="F255" s="353">
        <v>447</v>
      </c>
      <c r="G255" s="353">
        <v>2023</v>
      </c>
      <c r="H255" s="353" t="s">
        <v>2104</v>
      </c>
      <c r="I255" s="353" t="s">
        <v>2661</v>
      </c>
      <c r="J255" s="353" t="s">
        <v>1304</v>
      </c>
      <c r="K255" s="353">
        <v>2</v>
      </c>
      <c r="L255" s="353" t="s">
        <v>37516</v>
      </c>
      <c r="M255" s="354">
        <v>1000000</v>
      </c>
      <c r="N255" s="353" t="s">
        <v>2104</v>
      </c>
      <c r="O255" s="353" t="s">
        <v>2332</v>
      </c>
      <c r="P255" s="353" t="s">
        <v>2661</v>
      </c>
      <c r="Q255" s="353" t="s">
        <v>37517</v>
      </c>
    </row>
    <row r="256" spans="1:17" x14ac:dyDescent="0.25">
      <c r="A256" s="353">
        <v>180</v>
      </c>
      <c r="B256" s="353">
        <v>5</v>
      </c>
      <c r="C256" s="353" t="s">
        <v>2665</v>
      </c>
      <c r="D256" s="354" t="s">
        <v>2084</v>
      </c>
      <c r="E256" s="353">
        <v>43</v>
      </c>
      <c r="F256" s="353">
        <v>448</v>
      </c>
      <c r="G256" s="353">
        <v>2023</v>
      </c>
      <c r="H256" s="353" t="s">
        <v>2104</v>
      </c>
      <c r="I256" s="353" t="s">
        <v>2661</v>
      </c>
      <c r="J256" s="353" t="s">
        <v>1304</v>
      </c>
      <c r="K256" s="353">
        <v>3</v>
      </c>
      <c r="L256" s="353" t="s">
        <v>37514</v>
      </c>
      <c r="M256" s="354">
        <v>2000000</v>
      </c>
      <c r="N256" s="353" t="s">
        <v>2104</v>
      </c>
      <c r="O256" s="353" t="s">
        <v>2332</v>
      </c>
      <c r="P256" s="353" t="s">
        <v>2661</v>
      </c>
      <c r="Q256" s="353" t="s">
        <v>37517</v>
      </c>
    </row>
    <row r="257" spans="1:17" x14ac:dyDescent="0.25">
      <c r="A257" s="353">
        <v>180</v>
      </c>
      <c r="B257" s="353">
        <v>6</v>
      </c>
      <c r="C257" s="353" t="s">
        <v>2666</v>
      </c>
      <c r="D257" s="354" t="s">
        <v>2084</v>
      </c>
      <c r="E257" s="353">
        <v>43</v>
      </c>
      <c r="F257" s="353">
        <v>449</v>
      </c>
      <c r="G257" s="353">
        <v>2023</v>
      </c>
      <c r="H257" s="353" t="s">
        <v>2104</v>
      </c>
      <c r="I257" s="353" t="s">
        <v>2661</v>
      </c>
      <c r="J257" s="353" t="s">
        <v>1304</v>
      </c>
      <c r="K257" s="353">
        <v>4</v>
      </c>
      <c r="L257" s="353" t="s">
        <v>37518</v>
      </c>
      <c r="M257" s="354">
        <v>12307272</v>
      </c>
      <c r="N257" s="353" t="s">
        <v>2104</v>
      </c>
      <c r="O257" s="353" t="s">
        <v>2332</v>
      </c>
      <c r="P257" s="353" t="s">
        <v>2661</v>
      </c>
      <c r="Q257" s="353" t="s">
        <v>37519</v>
      </c>
    </row>
    <row r="258" spans="1:17" x14ac:dyDescent="0.25">
      <c r="A258" s="353">
        <v>185</v>
      </c>
      <c r="B258" s="353">
        <v>1</v>
      </c>
      <c r="C258" s="353" t="s">
        <v>2667</v>
      </c>
      <c r="D258" s="354" t="s">
        <v>2084</v>
      </c>
      <c r="E258" s="353">
        <v>43</v>
      </c>
      <c r="F258" s="353">
        <v>480</v>
      </c>
      <c r="G258" s="353">
        <v>2024</v>
      </c>
      <c r="H258" s="353" t="s">
        <v>2109</v>
      </c>
      <c r="I258" s="353" t="s">
        <v>125</v>
      </c>
      <c r="J258" s="353" t="s">
        <v>1304</v>
      </c>
      <c r="K258" s="353">
        <v>1</v>
      </c>
      <c r="L258" s="353" t="s">
        <v>38077</v>
      </c>
      <c r="M258" s="354">
        <v>1500000</v>
      </c>
      <c r="N258" s="353" t="s">
        <v>2109</v>
      </c>
      <c r="O258" s="353" t="s">
        <v>37523</v>
      </c>
      <c r="P258" s="353" t="s">
        <v>119</v>
      </c>
      <c r="Q258" s="353" t="s">
        <v>38078</v>
      </c>
    </row>
    <row r="259" spans="1:17" x14ac:dyDescent="0.25">
      <c r="A259" s="353">
        <v>185</v>
      </c>
      <c r="B259" s="353">
        <v>2</v>
      </c>
      <c r="C259" s="353" t="s">
        <v>2668</v>
      </c>
      <c r="D259" s="354" t="s">
        <v>2084</v>
      </c>
      <c r="E259" s="353">
        <v>43</v>
      </c>
      <c r="F259" s="353">
        <v>481</v>
      </c>
      <c r="G259" s="353">
        <v>2024</v>
      </c>
      <c r="H259" s="353" t="s">
        <v>2109</v>
      </c>
      <c r="I259" s="353" t="s">
        <v>125</v>
      </c>
      <c r="J259" s="353" t="s">
        <v>1304</v>
      </c>
      <c r="K259" s="353">
        <v>2</v>
      </c>
      <c r="L259" s="353" t="s">
        <v>37797</v>
      </c>
      <c r="M259" s="354">
        <v>1148721</v>
      </c>
      <c r="N259" s="353" t="s">
        <v>2109</v>
      </c>
      <c r="O259" s="353" t="s">
        <v>1727</v>
      </c>
      <c r="P259" s="353" t="s">
        <v>119</v>
      </c>
      <c r="Q259" s="353" t="s">
        <v>38079</v>
      </c>
    </row>
    <row r="260" spans="1:17" x14ac:dyDescent="0.25">
      <c r="A260" s="353">
        <v>185</v>
      </c>
      <c r="B260" s="353">
        <v>3</v>
      </c>
      <c r="C260" s="353" t="s">
        <v>2669</v>
      </c>
      <c r="D260" s="354" t="s">
        <v>2084</v>
      </c>
      <c r="E260" s="353">
        <v>43</v>
      </c>
      <c r="F260" s="353">
        <v>482</v>
      </c>
      <c r="G260" s="353">
        <v>2024</v>
      </c>
      <c r="H260" s="353" t="s">
        <v>2109</v>
      </c>
      <c r="I260" s="353" t="s">
        <v>125</v>
      </c>
      <c r="J260" s="353" t="s">
        <v>1304</v>
      </c>
      <c r="K260" s="353">
        <v>3</v>
      </c>
      <c r="L260" s="353" t="s">
        <v>38080</v>
      </c>
      <c r="M260" s="354">
        <v>2073353</v>
      </c>
      <c r="N260" s="353" t="s">
        <v>38081</v>
      </c>
      <c r="O260" s="353" t="s">
        <v>38082</v>
      </c>
      <c r="P260" s="353" t="s">
        <v>119</v>
      </c>
      <c r="Q260" s="353" t="s">
        <v>38083</v>
      </c>
    </row>
    <row r="261" spans="1:17" x14ac:dyDescent="0.25">
      <c r="A261" s="353">
        <v>185</v>
      </c>
      <c r="B261" s="353">
        <v>4</v>
      </c>
      <c r="C261" s="353" t="s">
        <v>2670</v>
      </c>
      <c r="D261" s="354" t="s">
        <v>2084</v>
      </c>
      <c r="E261" s="353">
        <v>43</v>
      </c>
      <c r="F261" s="353">
        <v>483</v>
      </c>
      <c r="G261" s="353">
        <v>2024</v>
      </c>
      <c r="H261" s="353" t="s">
        <v>2109</v>
      </c>
      <c r="I261" s="353" t="s">
        <v>125</v>
      </c>
      <c r="J261" s="353" t="s">
        <v>1304</v>
      </c>
      <c r="K261" s="353">
        <v>4</v>
      </c>
      <c r="L261" s="353" t="s">
        <v>38080</v>
      </c>
      <c r="M261" s="354">
        <v>2000000</v>
      </c>
      <c r="N261" s="353" t="s">
        <v>2109</v>
      </c>
      <c r="O261" s="353" t="s">
        <v>2334</v>
      </c>
      <c r="P261" s="353" t="s">
        <v>119</v>
      </c>
      <c r="Q261" s="353" t="s">
        <v>38084</v>
      </c>
    </row>
    <row r="262" spans="1:17" x14ac:dyDescent="0.25">
      <c r="A262" s="353">
        <v>185</v>
      </c>
      <c r="B262" s="353">
        <v>5</v>
      </c>
      <c r="C262" s="353" t="s">
        <v>2671</v>
      </c>
      <c r="D262" s="354" t="s">
        <v>2084</v>
      </c>
      <c r="E262" s="353">
        <v>43</v>
      </c>
      <c r="F262" s="353">
        <v>450</v>
      </c>
      <c r="G262" s="353">
        <v>2023</v>
      </c>
      <c r="H262" s="353" t="s">
        <v>2109</v>
      </c>
      <c r="I262" s="353" t="s">
        <v>119</v>
      </c>
      <c r="J262" s="353" t="s">
        <v>1304</v>
      </c>
      <c r="K262" s="353">
        <v>1</v>
      </c>
      <c r="L262" s="353" t="s">
        <v>37516</v>
      </c>
      <c r="M262" s="354">
        <v>1484387</v>
      </c>
      <c r="N262" s="353" t="s">
        <v>2109</v>
      </c>
      <c r="O262" s="353" t="s">
        <v>1727</v>
      </c>
      <c r="P262" s="353" t="s">
        <v>119</v>
      </c>
      <c r="Q262" s="353" t="s">
        <v>37520</v>
      </c>
    </row>
    <row r="263" spans="1:17" x14ac:dyDescent="0.25">
      <c r="A263" s="353">
        <v>185</v>
      </c>
      <c r="B263" s="353">
        <v>6</v>
      </c>
      <c r="C263" s="353" t="s">
        <v>2672</v>
      </c>
      <c r="D263" s="354" t="s">
        <v>2084</v>
      </c>
      <c r="E263" s="353">
        <v>43</v>
      </c>
      <c r="F263" s="353">
        <v>451</v>
      </c>
      <c r="G263" s="353">
        <v>2023</v>
      </c>
      <c r="H263" s="353" t="s">
        <v>2109</v>
      </c>
      <c r="I263" s="353" t="s">
        <v>119</v>
      </c>
      <c r="J263" s="353" t="s">
        <v>1304</v>
      </c>
      <c r="K263" s="353">
        <v>2</v>
      </c>
      <c r="L263" s="353" t="s">
        <v>37516</v>
      </c>
      <c r="M263" s="354">
        <v>2275072</v>
      </c>
      <c r="N263" s="353" t="s">
        <v>2109</v>
      </c>
      <c r="O263" s="353" t="s">
        <v>1727</v>
      </c>
      <c r="P263" s="353" t="s">
        <v>119</v>
      </c>
      <c r="Q263" s="353" t="s">
        <v>37521</v>
      </c>
    </row>
    <row r="264" spans="1:17" x14ac:dyDescent="0.25">
      <c r="A264" s="353">
        <v>185</v>
      </c>
      <c r="B264" s="353">
        <v>7</v>
      </c>
      <c r="C264" s="353" t="s">
        <v>2673</v>
      </c>
      <c r="D264" s="354" t="s">
        <v>2084</v>
      </c>
      <c r="E264" s="353">
        <v>43</v>
      </c>
      <c r="F264" s="353">
        <v>452</v>
      </c>
      <c r="G264" s="353">
        <v>2023</v>
      </c>
      <c r="H264" s="353" t="s">
        <v>2109</v>
      </c>
      <c r="I264" s="353" t="s">
        <v>119</v>
      </c>
      <c r="J264" s="353" t="s">
        <v>1304</v>
      </c>
      <c r="K264" s="353">
        <v>3</v>
      </c>
      <c r="L264" s="353" t="s">
        <v>37239</v>
      </c>
      <c r="M264" s="354">
        <v>2174874</v>
      </c>
      <c r="N264" s="353" t="s">
        <v>2109</v>
      </c>
      <c r="O264" s="353" t="s">
        <v>1727</v>
      </c>
      <c r="P264" s="353" t="s">
        <v>119</v>
      </c>
      <c r="Q264" s="353" t="s">
        <v>37522</v>
      </c>
    </row>
    <row r="265" spans="1:17" x14ac:dyDescent="0.25">
      <c r="A265" s="353">
        <v>185</v>
      </c>
      <c r="B265" s="353">
        <v>8</v>
      </c>
      <c r="C265" s="353" t="s">
        <v>2674</v>
      </c>
      <c r="D265" s="354" t="s">
        <v>2084</v>
      </c>
      <c r="E265" s="353">
        <v>43</v>
      </c>
      <c r="F265" s="353">
        <v>453</v>
      </c>
      <c r="G265" s="353">
        <v>2023</v>
      </c>
      <c r="H265" s="353" t="s">
        <v>2109</v>
      </c>
      <c r="I265" s="353" t="s">
        <v>119</v>
      </c>
      <c r="J265" s="353" t="s">
        <v>1304</v>
      </c>
      <c r="K265" s="353">
        <v>4</v>
      </c>
      <c r="L265" s="353" t="s">
        <v>37239</v>
      </c>
      <c r="M265" s="354">
        <v>4000000</v>
      </c>
      <c r="N265" s="353" t="s">
        <v>2109</v>
      </c>
      <c r="O265" s="353" t="s">
        <v>37523</v>
      </c>
      <c r="P265" s="353" t="s">
        <v>119</v>
      </c>
      <c r="Q265" s="353" t="s">
        <v>37524</v>
      </c>
    </row>
    <row r="266" spans="1:17" x14ac:dyDescent="0.25">
      <c r="A266" s="353">
        <v>185</v>
      </c>
      <c r="B266" s="353">
        <v>9</v>
      </c>
      <c r="C266" s="353" t="s">
        <v>2675</v>
      </c>
      <c r="D266" s="354" t="s">
        <v>2084</v>
      </c>
      <c r="E266" s="353">
        <v>43</v>
      </c>
      <c r="F266" s="353">
        <v>454</v>
      </c>
      <c r="G266" s="353">
        <v>2023</v>
      </c>
      <c r="H266" s="353" t="s">
        <v>2109</v>
      </c>
      <c r="I266" s="353" t="s">
        <v>119</v>
      </c>
      <c r="J266" s="353" t="s">
        <v>1304</v>
      </c>
      <c r="K266" s="353">
        <v>5</v>
      </c>
      <c r="L266" s="353" t="s">
        <v>37525</v>
      </c>
      <c r="M266" s="354">
        <v>1150000</v>
      </c>
      <c r="N266" s="353" t="s">
        <v>2109</v>
      </c>
      <c r="O266" s="353" t="s">
        <v>2334</v>
      </c>
      <c r="P266" s="353" t="s">
        <v>119</v>
      </c>
      <c r="Q266" s="353" t="s">
        <v>37526</v>
      </c>
    </row>
    <row r="267" spans="1:17" x14ac:dyDescent="0.25">
      <c r="A267" s="353">
        <v>185</v>
      </c>
      <c r="B267" s="353">
        <v>10</v>
      </c>
      <c r="C267" s="353" t="s">
        <v>2676</v>
      </c>
      <c r="D267" s="354" t="s">
        <v>2084</v>
      </c>
      <c r="E267" s="353">
        <v>43</v>
      </c>
      <c r="F267" s="353">
        <v>455</v>
      </c>
      <c r="G267" s="353">
        <v>2023</v>
      </c>
      <c r="H267" s="353" t="s">
        <v>2109</v>
      </c>
      <c r="I267" s="353" t="s">
        <v>119</v>
      </c>
      <c r="J267" s="353" t="s">
        <v>1304</v>
      </c>
      <c r="K267" s="353">
        <v>6</v>
      </c>
      <c r="L267" s="353" t="s">
        <v>37525</v>
      </c>
      <c r="M267" s="354">
        <v>3000000</v>
      </c>
      <c r="N267" s="353" t="s">
        <v>2109</v>
      </c>
      <c r="O267" s="353" t="s">
        <v>2334</v>
      </c>
      <c r="P267" s="353" t="s">
        <v>119</v>
      </c>
      <c r="Q267" s="353" t="s">
        <v>37527</v>
      </c>
    </row>
    <row r="268" spans="1:17" x14ac:dyDescent="0.25">
      <c r="A268" s="353">
        <v>185</v>
      </c>
      <c r="B268" s="353">
        <v>11</v>
      </c>
      <c r="C268" s="353" t="s">
        <v>2677</v>
      </c>
      <c r="D268" s="354" t="s">
        <v>2084</v>
      </c>
      <c r="E268" s="353">
        <v>43</v>
      </c>
      <c r="F268" s="353">
        <v>456</v>
      </c>
      <c r="G268" s="353">
        <v>2023</v>
      </c>
      <c r="H268" s="353" t="s">
        <v>2109</v>
      </c>
      <c r="I268" s="353" t="s">
        <v>119</v>
      </c>
      <c r="J268" s="353" t="s">
        <v>1304</v>
      </c>
      <c r="K268" s="353">
        <v>7</v>
      </c>
      <c r="L268" s="353" t="s">
        <v>37528</v>
      </c>
      <c r="M268" s="354">
        <v>4680207</v>
      </c>
      <c r="N268" s="353" t="s">
        <v>2109</v>
      </c>
      <c r="O268" s="353" t="s">
        <v>37523</v>
      </c>
      <c r="P268" s="353" t="s">
        <v>119</v>
      </c>
      <c r="Q268" s="353" t="s">
        <v>37529</v>
      </c>
    </row>
    <row r="269" spans="1:17" x14ac:dyDescent="0.25">
      <c r="A269" s="353">
        <v>185</v>
      </c>
      <c r="B269" s="353">
        <v>12</v>
      </c>
      <c r="C269" s="353" t="s">
        <v>2678</v>
      </c>
      <c r="D269" s="354" t="s">
        <v>2084</v>
      </c>
      <c r="E269" s="353">
        <v>43</v>
      </c>
      <c r="F269" s="353">
        <v>457</v>
      </c>
      <c r="G269" s="353">
        <v>2023</v>
      </c>
      <c r="H269" s="353" t="s">
        <v>2109</v>
      </c>
      <c r="I269" s="353" t="s">
        <v>119</v>
      </c>
      <c r="J269" s="353" t="s">
        <v>1304</v>
      </c>
      <c r="K269" s="353">
        <v>8</v>
      </c>
      <c r="L269" s="353" t="s">
        <v>37530</v>
      </c>
      <c r="M269" s="354">
        <v>3500000</v>
      </c>
      <c r="N269" s="353" t="s">
        <v>2109</v>
      </c>
      <c r="O269" s="353" t="s">
        <v>2334</v>
      </c>
      <c r="P269" s="353" t="s">
        <v>119</v>
      </c>
      <c r="Q269" s="353" t="s">
        <v>37531</v>
      </c>
    </row>
    <row r="270" spans="1:17" x14ac:dyDescent="0.25">
      <c r="A270" s="353">
        <v>185</v>
      </c>
      <c r="B270" s="353">
        <v>13</v>
      </c>
      <c r="C270" s="353" t="s">
        <v>2679</v>
      </c>
      <c r="D270" s="354" t="s">
        <v>2084</v>
      </c>
      <c r="E270" s="353">
        <v>43</v>
      </c>
      <c r="F270" s="353">
        <v>424</v>
      </c>
      <c r="G270" s="353">
        <v>2022</v>
      </c>
      <c r="H270" s="353" t="s">
        <v>2109</v>
      </c>
      <c r="I270" s="353" t="s">
        <v>125</v>
      </c>
      <c r="J270" s="353" t="s">
        <v>1304</v>
      </c>
      <c r="K270" s="353">
        <v>1</v>
      </c>
      <c r="L270" s="353">
        <v>44834</v>
      </c>
      <c r="M270" s="354">
        <v>4650000</v>
      </c>
      <c r="N270" s="353" t="s">
        <v>2109</v>
      </c>
      <c r="O270" s="353" t="s">
        <v>2333</v>
      </c>
      <c r="P270" s="353" t="s">
        <v>119</v>
      </c>
      <c r="Q270" s="353" t="s">
        <v>37532</v>
      </c>
    </row>
    <row r="271" spans="1:17" x14ac:dyDescent="0.25">
      <c r="A271" s="353">
        <v>185</v>
      </c>
      <c r="B271" s="353">
        <v>14</v>
      </c>
      <c r="C271" s="353" t="s">
        <v>2680</v>
      </c>
      <c r="D271" s="354" t="s">
        <v>2084</v>
      </c>
      <c r="E271" s="353">
        <v>43</v>
      </c>
      <c r="F271" s="353">
        <v>425</v>
      </c>
      <c r="G271" s="353">
        <v>2022</v>
      </c>
      <c r="H271" s="353" t="s">
        <v>2109</v>
      </c>
      <c r="I271" s="353" t="s">
        <v>125</v>
      </c>
      <c r="J271" s="353" t="s">
        <v>1304</v>
      </c>
      <c r="K271" s="353">
        <v>2</v>
      </c>
      <c r="L271" s="353">
        <v>44740</v>
      </c>
      <c r="M271" s="354">
        <v>3487000</v>
      </c>
      <c r="N271" s="353" t="s">
        <v>2109</v>
      </c>
      <c r="O271" s="353" t="s">
        <v>2333</v>
      </c>
      <c r="P271" s="353" t="s">
        <v>119</v>
      </c>
      <c r="Q271" s="353" t="s">
        <v>37533</v>
      </c>
    </row>
    <row r="272" spans="1:17" x14ac:dyDescent="0.25">
      <c r="A272" s="353">
        <v>185</v>
      </c>
      <c r="B272" s="353">
        <v>15</v>
      </c>
      <c r="C272" s="353" t="s">
        <v>2681</v>
      </c>
      <c r="D272" s="354" t="s">
        <v>2084</v>
      </c>
      <c r="E272" s="353">
        <v>43</v>
      </c>
      <c r="F272" s="353">
        <v>426</v>
      </c>
      <c r="G272" s="353">
        <v>2022</v>
      </c>
      <c r="H272" s="353" t="s">
        <v>2109</v>
      </c>
      <c r="I272" s="353" t="s">
        <v>125</v>
      </c>
      <c r="J272" s="353" t="s">
        <v>1304</v>
      </c>
      <c r="K272" s="353">
        <v>3</v>
      </c>
      <c r="L272" s="353">
        <v>44862</v>
      </c>
      <c r="M272" s="354">
        <v>1950000</v>
      </c>
      <c r="N272" s="353" t="s">
        <v>2109</v>
      </c>
      <c r="O272" s="353" t="s">
        <v>2333</v>
      </c>
      <c r="P272" s="353" t="s">
        <v>119</v>
      </c>
      <c r="Q272" s="353" t="s">
        <v>37534</v>
      </c>
    </row>
    <row r="273" spans="1:17" x14ac:dyDescent="0.25">
      <c r="A273" s="353">
        <v>185</v>
      </c>
      <c r="B273" s="353">
        <v>16</v>
      </c>
      <c r="C273" s="353" t="s">
        <v>2682</v>
      </c>
      <c r="D273" s="354" t="s">
        <v>2084</v>
      </c>
      <c r="E273" s="353">
        <v>43</v>
      </c>
      <c r="F273" s="353">
        <v>427</v>
      </c>
      <c r="G273" s="353">
        <v>2022</v>
      </c>
      <c r="H273" s="353" t="s">
        <v>2109</v>
      </c>
      <c r="I273" s="353" t="s">
        <v>125</v>
      </c>
      <c r="J273" s="353" t="s">
        <v>1304</v>
      </c>
      <c r="K273" s="353">
        <v>4</v>
      </c>
      <c r="L273" s="353">
        <v>44883</v>
      </c>
      <c r="M273" s="354">
        <v>1003429</v>
      </c>
      <c r="N273" s="353" t="s">
        <v>2109</v>
      </c>
      <c r="O273" s="353" t="s">
        <v>2333</v>
      </c>
      <c r="P273" s="353" t="s">
        <v>119</v>
      </c>
      <c r="Q273" s="353" t="s">
        <v>37535</v>
      </c>
    </row>
    <row r="274" spans="1:17" x14ac:dyDescent="0.25">
      <c r="A274" s="353">
        <v>185</v>
      </c>
      <c r="B274" s="353">
        <v>17</v>
      </c>
      <c r="C274" s="353" t="s">
        <v>2683</v>
      </c>
      <c r="D274" s="354" t="s">
        <v>2084</v>
      </c>
      <c r="E274" s="353">
        <v>43</v>
      </c>
      <c r="F274" s="353">
        <v>428</v>
      </c>
      <c r="G274" s="353">
        <v>2022</v>
      </c>
      <c r="H274" s="353" t="s">
        <v>2109</v>
      </c>
      <c r="I274" s="353" t="s">
        <v>125</v>
      </c>
      <c r="J274" s="353" t="s">
        <v>1304</v>
      </c>
      <c r="K274" s="353">
        <v>5</v>
      </c>
      <c r="L274" s="353">
        <v>44883</v>
      </c>
      <c r="M274" s="354">
        <v>1725309</v>
      </c>
      <c r="N274" s="353" t="s">
        <v>2109</v>
      </c>
      <c r="O274" s="353" t="s">
        <v>1727</v>
      </c>
      <c r="P274" s="353" t="s">
        <v>119</v>
      </c>
      <c r="Q274" s="353" t="s">
        <v>37536</v>
      </c>
    </row>
    <row r="275" spans="1:17" x14ac:dyDescent="0.25">
      <c r="A275" s="353">
        <v>185</v>
      </c>
      <c r="B275" s="353">
        <v>18</v>
      </c>
      <c r="C275" s="353" t="s">
        <v>2684</v>
      </c>
      <c r="D275" s="354" t="s">
        <v>2084</v>
      </c>
      <c r="E275" s="353">
        <v>43</v>
      </c>
      <c r="F275" s="353">
        <v>429</v>
      </c>
      <c r="G275" s="353">
        <v>2022</v>
      </c>
      <c r="H275" s="353" t="s">
        <v>2109</v>
      </c>
      <c r="I275" s="353" t="s">
        <v>125</v>
      </c>
      <c r="J275" s="353" t="s">
        <v>1304</v>
      </c>
      <c r="K275" s="353">
        <v>6</v>
      </c>
      <c r="L275" s="353">
        <v>44903</v>
      </c>
      <c r="M275" s="354">
        <v>13127527</v>
      </c>
      <c r="N275" s="353" t="s">
        <v>2109</v>
      </c>
      <c r="O275" s="353" t="s">
        <v>1727</v>
      </c>
      <c r="P275" s="353" t="s">
        <v>119</v>
      </c>
      <c r="Q275" s="353" t="s">
        <v>37537</v>
      </c>
    </row>
    <row r="276" spans="1:17" x14ac:dyDescent="0.25">
      <c r="A276" s="353">
        <v>186</v>
      </c>
      <c r="B276" s="353">
        <v>1</v>
      </c>
      <c r="C276" s="353" t="s">
        <v>37538</v>
      </c>
      <c r="D276" s="354" t="s">
        <v>2084</v>
      </c>
      <c r="E276" s="353">
        <v>43</v>
      </c>
      <c r="F276" s="353">
        <v>458</v>
      </c>
      <c r="G276" s="353">
        <v>2023</v>
      </c>
      <c r="H276" s="353" t="s">
        <v>2110</v>
      </c>
      <c r="I276" s="353" t="s">
        <v>37539</v>
      </c>
      <c r="J276" s="353" t="s">
        <v>1304</v>
      </c>
      <c r="K276" s="353">
        <v>1</v>
      </c>
      <c r="L276" s="353" t="s">
        <v>37530</v>
      </c>
      <c r="M276" s="354">
        <v>1747006</v>
      </c>
      <c r="N276" s="353" t="s">
        <v>2110</v>
      </c>
      <c r="O276" s="353" t="s">
        <v>37540</v>
      </c>
      <c r="P276" s="353" t="s">
        <v>37541</v>
      </c>
      <c r="Q276" s="353" t="s">
        <v>37542</v>
      </c>
    </row>
    <row r="277" spans="1:17" x14ac:dyDescent="0.25">
      <c r="A277" s="353">
        <v>186</v>
      </c>
      <c r="B277" s="353">
        <v>2</v>
      </c>
      <c r="C277" s="353" t="s">
        <v>37543</v>
      </c>
      <c r="D277" s="354" t="s">
        <v>2084</v>
      </c>
      <c r="E277" s="353">
        <v>43</v>
      </c>
      <c r="F277" s="353">
        <v>430</v>
      </c>
      <c r="G277" s="353">
        <v>2022</v>
      </c>
      <c r="H277" s="353" t="s">
        <v>2110</v>
      </c>
      <c r="I277" s="353" t="s">
        <v>785</v>
      </c>
      <c r="J277" s="353" t="s">
        <v>1304</v>
      </c>
      <c r="K277" s="353">
        <v>1</v>
      </c>
      <c r="L277" s="353">
        <v>44911</v>
      </c>
      <c r="M277" s="354">
        <v>1351826</v>
      </c>
      <c r="N277" s="353" t="s">
        <v>2110</v>
      </c>
      <c r="O277" s="353" t="s">
        <v>37540</v>
      </c>
      <c r="P277" s="353" t="s">
        <v>37541</v>
      </c>
      <c r="Q277" s="353" t="s">
        <v>37240</v>
      </c>
    </row>
    <row r="278" spans="1:17" x14ac:dyDescent="0.25">
      <c r="A278" s="353">
        <v>187</v>
      </c>
      <c r="B278" s="353">
        <v>1</v>
      </c>
      <c r="C278" s="353" t="s">
        <v>2685</v>
      </c>
      <c r="D278" s="354" t="s">
        <v>2084</v>
      </c>
      <c r="E278" s="353">
        <v>43</v>
      </c>
      <c r="F278" s="353">
        <v>459</v>
      </c>
      <c r="G278" s="353">
        <v>2023</v>
      </c>
      <c r="H278" s="353" t="s">
        <v>37200</v>
      </c>
      <c r="I278" s="353" t="s">
        <v>2337</v>
      </c>
      <c r="J278" s="353" t="s">
        <v>1304</v>
      </c>
      <c r="K278" s="353">
        <v>1</v>
      </c>
      <c r="L278" s="353" t="s">
        <v>37544</v>
      </c>
      <c r="M278" s="354">
        <v>4205000</v>
      </c>
      <c r="N278" s="353" t="s">
        <v>2335</v>
      </c>
      <c r="O278" s="353" t="s">
        <v>37545</v>
      </c>
      <c r="P278" s="353" t="s">
        <v>2336</v>
      </c>
      <c r="Q278" s="353" t="s">
        <v>37546</v>
      </c>
    </row>
    <row r="279" spans="1:17" x14ac:dyDescent="0.25">
      <c r="A279" s="353">
        <v>187</v>
      </c>
      <c r="B279" s="353">
        <v>2</v>
      </c>
      <c r="C279" s="353" t="s">
        <v>2686</v>
      </c>
      <c r="D279" s="354" t="s">
        <v>2084</v>
      </c>
      <c r="E279" s="353">
        <v>43</v>
      </c>
      <c r="F279" s="353">
        <v>431</v>
      </c>
      <c r="G279" s="353">
        <v>2022</v>
      </c>
      <c r="H279" s="353" t="s">
        <v>781</v>
      </c>
      <c r="I279" s="353" t="s">
        <v>782</v>
      </c>
      <c r="J279" s="353" t="s">
        <v>1304</v>
      </c>
      <c r="K279" s="353">
        <v>1</v>
      </c>
      <c r="L279" s="353">
        <v>44862</v>
      </c>
      <c r="M279" s="354">
        <v>1116242</v>
      </c>
      <c r="N279" s="353" t="s">
        <v>2335</v>
      </c>
      <c r="O279" s="353" t="s">
        <v>37545</v>
      </c>
      <c r="P279" s="353" t="s">
        <v>2336</v>
      </c>
      <c r="Q279" s="353" t="s">
        <v>37547</v>
      </c>
    </row>
    <row r="280" spans="1:17" x14ac:dyDescent="0.25">
      <c r="A280" s="353">
        <v>191</v>
      </c>
      <c r="B280" s="353">
        <v>1</v>
      </c>
      <c r="C280" s="353" t="s">
        <v>2687</v>
      </c>
      <c r="D280" s="354" t="s">
        <v>852</v>
      </c>
      <c r="E280" s="353">
        <v>24</v>
      </c>
      <c r="F280" s="353">
        <v>116</v>
      </c>
      <c r="G280" s="353">
        <v>2023</v>
      </c>
      <c r="H280" s="353" t="s">
        <v>1494</v>
      </c>
      <c r="I280" s="353" t="s">
        <v>1921</v>
      </c>
      <c r="J280" s="353" t="s">
        <v>1304</v>
      </c>
      <c r="K280" s="353">
        <v>1</v>
      </c>
      <c r="L280" s="353" t="s">
        <v>37429</v>
      </c>
      <c r="M280" s="354">
        <v>3271068</v>
      </c>
      <c r="N280" s="353" t="s">
        <v>1494</v>
      </c>
      <c r="O280" s="353" t="s">
        <v>1874</v>
      </c>
      <c r="P280" s="353" t="s">
        <v>1921</v>
      </c>
      <c r="Q280" s="353" t="s">
        <v>37548</v>
      </c>
    </row>
    <row r="281" spans="1:17" x14ac:dyDescent="0.25">
      <c r="A281" s="353">
        <v>191</v>
      </c>
      <c r="B281" s="353">
        <v>2</v>
      </c>
      <c r="C281" s="353" t="s">
        <v>2688</v>
      </c>
      <c r="D281" s="354" t="s">
        <v>852</v>
      </c>
      <c r="E281" s="353">
        <v>24</v>
      </c>
      <c r="F281" s="353">
        <v>107</v>
      </c>
      <c r="G281" s="353">
        <v>2022</v>
      </c>
      <c r="H281" s="353" t="s">
        <v>1494</v>
      </c>
      <c r="I281" s="353" t="s">
        <v>1495</v>
      </c>
      <c r="J281" s="353" t="s">
        <v>1304</v>
      </c>
      <c r="K281" s="353">
        <v>1</v>
      </c>
      <c r="L281" s="353">
        <v>44664</v>
      </c>
      <c r="M281" s="354">
        <v>2992714</v>
      </c>
      <c r="N281" s="353" t="s">
        <v>1494</v>
      </c>
      <c r="O281" s="353" t="s">
        <v>1874</v>
      </c>
      <c r="P281" s="353" t="s">
        <v>1921</v>
      </c>
      <c r="Q281" s="353" t="s">
        <v>37549</v>
      </c>
    </row>
    <row r="282" spans="1:17" x14ac:dyDescent="0.25">
      <c r="A282" s="353">
        <v>191</v>
      </c>
      <c r="B282" s="353">
        <v>3</v>
      </c>
      <c r="C282" s="353" t="s">
        <v>2689</v>
      </c>
      <c r="D282" s="354" t="s">
        <v>852</v>
      </c>
      <c r="E282" s="353">
        <v>24</v>
      </c>
      <c r="F282" s="353">
        <v>108</v>
      </c>
      <c r="G282" s="353">
        <v>2022</v>
      </c>
      <c r="H282" s="353" t="s">
        <v>1494</v>
      </c>
      <c r="I282" s="353" t="s">
        <v>1495</v>
      </c>
      <c r="J282" s="353" t="s">
        <v>1304</v>
      </c>
      <c r="K282" s="353">
        <v>2</v>
      </c>
      <c r="L282" s="353">
        <v>44855</v>
      </c>
      <c r="M282" s="354">
        <v>3870247</v>
      </c>
      <c r="N282" s="353" t="s">
        <v>1494</v>
      </c>
      <c r="O282" s="353" t="s">
        <v>1874</v>
      </c>
      <c r="P282" s="353" t="s">
        <v>1921</v>
      </c>
      <c r="Q282" s="353" t="s">
        <v>37550</v>
      </c>
    </row>
    <row r="283" spans="1:17" x14ac:dyDescent="0.25">
      <c r="A283" s="353">
        <v>259</v>
      </c>
      <c r="B283" s="353">
        <v>1</v>
      </c>
      <c r="C283" s="353" t="s">
        <v>37551</v>
      </c>
      <c r="D283" s="354" t="s">
        <v>1497</v>
      </c>
      <c r="E283" s="353">
        <v>228</v>
      </c>
      <c r="F283" s="353">
        <v>2</v>
      </c>
      <c r="G283" s="353">
        <v>2023</v>
      </c>
      <c r="H283" s="353" t="s">
        <v>1497</v>
      </c>
      <c r="I283" s="353" t="s">
        <v>37552</v>
      </c>
      <c r="J283" s="353" t="s">
        <v>1304</v>
      </c>
      <c r="K283" s="353">
        <v>1</v>
      </c>
      <c r="L283" s="353" t="s">
        <v>37553</v>
      </c>
      <c r="M283" s="354">
        <v>35759070</v>
      </c>
      <c r="N283" s="353" t="s">
        <v>37554</v>
      </c>
      <c r="O283" s="353" t="s">
        <v>37555</v>
      </c>
      <c r="P283" s="353" t="s">
        <v>37552</v>
      </c>
      <c r="Q283" s="353" t="s">
        <v>37556</v>
      </c>
    </row>
  </sheetData>
  <sheetProtection algorithmName="SHA-512" hashValue="cTEfn2HNZiCqqhfN0oE3UB+E6GDbXv0ZDfOJYSHJ6rOrkjxwbZkMvBkhkb6n7Wrx34oKGA2V97LNoN4buxHHaQ==" saltValue="NzRAqEgRmci3/aON47GBKQ==" spinCount="100000" sheet="1" objects="1" scenarios="1"/>
  <autoFilter ref="A2:Q184" xr:uid="{00000000-0001-0000-0C00-000000000000}">
    <sortState xmlns:xlrd2="http://schemas.microsoft.com/office/spreadsheetml/2017/richdata2" ref="A3:Q184">
      <sortCondition ref="A2"/>
    </sortState>
  </autoFilter>
  <conditionalFormatting sqref="C1:C1048576">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14"/>
  <sheetViews>
    <sheetView tabSelected="1" zoomScaleNormal="100" zoomScaleSheetLayoutView="100" workbookViewId="0">
      <selection sqref="A1:M1"/>
    </sheetView>
  </sheetViews>
  <sheetFormatPr defaultColWidth="7.7109375" defaultRowHeight="25.5" customHeight="1" x14ac:dyDescent="0.2"/>
  <cols>
    <col min="1" max="19" width="7.7109375" style="1" customWidth="1"/>
    <col min="20" max="16384" width="7.7109375" style="1"/>
  </cols>
  <sheetData>
    <row r="1" spans="1:26" ht="25.5" customHeight="1" x14ac:dyDescent="0.4">
      <c r="A1" s="716" t="s">
        <v>37558</v>
      </c>
      <c r="B1" s="717"/>
      <c r="C1" s="717"/>
      <c r="D1" s="717"/>
      <c r="E1" s="717"/>
      <c r="F1" s="717"/>
      <c r="G1" s="717"/>
      <c r="H1" s="717"/>
      <c r="I1" s="717"/>
      <c r="J1" s="717"/>
      <c r="K1" s="717"/>
      <c r="L1" s="717"/>
      <c r="M1" s="717"/>
    </row>
    <row r="2" spans="1:26" ht="25.5" customHeight="1" x14ac:dyDescent="0.4">
      <c r="A2" s="718" t="s">
        <v>72</v>
      </c>
      <c r="B2" s="718"/>
      <c r="C2" s="718"/>
      <c r="D2" s="718"/>
      <c r="E2" s="718"/>
      <c r="F2" s="718"/>
      <c r="G2" s="718"/>
      <c r="H2" s="718"/>
      <c r="I2" s="718"/>
      <c r="J2" s="718"/>
      <c r="K2" s="718"/>
      <c r="L2" s="718"/>
      <c r="M2" s="718"/>
    </row>
    <row r="3" spans="1:26" ht="25.5" customHeight="1" x14ac:dyDescent="0.2">
      <c r="A3" s="719" t="s">
        <v>73</v>
      </c>
      <c r="B3" s="592"/>
      <c r="C3" s="592"/>
      <c r="D3" s="592"/>
      <c r="E3" s="592"/>
      <c r="F3" s="592"/>
      <c r="G3" s="592"/>
      <c r="H3" s="592"/>
      <c r="I3" s="592"/>
      <c r="J3" s="592"/>
      <c r="K3" s="592"/>
      <c r="L3" s="592"/>
      <c r="M3" s="592"/>
    </row>
    <row r="4" spans="1:26" ht="25.5" customHeight="1" x14ac:dyDescent="0.2">
      <c r="A4" s="488" t="s">
        <v>74</v>
      </c>
      <c r="B4" s="488"/>
      <c r="C4" s="488"/>
      <c r="D4" s="488"/>
      <c r="E4" s="488"/>
      <c r="F4" s="488"/>
      <c r="G4" s="488"/>
      <c r="H4" s="488"/>
      <c r="I4" s="488"/>
      <c r="J4" s="488"/>
      <c r="K4" s="488"/>
      <c r="L4" s="488"/>
      <c r="M4" s="488"/>
    </row>
    <row r="5" spans="1:26" ht="25.5" customHeight="1" x14ac:dyDescent="0.2">
      <c r="A5" s="713" t="s">
        <v>75</v>
      </c>
      <c r="B5" s="714"/>
      <c r="C5" s="715"/>
      <c r="D5" s="3"/>
      <c r="E5" s="720" t="str">
        <f>IF(NOT(ISNUMBER(D5)),"This is the unique ID assigned to your facility for the HCCIS data collection.  Please click on the HCCIS ID link, select your ID from the list, and enter it here.",IF((D5)&gt;=200,"There are many items that Psychiatric or Specialty hospitals will NOT need to complete.  Watch for links that will enable you to ""skip"" these non-required items.",""))</f>
        <v>This is the unique ID assigned to your facility for the HCCIS data collection.  Please click on the HCCIS ID link, select your ID from the list, and enter it here.</v>
      </c>
      <c r="F5" s="721"/>
      <c r="G5" s="721"/>
      <c r="H5" s="721"/>
      <c r="I5" s="721"/>
      <c r="J5" s="721"/>
      <c r="K5" s="721"/>
      <c r="L5" s="721"/>
      <c r="M5" s="721"/>
    </row>
    <row r="6" spans="1:26" ht="25.5" customHeight="1" x14ac:dyDescent="0.25">
      <c r="A6" s="713" t="s">
        <v>76</v>
      </c>
      <c r="B6" s="714"/>
      <c r="C6" s="715"/>
      <c r="D6" s="722" t="str">
        <f>IF(ISBLANK(D5),"",IF(LEN(VLOOKUP($D$5,ID_list,2,FALSE))=0,"",VLOOKUP($D$5,ID_list,2,FALSE)))</f>
        <v/>
      </c>
      <c r="E6" s="723"/>
      <c r="F6" s="724" t="s">
        <v>77</v>
      </c>
      <c r="G6" s="538"/>
      <c r="H6" s="538"/>
      <c r="I6" s="538"/>
      <c r="J6" s="538"/>
      <c r="K6" s="538"/>
      <c r="L6" s="538"/>
      <c r="M6" s="538"/>
      <c r="O6" s="410"/>
    </row>
    <row r="7" spans="1:26" ht="25.5" customHeight="1" x14ac:dyDescent="0.2">
      <c r="A7" s="574" t="s">
        <v>78</v>
      </c>
      <c r="B7" s="575"/>
      <c r="C7" s="485"/>
      <c r="D7" s="576" t="str">
        <f>IF(ISBLANK($D$5),"",IF(LEN(VLOOKUP($D$5,ID_list,3,FALSE))=0,"",(VLOOKUP($D$5,ID_list,3,FALSE))))</f>
        <v/>
      </c>
      <c r="E7" s="577"/>
      <c r="F7" s="577"/>
      <c r="G7" s="577"/>
      <c r="H7" s="577"/>
      <c r="I7" s="587"/>
    </row>
    <row r="8" spans="1:26" ht="25.5" customHeight="1" x14ac:dyDescent="0.2">
      <c r="A8" s="574" t="s">
        <v>79</v>
      </c>
      <c r="B8" s="575"/>
      <c r="C8" s="485"/>
      <c r="D8" s="576" t="str">
        <f>IF(ISBLANK(D5),"",CONCATENATE(VLOOKUP($D$5,ID_list,5,FALSE)," ",VLOOKUP($D$5,ID_list,6,FALSE)))</f>
        <v/>
      </c>
      <c r="E8" s="577"/>
      <c r="F8" s="577"/>
      <c r="G8" s="577"/>
      <c r="H8" s="577"/>
      <c r="I8" s="587"/>
      <c r="J8" s="725" t="s">
        <v>80</v>
      </c>
      <c r="K8" s="726"/>
      <c r="L8" s="705"/>
      <c r="M8" s="706"/>
    </row>
    <row r="9" spans="1:26" ht="25.5" customHeight="1" x14ac:dyDescent="0.2">
      <c r="A9" s="574" t="s">
        <v>81</v>
      </c>
      <c r="B9" s="575"/>
      <c r="C9" s="485"/>
      <c r="D9" s="576" t="str">
        <f>IF(ISBLANK(D5),"",IF(LEN(VLOOKUP($D$5,ID_list,7,FALSE))=0,"",VLOOKUP($D$5,ID_list,7,FALSE)))</f>
        <v/>
      </c>
      <c r="E9" s="577"/>
      <c r="F9" s="577"/>
      <c r="G9" s="577"/>
      <c r="H9" s="577"/>
      <c r="I9" s="587"/>
      <c r="J9" s="725" t="s">
        <v>82</v>
      </c>
      <c r="K9" s="726"/>
      <c r="L9" s="705"/>
      <c r="M9" s="710"/>
    </row>
    <row r="10" spans="1:26" ht="25.5" customHeight="1" x14ac:dyDescent="0.2">
      <c r="A10" s="574" t="s">
        <v>83</v>
      </c>
      <c r="B10" s="575"/>
      <c r="C10" s="485"/>
      <c r="D10" s="576" t="str">
        <f>IF(ISBLANK(D5),"",VLOOKUP($D$5,ID_list,4,FALSE))</f>
        <v/>
      </c>
      <c r="E10" s="577"/>
      <c r="F10" s="577"/>
      <c r="G10" s="577"/>
      <c r="H10" s="577"/>
      <c r="I10" s="587"/>
      <c r="J10" s="707" t="s">
        <v>84</v>
      </c>
      <c r="K10" s="708"/>
      <c r="L10" s="708"/>
      <c r="M10" s="709"/>
    </row>
    <row r="11" spans="1:26" ht="25.5" customHeight="1" x14ac:dyDescent="0.2">
      <c r="A11" s="574" t="s">
        <v>85</v>
      </c>
      <c r="B11" s="575"/>
      <c r="C11" s="485"/>
      <c r="D11" s="576" t="str">
        <f>IF(ISBLANK(D5),"",CONCATENATE(VLOOKUP($D$5,ID_list,10,FALSE),"-",VLOOKUP($D$5,ID_list,11,FALSE)))</f>
        <v/>
      </c>
      <c r="E11" s="577"/>
      <c r="F11" s="577"/>
      <c r="G11" s="577"/>
      <c r="H11" s="577"/>
      <c r="I11" s="587"/>
      <c r="J11" s="743" t="s">
        <v>37561</v>
      </c>
      <c r="K11" s="739"/>
      <c r="L11" s="744"/>
      <c r="M11" s="745"/>
      <c r="N11" s="735" t="str">
        <f>IF(ISBLANK(D5),"",IF(ISBLANK(L11),"This item can not be left blank. Please review instructions.",""))</f>
        <v/>
      </c>
      <c r="O11" s="736"/>
      <c r="P11" s="736"/>
      <c r="Q11" s="736"/>
      <c r="R11" s="737"/>
    </row>
    <row r="12" spans="1:26" ht="25.5" customHeight="1" x14ac:dyDescent="0.2">
      <c r="A12" s="574" t="s">
        <v>86</v>
      </c>
      <c r="B12" s="575"/>
      <c r="C12" s="485"/>
      <c r="D12" s="576" t="str">
        <f>IF(ISBLANK(D5),"",VLOOKUP($D$5,ID_list,8,FALSE))</f>
        <v/>
      </c>
      <c r="E12" s="577"/>
      <c r="F12" s="577"/>
      <c r="G12" s="577"/>
      <c r="H12" s="577"/>
      <c r="I12" s="577"/>
      <c r="J12" s="738" t="s">
        <v>87</v>
      </c>
      <c r="K12" s="739"/>
      <c r="L12" s="740"/>
      <c r="M12" s="741"/>
      <c r="N12" s="742" t="str">
        <f>IF(ISBLANK(D5),"",IF(ISBLANK(L12),"This item can not be left blank. Please review instructions.",IF(NOT(ISNUMBER(L12)),"Please enter positive integers only",IF(L12&lt;&gt;12,"All reports must be for a 12 month period.",""))))</f>
        <v/>
      </c>
      <c r="O12" s="742"/>
      <c r="P12" s="742"/>
      <c r="Q12" s="742"/>
      <c r="R12" s="742"/>
      <c r="Z12" s="316"/>
    </row>
    <row r="13" spans="1:26" ht="25.5" customHeight="1" x14ac:dyDescent="0.2">
      <c r="A13" s="574" t="s">
        <v>88</v>
      </c>
      <c r="B13" s="575"/>
      <c r="C13" s="485"/>
      <c r="D13" s="746" t="str">
        <f>IF(ISBLANK(D5),"",VLOOKUP($D$5,ID_list,12,FALSE))</f>
        <v/>
      </c>
      <c r="E13" s="747"/>
      <c r="F13" s="747"/>
      <c r="G13" s="747"/>
      <c r="H13" s="747"/>
      <c r="I13" s="748"/>
      <c r="J13" s="749" t="s">
        <v>89</v>
      </c>
      <c r="K13" s="750"/>
      <c r="L13" s="750"/>
      <c r="M13" s="751"/>
      <c r="Z13" s="316" t="s">
        <v>333</v>
      </c>
    </row>
    <row r="14" spans="1:26" ht="25.5" customHeight="1" x14ac:dyDescent="0.2">
      <c r="A14" s="574" t="s">
        <v>90</v>
      </c>
      <c r="B14" s="575"/>
      <c r="C14" s="485"/>
      <c r="D14" s="746" t="str">
        <f>IF(ISBLANK(D5),"",VLOOKUP($D$5,ID_list,13,FALSE))</f>
        <v/>
      </c>
      <c r="E14" s="747"/>
      <c r="F14" s="747"/>
      <c r="G14" s="747"/>
      <c r="H14" s="747"/>
      <c r="I14" s="748"/>
      <c r="J14" s="707" t="s">
        <v>91</v>
      </c>
      <c r="K14" s="709"/>
      <c r="L14" s="707" t="s">
        <v>92</v>
      </c>
      <c r="M14" s="709"/>
      <c r="Z14" s="316" t="s">
        <v>334</v>
      </c>
    </row>
    <row r="15" spans="1:26" ht="25.5" customHeight="1" x14ac:dyDescent="0.2">
      <c r="A15" s="574" t="s">
        <v>93</v>
      </c>
      <c r="B15" s="575"/>
      <c r="C15" s="485"/>
      <c r="D15" s="576" t="str">
        <f>IF(ISBLANK(D5),"",CONCATENATE(VLOOKUP($D$5,ID_list,14,FALSE)," ",VLOOKUP($D$5,ID_list,15,FALSE)))</f>
        <v/>
      </c>
      <c r="E15" s="577"/>
      <c r="F15" s="577"/>
      <c r="G15" s="577"/>
      <c r="H15" s="577"/>
      <c r="I15" s="587"/>
      <c r="J15" s="711" t="str">
        <f>IF(ISBLANK(D5),"",IF(EXACT(VLOOKUP($D$5,ID_list,36,0),1),"X",""))</f>
        <v/>
      </c>
      <c r="K15" s="712"/>
      <c r="L15" s="711" t="str">
        <f>IF(ISBLANK(D5),"",IF(EXACT(VLOOKUP($D$5,ID_list,36,FALSE),0),"X",""))</f>
        <v/>
      </c>
      <c r="M15" s="712"/>
      <c r="N15" s="536" t="str">
        <f>IF(ISBLANK(D5),"",IF(COUNTBLANK(J15:M15)=3,"",IF(COUNTBLANK(J15:M15)&lt;&gt;3,"Please indicate your CAH status","")))</f>
        <v/>
      </c>
      <c r="O15" s="537"/>
      <c r="P15" s="537"/>
      <c r="Q15" s="537"/>
      <c r="R15" s="537"/>
      <c r="Z15" s="316" t="s">
        <v>335</v>
      </c>
    </row>
    <row r="16" spans="1:26" ht="25.5" customHeight="1" x14ac:dyDescent="0.2">
      <c r="A16" s="574" t="s">
        <v>94</v>
      </c>
      <c r="B16" s="575"/>
      <c r="C16" s="485"/>
      <c r="D16" s="576" t="str">
        <f>IF(ISBLANK(D5),"",VLOOKUP($D$5,ID_list,16,FALSE))</f>
        <v/>
      </c>
      <c r="E16" s="577"/>
      <c r="F16" s="577"/>
      <c r="G16" s="577"/>
      <c r="H16" s="577"/>
      <c r="I16" s="587"/>
      <c r="J16" s="738" t="s">
        <v>95</v>
      </c>
      <c r="K16" s="739"/>
      <c r="L16" s="752" t="str">
        <f>IF(ISBLANK(D5),"",VLOOKUP($D$5,ID_list,17,FALSE))</f>
        <v/>
      </c>
      <c r="M16" s="753"/>
      <c r="Z16" s="316" t="s">
        <v>336</v>
      </c>
    </row>
    <row r="17" spans="1:26" ht="25.5" customHeight="1" x14ac:dyDescent="0.2">
      <c r="A17" s="574" t="s">
        <v>96</v>
      </c>
      <c r="B17" s="575"/>
      <c r="C17" s="485"/>
      <c r="D17" s="576" t="str">
        <f>IF(ISBLANK(D5),"",VLOOKUP($D$5,ID_list,18,FALSE))</f>
        <v/>
      </c>
      <c r="E17" s="577"/>
      <c r="F17" s="577"/>
      <c r="G17" s="577"/>
      <c r="H17" s="577"/>
      <c r="I17" s="577"/>
      <c r="J17" s="738" t="s">
        <v>97</v>
      </c>
      <c r="K17" s="739"/>
      <c r="L17" s="754" t="str">
        <f>IF(ISBLANK(D5),"",VLOOKUP($D$5,ID_list,33,FALSE))</f>
        <v/>
      </c>
      <c r="M17" s="755"/>
      <c r="Z17" s="316" t="s">
        <v>337</v>
      </c>
    </row>
    <row r="18" spans="1:26" ht="25.5" customHeight="1" x14ac:dyDescent="0.2">
      <c r="A18" s="574" t="s">
        <v>98</v>
      </c>
      <c r="B18" s="575"/>
      <c r="C18" s="485"/>
      <c r="D18" s="576" t="str">
        <f>IF(ISBLANK(D5),"",VLOOKUP($D$5,ID_list,34,FALSE))</f>
        <v/>
      </c>
      <c r="E18" s="577"/>
      <c r="F18" s="577"/>
      <c r="G18" s="577"/>
      <c r="H18" s="577"/>
      <c r="I18" s="577"/>
      <c r="J18" s="707" t="s">
        <v>99</v>
      </c>
      <c r="K18" s="708"/>
      <c r="L18" s="708"/>
      <c r="M18" s="709"/>
      <c r="Z18" s="316" t="s">
        <v>338</v>
      </c>
    </row>
    <row r="19" spans="1:26" ht="25.5" customHeight="1" x14ac:dyDescent="0.2">
      <c r="A19" s="574" t="s">
        <v>1246</v>
      </c>
      <c r="B19" s="575"/>
      <c r="C19" s="485"/>
      <c r="D19" s="576"/>
      <c r="E19" s="577"/>
      <c r="F19" s="577"/>
      <c r="G19" s="577"/>
      <c r="H19" s="577"/>
      <c r="I19" s="577"/>
      <c r="J19" s="5" t="s">
        <v>100</v>
      </c>
      <c r="K19" s="5" t="s">
        <v>101</v>
      </c>
      <c r="L19" s="5" t="s">
        <v>102</v>
      </c>
      <c r="M19" s="5" t="s">
        <v>103</v>
      </c>
      <c r="N19" s="372"/>
      <c r="Z19" s="316" t="s">
        <v>339</v>
      </c>
    </row>
    <row r="20" spans="1:26" ht="25.5" customHeight="1" x14ac:dyDescent="0.2">
      <c r="A20" s="574" t="s">
        <v>104</v>
      </c>
      <c r="B20" s="575"/>
      <c r="C20" s="485"/>
      <c r="D20" s="576" t="str">
        <f>IF(ISBLANK(D5),"",VLOOKUP($D$5,ID_list,37,FALSE))</f>
        <v/>
      </c>
      <c r="E20" s="577"/>
      <c r="F20" s="577"/>
      <c r="G20" s="577"/>
      <c r="H20" s="577"/>
      <c r="I20" s="587"/>
      <c r="J20" s="6" t="str">
        <f>IF(ISBLANK(D5),"",IF(EXACT(VLOOKUP($D$5,ID_list,35,FALSE),"Owned"),"X",""))</f>
        <v/>
      </c>
      <c r="K20" s="6" t="str">
        <f>IF(ISBLANK(D5),"",IF(EXACT(VLOOKUP($D$5,ID_list,35,FALSE),"Managed"),"X",""))</f>
        <v/>
      </c>
      <c r="L20" s="6" t="str">
        <f>IF(ISBLANK(D5),"",IF(EXACT(VLOOKUP($D$5,ID_list,35,FALSE),"Leased"),"X",""))</f>
        <v/>
      </c>
      <c r="M20" s="6" t="str">
        <f>IF(ISBLANK(VLOOKUP($D$5,ID_list,35,FALSE)),"X","")</f>
        <v/>
      </c>
      <c r="Z20" s="316" t="s">
        <v>340</v>
      </c>
    </row>
    <row r="21" spans="1:26" ht="25.5" customHeight="1" x14ac:dyDescent="0.2">
      <c r="A21" s="775" t="str">
        <f>IF(ISBLANK(D5),"",IF(ISBLANK(D19),"Please enter Hospital Ownership Type. This was previously reported as '"&amp;VLOOKUP(D5,ID_list,77,FALSE)&amp;"'.",IF(EXACT(D19,VLOOKUP(D5,ID_list,77,FALSE)),"","Selected Hospital Ownership Type is different from previous year. Please verify this change on Page 26.")))</f>
        <v/>
      </c>
      <c r="B21" s="775"/>
      <c r="C21" s="775"/>
      <c r="D21" s="775"/>
      <c r="E21" s="775"/>
      <c r="F21" s="775"/>
      <c r="G21" s="775"/>
      <c r="H21" s="775"/>
      <c r="I21" s="775"/>
      <c r="J21" s="578" t="str">
        <f>IF(ISBLANK(D5),"",IF(COUNTBLANK(J20:M20)=4,"Please enter Type of Affiliation",IF(COUNTBLANK(J20:M20)&lt;&gt;3,"Please VERIFY Type of Affiliation","")))</f>
        <v/>
      </c>
      <c r="K21" s="578"/>
      <c r="L21" s="578"/>
      <c r="M21" s="578"/>
      <c r="Z21" s="316" t="s">
        <v>341</v>
      </c>
    </row>
    <row r="22" spans="1:26" ht="25.5" customHeight="1" x14ac:dyDescent="0.2">
      <c r="A22" s="488" t="s">
        <v>105</v>
      </c>
      <c r="B22" s="488"/>
      <c r="C22" s="488"/>
      <c r="D22" s="488"/>
      <c r="E22" s="488"/>
      <c r="F22" s="488"/>
      <c r="G22" s="488"/>
      <c r="H22" s="488"/>
      <c r="I22" s="488"/>
      <c r="J22" s="488"/>
      <c r="K22" s="488"/>
      <c r="L22" s="488"/>
      <c r="M22" s="488"/>
      <c r="Z22" s="316" t="s">
        <v>342</v>
      </c>
    </row>
    <row r="23" spans="1:26" ht="25.5" customHeight="1" thickBot="1" x14ac:dyDescent="0.25">
      <c r="A23" s="756" t="s">
        <v>106</v>
      </c>
      <c r="B23" s="756"/>
      <c r="C23" s="756"/>
      <c r="D23" s="756"/>
      <c r="E23" s="756"/>
      <c r="F23" s="756"/>
      <c r="G23" s="756"/>
      <c r="H23" s="756"/>
      <c r="I23" s="756"/>
      <c r="J23" s="756"/>
      <c r="K23" s="756"/>
      <c r="L23" s="756"/>
      <c r="M23" s="756"/>
      <c r="Z23" s="316" t="s">
        <v>343</v>
      </c>
    </row>
    <row r="24" spans="1:26" ht="25.5" customHeight="1" thickTop="1" x14ac:dyDescent="0.2">
      <c r="A24" s="730" t="s">
        <v>107</v>
      </c>
      <c r="B24" s="731"/>
      <c r="C24" s="7"/>
      <c r="D24" s="7"/>
      <c r="E24" s="7"/>
      <c r="F24" s="7"/>
      <c r="G24" s="7"/>
      <c r="H24" s="7"/>
      <c r="I24" s="7"/>
      <c r="J24" s="7"/>
      <c r="K24" s="7"/>
      <c r="L24" s="7"/>
      <c r="M24" s="8"/>
      <c r="Z24" s="316" t="s">
        <v>1071</v>
      </c>
    </row>
    <row r="25" spans="1:26" ht="25.5" customHeight="1" x14ac:dyDescent="0.2">
      <c r="A25" s="732" t="s">
        <v>108</v>
      </c>
      <c r="B25" s="733"/>
      <c r="C25" s="9"/>
      <c r="D25" s="9"/>
      <c r="E25" s="9"/>
      <c r="F25" s="9"/>
      <c r="G25" s="9"/>
      <c r="H25" s="9"/>
      <c r="I25" s="9"/>
      <c r="J25" s="9"/>
      <c r="K25" s="9"/>
      <c r="L25" s="9"/>
      <c r="M25" s="10"/>
      <c r="Z25" s="316" t="s">
        <v>1412</v>
      </c>
    </row>
    <row r="26" spans="1:26" ht="25.5" customHeight="1" thickBot="1" x14ac:dyDescent="0.25">
      <c r="A26" s="766" t="s">
        <v>109</v>
      </c>
      <c r="B26" s="767"/>
      <c r="C26" s="11"/>
      <c r="D26" s="11"/>
      <c r="E26" s="11"/>
      <c r="F26" s="11"/>
      <c r="G26" s="11"/>
      <c r="H26" s="11"/>
      <c r="I26" s="12" t="s">
        <v>110</v>
      </c>
      <c r="J26" s="11"/>
      <c r="K26" s="11"/>
      <c r="L26" s="11"/>
      <c r="M26" s="13"/>
    </row>
    <row r="27" spans="1:26" ht="25.5" customHeight="1" thickTop="1" x14ac:dyDescent="0.2">
      <c r="A27" s="728" t="str">
        <f>IF(OR('Audit Checks'!A85="Fatal Error: The accounts below MUST be the same, and should be rounded to the nearest dollar. Please revise.",'Audit Checks'!H76&lt;&gt;"",'Audit Checks'!H79&lt;&gt;""),"Warning! There is a fatal error which will result in your HAR being rejected.  Please review the Audit Checks tab and correct any errors before submitting.","")</f>
        <v/>
      </c>
      <c r="B27" s="729"/>
      <c r="C27" s="729"/>
      <c r="D27" s="729"/>
      <c r="E27" s="729"/>
      <c r="F27" s="729"/>
      <c r="G27" s="729"/>
      <c r="H27" s="729"/>
      <c r="I27" s="729"/>
      <c r="J27" s="729"/>
      <c r="K27" s="729"/>
      <c r="L27" s="729"/>
      <c r="M27" s="729"/>
      <c r="N27" s="573" t="str">
        <f>IF(A27&lt;&gt;"","Click here to go to the Audt Checks Tab","")</f>
        <v/>
      </c>
      <c r="O27" s="573"/>
      <c r="P27" s="573"/>
      <c r="Q27" s="573"/>
      <c r="R27" s="573"/>
      <c r="S27" s="235"/>
    </row>
    <row r="28" spans="1:26" ht="25.5" customHeight="1" x14ac:dyDescent="0.2">
      <c r="A28" s="537"/>
      <c r="B28" s="734"/>
      <c r="C28" s="734"/>
      <c r="D28" s="734"/>
      <c r="E28" s="734"/>
      <c r="F28" s="734"/>
      <c r="G28" s="734"/>
      <c r="H28" s="734"/>
      <c r="I28" s="734"/>
      <c r="J28" s="734"/>
      <c r="K28" s="734"/>
      <c r="L28" s="734"/>
      <c r="M28" s="734"/>
    </row>
    <row r="33" spans="1:18" ht="25.5" customHeight="1" x14ac:dyDescent="0.2">
      <c r="A33" s="14" t="str">
        <f>CONCATENATE($D$5," ",UPPER($D$7))</f>
        <v xml:space="preserve"> </v>
      </c>
    </row>
    <row r="34" spans="1:18" ht="25.5" customHeight="1" x14ac:dyDescent="0.2">
      <c r="A34" s="488" t="s">
        <v>111</v>
      </c>
      <c r="B34" s="488"/>
      <c r="C34" s="488"/>
      <c r="D34" s="488"/>
      <c r="E34" s="488"/>
      <c r="F34" s="488"/>
      <c r="G34" s="488"/>
      <c r="H34" s="488"/>
      <c r="I34" s="488"/>
      <c r="J34" s="488"/>
      <c r="K34" s="488"/>
      <c r="L34" s="488"/>
      <c r="M34" s="488"/>
    </row>
    <row r="35" spans="1:18" ht="25.5" customHeight="1" x14ac:dyDescent="0.2">
      <c r="A35" s="727" t="s">
        <v>112</v>
      </c>
      <c r="B35" s="727"/>
      <c r="C35" s="727"/>
      <c r="D35" s="727"/>
      <c r="E35" s="727"/>
      <c r="F35" s="727"/>
      <c r="G35" s="727"/>
      <c r="H35" s="727"/>
      <c r="I35" s="727"/>
      <c r="J35" s="727"/>
      <c r="K35" s="727"/>
      <c r="L35" s="727"/>
      <c r="M35" s="727"/>
      <c r="N35" s="15"/>
      <c r="O35" s="15"/>
      <c r="P35" s="15"/>
      <c r="Q35" s="15"/>
      <c r="R35" s="15"/>
    </row>
    <row r="36" spans="1:18" ht="25.5" customHeight="1" x14ac:dyDescent="0.2">
      <c r="A36" s="757" t="s">
        <v>113</v>
      </c>
      <c r="B36" s="758"/>
      <c r="C36" s="758"/>
      <c r="D36" s="759"/>
      <c r="E36" s="760" t="str">
        <f>IF(ISBLANK(D5),"",CONCATENATE(VLOOKUP($D$5,ID_list,19,FALSE)," ",VLOOKUP($D$5,ID_list,20,FALSE)))</f>
        <v/>
      </c>
      <c r="F36" s="761"/>
      <c r="G36" s="761"/>
      <c r="H36" s="762"/>
      <c r="I36" s="16" t="s">
        <v>114</v>
      </c>
      <c r="J36" s="760" t="str">
        <f>IF(ISBLANK(D5),"",IF(ISBLANK(VLOOKUP($D$5,ID_list,21,FALSE)),"",VLOOKUP($D$5,ID_list,21,FALSE)))</f>
        <v/>
      </c>
      <c r="K36" s="761"/>
      <c r="L36" s="761"/>
      <c r="M36" s="762"/>
    </row>
    <row r="37" spans="1:18" ht="25.5" customHeight="1" x14ac:dyDescent="0.2">
      <c r="A37" s="757" t="s">
        <v>198</v>
      </c>
      <c r="B37" s="758"/>
      <c r="C37" s="758"/>
      <c r="D37" s="759"/>
      <c r="E37" s="760" t="str">
        <f>IF(ISBLANK(D5),"",IF(ISBLANK(VLOOKUP($D$5,ID_list,26,FALSE)),"",CONCATENATE(VLOOKUP($D$5,ID_list,26,FALSE),", ",VLOOKUP($D$5,ID_list,27,FALSE))))</f>
        <v/>
      </c>
      <c r="F37" s="761"/>
      <c r="G37" s="761"/>
      <c r="H37" s="762"/>
      <c r="I37" s="16" t="s">
        <v>199</v>
      </c>
      <c r="J37" s="754" t="str">
        <f>IF(ISBLANK(D5),"",IF(ISBLANK(VLOOKUP($D$5,ID_list,25,FALSE)),"",VLOOKUP($D$5,ID_list,25,FALSE)))</f>
        <v/>
      </c>
      <c r="K37" s="763"/>
      <c r="L37" s="764"/>
      <c r="M37" s="765"/>
    </row>
    <row r="38" spans="1:18" ht="25.5" customHeight="1" x14ac:dyDescent="0.2">
      <c r="A38" s="757" t="s">
        <v>200</v>
      </c>
      <c r="B38" s="758"/>
      <c r="C38" s="758"/>
      <c r="D38" s="759"/>
      <c r="E38" s="760" t="str">
        <f>IF(ISBLANK(D5),"",IF(ISBLANK(VLOOKUP($D$5,ID_list,28,FALSE)),"",VLOOKUP($D$5,ID_list,28,FALSE)))</f>
        <v/>
      </c>
      <c r="F38" s="761"/>
      <c r="G38" s="761"/>
      <c r="H38" s="762"/>
      <c r="I38" s="16" t="s">
        <v>201</v>
      </c>
      <c r="J38" s="768" t="str">
        <f>IF(ISBLANK(D5),"",CONCATENATE(TEXT(VLOOKUP($D$5,ID_list,22,FALSE),"(000) 000-0000"),IF(ISBLANK(VLOOKUP($D$5,ID_list,23,FALSE)),," ext. "),VLOOKUP($D$5,ID_list,23,FALSE)))</f>
        <v/>
      </c>
      <c r="K38" s="769"/>
      <c r="L38" s="769"/>
      <c r="M38" s="770"/>
    </row>
    <row r="39" spans="1:18" ht="25.5" customHeight="1" x14ac:dyDescent="0.2">
      <c r="A39" s="757" t="s">
        <v>202</v>
      </c>
      <c r="B39" s="758"/>
      <c r="C39" s="758"/>
      <c r="D39" s="759"/>
      <c r="E39" s="760" t="str">
        <f>IF(ISBLANK(D5),"",IF(ISBLANK(VLOOKUP($D$5,ID_list,29,FALSE)),"",VLOOKUP($D$5,ID_list,29,FALSE)))</f>
        <v/>
      </c>
      <c r="F39" s="761"/>
      <c r="G39" s="761"/>
      <c r="H39" s="762"/>
      <c r="I39" s="16" t="s">
        <v>203</v>
      </c>
      <c r="J39" s="771" t="str">
        <f>IF(ISBLANK(D5),"",IF(ISBLANK(VLOOKUP($D$5,ID_list,24,FALSE)),"",VLOOKUP($D$5,ID_list,24,FALSE)))</f>
        <v/>
      </c>
      <c r="K39" s="772"/>
      <c r="L39" s="772"/>
      <c r="M39" s="773"/>
    </row>
    <row r="40" spans="1:18" ht="25.5" customHeight="1" x14ac:dyDescent="0.2">
      <c r="A40" s="757" t="s">
        <v>204</v>
      </c>
      <c r="B40" s="758"/>
      <c r="C40" s="758"/>
      <c r="D40" s="759"/>
      <c r="E40" s="760" t="str">
        <f>IF(ISBLANK(D5),"",IF(ISBLANK(VLOOKUP($D$5,ID_list,30,FALSE)),"",CONCATENATE(VLOOKUP($D$5,ID_list,30,FALSE),"-",VLOOKUP($D$5,ID_list,31,FALSE))))</f>
        <v/>
      </c>
      <c r="F40" s="761"/>
      <c r="G40" s="761"/>
      <c r="H40" s="762"/>
      <c r="I40" s="15"/>
      <c r="J40" s="15"/>
      <c r="K40" s="15"/>
      <c r="L40" s="15"/>
      <c r="M40" s="15"/>
    </row>
    <row r="41" spans="1:18" ht="25.5" customHeight="1" x14ac:dyDescent="0.2">
      <c r="A41" s="757" t="s">
        <v>205</v>
      </c>
      <c r="B41" s="758"/>
      <c r="C41" s="758"/>
      <c r="D41" s="759"/>
      <c r="E41" s="760" t="str">
        <f>IF(ISBLANK(D5),"",IF(ISBLANK(VLOOKUP($D$5,ID_list,32,FALSE)),"",VLOOKUP($D$5,ID_list,32,FALSE)))</f>
        <v/>
      </c>
      <c r="F41" s="761"/>
      <c r="G41" s="761"/>
      <c r="H41" s="762"/>
      <c r="I41" s="15"/>
      <c r="J41" s="15"/>
      <c r="K41" s="15"/>
      <c r="L41" s="15"/>
      <c r="M41" s="15"/>
    </row>
    <row r="43" spans="1:18" ht="25.5" customHeight="1" x14ac:dyDescent="0.2">
      <c r="A43" s="719" t="s">
        <v>206</v>
      </c>
      <c r="B43" s="774"/>
      <c r="C43" s="774"/>
      <c r="D43" s="774"/>
      <c r="E43" s="774"/>
      <c r="F43" s="774"/>
      <c r="G43" s="774"/>
      <c r="H43" s="774"/>
      <c r="I43" s="774"/>
      <c r="J43" s="774"/>
      <c r="K43" s="774"/>
      <c r="L43" s="774"/>
      <c r="M43" s="774"/>
    </row>
    <row r="44" spans="1:18" ht="25.5" customHeight="1" x14ac:dyDescent="0.2">
      <c r="A44" s="757" t="s">
        <v>207</v>
      </c>
      <c r="B44" s="758"/>
      <c r="C44" s="758"/>
      <c r="D44" s="759"/>
      <c r="E44" s="760" t="str">
        <f>IF(ISBLANK(D5),"",IF(ISBLANK(VLOOKUP($D$5,ID_list,38,FALSE)),"",CONCATENATE(VLOOKUP($D$5,ID_list,38,FALSE)," ",VLOOKUP($D$5,ID_list,39,FALSE))))</f>
        <v/>
      </c>
      <c r="F44" s="761"/>
      <c r="G44" s="761"/>
      <c r="H44" s="762"/>
      <c r="I44" s="16" t="s">
        <v>114</v>
      </c>
      <c r="J44" s="760" t="str">
        <f>IF(ISBLANK(D5),"",IF(ISBLANK(VLOOKUP($D$5,ID_list,40,FALSE)),"",VLOOKUP($D$5,ID_list,40,FALSE)))</f>
        <v/>
      </c>
      <c r="K44" s="761"/>
      <c r="L44" s="761"/>
      <c r="M44" s="762"/>
    </row>
    <row r="45" spans="1:18" ht="25.5" customHeight="1" x14ac:dyDescent="0.2">
      <c r="A45" s="757" t="s">
        <v>198</v>
      </c>
      <c r="B45" s="758"/>
      <c r="C45" s="758"/>
      <c r="D45" s="759"/>
      <c r="E45" s="760" t="str">
        <f>IF(ISBLANK(D5),"",IF(ISBLANK(VLOOKUP($D$5,ID_list,45,FALSE)),"",CONCATENATE(VLOOKUP($D$5,ID_list,45,FALSE),", ",VLOOKUP($D$5,ID_list,46,FALSE))))</f>
        <v/>
      </c>
      <c r="F45" s="761"/>
      <c r="G45" s="761"/>
      <c r="H45" s="762"/>
      <c r="I45" s="16" t="s">
        <v>199</v>
      </c>
      <c r="J45" s="754" t="str">
        <f>IF(ISBLANK(D5),"",IF(ISBLANK(VLOOKUP($D$5,ID_list,44,FALSE)),"",VLOOKUP($D$5,ID_list,44,FALSE)))</f>
        <v/>
      </c>
      <c r="K45" s="763"/>
      <c r="L45" s="764"/>
      <c r="M45" s="765"/>
    </row>
    <row r="46" spans="1:18" ht="25.5" customHeight="1" x14ac:dyDescent="0.2">
      <c r="A46" s="757" t="s">
        <v>200</v>
      </c>
      <c r="B46" s="758"/>
      <c r="C46" s="758"/>
      <c r="D46" s="759"/>
      <c r="E46" s="760" t="str">
        <f>IF(ISBLANK(D5),"",IF(ISBLANK(VLOOKUP($D$5,ID_list,47,FALSE)),"",VLOOKUP($D$5,ID_list,47,FALSE)))</f>
        <v/>
      </c>
      <c r="F46" s="761"/>
      <c r="G46" s="761"/>
      <c r="H46" s="762"/>
      <c r="I46" s="16" t="s">
        <v>201</v>
      </c>
      <c r="J46" s="771" t="str">
        <f>IF(ISBLANK(D5),"",CONCATENATE(TEXT(VLOOKUP($D$5,ID_list,41,FALSE),"(000) 000-0000"),IF(ISBLANK(VLOOKUP($D$5,ID_list,42,FALSE)),," ext. "),VLOOKUP($D$5,ID_list,42,FALSE)))</f>
        <v/>
      </c>
      <c r="K46" s="772"/>
      <c r="L46" s="772"/>
      <c r="M46" s="773"/>
    </row>
    <row r="47" spans="1:18" ht="25.5" customHeight="1" x14ac:dyDescent="0.2">
      <c r="A47" s="757" t="s">
        <v>202</v>
      </c>
      <c r="B47" s="758"/>
      <c r="C47" s="758"/>
      <c r="D47" s="759"/>
      <c r="E47" s="760" t="str">
        <f>IF(ISBLANK(D5),"",IF(ISBLANK(VLOOKUP($D$5,ID_list,48,FALSE)),"",VLOOKUP($D$5,ID_list,48,FALSE)))</f>
        <v/>
      </c>
      <c r="F47" s="761"/>
      <c r="G47" s="761"/>
      <c r="H47" s="762"/>
      <c r="I47" s="16" t="s">
        <v>203</v>
      </c>
      <c r="J47" s="771" t="str">
        <f>IF(ISBLANK(D5),"",IF(ISBLANK(VLOOKUP($D$5,ID_list,43,FALSE)),"",VLOOKUP($D$5,ID_list,43,FALSE)))</f>
        <v/>
      </c>
      <c r="K47" s="772"/>
      <c r="L47" s="772"/>
      <c r="M47" s="773"/>
    </row>
    <row r="48" spans="1:18" ht="25.5" customHeight="1" x14ac:dyDescent="0.2">
      <c r="A48" s="757" t="s">
        <v>204</v>
      </c>
      <c r="B48" s="758"/>
      <c r="C48" s="758"/>
      <c r="D48" s="759"/>
      <c r="E48" s="760" t="str">
        <f>IF(ISBLANK(D5),"",IF(ISBLANK(VLOOKUP($D$5,ID_list,49,FALSE)),"",CONCATENATE(VLOOKUP($D$5,ID_list,49,FALSE),"-",VLOOKUP($D$5,ID_list,50,FALSE))))</f>
        <v/>
      </c>
      <c r="F48" s="761"/>
      <c r="G48" s="761"/>
      <c r="H48" s="762"/>
      <c r="I48" s="15"/>
      <c r="J48" s="15"/>
      <c r="K48" s="15"/>
      <c r="L48" s="15"/>
      <c r="M48" s="15"/>
    </row>
    <row r="49" spans="1:18" ht="25.5" customHeight="1" x14ac:dyDescent="0.2">
      <c r="A49" s="757" t="s">
        <v>205</v>
      </c>
      <c r="B49" s="758"/>
      <c r="C49" s="758"/>
      <c r="D49" s="759"/>
      <c r="E49" s="760"/>
      <c r="F49" s="761"/>
      <c r="G49" s="761"/>
      <c r="H49" s="762"/>
      <c r="I49" s="15"/>
      <c r="J49" s="15"/>
      <c r="K49" s="15"/>
      <c r="L49" s="15"/>
      <c r="M49" s="15"/>
    </row>
    <row r="51" spans="1:18" ht="25.5" customHeight="1" x14ac:dyDescent="0.2">
      <c r="A51" s="719" t="s">
        <v>208</v>
      </c>
      <c r="B51" s="774"/>
      <c r="C51" s="774"/>
      <c r="D51" s="774"/>
      <c r="E51" s="774"/>
      <c r="F51" s="774"/>
      <c r="G51" s="774"/>
      <c r="H51" s="774"/>
      <c r="I51" s="774"/>
      <c r="J51" s="774"/>
      <c r="K51" s="774"/>
      <c r="L51" s="774"/>
      <c r="M51" s="774"/>
    </row>
    <row r="52" spans="1:18" ht="25.5" customHeight="1" x14ac:dyDescent="0.2">
      <c r="A52" s="757" t="s">
        <v>209</v>
      </c>
      <c r="B52" s="758"/>
      <c r="C52" s="758"/>
      <c r="D52" s="759"/>
      <c r="E52" s="760" t="str">
        <f>IF(ISBLANK(D5),"",IF(ISBLANK(VLOOKUP($D$5,ID_list,51,FALSE)),"",CONCATENATE(VLOOKUP($D$5,ID_list,51,FALSE)," ",VLOOKUP($D$5,ID_list,52,FALSE))))</f>
        <v/>
      </c>
      <c r="F52" s="761"/>
      <c r="G52" s="761"/>
      <c r="H52" s="762"/>
      <c r="I52" s="16" t="s">
        <v>114</v>
      </c>
      <c r="J52" s="760" t="str">
        <f>IF(ISBLANK(D5),"",IF(ISBLANK(VLOOKUP($D$5,ID_list,53,FALSE)),"",VLOOKUP($D$5,ID_list,53,FALSE)))</f>
        <v/>
      </c>
      <c r="K52" s="761"/>
      <c r="L52" s="761"/>
      <c r="M52" s="762"/>
    </row>
    <row r="53" spans="1:18" ht="25.5" customHeight="1" x14ac:dyDescent="0.2">
      <c r="A53" s="757" t="s">
        <v>198</v>
      </c>
      <c r="B53" s="758"/>
      <c r="C53" s="758"/>
      <c r="D53" s="759"/>
      <c r="E53" s="760" t="str">
        <f>IF(ISBLANK(D5),"",IF(ISBLANK(VLOOKUP($D$5,ID_list,58,FALSE)),"",CONCATENATE(VLOOKUP($D$5,ID_list,58,FALSE),", ",VLOOKUP($D$5,ID_list,59,FALSE))))</f>
        <v/>
      </c>
      <c r="F53" s="761"/>
      <c r="G53" s="761"/>
      <c r="H53" s="762"/>
      <c r="I53" s="16" t="s">
        <v>199</v>
      </c>
      <c r="J53" s="754" t="str">
        <f>IF(ISBLANK(D5),"",IF(ISBLANK(VLOOKUP($D$5,ID_list,57,FALSE)),"",VLOOKUP($D$5,ID_list,57,FALSE)))</f>
        <v/>
      </c>
      <c r="K53" s="763"/>
      <c r="L53" s="764"/>
      <c r="M53" s="765"/>
    </row>
    <row r="54" spans="1:18" ht="25.5" customHeight="1" x14ac:dyDescent="0.2">
      <c r="A54" s="757" t="s">
        <v>200</v>
      </c>
      <c r="B54" s="758"/>
      <c r="C54" s="758"/>
      <c r="D54" s="759"/>
      <c r="E54" s="760" t="str">
        <f>IF(ISBLANK(D5),"",IF(ISBLANK(VLOOKUP($D$5,ID_list,60,FALSE)),"",VLOOKUP($D$5,ID_list,60,FALSE)))</f>
        <v/>
      </c>
      <c r="F54" s="761"/>
      <c r="G54" s="761"/>
      <c r="H54" s="762"/>
      <c r="I54" s="16" t="s">
        <v>201</v>
      </c>
      <c r="J54" s="771" t="str">
        <f>IF(ISBLANK(D5),"",CONCATENATE(TEXT(VLOOKUP($D$5,ID_list,54,FALSE),"(000) 000-0000"),IF(ISBLANK(VLOOKUP($D$5,ID_list,55,FALSE)),," ext. "),VLOOKUP($D$5,ID_list,55,FALSE)))</f>
        <v/>
      </c>
      <c r="K54" s="772"/>
      <c r="L54" s="772"/>
      <c r="M54" s="773"/>
    </row>
    <row r="55" spans="1:18" ht="25.5" customHeight="1" x14ac:dyDescent="0.2">
      <c r="A55" s="757" t="s">
        <v>202</v>
      </c>
      <c r="B55" s="758"/>
      <c r="C55" s="758"/>
      <c r="D55" s="759"/>
      <c r="E55" s="760" t="str">
        <f>IF(ISBLANK(D5),"",IF(ISBLANK(VLOOKUP($D$5,ID_list,61,FALSE)),"",VLOOKUP($D$5,ID_list,61,FALSE)))</f>
        <v/>
      </c>
      <c r="F55" s="761"/>
      <c r="G55" s="761"/>
      <c r="H55" s="762"/>
      <c r="I55" s="16" t="s">
        <v>203</v>
      </c>
      <c r="J55" s="771" t="str">
        <f>IF(ISBLANK(D5),"",IF(ISBLANK(VLOOKUP($D$5,ID_list,56,FALSE)),"",VLOOKUP($D$5,ID_list,56,FALSE)))</f>
        <v/>
      </c>
      <c r="K55" s="772"/>
      <c r="L55" s="772"/>
      <c r="M55" s="773"/>
    </row>
    <row r="56" spans="1:18" ht="25.5" customHeight="1" x14ac:dyDescent="0.2">
      <c r="A56" s="757" t="s">
        <v>204</v>
      </c>
      <c r="B56" s="758"/>
      <c r="C56" s="758"/>
      <c r="D56" s="759"/>
      <c r="E56" s="760" t="str">
        <f>IF(ISBLANK(D5),"",IF(ISBLANK(VLOOKUP($D$5,ID_list,62,FALSE)),"",CONCATENATE(VLOOKUP($D$5,ID_list,62,FALSE),"-",VLOOKUP($D$5,ID_list,63,FALSE))))</f>
        <v/>
      </c>
      <c r="F56" s="761"/>
      <c r="G56" s="761"/>
      <c r="H56" s="762"/>
      <c r="I56" s="15"/>
      <c r="J56" s="15"/>
      <c r="K56" s="15"/>
      <c r="L56" s="15"/>
      <c r="M56" s="15"/>
    </row>
    <row r="57" spans="1:18" ht="25.5" customHeight="1" x14ac:dyDescent="0.2">
      <c r="A57" s="757" t="s">
        <v>205</v>
      </c>
      <c r="B57" s="758"/>
      <c r="C57" s="758"/>
      <c r="D57" s="759"/>
      <c r="E57" s="760"/>
      <c r="F57" s="761"/>
      <c r="G57" s="761"/>
      <c r="H57" s="762"/>
      <c r="I57" s="15"/>
      <c r="J57" s="15"/>
      <c r="K57" s="15"/>
      <c r="L57" s="15"/>
      <c r="M57" s="15"/>
    </row>
    <row r="59" spans="1:18" ht="25.5" customHeight="1" x14ac:dyDescent="0.2">
      <c r="A59" s="719" t="s">
        <v>1158</v>
      </c>
      <c r="B59" s="774"/>
      <c r="C59" s="774"/>
      <c r="D59" s="774"/>
      <c r="E59" s="774"/>
      <c r="F59" s="774"/>
      <c r="G59" s="774"/>
      <c r="H59" s="774"/>
      <c r="I59" s="774"/>
      <c r="J59" s="774"/>
      <c r="K59" s="774"/>
      <c r="L59" s="774"/>
      <c r="M59" s="774"/>
      <c r="N59" s="573" t="s">
        <v>1159</v>
      </c>
      <c r="O59" s="573"/>
      <c r="P59" s="573"/>
      <c r="Q59" s="573"/>
      <c r="R59" s="573"/>
    </row>
    <row r="60" spans="1:18" ht="25.5" customHeight="1" x14ac:dyDescent="0.2">
      <c r="A60" s="757" t="s">
        <v>210</v>
      </c>
      <c r="B60" s="758"/>
      <c r="C60" s="758"/>
      <c r="D60" s="759"/>
      <c r="E60" s="760" t="str">
        <f>IF(ISBLANK(D5),"",IF(ISBLANK(VLOOKUP($D$5,ID_list,64,FALSE)),"",CONCATENATE(VLOOKUP($D$5,ID_list,64,FALSE)," ",VLOOKUP($D$5,ID_list,65,FALSE))))</f>
        <v/>
      </c>
      <c r="F60" s="761"/>
      <c r="G60" s="761"/>
      <c r="H60" s="762"/>
      <c r="I60" s="16" t="s">
        <v>114</v>
      </c>
      <c r="J60" s="760" t="str">
        <f>IF(ISBLANK(D5),"",IF(ISBLANK(VLOOKUP($D$5,ID_list,66,FALSE)),"",VLOOKUP($D$5,ID_list,66,FALSE)))</f>
        <v/>
      </c>
      <c r="K60" s="761"/>
      <c r="L60" s="761"/>
      <c r="M60" s="762"/>
      <c r="N60" s="572" t="s">
        <v>1160</v>
      </c>
      <c r="O60" s="573"/>
      <c r="P60" s="573"/>
      <c r="Q60" s="573"/>
      <c r="R60" s="573"/>
    </row>
    <row r="61" spans="1:18" ht="25.5" customHeight="1" x14ac:dyDescent="0.2">
      <c r="A61" s="757" t="s">
        <v>198</v>
      </c>
      <c r="B61" s="758"/>
      <c r="C61" s="758"/>
      <c r="D61" s="759"/>
      <c r="E61" s="760" t="str">
        <f>IF(ISBLANK(D5),"",IF(ISBLANK(VLOOKUP($D$5,ID_list,71,FALSE)),"",CONCATENATE(VLOOKUP($D$5,ID_list,71,FALSE),", ",VLOOKUP($D$5,ID_list,72,FALSE))))</f>
        <v/>
      </c>
      <c r="F61" s="761"/>
      <c r="G61" s="761"/>
      <c r="H61" s="762"/>
      <c r="I61" s="16" t="s">
        <v>199</v>
      </c>
      <c r="J61" s="754" t="str">
        <f>IF(ISBLANK(D5),"",IF(ISBLANK(VLOOKUP($D$5,ID_list,70,FALSE)),"",VLOOKUP($D$5,ID_list,70,FALSE)))</f>
        <v/>
      </c>
      <c r="K61" s="763"/>
      <c r="L61" s="764"/>
      <c r="M61" s="765"/>
    </row>
    <row r="62" spans="1:18" ht="25.5" customHeight="1" x14ac:dyDescent="0.2">
      <c r="A62" s="757" t="s">
        <v>200</v>
      </c>
      <c r="B62" s="758"/>
      <c r="C62" s="758"/>
      <c r="D62" s="759"/>
      <c r="E62" s="760" t="str">
        <f>IF(ISBLANK(D5),"",IF(ISBLANK(VLOOKUP($D$5,ID_list,73,FALSE)),"",VLOOKUP($D$5,ID_list,73,FALSE)))</f>
        <v/>
      </c>
      <c r="F62" s="761"/>
      <c r="G62" s="761"/>
      <c r="H62" s="762"/>
      <c r="I62" s="16" t="s">
        <v>201</v>
      </c>
      <c r="J62" s="771" t="str">
        <f>IF(ISBLANK(D5),"",CONCATENATE(TEXT(VLOOKUP($D$5,ID_list,67,FALSE),"(000) 000-0000"),IF(ISBLANK(VLOOKUP($D$5,ID_list,68,FALSE)),," ext. "),VLOOKUP($D$5,ID_list,68,FALSE)))</f>
        <v/>
      </c>
      <c r="K62" s="772"/>
      <c r="L62" s="772"/>
      <c r="M62" s="773"/>
    </row>
    <row r="63" spans="1:18" ht="25.5" customHeight="1" x14ac:dyDescent="0.2">
      <c r="A63" s="757" t="s">
        <v>202</v>
      </c>
      <c r="B63" s="758"/>
      <c r="C63" s="758"/>
      <c r="D63" s="759"/>
      <c r="E63" s="760" t="str">
        <f>IF(ISBLANK(D5),"",IF(ISBLANK(VLOOKUP($D$5,ID_list,74,FALSE)),"",VLOOKUP($D$5,ID_list,74,FALSE)))</f>
        <v/>
      </c>
      <c r="F63" s="761"/>
      <c r="G63" s="761"/>
      <c r="H63" s="762"/>
      <c r="I63" s="16" t="s">
        <v>203</v>
      </c>
      <c r="J63" s="771" t="str">
        <f>IF(ISBLANK(D5),"",IF(ISBLANK(VLOOKUP($D$5,ID_list,69,FALSE)),"",VLOOKUP($D$5,ID_list,69,FALSE)))</f>
        <v/>
      </c>
      <c r="K63" s="772"/>
      <c r="L63" s="772"/>
      <c r="M63" s="773"/>
    </row>
    <row r="64" spans="1:18" ht="25.5" customHeight="1" x14ac:dyDescent="0.2">
      <c r="A64" s="757" t="s">
        <v>204</v>
      </c>
      <c r="B64" s="758"/>
      <c r="C64" s="758"/>
      <c r="D64" s="759"/>
      <c r="E64" s="760" t="str">
        <f>IF(ISBLANK(D5),"",IF(ISBLANK(VLOOKUP($D$5,ID_list,75,FALSE)),"",CONCATENATE(VLOOKUP($D$5,ID_list,75,FALSE),"-",VLOOKUP($D$5,ID_list,76,FALSE))))</f>
        <v/>
      </c>
      <c r="F64" s="761"/>
      <c r="G64" s="761"/>
      <c r="H64" s="762"/>
      <c r="I64" s="15"/>
      <c r="J64" s="15"/>
      <c r="K64" s="15"/>
      <c r="L64" s="15"/>
      <c r="M64" s="15"/>
    </row>
    <row r="65" spans="1:18" ht="25.5" customHeight="1" x14ac:dyDescent="0.2">
      <c r="A65" s="757" t="s">
        <v>205</v>
      </c>
      <c r="B65" s="758"/>
      <c r="C65" s="758"/>
      <c r="D65" s="759"/>
      <c r="E65" s="760"/>
      <c r="F65" s="761"/>
      <c r="G65" s="761"/>
      <c r="H65" s="762"/>
      <c r="I65" s="15"/>
      <c r="J65" s="15"/>
      <c r="K65" s="15"/>
      <c r="L65" s="15"/>
      <c r="M65" s="15"/>
      <c r="N65" s="573" t="str">
        <f>IF($D$5&gt;=200,"Psychiatric or Specialty hospitals click here to skip to the next REQUIRED item.","")</f>
        <v/>
      </c>
      <c r="O65" s="573"/>
      <c r="P65" s="573"/>
      <c r="Q65" s="573"/>
      <c r="R65" s="573"/>
    </row>
    <row r="66" spans="1:18" ht="25.5" customHeight="1" x14ac:dyDescent="0.2">
      <c r="A66" s="14" t="str">
        <f>$A$33</f>
        <v xml:space="preserve"> </v>
      </c>
      <c r="B66" s="4"/>
      <c r="C66" s="4"/>
      <c r="D66" s="4"/>
      <c r="E66" s="4"/>
    </row>
    <row r="67" spans="1:18" ht="25.5" customHeight="1" x14ac:dyDescent="0.2">
      <c r="A67" s="488" t="s">
        <v>1161</v>
      </c>
      <c r="B67" s="488"/>
      <c r="C67" s="488"/>
      <c r="D67" s="488"/>
      <c r="E67" s="488"/>
      <c r="F67" s="488"/>
      <c r="G67" s="488"/>
      <c r="H67" s="488"/>
      <c r="I67" s="488"/>
      <c r="J67" s="488"/>
      <c r="K67" s="592"/>
      <c r="L67" s="690"/>
      <c r="M67" s="690"/>
    </row>
    <row r="68" spans="1:18" ht="25.5" customHeight="1" x14ac:dyDescent="0.2">
      <c r="A68" s="487" t="s">
        <v>211</v>
      </c>
      <c r="B68" s="487"/>
      <c r="C68" s="487"/>
      <c r="D68" s="487"/>
      <c r="E68" s="487"/>
      <c r="F68" s="487"/>
      <c r="G68" s="487"/>
      <c r="H68" s="487"/>
      <c r="I68" s="487"/>
      <c r="J68" s="487"/>
      <c r="K68" s="487"/>
      <c r="L68" s="487"/>
      <c r="M68" s="487"/>
    </row>
    <row r="69" spans="1:18" ht="25.5" customHeight="1" x14ac:dyDescent="0.2">
      <c r="A69" s="488" t="s">
        <v>212</v>
      </c>
      <c r="B69" s="488"/>
      <c r="C69" s="488"/>
      <c r="D69" s="488"/>
      <c r="E69" s="488"/>
      <c r="F69" s="488"/>
      <c r="G69" s="488"/>
      <c r="H69" s="488"/>
      <c r="I69" s="488"/>
      <c r="J69" s="488"/>
      <c r="K69" s="592"/>
      <c r="L69" s="779" t="s">
        <v>37562</v>
      </c>
      <c r="M69" s="514"/>
    </row>
    <row r="70" spans="1:18" ht="25.5" customHeight="1" x14ac:dyDescent="0.2">
      <c r="A70" s="18" t="s">
        <v>214</v>
      </c>
      <c r="B70" s="460" t="s">
        <v>215</v>
      </c>
      <c r="C70" s="449"/>
      <c r="D70" s="449"/>
      <c r="E70" s="449"/>
      <c r="F70" s="449"/>
      <c r="G70" s="449"/>
      <c r="H70" s="449"/>
      <c r="I70" s="449"/>
      <c r="J70" s="449"/>
      <c r="K70" s="450"/>
      <c r="L70" s="778"/>
      <c r="M70" s="591"/>
      <c r="N70" s="581" t="s">
        <v>1252</v>
      </c>
      <c r="O70" s="582"/>
      <c r="P70" s="582"/>
      <c r="Q70" s="582"/>
      <c r="R70" s="583"/>
    </row>
    <row r="71" spans="1:18" ht="25.5" customHeight="1" x14ac:dyDescent="0.2">
      <c r="A71" s="18">
        <v>204</v>
      </c>
      <c r="B71" s="460" t="s">
        <v>216</v>
      </c>
      <c r="C71" s="449"/>
      <c r="D71" s="449"/>
      <c r="E71" s="449"/>
      <c r="F71" s="449"/>
      <c r="G71" s="449"/>
      <c r="H71" s="449"/>
      <c r="I71" s="449"/>
      <c r="J71" s="449"/>
      <c r="K71" s="450"/>
      <c r="L71" s="778"/>
      <c r="M71" s="591"/>
      <c r="N71" s="584"/>
      <c r="O71" s="585"/>
      <c r="P71" s="585"/>
      <c r="Q71" s="585"/>
      <c r="R71" s="586"/>
    </row>
    <row r="72" spans="1:18" ht="25.5" customHeight="1" x14ac:dyDescent="0.2">
      <c r="A72" s="18">
        <v>207</v>
      </c>
      <c r="B72" s="460" t="s">
        <v>217</v>
      </c>
      <c r="C72" s="449"/>
      <c r="D72" s="449"/>
      <c r="E72" s="449"/>
      <c r="F72" s="449"/>
      <c r="G72" s="449"/>
      <c r="H72" s="449"/>
      <c r="I72" s="449"/>
      <c r="J72" s="449"/>
      <c r="K72" s="450"/>
      <c r="L72" s="778"/>
      <c r="M72" s="591"/>
      <c r="N72" s="572" t="str">
        <f>IF(NOT(ISBLANK($L$72)),"Any clinic included in 0207 needs to be listed on Offsite Locations tab.","")</f>
        <v/>
      </c>
      <c r="O72" s="573"/>
      <c r="P72" s="573"/>
      <c r="Q72" s="573"/>
      <c r="R72" s="573"/>
    </row>
    <row r="73" spans="1:18" ht="25.5" customHeight="1" x14ac:dyDescent="0.2">
      <c r="A73" s="18">
        <v>202</v>
      </c>
      <c r="B73" s="460" t="s">
        <v>218</v>
      </c>
      <c r="C73" s="449"/>
      <c r="D73" s="449"/>
      <c r="E73" s="449"/>
      <c r="F73" s="449"/>
      <c r="G73" s="449"/>
      <c r="H73" s="449"/>
      <c r="I73" s="449"/>
      <c r="J73" s="449"/>
      <c r="K73" s="450"/>
      <c r="L73" s="778"/>
      <c r="M73" s="591"/>
      <c r="N73" s="579"/>
      <c r="O73" s="580"/>
      <c r="P73" s="580"/>
      <c r="Q73" s="580"/>
      <c r="R73" s="580"/>
    </row>
    <row r="74" spans="1:18" ht="25.5" customHeight="1" x14ac:dyDescent="0.2">
      <c r="A74" s="18">
        <v>203</v>
      </c>
      <c r="B74" s="460" t="s">
        <v>219</v>
      </c>
      <c r="C74" s="449"/>
      <c r="D74" s="449"/>
      <c r="E74" s="449"/>
      <c r="F74" s="449"/>
      <c r="G74" s="449"/>
      <c r="H74" s="449"/>
      <c r="I74" s="449"/>
      <c r="J74" s="449"/>
      <c r="K74" s="450"/>
      <c r="L74" s="778"/>
      <c r="M74" s="591"/>
    </row>
    <row r="75" spans="1:18" ht="25.5" customHeight="1" x14ac:dyDescent="0.2">
      <c r="A75" s="18">
        <v>7113</v>
      </c>
      <c r="B75" s="460" t="s">
        <v>220</v>
      </c>
      <c r="C75" s="449"/>
      <c r="D75" s="449"/>
      <c r="E75" s="449"/>
      <c r="F75" s="449"/>
      <c r="G75" s="449"/>
      <c r="H75" s="449"/>
      <c r="I75" s="449"/>
      <c r="J75" s="449"/>
      <c r="K75" s="450"/>
      <c r="L75" s="778"/>
      <c r="M75" s="591"/>
    </row>
    <row r="76" spans="1:18" ht="25.5" customHeight="1" x14ac:dyDescent="0.2">
      <c r="A76" s="18">
        <v>208</v>
      </c>
      <c r="B76" s="460" t="s">
        <v>221</v>
      </c>
      <c r="C76" s="449"/>
      <c r="D76" s="449"/>
      <c r="E76" s="449"/>
      <c r="F76" s="449"/>
      <c r="G76" s="449"/>
      <c r="H76" s="449"/>
      <c r="I76" s="449"/>
      <c r="J76" s="449"/>
      <c r="K76" s="450"/>
      <c r="L76" s="778"/>
      <c r="M76" s="591"/>
      <c r="N76" s="572" t="str">
        <f>IF(NOT(ISBLANK($L$76)),"Any clinic included in 0208 needs to be listed on Offsite Locations tab.","")</f>
        <v/>
      </c>
      <c r="O76" s="573"/>
      <c r="P76" s="573"/>
      <c r="Q76" s="573"/>
      <c r="R76" s="573"/>
    </row>
    <row r="77" spans="1:18" ht="25.5" customHeight="1" x14ac:dyDescent="0.2">
      <c r="A77" s="19">
        <v>210</v>
      </c>
      <c r="B77" s="443" t="s">
        <v>222</v>
      </c>
      <c r="C77" s="444"/>
      <c r="D77" s="444"/>
      <c r="E77" s="444"/>
      <c r="F77" s="444"/>
      <c r="G77" s="444"/>
      <c r="H77" s="444"/>
      <c r="I77" s="444"/>
      <c r="J77" s="444"/>
      <c r="K77" s="445"/>
      <c r="L77" s="776">
        <f>SUM(L70:M76)</f>
        <v>0</v>
      </c>
      <c r="M77" s="777"/>
    </row>
    <row r="78" spans="1:18" ht="25.5" customHeight="1" x14ac:dyDescent="0.2">
      <c r="A78" s="18">
        <v>215</v>
      </c>
      <c r="B78" s="460" t="s">
        <v>1413</v>
      </c>
      <c r="C78" s="449"/>
      <c r="D78" s="449"/>
      <c r="E78" s="449"/>
      <c r="F78" s="449"/>
      <c r="G78" s="449"/>
      <c r="H78" s="449"/>
      <c r="I78" s="449"/>
      <c r="J78" s="449"/>
      <c r="K78" s="450"/>
      <c r="L78" s="778"/>
      <c r="M78" s="591"/>
      <c r="N78" s="564" t="str">
        <f>IF(NOT(ISBLANK(L78)),IF(L78&gt;=0,"This should be a negative number"," "),"")</f>
        <v/>
      </c>
      <c r="O78" s="565"/>
      <c r="P78" s="565"/>
      <c r="Q78" s="565"/>
      <c r="R78" s="538"/>
    </row>
    <row r="79" spans="1:18" ht="25.5" customHeight="1" x14ac:dyDescent="0.2">
      <c r="A79" s="18">
        <v>216</v>
      </c>
      <c r="B79" s="566" t="s">
        <v>451</v>
      </c>
      <c r="C79" s="567"/>
      <c r="D79" s="567"/>
      <c r="E79" s="567"/>
      <c r="F79" s="567"/>
      <c r="G79" s="567"/>
      <c r="H79" s="567"/>
      <c r="I79" s="567"/>
      <c r="J79" s="567"/>
      <c r="K79" s="568"/>
      <c r="L79" s="778"/>
      <c r="M79" s="591"/>
      <c r="N79" s="562" t="str">
        <f>IF(NOT(ISBLANK(L79)),IF(L79&gt;=0,"This should be a negative number"," "),"")</f>
        <v/>
      </c>
      <c r="O79" s="563"/>
      <c r="P79" s="563"/>
      <c r="Q79" s="563"/>
      <c r="R79" s="563"/>
    </row>
    <row r="80" spans="1:18" ht="25.5" customHeight="1" x14ac:dyDescent="0.2">
      <c r="A80" s="18">
        <v>220</v>
      </c>
      <c r="B80" s="460" t="s">
        <v>223</v>
      </c>
      <c r="C80" s="449"/>
      <c r="D80" s="449"/>
      <c r="E80" s="449"/>
      <c r="F80" s="449"/>
      <c r="G80" s="449"/>
      <c r="H80" s="449"/>
      <c r="I80" s="449"/>
      <c r="J80" s="449"/>
      <c r="K80" s="450"/>
      <c r="L80" s="776">
        <f>L78+L79</f>
        <v>0</v>
      </c>
      <c r="M80" s="777"/>
      <c r="N80" s="564" t="str">
        <f>IF(L80&gt;0,"This should be a negative number"," ")</f>
        <v xml:space="preserve"> </v>
      </c>
      <c r="O80" s="565"/>
      <c r="P80" s="565"/>
      <c r="Q80" s="565"/>
      <c r="R80" s="538"/>
    </row>
    <row r="81" spans="1:18" ht="25.5" customHeight="1" x14ac:dyDescent="0.2">
      <c r="A81" s="19">
        <v>219</v>
      </c>
      <c r="B81" s="443" t="s">
        <v>224</v>
      </c>
      <c r="C81" s="444"/>
      <c r="D81" s="444"/>
      <c r="E81" s="444"/>
      <c r="F81" s="444"/>
      <c r="G81" s="444"/>
      <c r="H81" s="444"/>
      <c r="I81" s="444"/>
      <c r="J81" s="444"/>
      <c r="K81" s="445"/>
      <c r="L81" s="776">
        <f>L77+L80</f>
        <v>0</v>
      </c>
      <c r="M81" s="777"/>
    </row>
    <row r="82" spans="1:18" ht="25.5" customHeight="1" x14ac:dyDescent="0.2">
      <c r="A82" s="18">
        <v>240</v>
      </c>
      <c r="B82" s="460" t="s">
        <v>1022</v>
      </c>
      <c r="C82" s="449"/>
      <c r="D82" s="449"/>
      <c r="E82" s="449"/>
      <c r="F82" s="449"/>
      <c r="G82" s="449"/>
      <c r="H82" s="449"/>
      <c r="I82" s="449"/>
      <c r="J82" s="449"/>
      <c r="K82" s="450"/>
      <c r="L82" s="778"/>
      <c r="M82" s="591"/>
    </row>
    <row r="83" spans="1:18" ht="25.5" customHeight="1" x14ac:dyDescent="0.2">
      <c r="A83" s="19">
        <v>250</v>
      </c>
      <c r="B83" s="443" t="s">
        <v>1023</v>
      </c>
      <c r="C83" s="444"/>
      <c r="D83" s="444"/>
      <c r="E83" s="444"/>
      <c r="F83" s="444"/>
      <c r="G83" s="444"/>
      <c r="H83" s="444"/>
      <c r="I83" s="444"/>
      <c r="J83" s="444"/>
      <c r="K83" s="445"/>
      <c r="L83" s="776">
        <f>L81+L82</f>
        <v>0</v>
      </c>
      <c r="M83" s="777"/>
    </row>
    <row r="84" spans="1:18" ht="25.5" customHeight="1" x14ac:dyDescent="0.2">
      <c r="A84" s="18">
        <v>260</v>
      </c>
      <c r="B84" s="460" t="s">
        <v>1024</v>
      </c>
      <c r="C84" s="449"/>
      <c r="D84" s="449"/>
      <c r="E84" s="449"/>
      <c r="F84" s="449"/>
      <c r="G84" s="449"/>
      <c r="H84" s="449"/>
      <c r="I84" s="449"/>
      <c r="J84" s="449"/>
      <c r="K84" s="450"/>
      <c r="L84" s="451"/>
      <c r="M84" s="591"/>
    </row>
    <row r="85" spans="1:18" ht="25.5" customHeight="1" x14ac:dyDescent="0.2">
      <c r="A85" s="19">
        <v>200</v>
      </c>
      <c r="B85" s="443" t="s">
        <v>1025</v>
      </c>
      <c r="C85" s="444"/>
      <c r="D85" s="444"/>
      <c r="E85" s="444"/>
      <c r="F85" s="444"/>
      <c r="G85" s="444"/>
      <c r="H85" s="444"/>
      <c r="I85" s="444"/>
      <c r="J85" s="444"/>
      <c r="K85" s="445"/>
      <c r="L85" s="776">
        <f>L83-L84</f>
        <v>0</v>
      </c>
      <c r="M85" s="777"/>
    </row>
    <row r="86" spans="1:18" ht="25.5" customHeight="1" x14ac:dyDescent="0.2">
      <c r="A86" s="488" t="s">
        <v>1026</v>
      </c>
      <c r="B86" s="488"/>
      <c r="C86" s="488"/>
      <c r="D86" s="488"/>
      <c r="E86" s="488"/>
      <c r="F86" s="488"/>
      <c r="G86" s="488"/>
      <c r="H86" s="488"/>
      <c r="I86" s="488"/>
      <c r="J86" s="488"/>
      <c r="K86" s="592"/>
      <c r="L86" s="689" t="s">
        <v>37562</v>
      </c>
      <c r="M86" s="690"/>
    </row>
    <row r="87" spans="1:18" ht="25.5" customHeight="1" x14ac:dyDescent="0.2">
      <c r="A87" s="18">
        <v>320</v>
      </c>
      <c r="B87" s="460" t="s">
        <v>1027</v>
      </c>
      <c r="C87" s="449"/>
      <c r="D87" s="449"/>
      <c r="E87" s="449"/>
      <c r="F87" s="449"/>
      <c r="G87" s="449"/>
      <c r="H87" s="449"/>
      <c r="I87" s="449"/>
      <c r="J87" s="449"/>
      <c r="K87" s="450"/>
      <c r="L87" s="451"/>
      <c r="M87" s="591"/>
    </row>
    <row r="88" spans="1:18" ht="25.5" customHeight="1" x14ac:dyDescent="0.2">
      <c r="A88" s="18">
        <v>330</v>
      </c>
      <c r="B88" s="460" t="s">
        <v>1028</v>
      </c>
      <c r="C88" s="449"/>
      <c r="D88" s="449"/>
      <c r="E88" s="449"/>
      <c r="F88" s="449"/>
      <c r="G88" s="449"/>
      <c r="H88" s="449"/>
      <c r="I88" s="449"/>
      <c r="J88" s="449"/>
      <c r="K88" s="450"/>
      <c r="L88" s="451"/>
      <c r="M88" s="591"/>
    </row>
    <row r="89" spans="1:18" ht="25.5" customHeight="1" x14ac:dyDescent="0.2">
      <c r="A89" s="18">
        <v>333</v>
      </c>
      <c r="B89" s="460" t="s">
        <v>1029</v>
      </c>
      <c r="C89" s="449"/>
      <c r="D89" s="449"/>
      <c r="E89" s="449"/>
      <c r="F89" s="449"/>
      <c r="G89" s="449"/>
      <c r="H89" s="449"/>
      <c r="I89" s="449"/>
      <c r="J89" s="449"/>
      <c r="K89" s="450"/>
      <c r="L89" s="451"/>
      <c r="M89" s="591"/>
    </row>
    <row r="90" spans="1:18" ht="25.5" customHeight="1" x14ac:dyDescent="0.2">
      <c r="A90" s="19">
        <v>300</v>
      </c>
      <c r="B90" s="443" t="s">
        <v>1030</v>
      </c>
      <c r="C90" s="444"/>
      <c r="D90" s="444"/>
      <c r="E90" s="444"/>
      <c r="F90" s="444"/>
      <c r="G90" s="444"/>
      <c r="H90" s="444"/>
      <c r="I90" s="444"/>
      <c r="J90" s="444"/>
      <c r="K90" s="445"/>
      <c r="L90" s="776">
        <f>L85+L87-L88+L89</f>
        <v>0</v>
      </c>
      <c r="M90" s="777"/>
      <c r="N90" s="780" t="s">
        <v>1031</v>
      </c>
      <c r="O90" s="781"/>
      <c r="P90" s="781"/>
      <c r="Q90" s="781"/>
      <c r="R90" s="782"/>
    </row>
    <row r="91" spans="1:18" ht="25.5" customHeight="1" x14ac:dyDescent="0.2">
      <c r="A91" s="18">
        <v>340</v>
      </c>
      <c r="B91" s="460" t="s">
        <v>1032</v>
      </c>
      <c r="C91" s="449"/>
      <c r="D91" s="449"/>
      <c r="E91" s="449"/>
      <c r="F91" s="449"/>
      <c r="G91" s="449"/>
      <c r="H91" s="449"/>
      <c r="I91" s="449"/>
      <c r="J91" s="449"/>
      <c r="K91" s="450"/>
      <c r="L91" s="451"/>
      <c r="M91" s="591"/>
      <c r="N91" s="783"/>
      <c r="O91" s="784"/>
      <c r="P91" s="784"/>
      <c r="Q91" s="784"/>
      <c r="R91" s="785"/>
    </row>
    <row r="94" spans="1:18" ht="25.5" customHeight="1" x14ac:dyDescent="0.2">
      <c r="A94" s="14" t="str">
        <f>$A$33</f>
        <v xml:space="preserve"> </v>
      </c>
    </row>
    <row r="95" spans="1:18" ht="25.5" customHeight="1" x14ac:dyDescent="0.2">
      <c r="A95" s="487" t="s">
        <v>1121</v>
      </c>
      <c r="B95" s="487"/>
      <c r="C95" s="487"/>
      <c r="D95" s="487"/>
      <c r="E95" s="487"/>
      <c r="F95" s="487"/>
      <c r="G95" s="487"/>
      <c r="H95" s="487"/>
      <c r="I95" s="487"/>
      <c r="J95" s="487"/>
      <c r="K95" s="487"/>
      <c r="L95" s="487"/>
      <c r="M95" s="487"/>
    </row>
    <row r="96" spans="1:18" ht="25.5" customHeight="1" x14ac:dyDescent="0.2">
      <c r="A96" s="488" t="s">
        <v>563</v>
      </c>
      <c r="B96" s="488"/>
      <c r="C96" s="488"/>
      <c r="D96" s="488"/>
      <c r="E96" s="488"/>
      <c r="F96" s="488"/>
      <c r="G96" s="488"/>
      <c r="H96" s="488"/>
      <c r="I96" s="488"/>
      <c r="J96" s="488"/>
      <c r="K96" s="592"/>
      <c r="L96" s="689" t="s">
        <v>37562</v>
      </c>
      <c r="M96" s="690"/>
    </row>
    <row r="97" spans="1:18" ht="25.5" customHeight="1" x14ac:dyDescent="0.2">
      <c r="A97" s="18">
        <v>8062</v>
      </c>
      <c r="B97" s="460" t="s">
        <v>891</v>
      </c>
      <c r="C97" s="449"/>
      <c r="D97" s="449"/>
      <c r="E97" s="449"/>
      <c r="F97" s="449"/>
      <c r="G97" s="449"/>
      <c r="H97" s="449"/>
      <c r="I97" s="449"/>
      <c r="J97" s="449"/>
      <c r="K97" s="450"/>
      <c r="L97" s="786">
        <f>Code_0201</f>
        <v>0</v>
      </c>
      <c r="M97" s="787"/>
      <c r="N97" s="790" t="str">
        <f>IF(AND(NOT(ISBLANK(Code_0201)),Code_8062&lt;&gt;Code_0201),"This MUST tie to account 201 in Section 1!","")</f>
        <v/>
      </c>
      <c r="O97" s="538"/>
      <c r="P97" s="538"/>
      <c r="Q97" s="538"/>
      <c r="R97" s="538"/>
    </row>
    <row r="98" spans="1:18" ht="25.5" customHeight="1" x14ac:dyDescent="0.2">
      <c r="A98" s="18">
        <v>738</v>
      </c>
      <c r="B98" s="460" t="s">
        <v>1413</v>
      </c>
      <c r="C98" s="449"/>
      <c r="D98" s="449"/>
      <c r="E98" s="449"/>
      <c r="F98" s="449"/>
      <c r="G98" s="449"/>
      <c r="H98" s="449"/>
      <c r="I98" s="449"/>
      <c r="J98" s="449"/>
      <c r="K98" s="450"/>
      <c r="L98" s="451"/>
      <c r="M98" s="591"/>
      <c r="N98" s="564" t="str">
        <f>IF(NOT(ISBLANK(L98)),IF(L98&gt;=0,"This should be a negative number"," "),"")</f>
        <v/>
      </c>
      <c r="O98" s="565"/>
      <c r="P98" s="565"/>
      <c r="Q98" s="565"/>
      <c r="R98" s="565"/>
    </row>
    <row r="99" spans="1:18" ht="25.5" customHeight="1" x14ac:dyDescent="0.2">
      <c r="A99" s="18">
        <v>739</v>
      </c>
      <c r="B99" s="566" t="s">
        <v>1415</v>
      </c>
      <c r="C99" s="567"/>
      <c r="D99" s="567"/>
      <c r="E99" s="567"/>
      <c r="F99" s="567"/>
      <c r="G99" s="567"/>
      <c r="H99" s="567"/>
      <c r="I99" s="567"/>
      <c r="J99" s="567"/>
      <c r="K99" s="568"/>
      <c r="L99" s="451"/>
      <c r="M99" s="591"/>
      <c r="N99" s="562" t="str">
        <f>IF(NOT(ISBLANK(L99)),IF(L99&gt;=0,"This should be a negative number"," "),"")</f>
        <v/>
      </c>
      <c r="O99" s="563"/>
      <c r="P99" s="563"/>
      <c r="Q99" s="563"/>
      <c r="R99" s="563"/>
    </row>
    <row r="100" spans="1:18" ht="25.5" customHeight="1" x14ac:dyDescent="0.2">
      <c r="A100" s="18">
        <v>8063</v>
      </c>
      <c r="B100" s="460" t="s">
        <v>1416</v>
      </c>
      <c r="C100" s="449"/>
      <c r="D100" s="449"/>
      <c r="E100" s="449"/>
      <c r="F100" s="449"/>
      <c r="G100" s="449"/>
      <c r="H100" s="449"/>
      <c r="I100" s="449"/>
      <c r="J100" s="449"/>
      <c r="K100" s="450"/>
      <c r="L100" s="786">
        <f>L98+L99</f>
        <v>0</v>
      </c>
      <c r="M100" s="787"/>
      <c r="N100" s="564" t="str">
        <f>IF(NOT(ISBLANK(L100)),IF(L100&gt;0,"This should be a negative number"," "),"")</f>
        <v xml:space="preserve"> </v>
      </c>
      <c r="O100" s="565"/>
      <c r="P100" s="565"/>
      <c r="Q100" s="565"/>
      <c r="R100" s="565"/>
    </row>
    <row r="101" spans="1:18" ht="25.5" customHeight="1" x14ac:dyDescent="0.2">
      <c r="A101" s="18">
        <v>750</v>
      </c>
      <c r="B101" s="460" t="s">
        <v>1162</v>
      </c>
      <c r="C101" s="449"/>
      <c r="D101" s="449"/>
      <c r="E101" s="449"/>
      <c r="F101" s="449"/>
      <c r="G101" s="449"/>
      <c r="H101" s="449"/>
      <c r="I101" s="449"/>
      <c r="J101" s="449"/>
      <c r="K101" s="450"/>
      <c r="L101" s="553">
        <f>L97+L100</f>
        <v>0</v>
      </c>
      <c r="M101" s="554"/>
    </row>
    <row r="102" spans="1:18" ht="25.5" customHeight="1" x14ac:dyDescent="0.2">
      <c r="A102" s="488" t="s">
        <v>564</v>
      </c>
      <c r="B102" s="488"/>
      <c r="C102" s="488"/>
      <c r="D102" s="488"/>
      <c r="E102" s="488"/>
      <c r="F102" s="488"/>
      <c r="G102" s="488"/>
      <c r="H102" s="488"/>
      <c r="I102" s="488"/>
      <c r="J102" s="488"/>
      <c r="K102" s="592"/>
      <c r="L102" s="689" t="s">
        <v>37562</v>
      </c>
      <c r="M102" s="690"/>
    </row>
    <row r="103" spans="1:18" ht="25.5" customHeight="1" x14ac:dyDescent="0.2">
      <c r="A103" s="18">
        <v>775</v>
      </c>
      <c r="B103" s="460" t="s">
        <v>1033</v>
      </c>
      <c r="C103" s="449"/>
      <c r="D103" s="449"/>
      <c r="E103" s="449"/>
      <c r="F103" s="449"/>
      <c r="G103" s="449"/>
      <c r="H103" s="449"/>
      <c r="I103" s="449"/>
      <c r="J103" s="449"/>
      <c r="K103" s="450"/>
      <c r="L103" s="451"/>
      <c r="M103" s="591"/>
    </row>
    <row r="104" spans="1:18" ht="25.5" customHeight="1" x14ac:dyDescent="0.2">
      <c r="A104" s="18">
        <v>776</v>
      </c>
      <c r="B104" s="443" t="s">
        <v>1034</v>
      </c>
      <c r="C104" s="449"/>
      <c r="D104" s="449"/>
      <c r="E104" s="449"/>
      <c r="F104" s="449"/>
      <c r="G104" s="449"/>
      <c r="H104" s="449"/>
      <c r="I104" s="450"/>
      <c r="J104" s="800"/>
      <c r="K104" s="801"/>
      <c r="L104" s="699"/>
      <c r="M104" s="700"/>
      <c r="N104" s="569" t="str">
        <f>IF(NOT(ISBLANK(J104)),"Please represent percentage as a WHOLE number","")</f>
        <v/>
      </c>
      <c r="O104" s="538"/>
      <c r="P104" s="538"/>
      <c r="Q104" s="538"/>
      <c r="R104" s="538"/>
    </row>
    <row r="105" spans="1:18" ht="25.5" customHeight="1" x14ac:dyDescent="0.2">
      <c r="A105" s="18">
        <v>777</v>
      </c>
      <c r="B105" s="443" t="s">
        <v>1035</v>
      </c>
      <c r="C105" s="449"/>
      <c r="D105" s="449"/>
      <c r="E105" s="449"/>
      <c r="F105" s="449"/>
      <c r="G105" s="449"/>
      <c r="H105" s="449"/>
      <c r="I105" s="450"/>
      <c r="J105" s="795" t="str">
        <f>IF(ISBLANK(J104),"",100-J104)</f>
        <v/>
      </c>
      <c r="K105" s="796"/>
      <c r="L105" s="701"/>
      <c r="M105" s="702"/>
      <c r="N105" s="794"/>
      <c r="O105" s="538"/>
      <c r="P105" s="538"/>
      <c r="Q105" s="538"/>
      <c r="R105" s="538"/>
    </row>
    <row r="106" spans="1:18" ht="25.5" customHeight="1" x14ac:dyDescent="0.2">
      <c r="A106" s="18">
        <v>778</v>
      </c>
      <c r="B106" s="460" t="s">
        <v>1036</v>
      </c>
      <c r="C106" s="449"/>
      <c r="D106" s="449"/>
      <c r="E106" s="449"/>
      <c r="F106" s="449"/>
      <c r="G106" s="449"/>
      <c r="H106" s="449"/>
      <c r="I106" s="449"/>
      <c r="J106" s="449"/>
      <c r="K106" s="450"/>
      <c r="L106" s="451"/>
      <c r="M106" s="591"/>
    </row>
    <row r="107" spans="1:18" ht="25.5" customHeight="1" x14ac:dyDescent="0.2">
      <c r="A107" s="18">
        <v>772</v>
      </c>
      <c r="B107" s="460" t="s">
        <v>1037</v>
      </c>
      <c r="C107" s="449"/>
      <c r="D107" s="449"/>
      <c r="E107" s="449"/>
      <c r="F107" s="449"/>
      <c r="G107" s="449"/>
      <c r="H107" s="449"/>
      <c r="I107" s="449"/>
      <c r="J107" s="449"/>
      <c r="K107" s="450"/>
      <c r="L107" s="451"/>
      <c r="M107" s="591"/>
      <c r="N107" s="797" t="s">
        <v>1038</v>
      </c>
      <c r="O107" s="798"/>
      <c r="P107" s="798"/>
      <c r="Q107" s="798"/>
      <c r="R107" s="799"/>
    </row>
    <row r="108" spans="1:18" ht="25.5" customHeight="1" x14ac:dyDescent="0.2">
      <c r="A108" s="18">
        <v>773</v>
      </c>
      <c r="B108" s="460" t="s">
        <v>1818</v>
      </c>
      <c r="C108" s="449"/>
      <c r="D108" s="449"/>
      <c r="E108" s="449"/>
      <c r="F108" s="449"/>
      <c r="G108" s="449"/>
      <c r="H108" s="449"/>
      <c r="I108" s="449"/>
      <c r="J108" s="449"/>
      <c r="K108" s="450"/>
      <c r="L108" s="553">
        <f>L109-L103-L106-L107</f>
        <v>0</v>
      </c>
      <c r="M108" s="554"/>
      <c r="N108" s="791"/>
      <c r="O108" s="792"/>
      <c r="P108" s="792"/>
      <c r="Q108" s="792"/>
      <c r="R108" s="792"/>
    </row>
    <row r="109" spans="1:18" ht="25.5" customHeight="1" x14ac:dyDescent="0.2">
      <c r="A109" s="19">
        <v>770</v>
      </c>
      <c r="B109" s="443" t="s">
        <v>1022</v>
      </c>
      <c r="C109" s="444"/>
      <c r="D109" s="444"/>
      <c r="E109" s="444"/>
      <c r="F109" s="444"/>
      <c r="G109" s="444"/>
      <c r="H109" s="444"/>
      <c r="I109" s="444"/>
      <c r="J109" s="444"/>
      <c r="K109" s="445"/>
      <c r="L109" s="451"/>
      <c r="M109" s="591"/>
      <c r="N109" s="790" t="str">
        <f>IF(AND(NOT(ISBLANK(Code_0240)),Code_0770&gt;Code_0240),"Warning! This should not be greater than account 240 in Section 1.","")</f>
        <v/>
      </c>
      <c r="O109" s="538"/>
      <c r="P109" s="538"/>
      <c r="Q109" s="538"/>
      <c r="R109" s="538"/>
    </row>
    <row r="110" spans="1:18" ht="25.5" customHeight="1" x14ac:dyDescent="0.2">
      <c r="A110" s="488" t="s">
        <v>565</v>
      </c>
      <c r="B110" s="488"/>
      <c r="C110" s="488"/>
      <c r="D110" s="488"/>
      <c r="E110" s="488"/>
      <c r="F110" s="488"/>
      <c r="G110" s="488"/>
      <c r="H110" s="488"/>
      <c r="I110" s="488"/>
      <c r="J110" s="488"/>
      <c r="K110" s="592"/>
      <c r="L110" s="689" t="s">
        <v>37562</v>
      </c>
      <c r="M110" s="690"/>
      <c r="N110" s="571" t="str">
        <f>IF($D$5&gt;=200,"This section is REQUIRED for Pyschiatric and Specialty hospitals.","")</f>
        <v/>
      </c>
      <c r="O110" s="571"/>
      <c r="P110" s="571"/>
      <c r="Q110" s="571"/>
      <c r="R110" s="571"/>
    </row>
    <row r="111" spans="1:18" ht="25.5" customHeight="1" x14ac:dyDescent="0.2">
      <c r="A111" s="18">
        <v>780</v>
      </c>
      <c r="B111" s="460" t="s">
        <v>1039</v>
      </c>
      <c r="C111" s="449"/>
      <c r="D111" s="449"/>
      <c r="E111" s="449"/>
      <c r="F111" s="449"/>
      <c r="G111" s="449"/>
      <c r="H111" s="449"/>
      <c r="I111" s="449"/>
      <c r="J111" s="449"/>
      <c r="K111" s="450"/>
      <c r="L111" s="458">
        <f>L101+L109</f>
        <v>0</v>
      </c>
      <c r="M111" s="459"/>
    </row>
    <row r="112" spans="1:18" ht="25.5" customHeight="1" x14ac:dyDescent="0.2">
      <c r="A112" s="18">
        <v>790</v>
      </c>
      <c r="B112" s="460" t="s">
        <v>1040</v>
      </c>
      <c r="C112" s="449"/>
      <c r="D112" s="449"/>
      <c r="E112" s="449"/>
      <c r="F112" s="449"/>
      <c r="G112" s="449"/>
      <c r="H112" s="449"/>
      <c r="I112" s="449"/>
      <c r="J112" s="449"/>
      <c r="K112" s="450"/>
      <c r="L112" s="451"/>
      <c r="M112" s="591"/>
      <c r="N112" s="790" t="str">
        <f>IF(AND(NOT(ISBLANK(Code_0260)),Code_0790&gt;Code_0260),"Warning! This should not be greater than account 260 in Section 1.","")</f>
        <v/>
      </c>
      <c r="O112" s="538"/>
      <c r="P112" s="538"/>
      <c r="Q112" s="538"/>
      <c r="R112" s="538"/>
    </row>
    <row r="113" spans="1:18" ht="25.5" customHeight="1" x14ac:dyDescent="0.2">
      <c r="A113" s="19">
        <v>700</v>
      </c>
      <c r="B113" s="443" t="s">
        <v>1041</v>
      </c>
      <c r="C113" s="444"/>
      <c r="D113" s="444"/>
      <c r="E113" s="444"/>
      <c r="F113" s="444"/>
      <c r="G113" s="444"/>
      <c r="H113" s="444"/>
      <c r="I113" s="444"/>
      <c r="J113" s="444"/>
      <c r="K113" s="445"/>
      <c r="L113" s="788">
        <f>L111-L112</f>
        <v>0</v>
      </c>
      <c r="M113" s="789"/>
      <c r="N113" s="573" t="str">
        <f>IF($D$5&gt;=200,"Psychiatric or Specialty hospitals click here to skip to the next REQUIRED item.","")</f>
        <v/>
      </c>
      <c r="O113" s="573"/>
      <c r="P113" s="573"/>
      <c r="Q113" s="573"/>
      <c r="R113" s="573"/>
    </row>
    <row r="114" spans="1:18" ht="25.5" customHeight="1" x14ac:dyDescent="0.2">
      <c r="A114" s="488" t="s">
        <v>566</v>
      </c>
      <c r="B114" s="488"/>
      <c r="C114" s="488"/>
      <c r="D114" s="488"/>
      <c r="E114" s="488"/>
      <c r="F114" s="488"/>
      <c r="G114" s="488"/>
      <c r="H114" s="488"/>
      <c r="I114" s="488"/>
      <c r="J114" s="488"/>
      <c r="K114" s="592"/>
      <c r="L114" s="689" t="s">
        <v>37562</v>
      </c>
      <c r="M114" s="690"/>
    </row>
    <row r="115" spans="1:18" ht="25.5" customHeight="1" x14ac:dyDescent="0.2">
      <c r="A115" s="18">
        <v>801</v>
      </c>
      <c r="B115" s="460" t="s">
        <v>1042</v>
      </c>
      <c r="C115" s="449"/>
      <c r="D115" s="449"/>
      <c r="E115" s="449"/>
      <c r="F115" s="449"/>
      <c r="G115" s="449"/>
      <c r="H115" s="449"/>
      <c r="I115" s="449"/>
      <c r="J115" s="449"/>
      <c r="K115" s="450"/>
      <c r="L115" s="451"/>
      <c r="M115" s="591"/>
    </row>
    <row r="116" spans="1:18" ht="25.5" customHeight="1" x14ac:dyDescent="0.2">
      <c r="A116" s="18">
        <v>806</v>
      </c>
      <c r="B116" s="460" t="s">
        <v>1043</v>
      </c>
      <c r="C116" s="449"/>
      <c r="D116" s="449"/>
      <c r="E116" s="449"/>
      <c r="F116" s="449"/>
      <c r="G116" s="449"/>
      <c r="H116" s="449"/>
      <c r="I116" s="449"/>
      <c r="J116" s="449"/>
      <c r="K116" s="450"/>
      <c r="L116" s="451"/>
      <c r="M116" s="591"/>
    </row>
    <row r="117" spans="1:18" ht="25.5" customHeight="1" x14ac:dyDescent="0.2">
      <c r="A117" s="18">
        <v>819</v>
      </c>
      <c r="B117" s="460" t="s">
        <v>1044</v>
      </c>
      <c r="C117" s="449"/>
      <c r="D117" s="449"/>
      <c r="E117" s="449"/>
      <c r="F117" s="449"/>
      <c r="G117" s="449"/>
      <c r="H117" s="449"/>
      <c r="I117" s="449"/>
      <c r="J117" s="449"/>
      <c r="K117" s="450"/>
      <c r="L117" s="451"/>
      <c r="M117" s="591"/>
    </row>
    <row r="118" spans="1:18" ht="25.5" customHeight="1" x14ac:dyDescent="0.2">
      <c r="A118" s="18">
        <v>811</v>
      </c>
      <c r="B118" s="460" t="s">
        <v>1045</v>
      </c>
      <c r="C118" s="449"/>
      <c r="D118" s="449"/>
      <c r="E118" s="449"/>
      <c r="F118" s="449"/>
      <c r="G118" s="449"/>
      <c r="H118" s="449"/>
      <c r="I118" s="449"/>
      <c r="J118" s="449"/>
      <c r="K118" s="450"/>
      <c r="L118" s="451"/>
      <c r="M118" s="591"/>
    </row>
    <row r="119" spans="1:18" ht="25.5" customHeight="1" x14ac:dyDescent="0.2">
      <c r="A119" s="18">
        <v>813</v>
      </c>
      <c r="B119" s="460" t="s">
        <v>1046</v>
      </c>
      <c r="C119" s="449"/>
      <c r="D119" s="449"/>
      <c r="E119" s="449"/>
      <c r="F119" s="449"/>
      <c r="G119" s="449"/>
      <c r="H119" s="449"/>
      <c r="I119" s="449"/>
      <c r="J119" s="449"/>
      <c r="K119" s="450"/>
      <c r="L119" s="451"/>
      <c r="M119" s="591"/>
    </row>
    <row r="120" spans="1:18" ht="25.5" customHeight="1" x14ac:dyDescent="0.2">
      <c r="A120" s="18">
        <v>815</v>
      </c>
      <c r="B120" s="460" t="s">
        <v>1819</v>
      </c>
      <c r="C120" s="449"/>
      <c r="D120" s="449"/>
      <c r="E120" s="449">
        <v>0</v>
      </c>
      <c r="F120" s="449"/>
      <c r="G120" s="449"/>
      <c r="H120" s="449"/>
      <c r="I120" s="449"/>
      <c r="J120" s="449"/>
      <c r="K120" s="450"/>
      <c r="L120" s="553">
        <f>L121-SUM(L115:M119)</f>
        <v>0</v>
      </c>
      <c r="M120" s="554"/>
      <c r="N120" s="572"/>
      <c r="O120" s="573"/>
      <c r="P120" s="573"/>
      <c r="Q120" s="573"/>
      <c r="R120" s="573"/>
    </row>
    <row r="121" spans="1:18" ht="25.5" customHeight="1" x14ac:dyDescent="0.2">
      <c r="A121" s="19">
        <v>820</v>
      </c>
      <c r="B121" s="443" t="s">
        <v>1027</v>
      </c>
      <c r="C121" s="444"/>
      <c r="D121" s="444"/>
      <c r="E121" s="444"/>
      <c r="F121" s="444"/>
      <c r="G121" s="444"/>
      <c r="H121" s="444"/>
      <c r="I121" s="444"/>
      <c r="J121" s="444"/>
      <c r="K121" s="445"/>
      <c r="L121" s="551"/>
      <c r="M121" s="552"/>
      <c r="N121" s="790" t="str">
        <f>IF(AND(NOT(ISBLANK(Code_0320)),Code_0820&gt;Code_0320),"Warning! This should not be greater than account 320 in Section 2.","")</f>
        <v/>
      </c>
      <c r="O121" s="538"/>
      <c r="P121" s="538"/>
      <c r="Q121" s="538"/>
      <c r="R121" s="538"/>
    </row>
    <row r="122" spans="1:18" ht="25.5" customHeight="1" x14ac:dyDescent="0.2">
      <c r="A122" s="488" t="s">
        <v>567</v>
      </c>
      <c r="B122" s="488"/>
      <c r="C122" s="488"/>
      <c r="D122" s="488"/>
      <c r="E122" s="488"/>
      <c r="F122" s="488"/>
      <c r="G122" s="488"/>
      <c r="H122" s="488"/>
      <c r="I122" s="488"/>
      <c r="J122" s="488"/>
      <c r="K122" s="592"/>
      <c r="L122" s="689" t="s">
        <v>37562</v>
      </c>
      <c r="M122" s="690"/>
    </row>
    <row r="123" spans="1:18" ht="25.5" customHeight="1" x14ac:dyDescent="0.2">
      <c r="A123" s="18">
        <v>821</v>
      </c>
      <c r="B123" s="460" t="s">
        <v>1047</v>
      </c>
      <c r="C123" s="449"/>
      <c r="D123" s="449"/>
      <c r="E123" s="449"/>
      <c r="F123" s="449"/>
      <c r="G123" s="449"/>
      <c r="H123" s="449"/>
      <c r="I123" s="449"/>
      <c r="J123" s="449"/>
      <c r="K123" s="450"/>
      <c r="L123" s="451"/>
      <c r="M123" s="591"/>
    </row>
    <row r="124" spans="1:18" ht="25.5" customHeight="1" x14ac:dyDescent="0.2">
      <c r="A124" s="18">
        <v>823</v>
      </c>
      <c r="B124" s="460" t="s">
        <v>1048</v>
      </c>
      <c r="C124" s="449"/>
      <c r="D124" s="449"/>
      <c r="E124" s="449"/>
      <c r="F124" s="449"/>
      <c r="G124" s="449"/>
      <c r="H124" s="449"/>
      <c r="I124" s="449"/>
      <c r="J124" s="449"/>
      <c r="K124" s="450"/>
      <c r="L124" s="451"/>
      <c r="M124" s="591"/>
    </row>
    <row r="125" spans="1:18" ht="25.5" customHeight="1" x14ac:dyDescent="0.2">
      <c r="A125" s="18">
        <v>825</v>
      </c>
      <c r="B125" s="793" t="s">
        <v>1820</v>
      </c>
      <c r="C125" s="449"/>
      <c r="D125" s="449"/>
      <c r="E125" s="449"/>
      <c r="F125" s="449"/>
      <c r="G125" s="449"/>
      <c r="H125" s="449"/>
      <c r="I125" s="449"/>
      <c r="J125" s="449"/>
      <c r="K125" s="450"/>
      <c r="L125" s="553">
        <f>L126-L123-L124</f>
        <v>0</v>
      </c>
      <c r="M125" s="554"/>
      <c r="N125" s="572"/>
      <c r="O125" s="573"/>
      <c r="P125" s="573"/>
      <c r="Q125" s="573"/>
      <c r="R125" s="573"/>
    </row>
    <row r="126" spans="1:18" ht="25.5" customHeight="1" x14ac:dyDescent="0.2">
      <c r="A126" s="19">
        <v>830</v>
      </c>
      <c r="B126" s="443" t="s">
        <v>1028</v>
      </c>
      <c r="C126" s="444"/>
      <c r="D126" s="444"/>
      <c r="E126" s="444"/>
      <c r="F126" s="444"/>
      <c r="G126" s="444"/>
      <c r="H126" s="444"/>
      <c r="I126" s="444"/>
      <c r="J126" s="444"/>
      <c r="K126" s="445"/>
      <c r="L126" s="551"/>
      <c r="M126" s="552"/>
      <c r="N126" s="790" t="str">
        <f>IF(AND(NOT(ISBLANK(Code_0330)),Code_0830&gt;Code_0330),"Warning! This should not be greater than account 330 in Section 2.","")</f>
        <v/>
      </c>
      <c r="O126" s="538"/>
      <c r="P126" s="538"/>
      <c r="Q126" s="538"/>
      <c r="R126" s="538"/>
    </row>
    <row r="127" spans="1:18" ht="25.5" customHeight="1" x14ac:dyDescent="0.2">
      <c r="A127" s="488" t="s">
        <v>568</v>
      </c>
      <c r="B127" s="488"/>
      <c r="C127" s="488"/>
      <c r="D127" s="488"/>
      <c r="E127" s="488"/>
      <c r="F127" s="488"/>
      <c r="G127" s="488"/>
      <c r="H127" s="488"/>
      <c r="I127" s="488"/>
      <c r="J127" s="488"/>
      <c r="K127" s="592"/>
      <c r="L127" s="689" t="s">
        <v>37562</v>
      </c>
      <c r="M127" s="690"/>
    </row>
    <row r="128" spans="1:18" ht="25.5" customHeight="1" x14ac:dyDescent="0.2">
      <c r="A128" s="18">
        <v>831</v>
      </c>
      <c r="B128" s="460" t="s">
        <v>1029</v>
      </c>
      <c r="C128" s="449"/>
      <c r="D128" s="449"/>
      <c r="E128" s="449"/>
      <c r="F128" s="449"/>
      <c r="G128" s="449"/>
      <c r="H128" s="449"/>
      <c r="I128" s="449"/>
      <c r="J128" s="449"/>
      <c r="K128" s="450"/>
      <c r="L128" s="451"/>
      <c r="M128" s="591"/>
      <c r="N128" s="790" t="str">
        <f>IF(AND(NOT(ISBLANK(Code_0333)),Code_0831&gt;Code_0333),"Warning! This should not be greater than account 333 in Section 2.","")</f>
        <v/>
      </c>
      <c r="O128" s="538"/>
      <c r="P128" s="538"/>
      <c r="Q128" s="538"/>
      <c r="R128" s="538"/>
    </row>
    <row r="129" spans="1:18" ht="25.5" customHeight="1" x14ac:dyDescent="0.2">
      <c r="A129" s="18">
        <v>834</v>
      </c>
      <c r="B129" s="460" t="s">
        <v>1049</v>
      </c>
      <c r="C129" s="449"/>
      <c r="D129" s="449"/>
      <c r="E129" s="449"/>
      <c r="F129" s="449"/>
      <c r="G129" s="449"/>
      <c r="H129" s="449"/>
      <c r="I129" s="449"/>
      <c r="J129" s="449"/>
      <c r="K129" s="450"/>
      <c r="L129" s="553">
        <f>L113+L121-L126+L128</f>
        <v>0</v>
      </c>
      <c r="M129" s="554"/>
      <c r="N129" s="802" t="s">
        <v>1050</v>
      </c>
      <c r="O129" s="803"/>
      <c r="P129" s="803"/>
      <c r="Q129" s="803"/>
      <c r="R129" s="804"/>
    </row>
    <row r="130" spans="1:18" ht="25.5" customHeight="1" x14ac:dyDescent="0.2">
      <c r="A130" s="18">
        <v>837</v>
      </c>
      <c r="B130" s="460" t="s">
        <v>1051</v>
      </c>
      <c r="C130" s="449"/>
      <c r="D130" s="449"/>
      <c r="E130" s="449"/>
      <c r="F130" s="449"/>
      <c r="G130" s="449"/>
      <c r="H130" s="449"/>
      <c r="I130" s="449"/>
      <c r="J130" s="449"/>
      <c r="K130" s="450"/>
      <c r="L130" s="451"/>
      <c r="M130" s="591"/>
      <c r="N130" s="805"/>
      <c r="O130" s="806"/>
      <c r="P130" s="806"/>
      <c r="Q130" s="806"/>
      <c r="R130" s="807"/>
    </row>
    <row r="131" spans="1:18" ht="25.5" customHeight="1" x14ac:dyDescent="0.2">
      <c r="A131" s="19">
        <v>800</v>
      </c>
      <c r="B131" s="443" t="s">
        <v>1052</v>
      </c>
      <c r="C131" s="444"/>
      <c r="D131" s="444"/>
      <c r="E131" s="444"/>
      <c r="F131" s="444"/>
      <c r="G131" s="444"/>
      <c r="H131" s="444"/>
      <c r="I131" s="444"/>
      <c r="J131" s="444"/>
      <c r="K131" s="445"/>
      <c r="L131" s="788">
        <f>L129+L130</f>
        <v>0</v>
      </c>
      <c r="M131" s="789"/>
    </row>
    <row r="132" spans="1:18" ht="25.5" customHeight="1" x14ac:dyDescent="0.2">
      <c r="A132" s="18">
        <v>840</v>
      </c>
      <c r="B132" s="460" t="s">
        <v>946</v>
      </c>
      <c r="C132" s="449"/>
      <c r="D132" s="449"/>
      <c r="E132" s="449"/>
      <c r="F132" s="449"/>
      <c r="G132" s="449"/>
      <c r="H132" s="449"/>
      <c r="I132" s="449"/>
      <c r="J132" s="449"/>
      <c r="K132" s="450"/>
      <c r="L132" s="451"/>
      <c r="M132" s="591"/>
    </row>
    <row r="133" spans="1:18" ht="25.5" customHeight="1" x14ac:dyDescent="0.2">
      <c r="A133" s="14" t="str">
        <f>$A$33</f>
        <v xml:space="preserve"> </v>
      </c>
    </row>
    <row r="134" spans="1:18" ht="25.5" customHeight="1" x14ac:dyDescent="0.2">
      <c r="A134" s="808" t="s">
        <v>569</v>
      </c>
      <c r="B134" s="808"/>
      <c r="C134" s="808"/>
      <c r="D134" s="808"/>
      <c r="E134" s="808"/>
      <c r="F134" s="808"/>
      <c r="G134" s="808"/>
      <c r="H134" s="808"/>
      <c r="I134" s="808"/>
      <c r="J134" s="808"/>
      <c r="K134" s="808"/>
      <c r="L134" s="689" t="s">
        <v>37562</v>
      </c>
      <c r="M134" s="690"/>
    </row>
    <row r="135" spans="1:18" ht="25.5" customHeight="1" x14ac:dyDescent="0.2">
      <c r="A135" s="685" t="s">
        <v>1163</v>
      </c>
      <c r="B135" s="803"/>
      <c r="C135" s="803"/>
      <c r="D135" s="803"/>
      <c r="E135" s="803"/>
      <c r="F135" s="803"/>
      <c r="G135" s="803"/>
      <c r="H135" s="803"/>
      <c r="I135" s="588"/>
      <c r="J135" s="589"/>
      <c r="K135" s="590"/>
      <c r="L135" s="31" t="s">
        <v>91</v>
      </c>
      <c r="M135" s="31" t="s">
        <v>92</v>
      </c>
      <c r="N135" s="572" t="str">
        <f>IF(NOT(ISBLANK(M136)),"You are required to fill out the Service Line Data Tab since you have selected 'No'.  Please click here to supply the Service Line information.","")</f>
        <v/>
      </c>
      <c r="O135" s="573"/>
      <c r="P135" s="573"/>
      <c r="Q135" s="573"/>
      <c r="R135" s="573"/>
    </row>
    <row r="136" spans="1:18" ht="25.5" customHeight="1" x14ac:dyDescent="0.2">
      <c r="A136" s="805"/>
      <c r="B136" s="806"/>
      <c r="C136" s="806"/>
      <c r="D136" s="806"/>
      <c r="E136" s="806"/>
      <c r="F136" s="806"/>
      <c r="G136" s="806"/>
      <c r="H136" s="806"/>
      <c r="I136" s="811" t="str">
        <f>IF(AND(NOT(ISBLANK(L136)),NOT(ISBLANK(M136))),"Please select only ONE choice!",IF(AND(ISBLANK(L136),ISBLANK(M136)),"Please mark an X in to indicate your choice",""))</f>
        <v>Please mark an X in to indicate your choice</v>
      </c>
      <c r="J136" s="811"/>
      <c r="K136" s="812"/>
      <c r="L136" s="244"/>
      <c r="M136" s="32"/>
      <c r="N136" s="572"/>
      <c r="O136" s="573"/>
      <c r="P136" s="573"/>
      <c r="Q136" s="573"/>
      <c r="R136" s="573"/>
    </row>
    <row r="137" spans="1:18" ht="25.5" customHeight="1" x14ac:dyDescent="0.2">
      <c r="A137" s="38"/>
      <c r="N137" s="177"/>
      <c r="O137" s="170"/>
      <c r="P137" s="170"/>
      <c r="Q137" s="170"/>
      <c r="R137" s="170"/>
    </row>
    <row r="138" spans="1:18" ht="25.5" customHeight="1" x14ac:dyDescent="0.2">
      <c r="A138" s="28">
        <v>7133</v>
      </c>
      <c r="B138" s="443" t="s">
        <v>947</v>
      </c>
      <c r="C138" s="444"/>
      <c r="D138" s="444"/>
      <c r="E138" s="444"/>
      <c r="F138" s="444"/>
      <c r="G138" s="444"/>
      <c r="H138" s="444"/>
      <c r="I138" s="444"/>
      <c r="J138" s="444"/>
      <c r="K138" s="445"/>
      <c r="L138" s="451"/>
      <c r="M138" s="591"/>
    </row>
    <row r="139" spans="1:18" ht="25.5" customHeight="1" x14ac:dyDescent="0.2">
      <c r="A139" s="27">
        <v>711</v>
      </c>
      <c r="B139" s="460" t="s">
        <v>948</v>
      </c>
      <c r="C139" s="449"/>
      <c r="D139" s="449"/>
      <c r="E139" s="449"/>
      <c r="F139" s="449"/>
      <c r="G139" s="449"/>
      <c r="H139" s="449"/>
      <c r="I139" s="449"/>
      <c r="J139" s="449"/>
      <c r="K139" s="450"/>
      <c r="L139" s="451"/>
      <c r="M139" s="591"/>
    </row>
    <row r="140" spans="1:18" ht="25.5" customHeight="1" x14ac:dyDescent="0.2">
      <c r="A140" s="27">
        <v>717</v>
      </c>
      <c r="B140" s="460" t="s">
        <v>949</v>
      </c>
      <c r="C140" s="449"/>
      <c r="D140" s="449"/>
      <c r="E140" s="449"/>
      <c r="F140" s="449"/>
      <c r="G140" s="449"/>
      <c r="H140" s="449"/>
      <c r="I140" s="449"/>
      <c r="J140" s="449"/>
      <c r="K140" s="450"/>
      <c r="L140" s="451"/>
      <c r="M140" s="591"/>
    </row>
    <row r="141" spans="1:18" ht="25.5" customHeight="1" x14ac:dyDescent="0.2">
      <c r="A141" s="27">
        <v>715</v>
      </c>
      <c r="B141" s="460" t="s">
        <v>950</v>
      </c>
      <c r="C141" s="449"/>
      <c r="D141" s="449"/>
      <c r="E141" s="449"/>
      <c r="F141" s="449"/>
      <c r="G141" s="449"/>
      <c r="H141" s="449"/>
      <c r="I141" s="449"/>
      <c r="J141" s="449"/>
      <c r="K141" s="450"/>
      <c r="L141" s="451"/>
      <c r="M141" s="591"/>
    </row>
    <row r="142" spans="1:18" ht="25.5" customHeight="1" x14ac:dyDescent="0.2">
      <c r="A142" s="27">
        <v>7134</v>
      </c>
      <c r="B142" s="460" t="s">
        <v>951</v>
      </c>
      <c r="C142" s="449"/>
      <c r="D142" s="449"/>
      <c r="E142" s="449"/>
      <c r="F142" s="449"/>
      <c r="G142" s="449"/>
      <c r="H142" s="449"/>
      <c r="I142" s="449"/>
      <c r="J142" s="449"/>
      <c r="K142" s="450"/>
      <c r="L142" s="451"/>
      <c r="M142" s="591"/>
    </row>
    <row r="143" spans="1:18" ht="25.5" customHeight="1" x14ac:dyDescent="0.2">
      <c r="A143" s="28">
        <v>7135</v>
      </c>
      <c r="B143" s="443" t="s">
        <v>562</v>
      </c>
      <c r="C143" s="444"/>
      <c r="D143" s="444"/>
      <c r="E143" s="444"/>
      <c r="F143" s="444"/>
      <c r="G143" s="444"/>
      <c r="H143" s="444"/>
      <c r="I143" s="444"/>
      <c r="J143" s="444"/>
      <c r="K143" s="445"/>
      <c r="L143" s="553">
        <f>SUM(L139:M142)</f>
        <v>0</v>
      </c>
      <c r="M143" s="554"/>
    </row>
    <row r="144" spans="1:18" ht="25.5" customHeight="1" x14ac:dyDescent="0.2">
      <c r="A144" s="28">
        <v>730</v>
      </c>
      <c r="B144" s="443" t="s">
        <v>952</v>
      </c>
      <c r="C144" s="444"/>
      <c r="D144" s="444"/>
      <c r="E144" s="444"/>
      <c r="F144" s="444"/>
      <c r="G144" s="444"/>
      <c r="H144" s="444"/>
      <c r="I144" s="444"/>
      <c r="J144" s="444"/>
      <c r="K144" s="445"/>
      <c r="L144" s="553">
        <f>SUM(L138+L143)</f>
        <v>0</v>
      </c>
      <c r="M144" s="554">
        <f>SUM(H124:H143)</f>
        <v>0</v>
      </c>
    </row>
    <row r="145" spans="1:18" ht="25.5" customHeight="1" x14ac:dyDescent="0.2">
      <c r="A145" s="27">
        <v>7089</v>
      </c>
      <c r="B145" s="460" t="s">
        <v>953</v>
      </c>
      <c r="C145" s="449"/>
      <c r="D145" s="449"/>
      <c r="E145" s="449"/>
      <c r="F145" s="449"/>
      <c r="G145" s="449"/>
      <c r="H145" s="449"/>
      <c r="I145" s="449"/>
      <c r="J145" s="449"/>
      <c r="K145" s="450"/>
      <c r="L145" s="451"/>
      <c r="M145" s="591"/>
    </row>
    <row r="146" spans="1:18" ht="25.5" customHeight="1" x14ac:dyDescent="0.2">
      <c r="A146" s="28">
        <v>7090</v>
      </c>
      <c r="B146" s="443" t="s">
        <v>954</v>
      </c>
      <c r="C146" s="444"/>
      <c r="D146" s="444"/>
      <c r="E146" s="444"/>
      <c r="F146" s="444"/>
      <c r="G146" s="444"/>
      <c r="H146" s="444"/>
      <c r="I146" s="444"/>
      <c r="J146" s="444"/>
      <c r="K146" s="445"/>
      <c r="L146" s="553">
        <f>L144+L145</f>
        <v>0</v>
      </c>
      <c r="M146" s="554"/>
    </row>
    <row r="147" spans="1:18" ht="25.5" customHeight="1" x14ac:dyDescent="0.2">
      <c r="A147" s="28">
        <v>7097</v>
      </c>
      <c r="B147" s="443" t="s">
        <v>1219</v>
      </c>
      <c r="C147" s="444"/>
      <c r="D147" s="444"/>
      <c r="E147" s="444"/>
      <c r="F147" s="444"/>
      <c r="G147" s="444"/>
      <c r="H147" s="444"/>
      <c r="I147" s="444"/>
      <c r="J147" s="444"/>
      <c r="K147" s="445"/>
      <c r="L147" s="553">
        <f>J148+J149+J150+J151+J152</f>
        <v>0</v>
      </c>
      <c r="M147" s="554"/>
    </row>
    <row r="148" spans="1:18" ht="25.5" customHeight="1" x14ac:dyDescent="0.2">
      <c r="A148" s="29">
        <v>7094</v>
      </c>
      <c r="B148" s="460" t="s">
        <v>1220</v>
      </c>
      <c r="C148" s="449"/>
      <c r="D148" s="449"/>
      <c r="E148" s="449"/>
      <c r="F148" s="449"/>
      <c r="G148" s="449"/>
      <c r="H148" s="449"/>
      <c r="I148" s="449"/>
      <c r="J148" s="451"/>
      <c r="K148" s="591"/>
      <c r="L148" s="693"/>
      <c r="M148" s="694"/>
    </row>
    <row r="149" spans="1:18" ht="25.5" customHeight="1" x14ac:dyDescent="0.2">
      <c r="A149" s="29">
        <v>7095</v>
      </c>
      <c r="B149" s="448" t="s">
        <v>1221</v>
      </c>
      <c r="C149" s="457"/>
      <c r="D149" s="457"/>
      <c r="E149" s="457"/>
      <c r="F149" s="457"/>
      <c r="G149" s="457"/>
      <c r="H149" s="457"/>
      <c r="I149" s="461"/>
      <c r="J149" s="451"/>
      <c r="K149" s="591"/>
      <c r="L149" s="695"/>
      <c r="M149" s="696"/>
    </row>
    <row r="150" spans="1:18" ht="25.5" customHeight="1" x14ac:dyDescent="0.2">
      <c r="A150" s="29">
        <v>7091</v>
      </c>
      <c r="B150" s="448" t="s">
        <v>1222</v>
      </c>
      <c r="C150" s="457"/>
      <c r="D150" s="457"/>
      <c r="E150" s="457"/>
      <c r="F150" s="457"/>
      <c r="G150" s="457"/>
      <c r="H150" s="457"/>
      <c r="I150" s="461"/>
      <c r="J150" s="451"/>
      <c r="K150" s="591"/>
      <c r="L150" s="695"/>
      <c r="M150" s="696"/>
    </row>
    <row r="151" spans="1:18" ht="25.5" customHeight="1" x14ac:dyDescent="0.2">
      <c r="A151" s="29">
        <v>7092</v>
      </c>
      <c r="B151" s="448" t="s">
        <v>1223</v>
      </c>
      <c r="C151" s="457"/>
      <c r="D151" s="457"/>
      <c r="E151" s="457"/>
      <c r="F151" s="457"/>
      <c r="G151" s="457"/>
      <c r="H151" s="457"/>
      <c r="I151" s="461"/>
      <c r="J151" s="451"/>
      <c r="K151" s="591"/>
      <c r="L151" s="695"/>
      <c r="M151" s="696"/>
    </row>
    <row r="152" spans="1:18" ht="25.5" customHeight="1" x14ac:dyDescent="0.2">
      <c r="A152" s="27">
        <v>7096</v>
      </c>
      <c r="B152" s="448" t="s">
        <v>1224</v>
      </c>
      <c r="C152" s="457"/>
      <c r="D152" s="457"/>
      <c r="E152" s="457"/>
      <c r="F152" s="457"/>
      <c r="G152" s="457"/>
      <c r="H152" s="457"/>
      <c r="I152" s="461"/>
      <c r="J152" s="810"/>
      <c r="K152" s="591"/>
      <c r="L152" s="697"/>
      <c r="M152" s="698"/>
      <c r="N152" s="593" t="str">
        <f>IF(NOT(ISBLANK(Code_7096)),"Please specify on the Explanation Page","")</f>
        <v/>
      </c>
      <c r="O152" s="594"/>
      <c r="P152" s="594"/>
      <c r="Q152" s="594"/>
      <c r="R152" s="594"/>
    </row>
    <row r="153" spans="1:18" ht="25.5" customHeight="1" x14ac:dyDescent="0.2">
      <c r="A153" s="28">
        <v>740</v>
      </c>
      <c r="B153" s="443" t="s">
        <v>561</v>
      </c>
      <c r="C153" s="444"/>
      <c r="D153" s="444"/>
      <c r="E153" s="444"/>
      <c r="F153" s="444"/>
      <c r="G153" s="444"/>
      <c r="H153" s="444"/>
      <c r="I153" s="444"/>
      <c r="J153" s="444"/>
      <c r="K153" s="445"/>
      <c r="L153" s="553">
        <f>L146+L147</f>
        <v>0</v>
      </c>
      <c r="M153" s="554"/>
    </row>
    <row r="155" spans="1:18" ht="25.5" customHeight="1" x14ac:dyDescent="0.2">
      <c r="A155" s="488" t="s">
        <v>570</v>
      </c>
      <c r="B155" s="488"/>
      <c r="C155" s="488"/>
      <c r="D155" s="488"/>
      <c r="E155" s="488"/>
      <c r="F155" s="488"/>
      <c r="G155" s="488"/>
      <c r="H155" s="488"/>
      <c r="I155" s="488"/>
      <c r="J155" s="488"/>
      <c r="K155" s="592"/>
      <c r="L155" s="689" t="s">
        <v>37562</v>
      </c>
      <c r="M155" s="690"/>
    </row>
    <row r="156" spans="1:18" ht="25.5" customHeight="1" x14ac:dyDescent="0.2">
      <c r="A156" s="19">
        <v>851</v>
      </c>
      <c r="B156" s="443" t="s">
        <v>1226</v>
      </c>
      <c r="C156" s="444"/>
      <c r="D156" s="444"/>
      <c r="E156" s="444"/>
      <c r="F156" s="444"/>
      <c r="G156" s="444"/>
      <c r="H156" s="444"/>
      <c r="I156" s="444"/>
      <c r="J156" s="444"/>
      <c r="K156" s="445"/>
      <c r="L156" s="551"/>
      <c r="M156" s="552"/>
    </row>
    <row r="157" spans="1:18" ht="25.5" customHeight="1" x14ac:dyDescent="0.2">
      <c r="A157" s="18">
        <v>7108</v>
      </c>
      <c r="B157" s="448" t="s">
        <v>1227</v>
      </c>
      <c r="C157" s="457"/>
      <c r="D157" s="457"/>
      <c r="E157" s="457"/>
      <c r="F157" s="457"/>
      <c r="G157" s="457"/>
      <c r="H157" s="457"/>
      <c r="I157" s="461"/>
      <c r="J157" s="553">
        <f>Code_0851-J158</f>
        <v>0</v>
      </c>
      <c r="K157" s="554"/>
      <c r="L157" s="699"/>
      <c r="M157" s="700"/>
      <c r="N157" s="809" t="s">
        <v>1402</v>
      </c>
      <c r="O157" s="803"/>
      <c r="P157" s="803"/>
      <c r="Q157" s="803"/>
      <c r="R157" s="804"/>
    </row>
    <row r="158" spans="1:18" ht="25.5" customHeight="1" x14ac:dyDescent="0.2">
      <c r="A158" s="18">
        <v>7109</v>
      </c>
      <c r="B158" s="448" t="s">
        <v>1228</v>
      </c>
      <c r="C158" s="457"/>
      <c r="D158" s="457"/>
      <c r="E158" s="457"/>
      <c r="F158" s="457"/>
      <c r="G158" s="457"/>
      <c r="H158" s="457"/>
      <c r="I158" s="461"/>
      <c r="J158" s="553">
        <f>J319+J336</f>
        <v>0</v>
      </c>
      <c r="K158" s="554"/>
      <c r="L158" s="701"/>
      <c r="M158" s="702"/>
      <c r="N158" s="805"/>
      <c r="O158" s="806"/>
      <c r="P158" s="806"/>
      <c r="Q158" s="806"/>
      <c r="R158" s="807"/>
    </row>
    <row r="159" spans="1:18" ht="25.5" customHeight="1" x14ac:dyDescent="0.2">
      <c r="A159" s="19">
        <v>853</v>
      </c>
      <c r="B159" s="443" t="s">
        <v>1229</v>
      </c>
      <c r="C159" s="444"/>
      <c r="D159" s="444"/>
      <c r="E159" s="444"/>
      <c r="F159" s="444"/>
      <c r="G159" s="444"/>
      <c r="H159" s="444"/>
      <c r="I159" s="444"/>
      <c r="J159" s="444"/>
      <c r="K159" s="445"/>
      <c r="L159" s="551"/>
      <c r="M159" s="552"/>
    </row>
    <row r="160" spans="1:18" ht="25.5" customHeight="1" x14ac:dyDescent="0.2">
      <c r="A160" s="18">
        <v>7110</v>
      </c>
      <c r="B160" s="448" t="s">
        <v>1230</v>
      </c>
      <c r="C160" s="457"/>
      <c r="D160" s="457"/>
      <c r="E160" s="457"/>
      <c r="F160" s="457"/>
      <c r="G160" s="457"/>
      <c r="H160" s="457"/>
      <c r="I160" s="461"/>
      <c r="J160" s="553">
        <f>L159-J161</f>
        <v>0</v>
      </c>
      <c r="K160" s="554"/>
      <c r="L160" s="699"/>
      <c r="M160" s="700"/>
      <c r="N160" s="809" t="s">
        <v>1403</v>
      </c>
      <c r="O160" s="803"/>
      <c r="P160" s="803"/>
      <c r="Q160" s="803"/>
      <c r="R160" s="804"/>
    </row>
    <row r="161" spans="1:18" ht="25.5" customHeight="1" x14ac:dyDescent="0.2">
      <c r="A161" s="18">
        <v>7111</v>
      </c>
      <c r="B161" s="448" t="s">
        <v>1231</v>
      </c>
      <c r="C161" s="457"/>
      <c r="D161" s="457"/>
      <c r="E161" s="457"/>
      <c r="F161" s="457"/>
      <c r="G161" s="457"/>
      <c r="H161" s="457"/>
      <c r="I161" s="461"/>
      <c r="J161" s="553">
        <f>J320+J337</f>
        <v>0</v>
      </c>
      <c r="K161" s="554"/>
      <c r="L161" s="701"/>
      <c r="M161" s="702"/>
      <c r="N161" s="805"/>
      <c r="O161" s="806"/>
      <c r="P161" s="806"/>
      <c r="Q161" s="806"/>
      <c r="R161" s="807"/>
    </row>
    <row r="162" spans="1:18" ht="25.5" customHeight="1" x14ac:dyDescent="0.2">
      <c r="A162" s="18">
        <v>7112</v>
      </c>
      <c r="B162" s="460" t="s">
        <v>1232</v>
      </c>
      <c r="C162" s="449"/>
      <c r="D162" s="449"/>
      <c r="E162" s="449"/>
      <c r="F162" s="449"/>
      <c r="G162" s="449"/>
      <c r="H162" s="449"/>
      <c r="I162" s="449"/>
      <c r="J162" s="449"/>
      <c r="K162" s="450"/>
      <c r="L162" s="553">
        <f>Code_7091+Code_7092+Code_7096</f>
        <v>0</v>
      </c>
      <c r="M162" s="554"/>
      <c r="N162" s="780" t="s">
        <v>1097</v>
      </c>
      <c r="O162" s="781"/>
      <c r="P162" s="781"/>
      <c r="Q162" s="781"/>
      <c r="R162" s="782"/>
    </row>
    <row r="163" spans="1:18" ht="25.5" customHeight="1" x14ac:dyDescent="0.2">
      <c r="A163" s="19">
        <v>860</v>
      </c>
      <c r="B163" s="443" t="s">
        <v>1233</v>
      </c>
      <c r="C163" s="444"/>
      <c r="D163" s="444"/>
      <c r="E163" s="444"/>
      <c r="F163" s="444"/>
      <c r="G163" s="444"/>
      <c r="H163" s="444"/>
      <c r="I163" s="444"/>
      <c r="J163" s="444"/>
      <c r="K163" s="445"/>
      <c r="L163" s="553">
        <f>L156+L159+L162</f>
        <v>0</v>
      </c>
      <c r="M163" s="554"/>
      <c r="N163" s="536" t="str">
        <f>IF(L163=Code_0740,"","Please review.  This must equal "&amp;TEXT(Code_0740,"$0,000"))</f>
        <v/>
      </c>
      <c r="O163" s="537"/>
      <c r="P163" s="537"/>
      <c r="Q163" s="537"/>
      <c r="R163" s="537"/>
    </row>
    <row r="165" spans="1:18" ht="25.5" customHeight="1" x14ac:dyDescent="0.2">
      <c r="A165" s="488" t="s">
        <v>571</v>
      </c>
      <c r="B165" s="488"/>
      <c r="C165" s="488"/>
      <c r="D165" s="488"/>
      <c r="E165" s="488"/>
      <c r="F165" s="488"/>
      <c r="G165" s="488"/>
      <c r="H165" s="488"/>
      <c r="I165" s="488"/>
      <c r="J165" s="488"/>
      <c r="K165" s="592"/>
      <c r="L165" s="689" t="s">
        <v>37562</v>
      </c>
      <c r="M165" s="690"/>
    </row>
    <row r="166" spans="1:18" ht="25.5" customHeight="1" x14ac:dyDescent="0.2">
      <c r="A166" s="18">
        <v>871</v>
      </c>
      <c r="B166" s="460" t="s">
        <v>1234</v>
      </c>
      <c r="C166" s="449"/>
      <c r="D166" s="449"/>
      <c r="E166" s="449"/>
      <c r="F166" s="449"/>
      <c r="G166" s="449"/>
      <c r="H166" s="449"/>
      <c r="I166" s="449"/>
      <c r="J166" s="449"/>
      <c r="K166" s="450"/>
      <c r="L166" s="451"/>
      <c r="M166" s="452"/>
      <c r="N166" s="572" t="s">
        <v>1235</v>
      </c>
      <c r="O166" s="573"/>
      <c r="P166" s="573"/>
      <c r="Q166" s="573"/>
      <c r="R166" s="573"/>
    </row>
    <row r="167" spans="1:18" ht="25.5" customHeight="1" x14ac:dyDescent="0.2">
      <c r="A167" s="18">
        <v>872</v>
      </c>
      <c r="B167" s="460" t="s">
        <v>1236</v>
      </c>
      <c r="C167" s="449"/>
      <c r="D167" s="449"/>
      <c r="E167" s="449"/>
      <c r="F167" s="449"/>
      <c r="G167" s="449"/>
      <c r="H167" s="449"/>
      <c r="I167" s="449"/>
      <c r="J167" s="449"/>
      <c r="K167" s="450"/>
      <c r="L167" s="451"/>
      <c r="M167" s="452"/>
    </row>
    <row r="168" spans="1:18" ht="25.5" customHeight="1" x14ac:dyDescent="0.2">
      <c r="A168" s="18">
        <v>873</v>
      </c>
      <c r="B168" s="460" t="s">
        <v>1237</v>
      </c>
      <c r="C168" s="449"/>
      <c r="D168" s="449"/>
      <c r="E168" s="449"/>
      <c r="F168" s="449"/>
      <c r="G168" s="449"/>
      <c r="H168" s="449"/>
      <c r="I168" s="449"/>
      <c r="J168" s="449"/>
      <c r="K168" s="450"/>
      <c r="L168" s="451"/>
      <c r="M168" s="452"/>
      <c r="N168" s="780" t="s">
        <v>699</v>
      </c>
      <c r="O168" s="816"/>
      <c r="P168" s="816"/>
      <c r="Q168" s="816"/>
      <c r="R168" s="817"/>
    </row>
    <row r="169" spans="1:18" ht="25.5" customHeight="1" x14ac:dyDescent="0.2">
      <c r="A169" s="18">
        <v>876</v>
      </c>
      <c r="B169" s="460" t="s">
        <v>1238</v>
      </c>
      <c r="C169" s="449"/>
      <c r="D169" s="449"/>
      <c r="E169" s="449"/>
      <c r="F169" s="449"/>
      <c r="G169" s="449"/>
      <c r="H169" s="449"/>
      <c r="I169" s="449"/>
      <c r="J169" s="449"/>
      <c r="K169" s="450"/>
      <c r="L169" s="553">
        <f>L170-SUM(L166:L168)</f>
        <v>0</v>
      </c>
      <c r="M169" s="554"/>
    </row>
    <row r="170" spans="1:18" ht="25.5" customHeight="1" x14ac:dyDescent="0.2">
      <c r="A170" s="19">
        <v>880</v>
      </c>
      <c r="B170" s="443" t="s">
        <v>1239</v>
      </c>
      <c r="C170" s="444"/>
      <c r="D170" s="444"/>
      <c r="E170" s="444"/>
      <c r="F170" s="444"/>
      <c r="G170" s="444"/>
      <c r="H170" s="444"/>
      <c r="I170" s="444"/>
      <c r="J170" s="444"/>
      <c r="K170" s="445"/>
      <c r="L170" s="553">
        <f>Code_0853</f>
        <v>0</v>
      </c>
      <c r="M170" s="554"/>
    </row>
    <row r="171" spans="1:18" ht="25.5" customHeight="1" x14ac:dyDescent="0.2">
      <c r="A171" s="34"/>
      <c r="B171" s="35"/>
      <c r="C171" s="35"/>
      <c r="D171" s="35"/>
      <c r="E171" s="35"/>
      <c r="F171" s="35"/>
      <c r="G171" s="35"/>
      <c r="H171" s="35"/>
      <c r="I171" s="35"/>
      <c r="J171" s="35"/>
      <c r="K171" s="35"/>
      <c r="L171" s="35"/>
      <c r="M171" s="35"/>
    </row>
    <row r="172" spans="1:18" ht="25.5" customHeight="1" x14ac:dyDescent="0.2">
      <c r="A172" s="487" t="s">
        <v>464</v>
      </c>
      <c r="B172" s="487"/>
      <c r="C172" s="487"/>
      <c r="D172" s="487"/>
      <c r="E172" s="487"/>
      <c r="F172" s="487"/>
      <c r="G172" s="487"/>
      <c r="H172" s="487"/>
      <c r="I172" s="487"/>
      <c r="J172" s="487"/>
      <c r="K172" s="487"/>
      <c r="L172" s="487"/>
      <c r="M172" s="487"/>
    </row>
    <row r="173" spans="1:18" ht="25.5" customHeight="1" x14ac:dyDescent="0.2">
      <c r="A173" s="488" t="s">
        <v>572</v>
      </c>
      <c r="B173" s="488"/>
      <c r="C173" s="488"/>
      <c r="D173" s="488"/>
      <c r="E173" s="488"/>
      <c r="F173" s="488"/>
      <c r="G173" s="488"/>
      <c r="H173" s="488"/>
      <c r="I173" s="488"/>
      <c r="J173" s="488"/>
      <c r="K173" s="592"/>
      <c r="L173" s="689" t="s">
        <v>37562</v>
      </c>
      <c r="M173" s="690"/>
    </row>
    <row r="174" spans="1:18" ht="25.5" customHeight="1" x14ac:dyDescent="0.2">
      <c r="A174" s="19">
        <v>7225</v>
      </c>
      <c r="B174" s="443" t="s">
        <v>465</v>
      </c>
      <c r="C174" s="444"/>
      <c r="D174" s="444"/>
      <c r="E174" s="444"/>
      <c r="F174" s="444"/>
      <c r="G174" s="444"/>
      <c r="H174" s="444"/>
      <c r="I174" s="444"/>
      <c r="J174" s="444"/>
      <c r="K174" s="445"/>
      <c r="L174" s="551"/>
      <c r="M174" s="552"/>
      <c r="N174" s="536" t="str">
        <f>IF(ISBLANK(L174),"This item can not be left blank. Please review instructions.","")</f>
        <v>This item can not be left blank. Please review instructions.</v>
      </c>
      <c r="O174" s="537"/>
      <c r="P174" s="537"/>
      <c r="Q174" s="537"/>
      <c r="R174" s="538"/>
    </row>
    <row r="175" spans="1:18" ht="25.5" customHeight="1" x14ac:dyDescent="0.2">
      <c r="A175" s="18">
        <v>7234</v>
      </c>
      <c r="B175" s="460" t="s">
        <v>466</v>
      </c>
      <c r="C175" s="449"/>
      <c r="D175" s="449"/>
      <c r="E175" s="449"/>
      <c r="F175" s="449"/>
      <c r="G175" s="449"/>
      <c r="H175" s="449"/>
      <c r="I175" s="450"/>
      <c r="J175" s="451"/>
      <c r="K175" s="452"/>
      <c r="L175" s="699"/>
      <c r="M175" s="700"/>
      <c r="N175" s="536" t="str">
        <f>IF(ISBLANK(J175),"This item can not be left blank. Please review instructions.","")</f>
        <v>This item can not be left blank. Please review instructions.</v>
      </c>
      <c r="O175" s="537"/>
      <c r="P175" s="537"/>
      <c r="Q175" s="537"/>
      <c r="R175" s="538"/>
    </row>
    <row r="176" spans="1:18" ht="25.5" customHeight="1" x14ac:dyDescent="0.2">
      <c r="A176" s="18">
        <v>7235</v>
      </c>
      <c r="B176" s="460" t="s">
        <v>467</v>
      </c>
      <c r="C176" s="449"/>
      <c r="D176" s="449"/>
      <c r="E176" s="449"/>
      <c r="F176" s="449"/>
      <c r="G176" s="449"/>
      <c r="H176" s="449"/>
      <c r="I176" s="450"/>
      <c r="J176" s="553">
        <f>L174-J175</f>
        <v>0</v>
      </c>
      <c r="K176" s="554"/>
      <c r="L176" s="701"/>
      <c r="M176" s="702"/>
    </row>
    <row r="177" spans="1:18" ht="25.5" customHeight="1" x14ac:dyDescent="0.2">
      <c r="A177" s="19">
        <v>7127</v>
      </c>
      <c r="B177" s="443" t="s">
        <v>468</v>
      </c>
      <c r="C177" s="444"/>
      <c r="D177" s="444"/>
      <c r="E177" s="444"/>
      <c r="F177" s="444"/>
      <c r="G177" s="444"/>
      <c r="H177" s="444"/>
      <c r="I177" s="444"/>
      <c r="J177" s="444"/>
      <c r="K177" s="445"/>
      <c r="L177" s="551"/>
      <c r="M177" s="552"/>
      <c r="N177" s="536" t="str">
        <f>IF(ISBLANK(L177),"This item can not be left blank. Please review instructions.","")</f>
        <v>This item can not be left blank. Please review instructions.</v>
      </c>
      <c r="O177" s="537"/>
      <c r="P177" s="537"/>
      <c r="Q177" s="537"/>
      <c r="R177" s="538"/>
    </row>
    <row r="178" spans="1:18" ht="25.5" customHeight="1" x14ac:dyDescent="0.2">
      <c r="A178" s="18">
        <v>7242</v>
      </c>
      <c r="B178" s="460" t="s">
        <v>469</v>
      </c>
      <c r="C178" s="449"/>
      <c r="D178" s="449"/>
      <c r="E178" s="449"/>
      <c r="F178" s="449"/>
      <c r="G178" s="449"/>
      <c r="H178" s="449"/>
      <c r="I178" s="450"/>
      <c r="J178" s="451"/>
      <c r="K178" s="452"/>
      <c r="L178" s="699"/>
      <c r="M178" s="700"/>
      <c r="N178" s="536" t="str">
        <f>IF(ISBLANK(J178),"This item can not be left blank. Please review instructions.","")</f>
        <v>This item can not be left blank. Please review instructions.</v>
      </c>
      <c r="O178" s="537"/>
      <c r="P178" s="537"/>
      <c r="Q178" s="537"/>
      <c r="R178" s="538"/>
    </row>
    <row r="179" spans="1:18" ht="25.5" customHeight="1" x14ac:dyDescent="0.2">
      <c r="A179" s="18">
        <v>7243</v>
      </c>
      <c r="B179" s="460" t="s">
        <v>470</v>
      </c>
      <c r="C179" s="449"/>
      <c r="D179" s="449"/>
      <c r="E179" s="449"/>
      <c r="F179" s="449"/>
      <c r="G179" s="449"/>
      <c r="H179" s="449"/>
      <c r="I179" s="450"/>
      <c r="J179" s="553">
        <f>L177-J178</f>
        <v>0</v>
      </c>
      <c r="K179" s="554"/>
      <c r="L179" s="701"/>
      <c r="M179" s="702"/>
    </row>
    <row r="180" spans="1:18" ht="25.5" customHeight="1" x14ac:dyDescent="0.2">
      <c r="A180" s="19">
        <v>7128</v>
      </c>
      <c r="B180" s="443" t="s">
        <v>471</v>
      </c>
      <c r="C180" s="444"/>
      <c r="D180" s="444"/>
      <c r="E180" s="444"/>
      <c r="F180" s="444"/>
      <c r="G180" s="444"/>
      <c r="H180" s="444"/>
      <c r="I180" s="444"/>
      <c r="J180" s="444"/>
      <c r="K180" s="445"/>
      <c r="L180" s="553">
        <f>L174+L177</f>
        <v>0</v>
      </c>
      <c r="M180" s="554"/>
      <c r="N180" s="536" t="str">
        <f>IF(L180=Code_7090,"","Please review.  This must equal "&amp;TEXT(Code_7090,"$0,000"))</f>
        <v/>
      </c>
      <c r="O180" s="537"/>
      <c r="P180" s="537"/>
      <c r="Q180" s="537"/>
      <c r="R180" s="537"/>
    </row>
    <row r="181" spans="1:18" ht="25.5" customHeight="1" x14ac:dyDescent="0.2">
      <c r="A181" s="14" t="str">
        <f>$A$33</f>
        <v xml:space="preserve"> </v>
      </c>
    </row>
    <row r="182" spans="1:18" ht="25.5" customHeight="1" x14ac:dyDescent="0.2">
      <c r="A182" s="487" t="s">
        <v>472</v>
      </c>
      <c r="B182" s="487"/>
      <c r="C182" s="487"/>
      <c r="D182" s="487"/>
      <c r="E182" s="487"/>
      <c r="F182" s="487"/>
      <c r="G182" s="487"/>
      <c r="H182" s="487"/>
      <c r="I182" s="487"/>
      <c r="J182" s="487"/>
      <c r="K182" s="487"/>
      <c r="L182" s="487"/>
      <c r="M182" s="487"/>
    </row>
    <row r="183" spans="1:18" ht="25.5" customHeight="1" x14ac:dyDescent="0.2">
      <c r="A183" s="488" t="s">
        <v>573</v>
      </c>
      <c r="B183" s="488"/>
      <c r="C183" s="488"/>
      <c r="D183" s="488"/>
      <c r="E183" s="488"/>
      <c r="F183" s="488"/>
      <c r="G183" s="488"/>
      <c r="H183" s="488"/>
      <c r="I183" s="488"/>
      <c r="J183" s="488"/>
      <c r="K183" s="592"/>
      <c r="L183" s="689" t="s">
        <v>37562</v>
      </c>
      <c r="M183" s="690"/>
      <c r="N183" s="572" t="s">
        <v>1235</v>
      </c>
      <c r="O183" s="573"/>
      <c r="P183" s="573"/>
      <c r="Q183" s="573"/>
      <c r="R183" s="573"/>
    </row>
    <row r="184" spans="1:18" ht="25.5" customHeight="1" x14ac:dyDescent="0.2">
      <c r="A184" s="19">
        <v>7250</v>
      </c>
      <c r="B184" s="443" t="s">
        <v>1501</v>
      </c>
      <c r="C184" s="444"/>
      <c r="D184" s="444"/>
      <c r="E184" s="444"/>
      <c r="F184" s="444"/>
      <c r="G184" s="444"/>
      <c r="H184" s="444"/>
      <c r="I184" s="444"/>
      <c r="J184" s="444"/>
      <c r="K184" s="445"/>
      <c r="L184" s="551"/>
      <c r="M184" s="552"/>
      <c r="N184" s="973" t="str">
        <f>IF(OR(Code_7250&lt;0,Code_0841&lt;0,Code_0842&lt;0),"Warning: please report only positive integers",IF(AND(ISBLANK(Code_0841),ISBLANK(Code_0842)),"",IF(OR(NOT(ISBLANK(Code_0841)),NOT(ISBLANK(Code_0842))),IF((Code_0841+Code_0842)&lt;&gt;Code_7250,"Warning: Medicare breakouts do not sum to total",""),"")))</f>
        <v/>
      </c>
      <c r="O184" s="974"/>
      <c r="P184" s="974"/>
      <c r="Q184" s="974"/>
      <c r="R184" s="974"/>
    </row>
    <row r="185" spans="1:18" ht="25.5" customHeight="1" x14ac:dyDescent="0.2">
      <c r="A185" s="18">
        <v>841</v>
      </c>
      <c r="B185" s="460" t="s">
        <v>473</v>
      </c>
      <c r="C185" s="449"/>
      <c r="D185" s="449"/>
      <c r="E185" s="449"/>
      <c r="F185" s="449"/>
      <c r="G185" s="449"/>
      <c r="H185" s="449"/>
      <c r="I185" s="450"/>
      <c r="J185" s="451"/>
      <c r="K185" s="452"/>
      <c r="L185" s="539" t="s">
        <v>1502</v>
      </c>
      <c r="M185" s="540"/>
    </row>
    <row r="186" spans="1:18" ht="25.5" customHeight="1" x14ac:dyDescent="0.2">
      <c r="A186" s="18">
        <v>7104</v>
      </c>
      <c r="B186" s="574" t="s">
        <v>474</v>
      </c>
      <c r="C186" s="703"/>
      <c r="D186" s="703"/>
      <c r="E186" s="703"/>
      <c r="F186" s="703"/>
      <c r="G186" s="704"/>
      <c r="H186" s="553">
        <f>J185-H187</f>
        <v>0</v>
      </c>
      <c r="I186" s="554"/>
      <c r="J186" s="36"/>
      <c r="K186" s="37"/>
      <c r="L186" s="541"/>
      <c r="M186" s="542"/>
    </row>
    <row r="187" spans="1:18" ht="25.5" customHeight="1" x14ac:dyDescent="0.2">
      <c r="A187" s="18">
        <v>7105</v>
      </c>
      <c r="B187" s="574" t="s">
        <v>475</v>
      </c>
      <c r="C187" s="703"/>
      <c r="D187" s="703"/>
      <c r="E187" s="703"/>
      <c r="F187" s="703"/>
      <c r="G187" s="704"/>
      <c r="H187" s="553">
        <f>J322+J339+J354+J368</f>
        <v>0</v>
      </c>
      <c r="I187" s="554"/>
      <c r="J187" s="36"/>
      <c r="K187" s="37"/>
      <c r="L187" s="541"/>
      <c r="M187" s="542"/>
    </row>
    <row r="188" spans="1:18" ht="25.5" customHeight="1" x14ac:dyDescent="0.2">
      <c r="A188" s="43">
        <v>842</v>
      </c>
      <c r="B188" s="448" t="s">
        <v>478</v>
      </c>
      <c r="C188" s="457"/>
      <c r="D188" s="457"/>
      <c r="E188" s="457"/>
      <c r="F188" s="457"/>
      <c r="G188" s="457"/>
      <c r="H188" s="457"/>
      <c r="I188" s="461"/>
      <c r="J188" s="451"/>
      <c r="K188" s="452"/>
      <c r="L188" s="541"/>
      <c r="M188" s="542"/>
    </row>
    <row r="189" spans="1:18" ht="25.5" customHeight="1" x14ac:dyDescent="0.2">
      <c r="A189" s="18">
        <v>7106</v>
      </c>
      <c r="B189" s="813" t="s">
        <v>479</v>
      </c>
      <c r="C189" s="814"/>
      <c r="D189" s="814"/>
      <c r="E189" s="814"/>
      <c r="F189" s="814"/>
      <c r="G189" s="815"/>
      <c r="H189" s="553">
        <f>J188-H190</f>
        <v>0</v>
      </c>
      <c r="I189" s="554"/>
      <c r="J189" s="36"/>
      <c r="K189" s="37"/>
      <c r="L189" s="541"/>
      <c r="M189" s="542"/>
      <c r="N189" s="387"/>
      <c r="O189" s="264"/>
      <c r="P189" s="264"/>
      <c r="Q189" s="264"/>
      <c r="R189" s="264"/>
    </row>
    <row r="190" spans="1:18" ht="25.5" customHeight="1" x14ac:dyDescent="0.2">
      <c r="A190" s="18">
        <v>7107</v>
      </c>
      <c r="B190" s="574" t="s">
        <v>480</v>
      </c>
      <c r="C190" s="575"/>
      <c r="D190" s="575"/>
      <c r="E190" s="575"/>
      <c r="F190" s="575"/>
      <c r="G190" s="485"/>
      <c r="H190" s="553">
        <f>J323+J340+J355+J369</f>
        <v>0</v>
      </c>
      <c r="I190" s="554"/>
      <c r="J190" s="36"/>
      <c r="K190" s="37"/>
      <c r="L190" s="541"/>
      <c r="M190" s="542"/>
      <c r="N190" s="387"/>
      <c r="O190" s="264"/>
      <c r="P190" s="264"/>
      <c r="Q190" s="264"/>
      <c r="R190" s="264"/>
    </row>
    <row r="191" spans="1:18" ht="25.5" customHeight="1" x14ac:dyDescent="0.2">
      <c r="A191" s="19">
        <v>7253</v>
      </c>
      <c r="B191" s="443" t="s">
        <v>1503</v>
      </c>
      <c r="C191" s="444"/>
      <c r="D191" s="444"/>
      <c r="E191" s="444"/>
      <c r="F191" s="444"/>
      <c r="G191" s="444"/>
      <c r="H191" s="444"/>
      <c r="I191" s="444"/>
      <c r="J191" s="444"/>
      <c r="K191" s="445"/>
      <c r="L191" s="446"/>
      <c r="M191" s="447"/>
      <c r="N191" s="973" t="str">
        <f>IF(OR(Code_7253&lt;0,Code_7142&lt;0,Code_7145&lt;0),"Warning: please report only positive integers",IF(AND(ISBLANK(Code_7142),ISBLANK(Code_7145)),"",IF(OR(NOT(ISBLANK(Code_7142)),NOT(ISBLANK(Code_7145))),IF((Code_7142+Code_7145)&lt;&gt;Code_7253,"Warning: MA/PMAP breakouts do not sum to total",""),"")))</f>
        <v/>
      </c>
      <c r="O191" s="974"/>
      <c r="P191" s="974"/>
      <c r="Q191" s="974"/>
      <c r="R191" s="974"/>
    </row>
    <row r="192" spans="1:18" ht="25.5" customHeight="1" x14ac:dyDescent="0.2">
      <c r="A192" s="18">
        <v>7142</v>
      </c>
      <c r="B192" s="448" t="s">
        <v>476</v>
      </c>
      <c r="C192" s="449"/>
      <c r="D192" s="449"/>
      <c r="E192" s="449"/>
      <c r="F192" s="449"/>
      <c r="G192" s="449"/>
      <c r="H192" s="449"/>
      <c r="I192" s="450"/>
      <c r="J192" s="451"/>
      <c r="K192" s="452"/>
      <c r="L192" s="453" t="s">
        <v>1504</v>
      </c>
      <c r="M192" s="454"/>
      <c r="N192" s="528" t="str">
        <f>IF(AND(ISBLANK(J192),ISBLANK(L191),ISBLANK(J193)),"Enter Total MA/PMAP Patient Charges in 7253 if detail is not available. 
(Cell is not locked.)","")</f>
        <v>Enter Total MA/PMAP Patient Charges in 7253 if detail is not available. 
(Cell is not locked.)</v>
      </c>
      <c r="O192" s="529"/>
      <c r="P192" s="529"/>
      <c r="Q192" s="529"/>
      <c r="R192" s="529"/>
    </row>
    <row r="193" spans="1:18" ht="25.5" customHeight="1" x14ac:dyDescent="0.2">
      <c r="A193" s="18">
        <v>7145</v>
      </c>
      <c r="B193" s="448" t="s">
        <v>481</v>
      </c>
      <c r="C193" s="449"/>
      <c r="D193" s="449"/>
      <c r="E193" s="449"/>
      <c r="F193" s="449"/>
      <c r="G193" s="449"/>
      <c r="H193" s="449"/>
      <c r="I193" s="450"/>
      <c r="J193" s="451"/>
      <c r="K193" s="452"/>
      <c r="L193" s="455"/>
      <c r="M193" s="456"/>
      <c r="N193" s="528"/>
      <c r="O193" s="529"/>
      <c r="P193" s="529"/>
      <c r="Q193" s="529"/>
      <c r="R193" s="529"/>
    </row>
    <row r="194" spans="1:18" s="14" customFormat="1" ht="25.5" customHeight="1" x14ac:dyDescent="0.2">
      <c r="A194" s="19">
        <v>7256</v>
      </c>
      <c r="B194" s="443" t="s">
        <v>1506</v>
      </c>
      <c r="C194" s="444"/>
      <c r="D194" s="444"/>
      <c r="E194" s="444"/>
      <c r="F194" s="444"/>
      <c r="G194" s="444"/>
      <c r="H194" s="444"/>
      <c r="I194" s="444"/>
      <c r="J194" s="444"/>
      <c r="K194" s="445"/>
      <c r="L194" s="446"/>
      <c r="M194" s="447"/>
      <c r="N194" s="973" t="str">
        <f>IF(OR(Code_7256&lt;0,Code_7144&lt;0,Code_7147&lt;0),"Warning: please report only positive integers",IF(AND(ISBLANK(Code_7144),ISBLANK(Code_7147)),"",IF(OR(NOT(ISBLANK(Code_7144)),NOT(ISBLANK(Code_7147))),IF((Code_7144+Code_7147)&lt;&gt;Code_7256,"Warning: MNCare breakouts do not sum to total",""),"")))</f>
        <v/>
      </c>
      <c r="O194" s="974"/>
      <c r="P194" s="974"/>
      <c r="Q194" s="974"/>
      <c r="R194" s="974"/>
    </row>
    <row r="195" spans="1:18" ht="25.5" customHeight="1" x14ac:dyDescent="0.2">
      <c r="A195" s="18">
        <v>7144</v>
      </c>
      <c r="B195" s="448" t="s">
        <v>477</v>
      </c>
      <c r="C195" s="449"/>
      <c r="D195" s="449"/>
      <c r="E195" s="449"/>
      <c r="F195" s="449"/>
      <c r="G195" s="449"/>
      <c r="H195" s="449"/>
      <c r="I195" s="450"/>
      <c r="J195" s="451"/>
      <c r="K195" s="452"/>
      <c r="L195" s="453" t="s">
        <v>1505</v>
      </c>
      <c r="M195" s="454"/>
      <c r="N195" s="528" t="str">
        <f>IF(AND(ISBLANK(J195),ISBLANK(L194),ISBLANK(J196)),"Enter Total MinnesotaCare Patient Charges in 7256 if detail is not available. (Cell is not locked.)","")</f>
        <v>Enter Total MinnesotaCare Patient Charges in 7256 if detail is not available. (Cell is not locked.)</v>
      </c>
      <c r="O195" s="529"/>
      <c r="P195" s="529"/>
      <c r="Q195" s="529"/>
      <c r="R195" s="529"/>
    </row>
    <row r="196" spans="1:18" ht="25.5" customHeight="1" x14ac:dyDescent="0.2">
      <c r="A196" s="18">
        <v>7147</v>
      </c>
      <c r="B196" s="448" t="s">
        <v>482</v>
      </c>
      <c r="C196" s="449"/>
      <c r="D196" s="449"/>
      <c r="E196" s="449"/>
      <c r="F196" s="449"/>
      <c r="G196" s="449"/>
      <c r="H196" s="449"/>
      <c r="I196" s="450"/>
      <c r="J196" s="451"/>
      <c r="K196" s="452"/>
      <c r="L196" s="455"/>
      <c r="M196" s="456"/>
      <c r="N196" s="528"/>
      <c r="O196" s="529"/>
      <c r="P196" s="529"/>
      <c r="Q196" s="529"/>
      <c r="R196" s="529"/>
    </row>
    <row r="197" spans="1:18" s="14" customFormat="1" ht="25.5" customHeight="1" x14ac:dyDescent="0.2">
      <c r="A197" s="19">
        <v>7259</v>
      </c>
      <c r="B197" s="443" t="s">
        <v>1507</v>
      </c>
      <c r="C197" s="444"/>
      <c r="D197" s="444"/>
      <c r="E197" s="444"/>
      <c r="F197" s="444"/>
      <c r="G197" s="444"/>
      <c r="H197" s="444"/>
      <c r="I197" s="444"/>
      <c r="J197" s="444"/>
      <c r="K197" s="445"/>
      <c r="L197" s="551"/>
      <c r="M197" s="552"/>
    </row>
    <row r="198" spans="1:18" ht="25.5" customHeight="1" x14ac:dyDescent="0.2">
      <c r="A198" s="18">
        <v>852</v>
      </c>
      <c r="B198" s="460" t="s">
        <v>483</v>
      </c>
      <c r="C198" s="449"/>
      <c r="D198" s="449"/>
      <c r="E198" s="449"/>
      <c r="F198" s="449"/>
      <c r="G198" s="449"/>
      <c r="H198" s="449"/>
      <c r="I198" s="449"/>
      <c r="J198" s="449"/>
      <c r="K198" s="450"/>
      <c r="L198" s="451"/>
      <c r="M198" s="452"/>
    </row>
    <row r="199" spans="1:18" ht="25.5" customHeight="1" x14ac:dyDescent="0.2">
      <c r="A199" s="18">
        <v>847</v>
      </c>
      <c r="B199" s="566" t="s">
        <v>484</v>
      </c>
      <c r="C199" s="567"/>
      <c r="D199" s="567"/>
      <c r="E199" s="567"/>
      <c r="F199" s="567"/>
      <c r="G199" s="567"/>
      <c r="H199" s="567"/>
      <c r="I199" s="567"/>
      <c r="J199" s="567"/>
      <c r="K199" s="568"/>
      <c r="L199" s="553">
        <f>L200-L184-L191-L198-L194-L197</f>
        <v>0</v>
      </c>
      <c r="M199" s="554"/>
      <c r="N199" s="973" t="str">
        <f>IF(Code_0847&lt;0,"This should be a positive integer",IF(AND(Code_0847=0,Code_0751&lt;0),"Warning: there are Other Payer Adjustments reported in section 14.",""))</f>
        <v/>
      </c>
      <c r="O199" s="974"/>
      <c r="P199" s="974"/>
      <c r="Q199" s="974"/>
      <c r="R199" s="974"/>
    </row>
    <row r="200" spans="1:18" s="14" customFormat="1" ht="25.5" customHeight="1" x14ac:dyDescent="0.2">
      <c r="A200" s="19">
        <v>850</v>
      </c>
      <c r="B200" s="443" t="s">
        <v>485</v>
      </c>
      <c r="C200" s="444"/>
      <c r="D200" s="444"/>
      <c r="E200" s="444"/>
      <c r="F200" s="444"/>
      <c r="G200" s="444"/>
      <c r="H200" s="444"/>
      <c r="I200" s="444"/>
      <c r="J200" s="444"/>
      <c r="K200" s="445"/>
      <c r="L200" s="788">
        <f>Code_0740</f>
        <v>0</v>
      </c>
      <c r="M200" s="789"/>
    </row>
    <row r="201" spans="1:18" ht="25.5" customHeight="1" x14ac:dyDescent="0.2">
      <c r="A201" s="18">
        <v>843</v>
      </c>
      <c r="B201" s="793" t="s">
        <v>1741</v>
      </c>
      <c r="C201" s="449"/>
      <c r="D201" s="449"/>
      <c r="E201" s="449"/>
      <c r="F201" s="449"/>
      <c r="G201" s="449"/>
      <c r="H201" s="449"/>
      <c r="I201" s="450"/>
      <c r="J201" s="553">
        <f>SUM(Code_7142,Code_7144)</f>
        <v>0</v>
      </c>
      <c r="K201" s="554"/>
      <c r="L201" s="824"/>
      <c r="M201" s="540"/>
    </row>
    <row r="202" spans="1:18" ht="25.5" customHeight="1" x14ac:dyDescent="0.2">
      <c r="A202" s="18">
        <v>854</v>
      </c>
      <c r="B202" s="448" t="s">
        <v>1521</v>
      </c>
      <c r="C202" s="449"/>
      <c r="D202" s="449"/>
      <c r="E202" s="449"/>
      <c r="F202" s="449"/>
      <c r="G202" s="449"/>
      <c r="H202" s="449"/>
      <c r="I202" s="450"/>
      <c r="J202" s="553">
        <f>SUM(Code_7145,Code_7147)</f>
        <v>0</v>
      </c>
      <c r="K202" s="554"/>
      <c r="L202" s="825"/>
      <c r="M202" s="544"/>
    </row>
    <row r="203" spans="1:18" ht="25.5" customHeight="1" x14ac:dyDescent="0.2">
      <c r="A203" s="14" t="str">
        <f>$A$33</f>
        <v xml:space="preserve"> </v>
      </c>
    </row>
    <row r="204" spans="1:18" ht="25.5" customHeight="1" x14ac:dyDescent="0.2">
      <c r="A204" s="487" t="s">
        <v>486</v>
      </c>
      <c r="B204" s="487"/>
      <c r="C204" s="487"/>
      <c r="D204" s="487"/>
      <c r="E204" s="487"/>
      <c r="F204" s="487"/>
      <c r="G204" s="487"/>
      <c r="H204" s="487"/>
      <c r="I204" s="487"/>
      <c r="J204" s="487"/>
      <c r="K204" s="487"/>
      <c r="L204" s="487"/>
      <c r="M204" s="487"/>
    </row>
    <row r="205" spans="1:18" ht="25.5" customHeight="1" x14ac:dyDescent="0.2">
      <c r="A205" s="488" t="s">
        <v>574</v>
      </c>
      <c r="B205" s="488"/>
      <c r="C205" s="488"/>
      <c r="D205" s="488"/>
      <c r="E205" s="488"/>
      <c r="F205" s="488"/>
      <c r="G205" s="488"/>
      <c r="H205" s="488"/>
      <c r="I205" s="488"/>
      <c r="J205" s="488"/>
      <c r="K205" s="592"/>
      <c r="L205" s="689" t="s">
        <v>37562</v>
      </c>
      <c r="M205" s="690"/>
      <c r="N205" s="573" t="s">
        <v>1235</v>
      </c>
      <c r="O205" s="573"/>
      <c r="P205" s="573"/>
      <c r="Q205" s="573"/>
      <c r="R205" s="573"/>
    </row>
    <row r="206" spans="1:18" s="14" customFormat="1" ht="25.5" customHeight="1" x14ac:dyDescent="0.2">
      <c r="A206" s="19">
        <v>7260</v>
      </c>
      <c r="B206" s="443" t="s">
        <v>1508</v>
      </c>
      <c r="C206" s="444"/>
      <c r="D206" s="444"/>
      <c r="E206" s="444"/>
      <c r="F206" s="444"/>
      <c r="G206" s="444"/>
      <c r="H206" s="444"/>
      <c r="I206" s="444"/>
      <c r="J206" s="444"/>
      <c r="K206" s="445"/>
      <c r="L206" s="551"/>
      <c r="M206" s="552"/>
      <c r="N206" s="530" t="str">
        <f>IF(OR(Code_7260&gt;0,Code_0741&gt;0,Code_0742&gt;0),"Warning: please report only negative integers",IF(AND(ISBLANK(Code_0741),ISBLANK(Code_0742)),"",IF(OR(NOT(ISBLANK(Code_0741)),NOT(ISBLANK(Code_0742))),IF((Code_0741+Code_0742)&lt;&gt;Code_7260,"Warning: Medicare breakouts do not sum to total",""),"")))</f>
        <v/>
      </c>
      <c r="O206" s="531"/>
      <c r="P206" s="531"/>
      <c r="Q206" s="531"/>
      <c r="R206" s="532"/>
    </row>
    <row r="207" spans="1:18" ht="25.5" customHeight="1" x14ac:dyDescent="0.2">
      <c r="A207" s="18">
        <v>741</v>
      </c>
      <c r="B207" s="460" t="s">
        <v>487</v>
      </c>
      <c r="C207" s="449"/>
      <c r="D207" s="449"/>
      <c r="E207" s="449"/>
      <c r="F207" s="449"/>
      <c r="G207" s="449"/>
      <c r="H207" s="449"/>
      <c r="I207" s="450"/>
      <c r="J207" s="551"/>
      <c r="K207" s="552"/>
      <c r="L207" s="539" t="s">
        <v>1502</v>
      </c>
      <c r="M207" s="540"/>
      <c r="N207" s="569" t="str">
        <f>IF(ISBLANK(J207),"",IF(J207&gt;=0,"This should be a negative number"," "))</f>
        <v/>
      </c>
      <c r="O207" s="570"/>
      <c r="P207" s="570"/>
      <c r="Q207" s="570"/>
      <c r="R207" s="571"/>
    </row>
    <row r="208" spans="1:18" ht="25.5" customHeight="1" x14ac:dyDescent="0.2">
      <c r="A208" s="18">
        <v>7098</v>
      </c>
      <c r="B208" s="574" t="s">
        <v>488</v>
      </c>
      <c r="C208" s="703"/>
      <c r="D208" s="703"/>
      <c r="E208" s="703"/>
      <c r="F208" s="703"/>
      <c r="G208" s="704"/>
      <c r="H208" s="553">
        <f>J207-H209</f>
        <v>0</v>
      </c>
      <c r="I208" s="554"/>
      <c r="J208" s="36"/>
      <c r="K208" s="37"/>
      <c r="L208" s="541"/>
      <c r="M208" s="542"/>
    </row>
    <row r="209" spans="1:18" ht="25.5" customHeight="1" x14ac:dyDescent="0.2">
      <c r="A209" s="18">
        <v>7099</v>
      </c>
      <c r="B209" s="574" t="s">
        <v>489</v>
      </c>
      <c r="C209" s="703"/>
      <c r="D209" s="703"/>
      <c r="E209" s="703"/>
      <c r="F209" s="703"/>
      <c r="G209" s="704"/>
      <c r="H209" s="553">
        <f>Code_5504+Code_7065+Code_7072+Code_7079</f>
        <v>0</v>
      </c>
      <c r="I209" s="554"/>
      <c r="J209" s="36"/>
      <c r="K209" s="37"/>
      <c r="L209" s="541"/>
      <c r="M209" s="542"/>
    </row>
    <row r="210" spans="1:18" ht="25.5" customHeight="1" x14ac:dyDescent="0.2">
      <c r="A210" s="18">
        <v>742</v>
      </c>
      <c r="B210" s="460" t="s">
        <v>492</v>
      </c>
      <c r="C210" s="449"/>
      <c r="D210" s="449"/>
      <c r="E210" s="449"/>
      <c r="F210" s="449"/>
      <c r="G210" s="449"/>
      <c r="H210" s="449"/>
      <c r="I210" s="450"/>
      <c r="J210" s="820"/>
      <c r="K210" s="821"/>
      <c r="L210" s="541"/>
      <c r="M210" s="542"/>
      <c r="N210" s="569" t="str">
        <f>IF(ISBLANK(J210),"",IF(J210&gt;=0,"This should be a negative number"," "))</f>
        <v/>
      </c>
      <c r="O210" s="570"/>
      <c r="P210" s="570"/>
      <c r="Q210" s="570"/>
      <c r="R210" s="571"/>
    </row>
    <row r="211" spans="1:18" ht="25.5" customHeight="1" x14ac:dyDescent="0.2">
      <c r="A211" s="18">
        <v>7100</v>
      </c>
      <c r="B211" s="574" t="s">
        <v>493</v>
      </c>
      <c r="C211" s="703"/>
      <c r="D211" s="703"/>
      <c r="E211" s="703"/>
      <c r="F211" s="703"/>
      <c r="G211" s="704"/>
      <c r="H211" s="553">
        <f>J210-H212</f>
        <v>0</v>
      </c>
      <c r="I211" s="554"/>
      <c r="J211" s="36"/>
      <c r="K211" s="37"/>
      <c r="L211" s="541"/>
      <c r="M211" s="542"/>
    </row>
    <row r="212" spans="1:18" ht="25.5" customHeight="1" x14ac:dyDescent="0.2">
      <c r="A212" s="18">
        <v>7101</v>
      </c>
      <c r="B212" s="574" t="s">
        <v>494</v>
      </c>
      <c r="C212" s="703"/>
      <c r="D212" s="703"/>
      <c r="E212" s="703"/>
      <c r="F212" s="703"/>
      <c r="G212" s="704"/>
      <c r="H212" s="553">
        <f>J326+J343+J358+J372</f>
        <v>0</v>
      </c>
      <c r="I212" s="554"/>
      <c r="J212" s="36"/>
      <c r="K212" s="37"/>
      <c r="L212" s="543"/>
      <c r="M212" s="544"/>
    </row>
    <row r="213" spans="1:18" s="14" customFormat="1" ht="25.5" customHeight="1" x14ac:dyDescent="0.2">
      <c r="A213" s="19">
        <v>7263</v>
      </c>
      <c r="B213" s="443" t="s">
        <v>1509</v>
      </c>
      <c r="C213" s="444"/>
      <c r="D213" s="444"/>
      <c r="E213" s="444"/>
      <c r="F213" s="444"/>
      <c r="G213" s="444"/>
      <c r="H213" s="444"/>
      <c r="I213" s="444"/>
      <c r="J213" s="444"/>
      <c r="K213" s="445"/>
      <c r="L213" s="446"/>
      <c r="M213" s="447"/>
      <c r="N213" s="530" t="str">
        <f>IF(OR(Code_7263&gt;0,Code_7136&gt;0,Code_7139&gt;0),"Warning: please report only negative integers",IF(AND(ISBLANK(Code_7136),ISBLANK(Code_7139)),"",IF(OR(NOT(ISBLANK(Code_7136)),NOT(ISBLANK(Code_7139))),IF((Code_7136+Code_7139)&lt;&gt;Code_7263,"Warning: MA/PMAP breakouts do not sum to total",""),"")))</f>
        <v/>
      </c>
      <c r="O213" s="531"/>
      <c r="P213" s="531"/>
      <c r="Q213" s="531"/>
      <c r="R213" s="532"/>
    </row>
    <row r="214" spans="1:18" ht="25.5" customHeight="1" x14ac:dyDescent="0.2">
      <c r="A214" s="18">
        <v>7136</v>
      </c>
      <c r="B214" s="574" t="s">
        <v>490</v>
      </c>
      <c r="C214" s="575"/>
      <c r="D214" s="575"/>
      <c r="E214" s="575"/>
      <c r="F214" s="575"/>
      <c r="G214" s="575"/>
      <c r="H214" s="575"/>
      <c r="I214" s="485"/>
      <c r="J214" s="818"/>
      <c r="K214" s="819"/>
      <c r="L214" s="453" t="s">
        <v>1504</v>
      </c>
      <c r="M214" s="826"/>
      <c r="N214" s="528" t="str">
        <f>IF(AND(ISBLANK(J214),ISBLANK(J215)),"Enter Total MA/PMAP Adjustments in 7263 if detail is not available. 
(Cell is not locked.)","")</f>
        <v>Enter Total MA/PMAP Adjustments in 7263 if detail is not available. 
(Cell is not locked.)</v>
      </c>
      <c r="O214" s="529"/>
      <c r="P214" s="529"/>
      <c r="Q214" s="529"/>
      <c r="R214" s="529"/>
    </row>
    <row r="215" spans="1:18" ht="25.5" customHeight="1" x14ac:dyDescent="0.2">
      <c r="A215" s="18">
        <v>7139</v>
      </c>
      <c r="B215" s="574" t="s">
        <v>495</v>
      </c>
      <c r="C215" s="575"/>
      <c r="D215" s="575"/>
      <c r="E215" s="575"/>
      <c r="F215" s="575"/>
      <c r="G215" s="575"/>
      <c r="H215" s="575"/>
      <c r="I215" s="485"/>
      <c r="J215" s="818"/>
      <c r="K215" s="819"/>
      <c r="L215" s="827"/>
      <c r="M215" s="828"/>
      <c r="N215" s="528"/>
      <c r="O215" s="529"/>
      <c r="P215" s="529"/>
      <c r="Q215" s="529"/>
      <c r="R215" s="529"/>
    </row>
    <row r="216" spans="1:18" s="14" customFormat="1" ht="25.5" customHeight="1" x14ac:dyDescent="0.2">
      <c r="A216" s="19">
        <v>7266</v>
      </c>
      <c r="B216" s="443" t="s">
        <v>1510</v>
      </c>
      <c r="C216" s="444"/>
      <c r="D216" s="444"/>
      <c r="E216" s="444"/>
      <c r="F216" s="444"/>
      <c r="G216" s="444"/>
      <c r="H216" s="444"/>
      <c r="I216" s="444"/>
      <c r="J216" s="444"/>
      <c r="K216" s="445"/>
      <c r="L216" s="446"/>
      <c r="M216" s="447"/>
      <c r="N216" s="530" t="str">
        <f>IF(OR(Code_7266&gt;0,Code_7138&gt;0,Code_7141&gt;0),"Warning: please report only negative integers",IF(AND(ISBLANK(Code_7138),ISBLANK(Code_7141)),"",IF(OR(NOT(ISBLANK(Code_7138)),NOT(ISBLANK(Code_7141))),IF((Code_7138+Code_7141)&lt;&gt;Code_7266,"Warning: MNCare breakouts do not sum to total",""),"")))</f>
        <v/>
      </c>
      <c r="O216" s="531"/>
      <c r="P216" s="531"/>
      <c r="Q216" s="531"/>
      <c r="R216" s="532"/>
    </row>
    <row r="217" spans="1:18" ht="25.5" customHeight="1" x14ac:dyDescent="0.2">
      <c r="A217" s="18">
        <v>7138</v>
      </c>
      <c r="B217" s="574" t="s">
        <v>491</v>
      </c>
      <c r="C217" s="575"/>
      <c r="D217" s="575"/>
      <c r="E217" s="575"/>
      <c r="F217" s="575"/>
      <c r="G217" s="575"/>
      <c r="H217" s="575"/>
      <c r="I217" s="485"/>
      <c r="J217" s="818"/>
      <c r="K217" s="819"/>
      <c r="L217" s="1093" t="s">
        <v>1505</v>
      </c>
      <c r="M217" s="454"/>
      <c r="N217" s="528" t="str">
        <f>IF(AND(ISBLANK(J217),ISBLANK(J218)),"Enter Total MinnesotaCare Adjustments in 7266 if detail is not available. 
(Cell is not locked.)","")</f>
        <v>Enter Total MinnesotaCare Adjustments in 7266 if detail is not available. 
(Cell is not locked.)</v>
      </c>
      <c r="O217" s="529"/>
      <c r="P217" s="529"/>
      <c r="Q217" s="529"/>
      <c r="R217" s="529"/>
    </row>
    <row r="218" spans="1:18" ht="25.5" customHeight="1" x14ac:dyDescent="0.2">
      <c r="A218" s="18">
        <v>7141</v>
      </c>
      <c r="B218" s="574" t="s">
        <v>496</v>
      </c>
      <c r="C218" s="575"/>
      <c r="D218" s="575"/>
      <c r="E218" s="575"/>
      <c r="F218" s="575"/>
      <c r="G218" s="575"/>
      <c r="H218" s="575"/>
      <c r="I218" s="485"/>
      <c r="J218" s="818"/>
      <c r="K218" s="819"/>
      <c r="L218" s="1094"/>
      <c r="M218" s="1095"/>
      <c r="N218" s="528"/>
      <c r="O218" s="529"/>
      <c r="P218" s="529"/>
      <c r="Q218" s="529"/>
      <c r="R218" s="529"/>
    </row>
    <row r="219" spans="1:18" ht="25.5" customHeight="1" x14ac:dyDescent="0.2">
      <c r="A219" s="19">
        <v>7269</v>
      </c>
      <c r="B219" s="443" t="s">
        <v>1511</v>
      </c>
      <c r="C219" s="444"/>
      <c r="D219" s="444"/>
      <c r="E219" s="444"/>
      <c r="F219" s="444"/>
      <c r="G219" s="444"/>
      <c r="H219" s="444"/>
      <c r="I219" s="444"/>
      <c r="J219" s="444"/>
      <c r="K219" s="445"/>
      <c r="L219" s="551"/>
      <c r="M219" s="552"/>
      <c r="N219" s="569" t="str">
        <f>IF(ISBLANK(L219),"",IF(L219&gt;=0,"This should be a negative number"," "))</f>
        <v/>
      </c>
      <c r="O219" s="570"/>
      <c r="P219" s="570"/>
      <c r="Q219" s="570"/>
      <c r="R219" s="571"/>
    </row>
    <row r="220" spans="1:18" ht="25.5" customHeight="1" x14ac:dyDescent="0.2">
      <c r="A220" s="18">
        <v>7410</v>
      </c>
      <c r="B220" s="566" t="s">
        <v>497</v>
      </c>
      <c r="C220" s="567"/>
      <c r="D220" s="567"/>
      <c r="E220" s="567"/>
      <c r="F220" s="567"/>
      <c r="G220" s="567"/>
      <c r="H220" s="567"/>
      <c r="I220" s="567"/>
      <c r="J220" s="567"/>
      <c r="K220" s="568"/>
      <c r="L220" s="818"/>
      <c r="M220" s="819"/>
      <c r="N220" s="569" t="str">
        <f>IF(ISBLANK(L220),"",IF(L220&gt;=0,"This should be a negative number"," "))</f>
        <v/>
      </c>
      <c r="O220" s="570"/>
      <c r="P220" s="570"/>
      <c r="Q220" s="570"/>
      <c r="R220" s="571"/>
    </row>
    <row r="221" spans="1:18" ht="25.5" customHeight="1" x14ac:dyDescent="0.2">
      <c r="A221" s="18">
        <v>7570</v>
      </c>
      <c r="B221" s="460" t="s">
        <v>1171</v>
      </c>
      <c r="C221" s="449"/>
      <c r="D221" s="449"/>
      <c r="E221" s="449"/>
      <c r="F221" s="449"/>
      <c r="G221" s="449"/>
      <c r="H221" s="449"/>
      <c r="I221" s="450"/>
      <c r="J221" s="822"/>
      <c r="K221" s="823"/>
      <c r="L221" s="1091"/>
      <c r="M221" s="1092"/>
      <c r="N221" s="1088" t="s">
        <v>1170</v>
      </c>
      <c r="O221" s="1089"/>
      <c r="P221" s="1089"/>
      <c r="Q221" s="1089"/>
      <c r="R221" s="1090"/>
    </row>
    <row r="222" spans="1:18" s="14" customFormat="1" ht="25.5" customHeight="1" x14ac:dyDescent="0.2">
      <c r="A222" s="19">
        <v>762</v>
      </c>
      <c r="B222" s="829" t="s">
        <v>498</v>
      </c>
      <c r="C222" s="830"/>
      <c r="D222" s="830"/>
      <c r="E222" s="830"/>
      <c r="F222" s="830"/>
      <c r="G222" s="830"/>
      <c r="H222" s="830"/>
      <c r="I222" s="830"/>
      <c r="J222" s="830"/>
      <c r="K222" s="831"/>
      <c r="L222" s="551"/>
      <c r="M222" s="552"/>
      <c r="N222" s="530" t="str">
        <f>IF(ISBLANK(L222),"",IF(L222&gt;=0,"This should be a negative number"," "))</f>
        <v/>
      </c>
      <c r="O222" s="531"/>
      <c r="P222" s="531"/>
      <c r="Q222" s="531"/>
      <c r="R222" s="532"/>
    </row>
    <row r="223" spans="1:18" ht="25.5" customHeight="1" x14ac:dyDescent="0.2">
      <c r="A223" s="18">
        <v>7571</v>
      </c>
      <c r="B223" s="460" t="s">
        <v>499</v>
      </c>
      <c r="C223" s="449"/>
      <c r="D223" s="449"/>
      <c r="E223" s="449"/>
      <c r="F223" s="449"/>
      <c r="G223" s="449"/>
      <c r="H223" s="449"/>
      <c r="I223" s="450"/>
      <c r="J223" s="551"/>
      <c r="K223" s="552"/>
      <c r="L223" s="539" t="s">
        <v>500</v>
      </c>
      <c r="M223" s="540"/>
    </row>
    <row r="224" spans="1:18" s="14" customFormat="1" ht="25.5" customHeight="1" x14ac:dyDescent="0.2">
      <c r="A224" s="19">
        <v>7572</v>
      </c>
      <c r="B224" s="443" t="s">
        <v>501</v>
      </c>
      <c r="C224" s="444"/>
      <c r="D224" s="444"/>
      <c r="E224" s="444"/>
      <c r="F224" s="444"/>
      <c r="G224" s="444"/>
      <c r="H224" s="444"/>
      <c r="I224" s="445"/>
      <c r="J224" s="788">
        <f>L222-J223</f>
        <v>0</v>
      </c>
      <c r="K224" s="789"/>
      <c r="L224" s="541"/>
      <c r="M224" s="542"/>
    </row>
    <row r="225" spans="1:18" ht="25.5" customHeight="1" x14ac:dyDescent="0.2">
      <c r="A225" s="18">
        <v>7573</v>
      </c>
      <c r="B225" s="713" t="s">
        <v>1399</v>
      </c>
      <c r="C225" s="838"/>
      <c r="D225" s="838"/>
      <c r="E225" s="838"/>
      <c r="F225" s="838"/>
      <c r="G225" s="839"/>
      <c r="H225" s="551"/>
      <c r="I225" s="552"/>
      <c r="J225" s="36"/>
      <c r="K225" s="37"/>
      <c r="L225" s="541"/>
      <c r="M225" s="542"/>
      <c r="N225" s="569" t="str">
        <f>IF(ISBLANK(H225),"",IF(H225&gt;=0,"This should be a negative number"," "))</f>
        <v/>
      </c>
      <c r="O225" s="570"/>
      <c r="P225" s="570"/>
      <c r="Q225" s="570"/>
      <c r="R225" s="571"/>
    </row>
    <row r="226" spans="1:18" ht="25.5" customHeight="1" x14ac:dyDescent="0.2">
      <c r="A226" s="18">
        <v>7574</v>
      </c>
      <c r="B226" s="713" t="s">
        <v>1400</v>
      </c>
      <c r="C226" s="838"/>
      <c r="D226" s="838"/>
      <c r="E226" s="838"/>
      <c r="F226" s="838"/>
      <c r="G226" s="839"/>
      <c r="H226" s="788">
        <f>Code_7572-Code_7573</f>
        <v>0</v>
      </c>
      <c r="I226" s="789"/>
      <c r="J226" s="36"/>
      <c r="K226" s="37"/>
      <c r="L226" s="541"/>
      <c r="M226" s="542"/>
      <c r="N226" s="569" t="str">
        <f>IF(H225+H226=Code_7572,"","Please review.  This must equal "&amp;TEXT(Code_7572,"$0,000"))</f>
        <v/>
      </c>
      <c r="O226" s="570"/>
      <c r="P226" s="570"/>
      <c r="Q226" s="570"/>
      <c r="R226" s="571"/>
    </row>
    <row r="227" spans="1:18" ht="25.5" customHeight="1" x14ac:dyDescent="0.2">
      <c r="A227" s="18">
        <v>7575</v>
      </c>
      <c r="B227" s="566" t="s">
        <v>502</v>
      </c>
      <c r="C227" s="567"/>
      <c r="D227" s="567"/>
      <c r="E227" s="567"/>
      <c r="F227" s="567"/>
      <c r="G227" s="567"/>
      <c r="H227" s="567"/>
      <c r="I227" s="568"/>
      <c r="J227" s="840"/>
      <c r="K227" s="841"/>
      <c r="L227" s="541"/>
      <c r="M227" s="542"/>
      <c r="N227" s="569" t="str">
        <f>IF(Code_7575&lt;0,"This should be greater than 0%"," ")</f>
        <v xml:space="preserve"> </v>
      </c>
      <c r="O227" s="570"/>
      <c r="P227" s="570"/>
      <c r="Q227" s="570"/>
      <c r="R227" s="571"/>
    </row>
    <row r="228" spans="1:18" ht="25.5" customHeight="1" x14ac:dyDescent="0.2">
      <c r="A228" s="18">
        <v>7102</v>
      </c>
      <c r="B228" s="460" t="s">
        <v>503</v>
      </c>
      <c r="C228" s="449"/>
      <c r="D228" s="449"/>
      <c r="E228" s="449"/>
      <c r="F228" s="449"/>
      <c r="G228" s="449"/>
      <c r="H228" s="449"/>
      <c r="I228" s="450"/>
      <c r="J228" s="462">
        <f>L222-J229</f>
        <v>0</v>
      </c>
      <c r="K228" s="463"/>
      <c r="L228" s="541"/>
      <c r="M228" s="542"/>
    </row>
    <row r="229" spans="1:18" ht="25.5" customHeight="1" x14ac:dyDescent="0.2">
      <c r="A229" s="18">
        <v>7103</v>
      </c>
      <c r="B229" s="460" t="s">
        <v>506</v>
      </c>
      <c r="C229" s="449"/>
      <c r="D229" s="449"/>
      <c r="E229" s="449"/>
      <c r="F229" s="449"/>
      <c r="G229" s="449"/>
      <c r="H229" s="449"/>
      <c r="I229" s="450"/>
      <c r="J229" s="462">
        <f>J327+J344+J373</f>
        <v>0</v>
      </c>
      <c r="K229" s="463"/>
      <c r="L229" s="543"/>
      <c r="M229" s="544"/>
    </row>
    <row r="230" spans="1:18" ht="25.5" customHeight="1" x14ac:dyDescent="0.2">
      <c r="A230" s="18">
        <v>8100</v>
      </c>
      <c r="B230" s="566" t="s">
        <v>1414</v>
      </c>
      <c r="C230" s="567"/>
      <c r="D230" s="567"/>
      <c r="E230" s="567"/>
      <c r="F230" s="567"/>
      <c r="G230" s="567"/>
      <c r="H230" s="567"/>
      <c r="I230" s="567"/>
      <c r="J230" s="567"/>
      <c r="K230" s="568"/>
      <c r="L230" s="553">
        <f>Code_0739</f>
        <v>0</v>
      </c>
      <c r="M230" s="554"/>
      <c r="N230" s="832" t="str">
        <f>IF(L230&gt;0,"This should be a negative number"," ")</f>
        <v xml:space="preserve"> </v>
      </c>
      <c r="O230" s="833"/>
      <c r="P230" s="833"/>
      <c r="Q230" s="833"/>
      <c r="R230" s="833"/>
    </row>
    <row r="231" spans="1:18" ht="25.5" customHeight="1" x14ac:dyDescent="0.2">
      <c r="A231" s="18">
        <v>8101</v>
      </c>
      <c r="B231" s="460" t="s">
        <v>452</v>
      </c>
      <c r="C231" s="449"/>
      <c r="D231" s="449"/>
      <c r="E231" s="449"/>
      <c r="F231" s="449"/>
      <c r="G231" s="449"/>
      <c r="H231" s="449"/>
      <c r="I231" s="450"/>
      <c r="J231" s="553">
        <f>L230-J232</f>
        <v>0</v>
      </c>
      <c r="K231" s="554"/>
      <c r="L231" s="699"/>
      <c r="M231" s="700"/>
      <c r="N231" s="832" t="str">
        <f>IF(J231&gt;0,"This should be a negative number"," ")</f>
        <v xml:space="preserve"> </v>
      </c>
      <c r="O231" s="833"/>
      <c r="P231" s="833"/>
      <c r="Q231" s="833"/>
      <c r="R231" s="833"/>
    </row>
    <row r="232" spans="1:18" ht="25.5" customHeight="1" x14ac:dyDescent="0.2">
      <c r="A232" s="18">
        <v>8102</v>
      </c>
      <c r="B232" s="460" t="s">
        <v>453</v>
      </c>
      <c r="C232" s="449"/>
      <c r="D232" s="449"/>
      <c r="E232" s="449"/>
      <c r="F232" s="449"/>
      <c r="G232" s="449"/>
      <c r="H232" s="449"/>
      <c r="I232" s="450"/>
      <c r="J232" s="553">
        <f>J328+J345+J359+J374</f>
        <v>0</v>
      </c>
      <c r="K232" s="554"/>
      <c r="L232" s="701"/>
      <c r="M232" s="702"/>
      <c r="N232" s="832" t="str">
        <f>IF(J232&gt;0,"This should be a negative number"," ")</f>
        <v xml:space="preserve"> </v>
      </c>
      <c r="O232" s="833"/>
      <c r="P232" s="833"/>
      <c r="Q232" s="833"/>
      <c r="R232" s="833"/>
    </row>
    <row r="233" spans="1:18" ht="25.5" customHeight="1" x14ac:dyDescent="0.2">
      <c r="A233" s="18">
        <v>751</v>
      </c>
      <c r="B233" s="566" t="s">
        <v>507</v>
      </c>
      <c r="C233" s="567"/>
      <c r="D233" s="567"/>
      <c r="E233" s="567"/>
      <c r="F233" s="567"/>
      <c r="G233" s="567"/>
      <c r="H233" s="567"/>
      <c r="I233" s="567"/>
      <c r="J233" s="567"/>
      <c r="K233" s="568"/>
      <c r="L233" s="553">
        <f>L234-L206-L213-L216-L219-L220-L222-L230</f>
        <v>0</v>
      </c>
      <c r="M233" s="554"/>
      <c r="N233" s="569" t="str">
        <f>IF(L233&gt;0,"This should be a negative number"," ")</f>
        <v xml:space="preserve"> </v>
      </c>
      <c r="O233" s="570"/>
      <c r="P233" s="570"/>
      <c r="Q233" s="570"/>
      <c r="R233" s="571"/>
    </row>
    <row r="234" spans="1:18" s="14" customFormat="1" ht="25.5" customHeight="1" x14ac:dyDescent="0.2">
      <c r="A234" s="19">
        <v>760</v>
      </c>
      <c r="B234" s="443" t="s">
        <v>892</v>
      </c>
      <c r="C234" s="444"/>
      <c r="D234" s="444"/>
      <c r="E234" s="444"/>
      <c r="F234" s="444"/>
      <c r="G234" s="444"/>
      <c r="H234" s="444"/>
      <c r="I234" s="444"/>
      <c r="J234" s="444"/>
      <c r="K234" s="445"/>
      <c r="L234" s="788">
        <f>Code_8063</f>
        <v>0</v>
      </c>
      <c r="M234" s="789"/>
      <c r="N234" s="530" t="str">
        <f>IF(L234&gt;0,"This should be a negative number"," ")</f>
        <v xml:space="preserve"> </v>
      </c>
      <c r="O234" s="531"/>
      <c r="P234" s="531"/>
      <c r="Q234" s="531"/>
      <c r="R234" s="532"/>
    </row>
    <row r="235" spans="1:18" ht="25.5" customHeight="1" x14ac:dyDescent="0.2">
      <c r="A235" s="18">
        <v>7125</v>
      </c>
      <c r="B235" s="460" t="s">
        <v>508</v>
      </c>
      <c r="C235" s="449"/>
      <c r="D235" s="449"/>
      <c r="E235" s="449"/>
      <c r="F235" s="449"/>
      <c r="G235" s="449"/>
      <c r="H235" s="449"/>
      <c r="I235" s="450"/>
      <c r="J235" s="462">
        <f>L234-J236</f>
        <v>0</v>
      </c>
      <c r="K235" s="463"/>
      <c r="L235" s="545"/>
      <c r="M235" s="546"/>
    </row>
    <row r="236" spans="1:18" ht="25.5" customHeight="1" x14ac:dyDescent="0.2">
      <c r="A236" s="18">
        <v>7126</v>
      </c>
      <c r="B236" s="460" t="s">
        <v>509</v>
      </c>
      <c r="C236" s="449"/>
      <c r="D236" s="449"/>
      <c r="E236" s="449"/>
      <c r="F236" s="449"/>
      <c r="G236" s="449"/>
      <c r="H236" s="449"/>
      <c r="I236" s="450"/>
      <c r="J236" s="462">
        <f>L324+L341+L356+L370</f>
        <v>0</v>
      </c>
      <c r="K236" s="463"/>
      <c r="L236" s="547"/>
      <c r="M236" s="548"/>
    </row>
    <row r="237" spans="1:18" s="82" customFormat="1" ht="25.5" customHeight="1" x14ac:dyDescent="0.2">
      <c r="A237" s="43">
        <v>744</v>
      </c>
      <c r="B237" s="448" t="s">
        <v>1397</v>
      </c>
      <c r="C237" s="457"/>
      <c r="D237" s="457"/>
      <c r="E237" s="457"/>
      <c r="F237" s="457"/>
      <c r="G237" s="457"/>
      <c r="H237" s="457"/>
      <c r="I237" s="461"/>
      <c r="J237" s="462">
        <f>SUM(Code_7136,Code_7138)</f>
        <v>0</v>
      </c>
      <c r="K237" s="463"/>
      <c r="L237" s="547"/>
      <c r="M237" s="548"/>
      <c r="N237" s="533"/>
      <c r="O237" s="534"/>
      <c r="P237" s="534"/>
      <c r="Q237" s="534"/>
      <c r="R237" s="535"/>
    </row>
    <row r="238" spans="1:18" ht="25.5" customHeight="1" x14ac:dyDescent="0.2">
      <c r="A238" s="43">
        <v>743</v>
      </c>
      <c r="B238" s="448" t="s">
        <v>1398</v>
      </c>
      <c r="C238" s="457"/>
      <c r="D238" s="457"/>
      <c r="E238" s="457"/>
      <c r="F238" s="457"/>
      <c r="G238" s="457"/>
      <c r="H238" s="457"/>
      <c r="I238" s="461"/>
      <c r="J238" s="462">
        <f>SUM(Code_7139,Code_7141)</f>
        <v>0</v>
      </c>
      <c r="K238" s="463"/>
      <c r="L238" s="549"/>
      <c r="M238" s="550"/>
      <c r="N238" s="569"/>
      <c r="O238" s="570"/>
      <c r="P238" s="570"/>
      <c r="Q238" s="570"/>
      <c r="R238" s="571"/>
    </row>
    <row r="239" spans="1:18" ht="25.5" customHeight="1" x14ac:dyDescent="0.2">
      <c r="A239" s="684" t="s">
        <v>36946</v>
      </c>
      <c r="B239" s="488"/>
      <c r="C239" s="488"/>
      <c r="D239" s="488"/>
      <c r="E239" s="488"/>
      <c r="F239" s="488"/>
      <c r="G239" s="488"/>
      <c r="H239" s="488"/>
      <c r="I239" s="488"/>
      <c r="J239" s="488"/>
      <c r="K239" s="592"/>
      <c r="L239" s="689" t="s">
        <v>37562</v>
      </c>
      <c r="M239" s="690"/>
    </row>
    <row r="240" spans="1:18" ht="25.5" customHeight="1" x14ac:dyDescent="0.2">
      <c r="A240" s="18">
        <v>752</v>
      </c>
      <c r="B240" s="460" t="s">
        <v>442</v>
      </c>
      <c r="C240" s="449"/>
      <c r="D240" s="449"/>
      <c r="E240" s="449"/>
      <c r="F240" s="449"/>
      <c r="G240" s="449"/>
      <c r="H240" s="449"/>
      <c r="I240" s="449"/>
      <c r="J240" s="449"/>
      <c r="K240" s="450"/>
      <c r="L240" s="553" t="e">
        <f>ROUND((Code_0851/Code_0860)*Code_0760,0)</f>
        <v>#DIV/0!</v>
      </c>
      <c r="M240" s="554"/>
    </row>
    <row r="241" spans="1:13" ht="25.5" customHeight="1" x14ac:dyDescent="0.2">
      <c r="A241" s="18">
        <v>754</v>
      </c>
      <c r="B241" s="460" t="s">
        <v>443</v>
      </c>
      <c r="C241" s="449"/>
      <c r="D241" s="449"/>
      <c r="E241" s="449"/>
      <c r="F241" s="449"/>
      <c r="G241" s="449"/>
      <c r="H241" s="449"/>
      <c r="I241" s="449"/>
      <c r="J241" s="449"/>
      <c r="K241" s="450"/>
      <c r="L241" s="553" t="e">
        <f>ROUND((Code_0853/Code_0860)*Code_0760,0)</f>
        <v>#DIV/0!</v>
      </c>
      <c r="M241" s="554"/>
    </row>
    <row r="242" spans="1:13" ht="25.5" customHeight="1" x14ac:dyDescent="0.2">
      <c r="A242" s="18">
        <v>753</v>
      </c>
      <c r="B242" s="460" t="s">
        <v>36947</v>
      </c>
      <c r="C242" s="449"/>
      <c r="D242" s="449"/>
      <c r="E242" s="449"/>
      <c r="F242" s="449"/>
      <c r="G242" s="449"/>
      <c r="H242" s="449"/>
      <c r="I242" s="449"/>
      <c r="J242" s="449"/>
      <c r="K242" s="450"/>
      <c r="L242" s="818"/>
      <c r="M242" s="819"/>
    </row>
    <row r="243" spans="1:13" ht="25.5" customHeight="1" x14ac:dyDescent="0.2">
      <c r="A243" s="18">
        <v>755</v>
      </c>
      <c r="B243" s="460" t="s">
        <v>36945</v>
      </c>
      <c r="C243" s="449"/>
      <c r="D243" s="449"/>
      <c r="E243" s="449"/>
      <c r="F243" s="449"/>
      <c r="G243" s="449"/>
      <c r="H243" s="449"/>
      <c r="I243" s="449"/>
      <c r="J243" s="449"/>
      <c r="K243" s="450"/>
      <c r="L243" s="818"/>
      <c r="M243" s="819"/>
    </row>
    <row r="244" spans="1:13" ht="25.5" customHeight="1" x14ac:dyDescent="0.2">
      <c r="A244" s="14" t="str">
        <f>$A$33</f>
        <v xml:space="preserve"> </v>
      </c>
    </row>
    <row r="245" spans="1:13" ht="25.5" customHeight="1" x14ac:dyDescent="0.2">
      <c r="A245" s="488" t="s">
        <v>575</v>
      </c>
      <c r="B245" s="488"/>
      <c r="C245" s="488"/>
      <c r="D245" s="488"/>
      <c r="E245" s="488"/>
      <c r="F245" s="488"/>
      <c r="G245" s="488"/>
      <c r="H245" s="488"/>
      <c r="I245" s="488"/>
      <c r="J245" s="488"/>
      <c r="K245" s="592"/>
      <c r="L245" s="689" t="s">
        <v>37562</v>
      </c>
      <c r="M245" s="690"/>
    </row>
    <row r="246" spans="1:13" ht="25.5" customHeight="1" x14ac:dyDescent="0.2">
      <c r="A246" s="18">
        <v>601</v>
      </c>
      <c r="B246" s="460" t="s">
        <v>444</v>
      </c>
      <c r="C246" s="449"/>
      <c r="D246" s="449"/>
      <c r="E246" s="449"/>
      <c r="F246" s="449"/>
      <c r="G246" s="449"/>
      <c r="H246" s="449"/>
      <c r="I246" s="449"/>
      <c r="J246" s="449"/>
      <c r="K246" s="450"/>
      <c r="L246" s="818"/>
      <c r="M246" s="819"/>
    </row>
    <row r="247" spans="1:13" ht="25.5" customHeight="1" x14ac:dyDescent="0.2">
      <c r="A247" s="18">
        <v>602</v>
      </c>
      <c r="B247" s="460" t="s">
        <v>445</v>
      </c>
      <c r="C247" s="449"/>
      <c r="D247" s="449"/>
      <c r="E247" s="449"/>
      <c r="F247" s="449"/>
      <c r="G247" s="449"/>
      <c r="H247" s="449"/>
      <c r="I247" s="449"/>
      <c r="J247" s="449"/>
      <c r="K247" s="450"/>
      <c r="L247" s="818"/>
      <c r="M247" s="819"/>
    </row>
    <row r="248" spans="1:13" ht="25.5" customHeight="1" x14ac:dyDescent="0.2">
      <c r="A248" s="18">
        <v>604</v>
      </c>
      <c r="B248" s="460" t="s">
        <v>446</v>
      </c>
      <c r="C248" s="449"/>
      <c r="D248" s="449"/>
      <c r="E248" s="449"/>
      <c r="F248" s="449"/>
      <c r="G248" s="449"/>
      <c r="H248" s="449"/>
      <c r="I248" s="449"/>
      <c r="J248" s="449"/>
      <c r="K248" s="450"/>
      <c r="L248" s="818"/>
      <c r="M248" s="819"/>
    </row>
    <row r="249" spans="1:13" ht="25.5" customHeight="1" x14ac:dyDescent="0.2">
      <c r="A249" s="18">
        <v>608</v>
      </c>
      <c r="B249" s="460" t="s">
        <v>447</v>
      </c>
      <c r="C249" s="449"/>
      <c r="D249" s="449"/>
      <c r="E249" s="449"/>
      <c r="F249" s="449"/>
      <c r="G249" s="449"/>
      <c r="H249" s="449"/>
      <c r="I249" s="449"/>
      <c r="J249" s="449"/>
      <c r="K249" s="450"/>
      <c r="L249" s="818"/>
      <c r="M249" s="819"/>
    </row>
    <row r="250" spans="1:13" ht="25.5" customHeight="1" x14ac:dyDescent="0.2">
      <c r="A250" s="18">
        <v>615</v>
      </c>
      <c r="B250" s="460" t="s">
        <v>448</v>
      </c>
      <c r="C250" s="449"/>
      <c r="D250" s="449"/>
      <c r="E250" s="449"/>
      <c r="F250" s="449"/>
      <c r="G250" s="449"/>
      <c r="H250" s="449"/>
      <c r="I250" s="449"/>
      <c r="J250" s="449"/>
      <c r="K250" s="450"/>
      <c r="L250" s="818"/>
      <c r="M250" s="819"/>
    </row>
    <row r="251" spans="1:13" ht="25.5" customHeight="1" x14ac:dyDescent="0.2">
      <c r="A251" s="18">
        <v>616</v>
      </c>
      <c r="B251" s="460" t="s">
        <v>449</v>
      </c>
      <c r="C251" s="449"/>
      <c r="D251" s="449"/>
      <c r="E251" s="449"/>
      <c r="F251" s="449"/>
      <c r="G251" s="449"/>
      <c r="H251" s="449"/>
      <c r="I251" s="449"/>
      <c r="J251" s="449"/>
      <c r="K251" s="450"/>
      <c r="L251" s="818"/>
      <c r="M251" s="819"/>
    </row>
    <row r="252" spans="1:13" ht="25.5" customHeight="1" x14ac:dyDescent="0.2">
      <c r="A252" s="18">
        <v>618</v>
      </c>
      <c r="B252" s="460" t="s">
        <v>450</v>
      </c>
      <c r="C252" s="449"/>
      <c r="D252" s="449"/>
      <c r="E252" s="449"/>
      <c r="F252" s="449"/>
      <c r="G252" s="449"/>
      <c r="H252" s="449"/>
      <c r="I252" s="449"/>
      <c r="J252" s="449"/>
      <c r="K252" s="450"/>
      <c r="L252" s="818"/>
      <c r="M252" s="819"/>
    </row>
    <row r="253" spans="1:13" ht="25.5" customHeight="1" x14ac:dyDescent="0.2">
      <c r="A253" s="18">
        <v>625</v>
      </c>
      <c r="B253" s="460" t="s">
        <v>454</v>
      </c>
      <c r="C253" s="449"/>
      <c r="D253" s="449"/>
      <c r="E253" s="449"/>
      <c r="F253" s="449"/>
      <c r="G253" s="449"/>
      <c r="H253" s="449"/>
      <c r="I253" s="449"/>
      <c r="J253" s="449"/>
      <c r="K253" s="450"/>
      <c r="L253" s="818"/>
      <c r="M253" s="819"/>
    </row>
    <row r="254" spans="1:13" ht="25.5" customHeight="1" x14ac:dyDescent="0.2">
      <c r="A254" s="18">
        <v>622</v>
      </c>
      <c r="B254" s="460" t="s">
        <v>455</v>
      </c>
      <c r="C254" s="449"/>
      <c r="D254" s="449"/>
      <c r="E254" s="449"/>
      <c r="F254" s="449"/>
      <c r="G254" s="449"/>
      <c r="H254" s="449"/>
      <c r="I254" s="449"/>
      <c r="J254" s="449"/>
      <c r="K254" s="450"/>
      <c r="L254" s="818"/>
      <c r="M254" s="819"/>
    </row>
    <row r="255" spans="1:13" ht="25.5" customHeight="1" x14ac:dyDescent="0.2">
      <c r="A255" s="18">
        <v>623</v>
      </c>
      <c r="B255" s="460" t="s">
        <v>456</v>
      </c>
      <c r="C255" s="449"/>
      <c r="D255" s="449"/>
      <c r="E255" s="449"/>
      <c r="F255" s="449"/>
      <c r="G255" s="449"/>
      <c r="H255" s="449"/>
      <c r="I255" s="449"/>
      <c r="J255" s="449"/>
      <c r="K255" s="450"/>
      <c r="L255" s="818"/>
      <c r="M255" s="819"/>
    </row>
    <row r="256" spans="1:13" ht="25.5" customHeight="1" x14ac:dyDescent="0.2">
      <c r="A256" s="18">
        <v>619</v>
      </c>
      <c r="B256" s="460" t="s">
        <v>457</v>
      </c>
      <c r="C256" s="449"/>
      <c r="D256" s="449"/>
      <c r="E256" s="449"/>
      <c r="F256" s="449"/>
      <c r="G256" s="449"/>
      <c r="H256" s="449"/>
      <c r="I256" s="449"/>
      <c r="J256" s="449"/>
      <c r="K256" s="450"/>
      <c r="L256" s="553">
        <f>L257-SUM(L246:M252,L253:M255)</f>
        <v>0</v>
      </c>
      <c r="M256" s="554"/>
    </row>
    <row r="257" spans="1:18" ht="25.5" customHeight="1" x14ac:dyDescent="0.2">
      <c r="A257" s="19">
        <v>600</v>
      </c>
      <c r="B257" s="443" t="s">
        <v>458</v>
      </c>
      <c r="C257" s="444"/>
      <c r="D257" s="444"/>
      <c r="E257" s="444"/>
      <c r="F257" s="444"/>
      <c r="G257" s="444"/>
      <c r="H257" s="444"/>
      <c r="I257" s="444"/>
      <c r="J257" s="444"/>
      <c r="K257" s="445"/>
      <c r="L257" s="553">
        <f>L112</f>
        <v>0</v>
      </c>
      <c r="M257" s="554"/>
      <c r="N257" s="564" t="str">
        <f>IF(L257&lt;0,"This should be a positive number"," ")</f>
        <v xml:space="preserve"> </v>
      </c>
      <c r="O257" s="565"/>
      <c r="P257" s="565"/>
      <c r="Q257" s="565"/>
      <c r="R257" s="538"/>
    </row>
    <row r="258" spans="1:18" ht="25.5" customHeight="1" x14ac:dyDescent="0.2">
      <c r="A258" s="38"/>
    </row>
    <row r="259" spans="1:18" ht="25.5" customHeight="1" x14ac:dyDescent="0.2">
      <c r="A259" s="487" t="s">
        <v>459</v>
      </c>
      <c r="B259" s="487"/>
      <c r="C259" s="487"/>
      <c r="D259" s="487"/>
      <c r="E259" s="487"/>
      <c r="F259" s="487"/>
      <c r="G259" s="487"/>
      <c r="H259" s="487"/>
      <c r="I259" s="487"/>
      <c r="J259" s="487"/>
      <c r="K259" s="487"/>
      <c r="L259" s="487"/>
      <c r="M259" s="487"/>
    </row>
    <row r="260" spans="1:18" ht="25.5" customHeight="1" x14ac:dyDescent="0.2">
      <c r="A260" s="684" t="s">
        <v>1345</v>
      </c>
      <c r="B260" s="488"/>
      <c r="C260" s="488"/>
      <c r="D260" s="488"/>
      <c r="E260" s="488"/>
      <c r="F260" s="488"/>
      <c r="G260" s="488"/>
      <c r="H260" s="488"/>
      <c r="I260" s="488"/>
      <c r="J260" s="488"/>
      <c r="K260" s="592"/>
      <c r="L260" s="689" t="s">
        <v>37562</v>
      </c>
      <c r="M260" s="690"/>
    </row>
    <row r="261" spans="1:18" ht="25.5" customHeight="1" x14ac:dyDescent="0.2">
      <c r="A261" s="19">
        <v>7567</v>
      </c>
      <c r="B261" s="566" t="s">
        <v>893</v>
      </c>
      <c r="C261" s="567"/>
      <c r="D261" s="567"/>
      <c r="E261" s="567"/>
      <c r="F261" s="567"/>
      <c r="G261" s="567"/>
      <c r="H261" s="567"/>
      <c r="I261" s="567"/>
      <c r="J261" s="567"/>
      <c r="K261" s="568"/>
      <c r="L261" s="788">
        <f>J262+J263</f>
        <v>0</v>
      </c>
      <c r="M261" s="789"/>
      <c r="N261" s="569" t="str">
        <f>IF(L261&lt;&gt;Code_9999,"This should be different than Provision for Bad Debts"," ")</f>
        <v xml:space="preserve"> </v>
      </c>
      <c r="O261" s="570"/>
      <c r="P261" s="570"/>
      <c r="Q261" s="570"/>
      <c r="R261" s="571"/>
    </row>
    <row r="262" spans="1:18" ht="25.5" customHeight="1" x14ac:dyDescent="0.2">
      <c r="A262" s="18">
        <v>7568</v>
      </c>
      <c r="B262" s="460" t="s">
        <v>461</v>
      </c>
      <c r="C262" s="449"/>
      <c r="D262" s="449"/>
      <c r="E262" s="449"/>
      <c r="F262" s="449"/>
      <c r="G262" s="449"/>
      <c r="H262" s="449"/>
      <c r="I262" s="450"/>
      <c r="J262" s="818"/>
      <c r="K262" s="819"/>
      <c r="L262" s="699"/>
      <c r="M262" s="700"/>
    </row>
    <row r="263" spans="1:18" ht="25.5" customHeight="1" x14ac:dyDescent="0.2">
      <c r="A263" s="18">
        <v>7569</v>
      </c>
      <c r="B263" s="460" t="s">
        <v>462</v>
      </c>
      <c r="C263" s="449"/>
      <c r="D263" s="449"/>
      <c r="E263" s="449"/>
      <c r="F263" s="449"/>
      <c r="G263" s="449"/>
      <c r="H263" s="449"/>
      <c r="I263" s="450"/>
      <c r="J263" s="818"/>
      <c r="K263" s="819"/>
      <c r="L263" s="701"/>
      <c r="M263" s="702"/>
    </row>
    <row r="264" spans="1:18" ht="25.5" customHeight="1" x14ac:dyDescent="0.2">
      <c r="A264" s="14" t="str">
        <f>$A$33</f>
        <v xml:space="preserve"> </v>
      </c>
    </row>
    <row r="265" spans="1:18" ht="25.5" customHeight="1" x14ac:dyDescent="0.2">
      <c r="A265" s="487" t="s">
        <v>463</v>
      </c>
      <c r="B265" s="487"/>
      <c r="C265" s="487"/>
      <c r="D265" s="487"/>
      <c r="E265" s="487"/>
      <c r="F265" s="487"/>
      <c r="G265" s="487"/>
      <c r="H265" s="487"/>
      <c r="I265" s="487"/>
      <c r="J265" s="487"/>
      <c r="K265" s="487"/>
      <c r="L265" s="487"/>
      <c r="M265" s="487"/>
      <c r="R265" s="178"/>
    </row>
    <row r="266" spans="1:18" ht="25.5" customHeight="1" x14ac:dyDescent="0.2">
      <c r="A266" s="487" t="s">
        <v>347</v>
      </c>
      <c r="B266" s="487"/>
      <c r="C266" s="487"/>
      <c r="D266" s="487"/>
      <c r="E266" s="487"/>
      <c r="F266" s="487"/>
      <c r="G266" s="487"/>
      <c r="H266" s="487"/>
      <c r="I266" s="487"/>
      <c r="J266" s="487"/>
      <c r="K266" s="487"/>
      <c r="L266" s="487"/>
      <c r="M266" s="487"/>
      <c r="R266" s="178"/>
    </row>
    <row r="267" spans="1:18" ht="25.5" customHeight="1" x14ac:dyDescent="0.2">
      <c r="A267" s="684" t="s">
        <v>1346</v>
      </c>
      <c r="B267" s="488"/>
      <c r="C267" s="488"/>
      <c r="D267" s="488"/>
      <c r="E267" s="488"/>
      <c r="F267" s="488"/>
      <c r="G267" s="488"/>
      <c r="H267" s="488"/>
      <c r="I267" s="488"/>
      <c r="J267" s="488"/>
      <c r="K267" s="592"/>
      <c r="L267" s="689" t="s">
        <v>37562</v>
      </c>
      <c r="M267" s="690"/>
      <c r="N267" s="1087" t="s">
        <v>1235</v>
      </c>
      <c r="O267" s="1087"/>
      <c r="P267" s="1087"/>
      <c r="Q267" s="1087"/>
      <c r="R267" s="1086" t="s">
        <v>1122</v>
      </c>
    </row>
    <row r="268" spans="1:18" ht="25.5" customHeight="1" x14ac:dyDescent="0.2">
      <c r="A268" s="18">
        <v>632</v>
      </c>
      <c r="B268" s="460" t="s">
        <v>348</v>
      </c>
      <c r="C268" s="449"/>
      <c r="D268" s="449"/>
      <c r="E268" s="449"/>
      <c r="F268" s="449"/>
      <c r="G268" s="449"/>
      <c r="H268" s="449"/>
      <c r="I268" s="449"/>
      <c r="J268" s="449"/>
      <c r="K268" s="450"/>
      <c r="L268" s="842"/>
      <c r="M268" s="843"/>
      <c r="N268" s="790" t="str">
        <f>IF(OR(AND(ISBLANK(L573),S573&lt;50), AND(NOT(ISBLANK(L573)),L573&lt;50)),"Based on your hospital's licensed bed size, you are NOT required to complete the detail lines of Administrative Expenses.","")</f>
        <v/>
      </c>
      <c r="O268" s="1080"/>
      <c r="P268" s="1080"/>
      <c r="Q268" s="1080"/>
      <c r="R268" s="1086"/>
    </row>
    <row r="269" spans="1:18" ht="25.5" customHeight="1" x14ac:dyDescent="0.2">
      <c r="A269" s="18">
        <v>634</v>
      </c>
      <c r="B269" s="460" t="s">
        <v>349</v>
      </c>
      <c r="C269" s="449"/>
      <c r="D269" s="449"/>
      <c r="E269" s="449"/>
      <c r="F269" s="449"/>
      <c r="G269" s="449"/>
      <c r="H269" s="449"/>
      <c r="I269" s="449"/>
      <c r="J269" s="449"/>
      <c r="K269" s="450"/>
      <c r="L269" s="842"/>
      <c r="M269" s="843"/>
      <c r="N269" s="790"/>
      <c r="O269" s="1080"/>
      <c r="P269" s="1080"/>
      <c r="Q269" s="1080"/>
      <c r="R269" s="1086"/>
    </row>
    <row r="270" spans="1:18" ht="25.5" customHeight="1" x14ac:dyDescent="0.2">
      <c r="A270" s="18">
        <v>635</v>
      </c>
      <c r="B270" s="460" t="s">
        <v>350</v>
      </c>
      <c r="C270" s="449"/>
      <c r="D270" s="449"/>
      <c r="E270" s="449"/>
      <c r="F270" s="449"/>
      <c r="G270" s="449"/>
      <c r="H270" s="449"/>
      <c r="I270" s="449"/>
      <c r="J270" s="449"/>
      <c r="K270" s="450"/>
      <c r="L270" s="842"/>
      <c r="M270" s="843"/>
      <c r="N270" s="790"/>
      <c r="O270" s="1080"/>
      <c r="P270" s="1080"/>
      <c r="Q270" s="1080"/>
      <c r="R270" s="1086"/>
    </row>
    <row r="271" spans="1:18" ht="25.5" customHeight="1" x14ac:dyDescent="0.2">
      <c r="A271" s="18">
        <v>636</v>
      </c>
      <c r="B271" s="460" t="s">
        <v>351</v>
      </c>
      <c r="C271" s="449"/>
      <c r="D271" s="449"/>
      <c r="E271" s="449"/>
      <c r="F271" s="449"/>
      <c r="G271" s="449"/>
      <c r="H271" s="449"/>
      <c r="I271" s="449"/>
      <c r="J271" s="449"/>
      <c r="K271" s="450"/>
      <c r="L271" s="842"/>
      <c r="M271" s="843"/>
      <c r="N271" s="790"/>
      <c r="O271" s="1080"/>
      <c r="P271" s="1080"/>
      <c r="Q271" s="1080"/>
      <c r="R271" s="1086"/>
    </row>
    <row r="272" spans="1:18" ht="25.5" customHeight="1" x14ac:dyDescent="0.2">
      <c r="A272" s="18">
        <v>639</v>
      </c>
      <c r="B272" s="460" t="s">
        <v>352</v>
      </c>
      <c r="C272" s="449"/>
      <c r="D272" s="449"/>
      <c r="E272" s="449"/>
      <c r="F272" s="449"/>
      <c r="G272" s="449"/>
      <c r="H272" s="449"/>
      <c r="I272" s="449"/>
      <c r="J272" s="449"/>
      <c r="K272" s="450"/>
      <c r="L272" s="842"/>
      <c r="M272" s="843"/>
      <c r="N272" s="790"/>
      <c r="O272" s="1080"/>
      <c r="P272" s="1080"/>
      <c r="Q272" s="1080"/>
      <c r="R272" s="1086"/>
    </row>
    <row r="273" spans="1:18" ht="25.5" customHeight="1" x14ac:dyDescent="0.2">
      <c r="A273" s="18">
        <v>647</v>
      </c>
      <c r="B273" s="460" t="s">
        <v>353</v>
      </c>
      <c r="C273" s="449"/>
      <c r="D273" s="449"/>
      <c r="E273" s="449"/>
      <c r="F273" s="449"/>
      <c r="G273" s="449"/>
      <c r="H273" s="449"/>
      <c r="I273" s="449"/>
      <c r="J273" s="449"/>
      <c r="K273" s="450"/>
      <c r="L273" s="842"/>
      <c r="M273" s="843"/>
      <c r="N273" s="790"/>
      <c r="O273" s="1080"/>
      <c r="P273" s="1080"/>
      <c r="Q273" s="1080"/>
      <c r="R273" s="1086"/>
    </row>
    <row r="274" spans="1:18" ht="25.5" customHeight="1" x14ac:dyDescent="0.2">
      <c r="A274" s="18">
        <v>648</v>
      </c>
      <c r="B274" s="460" t="s">
        <v>354</v>
      </c>
      <c r="C274" s="449"/>
      <c r="D274" s="449"/>
      <c r="E274" s="449"/>
      <c r="F274" s="449"/>
      <c r="G274" s="449"/>
      <c r="H274" s="449"/>
      <c r="I274" s="449"/>
      <c r="J274" s="449"/>
      <c r="K274" s="450"/>
      <c r="L274" s="842"/>
      <c r="M274" s="843"/>
      <c r="N274" s="790"/>
      <c r="O274" s="1080"/>
      <c r="P274" s="1080"/>
      <c r="Q274" s="1080"/>
      <c r="R274" s="1086"/>
    </row>
    <row r="275" spans="1:18" ht="25.5" customHeight="1" x14ac:dyDescent="0.2">
      <c r="A275" s="18">
        <v>641</v>
      </c>
      <c r="B275" s="460" t="s">
        <v>355</v>
      </c>
      <c r="C275" s="449"/>
      <c r="D275" s="449"/>
      <c r="E275" s="449"/>
      <c r="F275" s="449"/>
      <c r="G275" s="449"/>
      <c r="H275" s="449"/>
      <c r="I275" s="449"/>
      <c r="J275" s="449"/>
      <c r="K275" s="450"/>
      <c r="L275" s="844">
        <f>IF(AND(ISBLANK(L268),ISBLANK(L269),ISBLANK(L270),ISBLANK(L271),ISBLANK(L272),ISBLANK(L273),ISBLANK(L274)),,L276-SUM(L268:M274))</f>
        <v>0</v>
      </c>
      <c r="M275" s="845"/>
      <c r="N275" s="790"/>
      <c r="O275" s="1080"/>
      <c r="P275" s="1080"/>
      <c r="Q275" s="1080"/>
      <c r="R275" s="1086"/>
    </row>
    <row r="276" spans="1:18" ht="25.5" customHeight="1" x14ac:dyDescent="0.2">
      <c r="A276" s="19">
        <v>630</v>
      </c>
      <c r="B276" s="829" t="s">
        <v>356</v>
      </c>
      <c r="C276" s="830"/>
      <c r="D276" s="830"/>
      <c r="E276" s="830"/>
      <c r="F276" s="830"/>
      <c r="G276" s="830"/>
      <c r="H276" s="830"/>
      <c r="I276" s="830"/>
      <c r="J276" s="830"/>
      <c r="K276" s="831"/>
      <c r="L276" s="551"/>
      <c r="M276" s="552"/>
      <c r="R276" s="1086"/>
    </row>
    <row r="277" spans="1:18" ht="25.5" customHeight="1" x14ac:dyDescent="0.2">
      <c r="A277" s="34"/>
      <c r="B277" s="39"/>
      <c r="C277" s="39"/>
      <c r="D277" s="39"/>
      <c r="E277" s="39"/>
      <c r="F277" s="39"/>
      <c r="G277" s="39"/>
      <c r="H277" s="39"/>
      <c r="I277" s="39"/>
      <c r="J277" s="39"/>
      <c r="K277" s="39"/>
      <c r="L277" s="214"/>
      <c r="M277" s="214"/>
      <c r="R277" s="1086"/>
    </row>
    <row r="278" spans="1:18" ht="25.5" customHeight="1" x14ac:dyDescent="0.2">
      <c r="A278" s="487" t="s">
        <v>463</v>
      </c>
      <c r="B278" s="487"/>
      <c r="C278" s="487"/>
      <c r="D278" s="487"/>
      <c r="E278" s="487"/>
      <c r="F278" s="487"/>
      <c r="G278" s="487"/>
      <c r="H278" s="487"/>
      <c r="I278" s="487"/>
      <c r="J278" s="487"/>
      <c r="K278" s="487"/>
      <c r="L278" s="487"/>
      <c r="M278" s="487"/>
      <c r="R278" s="1086"/>
    </row>
    <row r="279" spans="1:18" ht="25.5" customHeight="1" x14ac:dyDescent="0.2">
      <c r="A279" s="684" t="s">
        <v>1347</v>
      </c>
      <c r="B279" s="488"/>
      <c r="C279" s="488"/>
      <c r="D279" s="488"/>
      <c r="E279" s="488"/>
      <c r="F279" s="488"/>
      <c r="G279" s="488"/>
      <c r="H279" s="488"/>
      <c r="I279" s="488"/>
      <c r="J279" s="488"/>
      <c r="K279" s="592"/>
      <c r="L279" s="689" t="s">
        <v>37562</v>
      </c>
      <c r="M279" s="690"/>
      <c r="R279" s="1086"/>
    </row>
    <row r="280" spans="1:18" ht="25.5" customHeight="1" x14ac:dyDescent="0.2">
      <c r="A280" s="18">
        <v>637</v>
      </c>
      <c r="B280" s="566" t="s">
        <v>357</v>
      </c>
      <c r="C280" s="567"/>
      <c r="D280" s="567"/>
      <c r="E280" s="567"/>
      <c r="F280" s="567"/>
      <c r="G280" s="567"/>
      <c r="H280" s="567"/>
      <c r="I280" s="567"/>
      <c r="J280" s="567"/>
      <c r="K280" s="568"/>
      <c r="L280" s="818"/>
      <c r="M280" s="819"/>
      <c r="N280" s="536" t="str">
        <f>IF(ISBLANK(L280),"This item can not be left blank. Please review instructions.","")</f>
        <v>This item can not be left blank. Please review instructions.</v>
      </c>
      <c r="O280" s="537"/>
      <c r="P280" s="537"/>
      <c r="Q280" s="537"/>
      <c r="R280" s="538"/>
    </row>
    <row r="281" spans="1:18" ht="25.5" customHeight="1" x14ac:dyDescent="0.2">
      <c r="A281" s="38"/>
      <c r="N281" s="809" t="s">
        <v>1401</v>
      </c>
      <c r="O281" s="803"/>
      <c r="P281" s="803"/>
      <c r="Q281" s="803"/>
      <c r="R281" s="804"/>
    </row>
    <row r="282" spans="1:18" ht="25.5" customHeight="1" x14ac:dyDescent="0.2">
      <c r="A282" s="487" t="s">
        <v>463</v>
      </c>
      <c r="B282" s="487"/>
      <c r="C282" s="487"/>
      <c r="D282" s="487"/>
      <c r="E282" s="487"/>
      <c r="F282" s="487"/>
      <c r="G282" s="487"/>
      <c r="H282" s="487"/>
      <c r="I282" s="487"/>
      <c r="J282" s="487"/>
      <c r="K282" s="487"/>
      <c r="L282" s="487"/>
      <c r="M282" s="487"/>
      <c r="N282" s="794"/>
      <c r="O282" s="538"/>
      <c r="P282" s="538"/>
      <c r="Q282" s="538"/>
      <c r="R282" s="879"/>
    </row>
    <row r="283" spans="1:18" ht="25.5" customHeight="1" x14ac:dyDescent="0.2">
      <c r="A283" s="684" t="s">
        <v>1348</v>
      </c>
      <c r="B283" s="488"/>
      <c r="C283" s="488"/>
      <c r="D283" s="488"/>
      <c r="E283" s="488"/>
      <c r="F283" s="488"/>
      <c r="G283" s="488"/>
      <c r="H283" s="488"/>
      <c r="I283" s="488"/>
      <c r="J283" s="488"/>
      <c r="K283" s="592"/>
      <c r="L283" s="689" t="s">
        <v>37562</v>
      </c>
      <c r="M283" s="690"/>
      <c r="N283" s="805"/>
      <c r="O283" s="806"/>
      <c r="P283" s="806"/>
      <c r="Q283" s="806"/>
      <c r="R283" s="807"/>
    </row>
    <row r="284" spans="1:18" ht="25.5" customHeight="1" x14ac:dyDescent="0.2">
      <c r="A284" s="18">
        <v>650</v>
      </c>
      <c r="B284" s="566" t="s">
        <v>358</v>
      </c>
      <c r="C284" s="567"/>
      <c r="D284" s="567"/>
      <c r="E284" s="567"/>
      <c r="F284" s="567"/>
      <c r="G284" s="567"/>
      <c r="H284" s="567"/>
      <c r="I284" s="567"/>
      <c r="J284" s="567"/>
      <c r="K284" s="568"/>
      <c r="L284" s="818"/>
      <c r="M284" s="819"/>
      <c r="N284" s="536" t="str">
        <f>IF(ISBLANK(L284),"This item can not be left blank. Please review instructions.","")</f>
        <v>This item can not be left blank. Please review instructions.</v>
      </c>
      <c r="O284" s="537"/>
      <c r="P284" s="537"/>
      <c r="Q284" s="537"/>
      <c r="R284" s="538"/>
    </row>
    <row r="285" spans="1:18" ht="25.5" customHeight="1" x14ac:dyDescent="0.2">
      <c r="A285" s="18">
        <v>655</v>
      </c>
      <c r="B285" s="566" t="s">
        <v>359</v>
      </c>
      <c r="C285" s="567"/>
      <c r="D285" s="567"/>
      <c r="E285" s="567"/>
      <c r="F285" s="567"/>
      <c r="G285" s="567"/>
      <c r="H285" s="567"/>
      <c r="I285" s="567"/>
      <c r="J285" s="567"/>
      <c r="K285" s="568"/>
      <c r="L285" s="818"/>
      <c r="M285" s="819"/>
      <c r="N285" s="536" t="str">
        <f>IF(ISBLANK(L285),"This item can not be left blank. Please review instructions.","")</f>
        <v>This item can not be left blank. Please review instructions.</v>
      </c>
      <c r="O285" s="537"/>
      <c r="P285" s="537"/>
      <c r="Q285" s="537"/>
      <c r="R285" s="538"/>
    </row>
    <row r="286" spans="1:18" ht="25.5" customHeight="1" x14ac:dyDescent="0.2">
      <c r="A286" s="14" t="str">
        <f>$A$33</f>
        <v xml:space="preserve"> </v>
      </c>
    </row>
    <row r="287" spans="1:18" ht="25.5" customHeight="1" x14ac:dyDescent="0.2">
      <c r="A287" s="860" t="s">
        <v>360</v>
      </c>
      <c r="B287" s="860"/>
      <c r="C287" s="860"/>
      <c r="D287" s="860"/>
      <c r="E287" s="860"/>
      <c r="F287" s="860"/>
      <c r="G287" s="860"/>
      <c r="H287" s="860"/>
      <c r="I287" s="860"/>
      <c r="J287" s="860"/>
      <c r="K287" s="860"/>
      <c r="L287" s="860"/>
      <c r="M287" s="860"/>
    </row>
    <row r="288" spans="1:18" ht="25.5" customHeight="1" x14ac:dyDescent="0.2">
      <c r="A288" s="684" t="s">
        <v>1349</v>
      </c>
      <c r="B288" s="684"/>
      <c r="C288" s="684"/>
      <c r="D288" s="684"/>
      <c r="E288" s="684"/>
      <c r="F288" s="684"/>
      <c r="G288" s="684"/>
      <c r="H288" s="684"/>
      <c r="I288" s="684"/>
      <c r="J288" s="684"/>
      <c r="K288" s="684"/>
      <c r="L288" s="689" t="s">
        <v>37562</v>
      </c>
      <c r="M288" s="690"/>
    </row>
    <row r="289" spans="1:18" ht="25.5" customHeight="1" x14ac:dyDescent="0.2">
      <c r="A289" s="40"/>
      <c r="B289" s="40"/>
      <c r="C289" s="40"/>
      <c r="D289" s="40"/>
      <c r="E289" s="40"/>
      <c r="F289" s="40"/>
      <c r="G289" s="40"/>
      <c r="H289" s="489" t="s">
        <v>361</v>
      </c>
      <c r="I289" s="489"/>
      <c r="J289" s="489"/>
      <c r="K289" s="489" t="s">
        <v>362</v>
      </c>
      <c r="L289" s="489"/>
      <c r="M289" s="489"/>
    </row>
    <row r="290" spans="1:18" ht="25.5" customHeight="1" x14ac:dyDescent="0.2">
      <c r="A290" s="179"/>
      <c r="B290" s="861" t="s">
        <v>38085</v>
      </c>
      <c r="C290" s="862"/>
      <c r="D290" s="862"/>
      <c r="E290" s="862"/>
      <c r="F290" s="862"/>
      <c r="G290" s="863"/>
      <c r="H290" s="41">
        <v>7310</v>
      </c>
      <c r="I290" s="854" t="e">
        <f>ROUND((Code_0600/(Code_0740+Code_0770))*(-1*(Code_0762)),0)</f>
        <v>#DIV/0!</v>
      </c>
      <c r="J290" s="553"/>
      <c r="K290" s="864"/>
      <c r="L290" s="865"/>
      <c r="M290" s="865"/>
      <c r="N290" s="868" t="s">
        <v>1166</v>
      </c>
      <c r="O290" s="869"/>
      <c r="P290" s="869"/>
      <c r="Q290" s="869"/>
      <c r="R290" s="870"/>
    </row>
    <row r="291" spans="1:18" ht="25.5" customHeight="1" x14ac:dyDescent="0.2">
      <c r="A291" s="866"/>
      <c r="B291" s="792" t="s">
        <v>1740</v>
      </c>
      <c r="C291" s="792"/>
      <c r="D291" s="792"/>
      <c r="E291" s="792"/>
      <c r="F291" s="792"/>
      <c r="G291" s="849"/>
      <c r="H291" s="852">
        <v>7577</v>
      </c>
      <c r="I291" s="854" t="e">
        <f>IF(ROUND((Code_7253+Code_7256)*(Code_0600/(Code_0740+Code_0770))-(Code_7253+Code_7256+Code_7263+Code_7266),0)&gt;0,ROUND((Code_7253+Code_7256)*(Code_0600/(Code_0740+Code_0770))-(Code_7253+Code_7256+Code_7263+Code_7266),0),0)</f>
        <v>#DIV/0!</v>
      </c>
      <c r="J291" s="553"/>
      <c r="K291" s="865"/>
      <c r="L291" s="865"/>
      <c r="M291" s="865"/>
      <c r="N291" s="871"/>
      <c r="O291" s="872"/>
      <c r="P291" s="872"/>
      <c r="Q291" s="872"/>
      <c r="R291" s="873"/>
    </row>
    <row r="292" spans="1:18" ht="25.5" customHeight="1" x14ac:dyDescent="0.2">
      <c r="A292" s="867"/>
      <c r="B292" s="850"/>
      <c r="C292" s="850"/>
      <c r="D292" s="850"/>
      <c r="E292" s="850"/>
      <c r="F292" s="850"/>
      <c r="G292" s="851"/>
      <c r="H292" s="853"/>
      <c r="I292" s="855"/>
      <c r="J292" s="856"/>
      <c r="K292" s="865"/>
      <c r="L292" s="865"/>
      <c r="M292" s="865"/>
      <c r="N292" s="871"/>
      <c r="O292" s="872"/>
      <c r="P292" s="872"/>
      <c r="Q292" s="872"/>
      <c r="R292" s="873"/>
    </row>
    <row r="293" spans="1:18" ht="25.5" customHeight="1" x14ac:dyDescent="0.2">
      <c r="A293" s="179"/>
      <c r="B293" s="714" t="s">
        <v>363</v>
      </c>
      <c r="C293" s="838"/>
      <c r="D293" s="838"/>
      <c r="E293" s="838"/>
      <c r="F293" s="838"/>
      <c r="G293" s="839"/>
      <c r="H293" s="41">
        <v>7578</v>
      </c>
      <c r="I293" s="848"/>
      <c r="J293" s="848"/>
      <c r="K293" s="41">
        <v>7586</v>
      </c>
      <c r="L293" s="877"/>
      <c r="M293" s="877"/>
      <c r="N293" s="871"/>
      <c r="O293" s="872"/>
      <c r="P293" s="872"/>
      <c r="Q293" s="872"/>
      <c r="R293" s="873"/>
    </row>
    <row r="294" spans="1:18" ht="25.5" customHeight="1" x14ac:dyDescent="0.2">
      <c r="A294" s="179"/>
      <c r="B294" s="714" t="s">
        <v>364</v>
      </c>
      <c r="C294" s="838"/>
      <c r="D294" s="838"/>
      <c r="E294" s="838"/>
      <c r="F294" s="838"/>
      <c r="G294" s="839"/>
      <c r="H294" s="41">
        <v>7579</v>
      </c>
      <c r="I294" s="878"/>
      <c r="J294" s="878"/>
      <c r="K294" s="41">
        <v>7587</v>
      </c>
      <c r="L294" s="848"/>
      <c r="M294" s="848"/>
      <c r="N294" s="871"/>
      <c r="O294" s="872"/>
      <c r="P294" s="872"/>
      <c r="Q294" s="872"/>
      <c r="R294" s="873"/>
    </row>
    <row r="295" spans="1:18" ht="25.5" customHeight="1" x14ac:dyDescent="0.2">
      <c r="A295" s="179"/>
      <c r="B295" s="714" t="s">
        <v>365</v>
      </c>
      <c r="C295" s="838"/>
      <c r="D295" s="838"/>
      <c r="E295" s="838"/>
      <c r="F295" s="838"/>
      <c r="G295" s="839"/>
      <c r="H295" s="41">
        <v>7580</v>
      </c>
      <c r="I295" s="848"/>
      <c r="J295" s="848"/>
      <c r="K295" s="41">
        <v>7588</v>
      </c>
      <c r="L295" s="848"/>
      <c r="M295" s="848"/>
      <c r="N295" s="871"/>
      <c r="O295" s="872"/>
      <c r="P295" s="872"/>
      <c r="Q295" s="872"/>
      <c r="R295" s="873"/>
    </row>
    <row r="296" spans="1:18" ht="25.5" customHeight="1" x14ac:dyDescent="0.2">
      <c r="A296" s="179"/>
      <c r="B296" s="714" t="s">
        <v>366</v>
      </c>
      <c r="C296" s="838"/>
      <c r="D296" s="838"/>
      <c r="E296" s="838"/>
      <c r="F296" s="838"/>
      <c r="G296" s="839"/>
      <c r="H296" s="41">
        <v>7581</v>
      </c>
      <c r="I296" s="848"/>
      <c r="J296" s="848"/>
      <c r="K296" s="41">
        <v>7589</v>
      </c>
      <c r="L296" s="848"/>
      <c r="M296" s="848"/>
      <c r="N296" s="871"/>
      <c r="O296" s="872"/>
      <c r="P296" s="872"/>
      <c r="Q296" s="872"/>
      <c r="R296" s="873"/>
    </row>
    <row r="297" spans="1:18" ht="25.5" customHeight="1" x14ac:dyDescent="0.2">
      <c r="A297" s="179"/>
      <c r="B297" s="714" t="s">
        <v>367</v>
      </c>
      <c r="C297" s="838"/>
      <c r="D297" s="838"/>
      <c r="E297" s="838"/>
      <c r="F297" s="838"/>
      <c r="G297" s="839"/>
      <c r="H297" s="41">
        <v>7582</v>
      </c>
      <c r="I297" s="848"/>
      <c r="J297" s="848"/>
      <c r="K297" s="41">
        <v>7590</v>
      </c>
      <c r="L297" s="848"/>
      <c r="M297" s="848"/>
      <c r="N297" s="871"/>
      <c r="O297" s="872"/>
      <c r="P297" s="872"/>
      <c r="Q297" s="872"/>
      <c r="R297" s="873"/>
    </row>
    <row r="298" spans="1:18" ht="25.5" customHeight="1" x14ac:dyDescent="0.2">
      <c r="A298" s="179"/>
      <c r="B298" s="714" t="s">
        <v>368</v>
      </c>
      <c r="C298" s="838"/>
      <c r="D298" s="838"/>
      <c r="E298" s="838"/>
      <c r="F298" s="838"/>
      <c r="G298" s="839"/>
      <c r="H298" s="41">
        <v>7583</v>
      </c>
      <c r="I298" s="848"/>
      <c r="J298" s="848"/>
      <c r="K298" s="41">
        <v>7591</v>
      </c>
      <c r="L298" s="848"/>
      <c r="M298" s="848"/>
      <c r="N298" s="871"/>
      <c r="O298" s="872"/>
      <c r="P298" s="872"/>
      <c r="Q298" s="872"/>
      <c r="R298" s="873"/>
    </row>
    <row r="299" spans="1:18" ht="25.5" customHeight="1" x14ac:dyDescent="0.2">
      <c r="A299" s="179"/>
      <c r="B299" s="714" t="s">
        <v>369</v>
      </c>
      <c r="C299" s="838"/>
      <c r="D299" s="838"/>
      <c r="E299" s="838"/>
      <c r="F299" s="838"/>
      <c r="G299" s="839"/>
      <c r="H299" s="41">
        <v>7584</v>
      </c>
      <c r="I299" s="848"/>
      <c r="J299" s="848"/>
      <c r="K299" s="41">
        <v>7592</v>
      </c>
      <c r="L299" s="848"/>
      <c r="M299" s="848"/>
      <c r="N299" s="871"/>
      <c r="O299" s="872"/>
      <c r="P299" s="872"/>
      <c r="Q299" s="872"/>
      <c r="R299" s="873"/>
    </row>
    <row r="300" spans="1:18" ht="25.5" customHeight="1" x14ac:dyDescent="0.2">
      <c r="A300" s="180"/>
      <c r="B300" s="674" t="s">
        <v>370</v>
      </c>
      <c r="C300" s="857"/>
      <c r="D300" s="857"/>
      <c r="E300" s="857"/>
      <c r="F300" s="857"/>
      <c r="G300" s="858"/>
      <c r="H300" s="42">
        <v>7585</v>
      </c>
      <c r="I300" s="859" t="e">
        <f>SUM(I290:J299)</f>
        <v>#DIV/0!</v>
      </c>
      <c r="J300" s="859"/>
      <c r="K300" s="42">
        <v>7593</v>
      </c>
      <c r="L300" s="859">
        <f>SUM(L293:M299)</f>
        <v>0</v>
      </c>
      <c r="M300" s="859"/>
      <c r="N300" s="874"/>
      <c r="O300" s="875"/>
      <c r="P300" s="875"/>
      <c r="Q300" s="875"/>
      <c r="R300" s="876"/>
    </row>
    <row r="301" spans="1:18" ht="25.5" customHeight="1" x14ac:dyDescent="0.2">
      <c r="A301" s="38"/>
    </row>
    <row r="302" spans="1:18" ht="25.5" customHeight="1" x14ac:dyDescent="0.2">
      <c r="A302" s="860" t="s">
        <v>371</v>
      </c>
      <c r="B302" s="860"/>
      <c r="C302" s="860"/>
      <c r="D302" s="860"/>
      <c r="E302" s="860"/>
      <c r="F302" s="860"/>
      <c r="G302" s="860"/>
      <c r="H302" s="860"/>
      <c r="I302" s="860"/>
      <c r="J302" s="860"/>
      <c r="K302" s="860"/>
      <c r="L302" s="860"/>
      <c r="M302" s="860"/>
    </row>
    <row r="303" spans="1:18" ht="25.5" customHeight="1" x14ac:dyDescent="0.2">
      <c r="A303" s="684" t="s">
        <v>1350</v>
      </c>
      <c r="B303" s="684"/>
      <c r="C303" s="684"/>
      <c r="D303" s="684"/>
      <c r="E303" s="684"/>
      <c r="F303" s="684"/>
      <c r="G303" s="684"/>
      <c r="H303" s="684"/>
      <c r="I303" s="684"/>
      <c r="J303" s="684"/>
      <c r="K303" s="684"/>
      <c r="L303" s="689" t="s">
        <v>37562</v>
      </c>
      <c r="M303" s="690"/>
      <c r="N303" s="802" t="s">
        <v>372</v>
      </c>
      <c r="O303" s="803"/>
      <c r="P303" s="803"/>
      <c r="Q303" s="803"/>
      <c r="R303" s="804"/>
    </row>
    <row r="304" spans="1:18" ht="25.5" customHeight="1" x14ac:dyDescent="0.2">
      <c r="A304" s="906"/>
      <c r="B304" s="906"/>
      <c r="C304" s="906"/>
      <c r="D304" s="906"/>
      <c r="E304" s="906"/>
      <c r="F304" s="906"/>
      <c r="G304" s="906"/>
      <c r="H304" s="489" t="s">
        <v>373</v>
      </c>
      <c r="I304" s="489"/>
      <c r="J304" s="489"/>
      <c r="K304" s="489" t="s">
        <v>374</v>
      </c>
      <c r="L304" s="489"/>
      <c r="M304" s="489"/>
      <c r="N304" s="805"/>
      <c r="O304" s="806"/>
      <c r="P304" s="806"/>
      <c r="Q304" s="806"/>
      <c r="R304" s="807"/>
    </row>
    <row r="305" spans="1:18" ht="25.5" customHeight="1" x14ac:dyDescent="0.2">
      <c r="A305" s="174"/>
      <c r="B305" s="907" t="s">
        <v>375</v>
      </c>
      <c r="C305" s="891"/>
      <c r="D305" s="891"/>
      <c r="E305" s="891"/>
      <c r="F305" s="891"/>
      <c r="G305" s="892"/>
      <c r="H305" s="41">
        <v>7050</v>
      </c>
      <c r="I305" s="908"/>
      <c r="J305" s="908"/>
      <c r="K305" s="41">
        <v>7051</v>
      </c>
      <c r="L305" s="878"/>
      <c r="M305" s="878"/>
      <c r="N305" s="569" t="str">
        <f>IF(L305&lt;0,"This should be a positive number"," ")</f>
        <v xml:space="preserve"> </v>
      </c>
      <c r="O305" s="570"/>
      <c r="P305" s="570"/>
      <c r="Q305" s="570"/>
      <c r="R305" s="571"/>
    </row>
    <row r="306" spans="1:18" ht="25.5" customHeight="1" x14ac:dyDescent="0.2">
      <c r="A306" s="174"/>
      <c r="B306" s="907" t="s">
        <v>376</v>
      </c>
      <c r="C306" s="891"/>
      <c r="D306" s="891"/>
      <c r="E306" s="891"/>
      <c r="F306" s="891"/>
      <c r="G306" s="892"/>
      <c r="H306" s="41">
        <v>7052</v>
      </c>
      <c r="I306" s="908"/>
      <c r="J306" s="908"/>
      <c r="K306" s="41">
        <v>7053</v>
      </c>
      <c r="L306" s="848"/>
      <c r="M306" s="848"/>
      <c r="N306" s="569" t="str">
        <f>IF(L306&lt;0,"This should be a positive number"," ")</f>
        <v xml:space="preserve"> </v>
      </c>
      <c r="O306" s="570"/>
      <c r="P306" s="570"/>
      <c r="Q306" s="570"/>
      <c r="R306" s="571"/>
    </row>
    <row r="307" spans="1:18" ht="25.5" customHeight="1" x14ac:dyDescent="0.2">
      <c r="A307" s="174"/>
      <c r="B307" s="907" t="s">
        <v>789</v>
      </c>
      <c r="C307" s="891"/>
      <c r="D307" s="891"/>
      <c r="E307" s="891"/>
      <c r="F307" s="891"/>
      <c r="G307" s="892"/>
      <c r="H307" s="41">
        <v>7054</v>
      </c>
      <c r="I307" s="910">
        <f>I308-(I305+I306)</f>
        <v>0</v>
      </c>
      <c r="J307" s="910"/>
      <c r="K307" s="41">
        <v>7055</v>
      </c>
      <c r="L307" s="854">
        <f>L308-(L305+L306)</f>
        <v>0</v>
      </c>
      <c r="M307" s="854"/>
    </row>
    <row r="308" spans="1:18" ht="25.5" customHeight="1" x14ac:dyDescent="0.2">
      <c r="A308" s="175"/>
      <c r="B308" s="911" t="s">
        <v>790</v>
      </c>
      <c r="C308" s="912"/>
      <c r="D308" s="912"/>
      <c r="E308" s="912"/>
      <c r="F308" s="912"/>
      <c r="G308" s="913"/>
      <c r="H308" s="42">
        <v>7056</v>
      </c>
      <c r="I308" s="914"/>
      <c r="J308" s="914"/>
      <c r="K308" s="42">
        <v>7057</v>
      </c>
      <c r="L308" s="915">
        <f>ABS(Code_0762)</f>
        <v>0</v>
      </c>
      <c r="M308" s="859"/>
    </row>
    <row r="309" spans="1:18" ht="25.5" customHeight="1" x14ac:dyDescent="0.2">
      <c r="A309" s="41">
        <v>7576</v>
      </c>
      <c r="B309" s="916" t="s">
        <v>791</v>
      </c>
      <c r="C309" s="916"/>
      <c r="D309" s="916"/>
      <c r="E309" s="916"/>
      <c r="F309" s="916"/>
      <c r="G309" s="916"/>
      <c r="H309" s="916"/>
      <c r="I309" s="916"/>
      <c r="J309" s="916"/>
      <c r="K309" s="916"/>
      <c r="L309" s="886"/>
      <c r="M309" s="887"/>
    </row>
    <row r="310" spans="1:18" ht="25.5" customHeight="1" x14ac:dyDescent="0.2">
      <c r="A310" s="917" t="s">
        <v>792</v>
      </c>
      <c r="B310" s="486" t="s">
        <v>36944</v>
      </c>
      <c r="C310" s="919"/>
      <c r="D310" s="919"/>
      <c r="E310" s="919"/>
      <c r="F310" s="919"/>
      <c r="G310" s="919"/>
      <c r="H310" s="919"/>
      <c r="I310" s="919"/>
      <c r="J310" s="919"/>
      <c r="K310" s="919"/>
      <c r="L310" s="31" t="s">
        <v>91</v>
      </c>
      <c r="M310" s="31" t="s">
        <v>92</v>
      </c>
    </row>
    <row r="311" spans="1:18" ht="25.5" customHeight="1" x14ac:dyDescent="0.2">
      <c r="A311" s="918"/>
      <c r="B311" s="919"/>
      <c r="C311" s="919"/>
      <c r="D311" s="919"/>
      <c r="E311" s="919"/>
      <c r="F311" s="919"/>
      <c r="G311" s="919"/>
      <c r="H311" s="919"/>
      <c r="I311" s="919"/>
      <c r="J311" s="919"/>
      <c r="K311" s="919"/>
      <c r="L311" s="371"/>
      <c r="M311" s="371"/>
      <c r="N311" s="536" t="str">
        <f>IF(COUNTBLANK(L311:M311)=2,"This item can not be left blank.",IF(COUNTBLANK(L311:M311)&lt;&gt;1,"Please VERIFY response",""))</f>
        <v>This item can not be left blank.</v>
      </c>
      <c r="O311" s="537"/>
      <c r="P311" s="537"/>
      <c r="Q311" s="537"/>
      <c r="R311" s="537"/>
    </row>
    <row r="312" spans="1:18" ht="25.5" customHeight="1" x14ac:dyDescent="0.2">
      <c r="A312" s="14" t="str">
        <f>$A$33</f>
        <v xml:space="preserve"> </v>
      </c>
    </row>
    <row r="313" spans="1:18" ht="25.5" customHeight="1" x14ac:dyDescent="0.2">
      <c r="A313" s="909" t="s">
        <v>1355</v>
      </c>
      <c r="B313" s="487"/>
      <c r="C313" s="487"/>
      <c r="D313" s="487"/>
      <c r="E313" s="487"/>
      <c r="F313" s="487"/>
      <c r="G313" s="487"/>
      <c r="H313" s="487"/>
      <c r="I313" s="487"/>
      <c r="J313" s="487"/>
      <c r="K313" s="487"/>
      <c r="L313" s="487"/>
      <c r="M313" s="487"/>
    </row>
    <row r="314" spans="1:18" ht="25.5" customHeight="1" x14ac:dyDescent="0.2">
      <c r="A314" s="17"/>
      <c r="B314" s="17"/>
      <c r="C314" s="17"/>
      <c r="D314" s="17"/>
      <c r="E314" s="17"/>
      <c r="F314" s="17"/>
      <c r="G314" s="17"/>
      <c r="H314" s="17"/>
      <c r="I314" s="17"/>
      <c r="J314" s="17"/>
      <c r="K314" s="17"/>
      <c r="L314" s="17"/>
      <c r="M314" s="17"/>
    </row>
    <row r="315" spans="1:18" ht="25.5" customHeight="1" x14ac:dyDescent="0.2">
      <c r="A315" s="860" t="s">
        <v>1359</v>
      </c>
      <c r="B315" s="538"/>
      <c r="C315" s="538"/>
      <c r="D315" s="538"/>
      <c r="E315" s="538"/>
      <c r="F315" s="538"/>
      <c r="G315" s="538"/>
      <c r="H315" s="538"/>
      <c r="I315" s="538"/>
      <c r="J315" s="538"/>
      <c r="K315" s="538"/>
      <c r="L315" s="538"/>
      <c r="M315" s="538"/>
    </row>
    <row r="316" spans="1:18" ht="25.5" customHeight="1" x14ac:dyDescent="0.2">
      <c r="A316" s="538"/>
      <c r="B316" s="538"/>
      <c r="C316" s="538"/>
      <c r="D316" s="538"/>
      <c r="E316" s="538"/>
      <c r="F316" s="538"/>
      <c r="G316" s="538"/>
      <c r="H316" s="538"/>
      <c r="I316" s="538"/>
      <c r="J316" s="538"/>
      <c r="K316" s="538"/>
      <c r="L316" s="538"/>
      <c r="M316" s="538"/>
    </row>
    <row r="317" spans="1:18" ht="25.5" customHeight="1" x14ac:dyDescent="0.2">
      <c r="A317" s="524"/>
      <c r="B317" s="524"/>
      <c r="C317" s="524"/>
      <c r="D317" s="524"/>
      <c r="E317" s="524"/>
      <c r="F317" s="524"/>
      <c r="G317" s="524"/>
      <c r="H317" s="524"/>
      <c r="I317" s="524"/>
      <c r="J317" s="524"/>
      <c r="K317" s="524"/>
      <c r="L317" s="524"/>
      <c r="M317" s="524"/>
    </row>
    <row r="318" spans="1:18" ht="25.5" customHeight="1" x14ac:dyDescent="0.2">
      <c r="A318" s="684" t="s">
        <v>1351</v>
      </c>
      <c r="B318" s="488"/>
      <c r="C318" s="488"/>
      <c r="D318" s="488"/>
      <c r="E318" s="488"/>
      <c r="F318" s="488"/>
      <c r="G318" s="488"/>
      <c r="H318" s="488"/>
      <c r="I318" s="488"/>
      <c r="J318" s="488"/>
      <c r="K318" s="592"/>
      <c r="L318" s="689" t="s">
        <v>37562</v>
      </c>
      <c r="M318" s="690"/>
    </row>
    <row r="319" spans="1:18" ht="25.5" customHeight="1" x14ac:dyDescent="0.2">
      <c r="A319" s="18">
        <v>7117</v>
      </c>
      <c r="B319" s="460" t="s">
        <v>793</v>
      </c>
      <c r="C319" s="449"/>
      <c r="D319" s="449"/>
      <c r="E319" s="449"/>
      <c r="F319" s="449"/>
      <c r="G319" s="449"/>
      <c r="H319" s="449"/>
      <c r="I319" s="450"/>
      <c r="J319" s="886"/>
      <c r="K319" s="887"/>
      <c r="L319" s="699"/>
      <c r="M319" s="700"/>
      <c r="N319" s="895" t="s">
        <v>794</v>
      </c>
      <c r="O319" s="896"/>
      <c r="P319" s="896"/>
      <c r="Q319" s="896"/>
      <c r="R319" s="897"/>
    </row>
    <row r="320" spans="1:18" ht="25.5" customHeight="1" x14ac:dyDescent="0.2">
      <c r="A320" s="18">
        <v>7118</v>
      </c>
      <c r="B320" s="460" t="s">
        <v>795</v>
      </c>
      <c r="C320" s="449"/>
      <c r="D320" s="449"/>
      <c r="E320" s="449"/>
      <c r="F320" s="449"/>
      <c r="G320" s="449"/>
      <c r="H320" s="449"/>
      <c r="I320" s="450"/>
      <c r="J320" s="786">
        <f>Code_5501-Code_7117</f>
        <v>0</v>
      </c>
      <c r="K320" s="787"/>
      <c r="L320" s="701"/>
      <c r="M320" s="702"/>
      <c r="N320" s="898"/>
      <c r="O320" s="899"/>
      <c r="P320" s="899"/>
      <c r="Q320" s="899"/>
      <c r="R320" s="900"/>
    </row>
    <row r="321" spans="1:18" ht="25.5" customHeight="1" x14ac:dyDescent="0.2">
      <c r="A321" s="19">
        <v>5501</v>
      </c>
      <c r="B321" s="443" t="s">
        <v>796</v>
      </c>
      <c r="C321" s="444"/>
      <c r="D321" s="444"/>
      <c r="E321" s="444"/>
      <c r="F321" s="444"/>
      <c r="G321" s="444"/>
      <c r="H321" s="444"/>
      <c r="I321" s="444"/>
      <c r="J321" s="444"/>
      <c r="K321" s="445"/>
      <c r="L321" s="788">
        <f>Code_7094</f>
        <v>0</v>
      </c>
      <c r="M321" s="789"/>
      <c r="N321" s="901"/>
      <c r="O321" s="902"/>
      <c r="P321" s="902"/>
      <c r="Q321" s="902"/>
      <c r="R321" s="903"/>
    </row>
    <row r="322" spans="1:18" ht="25.5" customHeight="1" x14ac:dyDescent="0.2">
      <c r="A322" s="18">
        <v>5502</v>
      </c>
      <c r="B322" s="460" t="s">
        <v>797</v>
      </c>
      <c r="C322" s="449"/>
      <c r="D322" s="449"/>
      <c r="E322" s="449"/>
      <c r="F322" s="449"/>
      <c r="G322" s="449"/>
      <c r="H322" s="449"/>
      <c r="I322" s="450"/>
      <c r="J322" s="458">
        <f>IF(ISERROR(ROUND((Code_0841/Code_0740)*L321,0)),,ROUND((Code_0841/Code_0740)*L321,0))</f>
        <v>0</v>
      </c>
      <c r="K322" s="459"/>
      <c r="L322" s="699"/>
      <c r="M322" s="904"/>
      <c r="N322" s="868" t="s">
        <v>1417</v>
      </c>
      <c r="O322" s="803"/>
      <c r="P322" s="803"/>
      <c r="Q322" s="803"/>
      <c r="R322" s="804"/>
    </row>
    <row r="323" spans="1:18" ht="25.5" customHeight="1" x14ac:dyDescent="0.2">
      <c r="A323" s="18">
        <v>5506</v>
      </c>
      <c r="B323" s="460" t="s">
        <v>798</v>
      </c>
      <c r="C323" s="449"/>
      <c r="D323" s="449"/>
      <c r="E323" s="449"/>
      <c r="F323" s="449"/>
      <c r="G323" s="449"/>
      <c r="H323" s="449"/>
      <c r="I323" s="450"/>
      <c r="J323" s="458">
        <f>IF(ISERROR(ROUND((Code_0842/Code_0740)*L321,0)),,ROUND((Code_0842/Code_0740)*L321,0))</f>
        <v>0</v>
      </c>
      <c r="K323" s="459"/>
      <c r="L323" s="701"/>
      <c r="M323" s="905"/>
      <c r="N323" s="794"/>
      <c r="O323" s="538"/>
      <c r="P323" s="538"/>
      <c r="Q323" s="538"/>
      <c r="R323" s="879"/>
    </row>
    <row r="324" spans="1:18" ht="25.5" customHeight="1" x14ac:dyDescent="0.2">
      <c r="A324" s="43">
        <v>5503</v>
      </c>
      <c r="B324" s="448" t="s">
        <v>799</v>
      </c>
      <c r="C324" s="457"/>
      <c r="D324" s="457"/>
      <c r="E324" s="457"/>
      <c r="F324" s="457"/>
      <c r="G324" s="457"/>
      <c r="H324" s="457"/>
      <c r="I324" s="457"/>
      <c r="J324" s="457"/>
      <c r="K324" s="461"/>
      <c r="L324" s="458">
        <f>IF(ISERROR(ROUND((Code_0760/Code_0740)*L321,0)),,ROUND((Code_0760/Code_0740)*L321,0))</f>
        <v>0</v>
      </c>
      <c r="M324" s="459"/>
      <c r="N324" s="794"/>
      <c r="O324" s="538"/>
      <c r="P324" s="538"/>
      <c r="Q324" s="538"/>
      <c r="R324" s="879"/>
    </row>
    <row r="325" spans="1:18" ht="25.5" customHeight="1" x14ac:dyDescent="0.2">
      <c r="A325" s="18">
        <v>5504</v>
      </c>
      <c r="B325" s="460" t="s">
        <v>800</v>
      </c>
      <c r="C325" s="449"/>
      <c r="D325" s="449"/>
      <c r="E325" s="449"/>
      <c r="F325" s="449"/>
      <c r="G325" s="449"/>
      <c r="H325" s="449"/>
      <c r="I325" s="450"/>
      <c r="J325" s="458">
        <f>IF(ISERROR(ROUND((Code_0741/Code_0760)*L324,0)),,ROUND((Code_0741/Code_0760)*L324,0))</f>
        <v>0</v>
      </c>
      <c r="K325" s="459"/>
      <c r="L325" s="888"/>
      <c r="M325" s="888"/>
      <c r="N325" s="794"/>
      <c r="O325" s="538"/>
      <c r="P325" s="538"/>
      <c r="Q325" s="538"/>
      <c r="R325" s="879"/>
    </row>
    <row r="326" spans="1:18" ht="25.5" customHeight="1" x14ac:dyDescent="0.2">
      <c r="A326" s="18">
        <v>5507</v>
      </c>
      <c r="B326" s="460" t="s">
        <v>801</v>
      </c>
      <c r="C326" s="449"/>
      <c r="D326" s="449"/>
      <c r="E326" s="449"/>
      <c r="F326" s="449"/>
      <c r="G326" s="449"/>
      <c r="H326" s="449"/>
      <c r="I326" s="450"/>
      <c r="J326" s="458">
        <f>IF(ISERROR(ROUND((Code_0742/Code_0760)*L324,0)),,ROUND((Code_0742/Code_0760)*L324,0))</f>
        <v>0</v>
      </c>
      <c r="K326" s="459"/>
      <c r="L326" s="889"/>
      <c r="M326" s="889"/>
      <c r="N326" s="794"/>
      <c r="O326" s="538"/>
      <c r="P326" s="538"/>
      <c r="Q326" s="538"/>
      <c r="R326" s="879"/>
    </row>
    <row r="327" spans="1:18" ht="25.5" customHeight="1" x14ac:dyDescent="0.2">
      <c r="A327" s="18">
        <v>7121</v>
      </c>
      <c r="B327" s="460" t="s">
        <v>802</v>
      </c>
      <c r="C327" s="449"/>
      <c r="D327" s="449"/>
      <c r="E327" s="449"/>
      <c r="F327" s="449"/>
      <c r="G327" s="449"/>
      <c r="H327" s="449"/>
      <c r="I327" s="450"/>
      <c r="J327" s="458">
        <f>IF(ISERROR(ROUND((Code_0762/Code_0760)*L324,0)),,ROUND((Code_0762/Code_0760)*L324,0))</f>
        <v>0</v>
      </c>
      <c r="K327" s="459"/>
      <c r="L327" s="889"/>
      <c r="M327" s="889"/>
      <c r="N327" s="794"/>
      <c r="O327" s="538"/>
      <c r="P327" s="538"/>
      <c r="Q327" s="538"/>
      <c r="R327" s="879"/>
    </row>
    <row r="328" spans="1:18" ht="25.5" customHeight="1" x14ac:dyDescent="0.2">
      <c r="A328" s="18">
        <v>5512</v>
      </c>
      <c r="B328" s="448" t="s">
        <v>1498</v>
      </c>
      <c r="C328" s="457"/>
      <c r="D328" s="457"/>
      <c r="E328" s="457"/>
      <c r="F328" s="457"/>
      <c r="G328" s="457"/>
      <c r="H328" s="457"/>
      <c r="I328" s="457"/>
      <c r="J328" s="458">
        <f>IF(ISERROR(ROUND((Code_8100/Code_0760)*Code_5503,0)),,ROUND((Code_8100/Code_0760)*Code_5503,0))</f>
        <v>0</v>
      </c>
      <c r="K328" s="459"/>
      <c r="L328" s="889"/>
      <c r="M328" s="889"/>
      <c r="N328" s="805"/>
      <c r="O328" s="806"/>
      <c r="P328" s="806"/>
      <c r="Q328" s="806"/>
      <c r="R328" s="807"/>
    </row>
    <row r="329" spans="1:18" ht="25.5" customHeight="1" x14ac:dyDescent="0.2">
      <c r="A329" s="18">
        <v>7087</v>
      </c>
      <c r="B329" s="460" t="s">
        <v>803</v>
      </c>
      <c r="C329" s="449"/>
      <c r="D329" s="449"/>
      <c r="E329" s="449"/>
      <c r="F329" s="449"/>
      <c r="G329" s="449"/>
      <c r="H329" s="449"/>
      <c r="I329" s="449"/>
      <c r="J329" s="449"/>
      <c r="K329" s="450"/>
      <c r="L329" s="551"/>
      <c r="M329" s="552"/>
      <c r="N329" s="564" t="str">
        <f>IF(AND(ISBLANK(L329),L321&gt;0),"If charges are entered, then expenses must also be entered.","")</f>
        <v/>
      </c>
      <c r="O329" s="565"/>
      <c r="P329" s="565"/>
      <c r="Q329" s="565"/>
      <c r="R329" s="538"/>
    </row>
    <row r="330" spans="1:18" ht="25.5" customHeight="1" x14ac:dyDescent="0.2">
      <c r="A330" s="44"/>
      <c r="B330" s="45"/>
      <c r="C330" s="45"/>
      <c r="D330" s="45"/>
      <c r="E330" s="45"/>
      <c r="F330" s="45"/>
      <c r="G330" s="45"/>
      <c r="H330" s="45"/>
      <c r="I330" s="45"/>
      <c r="J330" s="45"/>
      <c r="K330" s="45"/>
      <c r="L330" s="46"/>
      <c r="M330" s="47"/>
    </row>
    <row r="331" spans="1:18" ht="25.5" customHeight="1" x14ac:dyDescent="0.2">
      <c r="A331" s="909" t="s">
        <v>1355</v>
      </c>
      <c r="B331" s="487"/>
      <c r="C331" s="487"/>
      <c r="D331" s="487"/>
      <c r="E331" s="487"/>
      <c r="F331" s="487"/>
      <c r="G331" s="487"/>
      <c r="H331" s="487"/>
      <c r="I331" s="487"/>
      <c r="J331" s="487"/>
      <c r="K331" s="487"/>
      <c r="L331" s="487"/>
      <c r="M331" s="487"/>
    </row>
    <row r="332" spans="1:18" ht="25.5" customHeight="1" x14ac:dyDescent="0.2">
      <c r="A332" s="17"/>
      <c r="B332" s="17"/>
      <c r="C332" s="17"/>
      <c r="D332" s="17"/>
      <c r="E332" s="17"/>
      <c r="F332" s="17"/>
      <c r="G332" s="17"/>
      <c r="H332" s="17"/>
      <c r="I332" s="17"/>
      <c r="J332" s="17"/>
      <c r="K332" s="17"/>
      <c r="L332" s="17"/>
      <c r="M332" s="17"/>
    </row>
    <row r="333" spans="1:18" ht="25.5" customHeight="1" x14ac:dyDescent="0.2">
      <c r="A333" s="860" t="s">
        <v>1358</v>
      </c>
      <c r="B333" s="538"/>
      <c r="C333" s="538"/>
      <c r="D333" s="538"/>
      <c r="E333" s="538"/>
      <c r="F333" s="538"/>
      <c r="G333" s="538"/>
      <c r="H333" s="538"/>
      <c r="I333" s="538"/>
      <c r="J333" s="538"/>
      <c r="K333" s="538"/>
      <c r="L333" s="538"/>
      <c r="M333" s="538"/>
    </row>
    <row r="334" spans="1:18" ht="25.5" customHeight="1" x14ac:dyDescent="0.2">
      <c r="A334" s="538"/>
      <c r="B334" s="538"/>
      <c r="C334" s="538"/>
      <c r="D334" s="538"/>
      <c r="E334" s="538"/>
      <c r="F334" s="538"/>
      <c r="G334" s="538"/>
      <c r="H334" s="538"/>
      <c r="I334" s="538"/>
      <c r="J334" s="538"/>
      <c r="K334" s="538"/>
      <c r="L334" s="538"/>
      <c r="M334" s="538"/>
    </row>
    <row r="335" spans="1:18" ht="25.5" customHeight="1" x14ac:dyDescent="0.2">
      <c r="A335" s="684" t="s">
        <v>1352</v>
      </c>
      <c r="B335" s="488"/>
      <c r="C335" s="488"/>
      <c r="D335" s="488"/>
      <c r="E335" s="488"/>
      <c r="F335" s="488"/>
      <c r="G335" s="488"/>
      <c r="H335" s="488"/>
      <c r="I335" s="488"/>
      <c r="J335" s="488"/>
      <c r="K335" s="592"/>
      <c r="L335" s="689" t="s">
        <v>37562</v>
      </c>
      <c r="M335" s="690"/>
    </row>
    <row r="336" spans="1:18" ht="25.5" customHeight="1" x14ac:dyDescent="0.2">
      <c r="A336" s="18">
        <v>7119</v>
      </c>
      <c r="B336" s="460" t="s">
        <v>804</v>
      </c>
      <c r="C336" s="449"/>
      <c r="D336" s="449"/>
      <c r="E336" s="449"/>
      <c r="F336" s="449"/>
      <c r="G336" s="449"/>
      <c r="H336" s="449"/>
      <c r="I336" s="450"/>
      <c r="J336" s="886"/>
      <c r="K336" s="887"/>
      <c r="L336" s="699"/>
      <c r="M336" s="700"/>
      <c r="N336" s="895" t="s">
        <v>805</v>
      </c>
      <c r="O336" s="896"/>
      <c r="P336" s="896"/>
      <c r="Q336" s="896"/>
      <c r="R336" s="897"/>
    </row>
    <row r="337" spans="1:18" ht="25.5" customHeight="1" x14ac:dyDescent="0.2">
      <c r="A337" s="18">
        <v>7120</v>
      </c>
      <c r="B337" s="460" t="s">
        <v>806</v>
      </c>
      <c r="C337" s="449"/>
      <c r="D337" s="449"/>
      <c r="E337" s="449"/>
      <c r="F337" s="449"/>
      <c r="G337" s="449"/>
      <c r="H337" s="449"/>
      <c r="I337" s="450"/>
      <c r="J337" s="786">
        <f>Code_7061-Code_7119</f>
        <v>0</v>
      </c>
      <c r="K337" s="787"/>
      <c r="L337" s="701"/>
      <c r="M337" s="702"/>
      <c r="N337" s="898"/>
      <c r="O337" s="899"/>
      <c r="P337" s="899"/>
      <c r="Q337" s="899"/>
      <c r="R337" s="900"/>
    </row>
    <row r="338" spans="1:18" ht="25.5" customHeight="1" x14ac:dyDescent="0.2">
      <c r="A338" s="19">
        <v>7061</v>
      </c>
      <c r="B338" s="443" t="s">
        <v>807</v>
      </c>
      <c r="C338" s="444"/>
      <c r="D338" s="444"/>
      <c r="E338" s="444"/>
      <c r="F338" s="444"/>
      <c r="G338" s="444"/>
      <c r="H338" s="444"/>
      <c r="I338" s="444"/>
      <c r="J338" s="444"/>
      <c r="K338" s="445"/>
      <c r="L338" s="788">
        <f>Code_7095</f>
        <v>0</v>
      </c>
      <c r="M338" s="789"/>
      <c r="N338" s="901"/>
      <c r="O338" s="902"/>
      <c r="P338" s="902"/>
      <c r="Q338" s="902"/>
      <c r="R338" s="903"/>
    </row>
    <row r="339" spans="1:18" ht="25.5" customHeight="1" x14ac:dyDescent="0.2">
      <c r="A339" s="18">
        <v>7062</v>
      </c>
      <c r="B339" s="460" t="s">
        <v>808</v>
      </c>
      <c r="C339" s="449"/>
      <c r="D339" s="449"/>
      <c r="E339" s="449"/>
      <c r="F339" s="449"/>
      <c r="G339" s="449"/>
      <c r="H339" s="449"/>
      <c r="I339" s="450"/>
      <c r="J339" s="458">
        <f>IF(ISERROR(ROUND((Code_0841/Code_0740)*L338,0)),,ROUND((Code_0841/Code_0740)*L338,0))</f>
        <v>0</v>
      </c>
      <c r="K339" s="459"/>
      <c r="L339" s="699"/>
      <c r="M339" s="700"/>
      <c r="N339" s="868" t="s">
        <v>1418</v>
      </c>
      <c r="O339" s="803"/>
      <c r="P339" s="803"/>
      <c r="Q339" s="803"/>
      <c r="R339" s="804"/>
    </row>
    <row r="340" spans="1:18" ht="25.5" customHeight="1" x14ac:dyDescent="0.2">
      <c r="A340" s="18">
        <v>7063</v>
      </c>
      <c r="B340" s="460" t="s">
        <v>248</v>
      </c>
      <c r="C340" s="449"/>
      <c r="D340" s="449"/>
      <c r="E340" s="449"/>
      <c r="F340" s="449"/>
      <c r="G340" s="449"/>
      <c r="H340" s="449"/>
      <c r="I340" s="450"/>
      <c r="J340" s="458">
        <f>IF(ISERROR(ROUND((Code_0842/Code_0740)*L338,0)),,ROUND((Code_0842/Code_0740)*L338,0))</f>
        <v>0</v>
      </c>
      <c r="K340" s="459"/>
      <c r="L340" s="701"/>
      <c r="M340" s="702"/>
      <c r="N340" s="794"/>
      <c r="O340" s="538"/>
      <c r="P340" s="538"/>
      <c r="Q340" s="538"/>
      <c r="R340" s="879"/>
    </row>
    <row r="341" spans="1:18" ht="25.5" customHeight="1" x14ac:dyDescent="0.2">
      <c r="A341" s="43">
        <v>7064</v>
      </c>
      <c r="B341" s="448" t="s">
        <v>249</v>
      </c>
      <c r="C341" s="457"/>
      <c r="D341" s="457"/>
      <c r="E341" s="457"/>
      <c r="F341" s="457"/>
      <c r="G341" s="457"/>
      <c r="H341" s="457"/>
      <c r="I341" s="457"/>
      <c r="J341" s="457"/>
      <c r="K341" s="461"/>
      <c r="L341" s="458">
        <f>IF(ISERROR(ROUND((Code_0760/Code_0740)*L338,0)),,ROUND((Code_0760/Code_0740)*L338,0))</f>
        <v>0</v>
      </c>
      <c r="M341" s="459"/>
      <c r="N341" s="794"/>
      <c r="O341" s="538"/>
      <c r="P341" s="538"/>
      <c r="Q341" s="538"/>
      <c r="R341" s="879"/>
    </row>
    <row r="342" spans="1:18" ht="25.5" customHeight="1" x14ac:dyDescent="0.2">
      <c r="A342" s="18">
        <v>7065</v>
      </c>
      <c r="B342" s="460" t="s">
        <v>250</v>
      </c>
      <c r="C342" s="449"/>
      <c r="D342" s="449"/>
      <c r="E342" s="449"/>
      <c r="F342" s="449"/>
      <c r="G342" s="449"/>
      <c r="H342" s="449"/>
      <c r="I342" s="450"/>
      <c r="J342" s="458">
        <f>IF(ISERROR(ROUND((Code_0741/Code_0760)*L341,0)),,ROUND((Code_0741/Code_0760)*L341,0))</f>
        <v>0</v>
      </c>
      <c r="K342" s="459"/>
      <c r="L342" s="880"/>
      <c r="M342" s="881"/>
      <c r="N342" s="794"/>
      <c r="O342" s="538"/>
      <c r="P342" s="538"/>
      <c r="Q342" s="538"/>
      <c r="R342" s="879"/>
    </row>
    <row r="343" spans="1:18" ht="25.5" customHeight="1" x14ac:dyDescent="0.2">
      <c r="A343" s="18">
        <v>7066</v>
      </c>
      <c r="B343" s="460" t="s">
        <v>251</v>
      </c>
      <c r="C343" s="449"/>
      <c r="D343" s="449"/>
      <c r="E343" s="449"/>
      <c r="F343" s="449"/>
      <c r="G343" s="449"/>
      <c r="H343" s="449"/>
      <c r="I343" s="450"/>
      <c r="J343" s="458">
        <f>IF(ISERROR(ROUND((Code_0742/Code_0760)*L341,0)),,ROUND((Code_0742/Code_0760)*L341,0))</f>
        <v>0</v>
      </c>
      <c r="K343" s="459"/>
      <c r="L343" s="882"/>
      <c r="M343" s="883"/>
      <c r="N343" s="794"/>
      <c r="O343" s="538"/>
      <c r="P343" s="538"/>
      <c r="Q343" s="538"/>
      <c r="R343" s="879"/>
    </row>
    <row r="344" spans="1:18" ht="25.5" customHeight="1" x14ac:dyDescent="0.2">
      <c r="A344" s="18">
        <v>7122</v>
      </c>
      <c r="B344" s="460" t="s">
        <v>252</v>
      </c>
      <c r="C344" s="449"/>
      <c r="D344" s="449"/>
      <c r="E344" s="449"/>
      <c r="F344" s="449"/>
      <c r="G344" s="449"/>
      <c r="H344" s="449"/>
      <c r="I344" s="450"/>
      <c r="J344" s="458">
        <f>IF(ISERROR(ROUND((Code_0762/Code_0760)*L341,0)),,ROUND((Code_0762/Code_0760)*L341,0))</f>
        <v>0</v>
      </c>
      <c r="K344" s="459"/>
      <c r="L344" s="882"/>
      <c r="M344" s="883"/>
      <c r="N344" s="794"/>
      <c r="O344" s="538"/>
      <c r="P344" s="538"/>
      <c r="Q344" s="538"/>
      <c r="R344" s="879"/>
    </row>
    <row r="345" spans="1:18" ht="25.5" customHeight="1" x14ac:dyDescent="0.2">
      <c r="A345" s="18">
        <v>7123</v>
      </c>
      <c r="B345" s="448" t="s">
        <v>1499</v>
      </c>
      <c r="C345" s="457"/>
      <c r="D345" s="457"/>
      <c r="E345" s="457"/>
      <c r="F345" s="457"/>
      <c r="G345" s="457"/>
      <c r="H345" s="457"/>
      <c r="I345" s="457"/>
      <c r="J345" s="458">
        <f>IF(ISERROR(ROUND((Code_8100/Code_0760)*Code_7064,0)),,ROUND((Code_8100/Code_0760)*Code_7064,0))</f>
        <v>0</v>
      </c>
      <c r="K345" s="459"/>
      <c r="L345" s="884"/>
      <c r="M345" s="885"/>
      <c r="N345" s="805"/>
      <c r="O345" s="806"/>
      <c r="P345" s="806"/>
      <c r="Q345" s="806"/>
      <c r="R345" s="807"/>
    </row>
    <row r="346" spans="1:18" ht="25.5" customHeight="1" x14ac:dyDescent="0.2">
      <c r="A346" s="18">
        <v>7088</v>
      </c>
      <c r="B346" s="460" t="s">
        <v>253</v>
      </c>
      <c r="C346" s="449"/>
      <c r="D346" s="449"/>
      <c r="E346" s="449"/>
      <c r="F346" s="449"/>
      <c r="G346" s="449"/>
      <c r="H346" s="449"/>
      <c r="I346" s="449"/>
      <c r="J346" s="449"/>
      <c r="K346" s="450"/>
      <c r="L346" s="551"/>
      <c r="M346" s="552"/>
      <c r="N346" s="564" t="str">
        <f>IF(AND(ISBLANK(L346),L338&gt;0),"If charges are entered, then expenses must also be entered.","")</f>
        <v/>
      </c>
      <c r="O346" s="565"/>
      <c r="P346" s="565"/>
      <c r="Q346" s="565"/>
      <c r="R346" s="538"/>
    </row>
    <row r="347" spans="1:18" ht="25.5" customHeight="1" x14ac:dyDescent="0.2">
      <c r="A347" s="14" t="str">
        <f>$A$33</f>
        <v xml:space="preserve"> </v>
      </c>
    </row>
    <row r="348" spans="1:18" ht="25.5" customHeight="1" x14ac:dyDescent="0.2">
      <c r="A348" s="909" t="s">
        <v>1355</v>
      </c>
      <c r="B348" s="487"/>
      <c r="C348" s="487"/>
      <c r="D348" s="487"/>
      <c r="E348" s="487"/>
      <c r="F348" s="487"/>
      <c r="G348" s="487"/>
      <c r="H348" s="487"/>
      <c r="I348" s="487"/>
      <c r="J348" s="487"/>
      <c r="K348" s="487"/>
      <c r="L348" s="487"/>
      <c r="M348" s="487"/>
    </row>
    <row r="349" spans="1:18" ht="25.5" customHeight="1" x14ac:dyDescent="0.2">
      <c r="A349" s="17"/>
      <c r="B349" s="17"/>
      <c r="C349" s="17"/>
      <c r="D349" s="17"/>
      <c r="E349" s="17"/>
      <c r="F349" s="17"/>
      <c r="G349" s="17"/>
      <c r="H349" s="17"/>
      <c r="I349" s="17"/>
      <c r="J349" s="17"/>
      <c r="K349" s="17"/>
      <c r="L349" s="17"/>
      <c r="M349" s="17"/>
    </row>
    <row r="350" spans="1:18" ht="25.5" customHeight="1" x14ac:dyDescent="0.2">
      <c r="A350" s="860" t="s">
        <v>1357</v>
      </c>
      <c r="B350" s="538"/>
      <c r="C350" s="538"/>
      <c r="D350" s="538"/>
      <c r="E350" s="538"/>
      <c r="F350" s="538"/>
      <c r="G350" s="538"/>
      <c r="H350" s="538"/>
      <c r="I350" s="538"/>
      <c r="J350" s="538"/>
      <c r="K350" s="538"/>
      <c r="L350" s="538"/>
      <c r="M350" s="538"/>
    </row>
    <row r="351" spans="1:18" ht="25.5" customHeight="1" x14ac:dyDescent="0.2">
      <c r="A351" s="538"/>
      <c r="B351" s="538"/>
      <c r="C351" s="538"/>
      <c r="D351" s="538"/>
      <c r="E351" s="538"/>
      <c r="F351" s="538"/>
      <c r="G351" s="538"/>
      <c r="H351" s="538"/>
      <c r="I351" s="538"/>
      <c r="J351" s="538"/>
      <c r="K351" s="538"/>
      <c r="L351" s="538"/>
      <c r="M351" s="538"/>
    </row>
    <row r="352" spans="1:18" ht="25.5" customHeight="1" x14ac:dyDescent="0.2">
      <c r="A352" s="684" t="s">
        <v>1353</v>
      </c>
      <c r="B352" s="488"/>
      <c r="C352" s="488"/>
      <c r="D352" s="488"/>
      <c r="E352" s="488"/>
      <c r="F352" s="488"/>
      <c r="G352" s="488"/>
      <c r="H352" s="488"/>
      <c r="I352" s="488"/>
      <c r="J352" s="488"/>
      <c r="K352" s="592"/>
      <c r="L352" s="689" t="s">
        <v>37562</v>
      </c>
      <c r="M352" s="690"/>
    </row>
    <row r="353" spans="1:18" ht="25.5" customHeight="1" x14ac:dyDescent="0.2">
      <c r="A353" s="18">
        <v>7068</v>
      </c>
      <c r="B353" s="460" t="s">
        <v>254</v>
      </c>
      <c r="C353" s="449"/>
      <c r="D353" s="449"/>
      <c r="E353" s="449"/>
      <c r="F353" s="449"/>
      <c r="G353" s="449"/>
      <c r="H353" s="449"/>
      <c r="I353" s="449"/>
      <c r="J353" s="449"/>
      <c r="K353" s="450"/>
      <c r="L353" s="553">
        <f>Code_7091</f>
        <v>0</v>
      </c>
      <c r="M353" s="554"/>
    </row>
    <row r="354" spans="1:18" ht="25.5" customHeight="1" x14ac:dyDescent="0.2">
      <c r="A354" s="18">
        <v>7069</v>
      </c>
      <c r="B354" s="460" t="s">
        <v>255</v>
      </c>
      <c r="C354" s="449"/>
      <c r="D354" s="449"/>
      <c r="E354" s="449"/>
      <c r="F354" s="449"/>
      <c r="G354" s="449"/>
      <c r="H354" s="449"/>
      <c r="I354" s="450"/>
      <c r="J354" s="818"/>
      <c r="K354" s="819"/>
      <c r="L354" s="699"/>
      <c r="M354" s="700"/>
    </row>
    <row r="355" spans="1:18" ht="25.5" customHeight="1" x14ac:dyDescent="0.2">
      <c r="A355" s="18">
        <v>7070</v>
      </c>
      <c r="B355" s="460" t="s">
        <v>256</v>
      </c>
      <c r="C355" s="449"/>
      <c r="D355" s="449"/>
      <c r="E355" s="449"/>
      <c r="F355" s="449"/>
      <c r="G355" s="449"/>
      <c r="H355" s="449"/>
      <c r="I355" s="450"/>
      <c r="J355" s="818"/>
      <c r="K355" s="819"/>
      <c r="L355" s="701"/>
      <c r="M355" s="702"/>
    </row>
    <row r="356" spans="1:18" ht="25.5" customHeight="1" x14ac:dyDescent="0.2">
      <c r="A356" s="18">
        <v>7071</v>
      </c>
      <c r="B356" s="460" t="s">
        <v>257</v>
      </c>
      <c r="C356" s="449"/>
      <c r="D356" s="449"/>
      <c r="E356" s="449"/>
      <c r="F356" s="449"/>
      <c r="G356" s="449"/>
      <c r="H356" s="449"/>
      <c r="I356" s="449"/>
      <c r="J356" s="449"/>
      <c r="K356" s="450"/>
      <c r="L356" s="818"/>
      <c r="M356" s="819"/>
      <c r="N356" s="569" t="str">
        <f>IF(L356&gt;0,"This normally should be a negative number"," ")</f>
        <v xml:space="preserve"> </v>
      </c>
      <c r="O356" s="570"/>
      <c r="P356" s="570"/>
      <c r="Q356" s="570"/>
      <c r="R356" s="571"/>
    </row>
    <row r="357" spans="1:18" ht="25.5" customHeight="1" x14ac:dyDescent="0.2">
      <c r="A357" s="18">
        <v>7072</v>
      </c>
      <c r="B357" s="460" t="s">
        <v>258</v>
      </c>
      <c r="C357" s="449"/>
      <c r="D357" s="449"/>
      <c r="E357" s="449"/>
      <c r="F357" s="449"/>
      <c r="G357" s="449"/>
      <c r="H357" s="449"/>
      <c r="I357" s="450"/>
      <c r="J357" s="818"/>
      <c r="K357" s="819"/>
      <c r="L357" s="880"/>
      <c r="M357" s="881"/>
      <c r="N357" s="569" t="str">
        <f>IF(J357&gt;0,"This normally should be a negative number"," ")</f>
        <v xml:space="preserve"> </v>
      </c>
      <c r="O357" s="570"/>
      <c r="P357" s="570"/>
      <c r="Q357" s="570"/>
      <c r="R357" s="571"/>
    </row>
    <row r="358" spans="1:18" ht="25.5" customHeight="1" x14ac:dyDescent="0.2">
      <c r="A358" s="18">
        <v>7073</v>
      </c>
      <c r="B358" s="460" t="s">
        <v>259</v>
      </c>
      <c r="C358" s="449"/>
      <c r="D358" s="449"/>
      <c r="E358" s="449"/>
      <c r="F358" s="449"/>
      <c r="G358" s="449"/>
      <c r="H358" s="449"/>
      <c r="I358" s="450"/>
      <c r="J358" s="818"/>
      <c r="K358" s="819"/>
      <c r="L358" s="882"/>
      <c r="M358" s="883"/>
      <c r="N358" s="569" t="str">
        <f>IF(J358&gt;0,"This normally should be a negative number"," ")</f>
        <v xml:space="preserve"> </v>
      </c>
      <c r="O358" s="570"/>
      <c r="P358" s="570"/>
      <c r="Q358" s="570"/>
      <c r="R358" s="571"/>
    </row>
    <row r="359" spans="1:18" ht="25.5" customHeight="1" x14ac:dyDescent="0.2">
      <c r="A359" s="18">
        <v>7130</v>
      </c>
      <c r="B359" s="448" t="s">
        <v>1420</v>
      </c>
      <c r="C359" s="457"/>
      <c r="D359" s="457"/>
      <c r="E359" s="457"/>
      <c r="F359" s="457"/>
      <c r="G359" s="457"/>
      <c r="H359" s="457"/>
      <c r="I359" s="457"/>
      <c r="J359" s="818"/>
      <c r="K359" s="819"/>
      <c r="L359" s="884"/>
      <c r="M359" s="885"/>
      <c r="N359" s="569" t="str">
        <f>IF(J359&gt;0,"This should be a negative number"," ")</f>
        <v xml:space="preserve"> </v>
      </c>
      <c r="O359" s="570"/>
      <c r="P359" s="570"/>
      <c r="Q359" s="570"/>
      <c r="R359" s="571"/>
    </row>
    <row r="360" spans="1:18" ht="25.5" customHeight="1" x14ac:dyDescent="0.2">
      <c r="A360" s="18">
        <v>7085</v>
      </c>
      <c r="B360" s="460" t="s">
        <v>260</v>
      </c>
      <c r="C360" s="449"/>
      <c r="D360" s="449"/>
      <c r="E360" s="449"/>
      <c r="F360" s="449"/>
      <c r="G360" s="449"/>
      <c r="H360" s="449"/>
      <c r="I360" s="449"/>
      <c r="J360" s="449"/>
      <c r="K360" s="450"/>
      <c r="L360" s="818"/>
      <c r="M360" s="819"/>
      <c r="N360" s="564" t="str">
        <f>IF(AND(ISBLANK(L360),L353&gt;0),"If charges are entered, then expenses must also be entered.","")</f>
        <v/>
      </c>
      <c r="O360" s="565"/>
      <c r="P360" s="565"/>
      <c r="Q360" s="565"/>
      <c r="R360" s="538"/>
    </row>
    <row r="361" spans="1:18" ht="25.5" customHeight="1" x14ac:dyDescent="0.2">
      <c r="A361" s="38"/>
    </row>
    <row r="362" spans="1:18" ht="25.5" customHeight="1" x14ac:dyDescent="0.2">
      <c r="A362" s="909" t="s">
        <v>1355</v>
      </c>
      <c r="B362" s="487"/>
      <c r="C362" s="487"/>
      <c r="D362" s="487"/>
      <c r="E362" s="487"/>
      <c r="F362" s="487"/>
      <c r="G362" s="487"/>
      <c r="H362" s="487"/>
      <c r="I362" s="487"/>
      <c r="J362" s="487"/>
      <c r="K362" s="487"/>
      <c r="L362" s="487"/>
      <c r="M362" s="487"/>
    </row>
    <row r="363" spans="1:18" ht="25.5" customHeight="1" x14ac:dyDescent="0.2">
      <c r="A363" s="17"/>
      <c r="B363" s="17"/>
      <c r="C363" s="17"/>
      <c r="D363" s="17"/>
      <c r="E363" s="17"/>
      <c r="F363" s="17"/>
      <c r="G363" s="17"/>
      <c r="H363" s="17"/>
      <c r="I363" s="17"/>
      <c r="J363" s="17"/>
      <c r="K363" s="17"/>
      <c r="L363" s="17"/>
      <c r="M363" s="17"/>
    </row>
    <row r="364" spans="1:18" ht="25.5" customHeight="1" x14ac:dyDescent="0.2">
      <c r="A364" s="860" t="s">
        <v>1356</v>
      </c>
      <c r="B364" s="538"/>
      <c r="C364" s="538"/>
      <c r="D364" s="538"/>
      <c r="E364" s="538"/>
      <c r="F364" s="538"/>
      <c r="G364" s="538"/>
      <c r="H364" s="538"/>
      <c r="I364" s="538"/>
      <c r="J364" s="538"/>
      <c r="K364" s="538"/>
      <c r="L364" s="538"/>
      <c r="M364" s="538"/>
    </row>
    <row r="365" spans="1:18" ht="25.5" customHeight="1" x14ac:dyDescent="0.2">
      <c r="A365" s="538"/>
      <c r="B365" s="538"/>
      <c r="C365" s="538"/>
      <c r="D365" s="538"/>
      <c r="E365" s="538"/>
      <c r="F365" s="538"/>
      <c r="G365" s="538"/>
      <c r="H365" s="538"/>
      <c r="I365" s="538"/>
      <c r="J365" s="538"/>
      <c r="K365" s="538"/>
      <c r="L365" s="538"/>
      <c r="M365" s="538"/>
    </row>
    <row r="366" spans="1:18" ht="25.5" customHeight="1" x14ac:dyDescent="0.2">
      <c r="A366" s="684" t="s">
        <v>1354</v>
      </c>
      <c r="B366" s="488"/>
      <c r="C366" s="488"/>
      <c r="D366" s="488"/>
      <c r="E366" s="488"/>
      <c r="F366" s="488"/>
      <c r="G366" s="488"/>
      <c r="H366" s="488"/>
      <c r="I366" s="488"/>
      <c r="J366" s="488"/>
      <c r="K366" s="592"/>
      <c r="L366" s="689" t="s">
        <v>37562</v>
      </c>
      <c r="M366" s="690"/>
    </row>
    <row r="367" spans="1:18" ht="25.5" customHeight="1" x14ac:dyDescent="0.2">
      <c r="A367" s="18">
        <v>7075</v>
      </c>
      <c r="B367" s="460" t="s">
        <v>261</v>
      </c>
      <c r="C367" s="449"/>
      <c r="D367" s="449"/>
      <c r="E367" s="449"/>
      <c r="F367" s="449"/>
      <c r="G367" s="449"/>
      <c r="H367" s="449"/>
      <c r="I367" s="449"/>
      <c r="J367" s="449"/>
      <c r="K367" s="450"/>
      <c r="L367" s="786">
        <f>Code_7092</f>
        <v>0</v>
      </c>
      <c r="M367" s="787"/>
    </row>
    <row r="368" spans="1:18" ht="25.5" customHeight="1" x14ac:dyDescent="0.2">
      <c r="A368" s="18">
        <v>7076</v>
      </c>
      <c r="B368" s="460" t="s">
        <v>262</v>
      </c>
      <c r="C368" s="449"/>
      <c r="D368" s="449"/>
      <c r="E368" s="449"/>
      <c r="F368" s="449"/>
      <c r="G368" s="449"/>
      <c r="H368" s="449"/>
      <c r="I368" s="450"/>
      <c r="J368" s="818"/>
      <c r="K368" s="819"/>
      <c r="L368" s="699"/>
      <c r="M368" s="700"/>
    </row>
    <row r="369" spans="1:18" ht="25.5" customHeight="1" x14ac:dyDescent="0.2">
      <c r="A369" s="18">
        <v>7077</v>
      </c>
      <c r="B369" s="460" t="s">
        <v>263</v>
      </c>
      <c r="C369" s="449"/>
      <c r="D369" s="449"/>
      <c r="E369" s="449"/>
      <c r="F369" s="449"/>
      <c r="G369" s="449"/>
      <c r="H369" s="449"/>
      <c r="I369" s="450"/>
      <c r="J369" s="818"/>
      <c r="K369" s="819"/>
      <c r="L369" s="701"/>
      <c r="M369" s="702"/>
    </row>
    <row r="370" spans="1:18" ht="25.5" customHeight="1" x14ac:dyDescent="0.2">
      <c r="A370" s="18">
        <v>7078</v>
      </c>
      <c r="B370" s="460" t="s">
        <v>264</v>
      </c>
      <c r="C370" s="449"/>
      <c r="D370" s="449"/>
      <c r="E370" s="449"/>
      <c r="F370" s="449"/>
      <c r="G370" s="449"/>
      <c r="H370" s="449"/>
      <c r="I370" s="449"/>
      <c r="J370" s="449"/>
      <c r="K370" s="450"/>
      <c r="L370" s="818"/>
      <c r="M370" s="819"/>
      <c r="N370" s="569" t="str">
        <f>IF(L370&gt;0,"This normally should be a negative number"," ")</f>
        <v xml:space="preserve"> </v>
      </c>
      <c r="O370" s="570"/>
      <c r="P370" s="570"/>
      <c r="Q370" s="570"/>
      <c r="R370" s="571"/>
    </row>
    <row r="371" spans="1:18" ht="25.5" customHeight="1" x14ac:dyDescent="0.2">
      <c r="A371" s="18">
        <v>7079</v>
      </c>
      <c r="B371" s="460" t="s">
        <v>265</v>
      </c>
      <c r="C371" s="449"/>
      <c r="D371" s="449"/>
      <c r="E371" s="449"/>
      <c r="F371" s="449"/>
      <c r="G371" s="449"/>
      <c r="H371" s="449"/>
      <c r="I371" s="450"/>
      <c r="J371" s="818"/>
      <c r="K371" s="819"/>
      <c r="L371" s="880"/>
      <c r="M371" s="881"/>
      <c r="N371" s="569" t="str">
        <f>IF(J371&gt;0,"This normally should be a negative number"," ")</f>
        <v xml:space="preserve"> </v>
      </c>
      <c r="O371" s="570"/>
      <c r="P371" s="570"/>
      <c r="Q371" s="570"/>
      <c r="R371" s="571"/>
    </row>
    <row r="372" spans="1:18" ht="25.5" customHeight="1" x14ac:dyDescent="0.2">
      <c r="A372" s="18">
        <v>7080</v>
      </c>
      <c r="B372" s="460" t="s">
        <v>266</v>
      </c>
      <c r="C372" s="449"/>
      <c r="D372" s="449"/>
      <c r="E372" s="449"/>
      <c r="F372" s="449"/>
      <c r="G372" s="449"/>
      <c r="H372" s="449"/>
      <c r="I372" s="450"/>
      <c r="J372" s="818"/>
      <c r="K372" s="819"/>
      <c r="L372" s="882"/>
      <c r="M372" s="883"/>
      <c r="N372" s="569" t="str">
        <f>IF(J372&gt;0,"This normally should be a negative number"," ")</f>
        <v xml:space="preserve"> </v>
      </c>
      <c r="O372" s="570"/>
      <c r="P372" s="570"/>
      <c r="Q372" s="570"/>
      <c r="R372" s="571"/>
    </row>
    <row r="373" spans="1:18" ht="25.5" customHeight="1" x14ac:dyDescent="0.2">
      <c r="A373" s="18">
        <v>7124</v>
      </c>
      <c r="B373" s="460" t="s">
        <v>267</v>
      </c>
      <c r="C373" s="449"/>
      <c r="D373" s="449"/>
      <c r="E373" s="449"/>
      <c r="F373" s="449"/>
      <c r="G373" s="449"/>
      <c r="H373" s="449"/>
      <c r="I373" s="450"/>
      <c r="J373" s="818"/>
      <c r="K373" s="819"/>
      <c r="L373" s="882"/>
      <c r="M373" s="883"/>
      <c r="N373" s="569" t="str">
        <f>IF(J373&gt;0,"This normally should be a negative number"," ")</f>
        <v xml:space="preserve"> </v>
      </c>
      <c r="O373" s="570"/>
      <c r="P373" s="570"/>
      <c r="Q373" s="570"/>
      <c r="R373" s="571"/>
    </row>
    <row r="374" spans="1:18" ht="25.5" customHeight="1" x14ac:dyDescent="0.2">
      <c r="A374" s="18">
        <v>7131</v>
      </c>
      <c r="B374" s="448" t="s">
        <v>1419</v>
      </c>
      <c r="C374" s="457"/>
      <c r="D374" s="457"/>
      <c r="E374" s="457"/>
      <c r="F374" s="457"/>
      <c r="G374" s="457"/>
      <c r="H374" s="457"/>
      <c r="I374" s="457"/>
      <c r="J374" s="818"/>
      <c r="K374" s="819"/>
      <c r="L374" s="884"/>
      <c r="M374" s="885"/>
      <c r="N374" s="569" t="str">
        <f>IF(J374&gt;0,"This should be a negative number"," ")</f>
        <v xml:space="preserve"> </v>
      </c>
      <c r="O374" s="570"/>
      <c r="P374" s="570"/>
      <c r="Q374" s="570"/>
      <c r="R374" s="571"/>
    </row>
    <row r="375" spans="1:18" ht="25.5" customHeight="1" x14ac:dyDescent="0.2">
      <c r="A375" s="18">
        <v>7086</v>
      </c>
      <c r="B375" s="460" t="s">
        <v>268</v>
      </c>
      <c r="C375" s="449"/>
      <c r="D375" s="449"/>
      <c r="E375" s="449"/>
      <c r="F375" s="449"/>
      <c r="G375" s="449"/>
      <c r="H375" s="449"/>
      <c r="I375" s="449"/>
      <c r="J375" s="449"/>
      <c r="K375" s="450"/>
      <c r="L375" s="818"/>
      <c r="M375" s="819"/>
      <c r="N375" s="564" t="str">
        <f>IF(AND(ISBLANK(L375),L367&gt;0),"If charges are entered, then expenses must also be entered.","")</f>
        <v/>
      </c>
      <c r="O375" s="565"/>
      <c r="P375" s="565"/>
      <c r="Q375" s="565"/>
      <c r="R375" s="538"/>
    </row>
    <row r="376" spans="1:18" ht="25.5" customHeight="1" x14ac:dyDescent="0.2">
      <c r="A376" s="14" t="str">
        <f>$A$33</f>
        <v xml:space="preserve"> </v>
      </c>
    </row>
    <row r="377" spans="1:18" ht="25.5" customHeight="1" x14ac:dyDescent="0.2">
      <c r="A377" s="909" t="s">
        <v>1365</v>
      </c>
      <c r="B377" s="487"/>
      <c r="C377" s="487"/>
      <c r="D377" s="487"/>
      <c r="E377" s="487"/>
      <c r="F377" s="487"/>
      <c r="G377" s="487"/>
      <c r="H377" s="487"/>
      <c r="I377" s="487"/>
      <c r="J377" s="487"/>
      <c r="K377" s="487"/>
      <c r="L377" s="487"/>
      <c r="M377" s="487"/>
    </row>
    <row r="378" spans="1:18" ht="25.5" customHeight="1" x14ac:dyDescent="0.2">
      <c r="A378" s="920" t="s">
        <v>1360</v>
      </c>
      <c r="B378" s="429"/>
      <c r="C378" s="429"/>
      <c r="D378" s="429"/>
      <c r="E378" s="2"/>
      <c r="F378" s="922" t="s">
        <v>269</v>
      </c>
      <c r="G378" s="923"/>
      <c r="H378" s="2"/>
      <c r="I378" s="922" t="s">
        <v>270</v>
      </c>
      <c r="J378" s="923"/>
      <c r="K378" s="48"/>
      <c r="L378" s="689" t="s">
        <v>37562</v>
      </c>
      <c r="M378" s="690"/>
      <c r="N378" s="571" t="str">
        <f>IF($D$5&gt;=200,"This section is REQUIRED for Pyschiatric and Specialty hospitals.","")</f>
        <v/>
      </c>
      <c r="O378" s="571"/>
      <c r="P378" s="571"/>
      <c r="Q378" s="571"/>
      <c r="R378" s="571"/>
    </row>
    <row r="379" spans="1:18" ht="25.5" customHeight="1" x14ac:dyDescent="0.2">
      <c r="A379" s="921"/>
      <c r="B379" s="921"/>
      <c r="C379" s="921"/>
      <c r="D379" s="921"/>
      <c r="E379" s="49" t="s">
        <v>271</v>
      </c>
      <c r="F379" s="924"/>
      <c r="G379" s="924"/>
      <c r="H379" s="49" t="s">
        <v>271</v>
      </c>
      <c r="I379" s="924"/>
      <c r="J379" s="924"/>
      <c r="K379" s="49" t="s">
        <v>271</v>
      </c>
      <c r="L379" s="514" t="s">
        <v>272</v>
      </c>
      <c r="M379" s="514"/>
    </row>
    <row r="380" spans="1:18" ht="25.5" customHeight="1" x14ac:dyDescent="0.2">
      <c r="A380" s="890" t="s">
        <v>273</v>
      </c>
      <c r="B380" s="891"/>
      <c r="C380" s="891"/>
      <c r="D380" s="892"/>
      <c r="E380" s="317">
        <v>2021</v>
      </c>
      <c r="F380" s="818"/>
      <c r="G380" s="819"/>
      <c r="H380" s="317">
        <v>2031</v>
      </c>
      <c r="I380" s="893"/>
      <c r="J380" s="894"/>
      <c r="K380" s="317">
        <v>2071</v>
      </c>
      <c r="L380" s="893"/>
      <c r="M380" s="894"/>
      <c r="N380" s="572" t="s">
        <v>1235</v>
      </c>
      <c r="O380" s="573"/>
      <c r="P380" s="573"/>
      <c r="Q380" s="573"/>
      <c r="R380" s="573"/>
    </row>
    <row r="381" spans="1:18" ht="25.5" customHeight="1" x14ac:dyDescent="0.2">
      <c r="A381" s="890" t="s">
        <v>274</v>
      </c>
      <c r="B381" s="891"/>
      <c r="C381" s="891"/>
      <c r="D381" s="892"/>
      <c r="E381" s="317">
        <v>2022</v>
      </c>
      <c r="F381" s="818"/>
      <c r="G381" s="819"/>
      <c r="H381" s="317">
        <v>2032</v>
      </c>
      <c r="I381" s="893"/>
      <c r="J381" s="894"/>
      <c r="K381" s="317">
        <v>2072</v>
      </c>
      <c r="L381" s="893"/>
      <c r="M381" s="894"/>
    </row>
    <row r="382" spans="1:18" ht="25.5" customHeight="1" x14ac:dyDescent="0.2">
      <c r="A382" s="890" t="s">
        <v>275</v>
      </c>
      <c r="B382" s="891"/>
      <c r="C382" s="891"/>
      <c r="D382" s="892"/>
      <c r="E382" s="317">
        <v>2121</v>
      </c>
      <c r="F382" s="818"/>
      <c r="G382" s="819"/>
      <c r="H382" s="317">
        <v>2131</v>
      </c>
      <c r="I382" s="893"/>
      <c r="J382" s="894"/>
      <c r="K382" s="317">
        <v>2171</v>
      </c>
      <c r="L382" s="893"/>
      <c r="M382" s="894"/>
    </row>
    <row r="383" spans="1:18" ht="25.5" customHeight="1" x14ac:dyDescent="0.2">
      <c r="A383" s="890" t="s">
        <v>276</v>
      </c>
      <c r="B383" s="891"/>
      <c r="C383" s="891"/>
      <c r="D383" s="892"/>
      <c r="E383" s="317">
        <v>2026</v>
      </c>
      <c r="F383" s="818"/>
      <c r="G383" s="819"/>
      <c r="H383" s="317">
        <v>2036</v>
      </c>
      <c r="I383" s="893"/>
      <c r="J383" s="894"/>
      <c r="K383" s="317">
        <v>2076</v>
      </c>
      <c r="L383" s="893"/>
      <c r="M383" s="894"/>
    </row>
    <row r="384" spans="1:18" ht="25.5" customHeight="1" x14ac:dyDescent="0.2">
      <c r="A384" s="890" t="s">
        <v>277</v>
      </c>
      <c r="B384" s="891"/>
      <c r="C384" s="891"/>
      <c r="D384" s="892"/>
      <c r="E384" s="317">
        <v>2023</v>
      </c>
      <c r="F384" s="818"/>
      <c r="G384" s="819"/>
      <c r="H384" s="317">
        <v>2033</v>
      </c>
      <c r="I384" s="893"/>
      <c r="J384" s="894"/>
      <c r="K384" s="317">
        <v>2073</v>
      </c>
      <c r="L384" s="893"/>
      <c r="M384" s="894"/>
    </row>
    <row r="385" spans="1:18" ht="25.5" customHeight="1" x14ac:dyDescent="0.2">
      <c r="A385" s="890" t="s">
        <v>278</v>
      </c>
      <c r="B385" s="891"/>
      <c r="C385" s="891"/>
      <c r="D385" s="892"/>
      <c r="E385" s="317">
        <v>2027</v>
      </c>
      <c r="F385" s="818"/>
      <c r="G385" s="819"/>
      <c r="H385" s="317">
        <v>2037</v>
      </c>
      <c r="I385" s="893"/>
      <c r="J385" s="894"/>
      <c r="K385" s="317">
        <v>2077</v>
      </c>
      <c r="L385" s="893"/>
      <c r="M385" s="894"/>
    </row>
    <row r="386" spans="1:18" ht="25.5" customHeight="1" x14ac:dyDescent="0.2">
      <c r="A386" s="890" t="s">
        <v>279</v>
      </c>
      <c r="B386" s="891"/>
      <c r="C386" s="891"/>
      <c r="D386" s="892"/>
      <c r="E386" s="317">
        <v>2024</v>
      </c>
      <c r="F386" s="818"/>
      <c r="G386" s="819"/>
      <c r="H386" s="317">
        <v>2034</v>
      </c>
      <c r="I386" s="893"/>
      <c r="J386" s="894"/>
      <c r="K386" s="317">
        <v>2074</v>
      </c>
      <c r="L386" s="893"/>
      <c r="M386" s="894"/>
    </row>
    <row r="387" spans="1:18" ht="25.5" customHeight="1" x14ac:dyDescent="0.2">
      <c r="A387" s="890" t="s">
        <v>280</v>
      </c>
      <c r="B387" s="891"/>
      <c r="C387" s="891"/>
      <c r="D387" s="892"/>
      <c r="E387" s="317">
        <v>2028</v>
      </c>
      <c r="F387" s="818"/>
      <c r="G387" s="819"/>
      <c r="H387" s="317">
        <v>2038</v>
      </c>
      <c r="I387" s="893"/>
      <c r="J387" s="894"/>
      <c r="K387" s="317">
        <v>2078</v>
      </c>
      <c r="L387" s="893"/>
      <c r="M387" s="894"/>
    </row>
    <row r="388" spans="1:18" ht="25.5" customHeight="1" x14ac:dyDescent="0.2">
      <c r="A388" s="890" t="s">
        <v>281</v>
      </c>
      <c r="B388" s="891"/>
      <c r="C388" s="891"/>
      <c r="D388" s="892"/>
      <c r="E388" s="317">
        <v>2122</v>
      </c>
      <c r="F388" s="818"/>
      <c r="G388" s="819"/>
      <c r="H388" s="317">
        <v>2132</v>
      </c>
      <c r="I388" s="893"/>
      <c r="J388" s="894"/>
      <c r="K388" s="317">
        <v>2172</v>
      </c>
      <c r="L388" s="893"/>
      <c r="M388" s="894"/>
    </row>
    <row r="389" spans="1:18" ht="25.5" customHeight="1" x14ac:dyDescent="0.2">
      <c r="A389" s="890" t="s">
        <v>282</v>
      </c>
      <c r="B389" s="891"/>
      <c r="C389" s="891"/>
      <c r="D389" s="892"/>
      <c r="E389" s="317">
        <v>2123</v>
      </c>
      <c r="F389" s="818"/>
      <c r="G389" s="819"/>
      <c r="H389" s="317">
        <v>2133</v>
      </c>
      <c r="I389" s="893"/>
      <c r="J389" s="894"/>
      <c r="K389" s="317">
        <v>2173</v>
      </c>
      <c r="L389" s="893"/>
      <c r="M389" s="894"/>
    </row>
    <row r="390" spans="1:18" ht="25.5" customHeight="1" x14ac:dyDescent="0.2">
      <c r="A390" s="925" t="s">
        <v>1520</v>
      </c>
      <c r="B390" s="891"/>
      <c r="C390" s="891"/>
      <c r="D390" s="892"/>
      <c r="E390" s="317">
        <v>2178</v>
      </c>
      <c r="F390" s="818"/>
      <c r="G390" s="819"/>
      <c r="H390" s="317">
        <v>2188</v>
      </c>
      <c r="I390" s="893"/>
      <c r="J390" s="894"/>
      <c r="K390" s="317">
        <v>2198</v>
      </c>
      <c r="L390" s="893"/>
      <c r="M390" s="894"/>
    </row>
    <row r="391" spans="1:18" ht="25.5" customHeight="1" x14ac:dyDescent="0.2">
      <c r="A391" s="890" t="s">
        <v>283</v>
      </c>
      <c r="B391" s="891"/>
      <c r="C391" s="891"/>
      <c r="D391" s="892"/>
      <c r="E391" s="317">
        <v>2125</v>
      </c>
      <c r="F391" s="818"/>
      <c r="G391" s="819"/>
      <c r="H391" s="317">
        <v>2135</v>
      </c>
      <c r="I391" s="893"/>
      <c r="J391" s="894"/>
      <c r="K391" s="317">
        <v>2175</v>
      </c>
      <c r="L391" s="893"/>
      <c r="M391" s="894"/>
    </row>
    <row r="392" spans="1:18" ht="25.5" customHeight="1" x14ac:dyDescent="0.2">
      <c r="A392" s="890" t="s">
        <v>1778</v>
      </c>
      <c r="B392" s="891"/>
      <c r="C392" s="891"/>
      <c r="D392" s="892"/>
      <c r="E392" s="317">
        <v>2104</v>
      </c>
      <c r="F392" s="818"/>
      <c r="G392" s="819"/>
      <c r="H392" s="317">
        <v>2114</v>
      </c>
      <c r="I392" s="893"/>
      <c r="J392" s="894"/>
      <c r="K392" s="317">
        <v>2194</v>
      </c>
      <c r="L392" s="893"/>
      <c r="M392" s="894"/>
    </row>
    <row r="393" spans="1:18" ht="25.5" customHeight="1" x14ac:dyDescent="0.2">
      <c r="A393" s="890" t="s">
        <v>284</v>
      </c>
      <c r="B393" s="891"/>
      <c r="C393" s="891"/>
      <c r="D393" s="892"/>
      <c r="E393" s="50"/>
      <c r="F393" s="926"/>
      <c r="G393" s="926"/>
      <c r="H393" s="51"/>
      <c r="I393" s="926"/>
      <c r="J393" s="927"/>
      <c r="K393" s="317">
        <v>2176</v>
      </c>
      <c r="L393" s="893"/>
      <c r="M393" s="894"/>
    </row>
    <row r="394" spans="1:18" ht="25.5" customHeight="1" x14ac:dyDescent="0.2">
      <c r="A394" s="933" t="s">
        <v>285</v>
      </c>
      <c r="B394" s="891"/>
      <c r="C394" s="891"/>
      <c r="D394" s="892"/>
      <c r="E394" s="317">
        <v>2128</v>
      </c>
      <c r="F394" s="553">
        <f>F395-SUM(F380:G393)</f>
        <v>0</v>
      </c>
      <c r="G394" s="554"/>
      <c r="H394" s="317">
        <v>2138</v>
      </c>
      <c r="I394" s="934">
        <f>I395-SUM(I380:J393)</f>
        <v>0</v>
      </c>
      <c r="J394" s="935"/>
      <c r="K394" s="317">
        <v>2177</v>
      </c>
      <c r="L394" s="934">
        <f>L395-SUM(L380:M393)</f>
        <v>0</v>
      </c>
      <c r="M394" s="935"/>
    </row>
    <row r="395" spans="1:18" ht="25.5" customHeight="1" x14ac:dyDescent="0.2">
      <c r="A395" s="928" t="s">
        <v>286</v>
      </c>
      <c r="B395" s="912"/>
      <c r="C395" s="912"/>
      <c r="D395" s="913"/>
      <c r="E395" s="317">
        <v>2030</v>
      </c>
      <c r="F395" s="929">
        <f>Code_0601</f>
        <v>0</v>
      </c>
      <c r="G395" s="930"/>
      <c r="H395" s="317">
        <v>2040</v>
      </c>
      <c r="I395" s="931"/>
      <c r="J395" s="932"/>
      <c r="K395" s="317">
        <v>2080</v>
      </c>
      <c r="L395" s="931"/>
      <c r="M395" s="932"/>
    </row>
    <row r="396" spans="1:18" ht="25.5" customHeight="1" x14ac:dyDescent="0.2">
      <c r="A396" s="14"/>
    </row>
    <row r="397" spans="1:18" ht="25.5" customHeight="1" x14ac:dyDescent="0.2">
      <c r="A397" s="909" t="s">
        <v>1365</v>
      </c>
      <c r="B397" s="487"/>
      <c r="C397" s="487"/>
      <c r="D397" s="487"/>
      <c r="E397" s="487"/>
      <c r="F397" s="487"/>
      <c r="G397" s="487"/>
      <c r="H397" s="487"/>
      <c r="I397" s="487"/>
      <c r="J397" s="487"/>
      <c r="K397" s="487"/>
      <c r="L397" s="487"/>
      <c r="M397" s="487"/>
    </row>
    <row r="398" spans="1:18" ht="25.5" customHeight="1" x14ac:dyDescent="0.2">
      <c r="A398" s="920" t="s">
        <v>1172</v>
      </c>
      <c r="B398" s="429"/>
      <c r="C398" s="429"/>
      <c r="D398" s="429"/>
      <c r="E398" s="2"/>
      <c r="F398" s="922" t="s">
        <v>287</v>
      </c>
      <c r="G398" s="923"/>
      <c r="H398" s="2"/>
      <c r="I398" s="922" t="s">
        <v>288</v>
      </c>
      <c r="J398" s="923"/>
      <c r="K398" s="48"/>
      <c r="L398" s="689" t="s">
        <v>37562</v>
      </c>
      <c r="M398" s="690"/>
      <c r="N398" s="571" t="str">
        <f>IF($D$5&gt;=200,"This section is REQUIRED for Pyschiatric and Specialty hospitals.","")</f>
        <v/>
      </c>
      <c r="O398" s="571"/>
      <c r="P398" s="571"/>
      <c r="Q398" s="571"/>
      <c r="R398" s="571"/>
    </row>
    <row r="399" spans="1:18" ht="25.5" customHeight="1" x14ac:dyDescent="0.2">
      <c r="A399" s="921"/>
      <c r="B399" s="921"/>
      <c r="C399" s="921"/>
      <c r="D399" s="921"/>
      <c r="E399" s="49" t="s">
        <v>271</v>
      </c>
      <c r="F399" s="924"/>
      <c r="G399" s="924"/>
      <c r="H399" s="49" t="s">
        <v>271</v>
      </c>
      <c r="I399" s="924"/>
      <c r="J399" s="924"/>
      <c r="K399" s="49" t="s">
        <v>271</v>
      </c>
      <c r="L399" s="936" t="s">
        <v>289</v>
      </c>
      <c r="M399" s="514"/>
    </row>
    <row r="400" spans="1:18" ht="25.5" customHeight="1" x14ac:dyDescent="0.2">
      <c r="A400" s="890" t="s">
        <v>273</v>
      </c>
      <c r="B400" s="891"/>
      <c r="C400" s="891"/>
      <c r="D400" s="892"/>
      <c r="E400" s="317">
        <v>2051</v>
      </c>
      <c r="F400" s="691"/>
      <c r="G400" s="692"/>
      <c r="H400" s="317">
        <v>2061</v>
      </c>
      <c r="I400" s="691"/>
      <c r="J400" s="692"/>
      <c r="K400" s="317">
        <v>7412</v>
      </c>
      <c r="L400" s="638">
        <f t="shared" ref="L400:L415" si="0">F400+I400</f>
        <v>0</v>
      </c>
      <c r="M400" s="639"/>
      <c r="N400" s="572"/>
      <c r="O400" s="573"/>
      <c r="P400" s="573"/>
      <c r="Q400" s="573"/>
      <c r="R400" s="573"/>
    </row>
    <row r="401" spans="1:13" ht="25.5" customHeight="1" x14ac:dyDescent="0.2">
      <c r="A401" s="890" t="s">
        <v>274</v>
      </c>
      <c r="B401" s="891"/>
      <c r="C401" s="891"/>
      <c r="D401" s="892"/>
      <c r="E401" s="317">
        <v>2052</v>
      </c>
      <c r="F401" s="691"/>
      <c r="G401" s="692"/>
      <c r="H401" s="317">
        <v>2062</v>
      </c>
      <c r="I401" s="691"/>
      <c r="J401" s="692"/>
      <c r="K401" s="317">
        <v>7413</v>
      </c>
      <c r="L401" s="638">
        <f t="shared" si="0"/>
        <v>0</v>
      </c>
      <c r="M401" s="639"/>
    </row>
    <row r="402" spans="1:13" ht="25.5" customHeight="1" x14ac:dyDescent="0.2">
      <c r="A402" s="890" t="s">
        <v>275</v>
      </c>
      <c r="B402" s="891"/>
      <c r="C402" s="891"/>
      <c r="D402" s="892"/>
      <c r="E402" s="317">
        <v>2151</v>
      </c>
      <c r="F402" s="691"/>
      <c r="G402" s="692"/>
      <c r="H402" s="317">
        <v>2161</v>
      </c>
      <c r="I402" s="691"/>
      <c r="J402" s="692"/>
      <c r="K402" s="317">
        <v>7414</v>
      </c>
      <c r="L402" s="638">
        <f t="shared" si="0"/>
        <v>0</v>
      </c>
      <c r="M402" s="639"/>
    </row>
    <row r="403" spans="1:13" ht="25.5" customHeight="1" x14ac:dyDescent="0.2">
      <c r="A403" s="890" t="s">
        <v>276</v>
      </c>
      <c r="B403" s="891"/>
      <c r="C403" s="891"/>
      <c r="D403" s="892"/>
      <c r="E403" s="317">
        <v>2056</v>
      </c>
      <c r="F403" s="691"/>
      <c r="G403" s="692"/>
      <c r="H403" s="317">
        <v>2066</v>
      </c>
      <c r="I403" s="691"/>
      <c r="J403" s="692"/>
      <c r="K403" s="317">
        <v>7415</v>
      </c>
      <c r="L403" s="638">
        <f t="shared" si="0"/>
        <v>0</v>
      </c>
      <c r="M403" s="639"/>
    </row>
    <row r="404" spans="1:13" ht="25.5" customHeight="1" x14ac:dyDescent="0.2">
      <c r="A404" s="890" t="s">
        <v>277</v>
      </c>
      <c r="B404" s="891"/>
      <c r="C404" s="891"/>
      <c r="D404" s="892"/>
      <c r="E404" s="317">
        <v>2053</v>
      </c>
      <c r="F404" s="691"/>
      <c r="G404" s="692"/>
      <c r="H404" s="317">
        <v>2063</v>
      </c>
      <c r="I404" s="691"/>
      <c r="J404" s="692"/>
      <c r="K404" s="317">
        <v>7416</v>
      </c>
      <c r="L404" s="638">
        <f t="shared" si="0"/>
        <v>0</v>
      </c>
      <c r="M404" s="639"/>
    </row>
    <row r="405" spans="1:13" ht="25.5" customHeight="1" x14ac:dyDescent="0.2">
      <c r="A405" s="890" t="s">
        <v>278</v>
      </c>
      <c r="B405" s="891"/>
      <c r="C405" s="891"/>
      <c r="D405" s="892"/>
      <c r="E405" s="317">
        <v>2057</v>
      </c>
      <c r="F405" s="691"/>
      <c r="G405" s="692"/>
      <c r="H405" s="317">
        <v>2067</v>
      </c>
      <c r="I405" s="691"/>
      <c r="J405" s="692"/>
      <c r="K405" s="317">
        <v>7417</v>
      </c>
      <c r="L405" s="638">
        <f t="shared" si="0"/>
        <v>0</v>
      </c>
      <c r="M405" s="639"/>
    </row>
    <row r="406" spans="1:13" ht="25.5" customHeight="1" x14ac:dyDescent="0.2">
      <c r="A406" s="890" t="s">
        <v>279</v>
      </c>
      <c r="B406" s="891"/>
      <c r="C406" s="891"/>
      <c r="D406" s="892"/>
      <c r="E406" s="317">
        <v>2054</v>
      </c>
      <c r="F406" s="691"/>
      <c r="G406" s="692"/>
      <c r="H406" s="317">
        <v>2064</v>
      </c>
      <c r="I406" s="691"/>
      <c r="J406" s="692"/>
      <c r="K406" s="317">
        <v>7418</v>
      </c>
      <c r="L406" s="638">
        <f t="shared" si="0"/>
        <v>0</v>
      </c>
      <c r="M406" s="639"/>
    </row>
    <row r="407" spans="1:13" ht="25.5" customHeight="1" x14ac:dyDescent="0.2">
      <c r="A407" s="890" t="s">
        <v>280</v>
      </c>
      <c r="B407" s="891"/>
      <c r="C407" s="891"/>
      <c r="D407" s="892"/>
      <c r="E407" s="317">
        <v>2058</v>
      </c>
      <c r="F407" s="691"/>
      <c r="G407" s="692"/>
      <c r="H407" s="317">
        <v>2068</v>
      </c>
      <c r="I407" s="691"/>
      <c r="J407" s="692"/>
      <c r="K407" s="317">
        <v>7419</v>
      </c>
      <c r="L407" s="638">
        <f t="shared" si="0"/>
        <v>0</v>
      </c>
      <c r="M407" s="639"/>
    </row>
    <row r="408" spans="1:13" ht="25.5" customHeight="1" x14ac:dyDescent="0.2">
      <c r="A408" s="890" t="s">
        <v>281</v>
      </c>
      <c r="B408" s="891"/>
      <c r="C408" s="891"/>
      <c r="D408" s="892"/>
      <c r="E408" s="317">
        <v>2152</v>
      </c>
      <c r="F408" s="691"/>
      <c r="G408" s="692"/>
      <c r="H408" s="317">
        <v>2162</v>
      </c>
      <c r="I408" s="691"/>
      <c r="J408" s="692"/>
      <c r="K408" s="317">
        <v>7420</v>
      </c>
      <c r="L408" s="638">
        <f t="shared" si="0"/>
        <v>0</v>
      </c>
      <c r="M408" s="639"/>
    </row>
    <row r="409" spans="1:13" ht="25.5" customHeight="1" x14ac:dyDescent="0.2">
      <c r="A409" s="890" t="s">
        <v>282</v>
      </c>
      <c r="B409" s="891"/>
      <c r="C409" s="891"/>
      <c r="D409" s="892"/>
      <c r="E409" s="317">
        <v>2153</v>
      </c>
      <c r="F409" s="691"/>
      <c r="G409" s="692"/>
      <c r="H409" s="317">
        <v>2163</v>
      </c>
      <c r="I409" s="691"/>
      <c r="J409" s="692"/>
      <c r="K409" s="317">
        <v>7421</v>
      </c>
      <c r="L409" s="638">
        <f t="shared" si="0"/>
        <v>0</v>
      </c>
      <c r="M409" s="639"/>
    </row>
    <row r="410" spans="1:13" ht="25.5" customHeight="1" x14ac:dyDescent="0.2">
      <c r="A410" s="925" t="s">
        <v>1520</v>
      </c>
      <c r="B410" s="891"/>
      <c r="C410" s="891"/>
      <c r="D410" s="892"/>
      <c r="E410" s="317">
        <v>2182</v>
      </c>
      <c r="F410" s="691"/>
      <c r="G410" s="692"/>
      <c r="H410" s="317">
        <v>2192</v>
      </c>
      <c r="I410" s="691"/>
      <c r="J410" s="692"/>
      <c r="K410" s="317">
        <v>7282</v>
      </c>
      <c r="L410" s="638">
        <f t="shared" si="0"/>
        <v>0</v>
      </c>
      <c r="M410" s="639"/>
    </row>
    <row r="411" spans="1:13" ht="25.5" customHeight="1" x14ac:dyDescent="0.2">
      <c r="A411" s="890" t="s">
        <v>283</v>
      </c>
      <c r="B411" s="891"/>
      <c r="C411" s="891"/>
      <c r="D411" s="892"/>
      <c r="E411" s="317">
        <v>2155</v>
      </c>
      <c r="F411" s="691"/>
      <c r="G411" s="692"/>
      <c r="H411" s="317">
        <v>2165</v>
      </c>
      <c r="I411" s="691"/>
      <c r="J411" s="692"/>
      <c r="K411" s="317">
        <v>7423</v>
      </c>
      <c r="L411" s="638">
        <f t="shared" si="0"/>
        <v>0</v>
      </c>
      <c r="M411" s="639"/>
    </row>
    <row r="412" spans="1:13" ht="25.5" customHeight="1" x14ac:dyDescent="0.2">
      <c r="A412" s="890" t="s">
        <v>1778</v>
      </c>
      <c r="B412" s="891"/>
      <c r="C412" s="891"/>
      <c r="D412" s="892"/>
      <c r="E412" s="317">
        <v>2158</v>
      </c>
      <c r="F412" s="691"/>
      <c r="G412" s="692"/>
      <c r="H412" s="317">
        <v>2168</v>
      </c>
      <c r="I412" s="691"/>
      <c r="J412" s="692"/>
      <c r="K412" s="317">
        <v>7148</v>
      </c>
      <c r="L412" s="638">
        <f t="shared" ref="L412" si="1">F412+I412</f>
        <v>0</v>
      </c>
      <c r="M412" s="639"/>
    </row>
    <row r="413" spans="1:13" ht="25.5" customHeight="1" x14ac:dyDescent="0.2">
      <c r="A413" s="890" t="s">
        <v>284</v>
      </c>
      <c r="B413" s="891"/>
      <c r="C413" s="891"/>
      <c r="D413" s="892"/>
      <c r="E413" s="317">
        <v>2156</v>
      </c>
      <c r="F413" s="691"/>
      <c r="G413" s="692"/>
      <c r="H413" s="317">
        <v>2166</v>
      </c>
      <c r="I413" s="691"/>
      <c r="J413" s="692"/>
      <c r="K413" s="317">
        <v>7424</v>
      </c>
      <c r="L413" s="638">
        <f t="shared" si="0"/>
        <v>0</v>
      </c>
      <c r="M413" s="639"/>
    </row>
    <row r="414" spans="1:13" ht="25.5" customHeight="1" x14ac:dyDescent="0.2">
      <c r="A414" s="933" t="s">
        <v>285</v>
      </c>
      <c r="B414" s="891"/>
      <c r="C414" s="891"/>
      <c r="D414" s="892"/>
      <c r="E414" s="317">
        <v>2157</v>
      </c>
      <c r="F414" s="638">
        <f>F415-SUM(F400:G413)</f>
        <v>0</v>
      </c>
      <c r="G414" s="639"/>
      <c r="H414" s="317">
        <v>2167</v>
      </c>
      <c r="I414" s="638">
        <f>I415-SUM(I400:J413)</f>
        <v>0</v>
      </c>
      <c r="J414" s="639"/>
      <c r="K414" s="317">
        <v>7425</v>
      </c>
      <c r="L414" s="638">
        <f t="shared" ref="L414" si="2">F414+I414</f>
        <v>0</v>
      </c>
      <c r="M414" s="639"/>
    </row>
    <row r="415" spans="1:13" ht="25.5" customHeight="1" x14ac:dyDescent="0.2">
      <c r="A415" s="928" t="s">
        <v>790</v>
      </c>
      <c r="B415" s="912"/>
      <c r="C415" s="912"/>
      <c r="D415" s="913"/>
      <c r="E415" s="317">
        <v>2060</v>
      </c>
      <c r="F415" s="691"/>
      <c r="G415" s="692"/>
      <c r="H415" s="317">
        <v>2070</v>
      </c>
      <c r="I415" s="691"/>
      <c r="J415" s="692"/>
      <c r="K415" s="317">
        <v>7426</v>
      </c>
      <c r="L415" s="613">
        <f t="shared" si="0"/>
        <v>0</v>
      </c>
      <c r="M415" s="614"/>
    </row>
    <row r="416" spans="1:13" ht="25.5" customHeight="1" x14ac:dyDescent="0.2">
      <c r="A416" s="14" t="str">
        <f>$A$33</f>
        <v xml:space="preserve"> </v>
      </c>
      <c r="F416" s="52"/>
      <c r="G416" s="52"/>
    </row>
    <row r="417" spans="1:18" ht="25.5" customHeight="1" x14ac:dyDescent="0.2">
      <c r="A417" s="487" t="s">
        <v>290</v>
      </c>
      <c r="B417" s="487"/>
      <c r="C417" s="487"/>
      <c r="D417" s="487"/>
      <c r="E417" s="487"/>
      <c r="F417" s="487"/>
      <c r="G417" s="487"/>
      <c r="H417" s="487"/>
      <c r="I417" s="487"/>
      <c r="J417" s="487"/>
      <c r="K417" s="487"/>
      <c r="L417" s="487"/>
      <c r="M417" s="487"/>
    </row>
    <row r="418" spans="1:18" ht="25.5" customHeight="1" x14ac:dyDescent="0.2">
      <c r="A418" s="920" t="s">
        <v>1361</v>
      </c>
      <c r="B418" s="429"/>
      <c r="C418" s="429"/>
      <c r="D418" s="429"/>
      <c r="E418" s="2"/>
      <c r="F418" s="922" t="s">
        <v>291</v>
      </c>
      <c r="G418" s="923"/>
      <c r="H418" s="2"/>
      <c r="I418" s="922" t="s">
        <v>292</v>
      </c>
      <c r="J418" s="923"/>
      <c r="K418" s="48"/>
      <c r="L418" s="689" t="s">
        <v>37562</v>
      </c>
      <c r="M418" s="690"/>
      <c r="N418" s="571" t="str">
        <f>IF($D$5&gt;=200,"This section is REQUIRED for Pyschiatric and Specialty hospitals.","")</f>
        <v/>
      </c>
      <c r="O418" s="571"/>
      <c r="P418" s="571"/>
      <c r="Q418" s="571"/>
      <c r="R418" s="571"/>
    </row>
    <row r="419" spans="1:18" ht="25.5" customHeight="1" x14ac:dyDescent="0.2">
      <c r="A419" s="921"/>
      <c r="B419" s="921"/>
      <c r="C419" s="921"/>
      <c r="D419" s="921"/>
      <c r="E419" s="49" t="s">
        <v>271</v>
      </c>
      <c r="F419" s="924"/>
      <c r="G419" s="924"/>
      <c r="H419" s="49" t="s">
        <v>271</v>
      </c>
      <c r="I419" s="924"/>
      <c r="J419" s="924"/>
      <c r="K419" s="49"/>
      <c r="L419" s="937"/>
      <c r="M419" s="690"/>
    </row>
    <row r="420" spans="1:18" ht="25.5" customHeight="1" x14ac:dyDescent="0.2">
      <c r="A420" s="890" t="s">
        <v>273</v>
      </c>
      <c r="B420" s="891"/>
      <c r="C420" s="891"/>
      <c r="D420" s="892"/>
      <c r="E420" s="317">
        <v>7427</v>
      </c>
      <c r="F420" s="818"/>
      <c r="G420" s="819"/>
      <c r="H420" s="317">
        <v>2041</v>
      </c>
      <c r="I420" s="893"/>
      <c r="J420" s="894"/>
      <c r="K420" s="36"/>
      <c r="L420" s="37"/>
      <c r="M420" s="37"/>
    </row>
    <row r="421" spans="1:18" ht="25.5" customHeight="1" x14ac:dyDescent="0.2">
      <c r="A421" s="890" t="s">
        <v>274</v>
      </c>
      <c r="B421" s="891"/>
      <c r="C421" s="891"/>
      <c r="D421" s="892"/>
      <c r="E421" s="317">
        <v>7428</v>
      </c>
      <c r="F421" s="818"/>
      <c r="G421" s="819"/>
      <c r="H421" s="317">
        <v>2042</v>
      </c>
      <c r="I421" s="893"/>
      <c r="J421" s="894"/>
      <c r="K421" s="37"/>
      <c r="L421" s="37"/>
      <c r="M421" s="37"/>
    </row>
    <row r="422" spans="1:18" ht="25.5" customHeight="1" x14ac:dyDescent="0.2">
      <c r="A422" s="890" t="s">
        <v>275</v>
      </c>
      <c r="B422" s="891"/>
      <c r="C422" s="891"/>
      <c r="D422" s="892"/>
      <c r="E422" s="317">
        <v>7429</v>
      </c>
      <c r="F422" s="818"/>
      <c r="G422" s="819"/>
      <c r="H422" s="317">
        <v>2141</v>
      </c>
      <c r="I422" s="893"/>
      <c r="J422" s="894"/>
      <c r="K422" s="37"/>
      <c r="L422" s="37"/>
      <c r="M422" s="37"/>
    </row>
    <row r="423" spans="1:18" ht="25.5" customHeight="1" x14ac:dyDescent="0.2">
      <c r="A423" s="890" t="s">
        <v>276</v>
      </c>
      <c r="B423" s="891"/>
      <c r="C423" s="891"/>
      <c r="D423" s="892"/>
      <c r="E423" s="317">
        <v>7430</v>
      </c>
      <c r="F423" s="818"/>
      <c r="G423" s="819"/>
      <c r="H423" s="317">
        <v>2046</v>
      </c>
      <c r="I423" s="893"/>
      <c r="J423" s="894"/>
      <c r="K423" s="37"/>
      <c r="L423" s="37"/>
      <c r="M423" s="37"/>
    </row>
    <row r="424" spans="1:18" ht="25.5" customHeight="1" x14ac:dyDescent="0.2">
      <c r="A424" s="890" t="s">
        <v>277</v>
      </c>
      <c r="B424" s="891"/>
      <c r="C424" s="891"/>
      <c r="D424" s="892"/>
      <c r="E424" s="317">
        <v>7431</v>
      </c>
      <c r="F424" s="818"/>
      <c r="G424" s="819"/>
      <c r="H424" s="317">
        <v>2043</v>
      </c>
      <c r="I424" s="893"/>
      <c r="J424" s="894"/>
      <c r="K424" s="37"/>
      <c r="L424" s="37"/>
      <c r="M424" s="37"/>
    </row>
    <row r="425" spans="1:18" ht="25.5" customHeight="1" x14ac:dyDescent="0.2">
      <c r="A425" s="890" t="s">
        <v>278</v>
      </c>
      <c r="B425" s="891"/>
      <c r="C425" s="891"/>
      <c r="D425" s="892"/>
      <c r="E425" s="317">
        <v>7432</v>
      </c>
      <c r="F425" s="818"/>
      <c r="G425" s="819"/>
      <c r="H425" s="317">
        <v>2047</v>
      </c>
      <c r="I425" s="893"/>
      <c r="J425" s="894"/>
      <c r="K425" s="37"/>
      <c r="L425" s="37"/>
      <c r="M425" s="37"/>
    </row>
    <row r="426" spans="1:18" ht="25.5" customHeight="1" x14ac:dyDescent="0.2">
      <c r="A426" s="890" t="s">
        <v>279</v>
      </c>
      <c r="B426" s="891"/>
      <c r="C426" s="891"/>
      <c r="D426" s="892"/>
      <c r="E426" s="317">
        <v>7433</v>
      </c>
      <c r="F426" s="818"/>
      <c r="G426" s="819"/>
      <c r="H426" s="317">
        <v>2044</v>
      </c>
      <c r="I426" s="893"/>
      <c r="J426" s="894"/>
      <c r="K426" s="37"/>
      <c r="L426" s="37"/>
      <c r="M426" s="37"/>
    </row>
    <row r="427" spans="1:18" ht="25.5" customHeight="1" x14ac:dyDescent="0.2">
      <c r="A427" s="890" t="s">
        <v>280</v>
      </c>
      <c r="B427" s="891"/>
      <c r="C427" s="891"/>
      <c r="D427" s="892"/>
      <c r="E427" s="317">
        <v>7434</v>
      </c>
      <c r="F427" s="818"/>
      <c r="G427" s="819"/>
      <c r="H427" s="317">
        <v>2048</v>
      </c>
      <c r="I427" s="893"/>
      <c r="J427" s="894"/>
      <c r="K427" s="37"/>
      <c r="L427" s="37"/>
      <c r="M427" s="37"/>
    </row>
    <row r="428" spans="1:18" ht="25.5" customHeight="1" x14ac:dyDescent="0.2">
      <c r="A428" s="890" t="s">
        <v>281</v>
      </c>
      <c r="B428" s="891"/>
      <c r="C428" s="891"/>
      <c r="D428" s="892"/>
      <c r="E428" s="317">
        <v>7435</v>
      </c>
      <c r="F428" s="818"/>
      <c r="G428" s="819"/>
      <c r="H428" s="317">
        <v>2142</v>
      </c>
      <c r="I428" s="893"/>
      <c r="J428" s="894"/>
      <c r="K428" s="37"/>
      <c r="L428" s="37"/>
      <c r="M428" s="37"/>
    </row>
    <row r="429" spans="1:18" ht="25.5" customHeight="1" x14ac:dyDescent="0.2">
      <c r="A429" s="890" t="s">
        <v>282</v>
      </c>
      <c r="B429" s="891"/>
      <c r="C429" s="891"/>
      <c r="D429" s="892"/>
      <c r="E429" s="317">
        <v>7436</v>
      </c>
      <c r="F429" s="818"/>
      <c r="G429" s="819"/>
      <c r="H429" s="317">
        <v>2143</v>
      </c>
      <c r="I429" s="893"/>
      <c r="J429" s="894"/>
      <c r="K429" s="37"/>
      <c r="L429" s="37"/>
      <c r="M429" s="37"/>
    </row>
    <row r="430" spans="1:18" ht="25.5" customHeight="1" x14ac:dyDescent="0.2">
      <c r="A430" s="925" t="s">
        <v>1520</v>
      </c>
      <c r="B430" s="891"/>
      <c r="C430" s="891"/>
      <c r="D430" s="892"/>
      <c r="E430" s="317">
        <v>7285</v>
      </c>
      <c r="F430" s="818"/>
      <c r="G430" s="819"/>
      <c r="H430" s="317">
        <v>2185</v>
      </c>
      <c r="I430" s="893"/>
      <c r="J430" s="894"/>
      <c r="K430" s="37"/>
      <c r="L430" s="37"/>
      <c r="M430" s="37"/>
    </row>
    <row r="431" spans="1:18" ht="25.5" customHeight="1" x14ac:dyDescent="0.2">
      <c r="A431" s="890" t="s">
        <v>283</v>
      </c>
      <c r="B431" s="891"/>
      <c r="C431" s="891"/>
      <c r="D431" s="892"/>
      <c r="E431" s="317">
        <v>7438</v>
      </c>
      <c r="F431" s="818"/>
      <c r="G431" s="819"/>
      <c r="H431" s="317">
        <v>2145</v>
      </c>
      <c r="I431" s="893"/>
      <c r="J431" s="894"/>
      <c r="K431" s="37"/>
      <c r="L431" s="37"/>
      <c r="M431" s="37"/>
    </row>
    <row r="432" spans="1:18" ht="25.5" customHeight="1" x14ac:dyDescent="0.2">
      <c r="A432" s="890" t="s">
        <v>1778</v>
      </c>
      <c r="B432" s="891"/>
      <c r="C432" s="891"/>
      <c r="D432" s="892"/>
      <c r="E432" s="317">
        <v>7168</v>
      </c>
      <c r="F432" s="818"/>
      <c r="G432" s="819"/>
      <c r="H432" s="317">
        <v>2148</v>
      </c>
      <c r="I432" s="893"/>
      <c r="J432" s="894"/>
      <c r="K432" s="37"/>
      <c r="L432" s="37"/>
      <c r="M432" s="37"/>
    </row>
    <row r="433" spans="1:18" ht="25.5" customHeight="1" x14ac:dyDescent="0.2">
      <c r="A433" s="890" t="s">
        <v>284</v>
      </c>
      <c r="B433" s="891"/>
      <c r="C433" s="891"/>
      <c r="D433" s="892"/>
      <c r="E433" s="317">
        <v>7439</v>
      </c>
      <c r="F433" s="818"/>
      <c r="G433" s="819"/>
      <c r="H433" s="317">
        <v>2146</v>
      </c>
      <c r="I433" s="893"/>
      <c r="J433" s="894"/>
      <c r="K433" s="37"/>
      <c r="L433" s="37"/>
      <c r="M433" s="37"/>
    </row>
    <row r="434" spans="1:18" ht="25.5" customHeight="1" x14ac:dyDescent="0.2">
      <c r="A434" s="933" t="s">
        <v>285</v>
      </c>
      <c r="B434" s="891"/>
      <c r="C434" s="891"/>
      <c r="D434" s="892"/>
      <c r="E434" s="317">
        <v>7440</v>
      </c>
      <c r="F434" s="844">
        <f>F435-SUM(F420:G433)</f>
        <v>0</v>
      </c>
      <c r="G434" s="845"/>
      <c r="H434" s="317">
        <v>2147</v>
      </c>
      <c r="I434" s="934">
        <f>I435-SUM(I420:J433)</f>
        <v>0</v>
      </c>
      <c r="J434" s="935"/>
      <c r="K434" s="37"/>
      <c r="L434" s="37"/>
      <c r="M434" s="37"/>
    </row>
    <row r="435" spans="1:18" ht="25.5" customHeight="1" x14ac:dyDescent="0.2">
      <c r="A435" s="928" t="s">
        <v>790</v>
      </c>
      <c r="B435" s="912"/>
      <c r="C435" s="912"/>
      <c r="D435" s="913"/>
      <c r="E435" s="317">
        <v>7441</v>
      </c>
      <c r="F435" s="551"/>
      <c r="G435" s="552"/>
      <c r="H435" s="317">
        <v>2050</v>
      </c>
      <c r="I435" s="931"/>
      <c r="J435" s="932"/>
      <c r="K435" s="37"/>
      <c r="L435" s="37"/>
      <c r="M435" s="37"/>
    </row>
    <row r="436" spans="1:18" ht="25.5" customHeight="1" x14ac:dyDescent="0.2">
      <c r="A436" s="38"/>
    </row>
    <row r="437" spans="1:18" ht="25.5" customHeight="1" x14ac:dyDescent="0.2">
      <c r="A437" s="684" t="s">
        <v>1362</v>
      </c>
      <c r="B437" s="488"/>
      <c r="C437" s="488"/>
      <c r="D437" s="488"/>
      <c r="E437" s="488"/>
      <c r="F437" s="488"/>
      <c r="G437" s="488"/>
      <c r="H437" s="488"/>
      <c r="I437" s="488"/>
      <c r="J437" s="488"/>
      <c r="K437" s="592"/>
      <c r="L437" s="689" t="s">
        <v>37562</v>
      </c>
      <c r="M437" s="690"/>
      <c r="N437" s="571" t="str">
        <f>IF($D$5&gt;=200,"This section is REQUIRED for Pyschiatric and Specialty hospitals.","")</f>
        <v/>
      </c>
      <c r="O437" s="571"/>
      <c r="P437" s="571"/>
      <c r="Q437" s="571"/>
      <c r="R437" s="571"/>
    </row>
    <row r="438" spans="1:18" ht="25.5" customHeight="1" x14ac:dyDescent="0.2">
      <c r="A438" s="18">
        <v>4530</v>
      </c>
      <c r="B438" s="460" t="s">
        <v>293</v>
      </c>
      <c r="C438" s="449"/>
      <c r="D438" s="449"/>
      <c r="E438" s="449"/>
      <c r="F438" s="449"/>
      <c r="G438" s="449"/>
      <c r="H438" s="449"/>
      <c r="I438" s="449"/>
      <c r="J438" s="449"/>
      <c r="K438" s="450"/>
      <c r="L438" s="939"/>
      <c r="M438" s="940"/>
      <c r="N438" s="938" t="str">
        <f>IF($D$5&gt;=200,"Psychiatric or Specialty hospitals click here to skip to the next REQUIRED item.","")</f>
        <v/>
      </c>
      <c r="O438" s="938"/>
      <c r="P438" s="938"/>
      <c r="Q438" s="938"/>
      <c r="R438" s="938"/>
    </row>
    <row r="439" spans="1:18" ht="25.5" customHeight="1" x14ac:dyDescent="0.2">
      <c r="A439" s="38"/>
    </row>
    <row r="440" spans="1:18" ht="25.5" customHeight="1" x14ac:dyDescent="0.2">
      <c r="A440" s="487" t="s">
        <v>294</v>
      </c>
      <c r="B440" s="487"/>
      <c r="C440" s="487"/>
      <c r="D440" s="487"/>
      <c r="E440" s="487"/>
      <c r="F440" s="487"/>
      <c r="G440" s="487"/>
      <c r="H440" s="487"/>
      <c r="I440" s="487"/>
      <c r="J440" s="487"/>
      <c r="K440" s="487"/>
      <c r="L440" s="487"/>
      <c r="M440" s="487"/>
    </row>
    <row r="441" spans="1:18" ht="25.5" customHeight="1" x14ac:dyDescent="0.2">
      <c r="A441" s="684" t="s">
        <v>1363</v>
      </c>
      <c r="B441" s="488"/>
      <c r="C441" s="488"/>
      <c r="D441" s="488"/>
      <c r="E441" s="488"/>
      <c r="F441" s="488"/>
      <c r="G441" s="488"/>
      <c r="H441" s="488"/>
      <c r="I441" s="488"/>
      <c r="J441" s="488"/>
      <c r="K441" s="592"/>
      <c r="L441" s="689" t="s">
        <v>37562</v>
      </c>
      <c r="M441" s="690"/>
    </row>
    <row r="442" spans="1:18" ht="25.5" customHeight="1" x14ac:dyDescent="0.2">
      <c r="A442" s="18">
        <v>5101</v>
      </c>
      <c r="B442" s="460" t="s">
        <v>295</v>
      </c>
      <c r="C442" s="449"/>
      <c r="D442" s="449"/>
      <c r="E442" s="449"/>
      <c r="F442" s="449"/>
      <c r="G442" s="449"/>
      <c r="H442" s="449"/>
      <c r="I442" s="449"/>
      <c r="J442" s="449"/>
      <c r="K442" s="450"/>
      <c r="L442" s="941"/>
      <c r="M442" s="942"/>
      <c r="N442" s="802" t="s">
        <v>345</v>
      </c>
      <c r="O442" s="803"/>
      <c r="P442" s="803"/>
      <c r="Q442" s="803"/>
      <c r="R442" s="804"/>
    </row>
    <row r="443" spans="1:18" ht="25.5" customHeight="1" x14ac:dyDescent="0.2">
      <c r="A443" s="18">
        <v>5102</v>
      </c>
      <c r="B443" s="460" t="s">
        <v>832</v>
      </c>
      <c r="C443" s="449"/>
      <c r="D443" s="449"/>
      <c r="E443" s="449"/>
      <c r="F443" s="449"/>
      <c r="G443" s="449"/>
      <c r="H443" s="449"/>
      <c r="I443" s="449"/>
      <c r="J443" s="449"/>
      <c r="K443" s="450"/>
      <c r="L443" s="818"/>
      <c r="M443" s="819"/>
      <c r="N443" s="805"/>
      <c r="O443" s="806"/>
      <c r="P443" s="806"/>
      <c r="Q443" s="806"/>
      <c r="R443" s="807"/>
    </row>
    <row r="444" spans="1:18" ht="25.5" customHeight="1" x14ac:dyDescent="0.2">
      <c r="A444" s="38"/>
    </row>
    <row r="445" spans="1:18" ht="25.5" customHeight="1" x14ac:dyDescent="0.2">
      <c r="A445" s="487" t="s">
        <v>294</v>
      </c>
      <c r="B445" s="487"/>
      <c r="C445" s="487"/>
      <c r="D445" s="487"/>
      <c r="E445" s="487"/>
      <c r="F445" s="487"/>
      <c r="G445" s="487"/>
      <c r="H445" s="487"/>
      <c r="I445" s="487"/>
      <c r="J445" s="487"/>
      <c r="K445" s="487"/>
      <c r="L445" s="487"/>
      <c r="M445" s="487"/>
    </row>
    <row r="446" spans="1:18" ht="25.5" customHeight="1" x14ac:dyDescent="0.2">
      <c r="A446" s="684" t="s">
        <v>1364</v>
      </c>
      <c r="B446" s="488"/>
      <c r="C446" s="488"/>
      <c r="D446" s="488"/>
      <c r="E446" s="488"/>
      <c r="F446" s="488"/>
      <c r="G446" s="488"/>
      <c r="H446" s="488"/>
      <c r="I446" s="488"/>
      <c r="J446" s="488"/>
      <c r="K446" s="592"/>
      <c r="L446" s="689" t="s">
        <v>37562</v>
      </c>
      <c r="M446" s="690"/>
    </row>
    <row r="447" spans="1:18" ht="25.5" customHeight="1" x14ac:dyDescent="0.2">
      <c r="A447" s="18">
        <v>5200</v>
      </c>
      <c r="B447" s="460" t="s">
        <v>833</v>
      </c>
      <c r="C447" s="449"/>
      <c r="D447" s="449"/>
      <c r="E447" s="449"/>
      <c r="F447" s="449"/>
      <c r="G447" s="449"/>
      <c r="H447" s="449"/>
      <c r="I447" s="449"/>
      <c r="J447" s="449"/>
      <c r="K447" s="450"/>
      <c r="L447" s="818"/>
      <c r="M447" s="819"/>
    </row>
    <row r="448" spans="1:18" ht="25.5" customHeight="1" x14ac:dyDescent="0.2">
      <c r="A448" s="14" t="str">
        <f>$A$33</f>
        <v xml:space="preserve"> </v>
      </c>
    </row>
    <row r="449" spans="1:18" ht="25.5" customHeight="1" x14ac:dyDescent="0.2">
      <c r="A449" s="684" t="s">
        <v>1366</v>
      </c>
      <c r="B449" s="488"/>
      <c r="C449" s="488"/>
      <c r="D449" s="488"/>
      <c r="E449" s="488"/>
      <c r="F449" s="488"/>
      <c r="G449" s="488"/>
      <c r="H449" s="488"/>
      <c r="I449" s="488"/>
      <c r="J449" s="488"/>
      <c r="K449" s="592"/>
      <c r="L449" s="689" t="s">
        <v>37562</v>
      </c>
      <c r="M449" s="690"/>
      <c r="N449" s="571" t="str">
        <f>IF($D$5&gt;=200,"This section is REQUIRED for Pyschiatric and Specialty hospitals.","")</f>
        <v/>
      </c>
      <c r="O449" s="571"/>
      <c r="P449" s="571"/>
      <c r="Q449" s="571"/>
      <c r="R449" s="571"/>
    </row>
    <row r="450" spans="1:18" ht="25.5" customHeight="1" x14ac:dyDescent="0.2">
      <c r="A450" s="488"/>
      <c r="B450" s="488"/>
      <c r="C450" s="488"/>
      <c r="D450" s="488"/>
      <c r="E450" s="488"/>
      <c r="F450" s="488"/>
      <c r="G450" s="488"/>
      <c r="H450" s="488"/>
      <c r="I450" s="488"/>
      <c r="J450" s="488"/>
      <c r="K450" s="592"/>
      <c r="L450" s="31" t="s">
        <v>91</v>
      </c>
      <c r="M450" s="31" t="s">
        <v>92</v>
      </c>
    </row>
    <row r="451" spans="1:18" ht="25.5" customHeight="1" x14ac:dyDescent="0.2">
      <c r="A451" s="18">
        <v>7000</v>
      </c>
      <c r="B451" s="460" t="s">
        <v>834</v>
      </c>
      <c r="C451" s="449"/>
      <c r="D451" s="449"/>
      <c r="E451" s="449"/>
      <c r="F451" s="449"/>
      <c r="G451" s="449"/>
      <c r="H451" s="449"/>
      <c r="I451" s="449"/>
      <c r="J451" s="449"/>
      <c r="K451" s="450"/>
      <c r="L451" s="371"/>
      <c r="M451" s="371"/>
      <c r="N451" s="536" t="str">
        <f>IF(COUNTBLANK(L451:M451)=2,"Please enter response",IF(COUNTBLANK(L451:M451)=0,"Please select only one response",""))</f>
        <v>Please enter response</v>
      </c>
      <c r="O451" s="537"/>
      <c r="P451" s="537"/>
      <c r="Q451" s="537"/>
      <c r="R451" s="538"/>
    </row>
    <row r="452" spans="1:18" ht="25.5" customHeight="1" x14ac:dyDescent="0.2">
      <c r="A452" s="18">
        <v>7047</v>
      </c>
      <c r="B452" s="460" t="s">
        <v>835</v>
      </c>
      <c r="C452" s="449"/>
      <c r="D452" s="449"/>
      <c r="E452" s="449"/>
      <c r="F452" s="449"/>
      <c r="G452" s="449"/>
      <c r="H452" s="449"/>
      <c r="I452" s="449"/>
      <c r="J452" s="449"/>
      <c r="K452" s="450"/>
      <c r="L452" s="32"/>
      <c r="M452" s="32"/>
      <c r="N452" s="536" t="str">
        <f>IF(COUNTBLANK(L451:M451)=0,"",IF(AND(NOT(ISBLANK(L451)),COUNTBLANK(L452:M452)=2),"Please enter response",IF(COUNTBLANK(L452:M452)=0, "Please enter only one response",IF(AND(NOT(ISBLANK(M451)),COUNTBLANK(L452:M452)&lt;&gt;2),"No response needed",""))))</f>
        <v/>
      </c>
      <c r="O452" s="537"/>
      <c r="P452" s="537"/>
      <c r="Q452" s="537"/>
      <c r="R452" s="538"/>
    </row>
    <row r="453" spans="1:18" ht="25.5" customHeight="1" x14ac:dyDescent="0.2">
      <c r="A453" s="18">
        <v>7049</v>
      </c>
      <c r="B453" s="460" t="s">
        <v>836</v>
      </c>
      <c r="C453" s="449"/>
      <c r="D453" s="449"/>
      <c r="E453" s="449"/>
      <c r="F453" s="449"/>
      <c r="G453" s="449"/>
      <c r="H453" s="449"/>
      <c r="I453" s="449"/>
      <c r="J453" s="449"/>
      <c r="K453" s="450"/>
      <c r="L453" s="943"/>
      <c r="M453" s="944"/>
      <c r="N453" s="536" t="str">
        <f>IF(AND(NOT(ISBLANK(L451)),COUNTBLANK(L453:M453)=2),"This item cannot be left blank.  Please review instructions.",IF(AND(NOT(ISBLANK(M451)),NOT(ISBLANK(L453))),"No response needed",""))</f>
        <v/>
      </c>
      <c r="O453" s="537"/>
      <c r="P453" s="537"/>
      <c r="Q453" s="537"/>
      <c r="R453" s="538"/>
    </row>
    <row r="454" spans="1:18" ht="25.5" customHeight="1" x14ac:dyDescent="0.2">
      <c r="A454" s="44"/>
      <c r="B454" s="45"/>
      <c r="C454" s="45"/>
      <c r="D454" s="45"/>
      <c r="E454" s="45"/>
      <c r="F454" s="45"/>
      <c r="G454" s="45"/>
      <c r="H454" s="45"/>
      <c r="I454" s="45"/>
      <c r="J454" s="45"/>
      <c r="K454" s="45"/>
      <c r="L454" s="215"/>
      <c r="M454" s="215"/>
      <c r="N454" s="4"/>
      <c r="O454" s="4"/>
      <c r="P454" s="4"/>
      <c r="Q454" s="4"/>
      <c r="R454" s="76"/>
    </row>
    <row r="455" spans="1:18" ht="25.5" customHeight="1" x14ac:dyDescent="0.2">
      <c r="A455" s="684" t="s">
        <v>1367</v>
      </c>
      <c r="B455" s="488"/>
      <c r="C455" s="488"/>
      <c r="D455" s="488"/>
      <c r="E455" s="488"/>
      <c r="F455" s="488"/>
      <c r="G455" s="488"/>
      <c r="H455" s="488"/>
      <c r="I455" s="488"/>
      <c r="J455" s="488"/>
      <c r="K455" s="592"/>
      <c r="L455" s="689" t="s">
        <v>37562</v>
      </c>
      <c r="M455" s="690"/>
      <c r="N455" s="571" t="str">
        <f>IF($D$5&gt;=200,"This section is REQUIRED for Pyschiatric and Specialty hospitals.","")</f>
        <v/>
      </c>
      <c r="O455" s="571"/>
      <c r="P455" s="571"/>
      <c r="Q455" s="571"/>
      <c r="R455" s="571"/>
    </row>
    <row r="456" spans="1:18" ht="25.5" customHeight="1" x14ac:dyDescent="0.2">
      <c r="A456" s="18">
        <v>4503</v>
      </c>
      <c r="B456" s="460" t="s">
        <v>848</v>
      </c>
      <c r="C456" s="449"/>
      <c r="D456" s="449"/>
      <c r="E456" s="449"/>
      <c r="F456" s="449"/>
      <c r="G456" s="449"/>
      <c r="H456" s="449"/>
      <c r="I456" s="449"/>
      <c r="J456" s="449"/>
      <c r="K456" s="450"/>
      <c r="L456" s="691"/>
      <c r="M456" s="692"/>
      <c r="N456" s="572" t="s">
        <v>1235</v>
      </c>
      <c r="O456" s="573"/>
      <c r="P456" s="573"/>
      <c r="Q456" s="573"/>
      <c r="R456" s="573"/>
    </row>
    <row r="457" spans="1:18" ht="25.5" customHeight="1" x14ac:dyDescent="0.2">
      <c r="A457" s="18">
        <v>4505</v>
      </c>
      <c r="B457" s="460" t="s">
        <v>849</v>
      </c>
      <c r="C457" s="449"/>
      <c r="D457" s="449"/>
      <c r="E457" s="449"/>
      <c r="F457" s="449"/>
      <c r="G457" s="449"/>
      <c r="H457" s="449"/>
      <c r="I457" s="449"/>
      <c r="J457" s="449"/>
      <c r="K457" s="450"/>
      <c r="L457" s="691"/>
      <c r="M457" s="692"/>
      <c r="N457" s="780" t="s">
        <v>850</v>
      </c>
      <c r="O457" s="816"/>
      <c r="P457" s="816"/>
      <c r="Q457" s="816"/>
      <c r="R457" s="817"/>
    </row>
    <row r="458" spans="1:18" ht="25.5" customHeight="1" x14ac:dyDescent="0.2">
      <c r="A458" s="18">
        <v>4502</v>
      </c>
      <c r="B458" s="460" t="s">
        <v>994</v>
      </c>
      <c r="C458" s="449"/>
      <c r="D458" s="449"/>
      <c r="E458" s="449"/>
      <c r="F458" s="449"/>
      <c r="G458" s="449"/>
      <c r="H458" s="449"/>
      <c r="I458" s="449"/>
      <c r="J458" s="449"/>
      <c r="K458" s="450"/>
      <c r="L458" s="638">
        <f>L459-L456-L457</f>
        <v>0</v>
      </c>
      <c r="M458" s="639"/>
    </row>
    <row r="459" spans="1:18" ht="25.5" customHeight="1" x14ac:dyDescent="0.2">
      <c r="A459" s="19">
        <v>4501</v>
      </c>
      <c r="B459" s="443" t="s">
        <v>995</v>
      </c>
      <c r="C459" s="444"/>
      <c r="D459" s="444"/>
      <c r="E459" s="444"/>
      <c r="F459" s="444"/>
      <c r="G459" s="444"/>
      <c r="H459" s="444"/>
      <c r="I459" s="444"/>
      <c r="J459" s="444"/>
      <c r="K459" s="445"/>
      <c r="L459" s="954"/>
      <c r="M459" s="955"/>
    </row>
    <row r="460" spans="1:18" ht="25.5" customHeight="1" x14ac:dyDescent="0.2">
      <c r="A460" s="38"/>
      <c r="L460" s="52"/>
      <c r="M460" s="52"/>
    </row>
    <row r="461" spans="1:18" ht="25.5" customHeight="1" x14ac:dyDescent="0.2">
      <c r="A461" s="18">
        <v>7044</v>
      </c>
      <c r="B461" s="460" t="s">
        <v>996</v>
      </c>
      <c r="C461" s="449"/>
      <c r="D461" s="449"/>
      <c r="E461" s="449"/>
      <c r="F461" s="449"/>
      <c r="G461" s="449"/>
      <c r="H461" s="449"/>
      <c r="I461" s="449"/>
      <c r="J461" s="449"/>
      <c r="K461" s="450"/>
      <c r="L461" s="691"/>
      <c r="M461" s="692"/>
      <c r="N461" s="537" t="str">
        <f>IF(L461&gt;L456,"Please review.  This must be less than or equal to ER Registrations reported as "&amp;TEXT(L456,"0,000"),"")</f>
        <v/>
      </c>
      <c r="O461" s="537"/>
      <c r="P461" s="537"/>
      <c r="Q461" s="537"/>
      <c r="R461" s="571"/>
    </row>
    <row r="462" spans="1:18" ht="25.5" customHeight="1" x14ac:dyDescent="0.2">
      <c r="A462" s="38"/>
      <c r="N462" s="571"/>
      <c r="O462" s="571"/>
      <c r="P462" s="571"/>
      <c r="Q462" s="571"/>
      <c r="R462" s="571"/>
    </row>
    <row r="463" spans="1:18" ht="25.5" customHeight="1" x14ac:dyDescent="0.2">
      <c r="A463" s="18">
        <v>7311</v>
      </c>
      <c r="B463" s="460" t="s">
        <v>997</v>
      </c>
      <c r="C463" s="449"/>
      <c r="D463" s="449"/>
      <c r="E463" s="449"/>
      <c r="F463" s="449"/>
      <c r="G463" s="449"/>
      <c r="H463" s="449"/>
      <c r="I463" s="449"/>
      <c r="J463" s="449"/>
      <c r="K463" s="450"/>
      <c r="L463" s="691"/>
      <c r="M463" s="692"/>
      <c r="N463" s="780" t="s">
        <v>998</v>
      </c>
      <c r="O463" s="781"/>
      <c r="P463" s="781"/>
      <c r="Q463" s="781"/>
      <c r="R463" s="782"/>
    </row>
    <row r="464" spans="1:18" ht="25.5" customHeight="1" x14ac:dyDescent="0.2">
      <c r="A464" s="14" t="str">
        <f>$A$33</f>
        <v xml:space="preserve"> </v>
      </c>
    </row>
    <row r="465" spans="1:18" ht="25.5" customHeight="1" x14ac:dyDescent="0.2">
      <c r="A465" s="684" t="s">
        <v>1368</v>
      </c>
      <c r="B465" s="488"/>
      <c r="C465" s="488"/>
      <c r="D465" s="488"/>
      <c r="E465" s="488"/>
      <c r="F465" s="488"/>
      <c r="G465" s="488"/>
      <c r="H465" s="488"/>
      <c r="I465" s="488"/>
      <c r="J465" s="488"/>
      <c r="K465" s="592"/>
      <c r="L465" s="689" t="s">
        <v>37562</v>
      </c>
      <c r="M465" s="690"/>
      <c r="N465" s="571" t="str">
        <f>IF('2025 HAR'!$D$5&gt;=200,"This section is REQUIRED for Pyschiatric and Specialty hospitals.","")</f>
        <v/>
      </c>
      <c r="O465" s="571"/>
      <c r="P465" s="571"/>
      <c r="Q465" s="571"/>
      <c r="R465" s="571"/>
    </row>
    <row r="466" spans="1:18" ht="25.5" customHeight="1" x14ac:dyDescent="0.2">
      <c r="A466" s="19">
        <v>4320</v>
      </c>
      <c r="B466" s="443" t="s">
        <v>690</v>
      </c>
      <c r="C466" s="444"/>
      <c r="D466" s="444"/>
      <c r="E466" s="444"/>
      <c r="F466" s="444"/>
      <c r="G466" s="444"/>
      <c r="H466" s="444"/>
      <c r="I466" s="444" t="str">
        <f>IF(AND(NOT(ISBLANK(#REF!)),Code_4320&lt;=0),"Please Enter the Total Acute Care Admissions.","")</f>
        <v>Please Enter the Total Acute Care Admissions.</v>
      </c>
      <c r="J466" s="444"/>
      <c r="K466" s="445"/>
      <c r="L466" s="939"/>
      <c r="M466" s="940"/>
      <c r="N466" s="573" t="str">
        <f>IF('2025 HAR'!$D$5&gt;=200,"Additional Admissions Information is Required. Please Click here to report this information.","")</f>
        <v/>
      </c>
      <c r="O466" s="573"/>
      <c r="P466" s="573"/>
      <c r="Q466" s="573"/>
      <c r="R466" s="573"/>
    </row>
    <row r="467" spans="1:18" ht="25.5" customHeight="1" x14ac:dyDescent="0.2">
      <c r="A467" s="18">
        <v>4331</v>
      </c>
      <c r="B467" s="460" t="s">
        <v>837</v>
      </c>
      <c r="C467" s="449"/>
      <c r="D467" s="449"/>
      <c r="E467" s="449"/>
      <c r="F467" s="449"/>
      <c r="G467" s="449"/>
      <c r="H467" s="449"/>
      <c r="I467" s="449"/>
      <c r="J467" s="449"/>
      <c r="K467" s="450"/>
      <c r="L467" s="691"/>
      <c r="M467" s="692"/>
    </row>
    <row r="468" spans="1:18" ht="25.5" customHeight="1" x14ac:dyDescent="0.2">
      <c r="A468" s="18">
        <v>7177</v>
      </c>
      <c r="B468" s="460" t="s">
        <v>838</v>
      </c>
      <c r="C468" s="449"/>
      <c r="D468" s="449"/>
      <c r="E468" s="449"/>
      <c r="F468" s="449"/>
      <c r="G468" s="449"/>
      <c r="H468" s="449"/>
      <c r="I468" s="449"/>
      <c r="J468" s="449"/>
      <c r="K468" s="450"/>
      <c r="L468" s="691"/>
      <c r="M468" s="692"/>
    </row>
    <row r="469" spans="1:18" ht="25.5" customHeight="1" x14ac:dyDescent="0.2">
      <c r="A469" s="18">
        <v>7178</v>
      </c>
      <c r="B469" s="460" t="s">
        <v>839</v>
      </c>
      <c r="C469" s="449"/>
      <c r="D469" s="449"/>
      <c r="E469" s="449"/>
      <c r="F469" s="449"/>
      <c r="G469" s="449"/>
      <c r="H469" s="449"/>
      <c r="I469" s="449"/>
      <c r="J469" s="449"/>
      <c r="K469" s="450"/>
      <c r="L469" s="691"/>
      <c r="M469" s="692"/>
    </row>
    <row r="470" spans="1:18" ht="25.5" customHeight="1" x14ac:dyDescent="0.2">
      <c r="A470" s="18">
        <v>7179</v>
      </c>
      <c r="B470" s="460" t="s">
        <v>840</v>
      </c>
      <c r="C470" s="449"/>
      <c r="D470" s="449"/>
      <c r="E470" s="449"/>
      <c r="F470" s="449"/>
      <c r="G470" s="449"/>
      <c r="H470" s="449"/>
      <c r="I470" s="449"/>
      <c r="J470" s="449"/>
      <c r="K470" s="450"/>
      <c r="L470" s="691"/>
      <c r="M470" s="692"/>
    </row>
    <row r="471" spans="1:18" ht="25.5" customHeight="1" x14ac:dyDescent="0.2">
      <c r="A471" s="19">
        <v>7180</v>
      </c>
      <c r="B471" s="443" t="s">
        <v>841</v>
      </c>
      <c r="C471" s="444"/>
      <c r="D471" s="444"/>
      <c r="E471" s="444"/>
      <c r="F471" s="444"/>
      <c r="G471" s="444"/>
      <c r="H471" s="444"/>
      <c r="I471" s="444"/>
      <c r="J471" s="444"/>
      <c r="K471" s="445"/>
      <c r="L471" s="613">
        <f>SUM(L467:M470)</f>
        <v>0</v>
      </c>
      <c r="M471" s="614"/>
    </row>
    <row r="472" spans="1:18" ht="25.5" customHeight="1" x14ac:dyDescent="0.2">
      <c r="A472" s="19">
        <v>7176</v>
      </c>
      <c r="B472" s="443" t="s">
        <v>921</v>
      </c>
      <c r="C472" s="444"/>
      <c r="D472" s="444"/>
      <c r="E472" s="444"/>
      <c r="F472" s="444"/>
      <c r="G472" s="444"/>
      <c r="H472" s="444"/>
      <c r="I472" s="444" t="str">
        <f>IF(AND(NOT(ISBLANK(#REF!)),Code_4320&lt;=0),"Please Enter the Total Acute Care Admissions.","")</f>
        <v>Please Enter the Total Acute Care Admissions.</v>
      </c>
      <c r="J472" s="444"/>
      <c r="K472" s="445"/>
      <c r="L472" s="613">
        <f>SUM(L466+L471)</f>
        <v>0</v>
      </c>
      <c r="M472" s="614">
        <f>SUM(H449:H471)</f>
        <v>0</v>
      </c>
    </row>
    <row r="473" spans="1:18" ht="25.5" customHeight="1" x14ac:dyDescent="0.2">
      <c r="A473" s="38"/>
    </row>
    <row r="474" spans="1:18" ht="25.5" customHeight="1" x14ac:dyDescent="0.2">
      <c r="A474" s="487" t="s">
        <v>607</v>
      </c>
      <c r="B474" s="487"/>
      <c r="C474" s="487"/>
      <c r="D474" s="487"/>
      <c r="E474" s="487"/>
      <c r="F474" s="487"/>
      <c r="G474" s="487"/>
      <c r="H474" s="487"/>
      <c r="I474" s="487"/>
      <c r="J474" s="487"/>
      <c r="K474" s="487"/>
      <c r="L474" s="487"/>
      <c r="M474" s="487"/>
    </row>
    <row r="475" spans="1:18" ht="25.5" customHeight="1" x14ac:dyDescent="0.2">
      <c r="A475" s="684" t="s">
        <v>1369</v>
      </c>
      <c r="B475" s="488"/>
      <c r="C475" s="488"/>
      <c r="D475" s="488"/>
      <c r="E475" s="488"/>
      <c r="F475" s="488"/>
      <c r="G475" s="488"/>
      <c r="H475" s="488"/>
      <c r="I475" s="488"/>
      <c r="J475" s="488"/>
      <c r="K475" s="592"/>
      <c r="L475" s="689" t="s">
        <v>37562</v>
      </c>
      <c r="M475" s="690"/>
      <c r="N475" s="573" t="str">
        <f>IF(NOT(ISBLANK(M477)),"You are required to fill out the Service Line Data Tab since you have selected 'No'.  Please click here to supply the Service Line information.","")</f>
        <v/>
      </c>
      <c r="O475" s="573"/>
      <c r="P475" s="573"/>
      <c r="Q475" s="573"/>
      <c r="R475" s="573"/>
    </row>
    <row r="476" spans="1:18" ht="25.5" customHeight="1" x14ac:dyDescent="0.2">
      <c r="A476" s="685" t="s">
        <v>608</v>
      </c>
      <c r="B476" s="686"/>
      <c r="C476" s="686"/>
      <c r="D476" s="686"/>
      <c r="E476" s="686"/>
      <c r="F476" s="686"/>
      <c r="G476" s="686"/>
      <c r="H476" s="686"/>
      <c r="I476" s="686"/>
      <c r="J476" s="686"/>
      <c r="K476" s="687"/>
      <c r="L476" s="31" t="s">
        <v>91</v>
      </c>
      <c r="M476" s="74" t="s">
        <v>92</v>
      </c>
      <c r="N476" s="580"/>
      <c r="O476" s="580"/>
      <c r="P476" s="580"/>
      <c r="Q476" s="580"/>
      <c r="R476" s="580"/>
    </row>
    <row r="477" spans="1:18" ht="25.5" customHeight="1" x14ac:dyDescent="0.2">
      <c r="A477" s="688"/>
      <c r="B477" s="611"/>
      <c r="C477" s="611"/>
      <c r="D477" s="611"/>
      <c r="E477" s="611"/>
      <c r="F477" s="611"/>
      <c r="G477" s="611"/>
      <c r="H477" s="611"/>
      <c r="I477" s="611"/>
      <c r="J477" s="611"/>
      <c r="K477" s="612"/>
      <c r="L477" s="371"/>
      <c r="M477" s="371"/>
      <c r="N477" s="537" t="str">
        <f>IF(AND(NOT(ISBLANK(L477)),NOT(ISBLANK(M477))),"Please select only ONE choice!",IF(AND(ISBLANK(L477),ISBLANK(M477)),"Please mark an X in to indicate your choice",""))</f>
        <v>Please mark an X in to indicate your choice</v>
      </c>
      <c r="O477" s="537"/>
      <c r="P477" s="537"/>
      <c r="Q477" s="537"/>
      <c r="R477" s="537"/>
    </row>
    <row r="478" spans="1:18" ht="25.5" customHeight="1" x14ac:dyDescent="0.2">
      <c r="A478" s="45"/>
      <c r="B478" s="45"/>
      <c r="C478" s="45"/>
      <c r="D478" s="45"/>
      <c r="E478" s="45"/>
      <c r="F478" s="45"/>
      <c r="G478" s="45"/>
      <c r="H478" s="45"/>
      <c r="I478" s="45"/>
      <c r="J478" s="45"/>
      <c r="K478" s="45"/>
      <c r="L478" s="63"/>
      <c r="M478" s="63"/>
      <c r="N478" s="4"/>
      <c r="O478" s="4"/>
      <c r="P478" s="4"/>
      <c r="Q478" s="4"/>
      <c r="R478" s="4"/>
    </row>
    <row r="479" spans="1:18" ht="25.5" customHeight="1" x14ac:dyDescent="0.2">
      <c r="A479" s="684" t="s">
        <v>1370</v>
      </c>
      <c r="B479" s="488"/>
      <c r="C479" s="488"/>
      <c r="D479" s="488"/>
      <c r="E479" s="488"/>
      <c r="F479" s="488"/>
      <c r="G479" s="488"/>
      <c r="H479" s="488"/>
      <c r="I479" s="488"/>
      <c r="J479" s="488"/>
      <c r="K479" s="592"/>
      <c r="L479" s="689" t="s">
        <v>37562</v>
      </c>
      <c r="M479" s="690"/>
      <c r="N479" s="571" t="str">
        <f>IF($D$5&gt;=200,"This section is REQUIRED for Pyschiatric and Specialty hospitals.","")</f>
        <v/>
      </c>
      <c r="O479" s="571"/>
      <c r="P479" s="571"/>
      <c r="Q479" s="571"/>
      <c r="R479" s="571"/>
    </row>
    <row r="480" spans="1:18" ht="25.5" customHeight="1" x14ac:dyDescent="0.2">
      <c r="A480" s="19">
        <v>4030</v>
      </c>
      <c r="B480" s="443" t="s">
        <v>691</v>
      </c>
      <c r="C480" s="444"/>
      <c r="D480" s="444"/>
      <c r="E480" s="444"/>
      <c r="F480" s="444"/>
      <c r="G480" s="444"/>
      <c r="H480" s="444"/>
      <c r="I480" s="444"/>
      <c r="J480" s="444"/>
      <c r="K480" s="445"/>
      <c r="L480" s="939"/>
      <c r="M480" s="940"/>
      <c r="N480" s="573" t="str">
        <f>IF('2025 HAR'!$D$5&gt;=200,"Additional Days Information is Required. Please Click here to report this information.","")</f>
        <v/>
      </c>
      <c r="O480" s="573"/>
      <c r="P480" s="573"/>
      <c r="Q480" s="573"/>
      <c r="R480" s="573"/>
    </row>
    <row r="481" spans="1:18" ht="25.5" customHeight="1" x14ac:dyDescent="0.2">
      <c r="A481" s="18">
        <v>4041</v>
      </c>
      <c r="B481" s="460" t="s">
        <v>842</v>
      </c>
      <c r="C481" s="449"/>
      <c r="D481" s="449"/>
      <c r="E481" s="449"/>
      <c r="F481" s="449"/>
      <c r="G481" s="449"/>
      <c r="H481" s="449"/>
      <c r="I481" s="449"/>
      <c r="J481" s="449"/>
      <c r="K481" s="450"/>
      <c r="L481" s="691"/>
      <c r="M481" s="692"/>
    </row>
    <row r="482" spans="1:18" ht="25.5" customHeight="1" x14ac:dyDescent="0.2">
      <c r="A482" s="18">
        <v>7156</v>
      </c>
      <c r="B482" s="460" t="s">
        <v>843</v>
      </c>
      <c r="C482" s="449"/>
      <c r="D482" s="449"/>
      <c r="E482" s="449"/>
      <c r="F482" s="449"/>
      <c r="G482" s="449"/>
      <c r="H482" s="449"/>
      <c r="I482" s="449"/>
      <c r="J482" s="449"/>
      <c r="K482" s="450"/>
      <c r="L482" s="691"/>
      <c r="M482" s="692"/>
    </row>
    <row r="483" spans="1:18" ht="25.5" customHeight="1" x14ac:dyDescent="0.2">
      <c r="A483" s="18">
        <v>7157</v>
      </c>
      <c r="B483" s="460" t="s">
        <v>844</v>
      </c>
      <c r="C483" s="449"/>
      <c r="D483" s="449"/>
      <c r="E483" s="449"/>
      <c r="F483" s="449"/>
      <c r="G483" s="449"/>
      <c r="H483" s="449"/>
      <c r="I483" s="449"/>
      <c r="J483" s="449"/>
      <c r="K483" s="450"/>
      <c r="L483" s="691"/>
      <c r="M483" s="692"/>
    </row>
    <row r="484" spans="1:18" ht="25.5" customHeight="1" x14ac:dyDescent="0.2">
      <c r="A484" s="18">
        <v>7158</v>
      </c>
      <c r="B484" s="460" t="s">
        <v>845</v>
      </c>
      <c r="C484" s="449"/>
      <c r="D484" s="449"/>
      <c r="E484" s="449"/>
      <c r="F484" s="449"/>
      <c r="G484" s="449"/>
      <c r="H484" s="449"/>
      <c r="I484" s="449"/>
      <c r="J484" s="449"/>
      <c r="K484" s="450"/>
      <c r="L484" s="691"/>
      <c r="M484" s="692"/>
    </row>
    <row r="485" spans="1:18" ht="25.5" customHeight="1" x14ac:dyDescent="0.2">
      <c r="A485" s="19">
        <v>7155</v>
      </c>
      <c r="B485" s="443" t="s">
        <v>846</v>
      </c>
      <c r="C485" s="444"/>
      <c r="D485" s="444"/>
      <c r="E485" s="444"/>
      <c r="F485" s="444"/>
      <c r="G485" s="444">
        <f>SUM(G481:H484)</f>
        <v>0</v>
      </c>
      <c r="H485" s="444"/>
      <c r="I485" s="444"/>
      <c r="J485" s="444"/>
      <c r="K485" s="445"/>
      <c r="L485" s="613">
        <f>SUM(L481:M484)</f>
        <v>0</v>
      </c>
      <c r="M485" s="614"/>
    </row>
    <row r="486" spans="1:18" ht="25.5" customHeight="1" x14ac:dyDescent="0.2">
      <c r="A486" s="19">
        <v>7244</v>
      </c>
      <c r="B486" s="443" t="s">
        <v>847</v>
      </c>
      <c r="C486" s="444"/>
      <c r="D486" s="444"/>
      <c r="E486" s="444"/>
      <c r="F486" s="444"/>
      <c r="G486" s="444">
        <f>SUM(G480+G485)</f>
        <v>0</v>
      </c>
      <c r="H486" s="444">
        <f>SUM(H470:H485)</f>
        <v>0</v>
      </c>
      <c r="I486" s="444" t="str">
        <f>IF(AND(NOT(ISBLANK(P473)),Code_4320&lt;=0),"Please Enter the Total Acute Care Admissions.","")</f>
        <v/>
      </c>
      <c r="J486" s="444"/>
      <c r="K486" s="445"/>
      <c r="L486" s="613">
        <f>SUM(L480+L485)</f>
        <v>0</v>
      </c>
      <c r="M486" s="614">
        <f>SUM(M470:M485)</f>
        <v>0</v>
      </c>
    </row>
    <row r="488" spans="1:18" ht="25.5" customHeight="1" x14ac:dyDescent="0.2">
      <c r="A488" s="14" t="str">
        <f>$A$33</f>
        <v xml:space="preserve"> </v>
      </c>
    </row>
    <row r="489" spans="1:18" ht="25.5" customHeight="1" x14ac:dyDescent="0.2">
      <c r="A489" s="487" t="s">
        <v>692</v>
      </c>
      <c r="B489" s="487"/>
      <c r="C489" s="487"/>
      <c r="D489" s="487"/>
      <c r="E489" s="487"/>
      <c r="F489" s="487"/>
      <c r="G489" s="487"/>
      <c r="H489" s="487"/>
      <c r="I489" s="487"/>
      <c r="J489" s="487"/>
      <c r="K489" s="487"/>
      <c r="L489" s="487"/>
      <c r="M489" s="487"/>
    </row>
    <row r="490" spans="1:18" ht="25.5" customHeight="1" x14ac:dyDescent="0.2">
      <c r="A490" s="684" t="s">
        <v>1371</v>
      </c>
      <c r="B490" s="488"/>
      <c r="C490" s="488"/>
      <c r="D490" s="488"/>
      <c r="E490" s="488"/>
      <c r="F490" s="488"/>
      <c r="G490" s="488"/>
      <c r="H490" s="488"/>
      <c r="I490" s="488"/>
      <c r="J490" s="488"/>
      <c r="K490" s="592"/>
      <c r="L490" s="689" t="s">
        <v>37562</v>
      </c>
      <c r="M490" s="690"/>
      <c r="N490" s="571" t="str">
        <f>IF($D$5&gt;=200,"This section is REQUIRED for Pyschiatric and Specialty hospitals.","")</f>
        <v/>
      </c>
      <c r="O490" s="571"/>
      <c r="P490" s="571"/>
      <c r="Q490" s="571"/>
      <c r="R490" s="571"/>
    </row>
    <row r="491" spans="1:18" s="14" customFormat="1" ht="25.5" customHeight="1" x14ac:dyDescent="0.2">
      <c r="A491" s="19">
        <v>4370</v>
      </c>
      <c r="B491" s="443" t="s">
        <v>1512</v>
      </c>
      <c r="C491" s="444"/>
      <c r="D491" s="444"/>
      <c r="E491" s="444"/>
      <c r="F491" s="444"/>
      <c r="G491" s="444"/>
      <c r="H491" s="444"/>
      <c r="I491" s="444"/>
      <c r="J491" s="444"/>
      <c r="K491" s="445"/>
      <c r="L491" s="555"/>
      <c r="M491" s="556"/>
      <c r="N491" s="973" t="str">
        <f>IF(OR(Code_4370&lt;0,Code_4341&lt;0,Code_7184&lt;0),"Warning: please report only positive integers",IF(AND(ISBLANK(Code_4341),ISBLANK(Code_7184)),"",IF(OR(NOT(ISBLANK(Code_4341)),NOT(ISBLANK(Code_7184))),IF((Code_4341+Code_7184)&lt;&gt;Code_4370,"Warning: Medicare breakouts do not sum to total",""),"")))</f>
        <v/>
      </c>
      <c r="O491" s="974"/>
      <c r="P491" s="974"/>
      <c r="Q491" s="974"/>
      <c r="R491" s="974"/>
    </row>
    <row r="492" spans="1:18" ht="25.5" customHeight="1" x14ac:dyDescent="0.2">
      <c r="A492" s="18">
        <v>4341</v>
      </c>
      <c r="B492" s="460" t="s">
        <v>999</v>
      </c>
      <c r="C492" s="449"/>
      <c r="D492" s="449"/>
      <c r="E492" s="449"/>
      <c r="F492" s="449"/>
      <c r="G492" s="449"/>
      <c r="H492" s="449"/>
      <c r="I492" s="450"/>
      <c r="J492" s="691"/>
      <c r="K492" s="692"/>
      <c r="L492" s="834" t="s">
        <v>1502</v>
      </c>
      <c r="M492" s="835"/>
      <c r="N492" s="528" t="str">
        <f>IF(AND(ISBLANK(J492),ISBLANK(J493),ISBLANK(L491)),"Enter Total Medicare Admissions in 4370 if detail is not available. 
(Cell is not locked.)","")</f>
        <v>Enter Total Medicare Admissions in 4370 if detail is not available. 
(Cell is not locked.)</v>
      </c>
      <c r="O492" s="529"/>
      <c r="P492" s="529"/>
      <c r="Q492" s="529"/>
      <c r="R492" s="529"/>
    </row>
    <row r="493" spans="1:18" ht="25.5" customHeight="1" x14ac:dyDescent="0.2">
      <c r="A493" s="18">
        <v>7184</v>
      </c>
      <c r="B493" s="460" t="s">
        <v>1002</v>
      </c>
      <c r="C493" s="449"/>
      <c r="D493" s="449"/>
      <c r="E493" s="449"/>
      <c r="F493" s="449"/>
      <c r="G493" s="449"/>
      <c r="H493" s="449"/>
      <c r="I493" s="450"/>
      <c r="J493" s="691"/>
      <c r="K493" s="692"/>
      <c r="L493" s="836"/>
      <c r="M493" s="837"/>
      <c r="N493" s="528"/>
      <c r="O493" s="529"/>
      <c r="P493" s="529"/>
      <c r="Q493" s="529"/>
      <c r="R493" s="529"/>
    </row>
    <row r="494" spans="1:18" s="14" customFormat="1" ht="25.5" customHeight="1" x14ac:dyDescent="0.2">
      <c r="A494" s="19">
        <v>4373</v>
      </c>
      <c r="B494" s="443" t="s">
        <v>1513</v>
      </c>
      <c r="C494" s="444"/>
      <c r="D494" s="444"/>
      <c r="E494" s="444"/>
      <c r="F494" s="444"/>
      <c r="G494" s="444"/>
      <c r="H494" s="444"/>
      <c r="I494" s="444"/>
      <c r="J494" s="444"/>
      <c r="K494" s="445"/>
      <c r="L494" s="555"/>
      <c r="M494" s="556"/>
      <c r="N494" s="973" t="str">
        <f>IF(OR(Code_4373&lt;0,Code_7181&lt;0,Code_7186&lt;0),"Warning: please report only positive integers",IF(AND(ISBLANK(Code_7181),ISBLANK(Code_7186)),"",IF(OR(NOT(ISBLANK(Code_7181)),NOT(ISBLANK(Code_7186))),IF((Code_7181+Code_7186)&lt;&gt;Code_4373,"Warning: MA/PMAP breakouts do not sum to total",""),"")))</f>
        <v/>
      </c>
      <c r="O494" s="974"/>
      <c r="P494" s="974"/>
      <c r="Q494" s="974"/>
      <c r="R494" s="974"/>
    </row>
    <row r="495" spans="1:18" ht="25.5" customHeight="1" x14ac:dyDescent="0.2">
      <c r="A495" s="18">
        <v>7181</v>
      </c>
      <c r="B495" s="574" t="s">
        <v>1000</v>
      </c>
      <c r="C495" s="575"/>
      <c r="D495" s="575"/>
      <c r="E495" s="575"/>
      <c r="F495" s="575"/>
      <c r="G495" s="575"/>
      <c r="H495" s="575"/>
      <c r="I495" s="485"/>
      <c r="J495" s="691"/>
      <c r="K495" s="692"/>
      <c r="L495" s="972" t="s">
        <v>1504</v>
      </c>
      <c r="M495" s="835"/>
      <c r="N495" s="528" t="str">
        <f>IF(AND(ISBLANK(J495),ISBLANK(J496),ISBLANK(L494)),"Enter Total MA/PMAP Admissions in 4373 if detail is not available. 
(Cell is not locked.)","")</f>
        <v>Enter Total MA/PMAP Admissions in 4373 if detail is not available. 
(Cell is not locked.)</v>
      </c>
      <c r="O495" s="529"/>
      <c r="P495" s="529"/>
      <c r="Q495" s="529"/>
      <c r="R495" s="529"/>
    </row>
    <row r="496" spans="1:18" ht="25.5" customHeight="1" x14ac:dyDescent="0.2">
      <c r="A496" s="18">
        <v>7186</v>
      </c>
      <c r="B496" s="574" t="s">
        <v>1003</v>
      </c>
      <c r="C496" s="575"/>
      <c r="D496" s="575"/>
      <c r="E496" s="575"/>
      <c r="F496" s="575"/>
      <c r="G496" s="575"/>
      <c r="H496" s="575"/>
      <c r="I496" s="485"/>
      <c r="J496" s="691"/>
      <c r="K496" s="692"/>
      <c r="L496" s="836"/>
      <c r="M496" s="837"/>
      <c r="N496" s="528"/>
      <c r="O496" s="529"/>
      <c r="P496" s="529"/>
      <c r="Q496" s="529"/>
      <c r="R496" s="529"/>
    </row>
    <row r="497" spans="1:18" s="14" customFormat="1" ht="25.5" customHeight="1" x14ac:dyDescent="0.2">
      <c r="A497" s="19">
        <v>4376</v>
      </c>
      <c r="B497" s="443" t="s">
        <v>1514</v>
      </c>
      <c r="C497" s="444"/>
      <c r="D497" s="444"/>
      <c r="E497" s="444"/>
      <c r="F497" s="444"/>
      <c r="G497" s="444"/>
      <c r="H497" s="444"/>
      <c r="I497" s="444"/>
      <c r="J497" s="444"/>
      <c r="K497" s="445"/>
      <c r="L497" s="555"/>
      <c r="M497" s="556"/>
      <c r="N497" s="973" t="str">
        <f>IF(OR(Code_4376&lt;0,Code_7183&lt;0,Code_7188&lt;0),"Warning: please report only positive integers",IF(AND(ISBLANK(Code_7183),ISBLANK(Code_7188)),"",IF(OR(NOT(ISBLANK(Code_7183)),NOT(ISBLANK(Code_7188))),IF((Code_7183+Code_7188)&lt;&gt;Code_4376,"Warning: MNCare breakouts do not sum to total",""),"")))</f>
        <v/>
      </c>
      <c r="O497" s="974"/>
      <c r="P497" s="974"/>
      <c r="Q497" s="974"/>
      <c r="R497" s="974"/>
    </row>
    <row r="498" spans="1:18" ht="25.5" customHeight="1" x14ac:dyDescent="0.2">
      <c r="A498" s="18">
        <v>7183</v>
      </c>
      <c r="B498" s="574" t="s">
        <v>1001</v>
      </c>
      <c r="C498" s="575"/>
      <c r="D498" s="575"/>
      <c r="E498" s="575"/>
      <c r="F498" s="575"/>
      <c r="G498" s="575"/>
      <c r="H498" s="575"/>
      <c r="I498" s="485"/>
      <c r="J498" s="691"/>
      <c r="K498" s="692"/>
      <c r="L498" s="834" t="s">
        <v>1505</v>
      </c>
      <c r="M498" s="835"/>
      <c r="N498" s="528" t="str">
        <f>IF(AND(ISBLANK(J498),ISBLANK(J499),ISBLANK(L497)),"Enter Total MinnesotaCare Admissions in 4376 if detail is not available. 
(Cell is not locked.)","")</f>
        <v>Enter Total MinnesotaCare Admissions in 4376 if detail is not available. 
(Cell is not locked.)</v>
      </c>
      <c r="O498" s="529"/>
      <c r="P498" s="529"/>
      <c r="Q498" s="529"/>
      <c r="R498" s="529"/>
    </row>
    <row r="499" spans="1:18" ht="25.5" customHeight="1" x14ac:dyDescent="0.2">
      <c r="A499" s="18">
        <v>7188</v>
      </c>
      <c r="B499" s="574" t="s">
        <v>1004</v>
      </c>
      <c r="C499" s="575"/>
      <c r="D499" s="575"/>
      <c r="E499" s="575"/>
      <c r="F499" s="575"/>
      <c r="G499" s="575"/>
      <c r="H499" s="575"/>
      <c r="I499" s="485"/>
      <c r="J499" s="691"/>
      <c r="K499" s="692"/>
      <c r="L499" s="836"/>
      <c r="M499" s="837"/>
      <c r="N499" s="528"/>
      <c r="O499" s="529"/>
      <c r="P499" s="529"/>
      <c r="Q499" s="529"/>
      <c r="R499" s="529"/>
    </row>
    <row r="500" spans="1:18" s="14" customFormat="1" ht="25.5" customHeight="1" x14ac:dyDescent="0.2">
      <c r="A500" s="19">
        <v>4379</v>
      </c>
      <c r="B500" s="443" t="s">
        <v>1515</v>
      </c>
      <c r="C500" s="444"/>
      <c r="D500" s="444"/>
      <c r="E500" s="444"/>
      <c r="F500" s="444"/>
      <c r="G500" s="444"/>
      <c r="H500" s="444"/>
      <c r="I500" s="444"/>
      <c r="J500" s="444"/>
      <c r="K500" s="445"/>
      <c r="L500" s="954"/>
      <c r="M500" s="955"/>
    </row>
    <row r="501" spans="1:18" ht="25.5" customHeight="1" x14ac:dyDescent="0.2">
      <c r="A501" s="18">
        <v>7189</v>
      </c>
      <c r="B501" s="460" t="s">
        <v>1005</v>
      </c>
      <c r="C501" s="449"/>
      <c r="D501" s="449"/>
      <c r="E501" s="449"/>
      <c r="F501" s="449"/>
      <c r="G501" s="449"/>
      <c r="H501" s="449"/>
      <c r="I501" s="449"/>
      <c r="J501" s="449"/>
      <c r="K501" s="450"/>
      <c r="L501" s="691"/>
      <c r="M501" s="692"/>
    </row>
    <row r="502" spans="1:18" ht="25.5" customHeight="1" x14ac:dyDescent="0.2">
      <c r="A502" s="18">
        <v>4344</v>
      </c>
      <c r="B502" s="566" t="s">
        <v>1006</v>
      </c>
      <c r="C502" s="567"/>
      <c r="D502" s="567"/>
      <c r="E502" s="567"/>
      <c r="F502" s="567"/>
      <c r="G502" s="567"/>
      <c r="H502" s="567"/>
      <c r="I502" s="567"/>
      <c r="J502" s="567"/>
      <c r="K502" s="568"/>
      <c r="L502" s="638">
        <f>Code_4340-Code_4370-Code_4373-Code_4376-Code_4379-Code_7189</f>
        <v>0</v>
      </c>
      <c r="M502" s="639"/>
      <c r="N502" s="973" t="str">
        <f>IF(Code_4344&lt;0,"This should be a positive integer",IF(AND(Code_4344=0,Code_4026&gt;0),"Warning: there are Other Payer Patient Days reported in section 40.",""))</f>
        <v/>
      </c>
      <c r="O502" s="974"/>
      <c r="P502" s="974"/>
      <c r="Q502" s="974"/>
      <c r="R502" s="974"/>
    </row>
    <row r="503" spans="1:18" s="14" customFormat="1" ht="25.5" customHeight="1" x14ac:dyDescent="0.2">
      <c r="A503" s="19">
        <v>4340</v>
      </c>
      <c r="B503" s="443" t="s">
        <v>1007</v>
      </c>
      <c r="C503" s="444"/>
      <c r="D503" s="444"/>
      <c r="E503" s="444"/>
      <c r="F503" s="444"/>
      <c r="G503" s="444"/>
      <c r="H503" s="444"/>
      <c r="I503" s="444"/>
      <c r="J503" s="444"/>
      <c r="K503" s="445"/>
      <c r="L503" s="613">
        <f>Code_4320</f>
        <v>0</v>
      </c>
      <c r="M503" s="614"/>
    </row>
    <row r="504" spans="1:18" s="14" customFormat="1" ht="25.5" customHeight="1" x14ac:dyDescent="0.2">
      <c r="A504" s="19">
        <v>4342</v>
      </c>
      <c r="B504" s="448" t="s">
        <v>1407</v>
      </c>
      <c r="C504" s="457"/>
      <c r="D504" s="457"/>
      <c r="E504" s="457"/>
      <c r="F504" s="457"/>
      <c r="G504" s="457"/>
      <c r="H504" s="457"/>
      <c r="I504" s="457"/>
      <c r="J504" s="457"/>
      <c r="K504" s="461"/>
      <c r="L504" s="638">
        <f>SUM(Code_7181,Code_7183)</f>
        <v>0</v>
      </c>
      <c r="M504" s="639"/>
    </row>
    <row r="505" spans="1:18" s="14" customFormat="1" ht="25.5" customHeight="1" x14ac:dyDescent="0.2">
      <c r="A505" s="19">
        <v>7185</v>
      </c>
      <c r="B505" s="448" t="s">
        <v>1408</v>
      </c>
      <c r="C505" s="457"/>
      <c r="D505" s="457"/>
      <c r="E505" s="457"/>
      <c r="F505" s="457"/>
      <c r="G505" s="457"/>
      <c r="H505" s="457"/>
      <c r="I505" s="457"/>
      <c r="J505" s="457"/>
      <c r="K505" s="461"/>
      <c r="L505" s="638">
        <f>SUM(Code_7186,Code_7188)</f>
        <v>0</v>
      </c>
      <c r="M505" s="639"/>
    </row>
    <row r="506" spans="1:18" ht="25.5" customHeight="1" x14ac:dyDescent="0.2">
      <c r="A506" s="684" t="s">
        <v>1372</v>
      </c>
      <c r="B506" s="488"/>
      <c r="C506" s="488"/>
      <c r="D506" s="488"/>
      <c r="E506" s="488"/>
      <c r="F506" s="488"/>
      <c r="G506" s="488"/>
      <c r="H506" s="488"/>
      <c r="I506" s="488"/>
      <c r="J506" s="488"/>
      <c r="K506" s="592"/>
      <c r="L506" s="689" t="s">
        <v>37562</v>
      </c>
      <c r="M506" s="690"/>
    </row>
    <row r="507" spans="1:18" ht="25.5" customHeight="1" x14ac:dyDescent="0.2">
      <c r="A507" s="18">
        <v>4360</v>
      </c>
      <c r="B507" s="460" t="s">
        <v>1008</v>
      </c>
      <c r="C507" s="449"/>
      <c r="D507" s="449"/>
      <c r="E507" s="449"/>
      <c r="F507" s="449"/>
      <c r="G507" s="449"/>
      <c r="H507" s="449"/>
      <c r="I507" s="449"/>
      <c r="J507" s="449"/>
      <c r="K507" s="450"/>
      <c r="L507" s="638" t="e">
        <f>ROUND((Code_0860/Code_0851)*L503,0)</f>
        <v>#DIV/0!</v>
      </c>
      <c r="M507" s="639"/>
    </row>
    <row r="508" spans="1:18" ht="25.5" customHeight="1" x14ac:dyDescent="0.2">
      <c r="A508" s="18">
        <v>4351</v>
      </c>
      <c r="B508" s="460" t="s">
        <v>1009</v>
      </c>
      <c r="C508" s="449"/>
      <c r="D508" s="449"/>
      <c r="E508" s="449"/>
      <c r="F508" s="449"/>
      <c r="G508" s="449"/>
      <c r="H508" s="449"/>
      <c r="I508" s="449"/>
      <c r="J508" s="449"/>
      <c r="K508" s="450"/>
      <c r="L508" s="975" t="e">
        <f>ROUND(Code_4030/Code_4320,2)</f>
        <v>#DIV/0!</v>
      </c>
      <c r="M508" s="976"/>
    </row>
    <row r="509" spans="1:18" ht="25.5" customHeight="1" x14ac:dyDescent="0.2">
      <c r="A509" s="14" t="str">
        <f>$A$33</f>
        <v xml:space="preserve"> </v>
      </c>
    </row>
    <row r="510" spans="1:18" ht="25.5" customHeight="1" x14ac:dyDescent="0.2">
      <c r="A510" s="487" t="s">
        <v>693</v>
      </c>
      <c r="B510" s="487"/>
      <c r="C510" s="487"/>
      <c r="D510" s="487"/>
      <c r="E510" s="487"/>
      <c r="F510" s="487"/>
      <c r="G510" s="487"/>
      <c r="H510" s="487"/>
      <c r="I510" s="487"/>
      <c r="J510" s="487"/>
      <c r="K510" s="487"/>
      <c r="L510" s="487"/>
      <c r="M510" s="487"/>
    </row>
    <row r="511" spans="1:18" ht="25.5" customHeight="1" x14ac:dyDescent="0.2">
      <c r="A511" s="684" t="s">
        <v>1373</v>
      </c>
      <c r="B511" s="488"/>
      <c r="C511" s="488"/>
      <c r="D511" s="488"/>
      <c r="E511" s="488"/>
      <c r="F511" s="488"/>
      <c r="G511" s="488"/>
      <c r="H511" s="488"/>
      <c r="I511" s="488"/>
      <c r="J511" s="488"/>
      <c r="K511" s="592"/>
      <c r="L511" s="689" t="s">
        <v>37562</v>
      </c>
      <c r="M511" s="690"/>
      <c r="N511" s="571" t="str">
        <f>IF($D$5&gt;=200,"This section is REQUIRED for Pyschiatric and Specialty hospitals.","")</f>
        <v/>
      </c>
      <c r="O511" s="571"/>
      <c r="P511" s="571"/>
      <c r="Q511" s="571"/>
      <c r="R511" s="571"/>
    </row>
    <row r="512" spans="1:18" s="14" customFormat="1" ht="25.5" customHeight="1" x14ac:dyDescent="0.2">
      <c r="A512" s="19">
        <v>4380</v>
      </c>
      <c r="B512" s="443" t="s">
        <v>1516</v>
      </c>
      <c r="C512" s="444"/>
      <c r="D512" s="444"/>
      <c r="E512" s="444"/>
      <c r="F512" s="444"/>
      <c r="G512" s="444"/>
      <c r="H512" s="444"/>
      <c r="I512" s="444"/>
      <c r="J512" s="444"/>
      <c r="K512" s="445"/>
      <c r="L512" s="954"/>
      <c r="M512" s="955"/>
      <c r="N512" s="977" t="str">
        <f>IF(OR(Code_4380&lt;0,Code_4025&lt;0,Code_7162&lt;0),"Warning: please report only positive integers",IF(AND(ISBLANK(Code_4025),ISBLANK(Code_7162)),"",IF(OR(NOT(ISBLANK(Code_4025)),NOT(ISBLANK(Code_7162))),IF((Code_4025+Code_7162)&lt;&gt;Code_4380,"Warning: Medicare breakouts do not sum to total",""),"")))</f>
        <v/>
      </c>
      <c r="O512" s="978"/>
      <c r="P512" s="978"/>
      <c r="Q512" s="978"/>
      <c r="R512" s="978"/>
    </row>
    <row r="513" spans="1:18" ht="25.5" customHeight="1" x14ac:dyDescent="0.2">
      <c r="A513" s="18">
        <v>4025</v>
      </c>
      <c r="B513" s="460" t="s">
        <v>1010</v>
      </c>
      <c r="C513" s="449"/>
      <c r="D513" s="449"/>
      <c r="E513" s="449"/>
      <c r="F513" s="449"/>
      <c r="G513" s="449"/>
      <c r="H513" s="449"/>
      <c r="I513" s="450"/>
      <c r="J513" s="691"/>
      <c r="K513" s="692"/>
      <c r="L513" s="834" t="s">
        <v>1502</v>
      </c>
      <c r="M513" s="835"/>
      <c r="N513" s="528" t="str">
        <f>IF(AND(ISBLANK(J513),ISBLANK(L512),ISBLANK(J514)),"Enter Total Medicare Patient Days in 4380 if detail is not available. 
(Cell is not locked.)","")</f>
        <v>Enter Total Medicare Patient Days in 4380 if detail is not available. 
(Cell is not locked.)</v>
      </c>
      <c r="O513" s="529"/>
      <c r="P513" s="529"/>
      <c r="Q513" s="529"/>
      <c r="R513" s="529"/>
    </row>
    <row r="514" spans="1:18" ht="25.5" customHeight="1" x14ac:dyDescent="0.2">
      <c r="A514" s="18">
        <v>7162</v>
      </c>
      <c r="B514" s="460" t="s">
        <v>1013</v>
      </c>
      <c r="C514" s="449"/>
      <c r="D514" s="449"/>
      <c r="E514" s="449"/>
      <c r="F514" s="449"/>
      <c r="G514" s="449"/>
      <c r="H514" s="449"/>
      <c r="I514" s="450"/>
      <c r="J514" s="691"/>
      <c r="K514" s="692"/>
      <c r="L514" s="836"/>
      <c r="M514" s="837"/>
      <c r="N514" s="528"/>
      <c r="O514" s="529"/>
      <c r="P514" s="529"/>
      <c r="Q514" s="529"/>
      <c r="R514" s="529"/>
    </row>
    <row r="515" spans="1:18" s="14" customFormat="1" ht="25.5" customHeight="1" x14ac:dyDescent="0.2">
      <c r="A515" s="19">
        <v>4383</v>
      </c>
      <c r="B515" s="443" t="s">
        <v>1518</v>
      </c>
      <c r="C515" s="444"/>
      <c r="D515" s="444"/>
      <c r="E515" s="444"/>
      <c r="F515" s="444"/>
      <c r="G515" s="444"/>
      <c r="H515" s="444"/>
      <c r="I515" s="444"/>
      <c r="J515" s="444"/>
      <c r="K515" s="445"/>
      <c r="L515" s="954"/>
      <c r="M515" s="955"/>
      <c r="N515" s="973" t="str">
        <f>IF(OR(Code_4383&lt;0,Code_7159&lt;0,Code_7164&lt;0),"Warning: please report only positive integers",IF(AND(ISBLANK(Code_7159),ISBLANK(Code_7164)),"",IF(OR(NOT(ISBLANK(Code_7159)),NOT(ISBLANK(Code_7164))),IF((Code_7159+Code_7164)&lt;&gt;Code_4383,"Warning: MA/PMAP breakouts do not sum to total",""),"")))</f>
        <v/>
      </c>
      <c r="O515" s="974"/>
      <c r="P515" s="974"/>
      <c r="Q515" s="974"/>
      <c r="R515" s="974"/>
    </row>
    <row r="516" spans="1:18" ht="25.5" customHeight="1" x14ac:dyDescent="0.2">
      <c r="A516" s="18">
        <v>7159</v>
      </c>
      <c r="B516" s="574" t="s">
        <v>1011</v>
      </c>
      <c r="C516" s="575"/>
      <c r="D516" s="575"/>
      <c r="E516" s="575"/>
      <c r="F516" s="575"/>
      <c r="G516" s="575"/>
      <c r="H516" s="575"/>
      <c r="I516" s="485"/>
      <c r="J516" s="691"/>
      <c r="K516" s="692"/>
      <c r="L516" s="972" t="s">
        <v>1504</v>
      </c>
      <c r="M516" s="835"/>
      <c r="N516" s="528" t="str">
        <f>IF(AND(ISBLANK(J516),ISBLANK(J517),ISBLANK(L515)),"Enter Total MA/PMAP Days in 4383 if detail is not available. 
(Cell is not locked.)","")</f>
        <v>Enter Total MA/PMAP Days in 4383 if detail is not available. 
(Cell is not locked.)</v>
      </c>
      <c r="O516" s="529"/>
      <c r="P516" s="529"/>
      <c r="Q516" s="529"/>
      <c r="R516" s="529"/>
    </row>
    <row r="517" spans="1:18" ht="25.5" customHeight="1" x14ac:dyDescent="0.2">
      <c r="A517" s="18">
        <v>7164</v>
      </c>
      <c r="B517" s="574" t="s">
        <v>1014</v>
      </c>
      <c r="C517" s="575"/>
      <c r="D517" s="575"/>
      <c r="E517" s="575"/>
      <c r="F517" s="575"/>
      <c r="G517" s="575"/>
      <c r="H517" s="575"/>
      <c r="I517" s="485"/>
      <c r="J517" s="691"/>
      <c r="K517" s="692"/>
      <c r="L517" s="836"/>
      <c r="M517" s="837"/>
      <c r="N517" s="528"/>
      <c r="O517" s="529"/>
      <c r="P517" s="529"/>
      <c r="Q517" s="529"/>
      <c r="R517" s="529"/>
    </row>
    <row r="518" spans="1:18" s="14" customFormat="1" ht="25.5" customHeight="1" x14ac:dyDescent="0.2">
      <c r="A518" s="19">
        <v>4386</v>
      </c>
      <c r="B518" s="443" t="s">
        <v>1519</v>
      </c>
      <c r="C518" s="444"/>
      <c r="D518" s="444"/>
      <c r="E518" s="444"/>
      <c r="F518" s="444"/>
      <c r="G518" s="444"/>
      <c r="H518" s="444"/>
      <c r="I518" s="444"/>
      <c r="J518" s="444"/>
      <c r="K518" s="445"/>
      <c r="L518" s="954"/>
      <c r="M518" s="955"/>
      <c r="N518" s="973" t="str">
        <f>IF(OR(Code_4386&lt;0,Code_7161&lt;0,Code_7166&lt;0),"Warning: please report only positive integers",IF(AND(ISBLANK(Code_7161),ISBLANK(Code_7166)),"",IF(OR(NOT(ISBLANK(Code_7161)),NOT(ISBLANK(Code_7166))),IF((Code_7161+Code_7166)&lt;&gt;Code_4386,"Warning: MNCare breakouts do not sum to total",""),"")))</f>
        <v/>
      </c>
      <c r="O518" s="974"/>
      <c r="P518" s="974"/>
      <c r="Q518" s="974"/>
      <c r="R518" s="974"/>
    </row>
    <row r="519" spans="1:18" ht="25.5" customHeight="1" x14ac:dyDescent="0.2">
      <c r="A519" s="18">
        <v>7161</v>
      </c>
      <c r="B519" s="574" t="s">
        <v>1012</v>
      </c>
      <c r="C519" s="575"/>
      <c r="D519" s="575"/>
      <c r="E519" s="575"/>
      <c r="F519" s="575"/>
      <c r="G519" s="575"/>
      <c r="H519" s="575"/>
      <c r="I519" s="485"/>
      <c r="J519" s="691"/>
      <c r="K519" s="692"/>
      <c r="L519" s="834" t="s">
        <v>1505</v>
      </c>
      <c r="M519" s="835"/>
      <c r="N519" s="528" t="str">
        <f>IF(AND(ISBLANK(J519),ISBLANK(J520),ISBLANK(L518)),"Enter Total MinnesotaCare Days in 4386 if detail is not available. 
(Cell is not locked.)","")</f>
        <v>Enter Total MinnesotaCare Days in 4386 if detail is not available. 
(Cell is not locked.)</v>
      </c>
      <c r="O519" s="529"/>
      <c r="P519" s="529"/>
      <c r="Q519" s="529"/>
      <c r="R519" s="529"/>
    </row>
    <row r="520" spans="1:18" ht="25.5" customHeight="1" x14ac:dyDescent="0.2">
      <c r="A520" s="18">
        <v>7166</v>
      </c>
      <c r="B520" s="574" t="s">
        <v>1015</v>
      </c>
      <c r="C520" s="575"/>
      <c r="D520" s="575"/>
      <c r="E520" s="575"/>
      <c r="F520" s="575"/>
      <c r="G520" s="575"/>
      <c r="H520" s="575"/>
      <c r="I520" s="485"/>
      <c r="J520" s="691"/>
      <c r="K520" s="692"/>
      <c r="L520" s="836"/>
      <c r="M520" s="837"/>
      <c r="N520" s="528"/>
      <c r="O520" s="529"/>
      <c r="P520" s="529"/>
      <c r="Q520" s="529"/>
      <c r="R520" s="529"/>
    </row>
    <row r="521" spans="1:18" ht="25.5" customHeight="1" x14ac:dyDescent="0.2">
      <c r="A521" s="19">
        <v>4389</v>
      </c>
      <c r="B521" s="443" t="s">
        <v>1517</v>
      </c>
      <c r="C521" s="444"/>
      <c r="D521" s="444"/>
      <c r="E521" s="444"/>
      <c r="F521" s="444"/>
      <c r="G521" s="444"/>
      <c r="H521" s="444"/>
      <c r="I521" s="444"/>
      <c r="J521" s="444"/>
      <c r="K521" s="445"/>
      <c r="L521" s="954"/>
      <c r="M521" s="955"/>
    </row>
    <row r="522" spans="1:18" ht="25.5" customHeight="1" x14ac:dyDescent="0.2">
      <c r="A522" s="18">
        <v>7167</v>
      </c>
      <c r="B522" s="460" t="s">
        <v>1016</v>
      </c>
      <c r="C522" s="449"/>
      <c r="D522" s="449"/>
      <c r="E522" s="449"/>
      <c r="F522" s="449"/>
      <c r="G522" s="449"/>
      <c r="H522" s="449"/>
      <c r="I522" s="449"/>
      <c r="J522" s="449"/>
      <c r="K522" s="450"/>
      <c r="L522" s="691"/>
      <c r="M522" s="692"/>
    </row>
    <row r="523" spans="1:18" ht="25.5" customHeight="1" x14ac:dyDescent="0.2">
      <c r="A523" s="18">
        <v>4026</v>
      </c>
      <c r="B523" s="566" t="s">
        <v>1017</v>
      </c>
      <c r="C523" s="567"/>
      <c r="D523" s="567"/>
      <c r="E523" s="567"/>
      <c r="F523" s="567"/>
      <c r="G523" s="567"/>
      <c r="H523" s="567"/>
      <c r="I523" s="567"/>
      <c r="J523" s="567"/>
      <c r="K523" s="568"/>
      <c r="L523" s="638">
        <f>Code_4020-Code_4380-Code_4383-Code_4386-Code_4389-Code_7167</f>
        <v>0</v>
      </c>
      <c r="M523" s="639"/>
      <c r="N523" s="973" t="str">
        <f>IF(Code_4026&lt;0,"This should be a positive integer",IF(AND(Code_4026=0,Code_4344&gt;0),"Warning: there are Other Payer Patient Admissions reported in section 38.",""))</f>
        <v/>
      </c>
      <c r="O523" s="974"/>
      <c r="P523" s="974"/>
      <c r="Q523" s="974"/>
      <c r="R523" s="974"/>
    </row>
    <row r="524" spans="1:18" s="14" customFormat="1" ht="25.5" customHeight="1" x14ac:dyDescent="0.2">
      <c r="A524" s="19">
        <v>4020</v>
      </c>
      <c r="B524" s="443" t="s">
        <v>1018</v>
      </c>
      <c r="C524" s="444"/>
      <c r="D524" s="444"/>
      <c r="E524" s="444"/>
      <c r="F524" s="444"/>
      <c r="G524" s="444"/>
      <c r="H524" s="444"/>
      <c r="I524" s="444"/>
      <c r="J524" s="444"/>
      <c r="K524" s="445"/>
      <c r="L524" s="613">
        <f>Code_4030</f>
        <v>0</v>
      </c>
      <c r="M524" s="614"/>
    </row>
    <row r="525" spans="1:18" s="14" customFormat="1" ht="25.5" customHeight="1" x14ac:dyDescent="0.2">
      <c r="A525" s="19">
        <v>4022</v>
      </c>
      <c r="B525" s="448" t="s">
        <v>1409</v>
      </c>
      <c r="C525" s="457"/>
      <c r="D525" s="457"/>
      <c r="E525" s="457"/>
      <c r="F525" s="457"/>
      <c r="G525" s="457"/>
      <c r="H525" s="457"/>
      <c r="I525" s="457"/>
      <c r="J525" s="457"/>
      <c r="K525" s="461"/>
      <c r="L525" s="638">
        <f>SUM(Code_7159,Code_7161)</f>
        <v>0</v>
      </c>
      <c r="M525" s="639"/>
    </row>
    <row r="526" spans="1:18" s="14" customFormat="1" ht="25.5" customHeight="1" x14ac:dyDescent="0.2">
      <c r="A526" s="19">
        <v>7163</v>
      </c>
      <c r="B526" s="448" t="s">
        <v>1410</v>
      </c>
      <c r="C526" s="457"/>
      <c r="D526" s="457"/>
      <c r="E526" s="457"/>
      <c r="F526" s="457"/>
      <c r="G526" s="457"/>
      <c r="H526" s="457"/>
      <c r="I526" s="457"/>
      <c r="J526" s="457"/>
      <c r="K526" s="461"/>
      <c r="L526" s="638">
        <f>SUM(Code_7164,Code_7166)</f>
        <v>0</v>
      </c>
      <c r="M526" s="639"/>
    </row>
    <row r="527" spans="1:18" ht="25.5" customHeight="1" x14ac:dyDescent="0.2">
      <c r="A527" s="684" t="s">
        <v>1374</v>
      </c>
      <c r="B527" s="488"/>
      <c r="C527" s="488"/>
      <c r="D527" s="488"/>
      <c r="E527" s="488"/>
      <c r="F527" s="488"/>
      <c r="G527" s="488"/>
      <c r="H527" s="488"/>
      <c r="I527" s="488"/>
      <c r="J527" s="488"/>
      <c r="K527" s="592"/>
      <c r="L527" s="689" t="s">
        <v>37562</v>
      </c>
      <c r="M527" s="690"/>
    </row>
    <row r="528" spans="1:18" ht="25.5" customHeight="1" x14ac:dyDescent="0.2">
      <c r="A528" s="18">
        <v>4060</v>
      </c>
      <c r="B528" s="460" t="s">
        <v>1019</v>
      </c>
      <c r="C528" s="449"/>
      <c r="D528" s="449"/>
      <c r="E528" s="449"/>
      <c r="F528" s="449"/>
      <c r="G528" s="449"/>
      <c r="H528" s="449"/>
      <c r="I528" s="449"/>
      <c r="J528" s="449"/>
      <c r="K528" s="450"/>
      <c r="L528" s="934" t="e">
        <f>ROUND((Code_0860/Code_0851)*Code_4030,0)</f>
        <v>#DIV/0!</v>
      </c>
      <c r="M528" s="935"/>
    </row>
    <row r="529" spans="1:18" ht="25.5" customHeight="1" x14ac:dyDescent="0.2">
      <c r="A529" s="684" t="s">
        <v>1375</v>
      </c>
      <c r="B529" s="488"/>
      <c r="C529" s="488"/>
      <c r="D529" s="488"/>
      <c r="E529" s="488"/>
      <c r="F529" s="488"/>
      <c r="G529" s="488"/>
      <c r="H529" s="488"/>
      <c r="I529" s="488"/>
      <c r="J529" s="488"/>
      <c r="K529" s="592"/>
      <c r="L529" s="689" t="s">
        <v>37562</v>
      </c>
      <c r="M529" s="690"/>
      <c r="N529" s="571" t="str">
        <f>IF($D$5&gt;=200,"This section is REQUIRED for Pyschiatric and Specialty hospitals.","")</f>
        <v/>
      </c>
      <c r="O529" s="571"/>
      <c r="P529" s="571"/>
      <c r="Q529" s="571"/>
      <c r="R529" s="571"/>
    </row>
    <row r="530" spans="1:18" ht="25.5" customHeight="1" x14ac:dyDescent="0.2">
      <c r="A530" s="18">
        <v>7058</v>
      </c>
      <c r="B530" s="460" t="s">
        <v>1020</v>
      </c>
      <c r="C530" s="449"/>
      <c r="D530" s="449"/>
      <c r="E530" s="449"/>
      <c r="F530" s="449"/>
      <c r="G530" s="449"/>
      <c r="H530" s="449"/>
      <c r="I530" s="449"/>
      <c r="J530" s="449"/>
      <c r="K530" s="450"/>
      <c r="L530" s="691"/>
      <c r="M530" s="692"/>
      <c r="N530" s="536" t="str">
        <f>IF(ISBLANK(L530),"Required Item. Please review instructions.","")</f>
        <v>Required Item. Please review instructions.</v>
      </c>
      <c r="O530" s="537"/>
      <c r="P530" s="537"/>
      <c r="Q530" s="537"/>
      <c r="R530" s="538"/>
    </row>
    <row r="531" spans="1:18" ht="25.5" customHeight="1" x14ac:dyDescent="0.2">
      <c r="A531" s="18">
        <v>7059</v>
      </c>
      <c r="B531" s="460" t="s">
        <v>1021</v>
      </c>
      <c r="C531" s="449"/>
      <c r="D531" s="449"/>
      <c r="E531" s="449"/>
      <c r="F531" s="449"/>
      <c r="G531" s="449"/>
      <c r="H531" s="449"/>
      <c r="I531" s="449"/>
      <c r="J531" s="449"/>
      <c r="K531" s="450"/>
      <c r="L531" s="691"/>
      <c r="M531" s="692"/>
      <c r="N531" s="536" t="str">
        <f>IF(ISBLANK(L531),"Required Item. Please review instructions.","")</f>
        <v>Required Item. Please review instructions.</v>
      </c>
      <c r="O531" s="537"/>
      <c r="P531" s="537"/>
      <c r="Q531" s="537"/>
      <c r="R531" s="538"/>
    </row>
    <row r="532" spans="1:18" ht="25.5" customHeight="1" x14ac:dyDescent="0.2">
      <c r="A532" s="14" t="str">
        <f>$A$33</f>
        <v xml:space="preserve"> </v>
      </c>
    </row>
    <row r="533" spans="1:18" ht="25.5" customHeight="1" x14ac:dyDescent="0.2">
      <c r="A533" s="979" t="s">
        <v>3</v>
      </c>
      <c r="B533" s="979"/>
      <c r="C533" s="979"/>
      <c r="D533" s="979"/>
      <c r="E533" s="979"/>
      <c r="F533" s="979"/>
      <c r="G533" s="979"/>
      <c r="H533" s="979"/>
      <c r="I533" s="979"/>
      <c r="J533" s="979"/>
      <c r="K533" s="979"/>
      <c r="L533" s="979"/>
      <c r="M533" s="979"/>
    </row>
    <row r="534" spans="1:18" ht="25.5" customHeight="1" x14ac:dyDescent="0.2">
      <c r="A534" s="684" t="s">
        <v>1376</v>
      </c>
      <c r="B534" s="488"/>
      <c r="C534" s="488"/>
      <c r="D534" s="488"/>
      <c r="E534" s="488"/>
      <c r="F534" s="488"/>
      <c r="G534" s="488"/>
      <c r="H534" s="488"/>
      <c r="I534" s="488"/>
      <c r="J534" s="488"/>
      <c r="K534" s="592"/>
      <c r="L534" s="689" t="s">
        <v>37562</v>
      </c>
      <c r="M534" s="690"/>
      <c r="N534" s="571" t="str">
        <f>IF($D$5&gt;=200,"This section is REQUIRED for Pyschiatric and Specialty hospitals.","")</f>
        <v/>
      </c>
      <c r="O534" s="571"/>
      <c r="P534" s="571"/>
      <c r="Q534" s="571"/>
      <c r="R534" s="571"/>
    </row>
    <row r="535" spans="1:18" ht="25.5" customHeight="1" x14ac:dyDescent="0.2">
      <c r="A535" s="18">
        <v>4520</v>
      </c>
      <c r="B535" s="460" t="s">
        <v>4</v>
      </c>
      <c r="C535" s="449"/>
      <c r="D535" s="449"/>
      <c r="E535" s="449"/>
      <c r="F535" s="449"/>
      <c r="G535" s="449"/>
      <c r="H535" s="449"/>
      <c r="I535" s="449"/>
      <c r="J535" s="449"/>
      <c r="K535" s="450"/>
      <c r="L535" s="975">
        <f>ROUND(L539/365,2)</f>
        <v>0</v>
      </c>
      <c r="M535" s="976"/>
    </row>
    <row r="536" spans="1:18" ht="25.5" customHeight="1" x14ac:dyDescent="0.2">
      <c r="A536" s="684" t="s">
        <v>1377</v>
      </c>
      <c r="B536" s="488"/>
      <c r="C536" s="488"/>
      <c r="D536" s="488"/>
      <c r="E536" s="488"/>
      <c r="F536" s="488"/>
      <c r="G536" s="488"/>
      <c r="H536" s="488"/>
      <c r="I536" s="488"/>
      <c r="J536" s="488"/>
      <c r="K536" s="592"/>
      <c r="L536" s="689" t="s">
        <v>37562</v>
      </c>
      <c r="M536" s="690"/>
      <c r="N536" s="571" t="str">
        <f>IF($D$5&gt;=200,"This section is REQUIRED for Pyschiatric and Specialty hospitals.","")</f>
        <v/>
      </c>
      <c r="O536" s="571"/>
      <c r="P536" s="571"/>
      <c r="Q536" s="571"/>
      <c r="R536" s="571"/>
    </row>
    <row r="537" spans="1:18" ht="25.5" customHeight="1" x14ac:dyDescent="0.2">
      <c r="A537" s="18">
        <v>4033</v>
      </c>
      <c r="B537" s="460" t="s">
        <v>5</v>
      </c>
      <c r="C537" s="449"/>
      <c r="D537" s="449"/>
      <c r="E537" s="449"/>
      <c r="F537" s="449"/>
      <c r="G537" s="449"/>
      <c r="H537" s="449"/>
      <c r="I537" s="449"/>
      <c r="J537" s="449"/>
      <c r="K537" s="450"/>
      <c r="L537" s="691"/>
      <c r="M537" s="692"/>
      <c r="N537" s="562" t="str">
        <f>IF(AND(Code_4034&gt;0,Code_4033=""),"Please enter the number of Medicare Reimbursed Swing Bed Days. If there were none, please enter zero.","")</f>
        <v/>
      </c>
      <c r="O537" s="563"/>
      <c r="P537" s="563"/>
      <c r="Q537" s="563"/>
      <c r="R537" s="563"/>
    </row>
    <row r="538" spans="1:18" ht="25.5" customHeight="1" x14ac:dyDescent="0.2">
      <c r="A538" s="18">
        <v>4035</v>
      </c>
      <c r="B538" s="460" t="s">
        <v>6</v>
      </c>
      <c r="C538" s="449"/>
      <c r="D538" s="449"/>
      <c r="E538" s="449"/>
      <c r="F538" s="449"/>
      <c r="G538" s="449"/>
      <c r="H538" s="449"/>
      <c r="I538" s="449"/>
      <c r="J538" s="449"/>
      <c r="K538" s="450"/>
      <c r="L538" s="638">
        <f>L539-L537</f>
        <v>0</v>
      </c>
      <c r="M538" s="639"/>
      <c r="N538" s="562"/>
      <c r="O538" s="563"/>
      <c r="P538" s="563"/>
      <c r="Q538" s="563"/>
      <c r="R538" s="563"/>
    </row>
    <row r="539" spans="1:18" ht="25.5" customHeight="1" x14ac:dyDescent="0.2">
      <c r="A539" s="19">
        <v>4034</v>
      </c>
      <c r="B539" s="443" t="s">
        <v>7</v>
      </c>
      <c r="C539" s="444"/>
      <c r="D539" s="444"/>
      <c r="E539" s="444"/>
      <c r="F539" s="444"/>
      <c r="G539" s="444"/>
      <c r="H539" s="444"/>
      <c r="I539" s="444"/>
      <c r="J539" s="444"/>
      <c r="K539" s="445"/>
      <c r="L539" s="613">
        <f>Code_7156</f>
        <v>0</v>
      </c>
      <c r="M539" s="614"/>
    </row>
    <row r="540" spans="1:18" ht="25.5" customHeight="1" x14ac:dyDescent="0.2">
      <c r="A540" s="684" t="s">
        <v>1378</v>
      </c>
      <c r="B540" s="488"/>
      <c r="C540" s="488"/>
      <c r="D540" s="488"/>
      <c r="E540" s="488"/>
      <c r="F540" s="488"/>
      <c r="G540" s="488"/>
      <c r="H540" s="488"/>
      <c r="I540" s="488"/>
      <c r="J540" s="488"/>
      <c r="K540" s="592"/>
      <c r="L540" s="689" t="s">
        <v>37562</v>
      </c>
      <c r="M540" s="690"/>
      <c r="N540" s="571" t="str">
        <f>IF($D$5&gt;=200,"This section is REQUIRED for Pyschiatric and Specialty hospitals.","")</f>
        <v/>
      </c>
      <c r="O540" s="571"/>
      <c r="P540" s="571"/>
      <c r="Q540" s="571"/>
      <c r="R540" s="571"/>
    </row>
    <row r="541" spans="1:18" ht="25.5" customHeight="1" x14ac:dyDescent="0.2">
      <c r="A541" s="18">
        <v>4322</v>
      </c>
      <c r="B541" s="460" t="s">
        <v>8</v>
      </c>
      <c r="C541" s="449"/>
      <c r="D541" s="449"/>
      <c r="E541" s="449"/>
      <c r="F541" s="449"/>
      <c r="G541" s="449"/>
      <c r="H541" s="449"/>
      <c r="I541" s="449"/>
      <c r="J541" s="449"/>
      <c r="K541" s="450"/>
      <c r="L541" s="691"/>
      <c r="M541" s="692"/>
    </row>
    <row r="542" spans="1:18" ht="25.5" customHeight="1" x14ac:dyDescent="0.2">
      <c r="A542" s="18">
        <v>4323</v>
      </c>
      <c r="B542" s="460" t="s">
        <v>9</v>
      </c>
      <c r="C542" s="449"/>
      <c r="D542" s="449"/>
      <c r="E542" s="449"/>
      <c r="F542" s="449"/>
      <c r="G542" s="449"/>
      <c r="H542" s="449"/>
      <c r="I542" s="449"/>
      <c r="J542" s="449"/>
      <c r="K542" s="450"/>
      <c r="L542" s="691"/>
      <c r="M542" s="692"/>
    </row>
    <row r="543" spans="1:18" ht="25.5" customHeight="1" x14ac:dyDescent="0.2">
      <c r="A543" s="18">
        <v>4326</v>
      </c>
      <c r="B543" s="460" t="s">
        <v>10</v>
      </c>
      <c r="C543" s="449"/>
      <c r="D543" s="449"/>
      <c r="E543" s="449"/>
      <c r="F543" s="449"/>
      <c r="G543" s="449"/>
      <c r="H543" s="449"/>
      <c r="I543" s="449"/>
      <c r="J543" s="449"/>
      <c r="K543" s="450"/>
      <c r="L543" s="638">
        <f>L544-L541-L542</f>
        <v>0</v>
      </c>
      <c r="M543" s="639"/>
    </row>
    <row r="544" spans="1:18" ht="25.5" customHeight="1" x14ac:dyDescent="0.2">
      <c r="A544" s="19">
        <v>4324</v>
      </c>
      <c r="B544" s="443" t="s">
        <v>11</v>
      </c>
      <c r="C544" s="444"/>
      <c r="D544" s="444"/>
      <c r="E544" s="444"/>
      <c r="F544" s="444"/>
      <c r="G544" s="444"/>
      <c r="H544" s="444"/>
      <c r="I544" s="444"/>
      <c r="J544" s="444"/>
      <c r="K544" s="445"/>
      <c r="L544" s="613">
        <f>Code_7177</f>
        <v>0</v>
      </c>
      <c r="M544" s="614"/>
    </row>
    <row r="545" spans="1:18" ht="25.5" customHeight="1" x14ac:dyDescent="0.2">
      <c r="A545" s="684" t="s">
        <v>1379</v>
      </c>
      <c r="B545" s="488"/>
      <c r="C545" s="488"/>
      <c r="D545" s="488"/>
      <c r="E545" s="488"/>
      <c r="F545" s="488"/>
      <c r="G545" s="488"/>
      <c r="H545" s="488"/>
      <c r="I545" s="488"/>
      <c r="J545" s="488"/>
      <c r="K545" s="592"/>
      <c r="L545" s="689" t="s">
        <v>37562</v>
      </c>
      <c r="M545" s="690"/>
      <c r="N545" s="571" t="str">
        <f>IF($D$5&gt;=200,"This section is REQUIRED for Pyschiatric and Specialty hospitals.","")</f>
        <v/>
      </c>
      <c r="O545" s="571"/>
      <c r="P545" s="571"/>
      <c r="Q545" s="571"/>
      <c r="R545" s="571"/>
    </row>
    <row r="546" spans="1:18" ht="25.5" customHeight="1" x14ac:dyDescent="0.2">
      <c r="A546" s="18">
        <v>4329</v>
      </c>
      <c r="B546" s="460" t="s">
        <v>12</v>
      </c>
      <c r="C546" s="449"/>
      <c r="D546" s="449"/>
      <c r="E546" s="449"/>
      <c r="F546" s="449"/>
      <c r="G546" s="449"/>
      <c r="H546" s="449"/>
      <c r="I546" s="449"/>
      <c r="J546" s="449"/>
      <c r="K546" s="450"/>
      <c r="L546" s="691"/>
      <c r="M546" s="692"/>
    </row>
    <row r="547" spans="1:18" ht="25.5" customHeight="1" x14ac:dyDescent="0.2">
      <c r="A547" s="18">
        <v>4333</v>
      </c>
      <c r="B547" s="460" t="s">
        <v>13</v>
      </c>
      <c r="C547" s="449"/>
      <c r="D547" s="449"/>
      <c r="E547" s="449"/>
      <c r="F547" s="449"/>
      <c r="G547" s="449"/>
      <c r="H547" s="449"/>
      <c r="I547" s="449"/>
      <c r="J547" s="449"/>
      <c r="K547" s="450"/>
      <c r="L547" s="691"/>
      <c r="M547" s="692"/>
    </row>
    <row r="548" spans="1:18" ht="25.5" customHeight="1" x14ac:dyDescent="0.2">
      <c r="A548" s="18">
        <v>4335</v>
      </c>
      <c r="B548" s="460" t="s">
        <v>14</v>
      </c>
      <c r="C548" s="449"/>
      <c r="D548" s="449"/>
      <c r="E548" s="449"/>
      <c r="F548" s="449"/>
      <c r="G548" s="449"/>
      <c r="H548" s="449"/>
      <c r="I548" s="449"/>
      <c r="J548" s="449"/>
      <c r="K548" s="450"/>
      <c r="L548" s="691"/>
      <c r="M548" s="692"/>
    </row>
    <row r="549" spans="1:18" ht="25.5" customHeight="1" x14ac:dyDescent="0.2">
      <c r="A549" s="18">
        <v>4336</v>
      </c>
      <c r="B549" s="460" t="s">
        <v>15</v>
      </c>
      <c r="C549" s="449"/>
      <c r="D549" s="449"/>
      <c r="E549" s="449"/>
      <c r="F549" s="449"/>
      <c r="G549" s="449"/>
      <c r="H549" s="449"/>
      <c r="I549" s="449"/>
      <c r="J549" s="449"/>
      <c r="K549" s="450"/>
      <c r="L549" s="691"/>
      <c r="M549" s="692"/>
    </row>
    <row r="550" spans="1:18" ht="25.5" customHeight="1" x14ac:dyDescent="0.2">
      <c r="A550" s="18">
        <v>4337</v>
      </c>
      <c r="B550" s="460" t="s">
        <v>16</v>
      </c>
      <c r="C550" s="449"/>
      <c r="D550" s="449"/>
      <c r="E550" s="449"/>
      <c r="F550" s="449"/>
      <c r="G550" s="449"/>
      <c r="H550" s="449"/>
      <c r="I550" s="449"/>
      <c r="J550" s="449"/>
      <c r="K550" s="450"/>
      <c r="L550" s="638">
        <f>L551-SUM(L546:M549)</f>
        <v>0</v>
      </c>
      <c r="M550" s="639"/>
    </row>
    <row r="551" spans="1:18" ht="25.5" customHeight="1" x14ac:dyDescent="0.2">
      <c r="A551" s="19">
        <v>4339</v>
      </c>
      <c r="B551" s="443" t="s">
        <v>17</v>
      </c>
      <c r="C551" s="444"/>
      <c r="D551" s="444"/>
      <c r="E551" s="444"/>
      <c r="F551" s="444"/>
      <c r="G551" s="444"/>
      <c r="H551" s="444"/>
      <c r="I551" s="444"/>
      <c r="J551" s="444"/>
      <c r="K551" s="445"/>
      <c r="L551" s="691"/>
      <c r="M551" s="692"/>
    </row>
    <row r="552" spans="1:18" ht="25.5" customHeight="1" x14ac:dyDescent="0.2">
      <c r="A552" s="14" t="str">
        <f>$A$33</f>
        <v xml:space="preserve"> </v>
      </c>
    </row>
    <row r="553" spans="1:18" ht="25.5" customHeight="1" x14ac:dyDescent="0.2">
      <c r="A553" s="980" t="s">
        <v>1380</v>
      </c>
      <c r="B553" s="981"/>
      <c r="C553" s="981"/>
      <c r="D553" s="981"/>
      <c r="E553" s="981"/>
      <c r="F553" s="981"/>
      <c r="G553" s="981"/>
      <c r="H553" s="981"/>
      <c r="I553" s="981"/>
      <c r="J553" s="981"/>
      <c r="K553" s="806"/>
      <c r="L553" s="689" t="s">
        <v>37562</v>
      </c>
      <c r="M553" s="690"/>
      <c r="N553" s="571" t="str">
        <f>IF($D$5&gt;=200,"This section is REQUIRED for Pyschiatric and Specialty hospitals.","")</f>
        <v/>
      </c>
      <c r="O553" s="571"/>
      <c r="P553" s="571"/>
      <c r="Q553" s="571"/>
      <c r="R553" s="571"/>
    </row>
    <row r="554" spans="1:18" ht="25.5" customHeight="1" x14ac:dyDescent="0.2">
      <c r="A554" s="18">
        <v>4037</v>
      </c>
      <c r="B554" s="460" t="s">
        <v>18</v>
      </c>
      <c r="C554" s="449"/>
      <c r="D554" s="449"/>
      <c r="E554" s="449"/>
      <c r="F554" s="449"/>
      <c r="G554" s="449"/>
      <c r="H554" s="449"/>
      <c r="I554" s="449"/>
      <c r="J554" s="449"/>
      <c r="K554" s="450"/>
      <c r="L554" s="638">
        <f>Code_7157</f>
        <v>0</v>
      </c>
      <c r="M554" s="639"/>
    </row>
    <row r="555" spans="1:18" ht="25.5" customHeight="1" x14ac:dyDescent="0.2">
      <c r="A555" s="684" t="s">
        <v>1381</v>
      </c>
      <c r="B555" s="488"/>
      <c r="C555" s="488"/>
      <c r="D555" s="488"/>
      <c r="E555" s="488"/>
      <c r="F555" s="488"/>
      <c r="G555" s="488"/>
      <c r="H555" s="488"/>
      <c r="I555" s="488"/>
      <c r="J555" s="488"/>
      <c r="K555" s="592"/>
      <c r="L555" s="689" t="s">
        <v>37562</v>
      </c>
      <c r="M555" s="690"/>
      <c r="N555" s="571" t="str">
        <f>IF($D$5&gt;=200,"This section is REQUIRED for Pyschiatric and Specialty hospitals.","")</f>
        <v/>
      </c>
      <c r="O555" s="571"/>
      <c r="P555" s="571"/>
      <c r="Q555" s="571"/>
      <c r="R555" s="571"/>
    </row>
    <row r="556" spans="1:18" ht="25.5" customHeight="1" x14ac:dyDescent="0.2">
      <c r="A556" s="18">
        <v>4540</v>
      </c>
      <c r="B556" s="460" t="s">
        <v>19</v>
      </c>
      <c r="C556" s="449"/>
      <c r="D556" s="449"/>
      <c r="E556" s="449"/>
      <c r="F556" s="449"/>
      <c r="G556" s="449"/>
      <c r="H556" s="449"/>
      <c r="I556" s="449"/>
      <c r="J556" s="449"/>
      <c r="K556" s="450"/>
      <c r="L556" s="638">
        <f>ROUND(Code_4037/365,0)</f>
        <v>0</v>
      </c>
      <c r="M556" s="639"/>
    </row>
    <row r="557" spans="1:18" ht="25.5" customHeight="1" x14ac:dyDescent="0.2">
      <c r="A557" s="684" t="s">
        <v>1382</v>
      </c>
      <c r="B557" s="488"/>
      <c r="C557" s="488"/>
      <c r="D557" s="488"/>
      <c r="E557" s="488"/>
      <c r="F557" s="488"/>
      <c r="G557" s="488"/>
      <c r="H557" s="488"/>
      <c r="I557" s="488"/>
      <c r="J557" s="488"/>
      <c r="K557" s="592"/>
      <c r="L557" s="689" t="s">
        <v>37562</v>
      </c>
      <c r="M557" s="690"/>
      <c r="N557" s="571" t="str">
        <f>IF($D$5&gt;=200,"This section is REQUIRED for Pyschiatric and Specialty hospitals.","")</f>
        <v/>
      </c>
      <c r="O557" s="571"/>
      <c r="P557" s="571"/>
      <c r="Q557" s="571"/>
      <c r="R557" s="571"/>
    </row>
    <row r="558" spans="1:18" ht="25.5" customHeight="1" x14ac:dyDescent="0.2">
      <c r="A558" s="18">
        <v>4352</v>
      </c>
      <c r="B558" s="460" t="s">
        <v>8</v>
      </c>
      <c r="C558" s="449"/>
      <c r="D558" s="449"/>
      <c r="E558" s="449"/>
      <c r="F558" s="449"/>
      <c r="G558" s="449"/>
      <c r="H558" s="449"/>
      <c r="I558" s="449"/>
      <c r="J558" s="449"/>
      <c r="K558" s="450"/>
      <c r="L558" s="691"/>
      <c r="M558" s="692"/>
    </row>
    <row r="559" spans="1:18" ht="25.5" customHeight="1" x14ac:dyDescent="0.2">
      <c r="A559" s="18">
        <v>4353</v>
      </c>
      <c r="B559" s="460" t="s">
        <v>9</v>
      </c>
      <c r="C559" s="449"/>
      <c r="D559" s="449"/>
      <c r="E559" s="449"/>
      <c r="F559" s="449"/>
      <c r="G559" s="449"/>
      <c r="H559" s="449"/>
      <c r="I559" s="449"/>
      <c r="J559" s="449"/>
      <c r="K559" s="450"/>
      <c r="L559" s="982"/>
      <c r="M559" s="983"/>
    </row>
    <row r="560" spans="1:18" ht="25.5" customHeight="1" x14ac:dyDescent="0.2">
      <c r="A560" s="18">
        <v>4355</v>
      </c>
      <c r="B560" s="460" t="s">
        <v>20</v>
      </c>
      <c r="C560" s="449"/>
      <c r="D560" s="449"/>
      <c r="E560" s="449"/>
      <c r="F560" s="449"/>
      <c r="G560" s="449"/>
      <c r="H560" s="449"/>
      <c r="I560" s="449"/>
      <c r="J560" s="449"/>
      <c r="K560" s="450"/>
      <c r="L560" s="691"/>
      <c r="M560" s="692"/>
    </row>
    <row r="561" spans="1:19" ht="25.5" customHeight="1" x14ac:dyDescent="0.2">
      <c r="A561" s="18">
        <v>4356</v>
      </c>
      <c r="B561" s="460" t="s">
        <v>21</v>
      </c>
      <c r="C561" s="449"/>
      <c r="D561" s="449"/>
      <c r="E561" s="449"/>
      <c r="F561" s="449"/>
      <c r="G561" s="449"/>
      <c r="H561" s="449"/>
      <c r="I561" s="449"/>
      <c r="J561" s="449"/>
      <c r="K561" s="450"/>
      <c r="L561" s="691"/>
      <c r="M561" s="692"/>
    </row>
    <row r="562" spans="1:19" ht="25.5" customHeight="1" x14ac:dyDescent="0.2">
      <c r="A562" s="18">
        <v>4357</v>
      </c>
      <c r="B562" s="460" t="s">
        <v>22</v>
      </c>
      <c r="C562" s="449"/>
      <c r="D562" s="449"/>
      <c r="E562" s="449"/>
      <c r="F562" s="449"/>
      <c r="G562" s="449"/>
      <c r="H562" s="449"/>
      <c r="I562" s="449"/>
      <c r="J562" s="449"/>
      <c r="K562" s="450"/>
      <c r="L562" s="638">
        <f>L563-SUM(L558:M561)</f>
        <v>0</v>
      </c>
      <c r="M562" s="639"/>
    </row>
    <row r="563" spans="1:19" ht="25.5" customHeight="1" x14ac:dyDescent="0.2">
      <c r="A563" s="19">
        <v>4327</v>
      </c>
      <c r="B563" s="443" t="s">
        <v>23</v>
      </c>
      <c r="C563" s="444"/>
      <c r="D563" s="444"/>
      <c r="E563" s="444"/>
      <c r="F563" s="444"/>
      <c r="G563" s="444"/>
      <c r="H563" s="444"/>
      <c r="I563" s="444"/>
      <c r="J563" s="444"/>
      <c r="K563" s="445"/>
      <c r="L563" s="613">
        <f>Code_7178</f>
        <v>0</v>
      </c>
      <c r="M563" s="614"/>
    </row>
    <row r="564" spans="1:19" ht="25.5" customHeight="1" x14ac:dyDescent="0.2">
      <c r="A564" s="684" t="s">
        <v>1383</v>
      </c>
      <c r="B564" s="488"/>
      <c r="C564" s="488"/>
      <c r="D564" s="488"/>
      <c r="E564" s="488"/>
      <c r="F564" s="488"/>
      <c r="G564" s="488"/>
      <c r="H564" s="488"/>
      <c r="I564" s="488"/>
      <c r="J564" s="488"/>
      <c r="K564" s="592"/>
      <c r="L564" s="689" t="s">
        <v>37562</v>
      </c>
      <c r="M564" s="690"/>
      <c r="N564" s="571" t="str">
        <f>IF($D$5&gt;=200,"This section is REQUIRED for Pyschiatric and Specialty hospitals.","")</f>
        <v/>
      </c>
      <c r="O564" s="571"/>
      <c r="P564" s="571"/>
      <c r="Q564" s="571"/>
      <c r="R564" s="571"/>
    </row>
    <row r="565" spans="1:19" ht="25.5" customHeight="1" x14ac:dyDescent="0.2">
      <c r="A565" s="18">
        <v>4363</v>
      </c>
      <c r="B565" s="460" t="s">
        <v>12</v>
      </c>
      <c r="C565" s="449"/>
      <c r="D565" s="449"/>
      <c r="E565" s="449"/>
      <c r="F565" s="449"/>
      <c r="G565" s="449"/>
      <c r="H565" s="449"/>
      <c r="I565" s="449"/>
      <c r="J565" s="449"/>
      <c r="K565" s="450"/>
      <c r="L565" s="691"/>
      <c r="M565" s="692"/>
    </row>
    <row r="566" spans="1:19" ht="25.5" customHeight="1" x14ac:dyDescent="0.2">
      <c r="A566" s="18">
        <v>4364</v>
      </c>
      <c r="B566" s="460" t="s">
        <v>24</v>
      </c>
      <c r="C566" s="449"/>
      <c r="D566" s="449"/>
      <c r="E566" s="449"/>
      <c r="F566" s="449"/>
      <c r="G566" s="449"/>
      <c r="H566" s="449"/>
      <c r="I566" s="449"/>
      <c r="J566" s="449"/>
      <c r="K566" s="450"/>
      <c r="L566" s="691"/>
      <c r="M566" s="692"/>
    </row>
    <row r="567" spans="1:19" ht="25.5" customHeight="1" x14ac:dyDescent="0.2">
      <c r="A567" s="18">
        <v>4365</v>
      </c>
      <c r="B567" s="460" t="s">
        <v>14</v>
      </c>
      <c r="C567" s="449"/>
      <c r="D567" s="449"/>
      <c r="E567" s="449"/>
      <c r="F567" s="449"/>
      <c r="G567" s="449"/>
      <c r="H567" s="449"/>
      <c r="I567" s="449"/>
      <c r="J567" s="449"/>
      <c r="K567" s="450"/>
      <c r="L567" s="691"/>
      <c r="M567" s="692"/>
    </row>
    <row r="568" spans="1:19" ht="25.5" customHeight="1" x14ac:dyDescent="0.2">
      <c r="A568" s="18">
        <v>4366</v>
      </c>
      <c r="B568" s="460" t="s">
        <v>15</v>
      </c>
      <c r="C568" s="449"/>
      <c r="D568" s="449"/>
      <c r="E568" s="449"/>
      <c r="F568" s="449"/>
      <c r="G568" s="449"/>
      <c r="H568" s="449"/>
      <c r="I568" s="449"/>
      <c r="J568" s="449"/>
      <c r="K568" s="450"/>
      <c r="L568" s="691"/>
      <c r="M568" s="692"/>
    </row>
    <row r="569" spans="1:19" ht="25.5" customHeight="1" x14ac:dyDescent="0.2">
      <c r="A569" s="18">
        <v>4367</v>
      </c>
      <c r="B569" s="460" t="s">
        <v>16</v>
      </c>
      <c r="C569" s="449"/>
      <c r="D569" s="449"/>
      <c r="E569" s="449"/>
      <c r="F569" s="449"/>
      <c r="G569" s="449"/>
      <c r="H569" s="449"/>
      <c r="I569" s="449"/>
      <c r="J569" s="449"/>
      <c r="K569" s="450"/>
      <c r="L569" s="638">
        <f>L570-SUM(L565:M568)</f>
        <v>0</v>
      </c>
      <c r="M569" s="639"/>
    </row>
    <row r="570" spans="1:19" ht="25.5" customHeight="1" x14ac:dyDescent="0.2">
      <c r="A570" s="19">
        <v>4369</v>
      </c>
      <c r="B570" s="443" t="s">
        <v>25</v>
      </c>
      <c r="C570" s="444"/>
      <c r="D570" s="444"/>
      <c r="E570" s="444"/>
      <c r="F570" s="444"/>
      <c r="G570" s="444"/>
      <c r="H570" s="444"/>
      <c r="I570" s="444"/>
      <c r="J570" s="444"/>
      <c r="K570" s="445"/>
      <c r="L570" s="691"/>
      <c r="M570" s="692"/>
    </row>
    <row r="571" spans="1:19" ht="25.5" customHeight="1" x14ac:dyDescent="0.2">
      <c r="A571" s="14" t="str">
        <f>$A$33</f>
        <v xml:space="preserve"> </v>
      </c>
    </row>
    <row r="572" spans="1:19" ht="25.5" customHeight="1" x14ac:dyDescent="0.2">
      <c r="A572" s="684" t="s">
        <v>1384</v>
      </c>
      <c r="B572" s="488"/>
      <c r="C572" s="488"/>
      <c r="D572" s="488"/>
      <c r="E572" s="488"/>
      <c r="F572" s="488"/>
      <c r="G572" s="488"/>
      <c r="H572" s="488"/>
      <c r="I572" s="488"/>
      <c r="J572" s="488"/>
      <c r="K572" s="592"/>
      <c r="L572" s="689" t="s">
        <v>37562</v>
      </c>
      <c r="M572" s="690"/>
      <c r="N572" s="985" t="str">
        <f>IF($D$5&gt;=200,"This section is REQUIRED for Psychiatric and Specialty hospitals.","")</f>
        <v/>
      </c>
      <c r="O572" s="985"/>
      <c r="P572" s="985"/>
      <c r="Q572" s="985"/>
      <c r="R572" s="985"/>
    </row>
    <row r="573" spans="1:19" ht="25.5" customHeight="1" x14ac:dyDescent="0.2">
      <c r="A573" s="41">
        <v>4504</v>
      </c>
      <c r="B573" s="933" t="s">
        <v>37563</v>
      </c>
      <c r="C573" s="907"/>
      <c r="D573" s="907"/>
      <c r="E573" s="907"/>
      <c r="F573" s="907"/>
      <c r="G573" s="907"/>
      <c r="H573" s="907"/>
      <c r="I573" s="907"/>
      <c r="J573" s="907"/>
      <c r="K573" s="986"/>
      <c r="L573" s="691"/>
      <c r="M573" s="692"/>
      <c r="N573" s="536" t="str">
        <f>IF(ISBLANK(L573),"This item can not be left blank. Please review instructions.","")</f>
        <v>This item can not be left blank. Please review instructions.</v>
      </c>
      <c r="O573" s="537"/>
      <c r="P573" s="537"/>
      <c r="Q573" s="537"/>
      <c r="R573" s="538"/>
      <c r="S573" s="1" t="str">
        <f>IF(ISERROR(VLOOKUP(D5,Audit_Tab_Data!$A$3:$AM$146,39,FALSE)),"",VLOOKUP(D5,Audit_Tab_Data!$A$3:$AM$146,39,FALSE))</f>
        <v/>
      </c>
    </row>
    <row r="574" spans="1:19" ht="25.5" customHeight="1" x14ac:dyDescent="0.2">
      <c r="A574" s="41">
        <v>4531</v>
      </c>
      <c r="B574" s="987" t="s">
        <v>37564</v>
      </c>
      <c r="C574" s="575"/>
      <c r="D574" s="575"/>
      <c r="E574" s="575"/>
      <c r="F574" s="575"/>
      <c r="G574" s="575"/>
      <c r="H574" s="575"/>
      <c r="I574" s="575"/>
      <c r="J574" s="575"/>
      <c r="K574" s="485"/>
      <c r="L574" s="691"/>
      <c r="M574" s="692"/>
      <c r="N574" s="988" t="str">
        <f>IF(ISBLANK(L574),"If no Bassinets, enter 0.  Do not leave blank. ","")</f>
        <v xml:space="preserve">If no Bassinets, enter 0.  Do not leave blank. </v>
      </c>
      <c r="O574" s="989"/>
      <c r="P574" s="989"/>
      <c r="Q574" s="990"/>
      <c r="R574" s="538"/>
    </row>
    <row r="575" spans="1:19" ht="25.5" customHeight="1" x14ac:dyDescent="0.2">
      <c r="A575" s="984" t="s">
        <v>26</v>
      </c>
      <c r="B575" s="538"/>
      <c r="C575" s="538"/>
      <c r="D575" s="538"/>
      <c r="E575" s="538"/>
      <c r="F575" s="538"/>
      <c r="G575" s="538"/>
      <c r="H575" s="538"/>
      <c r="I575" s="538"/>
      <c r="J575" s="538"/>
      <c r="K575" s="538"/>
      <c r="L575" s="538"/>
      <c r="M575" s="538"/>
    </row>
    <row r="576" spans="1:19" ht="25.5" customHeight="1" x14ac:dyDescent="0.2">
      <c r="A576" s="806"/>
      <c r="B576" s="806"/>
      <c r="C576" s="806"/>
      <c r="D576" s="806"/>
      <c r="E576" s="806"/>
      <c r="F576" s="806"/>
      <c r="G576" s="806"/>
      <c r="H576" s="806"/>
      <c r="I576" s="806"/>
      <c r="J576" s="806"/>
      <c r="K576" s="806"/>
      <c r="L576" s="806"/>
      <c r="M576" s="806"/>
    </row>
    <row r="577" spans="1:22" ht="25.5" customHeight="1" x14ac:dyDescent="0.2">
      <c r="A577" s="684" t="s">
        <v>1385</v>
      </c>
      <c r="B577" s="488"/>
      <c r="C577" s="488"/>
      <c r="D577" s="488"/>
      <c r="E577" s="488"/>
      <c r="F577" s="488"/>
      <c r="G577" s="488"/>
      <c r="H577" s="488"/>
      <c r="I577" s="488"/>
      <c r="J577" s="488"/>
      <c r="K577" s="592"/>
      <c r="L577" s="689" t="s">
        <v>37562</v>
      </c>
      <c r="M577" s="690"/>
      <c r="N577" s="985" t="str">
        <f>IF($D$5&gt;=200,"This section is REQUIRED for Psychiatric and Specialty hospitals.","")</f>
        <v/>
      </c>
      <c r="O577" s="985"/>
      <c r="P577" s="985"/>
      <c r="Q577" s="985"/>
      <c r="R577" s="985"/>
    </row>
    <row r="578" spans="1:22" ht="25.5" customHeight="1" x14ac:dyDescent="0.2">
      <c r="A578" s="991" t="s">
        <v>27</v>
      </c>
      <c r="B578" s="992"/>
      <c r="C578" s="992"/>
      <c r="D578" s="992"/>
      <c r="E578" s="993"/>
      <c r="F578" s="994" t="s">
        <v>28</v>
      </c>
      <c r="G578" s="995"/>
      <c r="H578" s="995"/>
      <c r="I578" s="996"/>
      <c r="J578" s="994" t="s">
        <v>29</v>
      </c>
      <c r="K578" s="995"/>
      <c r="L578" s="995"/>
      <c r="M578" s="996"/>
    </row>
    <row r="579" spans="1:22" ht="25.5" customHeight="1" x14ac:dyDescent="0.2">
      <c r="A579" s="997" t="s">
        <v>30</v>
      </c>
      <c r="B579" s="998"/>
      <c r="C579" s="998"/>
      <c r="D579" s="998"/>
      <c r="E579" s="999"/>
      <c r="F579" s="1000" t="s">
        <v>31</v>
      </c>
      <c r="G579" s="1001"/>
      <c r="H579" s="1001"/>
      <c r="I579" s="1002"/>
      <c r="J579" s="1003">
        <v>45110</v>
      </c>
      <c r="K579" s="1004"/>
      <c r="L579" s="1004"/>
      <c r="M579" s="1005"/>
    </row>
    <row r="580" spans="1:22" ht="25.5" customHeight="1" x14ac:dyDescent="0.2">
      <c r="A580" s="997" t="s">
        <v>32</v>
      </c>
      <c r="B580" s="998"/>
      <c r="C580" s="998"/>
      <c r="D580" s="998"/>
      <c r="E580" s="999"/>
      <c r="F580" s="1000" t="s">
        <v>33</v>
      </c>
      <c r="G580" s="1001"/>
      <c r="H580" s="1001"/>
      <c r="I580" s="1002"/>
      <c r="J580" s="1003">
        <v>45240</v>
      </c>
      <c r="K580" s="1004"/>
      <c r="L580" s="1004"/>
      <c r="M580" s="1005"/>
    </row>
    <row r="581" spans="1:22" ht="25.5" customHeight="1" x14ac:dyDescent="0.2">
      <c r="A581" s="1007"/>
      <c r="B581" s="1008"/>
      <c r="C581" s="1008"/>
      <c r="D581" s="1008"/>
      <c r="E581" s="1009"/>
      <c r="F581" s="1010"/>
      <c r="G581" s="1011"/>
      <c r="H581" s="1011"/>
      <c r="I581" s="1012"/>
      <c r="J581" s="1013"/>
      <c r="K581" s="1014"/>
      <c r="L581" s="1014"/>
      <c r="M581" s="1015"/>
    </row>
    <row r="582" spans="1:22" ht="25.5" customHeight="1" x14ac:dyDescent="0.2">
      <c r="A582" s="1007"/>
      <c r="B582" s="1008"/>
      <c r="C582" s="1008"/>
      <c r="D582" s="1008"/>
      <c r="E582" s="1009"/>
      <c r="F582" s="1010"/>
      <c r="G582" s="1011"/>
      <c r="H582" s="1011"/>
      <c r="I582" s="1012"/>
      <c r="J582" s="1013"/>
      <c r="K582" s="1014"/>
      <c r="L582" s="1014"/>
      <c r="M582" s="1015"/>
    </row>
    <row r="583" spans="1:22" ht="25.5" customHeight="1" x14ac:dyDescent="0.2">
      <c r="A583" s="57"/>
      <c r="B583" s="57"/>
      <c r="C583" s="57"/>
      <c r="D583" s="57"/>
      <c r="E583" s="57"/>
      <c r="F583" s="58"/>
      <c r="G583" s="58"/>
      <c r="H583" s="58"/>
      <c r="I583" s="58"/>
      <c r="J583" s="59"/>
      <c r="K583" s="59"/>
      <c r="L583" s="59"/>
      <c r="M583" s="59"/>
    </row>
    <row r="584" spans="1:22" ht="25.5" customHeight="1" x14ac:dyDescent="0.2">
      <c r="A584" s="860" t="s">
        <v>34</v>
      </c>
      <c r="B584" s="860"/>
      <c r="C584" s="860"/>
      <c r="D584" s="860"/>
      <c r="E584" s="860"/>
      <c r="F584" s="860"/>
      <c r="G584" s="860"/>
      <c r="H584" s="860"/>
      <c r="I584" s="860"/>
      <c r="J584" s="860"/>
      <c r="K584" s="860"/>
      <c r="L584" s="860"/>
      <c r="M584" s="860"/>
      <c r="N584" s="860"/>
      <c r="O584" s="860"/>
      <c r="P584" s="860"/>
      <c r="Q584" s="860"/>
    </row>
    <row r="585" spans="1:22" ht="25.5" customHeight="1" x14ac:dyDescent="0.2">
      <c r="A585" s="1006" t="s">
        <v>1386</v>
      </c>
      <c r="B585" s="1006"/>
      <c r="C585" s="1006"/>
      <c r="D585" s="1006"/>
      <c r="E585" s="1006"/>
      <c r="F585" s="1006"/>
      <c r="G585" s="1006"/>
      <c r="H585" s="1006"/>
      <c r="I585" s="1006"/>
      <c r="J585" s="1006"/>
      <c r="K585" s="1006"/>
      <c r="L585" s="1006"/>
      <c r="M585" s="1006"/>
      <c r="N585" s="1006"/>
      <c r="O585" s="1006"/>
      <c r="P585" s="689" t="s">
        <v>37562</v>
      </c>
      <c r="Q585" s="690"/>
      <c r="R585" s="985" t="str">
        <f>IF($D$5&gt;=200,"This section is REQUIRED for Psychiatric and Specialty hospitals.","")</f>
        <v/>
      </c>
      <c r="S585" s="985"/>
      <c r="T585" s="985"/>
      <c r="U585" s="985"/>
      <c r="V585" s="985"/>
    </row>
    <row r="586" spans="1:22" ht="25.5" customHeight="1" x14ac:dyDescent="0.2">
      <c r="A586" s="30"/>
      <c r="B586" s="689" t="s">
        <v>35</v>
      </c>
      <c r="C586" s="689"/>
      <c r="D586" s="689"/>
      <c r="E586" s="689"/>
      <c r="F586" s="492" t="s">
        <v>36</v>
      </c>
      <c r="G586" s="492"/>
      <c r="H586" s="492"/>
      <c r="I586" s="1016" t="s">
        <v>37</v>
      </c>
      <c r="J586" s="1016"/>
      <c r="K586" s="918"/>
      <c r="L586" s="518" t="s">
        <v>38</v>
      </c>
      <c r="M586" s="519"/>
      <c r="N586" s="520"/>
      <c r="O586" s="1016" t="s">
        <v>39</v>
      </c>
      <c r="P586" s="1016"/>
      <c r="Q586" s="918"/>
    </row>
    <row r="587" spans="1:22" ht="25.5" customHeight="1" x14ac:dyDescent="0.2">
      <c r="A587" s="22"/>
      <c r="B587" s="1017" t="s">
        <v>40</v>
      </c>
      <c r="C587" s="1017"/>
      <c r="D587" s="1017"/>
      <c r="E587" s="1018"/>
      <c r="F587" s="318">
        <v>7463</v>
      </c>
      <c r="G587" s="1019">
        <f>SUM(J587+M587+P587)</f>
        <v>0</v>
      </c>
      <c r="H587" s="1020"/>
      <c r="I587" s="318">
        <v>7476</v>
      </c>
      <c r="J587" s="1021"/>
      <c r="K587" s="983"/>
      <c r="L587" s="318">
        <v>7479</v>
      </c>
      <c r="M587" s="1021"/>
      <c r="N587" s="1022"/>
      <c r="O587" s="318">
        <v>7490</v>
      </c>
      <c r="P587" s="1021"/>
      <c r="Q587" s="983"/>
    </row>
    <row r="588" spans="1:22" ht="25.5" customHeight="1" x14ac:dyDescent="0.2">
      <c r="A588" s="22"/>
      <c r="B588" s="1017" t="s">
        <v>41</v>
      </c>
      <c r="C588" s="1017"/>
      <c r="D588" s="1017"/>
      <c r="E588" s="1018"/>
      <c r="F588" s="318">
        <v>7461</v>
      </c>
      <c r="G588" s="1019">
        <f>SUM(J588+M588+P588)</f>
        <v>0</v>
      </c>
      <c r="H588" s="1020"/>
      <c r="I588" s="318">
        <v>7475</v>
      </c>
      <c r="J588" s="1021"/>
      <c r="K588" s="983"/>
      <c r="L588" s="318">
        <v>7480</v>
      </c>
      <c r="M588" s="1021"/>
      <c r="N588" s="1022"/>
      <c r="O588" s="318">
        <v>7488</v>
      </c>
      <c r="P588" s="1021"/>
      <c r="Q588" s="983"/>
    </row>
    <row r="589" spans="1:22" ht="25.5" customHeight="1" x14ac:dyDescent="0.2">
      <c r="A589" s="22"/>
      <c r="B589" s="1017" t="s">
        <v>42</v>
      </c>
      <c r="C589" s="1017"/>
      <c r="D589" s="1017"/>
      <c r="E589" s="1018"/>
      <c r="F589" s="318">
        <v>7462</v>
      </c>
      <c r="G589" s="1019">
        <f>SUM(J589+M589+P589)</f>
        <v>0</v>
      </c>
      <c r="H589" s="1020"/>
      <c r="I589" s="26"/>
      <c r="J589" s="24"/>
      <c r="K589" s="24"/>
      <c r="L589" s="318">
        <v>7481</v>
      </c>
      <c r="M589" s="1021"/>
      <c r="N589" s="1022"/>
      <c r="O589" s="318">
        <v>7489</v>
      </c>
      <c r="P589" s="1021"/>
      <c r="Q589" s="983"/>
    </row>
    <row r="590" spans="1:22" ht="25.5" customHeight="1" x14ac:dyDescent="0.2">
      <c r="A590" s="22"/>
      <c r="B590" s="1017" t="s">
        <v>43</v>
      </c>
      <c r="C590" s="1017"/>
      <c r="D590" s="1017"/>
      <c r="E590" s="1018"/>
      <c r="F590" s="318">
        <v>7464</v>
      </c>
      <c r="G590" s="1019">
        <f>SUM(J590+M590+P590)</f>
        <v>0</v>
      </c>
      <c r="H590" s="1020"/>
      <c r="I590" s="26"/>
      <c r="J590" s="24"/>
      <c r="K590" s="24"/>
      <c r="L590" s="318">
        <v>7482</v>
      </c>
      <c r="M590" s="1021"/>
      <c r="N590" s="1022"/>
      <c r="O590" s="318">
        <v>7491</v>
      </c>
      <c r="P590" s="1021"/>
      <c r="Q590" s="983"/>
    </row>
    <row r="591" spans="1:22" ht="25.5" customHeight="1" x14ac:dyDescent="0.2">
      <c r="A591" s="22"/>
      <c r="B591" s="1017" t="s">
        <v>44</v>
      </c>
      <c r="C591" s="1017"/>
      <c r="D591" s="1017"/>
      <c r="E591" s="1018"/>
      <c r="F591" s="318">
        <v>7465</v>
      </c>
      <c r="G591" s="1019">
        <f>SUM(J591+M591+P591)</f>
        <v>0</v>
      </c>
      <c r="H591" s="1020"/>
      <c r="I591" s="26"/>
      <c r="J591" s="24"/>
      <c r="K591" s="24"/>
      <c r="L591" s="318">
        <v>7483</v>
      </c>
      <c r="M591" s="1021"/>
      <c r="N591" s="1022"/>
      <c r="O591" s="318">
        <v>7492</v>
      </c>
      <c r="P591" s="1021"/>
      <c r="Q591" s="983"/>
    </row>
    <row r="592" spans="1:22" ht="25.5" customHeight="1" x14ac:dyDescent="0.2">
      <c r="A592" s="22"/>
      <c r="B592" s="1017" t="s">
        <v>45</v>
      </c>
      <c r="C592" s="1017"/>
      <c r="D592" s="1017"/>
      <c r="E592" s="1018"/>
      <c r="F592" s="318">
        <v>7466</v>
      </c>
      <c r="G592" s="1019"/>
      <c r="H592" s="1020"/>
      <c r="I592" s="26"/>
      <c r="J592" s="24"/>
      <c r="K592" s="24"/>
      <c r="L592" s="24"/>
      <c r="M592" s="1026">
        <f>G592</f>
        <v>0</v>
      </c>
      <c r="N592" s="1026"/>
      <c r="O592" s="24"/>
      <c r="P592" s="24"/>
      <c r="Q592" s="33"/>
    </row>
    <row r="593" spans="1:22" ht="25.5" customHeight="1" x14ac:dyDescent="0.2">
      <c r="A593" s="22"/>
      <c r="B593" s="1017" t="s">
        <v>46</v>
      </c>
      <c r="C593" s="1017"/>
      <c r="D593" s="1017"/>
      <c r="E593" s="1018"/>
      <c r="F593" s="318">
        <v>7467</v>
      </c>
      <c r="G593" s="1019">
        <f>SUM(J593+M593+P593)</f>
        <v>0</v>
      </c>
      <c r="H593" s="1020"/>
      <c r="I593" s="26"/>
      <c r="J593" s="24"/>
      <c r="K593" s="24"/>
      <c r="L593" s="318">
        <v>7484</v>
      </c>
      <c r="M593" s="1021"/>
      <c r="N593" s="1022"/>
      <c r="O593" s="318">
        <v>7493</v>
      </c>
      <c r="P593" s="1021"/>
      <c r="Q593" s="983"/>
    </row>
    <row r="594" spans="1:22" ht="25.5" customHeight="1" x14ac:dyDescent="0.2">
      <c r="A594" s="22"/>
      <c r="B594" s="1017" t="s">
        <v>47</v>
      </c>
      <c r="C594" s="1017"/>
      <c r="D594" s="1017"/>
      <c r="E594" s="1018"/>
      <c r="F594" s="318">
        <v>7468</v>
      </c>
      <c r="G594" s="1019"/>
      <c r="H594" s="1020"/>
      <c r="I594" s="26"/>
      <c r="J594" s="24"/>
      <c r="K594" s="24"/>
      <c r="L594" s="318">
        <v>7485</v>
      </c>
      <c r="M594" s="1021"/>
      <c r="N594" s="1022"/>
      <c r="O594" s="318">
        <v>7494</v>
      </c>
      <c r="P594" s="1021"/>
      <c r="Q594" s="983"/>
    </row>
    <row r="595" spans="1:22" ht="25.5" customHeight="1" x14ac:dyDescent="0.2">
      <c r="A595" s="22"/>
      <c r="B595" s="1017" t="s">
        <v>48</v>
      </c>
      <c r="C595" s="1017"/>
      <c r="D595" s="1017"/>
      <c r="E595" s="1018"/>
      <c r="F595" s="318">
        <v>7469</v>
      </c>
      <c r="G595" s="1019">
        <f>SUM(J595+M595+P595)</f>
        <v>0</v>
      </c>
      <c r="H595" s="1020"/>
      <c r="I595" s="318">
        <v>7477</v>
      </c>
      <c r="J595" s="1023"/>
      <c r="K595" s="908"/>
      <c r="L595" s="318">
        <v>7486</v>
      </c>
      <c r="M595" s="1021"/>
      <c r="N595" s="1022"/>
      <c r="O595" s="318">
        <v>7495</v>
      </c>
      <c r="P595" s="1023"/>
      <c r="Q595" s="908"/>
    </row>
    <row r="596" spans="1:22" ht="25.5" customHeight="1" x14ac:dyDescent="0.2">
      <c r="A596" s="22"/>
      <c r="B596" s="1024" t="s">
        <v>49</v>
      </c>
      <c r="C596" s="1024"/>
      <c r="D596" s="1024"/>
      <c r="E596" s="1025"/>
      <c r="F596" s="318">
        <v>7082</v>
      </c>
      <c r="G596" s="613">
        <f>SUM(G587:H595)</f>
        <v>0</v>
      </c>
      <c r="H596" s="614">
        <f>SUM(H588:H595)</f>
        <v>0</v>
      </c>
      <c r="I596" s="318">
        <v>7478</v>
      </c>
      <c r="J596" s="613">
        <f>SUM(J587:K595)</f>
        <v>0</v>
      </c>
      <c r="K596" s="614">
        <f>SUM(K588:K595)</f>
        <v>0</v>
      </c>
      <c r="L596" s="318">
        <v>7487</v>
      </c>
      <c r="M596" s="613">
        <f>SUM(M587:N595)</f>
        <v>0</v>
      </c>
      <c r="N596" s="614">
        <f>SUM(N588:N595)</f>
        <v>0</v>
      </c>
      <c r="O596" s="318">
        <v>7496</v>
      </c>
      <c r="P596" s="613">
        <f>SUM(P587:Q595)</f>
        <v>0</v>
      </c>
      <c r="Q596" s="614">
        <f>SUM(Q588:Q595)</f>
        <v>0</v>
      </c>
    </row>
    <row r="598" spans="1:22" ht="25.5" customHeight="1" x14ac:dyDescent="0.2">
      <c r="A598" s="487" t="s">
        <v>50</v>
      </c>
      <c r="B598" s="487"/>
      <c r="C598" s="487"/>
      <c r="D598" s="487"/>
      <c r="E598" s="487"/>
      <c r="F598" s="487"/>
      <c r="G598" s="487"/>
      <c r="H598" s="487"/>
      <c r="I598" s="487"/>
      <c r="J598" s="487"/>
      <c r="K598" s="487"/>
      <c r="L598" s="487"/>
      <c r="M598" s="487"/>
    </row>
    <row r="599" spans="1:22" ht="25.5" customHeight="1" x14ac:dyDescent="0.2">
      <c r="A599" s="684" t="s">
        <v>1387</v>
      </c>
      <c r="B599" s="488"/>
      <c r="C599" s="488"/>
      <c r="D599" s="488"/>
      <c r="E599" s="488"/>
      <c r="F599" s="488"/>
      <c r="G599" s="488"/>
      <c r="H599" s="488"/>
      <c r="I599" s="488"/>
      <c r="J599" s="488"/>
      <c r="K599" s="592"/>
      <c r="L599" s="689" t="s">
        <v>37562</v>
      </c>
      <c r="M599" s="690"/>
      <c r="N599" s="985" t="str">
        <f>IF($D$5&gt;=200,"This section is REQUIRED for Psychiatric and Specialty hospitals.","")</f>
        <v/>
      </c>
      <c r="O599" s="985"/>
      <c r="P599" s="985"/>
      <c r="Q599" s="985"/>
      <c r="R599" s="985"/>
    </row>
    <row r="600" spans="1:22" ht="25.5" customHeight="1" x14ac:dyDescent="0.2">
      <c r="A600" s="22"/>
      <c r="B600" s="1017" t="s">
        <v>51</v>
      </c>
      <c r="C600" s="1017"/>
      <c r="D600" s="1017"/>
      <c r="E600" s="1018"/>
      <c r="F600" s="61">
        <v>7497</v>
      </c>
      <c r="G600" s="1021"/>
      <c r="H600" s="1027"/>
      <c r="I600" s="60"/>
      <c r="J600" s="55"/>
      <c r="K600" s="55"/>
      <c r="L600" s="55"/>
      <c r="M600" s="56"/>
    </row>
    <row r="601" spans="1:22" ht="25.5" customHeight="1" x14ac:dyDescent="0.2">
      <c r="A601" s="22"/>
      <c r="B601" s="1017" t="s">
        <v>52</v>
      </c>
      <c r="C601" s="1017"/>
      <c r="D601" s="1017"/>
      <c r="E601" s="1018"/>
      <c r="F601" s="61">
        <v>7498</v>
      </c>
      <c r="G601" s="1021"/>
      <c r="H601" s="1027"/>
      <c r="I601" s="1082" t="str">
        <f>IF(G600&gt;0,"Routine Nursery  Bassinets can't be blank because Neonatal Bassinets are filled in . Please review!","")</f>
        <v/>
      </c>
      <c r="J601" s="680"/>
      <c r="K601" s="680"/>
      <c r="L601" s="680"/>
      <c r="M601" s="681"/>
    </row>
    <row r="602" spans="1:22" ht="25.5" customHeight="1" x14ac:dyDescent="0.2">
      <c r="A602" s="22"/>
      <c r="B602" s="1031" t="s">
        <v>53</v>
      </c>
      <c r="C602" s="1031"/>
      <c r="D602" s="1031"/>
      <c r="E602" s="1032"/>
      <c r="F602" s="62">
        <v>7499</v>
      </c>
      <c r="G602" s="1033">
        <f>SUM(G600:H601)</f>
        <v>0</v>
      </c>
      <c r="H602" s="1034"/>
      <c r="I602" s="1082" t="str">
        <f>IF(G602&gt;L574,"Available Bassinets are greater than Licensed Bassinets. Please review!","")</f>
        <v/>
      </c>
      <c r="J602" s="680"/>
      <c r="K602" s="680"/>
      <c r="L602" s="680"/>
      <c r="M602" s="681"/>
    </row>
    <row r="603" spans="1:22" ht="25.5" customHeight="1" x14ac:dyDescent="0.2">
      <c r="A603" s="14" t="str">
        <f>$A$33</f>
        <v xml:space="preserve"> </v>
      </c>
    </row>
    <row r="604" spans="1:22" ht="25.5" customHeight="1" x14ac:dyDescent="0.2">
      <c r="A604" s="487" t="s">
        <v>922</v>
      </c>
      <c r="B604" s="487"/>
      <c r="C604" s="487"/>
      <c r="D604" s="487"/>
      <c r="E604" s="487"/>
      <c r="F604" s="487"/>
      <c r="G604" s="487"/>
      <c r="H604" s="487"/>
      <c r="I604" s="487"/>
      <c r="J604" s="487"/>
      <c r="K604" s="487"/>
      <c r="L604" s="487"/>
      <c r="M604" s="487"/>
      <c r="N604" s="487"/>
      <c r="O604" s="487"/>
      <c r="P604" s="487"/>
      <c r="Q604" s="487"/>
    </row>
    <row r="605" spans="1:22" ht="25.5" customHeight="1" x14ac:dyDescent="0.2">
      <c r="A605" s="684" t="s">
        <v>1388</v>
      </c>
      <c r="B605" s="488"/>
      <c r="C605" s="488"/>
      <c r="D605" s="488"/>
      <c r="E605" s="488"/>
      <c r="F605" s="488"/>
      <c r="G605" s="488"/>
      <c r="H605" s="213"/>
      <c r="I605" s="213"/>
      <c r="J605" s="213"/>
      <c r="K605" s="213"/>
      <c r="L605" s="213"/>
      <c r="M605" s="2"/>
      <c r="N605" s="2"/>
      <c r="O605" s="2"/>
      <c r="P605" s="689" t="s">
        <v>37562</v>
      </c>
      <c r="Q605" s="690"/>
      <c r="R605" s="1081" t="str">
        <f>IF($D$5&gt;=200,"This section is REQUIRED for Psychiatric and Specialty hospitals.","")</f>
        <v/>
      </c>
      <c r="S605" s="1081"/>
      <c r="T605" s="1081"/>
      <c r="U605" s="1081"/>
      <c r="V605" s="1081"/>
    </row>
    <row r="606" spans="1:22" ht="25.5" customHeight="1" x14ac:dyDescent="0.2">
      <c r="A606" s="488" t="s">
        <v>54</v>
      </c>
      <c r="B606" s="488"/>
      <c r="C606" s="488"/>
      <c r="D606" s="488"/>
      <c r="E606" s="488"/>
      <c r="F606" s="488"/>
      <c r="G606" s="488"/>
      <c r="H606" s="488"/>
      <c r="I606" s="488"/>
      <c r="J606" s="488"/>
      <c r="K606" s="488"/>
      <c r="L606" s="488"/>
      <c r="M606" s="488"/>
      <c r="N606" s="488"/>
      <c r="O606" s="488"/>
      <c r="P606" s="488"/>
      <c r="Q606" s="488"/>
    </row>
    <row r="607" spans="1:22" ht="25.5" customHeight="1" x14ac:dyDescent="0.2">
      <c r="A607" s="176"/>
      <c r="B607" s="189"/>
      <c r="C607" s="189"/>
      <c r="D607" s="189"/>
      <c r="E607" s="189"/>
      <c r="F607" s="492" t="s">
        <v>923</v>
      </c>
      <c r="G607" s="516"/>
      <c r="H607" s="516"/>
      <c r="I607" s="492" t="s">
        <v>924</v>
      </c>
      <c r="J607" s="492"/>
      <c r="K607" s="492"/>
      <c r="L607" s="518" t="s">
        <v>925</v>
      </c>
      <c r="M607" s="519"/>
      <c r="N607" s="520"/>
      <c r="O607" s="521"/>
      <c r="P607" s="521"/>
      <c r="Q607" s="521"/>
    </row>
    <row r="608" spans="1:22" ht="25.5" customHeight="1" x14ac:dyDescent="0.2">
      <c r="A608" s="956" t="s">
        <v>55</v>
      </c>
      <c r="B608" s="957"/>
      <c r="C608" s="957"/>
      <c r="D608" s="957"/>
      <c r="E608" s="958"/>
      <c r="F608" s="322">
        <v>6010</v>
      </c>
      <c r="G608" s="961"/>
      <c r="H608" s="558"/>
      <c r="I608" s="498"/>
      <c r="J608" s="499"/>
      <c r="K608" s="499"/>
      <c r="L608" s="499"/>
      <c r="M608" s="499"/>
      <c r="N608" s="499"/>
      <c r="O608" s="499"/>
      <c r="P608" s="499"/>
      <c r="Q608" s="500"/>
    </row>
    <row r="609" spans="1:17" ht="25.5" customHeight="1" x14ac:dyDescent="0.2">
      <c r="A609" s="947" t="s">
        <v>56</v>
      </c>
      <c r="B609" s="948"/>
      <c r="C609" s="948"/>
      <c r="D609" s="948"/>
      <c r="E609" s="949"/>
      <c r="F609" s="323">
        <v>6020</v>
      </c>
      <c r="G609" s="557"/>
      <c r="H609" s="558"/>
      <c r="I609" s="502"/>
      <c r="J609" s="503"/>
      <c r="K609" s="503"/>
      <c r="L609" s="503"/>
      <c r="M609" s="503"/>
      <c r="N609" s="503"/>
      <c r="O609" s="503"/>
      <c r="P609" s="503"/>
      <c r="Q609" s="504"/>
    </row>
    <row r="610" spans="1:17" ht="25.5" customHeight="1" x14ac:dyDescent="0.2">
      <c r="A610" s="962" t="s">
        <v>57</v>
      </c>
      <c r="B610" s="963"/>
      <c r="C610" s="963"/>
      <c r="D610" s="963"/>
      <c r="E610" s="964"/>
      <c r="F610" s="323">
        <v>6030</v>
      </c>
      <c r="G610" s="557"/>
      <c r="H610" s="558"/>
      <c r="I610" s="502"/>
      <c r="J610" s="503"/>
      <c r="K610" s="503"/>
      <c r="L610" s="503"/>
      <c r="M610" s="503"/>
      <c r="N610" s="503"/>
      <c r="O610" s="503"/>
      <c r="P610" s="503"/>
      <c r="Q610" s="504"/>
    </row>
    <row r="611" spans="1:17" ht="25.5" customHeight="1" x14ac:dyDescent="0.2">
      <c r="A611" s="192"/>
      <c r="B611" s="959" t="s">
        <v>926</v>
      </c>
      <c r="C611" s="959"/>
      <c r="D611" s="959"/>
      <c r="E611" s="960"/>
      <c r="F611" s="503"/>
      <c r="G611" s="503"/>
      <c r="H611" s="503"/>
      <c r="I611" s="503"/>
      <c r="J611" s="503"/>
      <c r="K611" s="504"/>
      <c r="L611" s="324">
        <v>6034</v>
      </c>
      <c r="M611" s="619"/>
      <c r="N611" s="620"/>
      <c r="O611" s="502"/>
      <c r="P611" s="503"/>
      <c r="Q611" s="504"/>
    </row>
    <row r="612" spans="1:17" ht="25.5" customHeight="1" x14ac:dyDescent="0.2">
      <c r="A612" s="443" t="s">
        <v>58</v>
      </c>
      <c r="B612" s="444"/>
      <c r="C612" s="444"/>
      <c r="D612" s="444"/>
      <c r="E612" s="445"/>
      <c r="F612" s="323">
        <v>6040</v>
      </c>
      <c r="G612" s="557"/>
      <c r="H612" s="558"/>
      <c r="I612" s="502"/>
      <c r="J612" s="503"/>
      <c r="K612" s="503"/>
      <c r="L612" s="503"/>
      <c r="M612" s="503"/>
      <c r="N612" s="503"/>
      <c r="O612" s="503"/>
      <c r="P612" s="503"/>
      <c r="Q612" s="504"/>
    </row>
    <row r="613" spans="1:17" ht="25.5" customHeight="1" x14ac:dyDescent="0.2">
      <c r="A613" s="947" t="s">
        <v>59</v>
      </c>
      <c r="B613" s="948"/>
      <c r="C613" s="948"/>
      <c r="D613" s="948"/>
      <c r="E613" s="949"/>
      <c r="F613" s="323">
        <v>6070</v>
      </c>
      <c r="G613" s="557"/>
      <c r="H613" s="558"/>
      <c r="I613" s="502"/>
      <c r="J613" s="503"/>
      <c r="K613" s="503"/>
      <c r="L613" s="503"/>
      <c r="M613" s="503"/>
      <c r="N613" s="503"/>
      <c r="O613" s="503"/>
      <c r="P613" s="503"/>
      <c r="Q613" s="504"/>
    </row>
    <row r="614" spans="1:17" ht="25.5" customHeight="1" x14ac:dyDescent="0.2">
      <c r="A614" s="947" t="s">
        <v>60</v>
      </c>
      <c r="B614" s="948"/>
      <c r="C614" s="948"/>
      <c r="D614" s="948"/>
      <c r="E614" s="949"/>
      <c r="F614" s="323">
        <v>6080</v>
      </c>
      <c r="G614" s="557"/>
      <c r="H614" s="558"/>
      <c r="I614" s="502"/>
      <c r="J614" s="503"/>
      <c r="K614" s="503"/>
      <c r="L614" s="503"/>
      <c r="M614" s="503"/>
      <c r="N614" s="503"/>
      <c r="O614" s="503"/>
      <c r="P614" s="503"/>
      <c r="Q614" s="504"/>
    </row>
    <row r="615" spans="1:17" ht="25.5" customHeight="1" x14ac:dyDescent="0.2">
      <c r="A615" s="443" t="s">
        <v>61</v>
      </c>
      <c r="B615" s="444"/>
      <c r="C615" s="444"/>
      <c r="D615" s="444"/>
      <c r="E615" s="445"/>
      <c r="F615" s="323">
        <v>6090</v>
      </c>
      <c r="G615" s="557"/>
      <c r="H615" s="558"/>
      <c r="I615" s="502"/>
      <c r="J615" s="503"/>
      <c r="K615" s="503"/>
      <c r="L615" s="503"/>
      <c r="M615" s="503"/>
      <c r="N615" s="503"/>
      <c r="O615" s="503"/>
      <c r="P615" s="503"/>
      <c r="Q615" s="504"/>
    </row>
    <row r="616" spans="1:17" ht="25.5" customHeight="1" x14ac:dyDescent="0.2">
      <c r="A616" s="192"/>
      <c r="B616" s="959" t="s">
        <v>62</v>
      </c>
      <c r="C616" s="959"/>
      <c r="D616" s="959"/>
      <c r="E616" s="960"/>
      <c r="F616" s="498"/>
      <c r="G616" s="499"/>
      <c r="H616" s="500"/>
      <c r="I616" s="325">
        <v>7193</v>
      </c>
      <c r="J616" s="619"/>
      <c r="K616" s="620"/>
      <c r="L616" s="882"/>
      <c r="M616" s="889"/>
      <c r="N616" s="889"/>
      <c r="O616" s="889"/>
      <c r="P616" s="889"/>
      <c r="Q616" s="883"/>
    </row>
    <row r="617" spans="1:17" ht="25.5" customHeight="1" x14ac:dyDescent="0.2">
      <c r="A617" s="192"/>
      <c r="B617" s="193" t="s">
        <v>63</v>
      </c>
      <c r="C617" s="190"/>
      <c r="D617" s="190"/>
      <c r="E617" s="191"/>
      <c r="F617" s="502"/>
      <c r="G617" s="503"/>
      <c r="H617" s="504"/>
      <c r="I617" s="325">
        <v>7194</v>
      </c>
      <c r="J617" s="619"/>
      <c r="K617" s="620"/>
      <c r="L617" s="882"/>
      <c r="M617" s="889"/>
      <c r="N617" s="889"/>
      <c r="O617" s="889"/>
      <c r="P617" s="889"/>
      <c r="Q617" s="883"/>
    </row>
    <row r="618" spans="1:17" ht="25.5" customHeight="1" x14ac:dyDescent="0.2">
      <c r="A618" s="194"/>
      <c r="B618" s="948" t="s">
        <v>64</v>
      </c>
      <c r="C618" s="948"/>
      <c r="D618" s="948"/>
      <c r="E618" s="949"/>
      <c r="F618" s="502"/>
      <c r="G618" s="503"/>
      <c r="H618" s="504"/>
      <c r="I618" s="326">
        <v>7192</v>
      </c>
      <c r="J618" s="613">
        <f>(J616+J617)</f>
        <v>0</v>
      </c>
      <c r="K618" s="614"/>
      <c r="L618" s="882"/>
      <c r="M618" s="889"/>
      <c r="N618" s="889"/>
      <c r="O618" s="889"/>
      <c r="P618" s="889"/>
      <c r="Q618" s="883"/>
    </row>
    <row r="619" spans="1:17" ht="25.5" customHeight="1" x14ac:dyDescent="0.2">
      <c r="A619" s="195"/>
      <c r="B619" s="959" t="s">
        <v>65</v>
      </c>
      <c r="C619" s="959"/>
      <c r="D619" s="959"/>
      <c r="E619" s="960"/>
      <c r="F619" s="502"/>
      <c r="G619" s="503"/>
      <c r="H619" s="503"/>
      <c r="I619" s="503"/>
      <c r="J619" s="503"/>
      <c r="K619" s="504"/>
      <c r="L619" s="325">
        <v>6092</v>
      </c>
      <c r="M619" s="619"/>
      <c r="N619" s="620"/>
      <c r="O619" s="502"/>
      <c r="P619" s="503"/>
      <c r="Q619" s="504"/>
    </row>
    <row r="620" spans="1:17" ht="25.5" customHeight="1" x14ac:dyDescent="0.2">
      <c r="A620" s="192"/>
      <c r="B620" s="959" t="s">
        <v>436</v>
      </c>
      <c r="C620" s="959"/>
      <c r="D620" s="959"/>
      <c r="E620" s="960"/>
      <c r="F620" s="502"/>
      <c r="G620" s="503"/>
      <c r="H620" s="503"/>
      <c r="I620" s="503"/>
      <c r="J620" s="503"/>
      <c r="K620" s="504"/>
      <c r="L620" s="325">
        <v>6093</v>
      </c>
      <c r="M620" s="619"/>
      <c r="N620" s="620"/>
      <c r="O620" s="502"/>
      <c r="P620" s="503"/>
      <c r="Q620" s="504"/>
    </row>
    <row r="621" spans="1:17" ht="25.5" customHeight="1" x14ac:dyDescent="0.2">
      <c r="A621" s="192"/>
      <c r="B621" s="948" t="s">
        <v>437</v>
      </c>
      <c r="C621" s="948"/>
      <c r="D621" s="948"/>
      <c r="E621" s="949"/>
      <c r="F621" s="502"/>
      <c r="G621" s="503"/>
      <c r="H621" s="503"/>
      <c r="I621" s="503"/>
      <c r="J621" s="503"/>
      <c r="K621" s="504"/>
      <c r="L621" s="326">
        <v>6094</v>
      </c>
      <c r="M621" s="613">
        <f>(M619+M620)</f>
        <v>0</v>
      </c>
      <c r="N621" s="614"/>
      <c r="O621" s="502"/>
      <c r="P621" s="503"/>
      <c r="Q621" s="504"/>
    </row>
    <row r="622" spans="1:17" ht="25.5" customHeight="1" x14ac:dyDescent="0.2">
      <c r="A622" s="947" t="s">
        <v>438</v>
      </c>
      <c r="B622" s="948"/>
      <c r="C622" s="948"/>
      <c r="D622" s="948"/>
      <c r="E622" s="949"/>
      <c r="F622" s="323">
        <v>6100</v>
      </c>
      <c r="G622" s="557"/>
      <c r="H622" s="558"/>
      <c r="I622" s="969"/>
      <c r="J622" s="970"/>
      <c r="K622" s="970"/>
      <c r="L622" s="970"/>
      <c r="M622" s="970"/>
      <c r="N622" s="970"/>
      <c r="O622" s="970"/>
      <c r="P622" s="970"/>
      <c r="Q622" s="971"/>
    </row>
    <row r="623" spans="1:17" ht="25.5" customHeight="1" x14ac:dyDescent="0.2">
      <c r="A623" s="962" t="s">
        <v>439</v>
      </c>
      <c r="B623" s="963"/>
      <c r="C623" s="963"/>
      <c r="D623" s="963"/>
      <c r="E623" s="964"/>
      <c r="F623" s="323">
        <v>6101</v>
      </c>
      <c r="G623" s="557"/>
      <c r="H623" s="558"/>
      <c r="I623" s="969"/>
      <c r="J623" s="970"/>
      <c r="K623" s="970"/>
      <c r="L623" s="970"/>
      <c r="M623" s="970"/>
      <c r="N623" s="970"/>
      <c r="O623" s="970"/>
      <c r="P623" s="970"/>
      <c r="Q623" s="971"/>
    </row>
    <row r="624" spans="1:17" ht="25.5" customHeight="1" x14ac:dyDescent="0.2">
      <c r="A624" s="192"/>
      <c r="B624" s="968" t="s">
        <v>440</v>
      </c>
      <c r="C624" s="968"/>
      <c r="D624" s="968"/>
      <c r="E624" s="968"/>
      <c r="F624" s="502"/>
      <c r="G624" s="503"/>
      <c r="H624" s="503"/>
      <c r="I624" s="503"/>
      <c r="J624" s="503"/>
      <c r="K624" s="504"/>
      <c r="L624" s="325">
        <v>4508</v>
      </c>
      <c r="M624" s="619"/>
      <c r="N624" s="620"/>
      <c r="O624" s="623"/>
      <c r="P624" s="624"/>
      <c r="Q624" s="625"/>
    </row>
    <row r="625" spans="1:18" ht="25.5" customHeight="1" x14ac:dyDescent="0.2">
      <c r="A625" s="947" t="s">
        <v>441</v>
      </c>
      <c r="B625" s="948"/>
      <c r="C625" s="948"/>
      <c r="D625" s="948"/>
      <c r="E625" s="949"/>
      <c r="F625" s="323">
        <v>6360</v>
      </c>
      <c r="G625" s="557"/>
      <c r="H625" s="558"/>
      <c r="I625" s="951"/>
      <c r="J625" s="952"/>
      <c r="K625" s="952"/>
      <c r="L625" s="952"/>
      <c r="M625" s="952"/>
      <c r="N625" s="952"/>
      <c r="O625" s="952"/>
      <c r="P625" s="952"/>
      <c r="Q625" s="953"/>
    </row>
    <row r="626" spans="1:18" ht="25.5" customHeight="1" x14ac:dyDescent="0.2">
      <c r="A626" s="947" t="s">
        <v>642</v>
      </c>
      <c r="B626" s="948"/>
      <c r="C626" s="948"/>
      <c r="D626" s="948"/>
      <c r="E626" s="949"/>
      <c r="F626" s="323">
        <v>6130</v>
      </c>
      <c r="G626" s="557"/>
      <c r="H626" s="558"/>
      <c r="I626" s="951"/>
      <c r="J626" s="952"/>
      <c r="K626" s="952"/>
      <c r="L626" s="952"/>
      <c r="M626" s="952"/>
      <c r="N626" s="952"/>
      <c r="O626" s="952"/>
      <c r="P626" s="952"/>
      <c r="Q626" s="953"/>
    </row>
    <row r="627" spans="1:18" ht="25.5" customHeight="1" x14ac:dyDescent="0.2">
      <c r="A627" s="962" t="s">
        <v>643</v>
      </c>
      <c r="B627" s="963"/>
      <c r="C627" s="963"/>
      <c r="D627" s="963"/>
      <c r="E627" s="964"/>
      <c r="F627" s="323">
        <v>6131</v>
      </c>
      <c r="G627" s="557"/>
      <c r="H627" s="558"/>
      <c r="I627" s="951"/>
      <c r="J627" s="952"/>
      <c r="K627" s="952"/>
      <c r="L627" s="952"/>
      <c r="M627" s="952"/>
      <c r="N627" s="952"/>
      <c r="O627" s="952"/>
      <c r="P627" s="952"/>
      <c r="Q627" s="953"/>
    </row>
    <row r="628" spans="1:18" ht="25.5" customHeight="1" x14ac:dyDescent="0.2">
      <c r="A628" s="192"/>
      <c r="B628" s="959" t="s">
        <v>440</v>
      </c>
      <c r="C628" s="959"/>
      <c r="D628" s="959"/>
      <c r="E628" s="959"/>
      <c r="F628" s="502"/>
      <c r="G628" s="503"/>
      <c r="H628" s="503"/>
      <c r="I628" s="503"/>
      <c r="J628" s="503"/>
      <c r="K628" s="504"/>
      <c r="L628" s="325">
        <v>4506</v>
      </c>
      <c r="M628" s="619"/>
      <c r="N628" s="620"/>
      <c r="O628" s="623"/>
      <c r="P628" s="624"/>
      <c r="Q628" s="625"/>
    </row>
    <row r="629" spans="1:18" ht="25.5" customHeight="1" x14ac:dyDescent="0.2">
      <c r="A629" s="947" t="s">
        <v>644</v>
      </c>
      <c r="B629" s="948"/>
      <c r="C629" s="948"/>
      <c r="D629" s="948"/>
      <c r="E629" s="949"/>
      <c r="F629" s="323">
        <v>6210</v>
      </c>
      <c r="G629" s="945"/>
      <c r="H629" s="950"/>
      <c r="I629" s="951"/>
      <c r="J629" s="952"/>
      <c r="K629" s="952"/>
      <c r="L629" s="952"/>
      <c r="M629" s="952"/>
      <c r="N629" s="952"/>
      <c r="O629" s="952"/>
      <c r="P629" s="952"/>
      <c r="Q629" s="953"/>
    </row>
    <row r="630" spans="1:18" ht="25.5" customHeight="1" x14ac:dyDescent="0.2">
      <c r="A630" s="962" t="s">
        <v>645</v>
      </c>
      <c r="B630" s="963"/>
      <c r="C630" s="963"/>
      <c r="D630" s="963"/>
      <c r="E630" s="964"/>
      <c r="F630" s="323">
        <v>7205</v>
      </c>
      <c r="G630" s="945"/>
      <c r="H630" s="950"/>
      <c r="I630" s="951"/>
      <c r="J630" s="952"/>
      <c r="K630" s="952"/>
      <c r="L630" s="952"/>
      <c r="M630" s="952"/>
      <c r="N630" s="952"/>
      <c r="O630" s="952"/>
      <c r="P630" s="952"/>
      <c r="Q630" s="953"/>
      <c r="R630" s="209"/>
    </row>
    <row r="631" spans="1:18" ht="25.5" customHeight="1" x14ac:dyDescent="0.2">
      <c r="A631" s="192"/>
      <c r="B631" s="959" t="s">
        <v>440</v>
      </c>
      <c r="C631" s="959"/>
      <c r="D631" s="959"/>
      <c r="E631" s="959"/>
      <c r="F631" s="502"/>
      <c r="G631" s="503"/>
      <c r="H631" s="503"/>
      <c r="I631" s="503"/>
      <c r="J631" s="503"/>
      <c r="K631" s="504"/>
      <c r="L631" s="325">
        <v>7411</v>
      </c>
      <c r="M631" s="619"/>
      <c r="N631" s="620"/>
      <c r="O631" s="623"/>
      <c r="P631" s="624"/>
      <c r="Q631" s="625"/>
      <c r="R631" s="209"/>
    </row>
    <row r="632" spans="1:18" ht="25.5" customHeight="1" x14ac:dyDescent="0.2">
      <c r="A632" s="1028" t="s">
        <v>646</v>
      </c>
      <c r="B632" s="1029"/>
      <c r="C632" s="1029"/>
      <c r="D632" s="1029"/>
      <c r="E632" s="1030"/>
      <c r="F632" s="323">
        <v>6330</v>
      </c>
      <c r="G632" s="945"/>
      <c r="H632" s="946"/>
      <c r="I632" s="951"/>
      <c r="J632" s="952"/>
      <c r="K632" s="952"/>
      <c r="L632" s="952"/>
      <c r="M632" s="952"/>
      <c r="N632" s="952"/>
      <c r="O632" s="952"/>
      <c r="P632" s="952"/>
      <c r="Q632" s="953"/>
      <c r="R632" s="209"/>
    </row>
    <row r="633" spans="1:18" ht="25.5" customHeight="1" x14ac:dyDescent="0.2">
      <c r="A633" s="192"/>
      <c r="B633" s="959" t="s">
        <v>647</v>
      </c>
      <c r="C633" s="959"/>
      <c r="D633" s="959"/>
      <c r="E633" s="959"/>
      <c r="F633" s="965"/>
      <c r="G633" s="966"/>
      <c r="H633" s="966"/>
      <c r="I633" s="966"/>
      <c r="J633" s="966"/>
      <c r="K633" s="967"/>
      <c r="L633" s="325">
        <v>6334</v>
      </c>
      <c r="M633" s="619"/>
      <c r="N633" s="620"/>
      <c r="O633" s="626"/>
      <c r="P633" s="627"/>
      <c r="Q633" s="628"/>
      <c r="R633" s="209"/>
    </row>
    <row r="634" spans="1:18" ht="25.5" customHeight="1" x14ac:dyDescent="0.2">
      <c r="A634" s="196" t="str">
        <f>$A$33</f>
        <v xml:space="preserve"> </v>
      </c>
      <c r="B634" s="197"/>
      <c r="C634" s="197"/>
      <c r="D634" s="197"/>
      <c r="E634" s="197"/>
      <c r="F634" s="197"/>
      <c r="G634" s="197"/>
      <c r="H634" s="197"/>
      <c r="I634" s="197"/>
      <c r="J634" s="197"/>
      <c r="K634" s="197"/>
      <c r="L634" s="197"/>
      <c r="M634" s="197"/>
      <c r="N634" s="197"/>
      <c r="O634" s="197"/>
      <c r="P634" s="197"/>
      <c r="Q634" s="197"/>
      <c r="R634" s="197"/>
    </row>
    <row r="635" spans="1:18" ht="25.5" customHeight="1" x14ac:dyDescent="0.2">
      <c r="A635" s="487" t="s">
        <v>927</v>
      </c>
      <c r="B635" s="487"/>
      <c r="C635" s="487"/>
      <c r="D635" s="487"/>
      <c r="E635" s="487"/>
      <c r="F635" s="487"/>
      <c r="G635" s="487"/>
      <c r="H635" s="487"/>
      <c r="I635" s="487"/>
      <c r="J635" s="487"/>
      <c r="K635" s="487"/>
      <c r="L635" s="487"/>
      <c r="M635" s="487"/>
      <c r="N635" s="487"/>
      <c r="O635" s="487"/>
      <c r="P635" s="487"/>
      <c r="Q635" s="487"/>
    </row>
    <row r="636" spans="1:18" ht="25.5" customHeight="1" x14ac:dyDescent="0.2">
      <c r="A636" s="488" t="s">
        <v>928</v>
      </c>
      <c r="B636" s="488"/>
      <c r="C636" s="488"/>
      <c r="D636" s="488"/>
      <c r="E636" s="488"/>
      <c r="F636" s="489"/>
      <c r="G636" s="489"/>
      <c r="H636" s="489"/>
      <c r="I636" s="489"/>
      <c r="J636" s="489"/>
      <c r="K636" s="489"/>
      <c r="L636" s="490"/>
      <c r="M636" s="490"/>
      <c r="N636" s="490"/>
      <c r="O636" s="491"/>
      <c r="P636" s="491"/>
      <c r="Q636" s="491"/>
    </row>
    <row r="637" spans="1:18" ht="25.5" customHeight="1" x14ac:dyDescent="0.2">
      <c r="A637" s="198"/>
      <c r="B637" s="48"/>
      <c r="C637" s="48"/>
      <c r="D637" s="48"/>
      <c r="E637" s="48"/>
      <c r="F637" s="492" t="s">
        <v>923</v>
      </c>
      <c r="G637" s="492"/>
      <c r="H637" s="492"/>
      <c r="I637" s="492" t="s">
        <v>924</v>
      </c>
      <c r="J637" s="492"/>
      <c r="K637" s="492"/>
      <c r="L637" s="518" t="s">
        <v>925</v>
      </c>
      <c r="M637" s="519"/>
      <c r="N637" s="520"/>
      <c r="O637" s="677" t="s">
        <v>929</v>
      </c>
      <c r="P637" s="677"/>
      <c r="Q637" s="677"/>
    </row>
    <row r="638" spans="1:18" ht="25.5" customHeight="1" x14ac:dyDescent="0.2">
      <c r="A638" s="467" t="s">
        <v>648</v>
      </c>
      <c r="B638" s="468"/>
      <c r="C638" s="468"/>
      <c r="D638" s="468"/>
      <c r="E638" s="468"/>
      <c r="F638" s="468"/>
      <c r="G638" s="468"/>
      <c r="H638" s="468"/>
      <c r="I638" s="468"/>
      <c r="J638" s="468"/>
      <c r="K638" s="468"/>
      <c r="L638" s="468"/>
      <c r="M638" s="468"/>
      <c r="N638" s="468"/>
      <c r="O638" s="468"/>
      <c r="P638" s="468"/>
      <c r="Q638" s="469"/>
    </row>
    <row r="639" spans="1:18" ht="25.5" customHeight="1" x14ac:dyDescent="0.2">
      <c r="A639" s="199"/>
      <c r="B639" s="575" t="s">
        <v>930</v>
      </c>
      <c r="C639" s="575"/>
      <c r="D639" s="575"/>
      <c r="E639" s="485"/>
      <c r="F639" s="327">
        <v>8073</v>
      </c>
      <c r="G639" s="945"/>
      <c r="H639" s="946"/>
      <c r="I639" s="329">
        <v>7190</v>
      </c>
      <c r="J639" s="474"/>
      <c r="K639" s="475"/>
      <c r="L639" s="476"/>
      <c r="M639" s="477"/>
      <c r="N639" s="478"/>
      <c r="O639" s="482"/>
      <c r="P639" s="483"/>
      <c r="Q639" s="484"/>
    </row>
    <row r="640" spans="1:18" ht="25.5" customHeight="1" x14ac:dyDescent="0.2">
      <c r="A640" s="195"/>
      <c r="B640" s="575" t="s">
        <v>931</v>
      </c>
      <c r="C640" s="575"/>
      <c r="D640" s="575"/>
      <c r="E640" s="485"/>
      <c r="F640" s="328">
        <v>8074</v>
      </c>
      <c r="G640" s="945"/>
      <c r="H640" s="946"/>
      <c r="I640" s="330">
        <v>7191</v>
      </c>
      <c r="J640" s="474"/>
      <c r="K640" s="475"/>
      <c r="L640" s="479"/>
      <c r="M640" s="480"/>
      <c r="N640" s="481"/>
      <c r="O640" s="482"/>
      <c r="P640" s="483"/>
      <c r="Q640" s="484"/>
    </row>
    <row r="641" spans="1:20" ht="25.5" customHeight="1" x14ac:dyDescent="0.2">
      <c r="A641" s="200"/>
      <c r="B641" s="674" t="s">
        <v>649</v>
      </c>
      <c r="C641" s="674"/>
      <c r="D641" s="674"/>
      <c r="E641" s="496"/>
      <c r="F641" s="498"/>
      <c r="G641" s="499"/>
      <c r="H641" s="500"/>
      <c r="I641" s="331">
        <v>6051</v>
      </c>
      <c r="J641" s="613">
        <f>J639+J640</f>
        <v>0</v>
      </c>
      <c r="K641" s="614"/>
      <c r="L641" s="502"/>
      <c r="M641" s="503"/>
      <c r="N641" s="503"/>
      <c r="O641" s="503"/>
      <c r="P641" s="503"/>
      <c r="Q641" s="504"/>
    </row>
    <row r="642" spans="1:20" ht="25.5" customHeight="1" x14ac:dyDescent="0.2">
      <c r="A642" s="195"/>
      <c r="B642" s="485" t="s">
        <v>650</v>
      </c>
      <c r="C642" s="486"/>
      <c r="D642" s="486"/>
      <c r="E642" s="486"/>
      <c r="F642" s="523" t="str">
        <f>IF(M644&gt;=1,"Reported procedures must be billed by the hospital or on behalf of the hospital using the hospital's Medicare provider number.","")</f>
        <v/>
      </c>
      <c r="G642" s="524"/>
      <c r="H642" s="524"/>
      <c r="I642" s="524"/>
      <c r="J642" s="524"/>
      <c r="K642" s="524"/>
      <c r="L642" s="325">
        <v>6052</v>
      </c>
      <c r="M642" s="511"/>
      <c r="N642" s="512"/>
      <c r="O642" s="465" t="str">
        <f>IF(O639=R$662,"Enter Other owner of FIXED equipment HERE","")</f>
        <v/>
      </c>
      <c r="P642" s="465"/>
      <c r="Q642" s="466"/>
    </row>
    <row r="643" spans="1:20" ht="25.5" customHeight="1" x14ac:dyDescent="0.2">
      <c r="A643" s="195"/>
      <c r="B643" s="485" t="s">
        <v>651</v>
      </c>
      <c r="C643" s="486"/>
      <c r="D643" s="486"/>
      <c r="E643" s="486"/>
      <c r="F643" s="525"/>
      <c r="G643" s="524"/>
      <c r="H643" s="524"/>
      <c r="I643" s="524"/>
      <c r="J643" s="524"/>
      <c r="K643" s="524"/>
      <c r="L643" s="325">
        <v>6053</v>
      </c>
      <c r="M643" s="511"/>
      <c r="N643" s="512"/>
      <c r="O643" s="464" t="str">
        <f>IF(O640=R$662,"Enter Other owner of MOBILE equipment HERE","")</f>
        <v/>
      </c>
      <c r="P643" s="465"/>
      <c r="Q643" s="466"/>
    </row>
    <row r="644" spans="1:20" ht="25.5" customHeight="1" x14ac:dyDescent="0.2">
      <c r="A644" s="201"/>
      <c r="B644" s="505" t="s">
        <v>652</v>
      </c>
      <c r="C644" s="505"/>
      <c r="D644" s="505"/>
      <c r="E644" s="505"/>
      <c r="F644" s="525"/>
      <c r="G644" s="524"/>
      <c r="H644" s="524"/>
      <c r="I644" s="524"/>
      <c r="J644" s="524"/>
      <c r="K644" s="524"/>
      <c r="L644" s="332">
        <v>6054</v>
      </c>
      <c r="M644" s="506">
        <f>M642+M643</f>
        <v>0</v>
      </c>
      <c r="N644" s="507"/>
      <c r="O644" s="508"/>
      <c r="P644" s="509"/>
      <c r="Q644" s="510"/>
    </row>
    <row r="645" spans="1:20" ht="25.5" customHeight="1" x14ac:dyDescent="0.2">
      <c r="A645" s="467" t="s">
        <v>932</v>
      </c>
      <c r="B645" s="468"/>
      <c r="C645" s="468"/>
      <c r="D645" s="468"/>
      <c r="E645" s="468"/>
      <c r="F645" s="468"/>
      <c r="G645" s="468"/>
      <c r="H645" s="468"/>
      <c r="I645" s="468"/>
      <c r="J645" s="468"/>
      <c r="K645" s="468"/>
      <c r="L645" s="468"/>
      <c r="M645" s="468"/>
      <c r="N645" s="468"/>
      <c r="O645" s="468"/>
      <c r="P645" s="468"/>
      <c r="Q645" s="469"/>
    </row>
    <row r="646" spans="1:20" ht="25.5" customHeight="1" x14ac:dyDescent="0.2">
      <c r="A646" s="199"/>
      <c r="B646" s="470" t="s">
        <v>933</v>
      </c>
      <c r="C646" s="471"/>
      <c r="D646" s="471"/>
      <c r="E646" s="471"/>
      <c r="F646" s="327">
        <v>8075</v>
      </c>
      <c r="G646" s="472"/>
      <c r="H646" s="473"/>
      <c r="I646" s="329">
        <v>7196</v>
      </c>
      <c r="J646" s="474"/>
      <c r="K646" s="475"/>
      <c r="L646" s="476"/>
      <c r="M646" s="477"/>
      <c r="N646" s="478"/>
      <c r="O646" s="482"/>
      <c r="P646" s="483"/>
      <c r="Q646" s="484"/>
    </row>
    <row r="647" spans="1:20" ht="25.5" customHeight="1" x14ac:dyDescent="0.2">
      <c r="A647" s="195"/>
      <c r="B647" s="485" t="s">
        <v>934</v>
      </c>
      <c r="C647" s="486"/>
      <c r="D647" s="486"/>
      <c r="E647" s="486"/>
      <c r="F647" s="328">
        <v>8076</v>
      </c>
      <c r="G647" s="472"/>
      <c r="H647" s="473"/>
      <c r="I647" s="330">
        <v>7197</v>
      </c>
      <c r="J647" s="474"/>
      <c r="K647" s="475"/>
      <c r="L647" s="479"/>
      <c r="M647" s="480"/>
      <c r="N647" s="481"/>
      <c r="O647" s="482"/>
      <c r="P647" s="483"/>
      <c r="Q647" s="484"/>
      <c r="R647" s="178" t="s">
        <v>935</v>
      </c>
      <c r="S647" s="178"/>
      <c r="T647" s="178"/>
    </row>
    <row r="648" spans="1:20" ht="25.5" customHeight="1" x14ac:dyDescent="0.2">
      <c r="A648" s="200"/>
      <c r="B648" s="496" t="s">
        <v>660</v>
      </c>
      <c r="C648" s="497"/>
      <c r="D648" s="497"/>
      <c r="E648" s="497"/>
      <c r="F648" s="498"/>
      <c r="G648" s="499"/>
      <c r="H648" s="500"/>
      <c r="I648" s="331">
        <v>7195</v>
      </c>
      <c r="J648" s="501">
        <f>J646+J647</f>
        <v>0</v>
      </c>
      <c r="K648" s="501"/>
      <c r="L648" s="502"/>
      <c r="M648" s="503"/>
      <c r="N648" s="503"/>
      <c r="O648" s="503"/>
      <c r="P648" s="503"/>
      <c r="Q648" s="504"/>
      <c r="R648" s="178"/>
      <c r="S648" s="178" t="s">
        <v>936</v>
      </c>
      <c r="T648" s="178"/>
    </row>
    <row r="649" spans="1:20" ht="25.5" customHeight="1" x14ac:dyDescent="0.2">
      <c r="A649" s="195"/>
      <c r="B649" s="485" t="s">
        <v>661</v>
      </c>
      <c r="C649" s="486"/>
      <c r="D649" s="486"/>
      <c r="E649" s="486"/>
      <c r="F649" s="523" t="str">
        <f>IF(M651&gt;=1,"Reported procedures must be billed by the hospital or on behalf of the hospital using the hospital's Medicare provider number.","")</f>
        <v/>
      </c>
      <c r="G649" s="524"/>
      <c r="H649" s="524"/>
      <c r="I649" s="524"/>
      <c r="J649" s="524"/>
      <c r="K649" s="524"/>
      <c r="L649" s="325">
        <v>6122</v>
      </c>
      <c r="M649" s="511"/>
      <c r="N649" s="512"/>
      <c r="O649" s="465" t="str">
        <f>IF(O646=R$662,"Enter Other owner of FIXED equipment HERE","")</f>
        <v/>
      </c>
      <c r="P649" s="465"/>
      <c r="Q649" s="466"/>
      <c r="R649" s="178" t="str">
        <f>D7</f>
        <v/>
      </c>
      <c r="S649" s="178" t="s">
        <v>937</v>
      </c>
      <c r="T649" s="178"/>
    </row>
    <row r="650" spans="1:20" ht="25.5" customHeight="1" x14ac:dyDescent="0.2">
      <c r="A650" s="195"/>
      <c r="B650" s="485" t="s">
        <v>662</v>
      </c>
      <c r="C650" s="486"/>
      <c r="D650" s="486"/>
      <c r="E650" s="486"/>
      <c r="F650" s="525"/>
      <c r="G650" s="524"/>
      <c r="H650" s="524"/>
      <c r="I650" s="524"/>
      <c r="J650" s="524"/>
      <c r="K650" s="524"/>
      <c r="L650" s="325">
        <v>6123</v>
      </c>
      <c r="M650" s="511"/>
      <c r="N650" s="512"/>
      <c r="O650" s="464" t="str">
        <f>IF(O647=R$662,"Enter Other owner of MOBILE equipment HERE","")</f>
        <v/>
      </c>
      <c r="P650" s="465"/>
      <c r="Q650" s="466"/>
      <c r="R650" s="211" t="s">
        <v>1072</v>
      </c>
      <c r="S650" s="178" t="s">
        <v>938</v>
      </c>
      <c r="T650" s="178"/>
    </row>
    <row r="651" spans="1:20" ht="25.5" customHeight="1" x14ac:dyDescent="0.2">
      <c r="A651" s="201"/>
      <c r="B651" s="505" t="s">
        <v>663</v>
      </c>
      <c r="C651" s="505"/>
      <c r="D651" s="505"/>
      <c r="E651" s="505"/>
      <c r="F651" s="525"/>
      <c r="G651" s="524"/>
      <c r="H651" s="524"/>
      <c r="I651" s="524"/>
      <c r="J651" s="524"/>
      <c r="K651" s="524"/>
      <c r="L651" s="332">
        <v>6124</v>
      </c>
      <c r="M651" s="506">
        <f>M649+M650</f>
        <v>0</v>
      </c>
      <c r="N651" s="507"/>
      <c r="O651" s="508"/>
      <c r="P651" s="509"/>
      <c r="Q651" s="510"/>
      <c r="R651" s="212" t="s">
        <v>1073</v>
      </c>
      <c r="S651" s="178" t="s">
        <v>939</v>
      </c>
      <c r="T651" s="178"/>
    </row>
    <row r="652" spans="1:20" ht="25.5" customHeight="1" x14ac:dyDescent="0.2">
      <c r="A652" s="467" t="s">
        <v>664</v>
      </c>
      <c r="B652" s="468"/>
      <c r="C652" s="468"/>
      <c r="D652" s="468"/>
      <c r="E652" s="468"/>
      <c r="F652" s="468"/>
      <c r="G652" s="468"/>
      <c r="H652" s="468"/>
      <c r="I652" s="468"/>
      <c r="J652" s="468"/>
      <c r="K652" s="468"/>
      <c r="L652" s="468"/>
      <c r="M652" s="468"/>
      <c r="N652" s="468"/>
      <c r="O652" s="468"/>
      <c r="P652" s="468"/>
      <c r="Q652" s="469"/>
      <c r="R652" s="212" t="s">
        <v>1074</v>
      </c>
      <c r="S652" s="178"/>
      <c r="T652" s="178"/>
    </row>
    <row r="653" spans="1:20" ht="25.5" customHeight="1" x14ac:dyDescent="0.2">
      <c r="A653" s="199"/>
      <c r="B653" s="470" t="s">
        <v>940</v>
      </c>
      <c r="C653" s="471"/>
      <c r="D653" s="471"/>
      <c r="E653" s="471"/>
      <c r="F653" s="327">
        <v>8077</v>
      </c>
      <c r="G653" s="472"/>
      <c r="H653" s="473"/>
      <c r="I653" s="329">
        <v>7200</v>
      </c>
      <c r="J653" s="474"/>
      <c r="K653" s="475"/>
      <c r="L653" s="476"/>
      <c r="M653" s="477"/>
      <c r="N653" s="478"/>
      <c r="O653" s="482"/>
      <c r="P653" s="483"/>
      <c r="Q653" s="484"/>
      <c r="R653" s="212" t="s">
        <v>1075</v>
      </c>
      <c r="S653" s="178"/>
      <c r="T653" s="178"/>
    </row>
    <row r="654" spans="1:20" ht="25.5" customHeight="1" x14ac:dyDescent="0.2">
      <c r="A654" s="195"/>
      <c r="B654" s="485" t="s">
        <v>941</v>
      </c>
      <c r="C654" s="486"/>
      <c r="D654" s="486"/>
      <c r="E654" s="486"/>
      <c r="F654" s="328">
        <v>8078</v>
      </c>
      <c r="G654" s="472"/>
      <c r="H654" s="473"/>
      <c r="I654" s="330">
        <v>7201</v>
      </c>
      <c r="J654" s="474"/>
      <c r="K654" s="475"/>
      <c r="L654" s="479"/>
      <c r="M654" s="480"/>
      <c r="N654" s="481"/>
      <c r="O654" s="482"/>
      <c r="P654" s="483"/>
      <c r="Q654" s="484"/>
      <c r="R654" s="212" t="s">
        <v>1076</v>
      </c>
      <c r="S654" s="178"/>
      <c r="T654" s="178"/>
    </row>
    <row r="655" spans="1:20" ht="25.5" customHeight="1" x14ac:dyDescent="0.2">
      <c r="A655" s="200"/>
      <c r="B655" s="496" t="s">
        <v>942</v>
      </c>
      <c r="C655" s="497"/>
      <c r="D655" s="497"/>
      <c r="E655" s="497"/>
      <c r="F655" s="498"/>
      <c r="G655" s="499"/>
      <c r="H655" s="500"/>
      <c r="I655" s="331">
        <v>7199</v>
      </c>
      <c r="J655" s="501">
        <f>J653+J654</f>
        <v>0</v>
      </c>
      <c r="K655" s="501"/>
      <c r="L655" s="502"/>
      <c r="M655" s="503"/>
      <c r="N655" s="503"/>
      <c r="O655" s="503"/>
      <c r="P655" s="503"/>
      <c r="Q655" s="504"/>
      <c r="R655" s="212" t="s">
        <v>1077</v>
      </c>
      <c r="S655" s="178"/>
      <c r="T655" s="178"/>
    </row>
    <row r="656" spans="1:20" ht="25.5" customHeight="1" x14ac:dyDescent="0.2">
      <c r="A656" s="195"/>
      <c r="B656" s="485" t="s">
        <v>665</v>
      </c>
      <c r="C656" s="486"/>
      <c r="D656" s="486"/>
      <c r="E656" s="486"/>
      <c r="F656" s="523" t="str">
        <f>IF(M658&gt;=1,"Reported procedures must be billed by the hospital or on behalf of the hospital using the hospital's Medicare provider number.","")</f>
        <v/>
      </c>
      <c r="G656" s="524"/>
      <c r="H656" s="524"/>
      <c r="I656" s="524"/>
      <c r="J656" s="524"/>
      <c r="K656" s="524"/>
      <c r="L656" s="325">
        <v>7202</v>
      </c>
      <c r="M656" s="511"/>
      <c r="N656" s="512"/>
      <c r="O656" s="465" t="str">
        <f>IF(O653=R$662,"Enter Other owner of FIXED equipment HERE","")</f>
        <v/>
      </c>
      <c r="P656" s="465"/>
      <c r="Q656" s="466"/>
      <c r="R656" s="212" t="s">
        <v>1078</v>
      </c>
      <c r="S656" s="178"/>
      <c r="T656" s="178"/>
    </row>
    <row r="657" spans="1:20" ht="25.5" customHeight="1" x14ac:dyDescent="0.2">
      <c r="A657" s="195"/>
      <c r="B657" s="485" t="s">
        <v>666</v>
      </c>
      <c r="C657" s="486"/>
      <c r="D657" s="486"/>
      <c r="E657" s="486"/>
      <c r="F657" s="525"/>
      <c r="G657" s="524"/>
      <c r="H657" s="524"/>
      <c r="I657" s="524"/>
      <c r="J657" s="524"/>
      <c r="K657" s="524"/>
      <c r="L657" s="325">
        <v>7203</v>
      </c>
      <c r="M657" s="511"/>
      <c r="N657" s="512"/>
      <c r="O657" s="464" t="str">
        <f>IF(O654=R$662,"Enter Other owner of MOBILE equipment HERE","")</f>
        <v/>
      </c>
      <c r="P657" s="465"/>
      <c r="Q657" s="466"/>
      <c r="R657" s="212" t="s">
        <v>1079</v>
      </c>
      <c r="S657" s="178"/>
      <c r="T657" s="178"/>
    </row>
    <row r="658" spans="1:20" ht="25.5" customHeight="1" x14ac:dyDescent="0.2">
      <c r="A658" s="201"/>
      <c r="B658" s="505" t="s">
        <v>667</v>
      </c>
      <c r="C658" s="505"/>
      <c r="D658" s="505"/>
      <c r="E658" s="505"/>
      <c r="F658" s="525"/>
      <c r="G658" s="524"/>
      <c r="H658" s="524"/>
      <c r="I658" s="524"/>
      <c r="J658" s="524"/>
      <c r="K658" s="524"/>
      <c r="L658" s="332">
        <v>7204</v>
      </c>
      <c r="M658" s="613">
        <f>M656+M657</f>
        <v>0</v>
      </c>
      <c r="N658" s="614"/>
      <c r="O658" s="508"/>
      <c r="P658" s="509"/>
      <c r="Q658" s="510"/>
      <c r="R658" s="212" t="s">
        <v>1080</v>
      </c>
    </row>
    <row r="659" spans="1:20" ht="25.5" customHeight="1" x14ac:dyDescent="0.2">
      <c r="A659" s="467" t="s">
        <v>668</v>
      </c>
      <c r="B659" s="468"/>
      <c r="C659" s="468"/>
      <c r="D659" s="468"/>
      <c r="E659" s="468"/>
      <c r="F659" s="468"/>
      <c r="G659" s="468"/>
      <c r="H659" s="468"/>
      <c r="I659" s="468"/>
      <c r="J659" s="468"/>
      <c r="K659" s="468"/>
      <c r="L659" s="468"/>
      <c r="M659" s="468"/>
      <c r="N659" s="468"/>
      <c r="O659" s="468"/>
      <c r="P659" s="468"/>
      <c r="Q659" s="469"/>
      <c r="R659" s="178" t="s">
        <v>1081</v>
      </c>
    </row>
    <row r="660" spans="1:20" ht="25.5" customHeight="1" x14ac:dyDescent="0.2">
      <c r="A660" s="199"/>
      <c r="B660" s="470" t="s">
        <v>944</v>
      </c>
      <c r="C660" s="471"/>
      <c r="D660" s="471"/>
      <c r="E660" s="471"/>
      <c r="F660" s="327">
        <v>8079</v>
      </c>
      <c r="G660" s="472"/>
      <c r="H660" s="473"/>
      <c r="I660" s="329">
        <v>7313</v>
      </c>
      <c r="J660" s="474"/>
      <c r="K660" s="475"/>
      <c r="L660" s="476"/>
      <c r="M660" s="477"/>
      <c r="N660" s="478"/>
      <c r="O660" s="482"/>
      <c r="P660" s="483"/>
      <c r="Q660" s="484"/>
      <c r="R660" s="178" t="s">
        <v>1082</v>
      </c>
    </row>
    <row r="661" spans="1:20" ht="25.5" customHeight="1" x14ac:dyDescent="0.2">
      <c r="A661" s="195"/>
      <c r="B661" s="485" t="s">
        <v>945</v>
      </c>
      <c r="C661" s="486"/>
      <c r="D661" s="486"/>
      <c r="E661" s="486"/>
      <c r="F661" s="328">
        <v>8080</v>
      </c>
      <c r="G661" s="682"/>
      <c r="H661" s="683"/>
      <c r="I661" s="330">
        <v>7314</v>
      </c>
      <c r="J661" s="474"/>
      <c r="K661" s="475"/>
      <c r="L661" s="479"/>
      <c r="M661" s="480"/>
      <c r="N661" s="481"/>
      <c r="O661" s="482"/>
      <c r="P661" s="483"/>
      <c r="Q661" s="484"/>
      <c r="R661" s="178" t="s">
        <v>1083</v>
      </c>
    </row>
    <row r="662" spans="1:20" ht="25.5" customHeight="1" x14ac:dyDescent="0.2">
      <c r="A662" s="200"/>
      <c r="B662" s="496" t="s">
        <v>1085</v>
      </c>
      <c r="C662" s="497"/>
      <c r="D662" s="497"/>
      <c r="E662" s="497"/>
      <c r="F662" s="498"/>
      <c r="G662" s="499"/>
      <c r="H662" s="500"/>
      <c r="I662" s="331">
        <v>7315</v>
      </c>
      <c r="J662" s="501">
        <f>J660+J661</f>
        <v>0</v>
      </c>
      <c r="K662" s="501"/>
      <c r="L662" s="502"/>
      <c r="M662" s="503"/>
      <c r="N662" s="503"/>
      <c r="O662" s="503"/>
      <c r="P662" s="503"/>
      <c r="Q662" s="504"/>
      <c r="R662" s="178" t="s">
        <v>943</v>
      </c>
    </row>
    <row r="663" spans="1:20" ht="25.5" customHeight="1" x14ac:dyDescent="0.2">
      <c r="A663" s="195"/>
      <c r="B663" s="485" t="s">
        <v>1086</v>
      </c>
      <c r="C663" s="486"/>
      <c r="D663" s="486"/>
      <c r="E663" s="486"/>
      <c r="F663" s="523" t="str">
        <f>IF(M665&gt;=1,"Reported procedures must be billed by the hospital or on behalf of the hospital using the hospital's Medicare provider number.","")</f>
        <v/>
      </c>
      <c r="G663" s="524"/>
      <c r="H663" s="524"/>
      <c r="I663" s="524"/>
      <c r="J663" s="524"/>
      <c r="K663" s="678"/>
      <c r="L663" s="325">
        <v>7316</v>
      </c>
      <c r="M663" s="511"/>
      <c r="N663" s="512"/>
      <c r="O663" s="465" t="str">
        <f>IF(O660=R$662,"Enter Other owner of FIXED equipment HERE","")</f>
        <v/>
      </c>
      <c r="P663" s="465"/>
      <c r="Q663" s="466"/>
      <c r="R663" s="178"/>
    </row>
    <row r="664" spans="1:20" ht="25.5" customHeight="1" x14ac:dyDescent="0.2">
      <c r="A664" s="195"/>
      <c r="B664" s="485" t="s">
        <v>1087</v>
      </c>
      <c r="C664" s="486"/>
      <c r="D664" s="486"/>
      <c r="E664" s="486"/>
      <c r="F664" s="525"/>
      <c r="G664" s="524"/>
      <c r="H664" s="524"/>
      <c r="I664" s="524"/>
      <c r="J664" s="524"/>
      <c r="K664" s="678"/>
      <c r="L664" s="325">
        <v>7317</v>
      </c>
      <c r="M664" s="511"/>
      <c r="N664" s="512"/>
      <c r="O664" s="464" t="str">
        <f>IF(O661=R$662,"Enter Other owner of MOBILE equipment HERE","")</f>
        <v/>
      </c>
      <c r="P664" s="465"/>
      <c r="Q664" s="466"/>
    </row>
    <row r="665" spans="1:20" ht="25.5" customHeight="1" x14ac:dyDescent="0.2">
      <c r="A665" s="200"/>
      <c r="B665" s="674" t="s">
        <v>1088</v>
      </c>
      <c r="C665" s="674"/>
      <c r="D665" s="674"/>
      <c r="E665" s="496"/>
      <c r="F665" s="679"/>
      <c r="G665" s="680"/>
      <c r="H665" s="680"/>
      <c r="I665" s="680"/>
      <c r="J665" s="680"/>
      <c r="K665" s="681"/>
      <c r="L665" s="326">
        <v>7318</v>
      </c>
      <c r="M665" s="613">
        <f>M663+M664</f>
        <v>0</v>
      </c>
      <c r="N665" s="614"/>
      <c r="O665" s="508"/>
      <c r="P665" s="509"/>
      <c r="Q665" s="510"/>
    </row>
    <row r="666" spans="1:20" ht="25.5" customHeight="1" x14ac:dyDescent="0.2">
      <c r="A666" s="196" t="str">
        <f>$A$33</f>
        <v xml:space="preserve"> </v>
      </c>
      <c r="B666" s="202"/>
      <c r="C666" s="202"/>
      <c r="D666" s="202"/>
      <c r="E666" s="202"/>
      <c r="F666" s="203"/>
      <c r="G666" s="203"/>
      <c r="H666" s="203"/>
      <c r="I666" s="203"/>
      <c r="J666" s="203"/>
      <c r="K666" s="34"/>
      <c r="L666" s="204"/>
      <c r="M666" s="15"/>
      <c r="N666" s="205"/>
      <c r="O666" s="205"/>
      <c r="P666" s="205"/>
    </row>
    <row r="667" spans="1:20" ht="25.5" customHeight="1" x14ac:dyDescent="0.2">
      <c r="A667" s="487" t="s">
        <v>927</v>
      </c>
      <c r="B667" s="487"/>
      <c r="C667" s="487"/>
      <c r="D667" s="487"/>
      <c r="E667" s="487"/>
      <c r="F667" s="487"/>
      <c r="G667" s="487"/>
      <c r="H667" s="487"/>
      <c r="I667" s="487"/>
      <c r="J667" s="487"/>
      <c r="K667" s="487"/>
      <c r="L667" s="487"/>
      <c r="M667" s="487"/>
      <c r="N667" s="487"/>
      <c r="O667" s="487"/>
      <c r="P667" s="487"/>
      <c r="Q667" s="487"/>
    </row>
    <row r="668" spans="1:20" ht="25.5" customHeight="1" x14ac:dyDescent="0.2">
      <c r="A668" s="488" t="s">
        <v>928</v>
      </c>
      <c r="B668" s="488"/>
      <c r="C668" s="488"/>
      <c r="D668" s="488"/>
      <c r="E668" s="488"/>
      <c r="F668" s="489"/>
      <c r="G668" s="489"/>
      <c r="H668" s="489"/>
      <c r="I668" s="489"/>
      <c r="J668" s="489"/>
      <c r="K668" s="489"/>
      <c r="L668" s="490"/>
      <c r="M668" s="490"/>
      <c r="N668" s="490"/>
      <c r="O668" s="491"/>
      <c r="P668" s="491"/>
      <c r="Q668" s="491"/>
    </row>
    <row r="669" spans="1:20" ht="25.5" customHeight="1" x14ac:dyDescent="0.2">
      <c r="A669" s="198"/>
      <c r="B669" s="48"/>
      <c r="C669" s="48"/>
      <c r="D669" s="48"/>
      <c r="E669" s="48"/>
      <c r="F669" s="492" t="s">
        <v>923</v>
      </c>
      <c r="G669" s="492"/>
      <c r="H669" s="492"/>
      <c r="I669" s="492" t="s">
        <v>924</v>
      </c>
      <c r="J669" s="492"/>
      <c r="K669" s="492"/>
      <c r="L669" s="518" t="s">
        <v>925</v>
      </c>
      <c r="M669" s="519"/>
      <c r="N669" s="520"/>
      <c r="O669" s="677" t="s">
        <v>929</v>
      </c>
      <c r="P669" s="677"/>
      <c r="Q669" s="677"/>
    </row>
    <row r="670" spans="1:20" ht="25.5" customHeight="1" x14ac:dyDescent="0.2">
      <c r="A670" s="467" t="s">
        <v>669</v>
      </c>
      <c r="B670" s="468"/>
      <c r="C670" s="468"/>
      <c r="D670" s="468"/>
      <c r="E670" s="468"/>
      <c r="F670" s="468"/>
      <c r="G670" s="468"/>
      <c r="H670" s="468"/>
      <c r="I670" s="468"/>
      <c r="J670" s="468"/>
      <c r="K670" s="468"/>
      <c r="L670" s="468"/>
      <c r="M670" s="468"/>
      <c r="N670" s="468"/>
      <c r="O670" s="468"/>
      <c r="P670" s="468"/>
      <c r="Q670" s="469"/>
    </row>
    <row r="671" spans="1:20" ht="25.5" customHeight="1" x14ac:dyDescent="0.2">
      <c r="A671" s="199"/>
      <c r="B671" s="470" t="s">
        <v>1089</v>
      </c>
      <c r="C671" s="471"/>
      <c r="D671" s="471"/>
      <c r="E671" s="471"/>
      <c r="F671" s="327">
        <v>8081</v>
      </c>
      <c r="G671" s="472"/>
      <c r="H671" s="473"/>
      <c r="I671" s="329">
        <v>7219</v>
      </c>
      <c r="J671" s="474"/>
      <c r="K671" s="475"/>
      <c r="L671" s="476"/>
      <c r="M671" s="477"/>
      <c r="N671" s="478"/>
      <c r="O671" s="482"/>
      <c r="P671" s="483"/>
      <c r="Q671" s="484"/>
    </row>
    <row r="672" spans="1:20" ht="25.5" customHeight="1" x14ac:dyDescent="0.2">
      <c r="A672" s="195"/>
      <c r="B672" s="485" t="s">
        <v>1090</v>
      </c>
      <c r="C672" s="486"/>
      <c r="D672" s="486"/>
      <c r="E672" s="486"/>
      <c r="F672" s="328">
        <v>8082</v>
      </c>
      <c r="G672" s="472"/>
      <c r="H672" s="473"/>
      <c r="I672" s="330">
        <v>7220</v>
      </c>
      <c r="J672" s="474"/>
      <c r="K672" s="475"/>
      <c r="L672" s="479"/>
      <c r="M672" s="480"/>
      <c r="N672" s="481"/>
      <c r="O672" s="482"/>
      <c r="P672" s="483"/>
      <c r="Q672" s="484"/>
    </row>
    <row r="673" spans="1:17" ht="25.5" customHeight="1" x14ac:dyDescent="0.2">
      <c r="A673" s="200"/>
      <c r="B673" s="496" t="s">
        <v>670</v>
      </c>
      <c r="C673" s="497"/>
      <c r="D673" s="497"/>
      <c r="E673" s="497"/>
      <c r="F673" s="498"/>
      <c r="G673" s="499"/>
      <c r="H673" s="500"/>
      <c r="I673" s="331">
        <v>7218</v>
      </c>
      <c r="J673" s="501">
        <f>J671+J672</f>
        <v>0</v>
      </c>
      <c r="K673" s="501"/>
      <c r="L673" s="502"/>
      <c r="M673" s="503"/>
      <c r="N673" s="503"/>
      <c r="O673" s="503"/>
      <c r="P673" s="503"/>
      <c r="Q673" s="504"/>
    </row>
    <row r="674" spans="1:17" ht="25.5" customHeight="1" x14ac:dyDescent="0.2">
      <c r="A674" s="195"/>
      <c r="B674" s="485" t="s">
        <v>671</v>
      </c>
      <c r="C674" s="486"/>
      <c r="D674" s="486"/>
      <c r="E674" s="486"/>
      <c r="F674" s="523" t="str">
        <f>IF(M676&gt;=1,"Reported procedures must be billed by the hospital or on behalf of the hospital using the hospital's Medicare provider number.","")</f>
        <v/>
      </c>
      <c r="G674" s="524"/>
      <c r="H674" s="524"/>
      <c r="I674" s="524"/>
      <c r="J674" s="524"/>
      <c r="K674" s="524"/>
      <c r="L674" s="325">
        <v>7221</v>
      </c>
      <c r="M674" s="511"/>
      <c r="N674" s="512"/>
      <c r="O674" s="465" t="str">
        <f>IF(O671=R$662,"Enter Other owner of FIXED equipment HERE","")</f>
        <v/>
      </c>
      <c r="P674" s="465"/>
      <c r="Q674" s="466"/>
    </row>
    <row r="675" spans="1:17" ht="25.5" customHeight="1" x14ac:dyDescent="0.2">
      <c r="A675" s="195"/>
      <c r="B675" s="485" t="s">
        <v>672</v>
      </c>
      <c r="C675" s="486"/>
      <c r="D675" s="486"/>
      <c r="E675" s="486"/>
      <c r="F675" s="525"/>
      <c r="G675" s="524"/>
      <c r="H675" s="524"/>
      <c r="I675" s="524"/>
      <c r="J675" s="524"/>
      <c r="K675" s="524"/>
      <c r="L675" s="325">
        <v>7222</v>
      </c>
      <c r="M675" s="511"/>
      <c r="N675" s="512"/>
      <c r="O675" s="464" t="str">
        <f>IF(O672=R$662,"Enter Other owner of MOBILE equipment HERE","")</f>
        <v/>
      </c>
      <c r="P675" s="465"/>
      <c r="Q675" s="466"/>
    </row>
    <row r="676" spans="1:17" ht="25.5" customHeight="1" x14ac:dyDescent="0.2">
      <c r="A676" s="201"/>
      <c r="B676" s="505" t="s">
        <v>673</v>
      </c>
      <c r="C676" s="505"/>
      <c r="D676" s="505"/>
      <c r="E676" s="505"/>
      <c r="F676" s="525"/>
      <c r="G676" s="524"/>
      <c r="H676" s="524"/>
      <c r="I676" s="524"/>
      <c r="J676" s="524"/>
      <c r="K676" s="524"/>
      <c r="L676" s="332">
        <v>7223</v>
      </c>
      <c r="M676" s="506">
        <f>M674+M675</f>
        <v>0</v>
      </c>
      <c r="N676" s="507"/>
      <c r="O676" s="508"/>
      <c r="P676" s="509"/>
      <c r="Q676" s="510"/>
    </row>
    <row r="677" spans="1:17" ht="25.5" customHeight="1" x14ac:dyDescent="0.2">
      <c r="A677" s="467" t="s">
        <v>674</v>
      </c>
      <c r="B677" s="468"/>
      <c r="C677" s="468"/>
      <c r="D677" s="468"/>
      <c r="E677" s="468"/>
      <c r="F677" s="468"/>
      <c r="G677" s="468"/>
      <c r="H677" s="468"/>
      <c r="I677" s="468"/>
      <c r="J677" s="468"/>
      <c r="K677" s="468"/>
      <c r="L677" s="468"/>
      <c r="M677" s="468"/>
      <c r="N677" s="468"/>
      <c r="O677" s="468"/>
      <c r="P677" s="468"/>
      <c r="Q677" s="469"/>
    </row>
    <row r="678" spans="1:17" ht="25.5" customHeight="1" x14ac:dyDescent="0.2">
      <c r="A678" s="199"/>
      <c r="B678" s="470" t="s">
        <v>1091</v>
      </c>
      <c r="C678" s="471"/>
      <c r="D678" s="471"/>
      <c r="E678" s="471"/>
      <c r="F678" s="327">
        <v>8083</v>
      </c>
      <c r="G678" s="472"/>
      <c r="H678" s="473"/>
      <c r="I678" s="329">
        <v>7320</v>
      </c>
      <c r="J678" s="474"/>
      <c r="K678" s="475"/>
      <c r="L678" s="476"/>
      <c r="M678" s="477"/>
      <c r="N678" s="478"/>
      <c r="O678" s="482"/>
      <c r="P678" s="483"/>
      <c r="Q678" s="484"/>
    </row>
    <row r="679" spans="1:17" ht="25.5" customHeight="1" x14ac:dyDescent="0.2">
      <c r="A679" s="195"/>
      <c r="B679" s="485" t="s">
        <v>1092</v>
      </c>
      <c r="C679" s="486"/>
      <c r="D679" s="486"/>
      <c r="E679" s="486"/>
      <c r="F679" s="328">
        <v>8084</v>
      </c>
      <c r="G679" s="472"/>
      <c r="H679" s="473"/>
      <c r="I679" s="330">
        <v>7321</v>
      </c>
      <c r="J679" s="474"/>
      <c r="K679" s="475"/>
      <c r="L679" s="479"/>
      <c r="M679" s="480"/>
      <c r="N679" s="481"/>
      <c r="O679" s="482"/>
      <c r="P679" s="483"/>
      <c r="Q679" s="484"/>
    </row>
    <row r="680" spans="1:17" ht="25.5" customHeight="1" x14ac:dyDescent="0.2">
      <c r="A680" s="200"/>
      <c r="B680" s="496" t="s">
        <v>1093</v>
      </c>
      <c r="C680" s="497"/>
      <c r="D680" s="497"/>
      <c r="E680" s="497"/>
      <c r="F680" s="498"/>
      <c r="G680" s="499"/>
      <c r="H680" s="500"/>
      <c r="I680" s="331">
        <v>7322</v>
      </c>
      <c r="J680" s="501">
        <f>J678+J679</f>
        <v>0</v>
      </c>
      <c r="K680" s="501"/>
      <c r="L680" s="502"/>
      <c r="M680" s="503"/>
      <c r="N680" s="503"/>
      <c r="O680" s="503"/>
      <c r="P680" s="503"/>
      <c r="Q680" s="504"/>
    </row>
    <row r="681" spans="1:17" ht="25.5" customHeight="1" x14ac:dyDescent="0.2">
      <c r="A681" s="195"/>
      <c r="B681" s="485" t="s">
        <v>1094</v>
      </c>
      <c r="C681" s="486"/>
      <c r="D681" s="486"/>
      <c r="E681" s="486"/>
      <c r="F681" s="523" t="str">
        <f>IF(M683&gt;=1,"Reported procedures must be billed by the hospital or on behalf of the hospital using the hospital's Medicare provider number.","")</f>
        <v/>
      </c>
      <c r="G681" s="524"/>
      <c r="H681" s="524"/>
      <c r="I681" s="524"/>
      <c r="J681" s="524"/>
      <c r="K681" s="524"/>
      <c r="L681" s="325">
        <v>7323</v>
      </c>
      <c r="M681" s="511"/>
      <c r="N681" s="512"/>
      <c r="O681" s="465" t="str">
        <f>IF(O678=R$662,"Enter Other owner of FIXED equipment HERE","")</f>
        <v/>
      </c>
      <c r="P681" s="465"/>
      <c r="Q681" s="466"/>
    </row>
    <row r="682" spans="1:17" ht="25.5" customHeight="1" x14ac:dyDescent="0.2">
      <c r="A682" s="195"/>
      <c r="B682" s="485" t="s">
        <v>1095</v>
      </c>
      <c r="C682" s="486"/>
      <c r="D682" s="486"/>
      <c r="E682" s="486"/>
      <c r="F682" s="525"/>
      <c r="G682" s="524"/>
      <c r="H682" s="524"/>
      <c r="I682" s="524"/>
      <c r="J682" s="524"/>
      <c r="K682" s="524"/>
      <c r="L682" s="325">
        <v>7324</v>
      </c>
      <c r="M682" s="511"/>
      <c r="N682" s="512"/>
      <c r="O682" s="464" t="str">
        <f>IF(O679=R$662,"Enter Other owner of MOBILE equipment HERE","")</f>
        <v/>
      </c>
      <c r="P682" s="465"/>
      <c r="Q682" s="466"/>
    </row>
    <row r="683" spans="1:17" ht="25.5" customHeight="1" x14ac:dyDescent="0.2">
      <c r="A683" s="201"/>
      <c r="B683" s="505" t="s">
        <v>1096</v>
      </c>
      <c r="C683" s="505"/>
      <c r="D683" s="505"/>
      <c r="E683" s="505"/>
      <c r="F683" s="525"/>
      <c r="G683" s="524"/>
      <c r="H683" s="524"/>
      <c r="I683" s="524"/>
      <c r="J683" s="524"/>
      <c r="K683" s="524"/>
      <c r="L683" s="332">
        <v>7325</v>
      </c>
      <c r="M683" s="506">
        <f>M681+M682</f>
        <v>0</v>
      </c>
      <c r="N683" s="507"/>
      <c r="O683" s="508"/>
      <c r="P683" s="509"/>
      <c r="Q683" s="510"/>
    </row>
    <row r="684" spans="1:17" ht="25.5" customHeight="1" x14ac:dyDescent="0.2">
      <c r="A684" s="493" t="s">
        <v>928</v>
      </c>
      <c r="B684" s="494"/>
      <c r="C684" s="494"/>
      <c r="D684" s="494"/>
      <c r="E684" s="494"/>
      <c r="F684" s="494"/>
      <c r="G684" s="494"/>
      <c r="H684" s="494"/>
      <c r="I684" s="494"/>
      <c r="J684" s="494"/>
      <c r="K684" s="494"/>
      <c r="L684" s="494"/>
      <c r="M684" s="494"/>
      <c r="N684" s="494"/>
      <c r="O684" s="494"/>
      <c r="P684" s="494"/>
      <c r="Q684" s="495"/>
    </row>
    <row r="685" spans="1:17" ht="25.5" customHeight="1" x14ac:dyDescent="0.2">
      <c r="A685" s="513"/>
      <c r="B685" s="514"/>
      <c r="C685" s="514"/>
      <c r="D685" s="514"/>
      <c r="E685" s="515"/>
      <c r="F685" s="492" t="s">
        <v>923</v>
      </c>
      <c r="G685" s="516"/>
      <c r="H685" s="516"/>
      <c r="I685" s="490"/>
      <c r="J685" s="517"/>
      <c r="K685" s="517"/>
      <c r="L685" s="518" t="s">
        <v>925</v>
      </c>
      <c r="M685" s="519"/>
      <c r="N685" s="520"/>
      <c r="O685" s="521"/>
      <c r="P685" s="521"/>
      <c r="Q685" s="522"/>
    </row>
    <row r="686" spans="1:17" ht="25.5" customHeight="1" x14ac:dyDescent="0.2">
      <c r="A686" s="526" t="s">
        <v>653</v>
      </c>
      <c r="B686" s="527"/>
      <c r="C686" s="527"/>
      <c r="D686" s="527"/>
      <c r="E686" s="527"/>
      <c r="F686" s="323">
        <v>6350</v>
      </c>
      <c r="G686" s="557"/>
      <c r="H686" s="558"/>
      <c r="I686" s="559"/>
      <c r="J686" s="560"/>
      <c r="K686" s="560"/>
      <c r="L686" s="560"/>
      <c r="M686" s="560"/>
      <c r="N686" s="560"/>
      <c r="O686" s="560"/>
      <c r="P686" s="560"/>
      <c r="Q686" s="561"/>
    </row>
    <row r="687" spans="1:17" ht="25.5" customHeight="1" x14ac:dyDescent="0.2">
      <c r="A687" s="182"/>
      <c r="B687" s="575" t="s">
        <v>654</v>
      </c>
      <c r="C687" s="575"/>
      <c r="D687" s="575"/>
      <c r="E687" s="485"/>
      <c r="F687" s="632"/>
      <c r="G687" s="633"/>
      <c r="H687" s="633"/>
      <c r="I687" s="633"/>
      <c r="J687" s="633"/>
      <c r="K687" s="634"/>
      <c r="L687" s="325">
        <v>6351</v>
      </c>
      <c r="M687" s="619"/>
      <c r="N687" s="620"/>
      <c r="O687" s="635"/>
      <c r="P687" s="636"/>
      <c r="Q687" s="637"/>
    </row>
    <row r="688" spans="1:17" ht="25.5" customHeight="1" x14ac:dyDescent="0.2">
      <c r="A688" s="672" t="s">
        <v>655</v>
      </c>
      <c r="B688" s="673"/>
      <c r="C688" s="673"/>
      <c r="D688" s="673"/>
      <c r="E688" s="673"/>
      <c r="F688" s="323">
        <v>6340</v>
      </c>
      <c r="G688" s="557"/>
      <c r="H688" s="558"/>
      <c r="I688" s="623"/>
      <c r="J688" s="624"/>
      <c r="K688" s="624"/>
      <c r="L688" s="624"/>
      <c r="M688" s="624"/>
      <c r="N688" s="624"/>
      <c r="O688" s="624"/>
      <c r="P688" s="624"/>
      <c r="Q688" s="625"/>
    </row>
    <row r="689" spans="1:17" ht="25.5" customHeight="1" x14ac:dyDescent="0.2">
      <c r="A689" s="526" t="s">
        <v>656</v>
      </c>
      <c r="B689" s="527"/>
      <c r="C689" s="527"/>
      <c r="D689" s="527"/>
      <c r="E689" s="527"/>
      <c r="F689" s="323">
        <v>6110</v>
      </c>
      <c r="G689" s="557"/>
      <c r="H689" s="558"/>
      <c r="I689" s="623"/>
      <c r="J689" s="624"/>
      <c r="K689" s="624"/>
      <c r="L689" s="624"/>
      <c r="M689" s="624"/>
      <c r="N689" s="624"/>
      <c r="O689" s="624"/>
      <c r="P689" s="624"/>
      <c r="Q689" s="625"/>
    </row>
    <row r="690" spans="1:17" ht="25.5" customHeight="1" x14ac:dyDescent="0.2">
      <c r="A690" s="182"/>
      <c r="B690" s="575" t="s">
        <v>657</v>
      </c>
      <c r="C690" s="575"/>
      <c r="D690" s="575"/>
      <c r="E690" s="485"/>
      <c r="F690" s="623"/>
      <c r="G690" s="624"/>
      <c r="H690" s="624"/>
      <c r="I690" s="624"/>
      <c r="J690" s="624"/>
      <c r="K690" s="625"/>
      <c r="L690" s="325">
        <v>6112</v>
      </c>
      <c r="M690" s="619"/>
      <c r="N690" s="620"/>
      <c r="O690" s="624"/>
      <c r="P690" s="624"/>
      <c r="Q690" s="625"/>
    </row>
    <row r="691" spans="1:17" ht="25.5" customHeight="1" x14ac:dyDescent="0.2">
      <c r="A691" s="182"/>
      <c r="B691" s="575" t="s">
        <v>658</v>
      </c>
      <c r="C691" s="575"/>
      <c r="D691" s="575"/>
      <c r="E691" s="485"/>
      <c r="F691" s="623"/>
      <c r="G691" s="624"/>
      <c r="H691" s="624"/>
      <c r="I691" s="624"/>
      <c r="J691" s="624"/>
      <c r="K691" s="625"/>
      <c r="L691" s="325">
        <v>6113</v>
      </c>
      <c r="M691" s="619"/>
      <c r="N691" s="620"/>
      <c r="O691" s="624"/>
      <c r="P691" s="624"/>
      <c r="Q691" s="625"/>
    </row>
    <row r="692" spans="1:17" ht="25.5" customHeight="1" x14ac:dyDescent="0.2">
      <c r="A692" s="182"/>
      <c r="B692" s="674" t="s">
        <v>659</v>
      </c>
      <c r="C692" s="674"/>
      <c r="D692" s="674"/>
      <c r="E692" s="496"/>
      <c r="F692" s="626"/>
      <c r="G692" s="627"/>
      <c r="H692" s="627"/>
      <c r="I692" s="627"/>
      <c r="J692" s="627"/>
      <c r="K692" s="628"/>
      <c r="L692" s="326">
        <v>6114</v>
      </c>
      <c r="M692" s="506">
        <f>M690+M691</f>
        <v>0</v>
      </c>
      <c r="N692" s="507"/>
      <c r="O692" s="627"/>
      <c r="P692" s="627"/>
      <c r="Q692" s="628"/>
    </row>
    <row r="693" spans="1:17" ht="25.5" customHeight="1" x14ac:dyDescent="0.2">
      <c r="A693" s="493" t="s">
        <v>675</v>
      </c>
      <c r="B693" s="494"/>
      <c r="C693" s="494"/>
      <c r="D693" s="494"/>
      <c r="E693" s="494"/>
      <c r="F693" s="494"/>
      <c r="G693" s="494"/>
      <c r="H693" s="494"/>
      <c r="I693" s="494"/>
      <c r="J693" s="494"/>
      <c r="K693" s="494"/>
      <c r="L693" s="494"/>
      <c r="M693" s="494"/>
      <c r="N693" s="494"/>
      <c r="O693" s="494"/>
      <c r="P693" s="494"/>
      <c r="Q693" s="495"/>
    </row>
    <row r="694" spans="1:17" ht="25.5" customHeight="1" x14ac:dyDescent="0.2">
      <c r="A694" s="513"/>
      <c r="B694" s="514"/>
      <c r="C694" s="514"/>
      <c r="D694" s="514"/>
      <c r="E694" s="515"/>
      <c r="F694" s="492" t="s">
        <v>923</v>
      </c>
      <c r="G694" s="516"/>
      <c r="H694" s="516"/>
      <c r="I694" s="675" t="s">
        <v>677</v>
      </c>
      <c r="J694" s="676"/>
      <c r="K694" s="676"/>
      <c r="L694" s="518" t="s">
        <v>925</v>
      </c>
      <c r="M694" s="519"/>
      <c r="N694" s="520"/>
      <c r="O694" s="521"/>
      <c r="P694" s="521"/>
      <c r="Q694" s="522"/>
    </row>
    <row r="695" spans="1:17" ht="25.5" customHeight="1" x14ac:dyDescent="0.2">
      <c r="A695" s="669" t="s">
        <v>676</v>
      </c>
      <c r="B695" s="670"/>
      <c r="C695" s="670"/>
      <c r="D695" s="670"/>
      <c r="E695" s="671"/>
      <c r="F695" s="323">
        <v>6140</v>
      </c>
      <c r="G695" s="557"/>
      <c r="H695" s="558"/>
      <c r="I695" s="640"/>
      <c r="J695" s="641"/>
      <c r="K695" s="641"/>
      <c r="L695" s="641"/>
      <c r="M695" s="641"/>
      <c r="N695" s="641"/>
      <c r="O695" s="641"/>
      <c r="P695" s="641"/>
      <c r="Q695" s="642"/>
    </row>
    <row r="696" spans="1:17" ht="25.5" customHeight="1" x14ac:dyDescent="0.2">
      <c r="A696" s="206"/>
      <c r="B696" s="449" t="s">
        <v>677</v>
      </c>
      <c r="C696" s="449"/>
      <c r="D696" s="449"/>
      <c r="E696" s="450"/>
      <c r="F696" s="641"/>
      <c r="G696" s="641"/>
      <c r="H696" s="642"/>
      <c r="I696" s="325">
        <v>6141</v>
      </c>
      <c r="J696" s="667"/>
      <c r="K696" s="667"/>
      <c r="L696" s="629"/>
      <c r="M696" s="630"/>
      <c r="N696" s="630"/>
      <c r="O696" s="630"/>
      <c r="P696" s="630"/>
      <c r="Q696" s="631"/>
    </row>
    <row r="697" spans="1:17" ht="25.5" customHeight="1" x14ac:dyDescent="0.2">
      <c r="A697" s="192"/>
      <c r="B697" s="449" t="s">
        <v>678</v>
      </c>
      <c r="C697" s="449"/>
      <c r="D697" s="449"/>
      <c r="E697" s="450"/>
      <c r="F697" s="668"/>
      <c r="G697" s="652"/>
      <c r="H697" s="652"/>
      <c r="I697" s="652"/>
      <c r="J697" s="652"/>
      <c r="K697" s="653"/>
      <c r="L697" s="333">
        <v>6144</v>
      </c>
      <c r="M697" s="662"/>
      <c r="N697" s="663"/>
      <c r="O697" s="623"/>
      <c r="P697" s="624"/>
      <c r="Q697" s="625"/>
    </row>
    <row r="698" spans="1:17" ht="25.5" customHeight="1" x14ac:dyDescent="0.2">
      <c r="A698" s="199"/>
      <c r="B698" s="611" t="s">
        <v>679</v>
      </c>
      <c r="C698" s="611"/>
      <c r="D698" s="611"/>
      <c r="E698" s="612"/>
      <c r="F698" s="668"/>
      <c r="G698" s="652"/>
      <c r="H698" s="652"/>
      <c r="I698" s="652"/>
      <c r="J698" s="652"/>
      <c r="K698" s="653"/>
      <c r="L698" s="333">
        <v>6145</v>
      </c>
      <c r="M698" s="662"/>
      <c r="N698" s="663"/>
      <c r="O698" s="623"/>
      <c r="P698" s="624"/>
      <c r="Q698" s="625"/>
    </row>
    <row r="699" spans="1:17" ht="25.5" customHeight="1" x14ac:dyDescent="0.2">
      <c r="A699" s="443" t="s">
        <v>680</v>
      </c>
      <c r="B699" s="444"/>
      <c r="C699" s="444"/>
      <c r="D699" s="444"/>
      <c r="E699" s="445"/>
      <c r="F699" s="323">
        <v>6150</v>
      </c>
      <c r="G699" s="557"/>
      <c r="H699" s="558"/>
      <c r="I699" s="629"/>
      <c r="J699" s="630"/>
      <c r="K699" s="630"/>
      <c r="L699" s="630"/>
      <c r="M699" s="630"/>
      <c r="N699" s="630"/>
      <c r="O699" s="630"/>
      <c r="P699" s="630"/>
      <c r="Q699" s="631"/>
    </row>
    <row r="700" spans="1:17" ht="25.5" customHeight="1" x14ac:dyDescent="0.2">
      <c r="A700" s="192"/>
      <c r="B700" s="449" t="s">
        <v>677</v>
      </c>
      <c r="C700" s="449"/>
      <c r="D700" s="449"/>
      <c r="E700" s="450"/>
      <c r="F700" s="640"/>
      <c r="G700" s="641"/>
      <c r="H700" s="642"/>
      <c r="I700" s="325">
        <v>6151</v>
      </c>
      <c r="J700" s="667"/>
      <c r="K700" s="667"/>
      <c r="L700" s="502"/>
      <c r="M700" s="503"/>
      <c r="N700" s="503"/>
      <c r="O700" s="503"/>
      <c r="P700" s="503"/>
      <c r="Q700" s="504"/>
    </row>
    <row r="701" spans="1:17" ht="25.5" customHeight="1" x14ac:dyDescent="0.2">
      <c r="A701" s="194"/>
      <c r="B701" s="449" t="s">
        <v>678</v>
      </c>
      <c r="C701" s="449"/>
      <c r="D701" s="449"/>
      <c r="E701" s="450"/>
      <c r="F701" s="668"/>
      <c r="G701" s="652"/>
      <c r="H701" s="652"/>
      <c r="I701" s="660"/>
      <c r="J701" s="660"/>
      <c r="K701" s="661"/>
      <c r="L701" s="325">
        <v>6154</v>
      </c>
      <c r="M701" s="662"/>
      <c r="N701" s="663"/>
      <c r="O701" s="623"/>
      <c r="P701" s="624"/>
      <c r="Q701" s="625"/>
    </row>
    <row r="702" spans="1:17" ht="25.5" customHeight="1" x14ac:dyDescent="0.2">
      <c r="A702" s="194"/>
      <c r="B702" s="449" t="s">
        <v>679</v>
      </c>
      <c r="C702" s="449"/>
      <c r="D702" s="449"/>
      <c r="E702" s="450"/>
      <c r="F702" s="668"/>
      <c r="G702" s="652"/>
      <c r="H702" s="652"/>
      <c r="I702" s="652"/>
      <c r="J702" s="652"/>
      <c r="K702" s="653"/>
      <c r="L702" s="325">
        <v>6155</v>
      </c>
      <c r="M702" s="662"/>
      <c r="N702" s="663"/>
      <c r="O702" s="623"/>
      <c r="P702" s="624"/>
      <c r="Q702" s="625"/>
    </row>
    <row r="703" spans="1:17" ht="25.5" customHeight="1" x14ac:dyDescent="0.2">
      <c r="A703" s="664" t="s">
        <v>681</v>
      </c>
      <c r="B703" s="665"/>
      <c r="C703" s="665"/>
      <c r="D703" s="665"/>
      <c r="E703" s="666"/>
      <c r="F703" s="323">
        <v>6160</v>
      </c>
      <c r="G703" s="557"/>
      <c r="H703" s="558"/>
      <c r="I703" s="629"/>
      <c r="J703" s="630"/>
      <c r="K703" s="630"/>
      <c r="L703" s="630"/>
      <c r="M703" s="630"/>
      <c r="N703" s="630"/>
      <c r="O703" s="630"/>
      <c r="P703" s="630"/>
      <c r="Q703" s="631"/>
    </row>
    <row r="704" spans="1:17" ht="25.5" customHeight="1" x14ac:dyDescent="0.2">
      <c r="A704" s="192"/>
      <c r="B704" s="449" t="s">
        <v>677</v>
      </c>
      <c r="C704" s="449"/>
      <c r="D704" s="449"/>
      <c r="E704" s="450"/>
      <c r="F704" s="640"/>
      <c r="G704" s="641"/>
      <c r="H704" s="642"/>
      <c r="I704" s="325">
        <v>6161</v>
      </c>
      <c r="J704" s="667"/>
      <c r="K704" s="667"/>
      <c r="L704" s="502"/>
      <c r="M704" s="503"/>
      <c r="N704" s="503"/>
      <c r="O704" s="503"/>
      <c r="P704" s="503"/>
      <c r="Q704" s="504"/>
    </row>
    <row r="705" spans="1:17" ht="25.5" customHeight="1" x14ac:dyDescent="0.2">
      <c r="A705" s="192"/>
      <c r="B705" s="449" t="s">
        <v>678</v>
      </c>
      <c r="C705" s="449"/>
      <c r="D705" s="449"/>
      <c r="E705" s="450"/>
      <c r="F705" s="652"/>
      <c r="G705" s="652"/>
      <c r="H705" s="652"/>
      <c r="I705" s="660"/>
      <c r="J705" s="660"/>
      <c r="K705" s="661"/>
      <c r="L705" s="325">
        <v>6164</v>
      </c>
      <c r="M705" s="662"/>
      <c r="N705" s="663"/>
      <c r="O705" s="623"/>
      <c r="P705" s="624"/>
      <c r="Q705" s="625"/>
    </row>
    <row r="706" spans="1:17" ht="25.5" customHeight="1" x14ac:dyDescent="0.2">
      <c r="A706" s="194"/>
      <c r="B706" s="449" t="s">
        <v>679</v>
      </c>
      <c r="C706" s="449"/>
      <c r="D706" s="449"/>
      <c r="E706" s="450"/>
      <c r="F706" s="654"/>
      <c r="G706" s="654"/>
      <c r="H706" s="654"/>
      <c r="I706" s="654"/>
      <c r="J706" s="654"/>
      <c r="K706" s="655"/>
      <c r="L706" s="325">
        <v>6165</v>
      </c>
      <c r="M706" s="662"/>
      <c r="N706" s="663"/>
      <c r="O706" s="626"/>
      <c r="P706" s="627"/>
      <c r="Q706" s="628"/>
    </row>
    <row r="707" spans="1:17" ht="25.5" customHeight="1" x14ac:dyDescent="0.2">
      <c r="A707" s="196" t="str">
        <f>$A$33</f>
        <v xml:space="preserve"> </v>
      </c>
    </row>
    <row r="708" spans="1:17" ht="25.5" customHeight="1" x14ac:dyDescent="0.2">
      <c r="A708" s="487" t="s">
        <v>922</v>
      </c>
      <c r="B708" s="487"/>
      <c r="C708" s="487"/>
      <c r="D708" s="487"/>
      <c r="E708" s="487"/>
      <c r="F708" s="487"/>
      <c r="G708" s="487"/>
      <c r="H708" s="487"/>
      <c r="I708" s="487"/>
      <c r="J708" s="487"/>
      <c r="K708" s="487"/>
      <c r="L708" s="487"/>
      <c r="M708" s="487"/>
      <c r="N708" s="487"/>
      <c r="O708" s="487"/>
      <c r="P708" s="487"/>
      <c r="Q708" s="487"/>
    </row>
    <row r="709" spans="1:17" ht="25.5" customHeight="1" x14ac:dyDescent="0.2">
      <c r="A709" s="488" t="s">
        <v>682</v>
      </c>
      <c r="B709" s="488"/>
      <c r="C709" s="488"/>
      <c r="D709" s="488"/>
      <c r="E709" s="488"/>
      <c r="F709" s="488"/>
      <c r="G709" s="488"/>
      <c r="H709" s="488"/>
      <c r="I709" s="488"/>
      <c r="J709" s="488"/>
      <c r="K709" s="488"/>
      <c r="L709" s="488"/>
      <c r="M709" s="488"/>
      <c r="N709" s="488"/>
      <c r="O709" s="488"/>
      <c r="P709" s="488"/>
      <c r="Q709" s="488"/>
    </row>
    <row r="710" spans="1:17" ht="25.5" customHeight="1" x14ac:dyDescent="0.2">
      <c r="A710" s="513"/>
      <c r="B710" s="514"/>
      <c r="C710" s="514"/>
      <c r="D710" s="514"/>
      <c r="E710" s="515"/>
      <c r="F710" s="492" t="s">
        <v>923</v>
      </c>
      <c r="G710" s="516"/>
      <c r="H710" s="516"/>
      <c r="I710" s="656"/>
      <c r="J710" s="599"/>
      <c r="K710" s="599"/>
      <c r="L710" s="518" t="s">
        <v>925</v>
      </c>
      <c r="M710" s="519"/>
      <c r="N710" s="520"/>
      <c r="O710" s="643"/>
      <c r="P710" s="521"/>
      <c r="Q710" s="521"/>
    </row>
    <row r="711" spans="1:17" ht="25.5" customHeight="1" x14ac:dyDescent="0.2">
      <c r="A711" s="443" t="s">
        <v>683</v>
      </c>
      <c r="B711" s="444"/>
      <c r="C711" s="444"/>
      <c r="D711" s="444"/>
      <c r="E711" s="445"/>
      <c r="F711" s="323">
        <v>6170</v>
      </c>
      <c r="G711" s="557"/>
      <c r="H711" s="558"/>
      <c r="I711" s="657"/>
      <c r="J711" s="658"/>
      <c r="K711" s="658"/>
      <c r="L711" s="658"/>
      <c r="M711" s="658"/>
      <c r="N711" s="658"/>
      <c r="O711" s="658"/>
      <c r="P711" s="658"/>
      <c r="Q711" s="659"/>
    </row>
    <row r="712" spans="1:17" ht="25.5" customHeight="1" x14ac:dyDescent="0.2">
      <c r="A712" s="649" t="s">
        <v>684</v>
      </c>
      <c r="B712" s="650"/>
      <c r="C712" s="650"/>
      <c r="D712" s="650"/>
      <c r="E712" s="651"/>
      <c r="F712" s="323">
        <v>6180</v>
      </c>
      <c r="G712" s="557"/>
      <c r="H712" s="558"/>
      <c r="I712" s="623"/>
      <c r="J712" s="624"/>
      <c r="K712" s="624"/>
      <c r="L712" s="624"/>
      <c r="M712" s="624"/>
      <c r="N712" s="624"/>
      <c r="O712" s="624"/>
      <c r="P712" s="624"/>
      <c r="Q712" s="625"/>
    </row>
    <row r="713" spans="1:17" ht="25.5" customHeight="1" x14ac:dyDescent="0.2">
      <c r="A713" s="649" t="s">
        <v>685</v>
      </c>
      <c r="B713" s="650"/>
      <c r="C713" s="650"/>
      <c r="D713" s="650"/>
      <c r="E713" s="651"/>
      <c r="F713" s="323">
        <v>6190</v>
      </c>
      <c r="G713" s="557"/>
      <c r="H713" s="558"/>
      <c r="I713" s="623"/>
      <c r="J713" s="624"/>
      <c r="K713" s="624"/>
      <c r="L713" s="624"/>
      <c r="M713" s="624"/>
      <c r="N713" s="624"/>
      <c r="O713" s="624"/>
      <c r="P713" s="624"/>
      <c r="Q713" s="625"/>
    </row>
    <row r="714" spans="1:17" ht="25.5" customHeight="1" x14ac:dyDescent="0.2">
      <c r="A714" s="649" t="s">
        <v>686</v>
      </c>
      <c r="B714" s="650"/>
      <c r="C714" s="650"/>
      <c r="D714" s="650"/>
      <c r="E714" s="651"/>
      <c r="F714" s="323">
        <v>6200</v>
      </c>
      <c r="G714" s="557"/>
      <c r="H714" s="558"/>
      <c r="I714" s="623"/>
      <c r="J714" s="624"/>
      <c r="K714" s="624"/>
      <c r="L714" s="624"/>
      <c r="M714" s="624"/>
      <c r="N714" s="624"/>
      <c r="O714" s="624"/>
      <c r="P714" s="624"/>
      <c r="Q714" s="625"/>
    </row>
    <row r="715" spans="1:17" ht="25.5" customHeight="1" x14ac:dyDescent="0.2">
      <c r="A715" s="192"/>
      <c r="B715" s="449" t="s">
        <v>65</v>
      </c>
      <c r="C715" s="449"/>
      <c r="D715" s="449"/>
      <c r="E715" s="450"/>
      <c r="F715" s="652"/>
      <c r="G715" s="652"/>
      <c r="H715" s="652"/>
      <c r="I715" s="652"/>
      <c r="J715" s="652"/>
      <c r="K715" s="653"/>
      <c r="L715" s="325">
        <v>6202</v>
      </c>
      <c r="M715" s="619"/>
      <c r="N715" s="620"/>
      <c r="O715" s="623"/>
      <c r="P715" s="624"/>
      <c r="Q715" s="625"/>
    </row>
    <row r="716" spans="1:17" ht="25.5" customHeight="1" x14ac:dyDescent="0.2">
      <c r="A716" s="194"/>
      <c r="B716" s="611" t="s">
        <v>436</v>
      </c>
      <c r="C716" s="611"/>
      <c r="D716" s="611"/>
      <c r="E716" s="612"/>
      <c r="F716" s="654"/>
      <c r="G716" s="654"/>
      <c r="H716" s="654"/>
      <c r="I716" s="654"/>
      <c r="J716" s="654"/>
      <c r="K716" s="655"/>
      <c r="L716" s="325">
        <v>6203</v>
      </c>
      <c r="M716" s="619"/>
      <c r="N716" s="620"/>
      <c r="O716" s="626"/>
      <c r="P716" s="627"/>
      <c r="Q716" s="628"/>
    </row>
    <row r="717" spans="1:17" ht="25.5" customHeight="1" x14ac:dyDescent="0.2">
      <c r="A717" s="493" t="s">
        <v>687</v>
      </c>
      <c r="B717" s="494"/>
      <c r="C717" s="494"/>
      <c r="D717" s="494"/>
      <c r="E717" s="494"/>
      <c r="F717" s="494"/>
      <c r="G717" s="494"/>
      <c r="H717" s="494"/>
      <c r="I717" s="494"/>
      <c r="J717" s="494"/>
      <c r="K717" s="494"/>
      <c r="L717" s="494"/>
      <c r="M717" s="494"/>
      <c r="N717" s="494"/>
      <c r="O717" s="494"/>
      <c r="P717" s="494"/>
      <c r="Q717" s="495"/>
    </row>
    <row r="718" spans="1:17" ht="25.5" customHeight="1" x14ac:dyDescent="0.2">
      <c r="A718" s="513"/>
      <c r="B718" s="514"/>
      <c r="C718" s="514"/>
      <c r="D718" s="514"/>
      <c r="E718" s="515"/>
      <c r="F718" s="492" t="s">
        <v>923</v>
      </c>
      <c r="G718" s="516"/>
      <c r="H718" s="516"/>
      <c r="I718" s="598"/>
      <c r="J718" s="599"/>
      <c r="K718" s="600"/>
      <c r="L718" s="490"/>
      <c r="M718" s="490"/>
      <c r="N718" s="490"/>
      <c r="O718" s="521"/>
      <c r="P718" s="521"/>
      <c r="Q718" s="522"/>
    </row>
    <row r="719" spans="1:17" s="210" customFormat="1" ht="25.5" customHeight="1" x14ac:dyDescent="0.2">
      <c r="A719" s="601" t="s">
        <v>688</v>
      </c>
      <c r="B719" s="601"/>
      <c r="C719" s="601"/>
      <c r="D719" s="601"/>
      <c r="E719" s="601"/>
      <c r="F719" s="323">
        <v>6240</v>
      </c>
      <c r="G719" s="557"/>
      <c r="H719" s="558"/>
      <c r="I719" s="640"/>
      <c r="J719" s="641"/>
      <c r="K719" s="641"/>
      <c r="L719" s="641"/>
      <c r="M719" s="641"/>
      <c r="N719" s="641"/>
      <c r="O719" s="641"/>
      <c r="P719" s="641"/>
      <c r="Q719" s="642"/>
    </row>
    <row r="720" spans="1:17" ht="25.5" customHeight="1" x14ac:dyDescent="0.2">
      <c r="A720" s="443" t="s">
        <v>689</v>
      </c>
      <c r="B720" s="444"/>
      <c r="C720" s="444"/>
      <c r="D720" s="444"/>
      <c r="E720" s="445"/>
      <c r="F720" s="322">
        <v>7206</v>
      </c>
      <c r="G720" s="644"/>
      <c r="H720" s="645"/>
      <c r="I720" s="629"/>
      <c r="J720" s="630"/>
      <c r="K720" s="630"/>
      <c r="L720" s="630"/>
      <c r="M720" s="630"/>
      <c r="N720" s="630"/>
      <c r="O720" s="630"/>
      <c r="P720" s="630"/>
      <c r="Q720" s="631"/>
    </row>
    <row r="721" spans="1:17" ht="25.5" customHeight="1" x14ac:dyDescent="0.2">
      <c r="A721" s="649" t="s">
        <v>820</v>
      </c>
      <c r="B721" s="650"/>
      <c r="C721" s="650"/>
      <c r="D721" s="650"/>
      <c r="E721" s="651"/>
      <c r="F721" s="323">
        <v>7207</v>
      </c>
      <c r="G721" s="557"/>
      <c r="H721" s="558"/>
      <c r="I721" s="646"/>
      <c r="J721" s="647"/>
      <c r="K721" s="647"/>
      <c r="L721" s="647"/>
      <c r="M721" s="647"/>
      <c r="N721" s="647"/>
      <c r="O721" s="647"/>
      <c r="P721" s="647"/>
      <c r="Q721" s="648"/>
    </row>
    <row r="722" spans="1:17" ht="25.5" customHeight="1" x14ac:dyDescent="0.2">
      <c r="A722" s="494" t="s">
        <v>821</v>
      </c>
      <c r="B722" s="494"/>
      <c r="C722" s="494"/>
      <c r="D722" s="494"/>
      <c r="E722" s="494"/>
      <c r="F722" s="494"/>
      <c r="G722" s="494"/>
      <c r="H722" s="494"/>
      <c r="I722" s="494"/>
      <c r="J722" s="494"/>
      <c r="K722" s="494"/>
      <c r="L722" s="494"/>
      <c r="M722" s="494"/>
      <c r="N722" s="494"/>
      <c r="O722" s="494"/>
      <c r="P722" s="494"/>
      <c r="Q722" s="495"/>
    </row>
    <row r="723" spans="1:17" ht="25.5" customHeight="1" x14ac:dyDescent="0.2">
      <c r="A723" s="513"/>
      <c r="B723" s="514"/>
      <c r="C723" s="514"/>
      <c r="D723" s="514"/>
      <c r="E723" s="515"/>
      <c r="F723" s="492" t="s">
        <v>923</v>
      </c>
      <c r="G723" s="516"/>
      <c r="H723" s="516"/>
      <c r="I723" s="598"/>
      <c r="J723" s="599"/>
      <c r="K723" s="599"/>
      <c r="L723" s="518" t="s">
        <v>925</v>
      </c>
      <c r="M723" s="519"/>
      <c r="N723" s="520"/>
      <c r="O723" s="643"/>
      <c r="P723" s="521"/>
      <c r="Q723" s="522"/>
    </row>
    <row r="724" spans="1:17" ht="25.5" customHeight="1" x14ac:dyDescent="0.2">
      <c r="A724" s="443" t="s">
        <v>822</v>
      </c>
      <c r="B724" s="444"/>
      <c r="C724" s="444"/>
      <c r="D724" s="444"/>
      <c r="E724" s="445"/>
      <c r="F724" s="323">
        <v>6250</v>
      </c>
      <c r="G724" s="557"/>
      <c r="H724" s="558"/>
      <c r="I724" s="640"/>
      <c r="J724" s="641"/>
      <c r="K724" s="641"/>
      <c r="L724" s="641"/>
      <c r="M724" s="641"/>
      <c r="N724" s="641"/>
      <c r="O724" s="641"/>
      <c r="P724" s="641"/>
      <c r="Q724" s="642"/>
    </row>
    <row r="725" spans="1:17" ht="25.5" customHeight="1" x14ac:dyDescent="0.2">
      <c r="A725" s="207"/>
      <c r="B725" s="449" t="s">
        <v>823</v>
      </c>
      <c r="C725" s="449"/>
      <c r="D725" s="449"/>
      <c r="E725" s="449"/>
      <c r="F725" s="632"/>
      <c r="G725" s="633"/>
      <c r="H725" s="633"/>
      <c r="I725" s="633"/>
      <c r="J725" s="633"/>
      <c r="K725" s="634"/>
      <c r="L725" s="325">
        <v>6254</v>
      </c>
      <c r="M725" s="619"/>
      <c r="N725" s="620"/>
      <c r="O725" s="635"/>
      <c r="P725" s="636"/>
      <c r="Q725" s="637"/>
    </row>
    <row r="726" spans="1:17" ht="25.5" customHeight="1" x14ac:dyDescent="0.2">
      <c r="A726" s="443" t="s">
        <v>824</v>
      </c>
      <c r="B726" s="444"/>
      <c r="C726" s="444"/>
      <c r="D726" s="444"/>
      <c r="E726" s="445"/>
      <c r="F726" s="323">
        <v>6256</v>
      </c>
      <c r="G726" s="557"/>
      <c r="H726" s="558"/>
      <c r="I726" s="629"/>
      <c r="J726" s="630"/>
      <c r="K726" s="630"/>
      <c r="L726" s="630"/>
      <c r="M726" s="630"/>
      <c r="N726" s="630"/>
      <c r="O726" s="630"/>
      <c r="P726" s="630"/>
      <c r="Q726" s="631"/>
    </row>
    <row r="727" spans="1:17" ht="25.5" customHeight="1" x14ac:dyDescent="0.2">
      <c r="A727" s="207"/>
      <c r="B727" s="449" t="s">
        <v>825</v>
      </c>
      <c r="C727" s="449"/>
      <c r="D727" s="449"/>
      <c r="E727" s="449"/>
      <c r="F727" s="632"/>
      <c r="G727" s="633"/>
      <c r="H727" s="633"/>
      <c r="I727" s="633"/>
      <c r="J727" s="633"/>
      <c r="K727" s="634"/>
      <c r="L727" s="325">
        <v>6258</v>
      </c>
      <c r="M727" s="638">
        <f>Code_4505</f>
        <v>0</v>
      </c>
      <c r="N727" s="639"/>
      <c r="O727" s="635"/>
      <c r="P727" s="636"/>
      <c r="Q727" s="637"/>
    </row>
    <row r="728" spans="1:17" ht="25.5" customHeight="1" x14ac:dyDescent="0.2">
      <c r="A728" s="443" t="s">
        <v>826</v>
      </c>
      <c r="B728" s="444"/>
      <c r="C728" s="444"/>
      <c r="D728" s="444"/>
      <c r="E728" s="445"/>
      <c r="F728" s="323">
        <v>6260</v>
      </c>
      <c r="G728" s="557"/>
      <c r="H728" s="558"/>
      <c r="I728" s="629"/>
      <c r="J728" s="630"/>
      <c r="K728" s="630"/>
      <c r="L728" s="630"/>
      <c r="M728" s="630"/>
      <c r="N728" s="630"/>
      <c r="O728" s="630"/>
      <c r="P728" s="630"/>
      <c r="Q728" s="631"/>
    </row>
    <row r="729" spans="1:17" ht="25.5" customHeight="1" x14ac:dyDescent="0.2">
      <c r="A729" s="207"/>
      <c r="B729" s="449" t="s">
        <v>827</v>
      </c>
      <c r="C729" s="449"/>
      <c r="D729" s="449"/>
      <c r="E729" s="449"/>
      <c r="F729" s="632"/>
      <c r="G729" s="633"/>
      <c r="H729" s="633"/>
      <c r="I729" s="633"/>
      <c r="J729" s="633"/>
      <c r="K729" s="634"/>
      <c r="L729" s="325">
        <v>6264</v>
      </c>
      <c r="M729" s="619"/>
      <c r="N729" s="620"/>
      <c r="O729" s="635"/>
      <c r="P729" s="636"/>
      <c r="Q729" s="637"/>
    </row>
    <row r="730" spans="1:17" ht="25.5" customHeight="1" x14ac:dyDescent="0.2">
      <c r="A730" s="443" t="s">
        <v>828</v>
      </c>
      <c r="B730" s="444"/>
      <c r="C730" s="444"/>
      <c r="D730" s="444"/>
      <c r="E730" s="445"/>
      <c r="F730" s="323">
        <v>6270</v>
      </c>
      <c r="G730" s="557"/>
      <c r="H730" s="558"/>
      <c r="I730" s="629"/>
      <c r="J730" s="630"/>
      <c r="K730" s="630"/>
      <c r="L730" s="630"/>
      <c r="M730" s="630"/>
      <c r="N730" s="630"/>
      <c r="O730" s="630"/>
      <c r="P730" s="630"/>
      <c r="Q730" s="631"/>
    </row>
    <row r="731" spans="1:17" ht="25.5" customHeight="1" x14ac:dyDescent="0.2">
      <c r="A731" s="207"/>
      <c r="B731" s="449" t="s">
        <v>829</v>
      </c>
      <c r="C731" s="449"/>
      <c r="D731" s="449"/>
      <c r="E731" s="450"/>
      <c r="F731" s="615"/>
      <c r="G731" s="615"/>
      <c r="H731" s="615"/>
      <c r="I731" s="615"/>
      <c r="J731" s="615"/>
      <c r="K731" s="616"/>
      <c r="L731" s="325">
        <v>6271</v>
      </c>
      <c r="M731" s="619"/>
      <c r="N731" s="620"/>
      <c r="O731" s="623"/>
      <c r="P731" s="624"/>
      <c r="Q731" s="625"/>
    </row>
    <row r="732" spans="1:17" ht="25.5" customHeight="1" x14ac:dyDescent="0.2">
      <c r="A732" s="207"/>
      <c r="B732" s="449" t="s">
        <v>830</v>
      </c>
      <c r="C732" s="449"/>
      <c r="D732" s="449"/>
      <c r="E732" s="450"/>
      <c r="F732" s="615"/>
      <c r="G732" s="615"/>
      <c r="H732" s="615"/>
      <c r="I732" s="615"/>
      <c r="J732" s="615"/>
      <c r="K732" s="616"/>
      <c r="L732" s="325">
        <v>6272</v>
      </c>
      <c r="M732" s="621"/>
      <c r="N732" s="622"/>
      <c r="O732" s="623"/>
      <c r="P732" s="624"/>
      <c r="Q732" s="625"/>
    </row>
    <row r="733" spans="1:17" ht="25.5" customHeight="1" x14ac:dyDescent="0.2">
      <c r="A733" s="207"/>
      <c r="B733" s="449" t="s">
        <v>831</v>
      </c>
      <c r="C733" s="449"/>
      <c r="D733" s="449"/>
      <c r="E733" s="450"/>
      <c r="F733" s="615"/>
      <c r="G733" s="615"/>
      <c r="H733" s="615"/>
      <c r="I733" s="615"/>
      <c r="J733" s="615"/>
      <c r="K733" s="616"/>
      <c r="L733" s="325">
        <v>6273</v>
      </c>
      <c r="M733" s="621"/>
      <c r="N733" s="622"/>
      <c r="O733" s="623"/>
      <c r="P733" s="624"/>
      <c r="Q733" s="625"/>
    </row>
    <row r="734" spans="1:17" ht="25.5" customHeight="1" x14ac:dyDescent="0.2">
      <c r="A734" s="207"/>
      <c r="B734" s="449" t="s">
        <v>700</v>
      </c>
      <c r="C734" s="449"/>
      <c r="D734" s="449"/>
      <c r="E734" s="450"/>
      <c r="F734" s="615"/>
      <c r="G734" s="615"/>
      <c r="H734" s="615"/>
      <c r="I734" s="615"/>
      <c r="J734" s="615"/>
      <c r="K734" s="616"/>
      <c r="L734" s="325">
        <v>7208</v>
      </c>
      <c r="M734" s="621"/>
      <c r="N734" s="622"/>
      <c r="O734" s="623"/>
      <c r="P734" s="624"/>
      <c r="Q734" s="625"/>
    </row>
    <row r="735" spans="1:17" ht="25.5" customHeight="1" x14ac:dyDescent="0.2">
      <c r="A735" s="207"/>
      <c r="B735" s="449" t="s">
        <v>701</v>
      </c>
      <c r="C735" s="449"/>
      <c r="D735" s="449"/>
      <c r="E735" s="450"/>
      <c r="F735" s="615"/>
      <c r="G735" s="615"/>
      <c r="H735" s="615"/>
      <c r="I735" s="615"/>
      <c r="J735" s="615"/>
      <c r="K735" s="616"/>
      <c r="L735" s="325">
        <v>7209</v>
      </c>
      <c r="M735" s="621"/>
      <c r="N735" s="622"/>
      <c r="O735" s="623"/>
      <c r="P735" s="624"/>
      <c r="Q735" s="625"/>
    </row>
    <row r="736" spans="1:17" ht="25.5" customHeight="1" x14ac:dyDescent="0.2">
      <c r="A736" s="207"/>
      <c r="B736" s="611" t="s">
        <v>702</v>
      </c>
      <c r="C736" s="611"/>
      <c r="D736" s="611"/>
      <c r="E736" s="612"/>
      <c r="F736" s="615"/>
      <c r="G736" s="615"/>
      <c r="H736" s="615"/>
      <c r="I736" s="615"/>
      <c r="J736" s="615"/>
      <c r="K736" s="616"/>
      <c r="L736" s="325">
        <v>6275</v>
      </c>
      <c r="M736" s="621"/>
      <c r="N736" s="622"/>
      <c r="O736" s="623"/>
      <c r="P736" s="624"/>
      <c r="Q736" s="625"/>
    </row>
    <row r="737" spans="1:18" ht="25.5" customHeight="1" x14ac:dyDescent="0.2">
      <c r="A737" s="208"/>
      <c r="B737" s="444" t="s">
        <v>703</v>
      </c>
      <c r="C737" s="444"/>
      <c r="D737" s="444"/>
      <c r="E737" s="445"/>
      <c r="F737" s="617"/>
      <c r="G737" s="617"/>
      <c r="H737" s="617"/>
      <c r="I737" s="617"/>
      <c r="J737" s="617"/>
      <c r="K737" s="618"/>
      <c r="L737" s="326">
        <v>6274</v>
      </c>
      <c r="M737" s="613">
        <f>SUM(M731:N736)</f>
        <v>0</v>
      </c>
      <c r="N737" s="614"/>
      <c r="O737" s="626"/>
      <c r="P737" s="627"/>
      <c r="Q737" s="628"/>
    </row>
    <row r="738" spans="1:18" ht="25.5" customHeight="1" x14ac:dyDescent="0.2">
      <c r="A738" s="493" t="s">
        <v>704</v>
      </c>
      <c r="B738" s="494"/>
      <c r="C738" s="494"/>
      <c r="D738" s="494"/>
      <c r="E738" s="494"/>
      <c r="F738" s="494"/>
      <c r="G738" s="494"/>
      <c r="H738" s="494"/>
      <c r="I738" s="494"/>
      <c r="J738" s="494"/>
      <c r="K738" s="494"/>
      <c r="L738" s="494"/>
      <c r="M738" s="494"/>
      <c r="N738" s="494"/>
      <c r="O738" s="494"/>
      <c r="P738" s="494"/>
      <c r="Q738" s="495"/>
    </row>
    <row r="739" spans="1:18" ht="25.5" customHeight="1" x14ac:dyDescent="0.2">
      <c r="A739" s="513"/>
      <c r="B739" s="514"/>
      <c r="C739" s="514"/>
      <c r="D739" s="514"/>
      <c r="E739" s="515"/>
      <c r="F739" s="492" t="s">
        <v>923</v>
      </c>
      <c r="G739" s="516"/>
      <c r="H739" s="516"/>
      <c r="I739" s="598"/>
      <c r="J739" s="599"/>
      <c r="K739" s="600"/>
      <c r="L739" s="490"/>
      <c r="M739" s="490"/>
      <c r="N739" s="490"/>
      <c r="O739" s="521"/>
      <c r="P739" s="521"/>
      <c r="Q739" s="522"/>
    </row>
    <row r="740" spans="1:18" ht="25.5" customHeight="1" x14ac:dyDescent="0.2">
      <c r="A740" s="601" t="s">
        <v>705</v>
      </c>
      <c r="B740" s="601"/>
      <c r="C740" s="601"/>
      <c r="D740" s="601"/>
      <c r="E740" s="601"/>
      <c r="F740" s="323">
        <v>6280</v>
      </c>
      <c r="G740" s="557"/>
      <c r="H740" s="558"/>
      <c r="I740" s="602"/>
      <c r="J740" s="603"/>
      <c r="K740" s="603"/>
      <c r="L740" s="603"/>
      <c r="M740" s="603"/>
      <c r="N740" s="603"/>
      <c r="O740" s="603"/>
      <c r="P740" s="603"/>
      <c r="Q740" s="604"/>
    </row>
    <row r="741" spans="1:18" ht="25.5" customHeight="1" x14ac:dyDescent="0.2">
      <c r="A741" s="601" t="s">
        <v>706</v>
      </c>
      <c r="B741" s="601"/>
      <c r="C741" s="601"/>
      <c r="D741" s="601"/>
      <c r="E741" s="601"/>
      <c r="F741" s="323">
        <v>6290</v>
      </c>
      <c r="G741" s="557"/>
      <c r="H741" s="558"/>
      <c r="I741" s="605"/>
      <c r="J741" s="606"/>
      <c r="K741" s="606"/>
      <c r="L741" s="606"/>
      <c r="M741" s="606"/>
      <c r="N741" s="606"/>
      <c r="O741" s="606"/>
      <c r="P741" s="606"/>
      <c r="Q741" s="607"/>
    </row>
    <row r="742" spans="1:18" ht="25.5" customHeight="1" x14ac:dyDescent="0.2">
      <c r="A742" s="601" t="s">
        <v>707</v>
      </c>
      <c r="B742" s="601"/>
      <c r="C742" s="601"/>
      <c r="D742" s="601"/>
      <c r="E742" s="601"/>
      <c r="F742" s="323">
        <v>6300</v>
      </c>
      <c r="G742" s="557"/>
      <c r="H742" s="558"/>
      <c r="I742" s="605"/>
      <c r="J742" s="606"/>
      <c r="K742" s="606"/>
      <c r="L742" s="606"/>
      <c r="M742" s="606"/>
      <c r="N742" s="606"/>
      <c r="O742" s="606"/>
      <c r="P742" s="606"/>
      <c r="Q742" s="607"/>
    </row>
    <row r="743" spans="1:18" ht="25.5" customHeight="1" x14ac:dyDescent="0.2">
      <c r="A743" s="601" t="s">
        <v>708</v>
      </c>
      <c r="B743" s="601"/>
      <c r="C743" s="601"/>
      <c r="D743" s="601"/>
      <c r="E743" s="601"/>
      <c r="F743" s="323">
        <v>6310</v>
      </c>
      <c r="G743" s="557"/>
      <c r="H743" s="558"/>
      <c r="I743" s="605"/>
      <c r="J743" s="606"/>
      <c r="K743" s="606"/>
      <c r="L743" s="606"/>
      <c r="M743" s="606"/>
      <c r="N743" s="606"/>
      <c r="O743" s="606"/>
      <c r="P743" s="606"/>
      <c r="Q743" s="607"/>
    </row>
    <row r="744" spans="1:18" ht="25.5" customHeight="1" x14ac:dyDescent="0.2">
      <c r="A744" s="601" t="s">
        <v>709</v>
      </c>
      <c r="B744" s="601"/>
      <c r="C744" s="601"/>
      <c r="D744" s="601"/>
      <c r="E744" s="601"/>
      <c r="F744" s="323">
        <v>6320</v>
      </c>
      <c r="G744" s="557"/>
      <c r="H744" s="558"/>
      <c r="I744" s="608"/>
      <c r="J744" s="609"/>
      <c r="K744" s="609"/>
      <c r="L744" s="609"/>
      <c r="M744" s="609"/>
      <c r="N744" s="609"/>
      <c r="O744" s="609"/>
      <c r="P744" s="609"/>
      <c r="Q744" s="610"/>
    </row>
    <row r="745" spans="1:18" ht="25.5" customHeight="1" x14ac:dyDescent="0.2">
      <c r="A745" s="493" t="s">
        <v>710</v>
      </c>
      <c r="B745" s="494"/>
      <c r="C745" s="494"/>
      <c r="D745" s="494"/>
      <c r="E745" s="494"/>
      <c r="F745" s="494"/>
      <c r="G745" s="494"/>
      <c r="H745" s="494"/>
      <c r="I745" s="494"/>
      <c r="J745" s="494"/>
      <c r="K745" s="494"/>
      <c r="L745" s="494"/>
      <c r="M745" s="494"/>
      <c r="N745" s="494"/>
      <c r="O745" s="494"/>
      <c r="P745" s="494"/>
      <c r="Q745" s="494"/>
    </row>
    <row r="746" spans="1:18" ht="25.5" customHeight="1" x14ac:dyDescent="0.2">
      <c r="A746" s="513"/>
      <c r="B746" s="514"/>
      <c r="C746" s="514"/>
      <c r="D746" s="514"/>
      <c r="E746" s="515"/>
      <c r="F746" s="492" t="s">
        <v>923</v>
      </c>
      <c r="G746" s="516"/>
      <c r="H746" s="516"/>
      <c r="I746" s="598"/>
      <c r="J746" s="599"/>
      <c r="K746" s="600"/>
      <c r="L746" s="490"/>
      <c r="M746" s="490"/>
      <c r="N746" s="490"/>
      <c r="O746" s="521"/>
      <c r="P746" s="521"/>
      <c r="Q746" s="521"/>
    </row>
    <row r="747" spans="1:18" ht="25.5" customHeight="1" x14ac:dyDescent="0.2">
      <c r="A747" s="443" t="s">
        <v>711</v>
      </c>
      <c r="B747" s="444"/>
      <c r="C747" s="444"/>
      <c r="D747" s="444"/>
      <c r="E747" s="445"/>
      <c r="F747" s="326">
        <v>7210</v>
      </c>
      <c r="G747" s="557"/>
      <c r="H747" s="558"/>
      <c r="I747" s="595"/>
      <c r="J747" s="596"/>
      <c r="K747" s="596"/>
      <c r="L747" s="596"/>
      <c r="M747" s="596"/>
      <c r="N747" s="596"/>
      <c r="O747" s="596"/>
      <c r="P747" s="596"/>
      <c r="Q747" s="597"/>
    </row>
    <row r="748" spans="1:18" ht="25.5" customHeight="1" x14ac:dyDescent="0.25">
      <c r="A748" s="14" t="str">
        <f>$A$33</f>
        <v xml:space="preserve"> </v>
      </c>
      <c r="L748" s="82"/>
      <c r="P748" s="343"/>
    </row>
    <row r="749" spans="1:18" ht="25.5" customHeight="1" x14ac:dyDescent="0.2">
      <c r="A749" s="1037" t="s">
        <v>712</v>
      </c>
      <c r="B749" s="1037"/>
      <c r="C749" s="1037"/>
      <c r="D749" s="1037"/>
      <c r="E749" s="1037"/>
      <c r="F749" s="1037"/>
      <c r="G749" s="1037"/>
      <c r="H749" s="1037"/>
      <c r="I749" s="1037"/>
      <c r="J749" s="1037"/>
      <c r="K749" s="1037"/>
      <c r="L749" s="1037"/>
      <c r="M749" s="1037"/>
    </row>
    <row r="750" spans="1:18" ht="25.5" customHeight="1" x14ac:dyDescent="0.2">
      <c r="A750" s="684" t="s">
        <v>1389</v>
      </c>
      <c r="B750" s="684"/>
      <c r="C750" s="684"/>
      <c r="D750" s="684"/>
      <c r="E750" s="684"/>
      <c r="F750" s="684"/>
      <c r="G750" s="684"/>
      <c r="H750" s="684"/>
      <c r="I750" s="684"/>
      <c r="J750" s="684"/>
      <c r="K750" s="684"/>
      <c r="L750" s="689" t="s">
        <v>37562</v>
      </c>
      <c r="M750" s="690"/>
      <c r="N750" s="1047" t="str">
        <f>IF($D$5&gt;=200,"This section is REQUIRED for Pyschiatric and Specialty hospitals.","")</f>
        <v/>
      </c>
      <c r="O750" s="1047"/>
      <c r="P750" s="1047"/>
      <c r="Q750" s="1047"/>
      <c r="R750" s="1047"/>
    </row>
    <row r="751" spans="1:18" ht="25.5" customHeight="1" x14ac:dyDescent="0.2">
      <c r="A751" s="1038">
        <v>7594</v>
      </c>
      <c r="B751" s="1039" t="s">
        <v>37565</v>
      </c>
      <c r="C751" s="1040"/>
      <c r="D751" s="1040"/>
      <c r="E751" s="1040"/>
      <c r="F751" s="1040"/>
      <c r="G751" s="1040"/>
      <c r="H751" s="1040"/>
      <c r="I751" s="1040"/>
      <c r="J751" s="1040"/>
      <c r="K751" s="1040"/>
      <c r="L751" s="31" t="s">
        <v>91</v>
      </c>
      <c r="M751" s="31" t="s">
        <v>92</v>
      </c>
      <c r="N751" s="1048"/>
      <c r="O751" s="1048"/>
      <c r="P751" s="1048"/>
      <c r="Q751" s="1048"/>
      <c r="R751" s="1048"/>
    </row>
    <row r="752" spans="1:18" ht="25.5" customHeight="1" x14ac:dyDescent="0.2">
      <c r="A752" s="918"/>
      <c r="B752" s="1040"/>
      <c r="C752" s="1040"/>
      <c r="D752" s="1040"/>
      <c r="E752" s="1040"/>
      <c r="F752" s="1040"/>
      <c r="G752" s="1040"/>
      <c r="H752" s="1040"/>
      <c r="I752" s="1040"/>
      <c r="J752" s="1040"/>
      <c r="K752" s="1040"/>
      <c r="L752" s="371"/>
      <c r="M752" s="371"/>
      <c r="N752" s="536" t="str">
        <f>IF(COUNTBLANK(L752:M752)=2,"Please enter response",IF(COUNTBLANK(L752:M752)&lt;&gt;1,"Please VERIFY response",""))</f>
        <v>Please enter response</v>
      </c>
      <c r="O752" s="537"/>
      <c r="P752" s="537"/>
      <c r="Q752" s="537"/>
      <c r="R752" s="538"/>
    </row>
    <row r="753" spans="1:26" ht="25.5" customHeight="1" x14ac:dyDescent="0.2">
      <c r="A753" s="41">
        <v>7595</v>
      </c>
      <c r="B753" s="486" t="s">
        <v>713</v>
      </c>
      <c r="C753" s="486"/>
      <c r="D753" s="486"/>
      <c r="E753" s="486"/>
      <c r="F753" s="486"/>
      <c r="G753" s="486"/>
      <c r="H753" s="486"/>
      <c r="I753" s="486"/>
      <c r="J753" s="486"/>
      <c r="K753" s="486"/>
      <c r="L753" s="1035"/>
      <c r="M753" s="1035"/>
      <c r="N753" s="572" t="str">
        <f>IF(NOT(ISBLANK(L752)), "Please click here to go to the Capital Expenditure Project Specific Tab to supply information on each project.","")</f>
        <v/>
      </c>
      <c r="O753" s="573"/>
      <c r="P753" s="573"/>
      <c r="Q753" s="573"/>
      <c r="R753" s="573"/>
    </row>
    <row r="754" spans="1:26" ht="25.5" customHeight="1" x14ac:dyDescent="0.2">
      <c r="A754" s="41">
        <v>7596</v>
      </c>
      <c r="B754" s="1036" t="s">
        <v>714</v>
      </c>
      <c r="C754" s="1036"/>
      <c r="D754" s="1036"/>
      <c r="E754" s="1036"/>
      <c r="F754" s="1036"/>
      <c r="G754" s="1036"/>
      <c r="H754" s="1036"/>
      <c r="I754" s="1036"/>
      <c r="J754" s="1036"/>
      <c r="K754" s="1036"/>
      <c r="L754" s="1041"/>
      <c r="M754" s="1041"/>
      <c r="N754" s="572"/>
      <c r="O754" s="573"/>
      <c r="P754" s="573"/>
      <c r="Q754" s="573"/>
      <c r="R754" s="573"/>
    </row>
    <row r="755" spans="1:26" ht="25.5" customHeight="1" x14ac:dyDescent="0.2">
      <c r="A755" s="1042" t="str">
        <f>IF('Capital Expend Project Specific'!P1&lt;&gt;'2025 HAR'!L754,CONCATENATE("The total project amounts listed on the 'Capital Expend Project Specific' tab do not equal account 7596."," The amount reported in 7596 is: $ ",L754,", the total amount reported in the Project Specific Tab is: $ ",Z755),"")</f>
        <v/>
      </c>
      <c r="B755" s="1043"/>
      <c r="C755" s="1043"/>
      <c r="D755" s="1043"/>
      <c r="E755" s="1043"/>
      <c r="F755" s="1043"/>
      <c r="G755" s="1043"/>
      <c r="H755" s="1043"/>
      <c r="I755" s="1043"/>
      <c r="J755" s="1043"/>
      <c r="K755" s="1043"/>
      <c r="L755" s="1043"/>
      <c r="M755" s="1043"/>
      <c r="N755" s="573" t="str">
        <f>IF(AND(ISBLANK(Cap_Expend_Name),NOT(ISBLANK(Code_7594))),"The Capital Expenditure Contact information has NOT been provided.  Click here to go to Capital Expenditure Contact Section to fill in this information now.","")</f>
        <v/>
      </c>
      <c r="O755" s="580"/>
      <c r="P755" s="580"/>
      <c r="Q755" s="580"/>
      <c r="R755" s="580"/>
      <c r="S755" s="580"/>
      <c r="T755" s="580"/>
      <c r="U755" s="580"/>
      <c r="V755" s="580"/>
      <c r="Z755" s="221">
        <f>SUM('Capital Expend Project Specific'!E11,'Capital Expend Project Specific'!E54,'Capital Expend Project Specific'!E97,'Capital Expend Project Specific'!E140,'Capital Expend Project Specific'!E183,'Capital Expend Project Specific'!E226,'Capital Expend Project Specific'!E269,'Capital Expend Project Specific'!E312,'Capital Expend Project Specific'!E355,'Capital Expend Project Specific'!E398)</f>
        <v>0</v>
      </c>
    </row>
    <row r="756" spans="1:26" ht="25.5" customHeight="1" x14ac:dyDescent="0.2">
      <c r="A756" s="1037" t="s">
        <v>715</v>
      </c>
      <c r="B756" s="1037"/>
      <c r="C756" s="1037"/>
      <c r="D756" s="1037"/>
      <c r="E756" s="1037"/>
      <c r="F756" s="1037"/>
      <c r="G756" s="1037"/>
      <c r="H756" s="1037"/>
      <c r="I756" s="1037"/>
      <c r="J756" s="1037"/>
      <c r="K756" s="1037"/>
      <c r="L756" s="1037"/>
      <c r="M756" s="1037"/>
      <c r="N756" s="1037"/>
      <c r="O756" s="1037"/>
      <c r="P756" s="1037"/>
      <c r="Q756" s="1037"/>
    </row>
    <row r="757" spans="1:26" ht="25.5" customHeight="1" x14ac:dyDescent="0.2">
      <c r="A757" s="1037"/>
      <c r="B757" s="1037"/>
      <c r="C757" s="1037"/>
      <c r="D757" s="1037"/>
      <c r="E757" s="1037"/>
      <c r="F757" s="1037"/>
      <c r="G757" s="1037"/>
      <c r="H757" s="1037"/>
      <c r="I757" s="1037"/>
      <c r="J757" s="1037"/>
      <c r="K757" s="1037"/>
      <c r="L757" s="1037"/>
      <c r="M757" s="1037"/>
      <c r="N757" s="1037"/>
      <c r="O757" s="1037"/>
      <c r="P757" s="1037"/>
      <c r="Q757" s="1037"/>
    </row>
    <row r="758" spans="1:26" ht="25.5" customHeight="1" x14ac:dyDescent="0.2">
      <c r="A758" s="684" t="s">
        <v>1390</v>
      </c>
      <c r="B758" s="684"/>
      <c r="C758" s="684"/>
      <c r="D758" s="684"/>
      <c r="E758" s="684"/>
      <c r="F758" s="684"/>
      <c r="G758" s="684"/>
      <c r="H758" s="684"/>
      <c r="I758" s="684"/>
      <c r="J758" s="684"/>
      <c r="K758" s="684"/>
      <c r="L758" s="684"/>
      <c r="M758" s="684"/>
      <c r="N758" s="684"/>
      <c r="O758" s="684"/>
      <c r="P758" s="689" t="s">
        <v>37562</v>
      </c>
      <c r="Q758" s="690"/>
      <c r="R758" s="571" t="str">
        <f>IF($D$5&gt;=200,"This section is REQUIRED for Pyschiatric and Specialty hospitals.","")</f>
        <v/>
      </c>
      <c r="S758" s="571"/>
      <c r="T758" s="571"/>
      <c r="U758" s="571"/>
      <c r="V758" s="571"/>
    </row>
    <row r="759" spans="1:26" ht="25.5" customHeight="1" x14ac:dyDescent="0.2">
      <c r="A759" s="64"/>
      <c r="B759" s="64"/>
      <c r="C759" s="64"/>
      <c r="D759" s="64"/>
      <c r="E759" s="64"/>
      <c r="F759" s="64"/>
      <c r="G759" s="1045" t="s">
        <v>716</v>
      </c>
      <c r="H759" s="1046"/>
      <c r="I759" s="64"/>
      <c r="J759" s="490" t="s">
        <v>717</v>
      </c>
      <c r="K759" s="1044"/>
      <c r="L759" s="64"/>
      <c r="M759" s="490" t="s">
        <v>718</v>
      </c>
      <c r="N759" s="490"/>
      <c r="O759" s="64"/>
      <c r="P759" s="490" t="s">
        <v>719</v>
      </c>
      <c r="Q759" s="1044"/>
    </row>
    <row r="760" spans="1:26" ht="25.5" customHeight="1" x14ac:dyDescent="0.2">
      <c r="A760" s="1053" t="s">
        <v>720</v>
      </c>
      <c r="B760" s="674"/>
      <c r="C760" s="674"/>
      <c r="D760" s="674"/>
      <c r="E760" s="496"/>
      <c r="F760" s="319">
        <v>7597</v>
      </c>
      <c r="G760" s="1054">
        <f>SUM(G761:H773)</f>
        <v>0</v>
      </c>
      <c r="H760" s="1055"/>
      <c r="I760" s="319">
        <v>7620</v>
      </c>
      <c r="J760" s="1054">
        <f>SUM(J761:K773)</f>
        <v>0</v>
      </c>
      <c r="K760" s="1056"/>
      <c r="L760" s="319">
        <v>7643</v>
      </c>
      <c r="M760" s="1054">
        <f>SUM(M761:N773)</f>
        <v>0</v>
      </c>
      <c r="N760" s="1055"/>
      <c r="O760" s="319">
        <v>7666</v>
      </c>
      <c r="P760" s="1054">
        <f>SUM(P761:Q773)</f>
        <v>0</v>
      </c>
      <c r="Q760" s="1056"/>
    </row>
    <row r="761" spans="1:26" ht="25.5" customHeight="1" x14ac:dyDescent="0.2">
      <c r="A761" s="181"/>
      <c r="B761" s="1057" t="s">
        <v>721</v>
      </c>
      <c r="C761" s="1057"/>
      <c r="D761" s="1057"/>
      <c r="E761" s="807"/>
      <c r="F761" s="319">
        <v>7598</v>
      </c>
      <c r="G761" s="1049"/>
      <c r="H761" s="1050"/>
      <c r="I761" s="319">
        <v>7621</v>
      </c>
      <c r="J761" s="1049"/>
      <c r="K761" s="1058"/>
      <c r="L761" s="319">
        <v>7644</v>
      </c>
      <c r="M761" s="1049"/>
      <c r="N761" s="1050"/>
      <c r="O761" s="319">
        <v>7667</v>
      </c>
      <c r="P761" s="1051">
        <f t="shared" ref="P761:P772" si="3">G761+J761+M761</f>
        <v>0</v>
      </c>
      <c r="Q761" s="1052"/>
    </row>
    <row r="762" spans="1:26" ht="25.5" customHeight="1" x14ac:dyDescent="0.2">
      <c r="A762" s="182"/>
      <c r="B762" s="575" t="s">
        <v>722</v>
      </c>
      <c r="C762" s="575"/>
      <c r="D762" s="575"/>
      <c r="E762" s="704"/>
      <c r="F762" s="319">
        <v>7599</v>
      </c>
      <c r="G762" s="1049"/>
      <c r="H762" s="1050"/>
      <c r="I762" s="319">
        <v>7622</v>
      </c>
      <c r="J762" s="1049"/>
      <c r="K762" s="1058"/>
      <c r="L762" s="319">
        <v>7645</v>
      </c>
      <c r="M762" s="1049"/>
      <c r="N762" s="1050"/>
      <c r="O762" s="319">
        <v>7668</v>
      </c>
      <c r="P762" s="1051">
        <f t="shared" si="3"/>
        <v>0</v>
      </c>
      <c r="Q762" s="1052"/>
    </row>
    <row r="763" spans="1:26" ht="25.5" customHeight="1" x14ac:dyDescent="0.2">
      <c r="A763" s="182"/>
      <c r="B763" s="575" t="s">
        <v>723</v>
      </c>
      <c r="C763" s="575"/>
      <c r="D763" s="575"/>
      <c r="E763" s="704"/>
      <c r="F763" s="319">
        <v>7600</v>
      </c>
      <c r="G763" s="1049"/>
      <c r="H763" s="1050"/>
      <c r="I763" s="319">
        <v>7623</v>
      </c>
      <c r="J763" s="1049"/>
      <c r="K763" s="1058"/>
      <c r="L763" s="319">
        <v>7646</v>
      </c>
      <c r="M763" s="1049"/>
      <c r="N763" s="1050"/>
      <c r="O763" s="319">
        <v>7669</v>
      </c>
      <c r="P763" s="1051">
        <f t="shared" si="3"/>
        <v>0</v>
      </c>
      <c r="Q763" s="1052"/>
    </row>
    <row r="764" spans="1:26" ht="25.5" customHeight="1" x14ac:dyDescent="0.2">
      <c r="A764" s="182"/>
      <c r="B764" s="575" t="s">
        <v>724</v>
      </c>
      <c r="C764" s="575"/>
      <c r="D764" s="575"/>
      <c r="E764" s="704"/>
      <c r="F764" s="319">
        <v>7601</v>
      </c>
      <c r="G764" s="1049"/>
      <c r="H764" s="1050"/>
      <c r="I764" s="319">
        <v>7624</v>
      </c>
      <c r="J764" s="1049"/>
      <c r="K764" s="1058"/>
      <c r="L764" s="319">
        <v>7647</v>
      </c>
      <c r="M764" s="1049"/>
      <c r="N764" s="1050"/>
      <c r="O764" s="319">
        <v>7670</v>
      </c>
      <c r="P764" s="1051">
        <f t="shared" si="3"/>
        <v>0</v>
      </c>
      <c r="Q764" s="1052"/>
    </row>
    <row r="765" spans="1:26" ht="25.5" customHeight="1" x14ac:dyDescent="0.2">
      <c r="A765" s="182"/>
      <c r="B765" s="575" t="s">
        <v>725</v>
      </c>
      <c r="C765" s="575"/>
      <c r="D765" s="575"/>
      <c r="E765" s="704"/>
      <c r="F765" s="319">
        <v>7602</v>
      </c>
      <c r="G765" s="1049"/>
      <c r="H765" s="1050"/>
      <c r="I765" s="319">
        <v>7625</v>
      </c>
      <c r="J765" s="1049"/>
      <c r="K765" s="1058"/>
      <c r="L765" s="319">
        <v>7648</v>
      </c>
      <c r="M765" s="1049"/>
      <c r="N765" s="1050"/>
      <c r="O765" s="319">
        <v>7671</v>
      </c>
      <c r="P765" s="1051">
        <f t="shared" si="3"/>
        <v>0</v>
      </c>
      <c r="Q765" s="1052"/>
    </row>
    <row r="766" spans="1:26" ht="25.5" customHeight="1" x14ac:dyDescent="0.2">
      <c r="A766" s="182"/>
      <c r="B766" s="575" t="s">
        <v>726</v>
      </c>
      <c r="C766" s="575"/>
      <c r="D766" s="575"/>
      <c r="E766" s="704"/>
      <c r="F766" s="319">
        <v>7603</v>
      </c>
      <c r="G766" s="1049"/>
      <c r="H766" s="1050"/>
      <c r="I766" s="319">
        <v>7626</v>
      </c>
      <c r="J766" s="1049"/>
      <c r="K766" s="1058"/>
      <c r="L766" s="319">
        <v>7649</v>
      </c>
      <c r="M766" s="1049"/>
      <c r="N766" s="1050"/>
      <c r="O766" s="319">
        <v>7672</v>
      </c>
      <c r="P766" s="1051">
        <f t="shared" si="3"/>
        <v>0</v>
      </c>
      <c r="Q766" s="1052"/>
    </row>
    <row r="767" spans="1:26" ht="25.5" customHeight="1" x14ac:dyDescent="0.2">
      <c r="A767" s="182"/>
      <c r="B767" s="575" t="s">
        <v>727</v>
      </c>
      <c r="C767" s="575"/>
      <c r="D767" s="575"/>
      <c r="E767" s="704"/>
      <c r="F767" s="319">
        <v>7604</v>
      </c>
      <c r="G767" s="1049"/>
      <c r="H767" s="1050"/>
      <c r="I767" s="319">
        <v>7627</v>
      </c>
      <c r="J767" s="1049"/>
      <c r="K767" s="1058"/>
      <c r="L767" s="319">
        <v>7650</v>
      </c>
      <c r="M767" s="1049"/>
      <c r="N767" s="1050"/>
      <c r="O767" s="319">
        <v>7673</v>
      </c>
      <c r="P767" s="1051">
        <f t="shared" si="3"/>
        <v>0</v>
      </c>
      <c r="Q767" s="1052"/>
    </row>
    <row r="768" spans="1:26" ht="25.5" customHeight="1" x14ac:dyDescent="0.2">
      <c r="A768" s="182"/>
      <c r="B768" s="575" t="s">
        <v>728</v>
      </c>
      <c r="C768" s="575"/>
      <c r="D768" s="575"/>
      <c r="E768" s="704"/>
      <c r="F768" s="319">
        <v>7605</v>
      </c>
      <c r="G768" s="1049"/>
      <c r="H768" s="1050"/>
      <c r="I768" s="319">
        <v>7628</v>
      </c>
      <c r="J768" s="1049"/>
      <c r="K768" s="1058"/>
      <c r="L768" s="319">
        <v>7651</v>
      </c>
      <c r="M768" s="1049"/>
      <c r="N768" s="1050"/>
      <c r="O768" s="319">
        <v>7674</v>
      </c>
      <c r="P768" s="1051">
        <f t="shared" si="3"/>
        <v>0</v>
      </c>
      <c r="Q768" s="1052"/>
    </row>
    <row r="769" spans="1:23" ht="25.5" customHeight="1" x14ac:dyDescent="0.2">
      <c r="A769" s="182"/>
      <c r="B769" s="575" t="s">
        <v>729</v>
      </c>
      <c r="C769" s="575"/>
      <c r="D769" s="575"/>
      <c r="E769" s="704"/>
      <c r="F769" s="319">
        <v>7606</v>
      </c>
      <c r="G769" s="1049"/>
      <c r="H769" s="1050"/>
      <c r="I769" s="319">
        <v>7629</v>
      </c>
      <c r="J769" s="1049"/>
      <c r="K769" s="1058"/>
      <c r="L769" s="319">
        <v>7652</v>
      </c>
      <c r="M769" s="1049"/>
      <c r="N769" s="1050"/>
      <c r="O769" s="319">
        <v>7675</v>
      </c>
      <c r="P769" s="1051">
        <f t="shared" si="3"/>
        <v>0</v>
      </c>
      <c r="Q769" s="1052"/>
    </row>
    <row r="770" spans="1:23" ht="25.5" customHeight="1" x14ac:dyDescent="0.2">
      <c r="A770" s="182"/>
      <c r="B770" s="575" t="s">
        <v>730</v>
      </c>
      <c r="C770" s="575"/>
      <c r="D770" s="575"/>
      <c r="E770" s="704"/>
      <c r="F770" s="319">
        <v>7607</v>
      </c>
      <c r="G770" s="1049"/>
      <c r="H770" s="1050"/>
      <c r="I770" s="319">
        <v>7630</v>
      </c>
      <c r="J770" s="1049"/>
      <c r="K770" s="1058"/>
      <c r="L770" s="319">
        <v>7653</v>
      </c>
      <c r="M770" s="1049"/>
      <c r="N770" s="1050"/>
      <c r="O770" s="319">
        <v>7676</v>
      </c>
      <c r="P770" s="1051">
        <f t="shared" si="3"/>
        <v>0</v>
      </c>
      <c r="Q770" s="1052"/>
    </row>
    <row r="771" spans="1:23" ht="25.5" customHeight="1" x14ac:dyDescent="0.2">
      <c r="A771" s="182"/>
      <c r="B771" s="575" t="s">
        <v>731</v>
      </c>
      <c r="C771" s="575"/>
      <c r="D771" s="575"/>
      <c r="E771" s="704"/>
      <c r="F771" s="319">
        <v>7608</v>
      </c>
      <c r="G771" s="1049"/>
      <c r="H771" s="1050"/>
      <c r="I771" s="319">
        <v>7631</v>
      </c>
      <c r="J771" s="1049"/>
      <c r="K771" s="1058"/>
      <c r="L771" s="319">
        <v>7654</v>
      </c>
      <c r="M771" s="1049"/>
      <c r="N771" s="1050"/>
      <c r="O771" s="319">
        <v>7677</v>
      </c>
      <c r="P771" s="1051">
        <f t="shared" si="3"/>
        <v>0</v>
      </c>
      <c r="Q771" s="1052"/>
    </row>
    <row r="772" spans="1:23" ht="25.5" customHeight="1" x14ac:dyDescent="0.2">
      <c r="A772" s="182"/>
      <c r="B772" s="575" t="s">
        <v>732</v>
      </c>
      <c r="C772" s="575"/>
      <c r="D772" s="575"/>
      <c r="E772" s="704"/>
      <c r="F772" s="319">
        <v>7609</v>
      </c>
      <c r="G772" s="1049"/>
      <c r="H772" s="1050"/>
      <c r="I772" s="319">
        <v>7632</v>
      </c>
      <c r="J772" s="1049"/>
      <c r="K772" s="1058"/>
      <c r="L772" s="319">
        <v>7655</v>
      </c>
      <c r="M772" s="1049"/>
      <c r="N772" s="1050"/>
      <c r="O772" s="319">
        <v>7678</v>
      </c>
      <c r="P772" s="1051">
        <f t="shared" si="3"/>
        <v>0</v>
      </c>
      <c r="Q772" s="1052"/>
    </row>
    <row r="773" spans="1:23" ht="25.5" customHeight="1" x14ac:dyDescent="0.2">
      <c r="A773" s="183"/>
      <c r="B773" s="674" t="s">
        <v>733</v>
      </c>
      <c r="C773" s="674"/>
      <c r="D773" s="674"/>
      <c r="E773" s="858"/>
      <c r="F773" s="319">
        <v>7610</v>
      </c>
      <c r="G773" s="1054">
        <f>SUM(G774:H777)</f>
        <v>0</v>
      </c>
      <c r="H773" s="1055"/>
      <c r="I773" s="319">
        <v>7633</v>
      </c>
      <c r="J773" s="1054">
        <f>SUM(J774:K777)</f>
        <v>0</v>
      </c>
      <c r="K773" s="1056"/>
      <c r="L773" s="319">
        <v>7656</v>
      </c>
      <c r="M773" s="1054">
        <f>SUM(M774:N777)</f>
        <v>0</v>
      </c>
      <c r="N773" s="1055"/>
      <c r="O773" s="319">
        <v>7679</v>
      </c>
      <c r="P773" s="1054">
        <f>SUM(P774:Q777)</f>
        <v>0</v>
      </c>
      <c r="Q773" s="1052"/>
    </row>
    <row r="774" spans="1:23" ht="25.5" customHeight="1" x14ac:dyDescent="0.2">
      <c r="A774" s="182"/>
      <c r="B774" s="65"/>
      <c r="C774" s="575" t="s">
        <v>734</v>
      </c>
      <c r="D774" s="703"/>
      <c r="E774" s="704"/>
      <c r="F774" s="319">
        <v>7611</v>
      </c>
      <c r="G774" s="1049"/>
      <c r="H774" s="1050"/>
      <c r="I774" s="319">
        <v>7634</v>
      </c>
      <c r="J774" s="1049"/>
      <c r="K774" s="1058"/>
      <c r="L774" s="319">
        <v>7657</v>
      </c>
      <c r="M774" s="1049"/>
      <c r="N774" s="1050"/>
      <c r="O774" s="319">
        <v>7680</v>
      </c>
      <c r="P774" s="1051">
        <f>G774+J774+M774</f>
        <v>0</v>
      </c>
      <c r="Q774" s="1052"/>
    </row>
    <row r="775" spans="1:23" ht="25.5" customHeight="1" x14ac:dyDescent="0.2">
      <c r="A775" s="182"/>
      <c r="B775" s="65"/>
      <c r="C775" s="575" t="s">
        <v>735</v>
      </c>
      <c r="D775" s="703"/>
      <c r="E775" s="704"/>
      <c r="F775" s="319">
        <v>7612</v>
      </c>
      <c r="G775" s="1049"/>
      <c r="H775" s="1050"/>
      <c r="I775" s="319">
        <v>7635</v>
      </c>
      <c r="J775" s="1049"/>
      <c r="K775" s="1058"/>
      <c r="L775" s="319">
        <v>7658</v>
      </c>
      <c r="M775" s="1049"/>
      <c r="N775" s="1050"/>
      <c r="O775" s="319">
        <v>7681</v>
      </c>
      <c r="P775" s="1051">
        <f>G775+J775+M775</f>
        <v>0</v>
      </c>
      <c r="Q775" s="1052"/>
    </row>
    <row r="776" spans="1:23" ht="25.5" customHeight="1" x14ac:dyDescent="0.2">
      <c r="A776" s="182"/>
      <c r="B776" s="65"/>
      <c r="C776" s="575" t="s">
        <v>736</v>
      </c>
      <c r="D776" s="703"/>
      <c r="E776" s="704"/>
      <c r="F776" s="319">
        <v>7613</v>
      </c>
      <c r="G776" s="1049"/>
      <c r="H776" s="1050"/>
      <c r="I776" s="319">
        <v>7636</v>
      </c>
      <c r="J776" s="1049"/>
      <c r="K776" s="1058"/>
      <c r="L776" s="319">
        <v>7659</v>
      </c>
      <c r="M776" s="1049"/>
      <c r="N776" s="1050"/>
      <c r="O776" s="319">
        <v>7682</v>
      </c>
      <c r="P776" s="1051">
        <f>G776+J776+M776</f>
        <v>0</v>
      </c>
      <c r="Q776" s="1052"/>
    </row>
    <row r="777" spans="1:23" ht="25.5" customHeight="1" x14ac:dyDescent="0.2">
      <c r="A777" s="182"/>
      <c r="B777" s="65"/>
      <c r="C777" s="575" t="s">
        <v>737</v>
      </c>
      <c r="D777" s="703"/>
      <c r="E777" s="704"/>
      <c r="F777" s="319">
        <v>7614</v>
      </c>
      <c r="G777" s="1049"/>
      <c r="H777" s="1050"/>
      <c r="I777" s="319">
        <v>7637</v>
      </c>
      <c r="J777" s="1049"/>
      <c r="K777" s="1058"/>
      <c r="L777" s="319">
        <v>7660</v>
      </c>
      <c r="M777" s="1049"/>
      <c r="N777" s="1050"/>
      <c r="O777" s="319">
        <v>7683</v>
      </c>
      <c r="P777" s="1051">
        <f>G777+J777+M777</f>
        <v>0</v>
      </c>
      <c r="Q777" s="1052"/>
    </row>
    <row r="778" spans="1:23" ht="25.5" customHeight="1" x14ac:dyDescent="0.2">
      <c r="A778" s="1053" t="s">
        <v>738</v>
      </c>
      <c r="B778" s="674"/>
      <c r="C778" s="674"/>
      <c r="D778" s="857"/>
      <c r="E778" s="858"/>
      <c r="F778" s="319">
        <v>7615</v>
      </c>
      <c r="G778" s="1054">
        <f>SUM(G779:H781)</f>
        <v>0</v>
      </c>
      <c r="H778" s="1055"/>
      <c r="I778" s="319">
        <v>7638</v>
      </c>
      <c r="J778" s="1054">
        <f>SUM(J779:K781)</f>
        <v>0</v>
      </c>
      <c r="K778" s="1056"/>
      <c r="L778" s="319">
        <v>7661</v>
      </c>
      <c r="M778" s="1054">
        <f>SUM(M779:N781)</f>
        <v>0</v>
      </c>
      <c r="N778" s="1055"/>
      <c r="O778" s="319">
        <v>7684</v>
      </c>
      <c r="P778" s="1054">
        <f>SUM(P779:Q781)</f>
        <v>0</v>
      </c>
      <c r="Q778" s="1052"/>
    </row>
    <row r="779" spans="1:23" ht="25.5" customHeight="1" x14ac:dyDescent="0.2">
      <c r="A779" s="182"/>
      <c r="B779" s="575" t="s">
        <v>739</v>
      </c>
      <c r="C779" s="575"/>
      <c r="D779" s="575"/>
      <c r="E779" s="704"/>
      <c r="F779" s="319">
        <v>7616</v>
      </c>
      <c r="G779" s="1049"/>
      <c r="H779" s="1050"/>
      <c r="I779" s="319">
        <v>7639</v>
      </c>
      <c r="J779" s="1049"/>
      <c r="K779" s="1058"/>
      <c r="L779" s="319">
        <v>7662</v>
      </c>
      <c r="M779" s="1049"/>
      <c r="N779" s="1050"/>
      <c r="O779" s="319">
        <v>7685</v>
      </c>
      <c r="P779" s="1051">
        <f>G779+J779+M779</f>
        <v>0</v>
      </c>
      <c r="Q779" s="1052"/>
    </row>
    <row r="780" spans="1:23" ht="25.5" customHeight="1" x14ac:dyDescent="0.2">
      <c r="A780" s="182"/>
      <c r="B780" s="575" t="s">
        <v>740</v>
      </c>
      <c r="C780" s="575"/>
      <c r="D780" s="575"/>
      <c r="E780" s="704"/>
      <c r="F780" s="319">
        <v>7617</v>
      </c>
      <c r="G780" s="1049"/>
      <c r="H780" s="1050"/>
      <c r="I780" s="319">
        <v>7640</v>
      </c>
      <c r="J780" s="1049"/>
      <c r="K780" s="1058"/>
      <c r="L780" s="319">
        <v>7663</v>
      </c>
      <c r="M780" s="1049"/>
      <c r="N780" s="1050"/>
      <c r="O780" s="319">
        <v>7686</v>
      </c>
      <c r="P780" s="1051">
        <f>G780+J780+M780</f>
        <v>0</v>
      </c>
      <c r="Q780" s="1052"/>
    </row>
    <row r="781" spans="1:23" ht="25.5" customHeight="1" x14ac:dyDescent="0.2">
      <c r="A781" s="182"/>
      <c r="B781" s="575" t="s">
        <v>741</v>
      </c>
      <c r="C781" s="575"/>
      <c r="D781" s="575"/>
      <c r="E781" s="704"/>
      <c r="F781" s="319">
        <v>7618</v>
      </c>
      <c r="G781" s="1049"/>
      <c r="H781" s="1050"/>
      <c r="I781" s="319">
        <v>7641</v>
      </c>
      <c r="J781" s="1049"/>
      <c r="K781" s="1058"/>
      <c r="L781" s="319">
        <v>7664</v>
      </c>
      <c r="M781" s="1049"/>
      <c r="N781" s="1050"/>
      <c r="O781" s="319">
        <v>7687</v>
      </c>
      <c r="P781" s="1051">
        <f>G781+J781+M781</f>
        <v>0</v>
      </c>
      <c r="Q781" s="1052"/>
    </row>
    <row r="782" spans="1:23" ht="25.5" customHeight="1" x14ac:dyDescent="0.2">
      <c r="A782" s="1053" t="s">
        <v>742</v>
      </c>
      <c r="B782" s="1072"/>
      <c r="C782" s="1072"/>
      <c r="D782" s="1072"/>
      <c r="E782" s="1073"/>
      <c r="F782" s="319">
        <v>7619</v>
      </c>
      <c r="G782" s="1054">
        <f>SUM(G760+G778)</f>
        <v>0</v>
      </c>
      <c r="H782" s="1055"/>
      <c r="I782" s="319">
        <v>7642</v>
      </c>
      <c r="J782" s="1054">
        <f>SUM(J760+J778)</f>
        <v>0</v>
      </c>
      <c r="K782" s="1056"/>
      <c r="L782" s="319">
        <v>7665</v>
      </c>
      <c r="M782" s="1054">
        <f>SUM(M760+M778)</f>
        <v>0</v>
      </c>
      <c r="N782" s="1055"/>
      <c r="O782" s="319">
        <v>7688</v>
      </c>
      <c r="P782" s="1054">
        <f>P760+P778</f>
        <v>0</v>
      </c>
      <c r="Q782" s="1052"/>
      <c r="R782" s="536" t="str">
        <f>IF(P782=L754,"","Please review.  This must equal "&amp;TEXT(L754,"$0,000"))</f>
        <v/>
      </c>
      <c r="S782" s="537"/>
      <c r="T782" s="537"/>
      <c r="U782" s="537"/>
      <c r="V782" s="537"/>
    </row>
    <row r="783" spans="1:23" ht="25.5" customHeight="1" x14ac:dyDescent="0.2">
      <c r="A783" s="1083" t="s">
        <v>743</v>
      </c>
      <c r="B783" s="1083"/>
      <c r="C783" s="172"/>
      <c r="D783" s="172"/>
      <c r="E783" s="171"/>
      <c r="F783" s="714" t="s">
        <v>1235</v>
      </c>
      <c r="G783" s="1085"/>
      <c r="H783" s="185"/>
      <c r="J783" s="1084" t="s">
        <v>1164</v>
      </c>
      <c r="K783" s="1084"/>
      <c r="L783" s="184"/>
      <c r="M783" s="184"/>
      <c r="O783" s="792" t="s">
        <v>1165</v>
      </c>
      <c r="P783" s="785"/>
      <c r="Q783" s="785"/>
      <c r="R783" s="170"/>
      <c r="T783" s="173"/>
      <c r="U783" s="173"/>
      <c r="V783" s="173"/>
      <c r="W783" s="173"/>
    </row>
    <row r="784" spans="1:23" ht="25.5" customHeight="1" x14ac:dyDescent="0.2">
      <c r="A784" s="1074" t="s">
        <v>744</v>
      </c>
      <c r="B784" s="1075"/>
      <c r="C784" s="1075"/>
      <c r="D784" s="1075"/>
      <c r="E784" s="1075"/>
      <c r="F784" s="1075"/>
      <c r="G784" s="1075"/>
      <c r="H784" s="1075"/>
      <c r="I784" s="1075"/>
      <c r="J784" s="1075"/>
      <c r="K784" s="1075"/>
      <c r="L784" s="1075"/>
      <c r="M784" s="1076"/>
      <c r="O784" s="186"/>
      <c r="P784" s="186"/>
      <c r="Q784" s="186"/>
      <c r="R784" s="186"/>
    </row>
    <row r="785" spans="1:13" ht="25.5" customHeight="1" x14ac:dyDescent="0.2">
      <c r="A785" s="1077"/>
      <c r="B785" s="1078"/>
      <c r="C785" s="1078"/>
      <c r="D785" s="1078"/>
      <c r="E785" s="1078"/>
      <c r="F785" s="1078"/>
      <c r="G785" s="1078"/>
      <c r="H785" s="1078"/>
      <c r="I785" s="1078"/>
      <c r="J785" s="1078"/>
      <c r="K785" s="1078"/>
      <c r="L785" s="1078"/>
      <c r="M785" s="1079"/>
    </row>
    <row r="786" spans="1:13" ht="25.5" customHeight="1" x14ac:dyDescent="0.2">
      <c r="A786" s="14" t="str">
        <f>$A$33</f>
        <v xml:space="preserve"> </v>
      </c>
    </row>
    <row r="787" spans="1:13" ht="25.5" customHeight="1" x14ac:dyDescent="0.2">
      <c r="A787" s="1062" t="s">
        <v>745</v>
      </c>
      <c r="B787" s="1063"/>
      <c r="C787" s="1063"/>
      <c r="D787" s="1063"/>
      <c r="E787" s="1063"/>
      <c r="F787" s="1063"/>
      <c r="G787" s="1063"/>
      <c r="H787" s="1063"/>
      <c r="I787" s="1063"/>
      <c r="J787" s="1063"/>
      <c r="K787" s="1063"/>
      <c r="L787" s="1063"/>
      <c r="M787" s="1064"/>
    </row>
    <row r="788" spans="1:13" ht="25.5" customHeight="1" x14ac:dyDescent="0.2">
      <c r="A788" s="707" t="s">
        <v>746</v>
      </c>
      <c r="B788" s="709"/>
      <c r="C788" s="707" t="s">
        <v>747</v>
      </c>
      <c r="D788" s="708"/>
      <c r="E788" s="708"/>
      <c r="F788" s="708"/>
      <c r="G788" s="708"/>
      <c r="H788" s="708"/>
      <c r="I788" s="708"/>
      <c r="J788" s="708"/>
      <c r="K788" s="709"/>
      <c r="L788" s="1065" t="s">
        <v>748</v>
      </c>
      <c r="M788" s="1066"/>
    </row>
    <row r="789" spans="1:13" ht="25.5" customHeight="1" x14ac:dyDescent="0.2">
      <c r="A789" s="66" t="s">
        <v>749</v>
      </c>
      <c r="B789" s="66" t="s">
        <v>750</v>
      </c>
      <c r="C789" s="1069" t="s">
        <v>587</v>
      </c>
      <c r="D789" s="1070"/>
      <c r="E789" s="1070"/>
      <c r="F789" s="1070"/>
      <c r="G789" s="1070"/>
      <c r="H789" s="1070"/>
      <c r="I789" s="1070"/>
      <c r="J789" s="1070"/>
      <c r="K789" s="1071"/>
      <c r="L789" s="1067"/>
      <c r="M789" s="1068"/>
    </row>
    <row r="790" spans="1:13" ht="25.5" customHeight="1" x14ac:dyDescent="0.2">
      <c r="A790" s="67"/>
      <c r="B790" s="68"/>
      <c r="C790" s="1059"/>
      <c r="D790" s="1060"/>
      <c r="E790" s="1060"/>
      <c r="F790" s="1060"/>
      <c r="G790" s="1060"/>
      <c r="H790" s="1060"/>
      <c r="I790" s="1060"/>
      <c r="J790" s="1060"/>
      <c r="K790" s="1061"/>
      <c r="L790" s="846"/>
      <c r="M790" s="847"/>
    </row>
    <row r="791" spans="1:13" ht="25.5" customHeight="1" x14ac:dyDescent="0.2">
      <c r="A791" s="67"/>
      <c r="B791" s="68"/>
      <c r="C791" s="1059"/>
      <c r="D791" s="1060"/>
      <c r="E791" s="1060"/>
      <c r="F791" s="1060"/>
      <c r="G791" s="1060"/>
      <c r="H791" s="1060"/>
      <c r="I791" s="1060"/>
      <c r="J791" s="1060"/>
      <c r="K791" s="1061"/>
      <c r="L791" s="846"/>
      <c r="M791" s="847"/>
    </row>
    <row r="792" spans="1:13" ht="25.5" customHeight="1" x14ac:dyDescent="0.2">
      <c r="A792" s="67"/>
      <c r="B792" s="68"/>
      <c r="C792" s="1059"/>
      <c r="D792" s="1060"/>
      <c r="E792" s="1060"/>
      <c r="F792" s="1060"/>
      <c r="G792" s="1060"/>
      <c r="H792" s="1060"/>
      <c r="I792" s="1060"/>
      <c r="J792" s="1060"/>
      <c r="K792" s="1061"/>
      <c r="L792" s="846"/>
      <c r="M792" s="847"/>
    </row>
    <row r="793" spans="1:13" ht="25.5" customHeight="1" x14ac:dyDescent="0.2">
      <c r="A793" s="67"/>
      <c r="B793" s="68"/>
      <c r="C793" s="1059"/>
      <c r="D793" s="1060"/>
      <c r="E793" s="1060"/>
      <c r="F793" s="1060"/>
      <c r="G793" s="1060"/>
      <c r="H793" s="1060"/>
      <c r="I793" s="1060"/>
      <c r="J793" s="1060"/>
      <c r="K793" s="1061"/>
      <c r="L793" s="846"/>
      <c r="M793" s="847"/>
    </row>
    <row r="794" spans="1:13" ht="25.5" customHeight="1" x14ac:dyDescent="0.2">
      <c r="A794" s="67"/>
      <c r="B794" s="68"/>
      <c r="C794" s="1059"/>
      <c r="D794" s="1060"/>
      <c r="E794" s="1060"/>
      <c r="F794" s="1060"/>
      <c r="G794" s="1060"/>
      <c r="H794" s="1060"/>
      <c r="I794" s="1060"/>
      <c r="J794" s="1060"/>
      <c r="K794" s="1061"/>
      <c r="L794" s="846"/>
      <c r="M794" s="847"/>
    </row>
    <row r="795" spans="1:13" ht="25.5" customHeight="1" x14ac:dyDescent="0.2">
      <c r="A795" s="67"/>
      <c r="B795" s="68"/>
      <c r="C795" s="1059"/>
      <c r="D795" s="1060"/>
      <c r="E795" s="1060"/>
      <c r="F795" s="1060"/>
      <c r="G795" s="1060"/>
      <c r="H795" s="1060"/>
      <c r="I795" s="1060"/>
      <c r="J795" s="1060"/>
      <c r="K795" s="1061"/>
      <c r="L795" s="846"/>
      <c r="M795" s="847"/>
    </row>
    <row r="796" spans="1:13" ht="25.5" customHeight="1" x14ac:dyDescent="0.2">
      <c r="A796" s="67"/>
      <c r="B796" s="68"/>
      <c r="C796" s="1059"/>
      <c r="D796" s="1060"/>
      <c r="E796" s="1060"/>
      <c r="F796" s="1060"/>
      <c r="G796" s="1060"/>
      <c r="H796" s="1060"/>
      <c r="I796" s="1060"/>
      <c r="J796" s="1060"/>
      <c r="K796" s="1061"/>
      <c r="L796" s="846"/>
      <c r="M796" s="847"/>
    </row>
    <row r="797" spans="1:13" ht="25.5" customHeight="1" x14ac:dyDescent="0.2">
      <c r="A797" s="67"/>
      <c r="B797" s="68"/>
      <c r="C797" s="1059"/>
      <c r="D797" s="1060"/>
      <c r="E797" s="1060"/>
      <c r="F797" s="1060"/>
      <c r="G797" s="1060"/>
      <c r="H797" s="1060"/>
      <c r="I797" s="1060"/>
      <c r="J797" s="1060"/>
      <c r="K797" s="1061"/>
      <c r="L797" s="846"/>
      <c r="M797" s="847"/>
    </row>
    <row r="798" spans="1:13" ht="25.5" customHeight="1" x14ac:dyDescent="0.2">
      <c r="A798" s="67"/>
      <c r="B798" s="68"/>
      <c r="C798" s="1059"/>
      <c r="D798" s="1060"/>
      <c r="E798" s="1060"/>
      <c r="F798" s="1060"/>
      <c r="G798" s="1060"/>
      <c r="H798" s="1060"/>
      <c r="I798" s="1060"/>
      <c r="J798" s="1060"/>
      <c r="K798" s="1061"/>
      <c r="L798" s="846"/>
      <c r="M798" s="847"/>
    </row>
    <row r="799" spans="1:13" ht="25.5" customHeight="1" x14ac:dyDescent="0.2">
      <c r="A799" s="67"/>
      <c r="B799" s="68"/>
      <c r="C799" s="1059"/>
      <c r="D799" s="1060"/>
      <c r="E799" s="1060"/>
      <c r="F799" s="1060"/>
      <c r="G799" s="1060"/>
      <c r="H799" s="1060"/>
      <c r="I799" s="1060"/>
      <c r="J799" s="1060"/>
      <c r="K799" s="1061"/>
      <c r="L799" s="846"/>
      <c r="M799" s="847"/>
    </row>
    <row r="800" spans="1:13" ht="25.5" customHeight="1" x14ac:dyDescent="0.2">
      <c r="A800" s="67"/>
      <c r="B800" s="68"/>
      <c r="C800" s="1059"/>
      <c r="D800" s="1060"/>
      <c r="E800" s="1060"/>
      <c r="F800" s="1060"/>
      <c r="G800" s="1060"/>
      <c r="H800" s="1060"/>
      <c r="I800" s="1060"/>
      <c r="J800" s="1060"/>
      <c r="K800" s="1061"/>
      <c r="L800" s="846"/>
      <c r="M800" s="847"/>
    </row>
    <row r="801" spans="1:13" ht="25.5" customHeight="1" x14ac:dyDescent="0.2">
      <c r="A801" s="67"/>
      <c r="B801" s="68"/>
      <c r="C801" s="1059"/>
      <c r="D801" s="1060"/>
      <c r="E801" s="1060"/>
      <c r="F801" s="1060"/>
      <c r="G801" s="1060"/>
      <c r="H801" s="1060"/>
      <c r="I801" s="1060"/>
      <c r="J801" s="1060"/>
      <c r="K801" s="1061"/>
      <c r="L801" s="846"/>
      <c r="M801" s="847"/>
    </row>
    <row r="802" spans="1:13" ht="25.5" customHeight="1" x14ac:dyDescent="0.2">
      <c r="A802" s="67"/>
      <c r="B802" s="68"/>
      <c r="C802" s="1059"/>
      <c r="D802" s="1060"/>
      <c r="E802" s="1060"/>
      <c r="F802" s="1060"/>
      <c r="G802" s="1060"/>
      <c r="H802" s="1060"/>
      <c r="I802" s="1060"/>
      <c r="J802" s="1060"/>
      <c r="K802" s="1061"/>
      <c r="L802" s="846"/>
      <c r="M802" s="847"/>
    </row>
    <row r="803" spans="1:13" ht="25.5" customHeight="1" x14ac:dyDescent="0.2">
      <c r="A803" s="67"/>
      <c r="B803" s="68"/>
      <c r="C803" s="1059"/>
      <c r="D803" s="1060"/>
      <c r="E803" s="1060"/>
      <c r="F803" s="1060"/>
      <c r="G803" s="1060"/>
      <c r="H803" s="1060"/>
      <c r="I803" s="1060"/>
      <c r="J803" s="1060"/>
      <c r="K803" s="1061"/>
      <c r="L803" s="846"/>
      <c r="M803" s="847"/>
    </row>
    <row r="804" spans="1:13" ht="25.5" customHeight="1" x14ac:dyDescent="0.2">
      <c r="A804" s="67"/>
      <c r="B804" s="68"/>
      <c r="C804" s="1059"/>
      <c r="D804" s="1060"/>
      <c r="E804" s="1060"/>
      <c r="F804" s="1060"/>
      <c r="G804" s="1060"/>
      <c r="H804" s="1060"/>
      <c r="I804" s="1060"/>
      <c r="J804" s="1060"/>
      <c r="K804" s="1061"/>
      <c r="L804" s="846"/>
      <c r="M804" s="847"/>
    </row>
    <row r="805" spans="1:13" ht="25.5" customHeight="1" x14ac:dyDescent="0.2">
      <c r="A805" s="67"/>
      <c r="B805" s="68"/>
      <c r="C805" s="1059"/>
      <c r="D805" s="1060"/>
      <c r="E805" s="1060"/>
      <c r="F805" s="1060"/>
      <c r="G805" s="1060"/>
      <c r="H805" s="1060"/>
      <c r="I805" s="1060"/>
      <c r="J805" s="1060"/>
      <c r="K805" s="1061"/>
      <c r="L805" s="846"/>
      <c r="M805" s="847"/>
    </row>
    <row r="806" spans="1:13" ht="25.5" customHeight="1" x14ac:dyDescent="0.2">
      <c r="A806" s="67"/>
      <c r="B806" s="68"/>
      <c r="C806" s="1059"/>
      <c r="D806" s="1060"/>
      <c r="E806" s="1060"/>
      <c r="F806" s="1060"/>
      <c r="G806" s="1060"/>
      <c r="H806" s="1060"/>
      <c r="I806" s="1060"/>
      <c r="J806" s="1060"/>
      <c r="K806" s="1061"/>
      <c r="L806" s="846"/>
      <c r="M806" s="847"/>
    </row>
    <row r="807" spans="1:13" ht="25.5" customHeight="1" x14ac:dyDescent="0.2">
      <c r="A807" s="67"/>
      <c r="B807" s="68"/>
      <c r="C807" s="1059"/>
      <c r="D807" s="1060"/>
      <c r="E807" s="1060"/>
      <c r="F807" s="1060"/>
      <c r="G807" s="1060"/>
      <c r="H807" s="1060"/>
      <c r="I807" s="1060"/>
      <c r="J807" s="1060"/>
      <c r="K807" s="1061"/>
      <c r="L807" s="846"/>
      <c r="M807" s="847"/>
    </row>
    <row r="808" spans="1:13" ht="25.5" customHeight="1" x14ac:dyDescent="0.2">
      <c r="A808" s="67"/>
      <c r="B808" s="68"/>
      <c r="C808" s="1059"/>
      <c r="D808" s="1060"/>
      <c r="E808" s="1060"/>
      <c r="F808" s="1060"/>
      <c r="G808" s="1060"/>
      <c r="H808" s="1060"/>
      <c r="I808" s="1060"/>
      <c r="J808" s="1060"/>
      <c r="K808" s="1061"/>
      <c r="L808" s="846"/>
      <c r="M808" s="847"/>
    </row>
    <row r="809" spans="1:13" ht="25.5" customHeight="1" x14ac:dyDescent="0.2">
      <c r="A809" s="67"/>
      <c r="B809" s="68"/>
      <c r="C809" s="1059"/>
      <c r="D809" s="1060"/>
      <c r="E809" s="1060"/>
      <c r="F809" s="1060"/>
      <c r="G809" s="1060"/>
      <c r="H809" s="1060"/>
      <c r="I809" s="1060"/>
      <c r="J809" s="1060"/>
      <c r="K809" s="1061"/>
      <c r="L809" s="846"/>
      <c r="M809" s="847"/>
    </row>
    <row r="810" spans="1:13" ht="25.5" customHeight="1" x14ac:dyDescent="0.2">
      <c r="A810" s="67"/>
      <c r="B810" s="68"/>
      <c r="C810" s="1059"/>
      <c r="D810" s="1060"/>
      <c r="E810" s="1060"/>
      <c r="F810" s="1060"/>
      <c r="G810" s="1060"/>
      <c r="H810" s="1060"/>
      <c r="I810" s="1060"/>
      <c r="J810" s="1060"/>
      <c r="K810" s="1061"/>
      <c r="L810" s="846"/>
      <c r="M810" s="847"/>
    </row>
    <row r="811" spans="1:13" ht="25.5" customHeight="1" x14ac:dyDescent="0.2">
      <c r="A811" s="67"/>
      <c r="B811" s="68"/>
      <c r="C811" s="1059"/>
      <c r="D811" s="1060"/>
      <c r="E811" s="1060"/>
      <c r="F811" s="1060"/>
      <c r="G811" s="1060"/>
      <c r="H811" s="1060"/>
      <c r="I811" s="1060"/>
      <c r="J811" s="1060"/>
      <c r="K811" s="1061"/>
      <c r="L811" s="846"/>
      <c r="M811" s="847"/>
    </row>
    <row r="812" spans="1:13" ht="25.5" customHeight="1" x14ac:dyDescent="0.2">
      <c r="A812" s="67"/>
      <c r="B812" s="68"/>
      <c r="C812" s="1059"/>
      <c r="D812" s="1060"/>
      <c r="E812" s="1060"/>
      <c r="F812" s="1060"/>
      <c r="G812" s="1060"/>
      <c r="H812" s="1060"/>
      <c r="I812" s="1060"/>
      <c r="J812" s="1060"/>
      <c r="K812" s="1061"/>
      <c r="L812" s="846"/>
      <c r="M812" s="847"/>
    </row>
    <row r="813" spans="1:13" ht="25.5" customHeight="1" x14ac:dyDescent="0.2">
      <c r="A813" s="67"/>
      <c r="B813" s="68"/>
      <c r="C813" s="1059"/>
      <c r="D813" s="1060"/>
      <c r="E813" s="1060"/>
      <c r="F813" s="1060"/>
      <c r="G813" s="1060"/>
      <c r="H813" s="1060"/>
      <c r="I813" s="1060"/>
      <c r="J813" s="1060"/>
      <c r="K813" s="1061"/>
      <c r="L813" s="846"/>
      <c r="M813" s="847"/>
    </row>
    <row r="814" spans="1:13" ht="25.5" customHeight="1" x14ac:dyDescent="0.2">
      <c r="A814" s="38"/>
    </row>
  </sheetData>
  <sheetProtection algorithmName="SHA-512" hashValue="yOdMi/WEZMdYAMTNt/LbMzCw8ewGxdYoKX8cFx9XTy3r9YhZoyZZJtPidMizLj/1jOPPEkCLeoN1MkSH0gm1DA==" saltValue="l4mNPr8LwIyKuDaYYzTxCg==" spinCount="100000" sheet="1" objects="1" scenarios="1"/>
  <mergeCells count="2005">
    <mergeCell ref="L98:M98"/>
    <mergeCell ref="L99:M99"/>
    <mergeCell ref="B98:K98"/>
    <mergeCell ref="B99:K99"/>
    <mergeCell ref="B223:I223"/>
    <mergeCell ref="J223:K223"/>
    <mergeCell ref="L221:M221"/>
    <mergeCell ref="L217:M218"/>
    <mergeCell ref="J207:K207"/>
    <mergeCell ref="B217:I217"/>
    <mergeCell ref="N372:R372"/>
    <mergeCell ref="B372:I372"/>
    <mergeCell ref="N98:R98"/>
    <mergeCell ref="B230:K230"/>
    <mergeCell ref="L230:M230"/>
    <mergeCell ref="B231:I231"/>
    <mergeCell ref="J231:K231"/>
    <mergeCell ref="B367:K367"/>
    <mergeCell ref="L367:M367"/>
    <mergeCell ref="N99:R99"/>
    <mergeCell ref="N227:R227"/>
    <mergeCell ref="N226:R226"/>
    <mergeCell ref="J218:K218"/>
    <mergeCell ref="B220:K220"/>
    <mergeCell ref="L231:M232"/>
    <mergeCell ref="L371:M374"/>
    <mergeCell ref="N370:R370"/>
    <mergeCell ref="B371:I371"/>
    <mergeCell ref="J371:K371"/>
    <mergeCell ref="N371:R371"/>
    <mergeCell ref="N360:R360"/>
    <mergeCell ref="A362:M362"/>
    <mergeCell ref="R605:V605"/>
    <mergeCell ref="I601:M601"/>
    <mergeCell ref="I602:M602"/>
    <mergeCell ref="M782:N782"/>
    <mergeCell ref="A783:B783"/>
    <mergeCell ref="J783:K783"/>
    <mergeCell ref="O783:Q783"/>
    <mergeCell ref="P782:Q782"/>
    <mergeCell ref="F783:G783"/>
    <mergeCell ref="N453:R453"/>
    <mergeCell ref="N109:R109"/>
    <mergeCell ref="N121:R121"/>
    <mergeCell ref="N400:R400"/>
    <mergeCell ref="N398:R398"/>
    <mergeCell ref="R267:R279"/>
    <mergeCell ref="N267:Q267"/>
    <mergeCell ref="N110:R110"/>
    <mergeCell ref="N418:R418"/>
    <mergeCell ref="N221:R221"/>
    <mergeCell ref="B505:K505"/>
    <mergeCell ref="B494:K494"/>
    <mergeCell ref="L494:M494"/>
    <mergeCell ref="B497:K497"/>
    <mergeCell ref="L497:M497"/>
    <mergeCell ref="J374:K374"/>
    <mergeCell ref="J495:K495"/>
    <mergeCell ref="B496:I496"/>
    <mergeCell ref="N191:R191"/>
    <mergeCell ref="N194:R194"/>
    <mergeCell ref="N199:R199"/>
    <mergeCell ref="N184:R184"/>
    <mergeCell ref="N222:R222"/>
    <mergeCell ref="N466:R466"/>
    <mergeCell ref="A465:K465"/>
    <mergeCell ref="N461:R462"/>
    <mergeCell ref="N463:R463"/>
    <mergeCell ref="N455:R455"/>
    <mergeCell ref="N456:R456"/>
    <mergeCell ref="N457:R457"/>
    <mergeCell ref="L466:M466"/>
    <mergeCell ref="N97:R97"/>
    <mergeCell ref="N233:R233"/>
    <mergeCell ref="N128:R128"/>
    <mergeCell ref="L813:M813"/>
    <mergeCell ref="L811:M811"/>
    <mergeCell ref="L810:M810"/>
    <mergeCell ref="L803:M803"/>
    <mergeCell ref="L805:M805"/>
    <mergeCell ref="L800:M800"/>
    <mergeCell ref="N268:Q275"/>
    <mergeCell ref="L801:M801"/>
    <mergeCell ref="L812:M812"/>
    <mergeCell ref="L808:M808"/>
    <mergeCell ref="L809:M809"/>
    <mergeCell ref="L802:M802"/>
    <mergeCell ref="L470:M470"/>
    <mergeCell ref="R782:V782"/>
    <mergeCell ref="L513:M514"/>
    <mergeCell ref="M776:N776"/>
    <mergeCell ref="N479:R479"/>
    <mergeCell ref="N465:R465"/>
    <mergeCell ref="P776:Q776"/>
    <mergeCell ref="J372:K372"/>
    <mergeCell ref="N437:R437"/>
    <mergeCell ref="L465:M465"/>
    <mergeCell ref="C793:K793"/>
    <mergeCell ref="C798:K798"/>
    <mergeCell ref="C799:K799"/>
    <mergeCell ref="C796:K796"/>
    <mergeCell ref="C797:K797"/>
    <mergeCell ref="C794:K794"/>
    <mergeCell ref="C795:K795"/>
    <mergeCell ref="C804:K804"/>
    <mergeCell ref="L804:M804"/>
    <mergeCell ref="C805:K805"/>
    <mergeCell ref="C813:K813"/>
    <mergeCell ref="C810:K810"/>
    <mergeCell ref="C811:K811"/>
    <mergeCell ref="C812:K812"/>
    <mergeCell ref="L806:M806"/>
    <mergeCell ref="C807:K807"/>
    <mergeCell ref="L807:M807"/>
    <mergeCell ref="C808:K808"/>
    <mergeCell ref="C809:K809"/>
    <mergeCell ref="C802:K802"/>
    <mergeCell ref="C803:K803"/>
    <mergeCell ref="C806:K806"/>
    <mergeCell ref="C800:K800"/>
    <mergeCell ref="C801:K801"/>
    <mergeCell ref="L799:M799"/>
    <mergeCell ref="L798:M798"/>
    <mergeCell ref="L797:M797"/>
    <mergeCell ref="L796:M796"/>
    <mergeCell ref="L468:M468"/>
    <mergeCell ref="L467:M467"/>
    <mergeCell ref="A605:G605"/>
    <mergeCell ref="B781:E781"/>
    <mergeCell ref="G781:H781"/>
    <mergeCell ref="J781:K781"/>
    <mergeCell ref="M781:N781"/>
    <mergeCell ref="P781:Q781"/>
    <mergeCell ref="B780:E780"/>
    <mergeCell ref="G780:H780"/>
    <mergeCell ref="M780:N780"/>
    <mergeCell ref="C791:K791"/>
    <mergeCell ref="A787:M787"/>
    <mergeCell ref="A788:B788"/>
    <mergeCell ref="C788:K788"/>
    <mergeCell ref="L788:M789"/>
    <mergeCell ref="C789:K789"/>
    <mergeCell ref="L790:M790"/>
    <mergeCell ref="C790:K790"/>
    <mergeCell ref="C792:K792"/>
    <mergeCell ref="A782:E782"/>
    <mergeCell ref="G782:H782"/>
    <mergeCell ref="J782:K782"/>
    <mergeCell ref="A784:M785"/>
    <mergeCell ref="C777:E777"/>
    <mergeCell ref="G777:H777"/>
    <mergeCell ref="J777:K777"/>
    <mergeCell ref="M777:N777"/>
    <mergeCell ref="P777:Q777"/>
    <mergeCell ref="C776:E776"/>
    <mergeCell ref="G776:H776"/>
    <mergeCell ref="J776:K776"/>
    <mergeCell ref="J780:K780"/>
    <mergeCell ref="J779:K779"/>
    <mergeCell ref="M779:N779"/>
    <mergeCell ref="P779:Q779"/>
    <mergeCell ref="A778:E778"/>
    <mergeCell ref="G778:H778"/>
    <mergeCell ref="J778:K778"/>
    <mergeCell ref="M778:N778"/>
    <mergeCell ref="B779:E779"/>
    <mergeCell ref="P778:Q778"/>
    <mergeCell ref="G779:H779"/>
    <mergeCell ref="P780:Q780"/>
    <mergeCell ref="B773:E773"/>
    <mergeCell ref="G773:H773"/>
    <mergeCell ref="J773:K773"/>
    <mergeCell ref="M773:N773"/>
    <mergeCell ref="P773:Q773"/>
    <mergeCell ref="B772:E772"/>
    <mergeCell ref="G772:H772"/>
    <mergeCell ref="J772:K772"/>
    <mergeCell ref="M772:N772"/>
    <mergeCell ref="P774:Q774"/>
    <mergeCell ref="C775:E775"/>
    <mergeCell ref="G775:H775"/>
    <mergeCell ref="J775:K775"/>
    <mergeCell ref="M775:N775"/>
    <mergeCell ref="P775:Q775"/>
    <mergeCell ref="C774:E774"/>
    <mergeCell ref="G774:H774"/>
    <mergeCell ref="J774:K774"/>
    <mergeCell ref="M774:N774"/>
    <mergeCell ref="P772:Q772"/>
    <mergeCell ref="P768:Q768"/>
    <mergeCell ref="B769:E769"/>
    <mergeCell ref="G769:H769"/>
    <mergeCell ref="J769:K769"/>
    <mergeCell ref="M769:N769"/>
    <mergeCell ref="P769:Q769"/>
    <mergeCell ref="B768:E768"/>
    <mergeCell ref="G768:H768"/>
    <mergeCell ref="J768:K768"/>
    <mergeCell ref="M768:N768"/>
    <mergeCell ref="P770:Q770"/>
    <mergeCell ref="B771:E771"/>
    <mergeCell ref="G771:H771"/>
    <mergeCell ref="J771:K771"/>
    <mergeCell ref="M771:N771"/>
    <mergeCell ref="P771:Q771"/>
    <mergeCell ref="B770:E770"/>
    <mergeCell ref="G770:H770"/>
    <mergeCell ref="J770:K770"/>
    <mergeCell ref="M770:N770"/>
    <mergeCell ref="P764:Q764"/>
    <mergeCell ref="B765:E765"/>
    <mergeCell ref="G765:H765"/>
    <mergeCell ref="J765:K765"/>
    <mergeCell ref="M765:N765"/>
    <mergeCell ref="P765:Q765"/>
    <mergeCell ref="B764:E764"/>
    <mergeCell ref="G764:H764"/>
    <mergeCell ref="J764:K764"/>
    <mergeCell ref="M764:N764"/>
    <mergeCell ref="P766:Q766"/>
    <mergeCell ref="B767:E767"/>
    <mergeCell ref="G767:H767"/>
    <mergeCell ref="J767:K767"/>
    <mergeCell ref="M767:N767"/>
    <mergeCell ref="P767:Q767"/>
    <mergeCell ref="B766:E766"/>
    <mergeCell ref="G766:H766"/>
    <mergeCell ref="J766:K766"/>
    <mergeCell ref="M766:N766"/>
    <mergeCell ref="M762:N762"/>
    <mergeCell ref="P761:Q761"/>
    <mergeCell ref="A760:E760"/>
    <mergeCell ref="G760:H760"/>
    <mergeCell ref="J760:K760"/>
    <mergeCell ref="M760:N760"/>
    <mergeCell ref="P760:Q760"/>
    <mergeCell ref="B761:E761"/>
    <mergeCell ref="G761:H761"/>
    <mergeCell ref="J761:K761"/>
    <mergeCell ref="M761:N761"/>
    <mergeCell ref="P762:Q762"/>
    <mergeCell ref="B763:E763"/>
    <mergeCell ref="G763:H763"/>
    <mergeCell ref="J763:K763"/>
    <mergeCell ref="M763:N763"/>
    <mergeCell ref="P763:Q763"/>
    <mergeCell ref="B762:E762"/>
    <mergeCell ref="G762:H762"/>
    <mergeCell ref="J762:K762"/>
    <mergeCell ref="N752:R752"/>
    <mergeCell ref="B753:K753"/>
    <mergeCell ref="L753:M753"/>
    <mergeCell ref="B754:K754"/>
    <mergeCell ref="A749:M749"/>
    <mergeCell ref="A750:K750"/>
    <mergeCell ref="L750:M750"/>
    <mergeCell ref="A751:A752"/>
    <mergeCell ref="B751:K752"/>
    <mergeCell ref="L754:M754"/>
    <mergeCell ref="A755:M755"/>
    <mergeCell ref="P759:Q759"/>
    <mergeCell ref="A756:Q757"/>
    <mergeCell ref="A758:O758"/>
    <mergeCell ref="P758:Q758"/>
    <mergeCell ref="N753:R754"/>
    <mergeCell ref="R758:V758"/>
    <mergeCell ref="G759:H759"/>
    <mergeCell ref="J759:K759"/>
    <mergeCell ref="M759:N759"/>
    <mergeCell ref="N750:R751"/>
    <mergeCell ref="N755:V755"/>
    <mergeCell ref="G600:H600"/>
    <mergeCell ref="B601:E601"/>
    <mergeCell ref="G601:H601"/>
    <mergeCell ref="A599:K599"/>
    <mergeCell ref="L599:M599"/>
    <mergeCell ref="N599:R599"/>
    <mergeCell ref="G596:H596"/>
    <mergeCell ref="A598:M598"/>
    <mergeCell ref="J617:K617"/>
    <mergeCell ref="F637:H637"/>
    <mergeCell ref="B628:E628"/>
    <mergeCell ref="F628:K628"/>
    <mergeCell ref="A625:E625"/>
    <mergeCell ref="G625:H625"/>
    <mergeCell ref="I625:Q627"/>
    <mergeCell ref="O637:Q637"/>
    <mergeCell ref="A632:E632"/>
    <mergeCell ref="G632:H632"/>
    <mergeCell ref="B602:E602"/>
    <mergeCell ref="G602:H602"/>
    <mergeCell ref="B600:E600"/>
    <mergeCell ref="I632:Q632"/>
    <mergeCell ref="L636:N636"/>
    <mergeCell ref="O636:Q636"/>
    <mergeCell ref="A630:E630"/>
    <mergeCell ref="G630:H630"/>
    <mergeCell ref="O631:Q631"/>
    <mergeCell ref="M631:N631"/>
    <mergeCell ref="L616:Q618"/>
    <mergeCell ref="G623:H623"/>
    <mergeCell ref="A610:E610"/>
    <mergeCell ref="G610:H610"/>
    <mergeCell ref="P595:Q595"/>
    <mergeCell ref="J595:K595"/>
    <mergeCell ref="M595:N595"/>
    <mergeCell ref="B595:E595"/>
    <mergeCell ref="G595:H595"/>
    <mergeCell ref="P596:Q596"/>
    <mergeCell ref="B596:E596"/>
    <mergeCell ref="J596:K596"/>
    <mergeCell ref="M596:N596"/>
    <mergeCell ref="P590:Q590"/>
    <mergeCell ref="P593:Q593"/>
    <mergeCell ref="B594:E594"/>
    <mergeCell ref="G594:H594"/>
    <mergeCell ref="B591:E591"/>
    <mergeCell ref="G591:H591"/>
    <mergeCell ref="M591:N591"/>
    <mergeCell ref="B593:E593"/>
    <mergeCell ref="G593:H593"/>
    <mergeCell ref="M593:N593"/>
    <mergeCell ref="B590:E590"/>
    <mergeCell ref="G590:H590"/>
    <mergeCell ref="M590:N590"/>
    <mergeCell ref="P591:Q591"/>
    <mergeCell ref="B592:E592"/>
    <mergeCell ref="G592:H592"/>
    <mergeCell ref="M592:N592"/>
    <mergeCell ref="M594:N594"/>
    <mergeCell ref="P594:Q594"/>
    <mergeCell ref="R585:V585"/>
    <mergeCell ref="O586:Q586"/>
    <mergeCell ref="B587:E587"/>
    <mergeCell ref="G587:H587"/>
    <mergeCell ref="J587:K587"/>
    <mergeCell ref="M587:N587"/>
    <mergeCell ref="P587:Q587"/>
    <mergeCell ref="B586:E586"/>
    <mergeCell ref="F586:H586"/>
    <mergeCell ref="I586:K586"/>
    <mergeCell ref="L586:N586"/>
    <mergeCell ref="P588:Q588"/>
    <mergeCell ref="B589:E589"/>
    <mergeCell ref="G589:H589"/>
    <mergeCell ref="M589:N589"/>
    <mergeCell ref="P589:Q589"/>
    <mergeCell ref="B588:E588"/>
    <mergeCell ref="G588:H588"/>
    <mergeCell ref="J588:K588"/>
    <mergeCell ref="M588:N588"/>
    <mergeCell ref="A578:E578"/>
    <mergeCell ref="F578:I578"/>
    <mergeCell ref="J578:M578"/>
    <mergeCell ref="A579:E579"/>
    <mergeCell ref="F579:I579"/>
    <mergeCell ref="J579:M579"/>
    <mergeCell ref="A585:O585"/>
    <mergeCell ref="P585:Q585"/>
    <mergeCell ref="A580:E580"/>
    <mergeCell ref="F580:I580"/>
    <mergeCell ref="J580:M580"/>
    <mergeCell ref="A581:E581"/>
    <mergeCell ref="F581:I581"/>
    <mergeCell ref="J581:M581"/>
    <mergeCell ref="A582:E582"/>
    <mergeCell ref="F582:I582"/>
    <mergeCell ref="J582:M582"/>
    <mergeCell ref="A584:Q584"/>
    <mergeCell ref="B570:K570"/>
    <mergeCell ref="L570:M570"/>
    <mergeCell ref="N564:R564"/>
    <mergeCell ref="B565:K565"/>
    <mergeCell ref="L565:M565"/>
    <mergeCell ref="B566:K566"/>
    <mergeCell ref="L566:M566"/>
    <mergeCell ref="B567:K567"/>
    <mergeCell ref="L567:M567"/>
    <mergeCell ref="A564:K564"/>
    <mergeCell ref="B568:K568"/>
    <mergeCell ref="L568:M568"/>
    <mergeCell ref="B569:K569"/>
    <mergeCell ref="L569:M569"/>
    <mergeCell ref="A577:K577"/>
    <mergeCell ref="L577:M577"/>
    <mergeCell ref="A575:M576"/>
    <mergeCell ref="L564:M564"/>
    <mergeCell ref="N577:R577"/>
    <mergeCell ref="A572:K572"/>
    <mergeCell ref="L572:M572"/>
    <mergeCell ref="N572:R572"/>
    <mergeCell ref="B573:K573"/>
    <mergeCell ref="L573:M573"/>
    <mergeCell ref="N573:R573"/>
    <mergeCell ref="B574:K574"/>
    <mergeCell ref="L574:M574"/>
    <mergeCell ref="N574:R574"/>
    <mergeCell ref="B562:K562"/>
    <mergeCell ref="L562:M562"/>
    <mergeCell ref="B563:K563"/>
    <mergeCell ref="B558:K558"/>
    <mergeCell ref="L558:M558"/>
    <mergeCell ref="N553:R553"/>
    <mergeCell ref="B554:K554"/>
    <mergeCell ref="L554:M554"/>
    <mergeCell ref="A555:K555"/>
    <mergeCell ref="L555:M555"/>
    <mergeCell ref="B559:K559"/>
    <mergeCell ref="L559:M559"/>
    <mergeCell ref="B560:K560"/>
    <mergeCell ref="L560:M560"/>
    <mergeCell ref="B561:K561"/>
    <mergeCell ref="L561:M561"/>
    <mergeCell ref="L563:M563"/>
    <mergeCell ref="A529:K529"/>
    <mergeCell ref="L543:M543"/>
    <mergeCell ref="A540:K540"/>
    <mergeCell ref="L540:M540"/>
    <mergeCell ref="L547:M547"/>
    <mergeCell ref="B548:K548"/>
    <mergeCell ref="L548:M548"/>
    <mergeCell ref="B549:K549"/>
    <mergeCell ref="N545:R545"/>
    <mergeCell ref="B546:K546"/>
    <mergeCell ref="L546:M546"/>
    <mergeCell ref="N557:R557"/>
    <mergeCell ref="L556:M556"/>
    <mergeCell ref="A557:K557"/>
    <mergeCell ref="L557:M557"/>
    <mergeCell ref="B544:K544"/>
    <mergeCell ref="L544:M544"/>
    <mergeCell ref="A545:K545"/>
    <mergeCell ref="L545:M545"/>
    <mergeCell ref="L553:M553"/>
    <mergeCell ref="B547:K547"/>
    <mergeCell ref="N555:R555"/>
    <mergeCell ref="A553:K553"/>
    <mergeCell ref="B556:K556"/>
    <mergeCell ref="L549:M549"/>
    <mergeCell ref="B550:K550"/>
    <mergeCell ref="L550:M550"/>
    <mergeCell ref="B551:K551"/>
    <mergeCell ref="L551:M551"/>
    <mergeCell ref="L529:M529"/>
    <mergeCell ref="L518:M518"/>
    <mergeCell ref="B516:I516"/>
    <mergeCell ref="L516:M517"/>
    <mergeCell ref="B526:K526"/>
    <mergeCell ref="N523:R523"/>
    <mergeCell ref="N512:R512"/>
    <mergeCell ref="N515:R515"/>
    <mergeCell ref="N518:R518"/>
    <mergeCell ref="B539:K539"/>
    <mergeCell ref="L539:M539"/>
    <mergeCell ref="N536:R536"/>
    <mergeCell ref="B537:K537"/>
    <mergeCell ref="L537:M537"/>
    <mergeCell ref="A533:M533"/>
    <mergeCell ref="A534:K534"/>
    <mergeCell ref="L534:M534"/>
    <mergeCell ref="N534:R534"/>
    <mergeCell ref="B535:K535"/>
    <mergeCell ref="L535:M535"/>
    <mergeCell ref="A536:K536"/>
    <mergeCell ref="L536:M536"/>
    <mergeCell ref="B538:K538"/>
    <mergeCell ref="L538:M538"/>
    <mergeCell ref="N537:R538"/>
    <mergeCell ref="B521:K521"/>
    <mergeCell ref="L521:M521"/>
    <mergeCell ref="B522:K522"/>
    <mergeCell ref="L522:M522"/>
    <mergeCell ref="A527:K527"/>
    <mergeCell ref="L527:M527"/>
    <mergeCell ref="B523:K523"/>
    <mergeCell ref="L523:M523"/>
    <mergeCell ref="N497:R497"/>
    <mergeCell ref="A510:M510"/>
    <mergeCell ref="A511:K511"/>
    <mergeCell ref="B500:K500"/>
    <mergeCell ref="B508:K508"/>
    <mergeCell ref="N513:R514"/>
    <mergeCell ref="N516:R517"/>
    <mergeCell ref="N519:R520"/>
    <mergeCell ref="J499:K499"/>
    <mergeCell ref="L519:M520"/>
    <mergeCell ref="B503:K503"/>
    <mergeCell ref="L503:M503"/>
    <mergeCell ref="L515:M515"/>
    <mergeCell ref="L508:M508"/>
    <mergeCell ref="J517:K517"/>
    <mergeCell ref="J516:K516"/>
    <mergeCell ref="B518:K518"/>
    <mergeCell ref="N502:R502"/>
    <mergeCell ref="N511:R511"/>
    <mergeCell ref="B513:I513"/>
    <mergeCell ref="J513:K513"/>
    <mergeCell ref="B512:K512"/>
    <mergeCell ref="L511:M511"/>
    <mergeCell ref="B515:K515"/>
    <mergeCell ref="L512:M512"/>
    <mergeCell ref="B517:I517"/>
    <mergeCell ref="J520:K520"/>
    <mergeCell ref="B519:I519"/>
    <mergeCell ref="B520:I520"/>
    <mergeCell ref="B514:I514"/>
    <mergeCell ref="J514:K514"/>
    <mergeCell ref="J519:K519"/>
    <mergeCell ref="B481:K481"/>
    <mergeCell ref="B485:K485"/>
    <mergeCell ref="L483:M483"/>
    <mergeCell ref="L490:M490"/>
    <mergeCell ref="L471:M471"/>
    <mergeCell ref="L472:M472"/>
    <mergeCell ref="N490:R490"/>
    <mergeCell ref="A489:M489"/>
    <mergeCell ref="A490:K490"/>
    <mergeCell ref="B486:K486"/>
    <mergeCell ref="B482:K482"/>
    <mergeCell ref="A479:K479"/>
    <mergeCell ref="N494:R494"/>
    <mergeCell ref="N491:R491"/>
    <mergeCell ref="N480:R480"/>
    <mergeCell ref="J496:K496"/>
    <mergeCell ref="B495:I495"/>
    <mergeCell ref="L525:M525"/>
    <mergeCell ref="L526:M526"/>
    <mergeCell ref="B525:K525"/>
    <mergeCell ref="J616:K616"/>
    <mergeCell ref="B618:E618"/>
    <mergeCell ref="J618:K618"/>
    <mergeCell ref="B611:E611"/>
    <mergeCell ref="F611:K611"/>
    <mergeCell ref="B469:K469"/>
    <mergeCell ref="L480:M480"/>
    <mergeCell ref="L475:M475"/>
    <mergeCell ref="L505:M505"/>
    <mergeCell ref="B504:K504"/>
    <mergeCell ref="B502:K502"/>
    <mergeCell ref="A506:K506"/>
    <mergeCell ref="L506:M506"/>
    <mergeCell ref="B507:K507"/>
    <mergeCell ref="L507:M507"/>
    <mergeCell ref="L502:M502"/>
    <mergeCell ref="L495:M496"/>
    <mergeCell ref="B501:K501"/>
    <mergeCell ref="L501:M501"/>
    <mergeCell ref="B492:I492"/>
    <mergeCell ref="J492:K492"/>
    <mergeCell ref="A604:Q604"/>
    <mergeCell ref="P605:Q605"/>
    <mergeCell ref="B491:K491"/>
    <mergeCell ref="B493:I493"/>
    <mergeCell ref="J493:K493"/>
    <mergeCell ref="L492:M493"/>
    <mergeCell ref="L500:M500"/>
    <mergeCell ref="L469:M469"/>
    <mergeCell ref="B639:E639"/>
    <mergeCell ref="O619:Q621"/>
    <mergeCell ref="B620:E620"/>
    <mergeCell ref="M620:N620"/>
    <mergeCell ref="B621:E621"/>
    <mergeCell ref="M621:N621"/>
    <mergeCell ref="B624:E624"/>
    <mergeCell ref="F624:K624"/>
    <mergeCell ref="M624:N624"/>
    <mergeCell ref="O624:Q624"/>
    <mergeCell ref="A622:E622"/>
    <mergeCell ref="G622:H622"/>
    <mergeCell ref="I622:Q623"/>
    <mergeCell ref="A623:E623"/>
    <mergeCell ref="O607:Q607"/>
    <mergeCell ref="B524:K524"/>
    <mergeCell ref="L524:M524"/>
    <mergeCell ref="B528:K528"/>
    <mergeCell ref="L528:M528"/>
    <mergeCell ref="N529:R529"/>
    <mergeCell ref="B530:K530"/>
    <mergeCell ref="L530:M530"/>
    <mergeCell ref="N530:R530"/>
    <mergeCell ref="B531:K531"/>
    <mergeCell ref="L531:M531"/>
    <mergeCell ref="N531:R531"/>
    <mergeCell ref="N540:R540"/>
    <mergeCell ref="B541:K541"/>
    <mergeCell ref="L541:M541"/>
    <mergeCell ref="B542:K542"/>
    <mergeCell ref="L542:M542"/>
    <mergeCell ref="B543:K543"/>
    <mergeCell ref="B461:K461"/>
    <mergeCell ref="G614:H614"/>
    <mergeCell ref="A615:E615"/>
    <mergeCell ref="G615:H615"/>
    <mergeCell ref="B616:E616"/>
    <mergeCell ref="F616:H618"/>
    <mergeCell ref="G608:H608"/>
    <mergeCell ref="A609:E609"/>
    <mergeCell ref="G609:H609"/>
    <mergeCell ref="A626:E626"/>
    <mergeCell ref="G626:H626"/>
    <mergeCell ref="A627:E627"/>
    <mergeCell ref="G627:H627"/>
    <mergeCell ref="O639:Q639"/>
    <mergeCell ref="O640:Q640"/>
    <mergeCell ref="B640:E640"/>
    <mergeCell ref="G640:H640"/>
    <mergeCell ref="J640:K640"/>
    <mergeCell ref="O633:Q633"/>
    <mergeCell ref="A635:Q635"/>
    <mergeCell ref="A636:E636"/>
    <mergeCell ref="F636:H636"/>
    <mergeCell ref="I636:K636"/>
    <mergeCell ref="I637:K637"/>
    <mergeCell ref="B633:E633"/>
    <mergeCell ref="F633:K633"/>
    <mergeCell ref="B631:E631"/>
    <mergeCell ref="F631:K631"/>
    <mergeCell ref="A638:Q638"/>
    <mergeCell ref="B619:E619"/>
    <mergeCell ref="F619:K621"/>
    <mergeCell ref="M619:N619"/>
    <mergeCell ref="L453:M453"/>
    <mergeCell ref="G639:H639"/>
    <mergeCell ref="J639:K639"/>
    <mergeCell ref="L639:N640"/>
    <mergeCell ref="M628:N628"/>
    <mergeCell ref="O628:Q628"/>
    <mergeCell ref="A629:E629"/>
    <mergeCell ref="G629:H629"/>
    <mergeCell ref="I629:Q630"/>
    <mergeCell ref="L456:M456"/>
    <mergeCell ref="B458:K458"/>
    <mergeCell ref="L458:M458"/>
    <mergeCell ref="A455:K455"/>
    <mergeCell ref="L455:M455"/>
    <mergeCell ref="B457:K457"/>
    <mergeCell ref="L457:M457"/>
    <mergeCell ref="B456:K456"/>
    <mergeCell ref="B459:K459"/>
    <mergeCell ref="L459:M459"/>
    <mergeCell ref="A608:E608"/>
    <mergeCell ref="M611:N611"/>
    <mergeCell ref="O611:Q611"/>
    <mergeCell ref="A612:E612"/>
    <mergeCell ref="G612:H612"/>
    <mergeCell ref="I612:Q615"/>
    <mergeCell ref="A613:E613"/>
    <mergeCell ref="G613:H613"/>
    <mergeCell ref="A614:E614"/>
    <mergeCell ref="J498:K498"/>
    <mergeCell ref="B498:I498"/>
    <mergeCell ref="B499:I499"/>
    <mergeCell ref="L504:M504"/>
    <mergeCell ref="N438:R438"/>
    <mergeCell ref="A434:D434"/>
    <mergeCell ref="F434:G434"/>
    <mergeCell ref="I434:J434"/>
    <mergeCell ref="A432:D432"/>
    <mergeCell ref="F432:G432"/>
    <mergeCell ref="I432:J432"/>
    <mergeCell ref="L461:M461"/>
    <mergeCell ref="B463:K463"/>
    <mergeCell ref="L463:M463"/>
    <mergeCell ref="L449:M449"/>
    <mergeCell ref="A440:M440"/>
    <mergeCell ref="A441:K441"/>
    <mergeCell ref="L441:M441"/>
    <mergeCell ref="I435:J435"/>
    <mergeCell ref="L438:M438"/>
    <mergeCell ref="A435:D435"/>
    <mergeCell ref="B442:K442"/>
    <mergeCell ref="L437:M437"/>
    <mergeCell ref="B443:K443"/>
    <mergeCell ref="L443:M443"/>
    <mergeCell ref="A446:K446"/>
    <mergeCell ref="L446:M446"/>
    <mergeCell ref="A437:K437"/>
    <mergeCell ref="A445:M445"/>
    <mergeCell ref="B438:K438"/>
    <mergeCell ref="B447:K447"/>
    <mergeCell ref="L447:M447"/>
    <mergeCell ref="L442:M442"/>
    <mergeCell ref="B451:K451"/>
    <mergeCell ref="A450:K450"/>
    <mergeCell ref="B453:K453"/>
    <mergeCell ref="N449:R449"/>
    <mergeCell ref="N442:R443"/>
    <mergeCell ref="A425:D425"/>
    <mergeCell ref="F425:G425"/>
    <mergeCell ref="I425:J425"/>
    <mergeCell ref="A426:D426"/>
    <mergeCell ref="F426:G426"/>
    <mergeCell ref="I426:J426"/>
    <mergeCell ref="A427:D427"/>
    <mergeCell ref="F427:G427"/>
    <mergeCell ref="I427:J427"/>
    <mergeCell ref="A428:D428"/>
    <mergeCell ref="F428:G428"/>
    <mergeCell ref="I428:J428"/>
    <mergeCell ref="A423:D423"/>
    <mergeCell ref="N451:R451"/>
    <mergeCell ref="B452:K452"/>
    <mergeCell ref="N452:R452"/>
    <mergeCell ref="A449:K449"/>
    <mergeCell ref="A429:D429"/>
    <mergeCell ref="F429:G429"/>
    <mergeCell ref="I429:J429"/>
    <mergeCell ref="F435:G435"/>
    <mergeCell ref="A430:D430"/>
    <mergeCell ref="F430:G430"/>
    <mergeCell ref="I430:J430"/>
    <mergeCell ref="A431:D431"/>
    <mergeCell ref="F431:G431"/>
    <mergeCell ref="I431:J431"/>
    <mergeCell ref="A433:D433"/>
    <mergeCell ref="F433:G433"/>
    <mergeCell ref="I433:J433"/>
    <mergeCell ref="A421:D421"/>
    <mergeCell ref="F421:G421"/>
    <mergeCell ref="I421:J421"/>
    <mergeCell ref="A415:D415"/>
    <mergeCell ref="F415:G415"/>
    <mergeCell ref="I415:J415"/>
    <mergeCell ref="A420:D420"/>
    <mergeCell ref="F420:G420"/>
    <mergeCell ref="I420:J420"/>
    <mergeCell ref="A422:D422"/>
    <mergeCell ref="F422:G422"/>
    <mergeCell ref="I422:J422"/>
    <mergeCell ref="F423:G423"/>
    <mergeCell ref="I423:J423"/>
    <mergeCell ref="A424:D424"/>
    <mergeCell ref="F424:G424"/>
    <mergeCell ref="I424:J424"/>
    <mergeCell ref="A414:D414"/>
    <mergeCell ref="F414:G414"/>
    <mergeCell ref="I414:J414"/>
    <mergeCell ref="L414:M414"/>
    <mergeCell ref="A413:D413"/>
    <mergeCell ref="F413:G413"/>
    <mergeCell ref="I413:J413"/>
    <mergeCell ref="L413:M413"/>
    <mergeCell ref="L415:M415"/>
    <mergeCell ref="A412:D412"/>
    <mergeCell ref="F412:G412"/>
    <mergeCell ref="I412:J412"/>
    <mergeCell ref="L412:M412"/>
    <mergeCell ref="A417:M417"/>
    <mergeCell ref="A418:D419"/>
    <mergeCell ref="F418:G419"/>
    <mergeCell ref="I418:J419"/>
    <mergeCell ref="L418:M418"/>
    <mergeCell ref="L419:M419"/>
    <mergeCell ref="A407:D407"/>
    <mergeCell ref="F407:G407"/>
    <mergeCell ref="I407:J407"/>
    <mergeCell ref="L407:M407"/>
    <mergeCell ref="A406:D406"/>
    <mergeCell ref="F406:G406"/>
    <mergeCell ref="I406:J406"/>
    <mergeCell ref="L406:M406"/>
    <mergeCell ref="A409:D409"/>
    <mergeCell ref="F409:G409"/>
    <mergeCell ref="I409:J409"/>
    <mergeCell ref="L409:M409"/>
    <mergeCell ref="A408:D408"/>
    <mergeCell ref="F408:G408"/>
    <mergeCell ref="I408:J408"/>
    <mergeCell ref="L408:M408"/>
    <mergeCell ref="A411:D411"/>
    <mergeCell ref="F411:G411"/>
    <mergeCell ref="I411:J411"/>
    <mergeCell ref="L411:M411"/>
    <mergeCell ref="A410:D410"/>
    <mergeCell ref="F410:G410"/>
    <mergeCell ref="I410:J410"/>
    <mergeCell ref="L410:M410"/>
    <mergeCell ref="A401:D401"/>
    <mergeCell ref="F401:G401"/>
    <mergeCell ref="I401:J401"/>
    <mergeCell ref="L401:M401"/>
    <mergeCell ref="A400:D400"/>
    <mergeCell ref="F400:G400"/>
    <mergeCell ref="I400:J400"/>
    <mergeCell ref="L400:M400"/>
    <mergeCell ref="A403:D403"/>
    <mergeCell ref="F403:G403"/>
    <mergeCell ref="I403:J403"/>
    <mergeCell ref="L403:M403"/>
    <mergeCell ref="A402:D402"/>
    <mergeCell ref="F402:G402"/>
    <mergeCell ref="I402:J402"/>
    <mergeCell ref="L402:M402"/>
    <mergeCell ref="A405:D405"/>
    <mergeCell ref="F405:G405"/>
    <mergeCell ref="I405:J405"/>
    <mergeCell ref="L405:M405"/>
    <mergeCell ref="A404:D404"/>
    <mergeCell ref="F404:G404"/>
    <mergeCell ref="I404:J404"/>
    <mergeCell ref="L404:M404"/>
    <mergeCell ref="A395:D395"/>
    <mergeCell ref="F395:G395"/>
    <mergeCell ref="I395:J395"/>
    <mergeCell ref="L395:M395"/>
    <mergeCell ref="A394:D394"/>
    <mergeCell ref="F394:G394"/>
    <mergeCell ref="I394:J394"/>
    <mergeCell ref="L394:M394"/>
    <mergeCell ref="A392:D392"/>
    <mergeCell ref="F392:G392"/>
    <mergeCell ref="I392:J392"/>
    <mergeCell ref="L392:M392"/>
    <mergeCell ref="A397:M397"/>
    <mergeCell ref="A398:D399"/>
    <mergeCell ref="F398:G399"/>
    <mergeCell ref="I398:J399"/>
    <mergeCell ref="L398:M398"/>
    <mergeCell ref="L399:M399"/>
    <mergeCell ref="A388:D388"/>
    <mergeCell ref="F388:G388"/>
    <mergeCell ref="I388:J388"/>
    <mergeCell ref="L388:M388"/>
    <mergeCell ref="A387:D387"/>
    <mergeCell ref="F387:G387"/>
    <mergeCell ref="I387:J387"/>
    <mergeCell ref="L387:M387"/>
    <mergeCell ref="A390:D390"/>
    <mergeCell ref="F390:G390"/>
    <mergeCell ref="I390:J390"/>
    <mergeCell ref="L390:M390"/>
    <mergeCell ref="A389:D389"/>
    <mergeCell ref="F389:G389"/>
    <mergeCell ref="I389:J389"/>
    <mergeCell ref="L389:M389"/>
    <mergeCell ref="A393:D393"/>
    <mergeCell ref="F393:G393"/>
    <mergeCell ref="I393:J393"/>
    <mergeCell ref="L393:M393"/>
    <mergeCell ref="A391:D391"/>
    <mergeCell ref="F391:G391"/>
    <mergeCell ref="I391:J391"/>
    <mergeCell ref="L391:M391"/>
    <mergeCell ref="N380:R380"/>
    <mergeCell ref="A378:D379"/>
    <mergeCell ref="F378:G379"/>
    <mergeCell ref="I378:J379"/>
    <mergeCell ref="L379:M379"/>
    <mergeCell ref="A380:D380"/>
    <mergeCell ref="F380:G380"/>
    <mergeCell ref="I380:J380"/>
    <mergeCell ref="L380:M380"/>
    <mergeCell ref="L378:M378"/>
    <mergeCell ref="L383:M383"/>
    <mergeCell ref="A386:D386"/>
    <mergeCell ref="F386:G386"/>
    <mergeCell ref="I386:J386"/>
    <mergeCell ref="L386:M386"/>
    <mergeCell ref="A385:D385"/>
    <mergeCell ref="F385:G385"/>
    <mergeCell ref="I385:J385"/>
    <mergeCell ref="L385:M385"/>
    <mergeCell ref="N359:R359"/>
    <mergeCell ref="B359:I359"/>
    <mergeCell ref="J359:K359"/>
    <mergeCell ref="L357:M359"/>
    <mergeCell ref="B360:K360"/>
    <mergeCell ref="L360:M360"/>
    <mergeCell ref="B368:I368"/>
    <mergeCell ref="J368:K368"/>
    <mergeCell ref="L368:M369"/>
    <mergeCell ref="B369:I369"/>
    <mergeCell ref="J369:K369"/>
    <mergeCell ref="A364:M365"/>
    <mergeCell ref="A366:K366"/>
    <mergeCell ref="L366:M366"/>
    <mergeCell ref="N378:R378"/>
    <mergeCell ref="B373:I373"/>
    <mergeCell ref="J373:K373"/>
    <mergeCell ref="N373:R373"/>
    <mergeCell ref="B375:K375"/>
    <mergeCell ref="L375:M375"/>
    <mergeCell ref="N374:R374"/>
    <mergeCell ref="N375:R375"/>
    <mergeCell ref="A377:M377"/>
    <mergeCell ref="B374:I374"/>
    <mergeCell ref="N346:R346"/>
    <mergeCell ref="A348:M348"/>
    <mergeCell ref="J340:K340"/>
    <mergeCell ref="B341:K341"/>
    <mergeCell ref="L341:M341"/>
    <mergeCell ref="B342:I342"/>
    <mergeCell ref="J342:K342"/>
    <mergeCell ref="B343:I343"/>
    <mergeCell ref="J343:K343"/>
    <mergeCell ref="J344:K344"/>
    <mergeCell ref="B355:I355"/>
    <mergeCell ref="J355:K355"/>
    <mergeCell ref="B346:K346"/>
    <mergeCell ref="L346:M346"/>
    <mergeCell ref="J358:K358"/>
    <mergeCell ref="N358:R358"/>
    <mergeCell ref="A350:M351"/>
    <mergeCell ref="A352:K352"/>
    <mergeCell ref="L352:M352"/>
    <mergeCell ref="B353:K353"/>
    <mergeCell ref="L353:M353"/>
    <mergeCell ref="B354:I354"/>
    <mergeCell ref="J354:K354"/>
    <mergeCell ref="L354:M355"/>
    <mergeCell ref="B356:K356"/>
    <mergeCell ref="L356:M356"/>
    <mergeCell ref="N356:R356"/>
    <mergeCell ref="B357:I357"/>
    <mergeCell ref="J357:K357"/>
    <mergeCell ref="N357:R357"/>
    <mergeCell ref="B358:I358"/>
    <mergeCell ref="N329:R329"/>
    <mergeCell ref="A331:M331"/>
    <mergeCell ref="J323:K323"/>
    <mergeCell ref="B324:K324"/>
    <mergeCell ref="L324:M324"/>
    <mergeCell ref="B325:I325"/>
    <mergeCell ref="J325:K325"/>
    <mergeCell ref="B326:I326"/>
    <mergeCell ref="J326:K326"/>
    <mergeCell ref="B329:K329"/>
    <mergeCell ref="L329:M329"/>
    <mergeCell ref="N339:R345"/>
    <mergeCell ref="B340:I340"/>
    <mergeCell ref="A333:M334"/>
    <mergeCell ref="A335:K335"/>
    <mergeCell ref="L335:M335"/>
    <mergeCell ref="B336:I336"/>
    <mergeCell ref="J336:K336"/>
    <mergeCell ref="L336:M337"/>
    <mergeCell ref="B344:I344"/>
    <mergeCell ref="N336:R338"/>
    <mergeCell ref="B337:I337"/>
    <mergeCell ref="J337:K337"/>
    <mergeCell ref="B338:K338"/>
    <mergeCell ref="L338:M338"/>
    <mergeCell ref="B339:I339"/>
    <mergeCell ref="J339:K339"/>
    <mergeCell ref="L339:M340"/>
    <mergeCell ref="N322:R328"/>
    <mergeCell ref="B323:I323"/>
    <mergeCell ref="N319:R321"/>
    <mergeCell ref="B320:I320"/>
    <mergeCell ref="J320:K320"/>
    <mergeCell ref="B321:K321"/>
    <mergeCell ref="L321:M321"/>
    <mergeCell ref="B322:I322"/>
    <mergeCell ref="J322:K322"/>
    <mergeCell ref="L322:M323"/>
    <mergeCell ref="N303:R304"/>
    <mergeCell ref="A304:G304"/>
    <mergeCell ref="H304:J304"/>
    <mergeCell ref="K304:M304"/>
    <mergeCell ref="B306:G306"/>
    <mergeCell ref="I306:J306"/>
    <mergeCell ref="L306:M306"/>
    <mergeCell ref="N306:R306"/>
    <mergeCell ref="B305:G305"/>
    <mergeCell ref="I305:J305"/>
    <mergeCell ref="L305:M305"/>
    <mergeCell ref="N305:R305"/>
    <mergeCell ref="N311:R311"/>
    <mergeCell ref="A313:M313"/>
    <mergeCell ref="B307:G307"/>
    <mergeCell ref="I307:J307"/>
    <mergeCell ref="L307:M307"/>
    <mergeCell ref="B308:G308"/>
    <mergeCell ref="I308:J308"/>
    <mergeCell ref="L308:M308"/>
    <mergeCell ref="B309:K309"/>
    <mergeCell ref="L309:M309"/>
    <mergeCell ref="A310:A311"/>
    <mergeCell ref="B310:K311"/>
    <mergeCell ref="B468:K468"/>
    <mergeCell ref="B467:K467"/>
    <mergeCell ref="L484:M484"/>
    <mergeCell ref="L485:M485"/>
    <mergeCell ref="J345:K345"/>
    <mergeCell ref="L342:M345"/>
    <mergeCell ref="A315:M317"/>
    <mergeCell ref="A318:K318"/>
    <mergeCell ref="L318:M318"/>
    <mergeCell ref="B319:I319"/>
    <mergeCell ref="J319:K319"/>
    <mergeCell ref="L319:M320"/>
    <mergeCell ref="B327:I327"/>
    <mergeCell ref="J327:K327"/>
    <mergeCell ref="L325:M328"/>
    <mergeCell ref="B370:K370"/>
    <mergeCell ref="L370:M370"/>
    <mergeCell ref="A382:D382"/>
    <mergeCell ref="F382:G382"/>
    <mergeCell ref="I382:J382"/>
    <mergeCell ref="L382:M382"/>
    <mergeCell ref="A381:D381"/>
    <mergeCell ref="F381:G381"/>
    <mergeCell ref="I381:J381"/>
    <mergeCell ref="L381:M381"/>
    <mergeCell ref="A384:D384"/>
    <mergeCell ref="F384:G384"/>
    <mergeCell ref="I384:J384"/>
    <mergeCell ref="L384:M384"/>
    <mergeCell ref="A383:D383"/>
    <mergeCell ref="F383:G383"/>
    <mergeCell ref="I383:J383"/>
    <mergeCell ref="A279:K279"/>
    <mergeCell ref="L279:M279"/>
    <mergeCell ref="B280:K280"/>
    <mergeCell ref="L280:M280"/>
    <mergeCell ref="B284:K284"/>
    <mergeCell ref="L284:M284"/>
    <mergeCell ref="L285:M285"/>
    <mergeCell ref="B290:G290"/>
    <mergeCell ref="I290:J290"/>
    <mergeCell ref="K290:M292"/>
    <mergeCell ref="A291:A292"/>
    <mergeCell ref="A287:M287"/>
    <mergeCell ref="A288:K288"/>
    <mergeCell ref="L288:M288"/>
    <mergeCell ref="H289:J289"/>
    <mergeCell ref="K289:M289"/>
    <mergeCell ref="N290:R300"/>
    <mergeCell ref="B293:G293"/>
    <mergeCell ref="I293:J293"/>
    <mergeCell ref="L293:M293"/>
    <mergeCell ref="B294:G294"/>
    <mergeCell ref="I294:J294"/>
    <mergeCell ref="N280:R280"/>
    <mergeCell ref="N281:R283"/>
    <mergeCell ref="A282:M282"/>
    <mergeCell ref="A283:K283"/>
    <mergeCell ref="L283:M283"/>
    <mergeCell ref="N284:R284"/>
    <mergeCell ref="B285:K285"/>
    <mergeCell ref="A278:M278"/>
    <mergeCell ref="L795:M795"/>
    <mergeCell ref="L794:M794"/>
    <mergeCell ref="L793:M793"/>
    <mergeCell ref="L792:M792"/>
    <mergeCell ref="L791:M791"/>
    <mergeCell ref="L486:M486"/>
    <mergeCell ref="L294:M294"/>
    <mergeCell ref="B291:G292"/>
    <mergeCell ref="H291:H292"/>
    <mergeCell ref="I291:J292"/>
    <mergeCell ref="B295:G295"/>
    <mergeCell ref="I295:J295"/>
    <mergeCell ref="L295:M295"/>
    <mergeCell ref="B296:G296"/>
    <mergeCell ref="I296:J296"/>
    <mergeCell ref="L296:M296"/>
    <mergeCell ref="B297:G297"/>
    <mergeCell ref="I297:J297"/>
    <mergeCell ref="L297:M297"/>
    <mergeCell ref="B298:G298"/>
    <mergeCell ref="I298:J298"/>
    <mergeCell ref="L298:M298"/>
    <mergeCell ref="B299:G299"/>
    <mergeCell ref="I299:J299"/>
    <mergeCell ref="L299:M299"/>
    <mergeCell ref="B300:G300"/>
    <mergeCell ref="I300:J300"/>
    <mergeCell ref="L300:M300"/>
    <mergeCell ref="A302:M302"/>
    <mergeCell ref="A303:K303"/>
    <mergeCell ref="L303:M303"/>
    <mergeCell ref="B271:K271"/>
    <mergeCell ref="L271:M271"/>
    <mergeCell ref="B268:K268"/>
    <mergeCell ref="L268:M268"/>
    <mergeCell ref="B269:K269"/>
    <mergeCell ref="L269:M269"/>
    <mergeCell ref="B270:K270"/>
    <mergeCell ref="L270:M270"/>
    <mergeCell ref="B276:K276"/>
    <mergeCell ref="L276:M276"/>
    <mergeCell ref="B274:K274"/>
    <mergeCell ref="L274:M274"/>
    <mergeCell ref="B275:K275"/>
    <mergeCell ref="L275:M275"/>
    <mergeCell ref="B272:K272"/>
    <mergeCell ref="L272:M272"/>
    <mergeCell ref="B273:K273"/>
    <mergeCell ref="L273:M273"/>
    <mergeCell ref="J235:K235"/>
    <mergeCell ref="B236:I236"/>
    <mergeCell ref="J236:K236"/>
    <mergeCell ref="B225:G225"/>
    <mergeCell ref="H225:I225"/>
    <mergeCell ref="B226:G226"/>
    <mergeCell ref="B227:I227"/>
    <mergeCell ref="J227:K227"/>
    <mergeCell ref="J228:K228"/>
    <mergeCell ref="H226:I226"/>
    <mergeCell ref="B241:K241"/>
    <mergeCell ref="L241:M241"/>
    <mergeCell ref="B246:K246"/>
    <mergeCell ref="L246:M246"/>
    <mergeCell ref="A245:K245"/>
    <mergeCell ref="L245:M245"/>
    <mergeCell ref="B248:K248"/>
    <mergeCell ref="L248:M248"/>
    <mergeCell ref="L242:M242"/>
    <mergeCell ref="L243:M243"/>
    <mergeCell ref="B242:K242"/>
    <mergeCell ref="B243:K243"/>
    <mergeCell ref="B249:K249"/>
    <mergeCell ref="L249:M249"/>
    <mergeCell ref="B247:K247"/>
    <mergeCell ref="L247:M247"/>
    <mergeCell ref="B250:K250"/>
    <mergeCell ref="L250:M250"/>
    <mergeCell ref="B251:K251"/>
    <mergeCell ref="B238:I238"/>
    <mergeCell ref="B466:K466"/>
    <mergeCell ref="J229:K229"/>
    <mergeCell ref="N234:R234"/>
    <mergeCell ref="L498:M499"/>
    <mergeCell ref="L233:M233"/>
    <mergeCell ref="L251:M251"/>
    <mergeCell ref="B252:K252"/>
    <mergeCell ref="L252:M252"/>
    <mergeCell ref="B256:K256"/>
    <mergeCell ref="L256:M256"/>
    <mergeCell ref="B253:K253"/>
    <mergeCell ref="L253:M253"/>
    <mergeCell ref="B254:K254"/>
    <mergeCell ref="L254:M254"/>
    <mergeCell ref="B255:K255"/>
    <mergeCell ref="L255:M255"/>
    <mergeCell ref="B257:K257"/>
    <mergeCell ref="L257:M257"/>
    <mergeCell ref="J232:K232"/>
    <mergeCell ref="N257:R257"/>
    <mergeCell ref="A259:M259"/>
    <mergeCell ref="N232:R232"/>
    <mergeCell ref="J263:K263"/>
    <mergeCell ref="A265:M265"/>
    <mergeCell ref="N261:R261"/>
    <mergeCell ref="B261:K261"/>
    <mergeCell ref="J262:K262"/>
    <mergeCell ref="A267:K267"/>
    <mergeCell ref="L239:M239"/>
    <mergeCell ref="A239:K239"/>
    <mergeCell ref="L267:M267"/>
    <mergeCell ref="A260:K260"/>
    <mergeCell ref="L260:M260"/>
    <mergeCell ref="L262:M263"/>
    <mergeCell ref="B263:I263"/>
    <mergeCell ref="L261:M261"/>
    <mergeCell ref="B218:I218"/>
    <mergeCell ref="N210:R210"/>
    <mergeCell ref="B211:G211"/>
    <mergeCell ref="N216:R216"/>
    <mergeCell ref="B212:G212"/>
    <mergeCell ref="H212:I212"/>
    <mergeCell ref="B224:I224"/>
    <mergeCell ref="J238:K238"/>
    <mergeCell ref="J215:K215"/>
    <mergeCell ref="B222:K222"/>
    <mergeCell ref="B234:K234"/>
    <mergeCell ref="B233:K233"/>
    <mergeCell ref="B229:I229"/>
    <mergeCell ref="B235:I235"/>
    <mergeCell ref="J217:K217"/>
    <mergeCell ref="N238:R238"/>
    <mergeCell ref="N230:R230"/>
    <mergeCell ref="N231:R231"/>
    <mergeCell ref="N219:R219"/>
    <mergeCell ref="L234:M234"/>
    <mergeCell ref="L220:M220"/>
    <mergeCell ref="N220:R220"/>
    <mergeCell ref="J224:K224"/>
    <mergeCell ref="B221:I221"/>
    <mergeCell ref="J221:K221"/>
    <mergeCell ref="B228:I228"/>
    <mergeCell ref="L206:M206"/>
    <mergeCell ref="B202:I202"/>
    <mergeCell ref="J202:K202"/>
    <mergeCell ref="B198:K198"/>
    <mergeCell ref="L198:M198"/>
    <mergeCell ref="B200:K200"/>
    <mergeCell ref="L200:M200"/>
    <mergeCell ref="A204:M204"/>
    <mergeCell ref="A205:K205"/>
    <mergeCell ref="L205:M205"/>
    <mergeCell ref="L201:M202"/>
    <mergeCell ref="N207:R207"/>
    <mergeCell ref="B208:G208"/>
    <mergeCell ref="H208:I208"/>
    <mergeCell ref="B206:K206"/>
    <mergeCell ref="H209:I209"/>
    <mergeCell ref="L214:M215"/>
    <mergeCell ref="B214:I214"/>
    <mergeCell ref="B215:I215"/>
    <mergeCell ref="B213:K213"/>
    <mergeCell ref="L213:M213"/>
    <mergeCell ref="N205:R205"/>
    <mergeCell ref="L207:M212"/>
    <mergeCell ref="B201:I201"/>
    <mergeCell ref="J201:K201"/>
    <mergeCell ref="B209:G209"/>
    <mergeCell ref="H211:I211"/>
    <mergeCell ref="B207:I207"/>
    <mergeCell ref="J214:K214"/>
    <mergeCell ref="B210:I210"/>
    <mergeCell ref="J210:K210"/>
    <mergeCell ref="N177:R177"/>
    <mergeCell ref="B178:I178"/>
    <mergeCell ref="J178:K178"/>
    <mergeCell ref="L178:M179"/>
    <mergeCell ref="N178:R178"/>
    <mergeCell ref="B179:I179"/>
    <mergeCell ref="J179:K179"/>
    <mergeCell ref="A183:K183"/>
    <mergeCell ref="L183:M183"/>
    <mergeCell ref="B177:K177"/>
    <mergeCell ref="L177:M177"/>
    <mergeCell ref="B180:K180"/>
    <mergeCell ref="L180:M180"/>
    <mergeCell ref="N180:R180"/>
    <mergeCell ref="A182:M182"/>
    <mergeCell ref="N183:R183"/>
    <mergeCell ref="B186:G186"/>
    <mergeCell ref="H186:I186"/>
    <mergeCell ref="B184:K184"/>
    <mergeCell ref="L184:M184"/>
    <mergeCell ref="B185:I185"/>
    <mergeCell ref="J185:K185"/>
    <mergeCell ref="L185:M190"/>
    <mergeCell ref="B190:G190"/>
    <mergeCell ref="H190:I190"/>
    <mergeCell ref="B188:I188"/>
    <mergeCell ref="J188:K188"/>
    <mergeCell ref="B189:G189"/>
    <mergeCell ref="H189:I189"/>
    <mergeCell ref="N162:R162"/>
    <mergeCell ref="B166:K166"/>
    <mergeCell ref="L166:M166"/>
    <mergeCell ref="N166:R166"/>
    <mergeCell ref="B169:K169"/>
    <mergeCell ref="L169:M169"/>
    <mergeCell ref="B167:K167"/>
    <mergeCell ref="L167:M167"/>
    <mergeCell ref="B168:K168"/>
    <mergeCell ref="L168:M168"/>
    <mergeCell ref="N168:R168"/>
    <mergeCell ref="A173:K173"/>
    <mergeCell ref="L173:M173"/>
    <mergeCell ref="N174:R174"/>
    <mergeCell ref="B175:I175"/>
    <mergeCell ref="J175:K175"/>
    <mergeCell ref="L175:M176"/>
    <mergeCell ref="N175:R175"/>
    <mergeCell ref="B176:I176"/>
    <mergeCell ref="J176:K176"/>
    <mergeCell ref="B174:K174"/>
    <mergeCell ref="L174:M174"/>
    <mergeCell ref="M643:N643"/>
    <mergeCell ref="N160:R161"/>
    <mergeCell ref="L165:M165"/>
    <mergeCell ref="L170:M170"/>
    <mergeCell ref="N477:R477"/>
    <mergeCell ref="A172:M172"/>
    <mergeCell ref="J151:K151"/>
    <mergeCell ref="J152:K152"/>
    <mergeCell ref="J149:K149"/>
    <mergeCell ref="A135:H136"/>
    <mergeCell ref="I136:K136"/>
    <mergeCell ref="B139:K139"/>
    <mergeCell ref="B143:K143"/>
    <mergeCell ref="B146:K146"/>
    <mergeCell ref="B147:K147"/>
    <mergeCell ref="B141:K141"/>
    <mergeCell ref="N157:R158"/>
    <mergeCell ref="B158:I158"/>
    <mergeCell ref="J158:K158"/>
    <mergeCell ref="L156:M156"/>
    <mergeCell ref="J157:K157"/>
    <mergeCell ref="B161:I161"/>
    <mergeCell ref="J161:K161"/>
    <mergeCell ref="B156:K156"/>
    <mergeCell ref="B159:K159"/>
    <mergeCell ref="L159:M159"/>
    <mergeCell ref="N163:R163"/>
    <mergeCell ref="B163:K163"/>
    <mergeCell ref="L142:M142"/>
    <mergeCell ref="L143:M143"/>
    <mergeCell ref="L144:M144"/>
    <mergeCell ref="B483:K483"/>
    <mergeCell ref="N129:R130"/>
    <mergeCell ref="B130:K130"/>
    <mergeCell ref="L130:M130"/>
    <mergeCell ref="A127:K127"/>
    <mergeCell ref="L127:M127"/>
    <mergeCell ref="B128:K128"/>
    <mergeCell ref="L128:M128"/>
    <mergeCell ref="L155:M155"/>
    <mergeCell ref="B100:K100"/>
    <mergeCell ref="L100:M100"/>
    <mergeCell ref="L138:M138"/>
    <mergeCell ref="B131:K131"/>
    <mergeCell ref="L131:M131"/>
    <mergeCell ref="B132:K132"/>
    <mergeCell ref="L132:M132"/>
    <mergeCell ref="B129:K129"/>
    <mergeCell ref="L117:M117"/>
    <mergeCell ref="L112:M112"/>
    <mergeCell ref="L134:M134"/>
    <mergeCell ref="A134:K134"/>
    <mergeCell ref="L129:M129"/>
    <mergeCell ref="B123:K123"/>
    <mergeCell ref="L123:M123"/>
    <mergeCell ref="N113:R113"/>
    <mergeCell ref="B115:K115"/>
    <mergeCell ref="B112:K112"/>
    <mergeCell ref="B113:K113"/>
    <mergeCell ref="N125:R125"/>
    <mergeCell ref="B121:K121"/>
    <mergeCell ref="L121:M121"/>
    <mergeCell ref="A122:K122"/>
    <mergeCell ref="L122:M122"/>
    <mergeCell ref="L115:M115"/>
    <mergeCell ref="B124:K124"/>
    <mergeCell ref="L124:M124"/>
    <mergeCell ref="N120:R120"/>
    <mergeCell ref="B126:K126"/>
    <mergeCell ref="L126:M126"/>
    <mergeCell ref="B125:K125"/>
    <mergeCell ref="B119:K119"/>
    <mergeCell ref="L119:M119"/>
    <mergeCell ref="B120:K120"/>
    <mergeCell ref="L120:M120"/>
    <mergeCell ref="L125:M125"/>
    <mergeCell ref="N126:R126"/>
    <mergeCell ref="L139:M139"/>
    <mergeCell ref="A102:K102"/>
    <mergeCell ref="L102:M102"/>
    <mergeCell ref="B103:K103"/>
    <mergeCell ref="L103:M103"/>
    <mergeCell ref="B108:K108"/>
    <mergeCell ref="L108:M108"/>
    <mergeCell ref="B109:K109"/>
    <mergeCell ref="L109:M109"/>
    <mergeCell ref="N104:R105"/>
    <mergeCell ref="B105:I105"/>
    <mergeCell ref="J105:K105"/>
    <mergeCell ref="N107:R107"/>
    <mergeCell ref="B104:I104"/>
    <mergeCell ref="J104:K104"/>
    <mergeCell ref="L104:M105"/>
    <mergeCell ref="L106:M106"/>
    <mergeCell ref="B107:K107"/>
    <mergeCell ref="L107:M107"/>
    <mergeCell ref="B111:K111"/>
    <mergeCell ref="L111:M111"/>
    <mergeCell ref="L110:M110"/>
    <mergeCell ref="B118:K118"/>
    <mergeCell ref="L118:M118"/>
    <mergeCell ref="L113:M113"/>
    <mergeCell ref="B116:K116"/>
    <mergeCell ref="L116:M116"/>
    <mergeCell ref="B117:K117"/>
    <mergeCell ref="A110:K110"/>
    <mergeCell ref="N112:R112"/>
    <mergeCell ref="A114:K114"/>
    <mergeCell ref="L114:M114"/>
    <mergeCell ref="N80:R80"/>
    <mergeCell ref="B81:K81"/>
    <mergeCell ref="L81:M81"/>
    <mergeCell ref="B82:K82"/>
    <mergeCell ref="L82:M82"/>
    <mergeCell ref="B89:K89"/>
    <mergeCell ref="L89:M89"/>
    <mergeCell ref="B84:K84"/>
    <mergeCell ref="L84:M84"/>
    <mergeCell ref="B85:K85"/>
    <mergeCell ref="N100:R100"/>
    <mergeCell ref="N108:R108"/>
    <mergeCell ref="B106:K106"/>
    <mergeCell ref="L85:M85"/>
    <mergeCell ref="A86:K86"/>
    <mergeCell ref="L86:M86"/>
    <mergeCell ref="B87:K87"/>
    <mergeCell ref="L87:M87"/>
    <mergeCell ref="B88:K88"/>
    <mergeCell ref="L88:M88"/>
    <mergeCell ref="B90:K90"/>
    <mergeCell ref="L90:M90"/>
    <mergeCell ref="N90:R90"/>
    <mergeCell ref="B91:K91"/>
    <mergeCell ref="L91:M91"/>
    <mergeCell ref="N91:R91"/>
    <mergeCell ref="L101:M101"/>
    <mergeCell ref="A95:M95"/>
    <mergeCell ref="A96:K96"/>
    <mergeCell ref="B97:K97"/>
    <mergeCell ref="L97:M97"/>
    <mergeCell ref="L96:M96"/>
    <mergeCell ref="B75:K75"/>
    <mergeCell ref="L75:M75"/>
    <mergeCell ref="B70:K70"/>
    <mergeCell ref="L70:M70"/>
    <mergeCell ref="B71:K71"/>
    <mergeCell ref="L71:M71"/>
    <mergeCell ref="B72:K72"/>
    <mergeCell ref="L72:M72"/>
    <mergeCell ref="B73:K73"/>
    <mergeCell ref="L73:M73"/>
    <mergeCell ref="B74:K74"/>
    <mergeCell ref="L74:M74"/>
    <mergeCell ref="B83:K83"/>
    <mergeCell ref="L83:M83"/>
    <mergeCell ref="B76:K76"/>
    <mergeCell ref="L76:M76"/>
    <mergeCell ref="B77:K77"/>
    <mergeCell ref="L77:M77"/>
    <mergeCell ref="B80:K80"/>
    <mergeCell ref="L80:M80"/>
    <mergeCell ref="L78:M78"/>
    <mergeCell ref="L79:M79"/>
    <mergeCell ref="A61:D61"/>
    <mergeCell ref="E61:H61"/>
    <mergeCell ref="J61:M61"/>
    <mergeCell ref="A62:D62"/>
    <mergeCell ref="E62:H62"/>
    <mergeCell ref="J62:M62"/>
    <mergeCell ref="A69:K69"/>
    <mergeCell ref="L69:M69"/>
    <mergeCell ref="A63:D63"/>
    <mergeCell ref="E63:H63"/>
    <mergeCell ref="J63:M63"/>
    <mergeCell ref="A64:D64"/>
    <mergeCell ref="E64:H64"/>
    <mergeCell ref="A65:D65"/>
    <mergeCell ref="E65:H65"/>
    <mergeCell ref="N65:R65"/>
    <mergeCell ref="A68:M68"/>
    <mergeCell ref="A67:K67"/>
    <mergeCell ref="L67:M67"/>
    <mergeCell ref="A54:D54"/>
    <mergeCell ref="E54:H54"/>
    <mergeCell ref="J54:M54"/>
    <mergeCell ref="A53:D53"/>
    <mergeCell ref="E53:H53"/>
    <mergeCell ref="J53:M53"/>
    <mergeCell ref="A55:D55"/>
    <mergeCell ref="E55:H55"/>
    <mergeCell ref="J55:M55"/>
    <mergeCell ref="A59:M59"/>
    <mergeCell ref="A60:D60"/>
    <mergeCell ref="E60:H60"/>
    <mergeCell ref="J60:M60"/>
    <mergeCell ref="A56:D56"/>
    <mergeCell ref="E56:H56"/>
    <mergeCell ref="A57:D57"/>
    <mergeCell ref="E57:H57"/>
    <mergeCell ref="N59:R59"/>
    <mergeCell ref="N60:R60"/>
    <mergeCell ref="A45:D45"/>
    <mergeCell ref="E45:H45"/>
    <mergeCell ref="J45:M45"/>
    <mergeCell ref="A46:D46"/>
    <mergeCell ref="E46:H46"/>
    <mergeCell ref="J46:M46"/>
    <mergeCell ref="A47:D47"/>
    <mergeCell ref="E47:H47"/>
    <mergeCell ref="J47:M47"/>
    <mergeCell ref="A48:D48"/>
    <mergeCell ref="E48:H48"/>
    <mergeCell ref="A49:D49"/>
    <mergeCell ref="E49:H49"/>
    <mergeCell ref="A51:M51"/>
    <mergeCell ref="A52:D52"/>
    <mergeCell ref="E52:H52"/>
    <mergeCell ref="J52:M52"/>
    <mergeCell ref="A20:C20"/>
    <mergeCell ref="A23:M23"/>
    <mergeCell ref="A36:D36"/>
    <mergeCell ref="E36:H36"/>
    <mergeCell ref="J36:M36"/>
    <mergeCell ref="A37:D37"/>
    <mergeCell ref="E37:H37"/>
    <mergeCell ref="J37:M37"/>
    <mergeCell ref="A26:B26"/>
    <mergeCell ref="A38:D38"/>
    <mergeCell ref="E38:H38"/>
    <mergeCell ref="J38:M38"/>
    <mergeCell ref="A39:D39"/>
    <mergeCell ref="E39:H39"/>
    <mergeCell ref="J39:M39"/>
    <mergeCell ref="A43:M43"/>
    <mergeCell ref="A44:D44"/>
    <mergeCell ref="E44:H44"/>
    <mergeCell ref="J44:M44"/>
    <mergeCell ref="A40:D40"/>
    <mergeCell ref="E40:H40"/>
    <mergeCell ref="A41:D41"/>
    <mergeCell ref="E41:H41"/>
    <mergeCell ref="A21:I21"/>
    <mergeCell ref="N11:R11"/>
    <mergeCell ref="A12:C12"/>
    <mergeCell ref="D12:I12"/>
    <mergeCell ref="J12:K12"/>
    <mergeCell ref="L12:M12"/>
    <mergeCell ref="N12:R12"/>
    <mergeCell ref="A11:C11"/>
    <mergeCell ref="D11:I11"/>
    <mergeCell ref="J11:K11"/>
    <mergeCell ref="L11:M11"/>
    <mergeCell ref="D13:I13"/>
    <mergeCell ref="J13:M13"/>
    <mergeCell ref="A14:C14"/>
    <mergeCell ref="D14:I14"/>
    <mergeCell ref="J14:K14"/>
    <mergeCell ref="L14:M14"/>
    <mergeCell ref="A18:C18"/>
    <mergeCell ref="D18:I18"/>
    <mergeCell ref="J18:M18"/>
    <mergeCell ref="N15:R15"/>
    <mergeCell ref="A16:C16"/>
    <mergeCell ref="D16:I16"/>
    <mergeCell ref="J16:K16"/>
    <mergeCell ref="L16:M16"/>
    <mergeCell ref="A15:C15"/>
    <mergeCell ref="D15:I15"/>
    <mergeCell ref="A17:C17"/>
    <mergeCell ref="D17:I17"/>
    <mergeCell ref="J17:K17"/>
    <mergeCell ref="L17:M17"/>
    <mergeCell ref="L8:M8"/>
    <mergeCell ref="A10:C10"/>
    <mergeCell ref="D10:I10"/>
    <mergeCell ref="J10:M10"/>
    <mergeCell ref="L9:M9"/>
    <mergeCell ref="B144:K144"/>
    <mergeCell ref="J15:K15"/>
    <mergeCell ref="L15:M15"/>
    <mergeCell ref="B101:K101"/>
    <mergeCell ref="A13:C13"/>
    <mergeCell ref="A6:C6"/>
    <mergeCell ref="A1:M1"/>
    <mergeCell ref="A2:M2"/>
    <mergeCell ref="A3:M3"/>
    <mergeCell ref="A4:M4"/>
    <mergeCell ref="A5:C5"/>
    <mergeCell ref="E5:M5"/>
    <mergeCell ref="D6:E6"/>
    <mergeCell ref="F6:M6"/>
    <mergeCell ref="A7:C7"/>
    <mergeCell ref="D7:I7"/>
    <mergeCell ref="A8:C8"/>
    <mergeCell ref="D8:I8"/>
    <mergeCell ref="J8:K8"/>
    <mergeCell ref="A9:C9"/>
    <mergeCell ref="D9:I9"/>
    <mergeCell ref="J9:K9"/>
    <mergeCell ref="A35:M35"/>
    <mergeCell ref="A27:M27"/>
    <mergeCell ref="A24:B24"/>
    <mergeCell ref="A25:B25"/>
    <mergeCell ref="A28:M28"/>
    <mergeCell ref="L145:M145"/>
    <mergeCell ref="B170:K170"/>
    <mergeCell ref="B262:I262"/>
    <mergeCell ref="L147:M147"/>
    <mergeCell ref="L148:M152"/>
    <mergeCell ref="L153:M153"/>
    <mergeCell ref="L157:M158"/>
    <mergeCell ref="B150:I150"/>
    <mergeCell ref="L140:M140"/>
    <mergeCell ref="B153:K153"/>
    <mergeCell ref="B149:I149"/>
    <mergeCell ref="J150:K150"/>
    <mergeCell ref="B140:K140"/>
    <mergeCell ref="A155:K155"/>
    <mergeCell ref="L163:M163"/>
    <mergeCell ref="B162:K162"/>
    <mergeCell ref="L162:M162"/>
    <mergeCell ref="L160:M161"/>
    <mergeCell ref="B160:I160"/>
    <mergeCell ref="J160:K160"/>
    <mergeCell ref="B187:G187"/>
    <mergeCell ref="H187:I187"/>
    <mergeCell ref="B191:K191"/>
    <mergeCell ref="L191:M191"/>
    <mergeCell ref="B216:K216"/>
    <mergeCell ref="L216:M216"/>
    <mergeCell ref="B196:I196"/>
    <mergeCell ref="L197:M197"/>
    <mergeCell ref="J196:K196"/>
    <mergeCell ref="B197:K197"/>
    <mergeCell ref="B199:K199"/>
    <mergeCell ref="L199:M199"/>
    <mergeCell ref="M642:N642"/>
    <mergeCell ref="O642:Q642"/>
    <mergeCell ref="B643:E643"/>
    <mergeCell ref="O643:Q643"/>
    <mergeCell ref="L641:Q641"/>
    <mergeCell ref="L637:N637"/>
    <mergeCell ref="M633:N633"/>
    <mergeCell ref="B157:I157"/>
    <mergeCell ref="A606:Q606"/>
    <mergeCell ref="F607:H607"/>
    <mergeCell ref="I607:K607"/>
    <mergeCell ref="B644:E644"/>
    <mergeCell ref="B641:E641"/>
    <mergeCell ref="F641:H641"/>
    <mergeCell ref="J641:K641"/>
    <mergeCell ref="B642:E642"/>
    <mergeCell ref="F642:K644"/>
    <mergeCell ref="N475:R476"/>
    <mergeCell ref="B471:K471"/>
    <mergeCell ref="B472:K472"/>
    <mergeCell ref="B470:K470"/>
    <mergeCell ref="A474:M474"/>
    <mergeCell ref="A475:K475"/>
    <mergeCell ref="A476:K477"/>
    <mergeCell ref="B484:K484"/>
    <mergeCell ref="B480:K480"/>
    <mergeCell ref="L479:M479"/>
    <mergeCell ref="L481:M481"/>
    <mergeCell ref="L482:M482"/>
    <mergeCell ref="I608:Q610"/>
    <mergeCell ref="L607:N607"/>
    <mergeCell ref="J193:K193"/>
    <mergeCell ref="O647:Q647"/>
    <mergeCell ref="O651:Q651"/>
    <mergeCell ref="A652:Q652"/>
    <mergeCell ref="B653:E653"/>
    <mergeCell ref="G653:H653"/>
    <mergeCell ref="B649:E649"/>
    <mergeCell ref="B650:E650"/>
    <mergeCell ref="M650:N650"/>
    <mergeCell ref="O650:Q650"/>
    <mergeCell ref="B651:E651"/>
    <mergeCell ref="O644:Q644"/>
    <mergeCell ref="A645:Q645"/>
    <mergeCell ref="B648:E648"/>
    <mergeCell ref="F648:H648"/>
    <mergeCell ref="J648:K648"/>
    <mergeCell ref="L648:Q648"/>
    <mergeCell ref="O646:Q646"/>
    <mergeCell ref="B647:E647"/>
    <mergeCell ref="G647:H647"/>
    <mergeCell ref="J647:K647"/>
    <mergeCell ref="G646:H646"/>
    <mergeCell ref="J646:K646"/>
    <mergeCell ref="L646:N647"/>
    <mergeCell ref="B646:E646"/>
    <mergeCell ref="M644:N644"/>
    <mergeCell ref="B656:E656"/>
    <mergeCell ref="F656:K658"/>
    <mergeCell ref="M656:N656"/>
    <mergeCell ref="O656:Q656"/>
    <mergeCell ref="B657:E657"/>
    <mergeCell ref="M657:N657"/>
    <mergeCell ref="B661:E661"/>
    <mergeCell ref="G661:H661"/>
    <mergeCell ref="J661:K661"/>
    <mergeCell ref="O661:Q661"/>
    <mergeCell ref="J654:K654"/>
    <mergeCell ref="O654:Q654"/>
    <mergeCell ref="O657:Q657"/>
    <mergeCell ref="B658:E658"/>
    <mergeCell ref="M658:N658"/>
    <mergeCell ref="O658:Q658"/>
    <mergeCell ref="F649:K651"/>
    <mergeCell ref="M649:N649"/>
    <mergeCell ref="O649:Q649"/>
    <mergeCell ref="B655:E655"/>
    <mergeCell ref="F655:H655"/>
    <mergeCell ref="J655:K655"/>
    <mergeCell ref="L655:Q655"/>
    <mergeCell ref="M651:N651"/>
    <mergeCell ref="J653:K653"/>
    <mergeCell ref="L653:N654"/>
    <mergeCell ref="O653:Q653"/>
    <mergeCell ref="B654:E654"/>
    <mergeCell ref="G654:H654"/>
    <mergeCell ref="I669:K669"/>
    <mergeCell ref="L669:N669"/>
    <mergeCell ref="O669:Q669"/>
    <mergeCell ref="B663:E663"/>
    <mergeCell ref="F663:K665"/>
    <mergeCell ref="M663:N663"/>
    <mergeCell ref="O663:Q663"/>
    <mergeCell ref="B664:E664"/>
    <mergeCell ref="M664:N664"/>
    <mergeCell ref="O664:Q664"/>
    <mergeCell ref="B665:E665"/>
    <mergeCell ref="M665:N665"/>
    <mergeCell ref="O665:Q665"/>
    <mergeCell ref="A659:Q659"/>
    <mergeCell ref="B660:E660"/>
    <mergeCell ref="G660:H660"/>
    <mergeCell ref="J660:K660"/>
    <mergeCell ref="L660:N661"/>
    <mergeCell ref="O660:Q660"/>
    <mergeCell ref="B662:E662"/>
    <mergeCell ref="F662:H662"/>
    <mergeCell ref="J662:K662"/>
    <mergeCell ref="L662:Q662"/>
    <mergeCell ref="A695:E695"/>
    <mergeCell ref="G695:H695"/>
    <mergeCell ref="I695:Q695"/>
    <mergeCell ref="B696:E696"/>
    <mergeCell ref="F696:H696"/>
    <mergeCell ref="J696:K696"/>
    <mergeCell ref="L696:Q696"/>
    <mergeCell ref="A688:E688"/>
    <mergeCell ref="G688:H688"/>
    <mergeCell ref="I688:Q689"/>
    <mergeCell ref="A689:E689"/>
    <mergeCell ref="G689:H689"/>
    <mergeCell ref="M692:N692"/>
    <mergeCell ref="O687:Q687"/>
    <mergeCell ref="B687:E687"/>
    <mergeCell ref="F687:K687"/>
    <mergeCell ref="B690:E690"/>
    <mergeCell ref="F690:K692"/>
    <mergeCell ref="M690:N690"/>
    <mergeCell ref="O690:Q692"/>
    <mergeCell ref="B691:E691"/>
    <mergeCell ref="M691:N691"/>
    <mergeCell ref="B692:E692"/>
    <mergeCell ref="A693:Q693"/>
    <mergeCell ref="A694:E694"/>
    <mergeCell ref="F694:H694"/>
    <mergeCell ref="I694:K694"/>
    <mergeCell ref="L694:N694"/>
    <mergeCell ref="O694:Q694"/>
    <mergeCell ref="M687:N687"/>
    <mergeCell ref="B701:E701"/>
    <mergeCell ref="F701:K702"/>
    <mergeCell ref="M701:N701"/>
    <mergeCell ref="O701:Q702"/>
    <mergeCell ref="B702:E702"/>
    <mergeCell ref="M702:N702"/>
    <mergeCell ref="A699:E699"/>
    <mergeCell ref="G699:H699"/>
    <mergeCell ref="I699:Q699"/>
    <mergeCell ref="B700:E700"/>
    <mergeCell ref="F700:H700"/>
    <mergeCell ref="J700:K700"/>
    <mergeCell ref="B697:E697"/>
    <mergeCell ref="F697:K698"/>
    <mergeCell ref="M697:N697"/>
    <mergeCell ref="O697:Q698"/>
    <mergeCell ref="B698:E698"/>
    <mergeCell ref="M698:N698"/>
    <mergeCell ref="L700:Q700"/>
    <mergeCell ref="A708:Q708"/>
    <mergeCell ref="A709:Q709"/>
    <mergeCell ref="A710:E710"/>
    <mergeCell ref="F710:H710"/>
    <mergeCell ref="I710:K710"/>
    <mergeCell ref="L710:N710"/>
    <mergeCell ref="O710:Q710"/>
    <mergeCell ref="I711:Q714"/>
    <mergeCell ref="B705:E705"/>
    <mergeCell ref="F705:K706"/>
    <mergeCell ref="M705:N705"/>
    <mergeCell ref="O705:Q706"/>
    <mergeCell ref="B706:E706"/>
    <mergeCell ref="M706:N706"/>
    <mergeCell ref="A703:E703"/>
    <mergeCell ref="G703:H703"/>
    <mergeCell ref="I703:Q703"/>
    <mergeCell ref="B704:E704"/>
    <mergeCell ref="F704:H704"/>
    <mergeCell ref="J704:K704"/>
    <mergeCell ref="L704:Q704"/>
    <mergeCell ref="B715:E715"/>
    <mergeCell ref="F715:K716"/>
    <mergeCell ref="M715:N715"/>
    <mergeCell ref="O715:Q716"/>
    <mergeCell ref="B716:E716"/>
    <mergeCell ref="M716:N716"/>
    <mergeCell ref="A717:Q717"/>
    <mergeCell ref="A718:E718"/>
    <mergeCell ref="F718:H718"/>
    <mergeCell ref="A711:E711"/>
    <mergeCell ref="G711:H711"/>
    <mergeCell ref="A712:E712"/>
    <mergeCell ref="G712:H712"/>
    <mergeCell ref="A713:E713"/>
    <mergeCell ref="G713:H713"/>
    <mergeCell ref="A714:E714"/>
    <mergeCell ref="G714:H714"/>
    <mergeCell ref="A724:E724"/>
    <mergeCell ref="G724:H724"/>
    <mergeCell ref="I724:Q724"/>
    <mergeCell ref="B725:E725"/>
    <mergeCell ref="F725:K725"/>
    <mergeCell ref="M725:N725"/>
    <mergeCell ref="O725:Q725"/>
    <mergeCell ref="A722:Q722"/>
    <mergeCell ref="A723:E723"/>
    <mergeCell ref="F723:H723"/>
    <mergeCell ref="I723:K723"/>
    <mergeCell ref="L723:N723"/>
    <mergeCell ref="O723:Q723"/>
    <mergeCell ref="I718:K718"/>
    <mergeCell ref="L718:N718"/>
    <mergeCell ref="O718:Q718"/>
    <mergeCell ref="A719:E719"/>
    <mergeCell ref="G719:H719"/>
    <mergeCell ref="A720:E720"/>
    <mergeCell ref="G720:H720"/>
    <mergeCell ref="I719:Q721"/>
    <mergeCell ref="A721:E721"/>
    <mergeCell ref="G721:H721"/>
    <mergeCell ref="I728:Q728"/>
    <mergeCell ref="B729:E729"/>
    <mergeCell ref="F729:K729"/>
    <mergeCell ref="M729:N729"/>
    <mergeCell ref="O729:Q729"/>
    <mergeCell ref="A730:E730"/>
    <mergeCell ref="G730:H730"/>
    <mergeCell ref="I730:Q730"/>
    <mergeCell ref="A728:E728"/>
    <mergeCell ref="G728:H728"/>
    <mergeCell ref="A726:E726"/>
    <mergeCell ref="G726:H726"/>
    <mergeCell ref="I726:Q726"/>
    <mergeCell ref="B727:E727"/>
    <mergeCell ref="F727:K727"/>
    <mergeCell ref="M727:N727"/>
    <mergeCell ref="O727:Q727"/>
    <mergeCell ref="A738:Q738"/>
    <mergeCell ref="A739:E739"/>
    <mergeCell ref="F739:H739"/>
    <mergeCell ref="I739:K739"/>
    <mergeCell ref="L739:N739"/>
    <mergeCell ref="O739:Q739"/>
    <mergeCell ref="I740:Q744"/>
    <mergeCell ref="B734:E734"/>
    <mergeCell ref="B735:E735"/>
    <mergeCell ref="B736:E736"/>
    <mergeCell ref="B737:E737"/>
    <mergeCell ref="M737:N737"/>
    <mergeCell ref="B731:E731"/>
    <mergeCell ref="F731:K737"/>
    <mergeCell ref="M731:N731"/>
    <mergeCell ref="M736:N736"/>
    <mergeCell ref="M735:N735"/>
    <mergeCell ref="O731:Q737"/>
    <mergeCell ref="B732:E732"/>
    <mergeCell ref="M732:N732"/>
    <mergeCell ref="B733:E733"/>
    <mergeCell ref="M733:N733"/>
    <mergeCell ref="M734:N734"/>
    <mergeCell ref="A747:E747"/>
    <mergeCell ref="G747:H747"/>
    <mergeCell ref="I747:Q747"/>
    <mergeCell ref="G744:H744"/>
    <mergeCell ref="A745:Q745"/>
    <mergeCell ref="A746:E746"/>
    <mergeCell ref="F746:H746"/>
    <mergeCell ref="I746:K746"/>
    <mergeCell ref="L746:N746"/>
    <mergeCell ref="O746:Q746"/>
    <mergeCell ref="A740:E740"/>
    <mergeCell ref="G740:H740"/>
    <mergeCell ref="A741:E741"/>
    <mergeCell ref="G741:H741"/>
    <mergeCell ref="A742:E742"/>
    <mergeCell ref="G742:H742"/>
    <mergeCell ref="A743:E743"/>
    <mergeCell ref="G743:H743"/>
    <mergeCell ref="A744:E744"/>
    <mergeCell ref="N79:R79"/>
    <mergeCell ref="B151:I151"/>
    <mergeCell ref="B142:K142"/>
    <mergeCell ref="B145:K145"/>
    <mergeCell ref="B148:I148"/>
    <mergeCell ref="N78:R78"/>
    <mergeCell ref="B79:K79"/>
    <mergeCell ref="B78:K78"/>
    <mergeCell ref="N225:R225"/>
    <mergeCell ref="N135:R136"/>
    <mergeCell ref="N213:R213"/>
    <mergeCell ref="B219:K219"/>
    <mergeCell ref="L219:M219"/>
    <mergeCell ref="B152:I152"/>
    <mergeCell ref="A19:C19"/>
    <mergeCell ref="D19:I19"/>
    <mergeCell ref="J21:M21"/>
    <mergeCell ref="A22:M22"/>
    <mergeCell ref="N72:R73"/>
    <mergeCell ref="N76:R76"/>
    <mergeCell ref="N70:R71"/>
    <mergeCell ref="N27:R27"/>
    <mergeCell ref="D20:I20"/>
    <mergeCell ref="A34:M34"/>
    <mergeCell ref="I135:K135"/>
    <mergeCell ref="B138:K138"/>
    <mergeCell ref="L141:M141"/>
    <mergeCell ref="A165:K165"/>
    <mergeCell ref="B193:I193"/>
    <mergeCell ref="J148:K148"/>
    <mergeCell ref="L146:M146"/>
    <mergeCell ref="N152:R152"/>
    <mergeCell ref="A686:E686"/>
    <mergeCell ref="N192:R193"/>
    <mergeCell ref="N195:R196"/>
    <mergeCell ref="N214:R215"/>
    <mergeCell ref="N217:R218"/>
    <mergeCell ref="N495:R496"/>
    <mergeCell ref="N498:R499"/>
    <mergeCell ref="N492:R493"/>
    <mergeCell ref="N206:R206"/>
    <mergeCell ref="N237:R237"/>
    <mergeCell ref="N285:R285"/>
    <mergeCell ref="L223:M229"/>
    <mergeCell ref="L235:M238"/>
    <mergeCell ref="L222:M222"/>
    <mergeCell ref="L240:M240"/>
    <mergeCell ref="A266:M266"/>
    <mergeCell ref="L491:M491"/>
    <mergeCell ref="B345:I345"/>
    <mergeCell ref="G686:H686"/>
    <mergeCell ref="I686:Q686"/>
    <mergeCell ref="B681:E681"/>
    <mergeCell ref="F681:K683"/>
    <mergeCell ref="M681:N681"/>
    <mergeCell ref="J679:K679"/>
    <mergeCell ref="O679:Q679"/>
    <mergeCell ref="A677:Q677"/>
    <mergeCell ref="B678:E678"/>
    <mergeCell ref="G678:H678"/>
    <mergeCell ref="B673:E673"/>
    <mergeCell ref="F673:H673"/>
    <mergeCell ref="J673:K673"/>
    <mergeCell ref="L673:Q673"/>
    <mergeCell ref="A684:Q684"/>
    <mergeCell ref="B680:E680"/>
    <mergeCell ref="F680:H680"/>
    <mergeCell ref="J680:K680"/>
    <mergeCell ref="L680:Q680"/>
    <mergeCell ref="B683:E683"/>
    <mergeCell ref="M683:N683"/>
    <mergeCell ref="O683:Q683"/>
    <mergeCell ref="O681:Q681"/>
    <mergeCell ref="B682:E682"/>
    <mergeCell ref="M682:N682"/>
    <mergeCell ref="M674:N674"/>
    <mergeCell ref="O674:Q674"/>
    <mergeCell ref="B675:E675"/>
    <mergeCell ref="M675:N675"/>
    <mergeCell ref="G679:H679"/>
    <mergeCell ref="A685:E685"/>
    <mergeCell ref="F685:H685"/>
    <mergeCell ref="I685:K685"/>
    <mergeCell ref="L685:N685"/>
    <mergeCell ref="O685:Q685"/>
    <mergeCell ref="J678:K678"/>
    <mergeCell ref="L678:N679"/>
    <mergeCell ref="O678:Q678"/>
    <mergeCell ref="B679:E679"/>
    <mergeCell ref="O675:Q675"/>
    <mergeCell ref="B676:E676"/>
    <mergeCell ref="M676:N676"/>
    <mergeCell ref="O676:Q676"/>
    <mergeCell ref="B674:E674"/>
    <mergeCell ref="F674:K676"/>
    <mergeCell ref="B194:K194"/>
    <mergeCell ref="L194:M194"/>
    <mergeCell ref="B195:I195"/>
    <mergeCell ref="J195:K195"/>
    <mergeCell ref="L192:M193"/>
    <mergeCell ref="L195:M196"/>
    <mergeCell ref="B192:I192"/>
    <mergeCell ref="J192:K192"/>
    <mergeCell ref="B328:I328"/>
    <mergeCell ref="J328:K328"/>
    <mergeCell ref="B232:I232"/>
    <mergeCell ref="B240:K240"/>
    <mergeCell ref="B237:I237"/>
    <mergeCell ref="J237:K237"/>
    <mergeCell ref="O682:Q682"/>
    <mergeCell ref="A670:Q670"/>
    <mergeCell ref="B671:E671"/>
    <mergeCell ref="G671:H671"/>
    <mergeCell ref="J671:K671"/>
    <mergeCell ref="L671:N672"/>
    <mergeCell ref="O671:Q671"/>
    <mergeCell ref="B672:E672"/>
    <mergeCell ref="G672:H672"/>
    <mergeCell ref="J672:K672"/>
    <mergeCell ref="O672:Q672"/>
    <mergeCell ref="A667:Q667"/>
    <mergeCell ref="A668:E668"/>
    <mergeCell ref="F668:H668"/>
    <mergeCell ref="I668:K668"/>
    <mergeCell ref="L668:N668"/>
    <mergeCell ref="O668:Q668"/>
    <mergeCell ref="F669:H669"/>
  </mergeCells>
  <phoneticPr fontId="21" type="noConversion"/>
  <conditionalFormatting sqref="A268:K275">
    <cfRule type="expression" dxfId="204" priority="223" stopIfTrue="1">
      <formula>IF(OR(AND(ISBLANK($L$573),$S$573&lt;50), AND(NOT(ISBLANK($L$573)),$L$573&lt;50)),TRUE,FALSE)</formula>
    </cfRule>
  </conditionalFormatting>
  <conditionalFormatting sqref="D19:I19">
    <cfRule type="expression" dxfId="203" priority="17">
      <formula>IF(ISBLANK($D$5),FALSE,IF(ISBLANK($D$19:$I$19),TRUE,FALSE))</formula>
    </cfRule>
  </conditionalFormatting>
  <conditionalFormatting sqref="D5:M5">
    <cfRule type="expression" dxfId="202" priority="69" stopIfTrue="1">
      <formula>$D$5&gt;=200</formula>
    </cfRule>
  </conditionalFormatting>
  <conditionalFormatting sqref="F434:G435">
    <cfRule type="expression" dxfId="201" priority="19" stopIfTrue="1">
      <formula>IF($D$5&gt;=200,TRUE,FALSE)</formula>
    </cfRule>
  </conditionalFormatting>
  <conditionalFormatting sqref="F642:J644 F649:J651 F656:J658 F663:J663 F674:J676 F681:J681">
    <cfRule type="expression" dxfId="200" priority="40" stopIfTrue="1">
      <formula>IF(M644&gt;=1,TRUE,FALSE)</formula>
    </cfRule>
  </conditionalFormatting>
  <conditionalFormatting sqref="F664:J664">
    <cfRule type="expression" dxfId="199" priority="75" stopIfTrue="1">
      <formula>IF(#REF!&gt;=1,TRUE,FALSE)</formula>
    </cfRule>
  </conditionalFormatting>
  <conditionalFormatting sqref="F682:J683">
    <cfRule type="expression" dxfId="198" priority="74" stopIfTrue="1">
      <formula>IF(#REF!&gt;=1,TRUE,FALSE)</formula>
    </cfRule>
  </conditionalFormatting>
  <conditionalFormatting sqref="G761:H782 J761:K782 M761:N782">
    <cfRule type="expression" dxfId="197" priority="64" stopIfTrue="1">
      <formula>IF(ISBLANK($M$752),FALSE,TRUE)</formula>
    </cfRule>
  </conditionalFormatting>
  <conditionalFormatting sqref="H666:I666">
    <cfRule type="expression" dxfId="196" priority="44" stopIfTrue="1">
      <formula>IF(P669&gt;=1,TRUE,FALSE)</formula>
    </cfRule>
  </conditionalFormatting>
  <conditionalFormatting sqref="H665:J665 F665:G666">
    <cfRule type="expression" dxfId="195" priority="43" stopIfTrue="1">
      <formula>IF(M668&gt;=1,TRUE,FALSE)</formula>
    </cfRule>
  </conditionalFormatting>
  <conditionalFormatting sqref="J666">
    <cfRule type="expression" dxfId="194" priority="42" stopIfTrue="1">
      <formula>IF(R679&gt;=1,TRUE,FALSE)</formula>
    </cfRule>
  </conditionalFormatting>
  <conditionalFormatting sqref="J185:K185 J207 J492 J513">
    <cfRule type="expression" dxfId="193" priority="9">
      <formula>AND(OR($J$185&lt;&gt;"",$J$207&lt;&gt;"",$J$492&lt;&gt;"",$J$513&lt;&gt;""),OR(NOT(ISNUMBER($J$185)), NOT(ISNUMBER($J$207)), NOT(ISNUMBER($J$492)), NOT(ISNUMBER($J$513))))</formula>
    </cfRule>
  </conditionalFormatting>
  <conditionalFormatting sqref="J188:K188 J210 J493 J514">
    <cfRule type="expression" dxfId="192" priority="8">
      <formula>AND(OR($J$188&lt;&gt;"",$J$210&lt;&gt;"",$J$493&lt;&gt;"",$J$514&lt;&gt;""),OR(NOT(ISNUMBER($J$188)), NOT(ISNUMBER($J$210)), NOT(ISNUMBER($J$493)), NOT(ISNUMBER($J$514))))</formula>
    </cfRule>
  </conditionalFormatting>
  <conditionalFormatting sqref="J192:K192 J214 J495 J516">
    <cfRule type="expression" dxfId="191" priority="6">
      <formula>AND(OR($J$192&lt;&gt;"",$J$214&lt;&gt;"",$J$495&lt;&gt;"",$J$516&lt;&gt;""),OR(NOT(ISNUMBER($J$192)), NOT(ISNUMBER($J$214)), NOT(ISNUMBER($J$495)), NOT(ISNUMBER($J$516))))</formula>
    </cfRule>
  </conditionalFormatting>
  <conditionalFormatting sqref="J193:K193 J215 J496 J517">
    <cfRule type="expression" dxfId="190" priority="5">
      <formula>AND(OR($J$193&lt;&gt;"",$J$215&lt;&gt;"",$J$496&lt;&gt;"",$J$517&lt;&gt;""),OR(NOT(ISNUMBER($J$193)), NOT(ISNUMBER($J$215)), NOT(ISNUMBER($J$496)), NOT(ISNUMBER($J$517))))</formula>
    </cfRule>
  </conditionalFormatting>
  <conditionalFormatting sqref="J195:K195 J217 J498 J519">
    <cfRule type="expression" dxfId="189" priority="3">
      <formula>AND(OR($J$195&lt;&gt;"",$J$217&lt;&gt;"",$J$498&lt;&gt;"",$J$519&lt;&gt;""),OR(NOT(ISNUMBER($J$195)), NOT(ISNUMBER($J$217)), NOT(ISNUMBER($J$498)), NOT(ISNUMBER($J$519))))</formula>
    </cfRule>
  </conditionalFormatting>
  <conditionalFormatting sqref="J196:K196 J218 J499 J520">
    <cfRule type="expression" dxfId="188" priority="2">
      <formula>AND(OR($J$196&lt;&gt;"",$J$218&lt;&gt;"",$J$499&lt;&gt;"",$J$520&lt;&gt;""),OR(NOT(ISNUMBER($J$196)), NOT(ISNUMBER($J$218)), NOT(ISNUMBER($J$499)), NOT(ISNUMBER($J$520))))</formula>
    </cfRule>
  </conditionalFormatting>
  <conditionalFormatting sqref="J616:K616">
    <cfRule type="expression" dxfId="187" priority="46" stopIfTrue="1">
      <formula>IF(OR(LEFT(G615)="2",LEFT(G615)="4"),TRUE,FALSE)</formula>
    </cfRule>
  </conditionalFormatting>
  <conditionalFormatting sqref="J617:K617">
    <cfRule type="expression" dxfId="186" priority="47" stopIfTrue="1">
      <formula>IF(OR(LEFT(G615)="2",LEFT(G615)="4"),TRUE,FALSE)</formula>
    </cfRule>
  </conditionalFormatting>
  <conditionalFormatting sqref="J639:K640 J646:K647 J653:K654 J660:K661 J671:K672 J678:K679">
    <cfRule type="expression" dxfId="185" priority="50" stopIfTrue="1">
      <formula>IF(OR((G639)="2=Not available",LEFT(G639)="4"),TRUE,FALSE)</formula>
    </cfRule>
  </conditionalFormatting>
  <conditionalFormatting sqref="J696:K696 J700:K700 J704:K704">
    <cfRule type="expression" dxfId="184" priority="55" stopIfTrue="1">
      <formula>IF(OR((G695)="2=Not available",LEFT(G695)="4"),TRUE,FALSE)</formula>
    </cfRule>
  </conditionalFormatting>
  <conditionalFormatting sqref="K642:K644 K649:K651 K656:K658 K663:K664 K674:K676">
    <cfRule type="expression" dxfId="183" priority="39" stopIfTrue="1">
      <formula>IF(R654&gt;=1,TRUE,FALSE)</formula>
    </cfRule>
  </conditionalFormatting>
  <conditionalFormatting sqref="K665">
    <cfRule type="expression" dxfId="182" priority="41" stopIfTrue="1">
      <formula>IF(R678&gt;=1,TRUE,FALSE)</formula>
    </cfRule>
  </conditionalFormatting>
  <conditionalFormatting sqref="K681">
    <cfRule type="expression" dxfId="181" priority="73" stopIfTrue="1">
      <formula>IF(#REF!&gt;=1,TRUE,FALSE)</formula>
    </cfRule>
  </conditionalFormatting>
  <conditionalFormatting sqref="K682:K683">
    <cfRule type="expression" dxfId="180" priority="38" stopIfTrue="1">
      <formula>IF(R703&gt;=1,TRUE,FALSE)</formula>
    </cfRule>
  </conditionalFormatting>
  <conditionalFormatting sqref="L184 L206 L491 L512">
    <cfRule type="expression" dxfId="179" priority="10">
      <formula>AND(OR($L$184&lt;&gt;"",$L$206&lt;&gt;"",$L$491&lt;&gt;"",$L$512&lt;&gt;""),OR(NOT(ISNUMBER($L$184)), NOT(ISNUMBER($L$206)), NOT(ISNUMBER($L$491)), NOT(ISNUMBER($L$512))))</formula>
    </cfRule>
  </conditionalFormatting>
  <conditionalFormatting sqref="L11:M11">
    <cfRule type="expression" dxfId="178" priority="16">
      <formula>IF(ISBLANK($D$5),FALSE,IF(ISBLANK($L$11),TRUE,FALSE))</formula>
    </cfRule>
  </conditionalFormatting>
  <conditionalFormatting sqref="L12:M12">
    <cfRule type="expression" dxfId="177" priority="15">
      <formula>IF(ISBLANK($D$5),FALSE,IF(ISBLANK($L$12),TRUE,FALSE))</formula>
    </cfRule>
  </conditionalFormatting>
  <conditionalFormatting sqref="L111:M111">
    <cfRule type="expression" dxfId="176" priority="68" stopIfTrue="1">
      <formula>IF($D$5 &lt;200, TRUE,FALSE)</formula>
    </cfRule>
  </conditionalFormatting>
  <conditionalFormatting sqref="L191:M191 L213 L494 L515">
    <cfRule type="expression" dxfId="175" priority="7">
      <formula>AND(OR($L$191&lt;&gt;"",$L$213&lt;&gt;"",$L$494&lt;&gt;"",$L$515&lt;&gt;""),OR(NOT(ISNUMBER($L$191)), NOT(ISNUMBER($L$213)), NOT(ISNUMBER($L$494)), NOT(ISNUMBER($L$515))))</formula>
    </cfRule>
  </conditionalFormatting>
  <conditionalFormatting sqref="L194:M194 L216 L497 L518">
    <cfRule type="expression" dxfId="174" priority="4">
      <formula>AND(OR($L$194&lt;&gt;"",$L$216&lt;&gt;"",$L$497&lt;&gt;"",$L$518&lt;&gt;""),OR(NOT(ISNUMBER($L$194)), NOT(ISNUMBER($L$216)), NOT(ISNUMBER($L$497)), NOT(ISNUMBER($L$518))))</formula>
    </cfRule>
  </conditionalFormatting>
  <conditionalFormatting sqref="L197:M197 L219 L500 L521">
    <cfRule type="expression" dxfId="173" priority="11">
      <formula>AND(OR($L$197&lt;&gt;"", $L$219&lt;&gt;"", $L$521&lt;&gt;"", $L$500&lt;&gt;""), OR(NOT(ISNUMBER($L$197)), NOT(ISNUMBER($L$219)), NOT(ISNUMBER($L$521)), NOT(ISNUMBER($L$500))))</formula>
    </cfRule>
  </conditionalFormatting>
  <conditionalFormatting sqref="L198:M198 L220 L501 L522">
    <cfRule type="expression" dxfId="172" priority="1">
      <formula>AND(OR($L$198&lt;&gt;"",$L$220&lt;&gt;"",$L$501&lt;&gt;"",$L$522&lt;&gt;""),OR(NOT(ISNUMBER($L$198)), NOT(ISNUMBER($L$220)), NOT(ISNUMBER($L$501)), NOT(ISNUMBER($L$522))))</formula>
    </cfRule>
  </conditionalFormatting>
  <conditionalFormatting sqref="L268:M274">
    <cfRule type="expression" dxfId="171" priority="20" stopIfTrue="1">
      <formula>IF(OR(AND(ISBLANK($L$573),$S$573&lt;50), AND(NOT(ISBLANK($L$573)),$L$573&lt;50)),TRUE,FALSE)</formula>
    </cfRule>
  </conditionalFormatting>
  <conditionalFormatting sqref="L275:M275">
    <cfRule type="expression" dxfId="170" priority="67" stopIfTrue="1">
      <formula>IF(ISBLANK($L$94),FALSE,IF($L$94&gt;=50,FALSE,TRUE))</formula>
    </cfRule>
  </conditionalFormatting>
  <conditionalFormatting sqref="L452:M453">
    <cfRule type="expression" dxfId="169" priority="71" stopIfTrue="1">
      <formula>IF(ISBLANK($M$451),FALSE,TRUE)</formula>
    </cfRule>
  </conditionalFormatting>
  <conditionalFormatting sqref="L454:M454">
    <cfRule type="expression" dxfId="168" priority="222" stopIfTrue="1">
      <formula>IF(ISBLANK($M$762),FALSE,TRUE)</formula>
    </cfRule>
  </conditionalFormatting>
  <conditionalFormatting sqref="L753:M754 G760:H760 J760:K760 M760:N760">
    <cfRule type="expression" dxfId="167" priority="63" stopIfTrue="1">
      <formula>IF(ISBLANK($M$810),FALSE,TRUE)</formula>
    </cfRule>
  </conditionalFormatting>
  <conditionalFormatting sqref="M611:N611 M624:N624 M628:N628 M631:N631 M633:N633 M687:N687 M690:N690 M715:N715 M725:N725 M729:N729 M731:N731">
    <cfRule type="expression" dxfId="166" priority="45" stopIfTrue="1">
      <formula>IF(OR(LEFT(G610)="2",LEFT(G610)="4"),TRUE,FALSE)</formula>
    </cfRule>
  </conditionalFormatting>
  <conditionalFormatting sqref="M619:N619 M734:N734">
    <cfRule type="expression" dxfId="165" priority="48" stopIfTrue="1">
      <formula>IF(OR(LEFT(G615)="2",LEFT(G615)="4"),TRUE,FALSE)</formula>
    </cfRule>
  </conditionalFormatting>
  <conditionalFormatting sqref="M620:N620 M735:N735">
    <cfRule type="expression" dxfId="164" priority="49" stopIfTrue="1">
      <formula>IF(OR(LEFT(G615)="2",LEFT(G615)="4"),TRUE,FALSE)</formula>
    </cfRule>
  </conditionalFormatting>
  <conditionalFormatting sqref="M642:N642 M649:N649 M656:N656 M663:N663 M674:N674 M681:N681">
    <cfRule type="expression" dxfId="163" priority="52" stopIfTrue="1">
      <formula>IF(AND((OR(LEFT(G639)="2",LEFT(G639)="4")),(OR(LEFT(G640)="2",LEFT(G640)="4"))),TRUE,FALSE)</formula>
    </cfRule>
  </conditionalFormatting>
  <conditionalFormatting sqref="M643:N643 M650:N650 M657:N657 M664:N664 M675:N675 M682:N682">
    <cfRule type="expression" dxfId="162" priority="53" stopIfTrue="1">
      <formula>IF(AND((OR(LEFT(G639)="2",LEFT(G639)="4")),(OR(LEFT(G640)="2",LEFT(G640)="4"))),TRUE,FALSE)</formula>
    </cfRule>
  </conditionalFormatting>
  <conditionalFormatting sqref="M691:N691 M716:N716 M732:N732">
    <cfRule type="expression" dxfId="161" priority="54" stopIfTrue="1">
      <formula>IF(OR(LEFT(G689)="2",LEFT(G689)="4"),TRUE,FALSE)</formula>
    </cfRule>
  </conditionalFormatting>
  <conditionalFormatting sqref="M697:N697 M701:N701 M705:N705">
    <cfRule type="expression" dxfId="160" priority="56" stopIfTrue="1">
      <formula>IF(OR((G695)="2=Not available",LEFT(G695)="4"),TRUE,FALSE)</formula>
    </cfRule>
  </conditionalFormatting>
  <conditionalFormatting sqref="M698:N698 M702:N702 M706:N706">
    <cfRule type="expression" dxfId="159" priority="57" stopIfTrue="1">
      <formula>IF(OR((G695)="2=Not available",LEFT(G695)="4"),TRUE,FALSE)</formula>
    </cfRule>
  </conditionalFormatting>
  <conditionalFormatting sqref="M727:N727">
    <cfRule type="expression" dxfId="158" priority="37" stopIfTrue="1">
      <formula>IF(LEFT(G726)="2",TRUE,FALSE)</formula>
    </cfRule>
  </conditionalFormatting>
  <conditionalFormatting sqref="M733:N733">
    <cfRule type="expression" dxfId="157" priority="58" stopIfTrue="1">
      <formula>IF(OR(LEFT(G730)="2",LEFT(G730)="4"),TRUE,FALSE)</formula>
    </cfRule>
  </conditionalFormatting>
  <conditionalFormatting sqref="M736:N736">
    <cfRule type="expression" dxfId="156" priority="59" stopIfTrue="1">
      <formula>IF(OR(LEFT(G730)="2",LEFT(G730)="4"),TRUE,FALSE)</formula>
    </cfRule>
  </conditionalFormatting>
  <conditionalFormatting sqref="N189">
    <cfRule type="expression" dxfId="155" priority="78" stopIfTrue="1">
      <formula>IF(AND(ISBLANK(H189),ISBLANK(#REF!),ISBLANK(H190)),TRUE,FALSE)</formula>
    </cfRule>
  </conditionalFormatting>
  <conditionalFormatting sqref="N192">
    <cfRule type="expression" dxfId="154" priority="32" stopIfTrue="1">
      <formula>IF(AND(ISBLANK(J192),ISBLANK($L$191),ISBLANK(J193)),TRUE,FALSE)</formula>
    </cfRule>
  </conditionalFormatting>
  <conditionalFormatting sqref="N195">
    <cfRule type="expression" dxfId="153" priority="31" stopIfTrue="1">
      <formula>IF(AND(ISBLANK(J195),ISBLANK($L$194),ISBLANK(J196)),TRUE,FALSE)</formula>
    </cfRule>
  </conditionalFormatting>
  <conditionalFormatting sqref="N214">
    <cfRule type="expression" dxfId="152" priority="30" stopIfTrue="1">
      <formula>IF(AND(ISBLANK(J214),ISBLANK($L$213),ISBLANK(J215)),TRUE,FALSE)</formula>
    </cfRule>
  </conditionalFormatting>
  <conditionalFormatting sqref="N217">
    <cfRule type="expression" dxfId="151" priority="29" stopIfTrue="1">
      <formula>IF(AND(ISBLANK(J217),ISBLANK($L$216),ISBLANK(J218)),TRUE,FALSE)</formula>
    </cfRule>
  </conditionalFormatting>
  <conditionalFormatting sqref="N268">
    <cfRule type="expression" dxfId="150" priority="72" stopIfTrue="1">
      <formula>IF(AND(NOT(ISBLANK(#REF!)),#REF!&lt;50),TRUE,FALSE)</formula>
    </cfRule>
  </conditionalFormatting>
  <conditionalFormatting sqref="N492">
    <cfRule type="expression" dxfId="149" priority="26" stopIfTrue="1">
      <formula>IF(AND(ISBLANK(J492),ISBLANK($L$491),ISBLANK(J493)),TRUE,FALSE)</formula>
    </cfRule>
  </conditionalFormatting>
  <conditionalFormatting sqref="N495">
    <cfRule type="expression" dxfId="148" priority="28" stopIfTrue="1">
      <formula>IF(AND(ISBLANK(J495),ISBLANK($L$494),ISBLANK(J496)),TRUE,FALSE)</formula>
    </cfRule>
  </conditionalFormatting>
  <conditionalFormatting sqref="N498">
    <cfRule type="expression" dxfId="147" priority="27" stopIfTrue="1">
      <formula>IF(AND(ISBLANK(J498),ISBLANK($L$497),ISBLANK(J499)),TRUE,FALSE)</formula>
    </cfRule>
  </conditionalFormatting>
  <conditionalFormatting sqref="N513">
    <cfRule type="expression" dxfId="146" priority="25" stopIfTrue="1">
      <formula>IF(AND(ISBLANK(J513),ISBLANK($L$512),ISBLANK(J514)),TRUE,FALSE)</formula>
    </cfRule>
  </conditionalFormatting>
  <conditionalFormatting sqref="N516">
    <cfRule type="expression" dxfId="145" priority="24" stopIfTrue="1">
      <formula>IF(AND(ISBLANK(J516),ISBLANK($L$515),ISBLANK(J517)),TRUE,FALSE)</formula>
    </cfRule>
  </conditionalFormatting>
  <conditionalFormatting sqref="N519">
    <cfRule type="expression" dxfId="144" priority="23" stopIfTrue="1">
      <formula>IF(AND(ISBLANK(J519),ISBLANK($L$518),ISBLANK(J520)),TRUE,FALSE)</formula>
    </cfRule>
  </conditionalFormatting>
  <conditionalFormatting sqref="N27:R27">
    <cfRule type="expression" dxfId="143" priority="77" stopIfTrue="1">
      <formula>IF(S27&lt;&gt;0,TRUE,FALSE)</formula>
    </cfRule>
  </conditionalFormatting>
  <conditionalFormatting sqref="N65:R65 N113:R113 N438:R438 N572:R572 N577:R577 R585:V585 N599:R599 R605:V605">
    <cfRule type="expression" dxfId="142" priority="60" stopIfTrue="1">
      <formula>IF($D$5&gt;=200,TRUE,FALSE)</formula>
    </cfRule>
  </conditionalFormatting>
  <conditionalFormatting sqref="N72:R73">
    <cfRule type="expression" dxfId="141" priority="70" stopIfTrue="1">
      <formula>IF(NOT(ISBLANK($L$72)),TRUE,FALSE)</formula>
    </cfRule>
  </conditionalFormatting>
  <conditionalFormatting sqref="N76:R76">
    <cfRule type="containsText" dxfId="140" priority="33" stopIfTrue="1" operator="containsText" text="Any clinic included in 0208 needs to be listed on Offsite Locations tab.">
      <formula>NOT(ISERROR(SEARCH("Any clinic included in 0208 needs to be listed on Offsite Locations tab.",N76)))</formula>
    </cfRule>
  </conditionalFormatting>
  <conditionalFormatting sqref="N110:R110 N378:R378 N398:R398 N418:R418 N437:R437 N449:R449 N455:R455 N465:R466 N479:R480 N490:R490 N511:R511 N529:R529 N534:R534 N536:R536 N540:R540 N545:R545 N553:R553 N555:R555 N557:R557 N564:R564 N750:R750 R758:V758">
    <cfRule type="expression" dxfId="139" priority="62" stopIfTrue="1">
      <formula>IF($D$5&gt;=200,TRUE,FALSE)</formula>
    </cfRule>
  </conditionalFormatting>
  <conditionalFormatting sqref="N152:R152">
    <cfRule type="cellIs" dxfId="138" priority="18" operator="equal">
      <formula>"Please specify on the Explanation Page"</formula>
    </cfRule>
  </conditionalFormatting>
  <conditionalFormatting sqref="N537:R538">
    <cfRule type="expression" dxfId="137" priority="12">
      <formula>IF($N$537&lt;&gt;"",TRUE,FALSE)</formula>
    </cfRule>
  </conditionalFormatting>
  <conditionalFormatting sqref="O639:Q640 O646:Q647 O653:Q654 O660:Q661 O671:Q672 O678:Q679">
    <cfRule type="expression" dxfId="136" priority="51" stopIfTrue="1">
      <formula>IF(OR(G639="2=Not available",LEFT(G639)="4"),TRUE,FALSE)</formula>
    </cfRule>
  </conditionalFormatting>
  <conditionalFormatting sqref="O642:Q643 O649:Q650 O656:Q657 O663:Q664 O674:Q675 O681:Q682">
    <cfRule type="expression" dxfId="135" priority="61" stopIfTrue="1">
      <formula>IF(O639=$R$658,TRUE,FALSE)</formula>
    </cfRule>
  </conditionalFormatting>
  <dataValidations disablePrompts="1" count="3">
    <dataValidation type="list" allowBlank="1" showInputMessage="1" showErrorMessage="1" prompt="Plese select availibity of service from drop down list." sqref="G747:H747 G608:H610 G612:H615 G622:H623 G625:H627 G629:H630 G632:H632 G639:H640 G646:H647 G653:H654 G660:H661 G671:H672 G678:H679 G686:H686 G688:H689 G695:H695 G699:H699 G703:H703 G711:H714 G719:H721 G724:H724 G726:H726 G728:H728 G730:H730 G740:H744" xr:uid="{00000000-0002-0000-0100-000000000000}">
      <formula1>$S$648:$S$651</formula1>
    </dataValidation>
    <dataValidation type="list" allowBlank="1" showInputMessage="1" showErrorMessage="1" prompt="Please select owner of equipment from drop down list." sqref="O678:Q679 O639:Q640 O646:Q647 O653:Q654 O660:Q661 O671:Q672" xr:uid="{00000000-0002-0000-0100-000001000000}">
      <formula1>$R$649:$R$662</formula1>
    </dataValidation>
    <dataValidation type="list" allowBlank="1" showInputMessage="1" showErrorMessage="1" sqref="D19:I19" xr:uid="{00000000-0002-0000-0100-000002000000}">
      <formula1>$Z$13:$Z$25</formula1>
    </dataValidation>
  </dataValidations>
  <hyperlinks>
    <hyperlink ref="I152" location="'2007 HAR'!A863" display="'2007 HAR'!A863" xr:uid="{00000000-0004-0000-0100-000000000000}"/>
    <hyperlink ref="N166:R166" location="'Audit Checks'!A3" display="Audit Check" xr:uid="{00000000-0004-0000-0100-000001000000}"/>
    <hyperlink ref="N183:R183" location="'Audit Checks'!A3" display="Audit Check" xr:uid="{00000000-0004-0000-0100-000002000000}"/>
    <hyperlink ref="B199:K199" location="def_0847" display="Other Payers: Patient Charges (Champus, Workers' Comp, Auto, etc.)" xr:uid="{00000000-0004-0000-0100-000003000000}"/>
    <hyperlink ref="B222:K222" location="def_0762" display="Charity Care Adjustments" xr:uid="{00000000-0004-0000-0100-000004000000}"/>
    <hyperlink ref="B220:K220" location="def_7410" display="Self Pay Discounts" xr:uid="{00000000-0004-0000-0100-000005000000}"/>
    <hyperlink ref="B233:K233" location="def_0751" display="Other Payers: Adjustments and Uncollectibles (Champus, Workman's Comp, Auto, and includes small balance write offs)" xr:uid="{00000000-0004-0000-0100-000006000000}"/>
    <hyperlink ref="N205:R205" location="'Audit Checks'!A3" display="Audit Check" xr:uid="{00000000-0004-0000-0100-000007000000}"/>
    <hyperlink ref="B227:I227" location="def_7575" display="Average Partial Charity Care Discount (percent)" xr:uid="{00000000-0004-0000-0100-000008000000}"/>
    <hyperlink ref="B225:G226" location="def_7573_7574" display="Full Charity Care Discount Applied" xr:uid="{00000000-0004-0000-0100-000009000000}"/>
    <hyperlink ref="B276:K276" location="def_0630" display="Total Administrative Expenses" xr:uid="{00000000-0004-0000-0100-00000A000000}"/>
    <hyperlink ref="B280:K280" location="def_0637" display="Total Cost of Regulatory and Compliance Reporting" xr:uid="{00000000-0004-0000-0100-00000B000000}"/>
    <hyperlink ref="B284:K284" location="def_0650" display="Total Management Information Systems Expenses" xr:uid="{00000000-0004-0000-0100-00000C000000}"/>
    <hyperlink ref="B285:K285" location="def_0655" display="Total Plant, Equipment, and Occupancy Expenses" xr:uid="{00000000-0004-0000-0100-00000D000000}"/>
    <hyperlink ref="B290:G290" location="def_7310" display="Community Care. Calculation: (0600/(0740+0770))*absolute value of (0762)" xr:uid="{00000000-0004-0000-0100-00000E000000}"/>
    <hyperlink ref="B291:G292" location="def_7577" display="Underpayment for Services Provided under State Health Care Programs.  Calculation: (((0843+0854)*(0600/(0740+0770)))-(0843+0854+0744+0743))" xr:uid="{00000000-0004-0000-0100-00000F000000}"/>
    <hyperlink ref="B293:G293" location="def_7578" display="Cost of Operating Subsidized Services" xr:uid="{00000000-0004-0000-0100-000010000000}"/>
    <hyperlink ref="B294:G294" location="def_7579" display="Education Cost" xr:uid="{00000000-0004-0000-0100-000011000000}"/>
    <hyperlink ref="B295:G295" location="def_7580" display="Research Cost" xr:uid="{00000000-0004-0000-0100-000012000000}"/>
    <hyperlink ref="B296:G296" location="def_7581" display="Community Health Services Cost" xr:uid="{00000000-0004-0000-0100-000013000000}"/>
    <hyperlink ref="B297:G297" location="def_7582" display="Financial and In-Kind Contributions" xr:uid="{00000000-0004-0000-0100-000014000000}"/>
    <hyperlink ref="B298:G298" location="def_7583" display="Cost of Community Building Activities" xr:uid="{00000000-0004-0000-0100-000015000000}"/>
    <hyperlink ref="B299:G299" location="def_7584" display="Cost of Community Benefit Operations" xr:uid="{00000000-0004-0000-0100-000016000000}"/>
    <hyperlink ref="B309:K309" location="def_7576" display="Purchased Charity Care Services" xr:uid="{00000000-0004-0000-0100-000017000000}"/>
    <hyperlink ref="N380:R380" location="'Audit Checks'!A3" display="Audit Check" xr:uid="{00000000-0004-0000-0100-000018000000}"/>
    <hyperlink ref="N438:R438" location="'2019 HAR'!B449" display="'2019 HAR'!B449" xr:uid="{00000000-0004-0000-0100-000019000000}"/>
    <hyperlink ref="N456:R456" location="'Audit Checks'!A3" display="Audit Check" xr:uid="{00000000-0004-0000-0100-00001A000000}"/>
    <hyperlink ref="B502:K502" location="def_4344" display="Other Payers: Admissions (Champus, Workman's Comp, Auto, etc.)" xr:uid="{00000000-0004-0000-0100-00001B000000}"/>
    <hyperlink ref="B523:K523" location="def_4026" display="Other Payers: Patient Days (Champus, Workman's Comp, Auto, etc.)" xr:uid="{00000000-0004-0000-0100-00001C000000}"/>
    <hyperlink ref="B596:E596" location="def_7082" display="Total Available Beds" xr:uid="{00000000-0004-0000-0100-00001D000000}"/>
    <hyperlink ref="B751:K752" location="def_7594" display="Did your Facility have any Major Capital Expenditure Commitments in FY 2008 that were over $1 million dollars each?" xr:uid="{00000000-0004-0000-0100-00001E000000}"/>
    <hyperlink ref="A5:C5" location="HCCIS_ID!A1" display="HCCIS ID" xr:uid="{00000000-0004-0000-0100-00001F000000}"/>
    <hyperlink ref="A6:C6" location="def_NPI" display="NPI" xr:uid="{00000000-0004-0000-0100-000020000000}"/>
    <hyperlink ref="N65:R65" location="Code_0780" display="Code_0780" xr:uid="{00000000-0004-0000-0100-000021000000}"/>
    <hyperlink ref="N135:R136" location="Code_7689" display="Code_7689" xr:uid="{00000000-0004-0000-0100-000022000000}"/>
    <hyperlink ref="N475:R476" location="DRGs" display="DRGs" xr:uid="{00000000-0004-0000-0100-000023000000}"/>
    <hyperlink ref="N753:R754" location="'Capital Expend Project Specific'!A1" display="'Capital Expend Project Specific'!A1" xr:uid="{00000000-0004-0000-0100-000024000000}"/>
    <hyperlink ref="N59:R59" location="Code_7594" display="Click here to go to the Capital Expenditure Section" xr:uid="{00000000-0004-0000-0100-000025000000}"/>
    <hyperlink ref="N60:R60" location="'Capital Expend Project Specific'!A1" display="Click here to go the the Capital Expenditure Project Specific Tab" xr:uid="{00000000-0004-0000-0100-000026000000}"/>
    <hyperlink ref="N466:R466" location="Code_7691" display="Code_7691" xr:uid="{00000000-0004-0000-0100-000027000000}"/>
    <hyperlink ref="N480:R480" location="Code_7690" display="Code_7690" xr:uid="{00000000-0004-0000-0100-000028000000}"/>
    <hyperlink ref="N267:Q267" location="'Audit Checks'!A1" display="Audit Check" xr:uid="{00000000-0004-0000-0100-000029000000}"/>
    <hyperlink ref="A783:B783" location="'2020 HAR'!A1" display="start of formset" xr:uid="{00000000-0004-0000-0100-00002A000000}"/>
    <hyperlink ref="F783:G783" location="'Audit Checks'!A1" display="Audit Check" xr:uid="{00000000-0004-0000-0100-00002B000000}"/>
    <hyperlink ref="J783:K783" location="'Service Line Data'!A1" display="Service Line Data" xr:uid="{00000000-0004-0000-0100-00002C000000}"/>
    <hyperlink ref="O783:Q783" location="'Capital Expend Project Specific'!A1" display="Capital Exenditure Detail" xr:uid="{00000000-0004-0000-0100-00002D000000}"/>
    <hyperlink ref="B261:K261" location="def_7567" display="Bad Debt Write Offs" xr:uid="{00000000-0004-0000-0100-00002E000000}"/>
    <hyperlink ref="N755:V755" location="Cap_Expend_Name" display="The Capital Expenditure Contact information has NOT been provided.  Click here to go to Capital Expenditure Contact Section to fill in this information now." xr:uid="{00000000-0004-0000-0100-00002F000000}"/>
    <hyperlink ref="N113:R113" location="Code_2031" display="Code_2031" xr:uid="{00000000-0004-0000-0100-000030000000}"/>
    <hyperlink ref="N27:R27" location="'Audit Checks'!A1" display="'Audit Checks'!A1" xr:uid="{00000000-0004-0000-0100-000031000000}"/>
    <hyperlink ref="N70:R71" location="'Offsite Locations'!A1" display="If there there are offsite locations operating under the hospital's license, please click here and provide more information on the sites" xr:uid="{00000000-0004-0000-0100-000032000000}"/>
    <hyperlink ref="G759:H759" location="def_medical_equip" display="Medical Equipment" xr:uid="{00000000-0004-0000-0100-000033000000}"/>
    <hyperlink ref="N72:R73" location="'Offsite Locations'!A1" display="'Offsite Locations'!A1" xr:uid="{00000000-0004-0000-0100-000035000000}"/>
    <hyperlink ref="N76:R76" location="'Offsite Locations'!A1" display="'Offsite Locations'!A1" xr:uid="{00000000-0004-0000-0100-000036000000}"/>
    <hyperlink ref="B79:K79" location="def_8100" display="Provision for Bad Debts" xr:uid="{00000000-0004-0000-0100-000037000000}"/>
    <hyperlink ref="B99:K99" location="def_8100" display="Provision for Bad Debts (ties to 0621)" xr:uid="{00000000-0004-0000-0100-000038000000}"/>
    <hyperlink ref="B230:K230" location="def_8100" display="Provision for Bad Debts (Ties to 0739)" xr:uid="{00000000-0004-0000-0100-000039000000}"/>
    <hyperlink ref="N152:R152" location="Explanation_of_Adjustments" display="Explanation_of_Adjustments" xr:uid="{00000000-0004-0000-0100-00003A000000}"/>
  </hyperlinks>
  <pageMargins left="0.75" right="0.75" top="1" bottom="1" header="0.5" footer="0.5"/>
  <pageSetup scale="61" orientation="portrait"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25" manualBreakCount="25">
    <brk id="32" max="16383" man="1"/>
    <brk id="65" max="16383" man="1"/>
    <brk id="93" max="17" man="1"/>
    <brk id="132" max="17" man="1"/>
    <brk id="171" max="17" man="1"/>
    <brk id="202" max="17" man="1"/>
    <brk id="243" max="17" man="1"/>
    <brk id="263" max="17" man="1"/>
    <brk id="285" max="17" man="1"/>
    <brk id="311" max="17" man="1"/>
    <brk id="346" max="17" man="1"/>
    <brk id="375" max="17" man="1"/>
    <brk id="415" max="17" man="1"/>
    <brk id="447" max="17" man="1"/>
    <brk id="463" max="17" man="1"/>
    <brk id="487" max="17" man="1"/>
    <brk id="508" max="17" man="1"/>
    <brk id="531" max="17" man="1"/>
    <brk id="570" max="17" man="1"/>
    <brk id="602" max="17" man="1"/>
    <brk id="633" max="17" man="1"/>
    <brk id="665" max="17" man="1"/>
    <brk id="706" max="17" man="1"/>
    <brk id="747" max="17" man="1"/>
    <brk id="785" max="1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W85"/>
  <sheetViews>
    <sheetView zoomScaleNormal="100" zoomScaleSheetLayoutView="100" workbookViewId="0">
      <selection activeCell="S78" sqref="S78"/>
    </sheetView>
  </sheetViews>
  <sheetFormatPr defaultColWidth="7.7109375" defaultRowHeight="25.5" customHeight="1" x14ac:dyDescent="0.2"/>
  <cols>
    <col min="1" max="16384" width="7.7109375" style="1"/>
  </cols>
  <sheetData>
    <row r="1" spans="1:23" ht="25.5" customHeight="1" x14ac:dyDescent="0.2">
      <c r="A1" s="14" t="str">
        <f>'2025 HAR'!A33</f>
        <v xml:space="preserve"> </v>
      </c>
      <c r="T1" s="247">
        <f>'2025 HAR'!$D$5</f>
        <v>0</v>
      </c>
      <c r="W1" s="178" t="str">
        <f>IF('2025 HAR'!L136&lt;&gt;"",'2025 HAR'!L136,"")</f>
        <v/>
      </c>
    </row>
    <row r="2" spans="1:23" ht="25.5" customHeight="1" x14ac:dyDescent="0.2">
      <c r="A2" s="860" t="s">
        <v>1167</v>
      </c>
      <c r="B2" s="1037"/>
      <c r="C2" s="1037"/>
      <c r="D2" s="1037"/>
      <c r="E2" s="1037"/>
      <c r="F2" s="1037"/>
      <c r="G2" s="1037"/>
      <c r="H2" s="1037"/>
      <c r="I2" s="1037"/>
      <c r="J2" s="1037"/>
      <c r="K2" s="1037"/>
      <c r="L2" s="1037"/>
      <c r="M2" s="1037"/>
      <c r="N2" s="1037"/>
      <c r="O2" s="1037"/>
      <c r="P2" s="1037"/>
      <c r="Q2" s="1037"/>
      <c r="R2" s="1100"/>
      <c r="S2" s="1100"/>
      <c r="T2" s="1100"/>
    </row>
    <row r="3" spans="1:23" ht="25.5" customHeight="1" x14ac:dyDescent="0.2">
      <c r="A3" s="860" t="s">
        <v>1225</v>
      </c>
      <c r="B3" s="1037"/>
      <c r="C3" s="1037"/>
      <c r="D3" s="1037"/>
      <c r="E3" s="1037"/>
      <c r="F3" s="1037"/>
      <c r="G3" s="1037"/>
      <c r="H3" s="1037"/>
      <c r="I3" s="1037"/>
      <c r="J3" s="1037"/>
      <c r="K3" s="1037"/>
      <c r="L3" s="1037"/>
      <c r="M3" s="1037"/>
      <c r="N3" s="1037"/>
      <c r="O3" s="1037"/>
      <c r="P3" s="1037"/>
      <c r="Q3" s="1037"/>
      <c r="R3" s="1100"/>
      <c r="S3" s="1100"/>
      <c r="T3" s="1100"/>
    </row>
    <row r="4" spans="1:23" ht="25.5" customHeight="1" x14ac:dyDescent="0.2">
      <c r="A4" s="1102" t="s">
        <v>1391</v>
      </c>
      <c r="B4" s="1100"/>
      <c r="C4" s="1100"/>
      <c r="D4" s="1100"/>
      <c r="E4" s="1100"/>
      <c r="F4" s="1100"/>
      <c r="G4" s="1100"/>
      <c r="H4" s="1100"/>
      <c r="I4" s="1100"/>
      <c r="J4" s="1100"/>
      <c r="K4" s="1100"/>
      <c r="L4" s="1100"/>
      <c r="M4" s="1100"/>
      <c r="N4" s="1100"/>
      <c r="O4" s="1100"/>
      <c r="P4" s="1100"/>
      <c r="Q4" s="1100"/>
      <c r="R4" s="490" t="s">
        <v>37562</v>
      </c>
      <c r="S4" s="1101"/>
      <c r="T4" s="905"/>
    </row>
    <row r="5" spans="1:23" ht="25.5" customHeight="1" x14ac:dyDescent="0.2">
      <c r="A5" s="30"/>
      <c r="B5" s="689" t="s">
        <v>35</v>
      </c>
      <c r="C5" s="689"/>
      <c r="D5" s="689"/>
      <c r="E5" s="689"/>
      <c r="F5" s="492" t="s">
        <v>588</v>
      </c>
      <c r="G5" s="492"/>
      <c r="H5" s="492"/>
      <c r="I5" s="1016" t="s">
        <v>37</v>
      </c>
      <c r="J5" s="1016"/>
      <c r="K5" s="918"/>
      <c r="L5" s="492" t="s">
        <v>38</v>
      </c>
      <c r="M5" s="492"/>
      <c r="N5" s="918"/>
      <c r="O5" s="1016" t="s">
        <v>39</v>
      </c>
      <c r="P5" s="1016"/>
      <c r="Q5" s="918"/>
      <c r="R5" s="1016" t="s">
        <v>694</v>
      </c>
      <c r="S5" s="1016"/>
      <c r="T5" s="918"/>
    </row>
    <row r="6" spans="1:23" ht="25.5" customHeight="1" x14ac:dyDescent="0.2">
      <c r="A6" s="22"/>
      <c r="B6" s="1017" t="s">
        <v>589</v>
      </c>
      <c r="C6" s="1017"/>
      <c r="D6" s="1017"/>
      <c r="E6" s="1018"/>
      <c r="F6" s="320">
        <v>7689</v>
      </c>
      <c r="G6" s="1049">
        <f>SUM(J6+M6+P6+S6)</f>
        <v>0</v>
      </c>
      <c r="H6" s="847"/>
      <c r="I6" s="320">
        <v>7549</v>
      </c>
      <c r="J6" s="1105"/>
      <c r="K6" s="887"/>
      <c r="L6" s="320">
        <v>7554</v>
      </c>
      <c r="M6" s="1105"/>
      <c r="N6" s="887"/>
      <c r="O6" s="320">
        <v>7560</v>
      </c>
      <c r="P6" s="1105"/>
      <c r="Q6" s="887"/>
      <c r="R6" s="320">
        <v>8004</v>
      </c>
      <c r="S6" s="1105"/>
      <c r="T6" s="887"/>
    </row>
    <row r="7" spans="1:23" ht="25.5" customHeight="1" x14ac:dyDescent="0.2">
      <c r="A7" s="22"/>
      <c r="B7" s="1017" t="s">
        <v>590</v>
      </c>
      <c r="C7" s="1017"/>
      <c r="D7" s="1017"/>
      <c r="E7" s="1018"/>
      <c r="F7" s="320">
        <v>7236</v>
      </c>
      <c r="G7" s="1049">
        <f>SUM(J7+M7+P7+S7)</f>
        <v>0</v>
      </c>
      <c r="H7" s="847"/>
      <c r="I7" s="320">
        <v>7548</v>
      </c>
      <c r="J7" s="1105"/>
      <c r="K7" s="887"/>
      <c r="L7" s="320">
        <v>7552</v>
      </c>
      <c r="M7" s="1105"/>
      <c r="N7" s="887"/>
      <c r="O7" s="320">
        <v>7561</v>
      </c>
      <c r="P7" s="1105"/>
      <c r="Q7" s="887"/>
      <c r="R7" s="320">
        <v>8005</v>
      </c>
      <c r="S7" s="1105"/>
      <c r="T7" s="887"/>
    </row>
    <row r="8" spans="1:23" ht="25.5" customHeight="1" x14ac:dyDescent="0.2">
      <c r="A8" s="22"/>
      <c r="B8" s="1017" t="s">
        <v>591</v>
      </c>
      <c r="C8" s="1017"/>
      <c r="D8" s="1017"/>
      <c r="E8" s="1018"/>
      <c r="F8" s="320">
        <v>721</v>
      </c>
      <c r="G8" s="1049">
        <f>SUM(J8+M8+P8+S8)</f>
        <v>0</v>
      </c>
      <c r="H8" s="847"/>
      <c r="I8" s="320">
        <v>7997</v>
      </c>
      <c r="J8" s="1105"/>
      <c r="K8" s="887"/>
      <c r="L8" s="320">
        <v>7553</v>
      </c>
      <c r="M8" s="1105"/>
      <c r="N8" s="887"/>
      <c r="O8" s="320">
        <v>7562</v>
      </c>
      <c r="P8" s="1105"/>
      <c r="Q8" s="887"/>
      <c r="R8" s="320">
        <v>8006</v>
      </c>
      <c r="S8" s="1105"/>
      <c r="T8" s="887"/>
    </row>
    <row r="9" spans="1:23" ht="25.5" customHeight="1" x14ac:dyDescent="0.2">
      <c r="A9" s="22"/>
      <c r="B9" s="1017" t="s">
        <v>592</v>
      </c>
      <c r="C9" s="1017"/>
      <c r="D9" s="1017"/>
      <c r="E9" s="1018"/>
      <c r="F9" s="320">
        <v>727</v>
      </c>
      <c r="G9" s="1049">
        <f>SUM(J9+M9+P9+S9)</f>
        <v>0</v>
      </c>
      <c r="H9" s="847"/>
      <c r="I9" s="320">
        <v>7998</v>
      </c>
      <c r="J9" s="1105"/>
      <c r="K9" s="887"/>
      <c r="L9" s="320">
        <v>7555</v>
      </c>
      <c r="M9" s="1105"/>
      <c r="N9" s="887"/>
      <c r="O9" s="320">
        <v>7563</v>
      </c>
      <c r="P9" s="1105"/>
      <c r="Q9" s="887"/>
      <c r="R9" s="320">
        <v>8059</v>
      </c>
      <c r="S9" s="1105"/>
      <c r="T9" s="887"/>
    </row>
    <row r="10" spans="1:23" ht="25.5" customHeight="1" x14ac:dyDescent="0.2">
      <c r="A10" s="22"/>
      <c r="B10" s="1017" t="s">
        <v>593</v>
      </c>
      <c r="C10" s="1017"/>
      <c r="D10" s="1017"/>
      <c r="E10" s="1018"/>
      <c r="F10" s="320">
        <v>7240</v>
      </c>
      <c r="G10" s="1049">
        <f>SUM(J10+M10+P10+S10)</f>
        <v>0</v>
      </c>
      <c r="H10" s="847"/>
      <c r="I10" s="320">
        <v>7999</v>
      </c>
      <c r="J10" s="1105"/>
      <c r="K10" s="887"/>
      <c r="L10" s="320">
        <v>7556</v>
      </c>
      <c r="M10" s="1105"/>
      <c r="N10" s="887"/>
      <c r="O10" s="320">
        <v>7565</v>
      </c>
      <c r="P10" s="1105"/>
      <c r="Q10" s="887"/>
      <c r="R10" s="320">
        <v>8007</v>
      </c>
      <c r="S10" s="1105"/>
      <c r="T10" s="887"/>
    </row>
    <row r="11" spans="1:23" ht="25.5" customHeight="1" x14ac:dyDescent="0.2">
      <c r="A11" s="22"/>
      <c r="B11" s="1017" t="s">
        <v>594</v>
      </c>
      <c r="C11" s="1017"/>
      <c r="D11" s="1017"/>
      <c r="E11" s="1018"/>
      <c r="F11" s="320">
        <v>714</v>
      </c>
      <c r="G11" s="1105"/>
      <c r="H11" s="887"/>
      <c r="I11" s="23"/>
      <c r="J11" s="24"/>
      <c r="K11" s="24"/>
      <c r="L11" s="165"/>
      <c r="M11" s="1125"/>
      <c r="N11" s="1126"/>
      <c r="O11" s="165"/>
      <c r="P11" s="1107"/>
      <c r="Q11" s="1109"/>
      <c r="R11" s="166"/>
      <c r="S11" s="1107"/>
      <c r="T11" s="1108"/>
    </row>
    <row r="12" spans="1:23" ht="25.5" customHeight="1" x14ac:dyDescent="0.2">
      <c r="A12" s="22"/>
      <c r="B12" s="1017" t="s">
        <v>595</v>
      </c>
      <c r="C12" s="1017"/>
      <c r="D12" s="1017"/>
      <c r="E12" s="1018"/>
      <c r="F12" s="320">
        <v>7546</v>
      </c>
      <c r="G12" s="1049">
        <f>J12+M12+P12</f>
        <v>0</v>
      </c>
      <c r="H12" s="847"/>
      <c r="I12" s="320">
        <v>8050</v>
      </c>
      <c r="J12" s="1105"/>
      <c r="K12" s="887"/>
      <c r="L12" s="320">
        <v>8051</v>
      </c>
      <c r="M12" s="1105"/>
      <c r="N12" s="887"/>
      <c r="O12" s="320">
        <v>8052</v>
      </c>
      <c r="P12" s="1105"/>
      <c r="Q12" s="887"/>
      <c r="R12" s="165"/>
      <c r="S12" s="167"/>
      <c r="T12" s="168"/>
    </row>
    <row r="13" spans="1:23" ht="25.5" customHeight="1" x14ac:dyDescent="0.2">
      <c r="A13" s="22"/>
      <c r="B13" s="1017" t="s">
        <v>596</v>
      </c>
      <c r="C13" s="1017"/>
      <c r="D13" s="1017"/>
      <c r="E13" s="1018"/>
      <c r="F13" s="320">
        <v>7238</v>
      </c>
      <c r="G13" s="1049">
        <f>SUM(J13+M13+P13+S13)</f>
        <v>0</v>
      </c>
      <c r="H13" s="847"/>
      <c r="I13" s="320">
        <v>8000</v>
      </c>
      <c r="J13" s="1105"/>
      <c r="K13" s="887"/>
      <c r="L13" s="320">
        <v>7557</v>
      </c>
      <c r="M13" s="1105"/>
      <c r="N13" s="887"/>
      <c r="O13" s="320">
        <v>7566</v>
      </c>
      <c r="P13" s="1105"/>
      <c r="Q13" s="887"/>
      <c r="R13" s="320">
        <v>8009</v>
      </c>
      <c r="S13" s="1105"/>
      <c r="T13" s="887"/>
    </row>
    <row r="14" spans="1:23" ht="25.5" customHeight="1" x14ac:dyDescent="0.2">
      <c r="A14" s="22"/>
      <c r="B14" s="1017" t="s">
        <v>597</v>
      </c>
      <c r="C14" s="1017"/>
      <c r="D14" s="1017"/>
      <c r="E14" s="1018"/>
      <c r="F14" s="320">
        <v>724</v>
      </c>
      <c r="G14" s="1049">
        <f>SUM(J14+M14+P14+S14)</f>
        <v>0</v>
      </c>
      <c r="H14" s="847"/>
      <c r="I14" s="320">
        <v>8001</v>
      </c>
      <c r="J14" s="1105"/>
      <c r="K14" s="887"/>
      <c r="L14" s="320">
        <v>7558</v>
      </c>
      <c r="M14" s="1105"/>
      <c r="N14" s="887"/>
      <c r="O14" s="320">
        <v>7704</v>
      </c>
      <c r="P14" s="1105"/>
      <c r="Q14" s="887"/>
      <c r="R14" s="320">
        <v>8010</v>
      </c>
      <c r="S14" s="1105"/>
      <c r="T14" s="887"/>
    </row>
    <row r="15" spans="1:23" ht="25.5" customHeight="1" x14ac:dyDescent="0.2">
      <c r="A15" s="22"/>
      <c r="B15" s="1017" t="s">
        <v>598</v>
      </c>
      <c r="C15" s="1017"/>
      <c r="D15" s="1017"/>
      <c r="E15" s="1018"/>
      <c r="F15" s="320">
        <v>7132</v>
      </c>
      <c r="G15" s="1049">
        <f>SUM(J15+M15+P15+S15)</f>
        <v>0</v>
      </c>
      <c r="H15" s="847"/>
      <c r="I15" s="320">
        <v>7550</v>
      </c>
      <c r="J15" s="1106"/>
      <c r="K15" s="848"/>
      <c r="L15" s="320">
        <v>7559</v>
      </c>
      <c r="M15" s="1106"/>
      <c r="N15" s="848"/>
      <c r="O15" s="320">
        <v>7705</v>
      </c>
      <c r="P15" s="1106"/>
      <c r="Q15" s="848"/>
      <c r="R15" s="320">
        <v>8011</v>
      </c>
      <c r="S15" s="1106"/>
      <c r="T15" s="848"/>
    </row>
    <row r="16" spans="1:23" ht="25.5" customHeight="1" x14ac:dyDescent="0.2">
      <c r="A16" s="21"/>
      <c r="B16" s="1031" t="s">
        <v>603</v>
      </c>
      <c r="C16" s="1031"/>
      <c r="D16" s="1031"/>
      <c r="E16" s="1032"/>
      <c r="F16" s="320">
        <v>8064</v>
      </c>
      <c r="G16" s="1115">
        <f>SUM(G6:H15)</f>
        <v>0</v>
      </c>
      <c r="H16" s="1133"/>
      <c r="I16" s="1118" t="s">
        <v>37566</v>
      </c>
      <c r="J16" s="1119"/>
      <c r="K16" s="1119"/>
      <c r="L16" s="1119"/>
      <c r="M16" s="1119"/>
      <c r="N16" s="1119"/>
      <c r="O16" s="1120"/>
      <c r="P16" s="1120"/>
      <c r="Q16" s="1120"/>
      <c r="R16" s="1120"/>
      <c r="S16" s="1120"/>
      <c r="T16" s="1120"/>
    </row>
    <row r="17" spans="1:22" ht="25.5" customHeight="1" x14ac:dyDescent="0.2">
      <c r="A17" s="22"/>
      <c r="B17" s="1017" t="s">
        <v>602</v>
      </c>
      <c r="C17" s="1017"/>
      <c r="D17" s="1017"/>
      <c r="E17" s="1018"/>
      <c r="F17" s="320">
        <v>7996</v>
      </c>
      <c r="G17" s="1115">
        <f>G18-G16</f>
        <v>0</v>
      </c>
      <c r="H17" s="1133"/>
      <c r="I17" s="1121"/>
      <c r="J17" s="1122"/>
      <c r="K17" s="1122"/>
      <c r="L17" s="1122"/>
      <c r="M17" s="1122"/>
      <c r="N17" s="1122"/>
      <c r="O17" s="1122"/>
      <c r="P17" s="1122"/>
      <c r="Q17" s="1122"/>
      <c r="R17" s="1122"/>
      <c r="S17" s="1122"/>
      <c r="T17" s="1122"/>
    </row>
    <row r="18" spans="1:22" ht="25.5" customHeight="1" x14ac:dyDescent="0.2">
      <c r="A18" s="21"/>
      <c r="B18" s="1031" t="s">
        <v>604</v>
      </c>
      <c r="C18" s="1031"/>
      <c r="D18" s="1031"/>
      <c r="E18" s="1032"/>
      <c r="F18" s="320">
        <v>8065</v>
      </c>
      <c r="G18" s="1115">
        <f>Code_7133</f>
        <v>0</v>
      </c>
      <c r="H18" s="1116"/>
      <c r="I18" s="1123"/>
      <c r="J18" s="1124"/>
      <c r="K18" s="1124"/>
      <c r="L18" s="1124"/>
      <c r="M18" s="1124"/>
      <c r="N18" s="1124"/>
      <c r="O18" s="1124"/>
      <c r="P18" s="1124"/>
      <c r="Q18" s="1124"/>
      <c r="R18" s="1124"/>
      <c r="S18" s="1124"/>
      <c r="T18" s="1124"/>
    </row>
    <row r="19" spans="1:22" ht="25.5" customHeight="1" x14ac:dyDescent="0.2">
      <c r="A19" s="25"/>
      <c r="B19" s="1024" t="s">
        <v>695</v>
      </c>
      <c r="C19" s="1024"/>
      <c r="D19" s="1024"/>
      <c r="E19" s="1025"/>
      <c r="F19" s="320">
        <v>8066</v>
      </c>
      <c r="G19" s="1054">
        <f>Code_0730</f>
        <v>0</v>
      </c>
      <c r="H19" s="1055">
        <f>SUM(H3:H18)</f>
        <v>0</v>
      </c>
      <c r="I19" s="320">
        <v>7692</v>
      </c>
      <c r="J19" s="1054">
        <f>SUM(J6:K10,J12:K15)</f>
        <v>0</v>
      </c>
      <c r="K19" s="1055">
        <f>SUM(K3:K18)</f>
        <v>0</v>
      </c>
      <c r="L19" s="320">
        <v>7693</v>
      </c>
      <c r="M19" s="1054">
        <f>SUM(M6:N10,M12:N15)+Code_0717+Code_0715+Code_7134</f>
        <v>0</v>
      </c>
      <c r="N19" s="1055">
        <f>SUM(N3:N18)</f>
        <v>0</v>
      </c>
      <c r="O19" s="320">
        <v>7694</v>
      </c>
      <c r="P19" s="1054">
        <f>SUM(P6:Q10,P12:Q15)</f>
        <v>0</v>
      </c>
      <c r="Q19" s="1055">
        <f>SUM(Q3:Q18)</f>
        <v>0</v>
      </c>
      <c r="R19" s="320">
        <v>8013</v>
      </c>
      <c r="S19" s="1054">
        <f>SUM(S6:T10,S13:T15,G11)+Code_0711</f>
        <v>0</v>
      </c>
      <c r="T19" s="1055">
        <f>SUM(T3:T18)</f>
        <v>0</v>
      </c>
    </row>
    <row r="20" spans="1:22" ht="25.5" customHeight="1" x14ac:dyDescent="0.2">
      <c r="A20" s="14" t="str">
        <f>'2025 HAR'!A33</f>
        <v xml:space="preserve"> </v>
      </c>
    </row>
    <row r="21" spans="1:22" ht="25.5" customHeight="1" x14ac:dyDescent="0.2">
      <c r="A21" s="860" t="s">
        <v>1167</v>
      </c>
      <c r="B21" s="1037"/>
      <c r="C21" s="1037"/>
      <c r="D21" s="1037"/>
      <c r="E21" s="1037"/>
      <c r="F21" s="1037"/>
      <c r="G21" s="1037"/>
      <c r="H21" s="1037"/>
      <c r="I21" s="1037"/>
      <c r="J21" s="1037"/>
      <c r="K21" s="1037"/>
      <c r="L21" s="1037"/>
      <c r="M21" s="1037"/>
      <c r="N21" s="1037"/>
      <c r="O21" s="1037"/>
      <c r="P21" s="1037"/>
      <c r="Q21" s="1037"/>
      <c r="R21" s="1100"/>
      <c r="S21" s="1100"/>
      <c r="T21" s="1100"/>
    </row>
    <row r="22" spans="1:22" ht="25.5" customHeight="1" x14ac:dyDescent="0.2">
      <c r="A22" s="860" t="s">
        <v>1225</v>
      </c>
      <c r="B22" s="538"/>
      <c r="C22" s="538"/>
      <c r="D22" s="538"/>
      <c r="E22" s="538"/>
      <c r="F22" s="538"/>
      <c r="G22" s="538"/>
      <c r="H22" s="538"/>
      <c r="I22" s="538"/>
      <c r="J22" s="538"/>
      <c r="K22" s="538"/>
      <c r="L22" s="538"/>
      <c r="M22" s="538"/>
      <c r="N22" s="538"/>
      <c r="O22" s="538"/>
      <c r="P22" s="1117" t="str">
        <f>IF('2025 HAR'!$D$5&gt;=200,"This section is REQUIRED for Pyschiatric and Specialty hospitals.","")</f>
        <v/>
      </c>
      <c r="Q22" s="1117"/>
      <c r="R22" s="1117"/>
      <c r="S22" s="1117"/>
      <c r="T22" s="1117"/>
    </row>
    <row r="23" spans="1:22" ht="25.5" customHeight="1" x14ac:dyDescent="0.2">
      <c r="A23" s="1006" t="s">
        <v>1392</v>
      </c>
      <c r="B23" s="1006"/>
      <c r="C23" s="1006"/>
      <c r="D23" s="1006"/>
      <c r="E23" s="1006"/>
      <c r="F23" s="1103"/>
      <c r="G23" s="1103"/>
      <c r="H23" s="1103"/>
      <c r="I23" s="1103"/>
      <c r="J23" s="1103"/>
      <c r="K23" s="1103"/>
      <c r="L23" s="1103"/>
      <c r="M23" s="1103"/>
      <c r="N23" s="1103"/>
      <c r="O23" s="1104"/>
      <c r="P23" s="1104" t="s">
        <v>213</v>
      </c>
      <c r="Q23" s="1104"/>
      <c r="R23" s="490" t="s">
        <v>37562</v>
      </c>
      <c r="S23" s="1101"/>
      <c r="T23" s="905"/>
      <c r="U23" s="20"/>
      <c r="V23" s="20"/>
    </row>
    <row r="24" spans="1:22" ht="25.5" customHeight="1" x14ac:dyDescent="0.2">
      <c r="A24" s="30"/>
      <c r="B24" s="689" t="s">
        <v>35</v>
      </c>
      <c r="C24" s="689"/>
      <c r="D24" s="689"/>
      <c r="E24" s="689"/>
      <c r="F24" s="492" t="s">
        <v>600</v>
      </c>
      <c r="G24" s="492"/>
      <c r="H24" s="492"/>
      <c r="I24" s="1016" t="s">
        <v>37</v>
      </c>
      <c r="J24" s="1016"/>
      <c r="K24" s="918"/>
      <c r="L24" s="492" t="s">
        <v>38</v>
      </c>
      <c r="M24" s="492"/>
      <c r="N24" s="918"/>
      <c r="O24" s="1016" t="s">
        <v>39</v>
      </c>
      <c r="P24" s="1016"/>
      <c r="Q24" s="918"/>
      <c r="R24" s="1016" t="s">
        <v>694</v>
      </c>
      <c r="S24" s="1016"/>
      <c r="T24" s="918"/>
    </row>
    <row r="25" spans="1:22" ht="25.5" customHeight="1" x14ac:dyDescent="0.2">
      <c r="A25" s="22"/>
      <c r="B25" s="1017" t="s">
        <v>894</v>
      </c>
      <c r="C25" s="1017"/>
      <c r="D25" s="1017"/>
      <c r="E25" s="1018"/>
      <c r="F25" s="320">
        <v>7691</v>
      </c>
      <c r="G25" s="1019">
        <f>SUM(J25+M25+P25+S25)</f>
        <v>0</v>
      </c>
      <c r="H25" s="1020"/>
      <c r="I25" s="320">
        <v>7526</v>
      </c>
      <c r="J25" s="1021"/>
      <c r="K25" s="983"/>
      <c r="L25" s="320">
        <v>7531</v>
      </c>
      <c r="M25" s="1021"/>
      <c r="N25" s="983"/>
      <c r="O25" s="320">
        <v>7540</v>
      </c>
      <c r="P25" s="1021"/>
      <c r="Q25" s="983"/>
      <c r="R25" s="320">
        <v>8040</v>
      </c>
      <c r="S25" s="1021"/>
      <c r="T25" s="983"/>
    </row>
    <row r="26" spans="1:22" ht="25.5" customHeight="1" x14ac:dyDescent="0.2">
      <c r="A26" s="22"/>
      <c r="B26" s="1017" t="s">
        <v>895</v>
      </c>
      <c r="C26" s="1017"/>
      <c r="D26" s="1017"/>
      <c r="E26" s="1018"/>
      <c r="F26" s="320">
        <v>7268</v>
      </c>
      <c r="G26" s="1019">
        <f>SUM(J26+M26+P26+S26)</f>
        <v>0</v>
      </c>
      <c r="H26" s="1020"/>
      <c r="I26" s="320">
        <v>7525</v>
      </c>
      <c r="J26" s="1021"/>
      <c r="K26" s="983"/>
      <c r="L26" s="320">
        <v>7529</v>
      </c>
      <c r="M26" s="1021"/>
      <c r="N26" s="983"/>
      <c r="O26" s="320">
        <v>7538</v>
      </c>
      <c r="P26" s="1021"/>
      <c r="Q26" s="983"/>
      <c r="R26" s="320">
        <v>8041</v>
      </c>
      <c r="S26" s="1021"/>
      <c r="T26" s="983"/>
    </row>
    <row r="27" spans="1:22" ht="25.5" customHeight="1" x14ac:dyDescent="0.2">
      <c r="A27" s="22"/>
      <c r="B27" s="1017" t="s">
        <v>896</v>
      </c>
      <c r="C27" s="1017"/>
      <c r="D27" s="1017"/>
      <c r="E27" s="1018"/>
      <c r="F27" s="320">
        <v>4304</v>
      </c>
      <c r="G27" s="1019">
        <f>SUM(J27+M27+P27+S27)</f>
        <v>0</v>
      </c>
      <c r="H27" s="1020"/>
      <c r="I27" s="320">
        <v>8033</v>
      </c>
      <c r="J27" s="1021"/>
      <c r="K27" s="983"/>
      <c r="L27" s="320">
        <v>7530</v>
      </c>
      <c r="M27" s="1021"/>
      <c r="N27" s="983"/>
      <c r="O27" s="320">
        <v>7539</v>
      </c>
      <c r="P27" s="1021"/>
      <c r="Q27" s="983"/>
      <c r="R27" s="320">
        <v>8042</v>
      </c>
      <c r="S27" s="1021"/>
      <c r="T27" s="983"/>
    </row>
    <row r="28" spans="1:22" ht="25.5" customHeight="1" x14ac:dyDescent="0.2">
      <c r="A28" s="22"/>
      <c r="B28" s="1017" t="s">
        <v>897</v>
      </c>
      <c r="C28" s="1017"/>
      <c r="D28" s="1017"/>
      <c r="E28" s="1018"/>
      <c r="F28" s="320">
        <v>4307</v>
      </c>
      <c r="G28" s="1019">
        <f>SUM(J28+M28+P28+S28)</f>
        <v>0</v>
      </c>
      <c r="H28" s="1020"/>
      <c r="I28" s="320">
        <v>8034</v>
      </c>
      <c r="J28" s="1021"/>
      <c r="K28" s="983"/>
      <c r="L28" s="320">
        <v>7532</v>
      </c>
      <c r="M28" s="1021"/>
      <c r="N28" s="983"/>
      <c r="O28" s="320">
        <v>7541</v>
      </c>
      <c r="P28" s="1021"/>
      <c r="Q28" s="983"/>
      <c r="R28" s="320">
        <v>8061</v>
      </c>
      <c r="S28" s="1021"/>
      <c r="T28" s="983"/>
    </row>
    <row r="29" spans="1:22" ht="25.5" customHeight="1" x14ac:dyDescent="0.2">
      <c r="A29" s="22"/>
      <c r="B29" s="1017" t="s">
        <v>898</v>
      </c>
      <c r="C29" s="1017"/>
      <c r="D29" s="1017"/>
      <c r="E29" s="1018"/>
      <c r="F29" s="320">
        <v>7274</v>
      </c>
      <c r="G29" s="1019">
        <f>SUM(J29+M29+P29+S29)</f>
        <v>0</v>
      </c>
      <c r="H29" s="1020"/>
      <c r="I29" s="320">
        <v>8035</v>
      </c>
      <c r="J29" s="1021"/>
      <c r="K29" s="983"/>
      <c r="L29" s="320">
        <v>7533</v>
      </c>
      <c r="M29" s="1021"/>
      <c r="N29" s="983"/>
      <c r="O29" s="320">
        <v>7542</v>
      </c>
      <c r="P29" s="1021"/>
      <c r="Q29" s="983"/>
      <c r="R29" s="320">
        <v>8043</v>
      </c>
      <c r="S29" s="1021"/>
      <c r="T29" s="983"/>
    </row>
    <row r="30" spans="1:22" ht="25.5" customHeight="1" x14ac:dyDescent="0.2">
      <c r="A30" s="22"/>
      <c r="B30" s="1017" t="s">
        <v>899</v>
      </c>
      <c r="C30" s="1017"/>
      <c r="D30" s="1017"/>
      <c r="E30" s="1018"/>
      <c r="F30" s="320">
        <v>4334</v>
      </c>
      <c r="G30" s="1021"/>
      <c r="H30" s="983"/>
      <c r="I30" s="26"/>
      <c r="J30" s="24"/>
      <c r="K30" s="24"/>
      <c r="L30" s="24"/>
      <c r="M30" s="1112"/>
      <c r="N30" s="1113"/>
      <c r="O30" s="54"/>
      <c r="P30" s="1110"/>
      <c r="Q30" s="1114"/>
      <c r="R30" s="53"/>
      <c r="S30" s="1110"/>
      <c r="T30" s="1111"/>
    </row>
    <row r="31" spans="1:22" ht="25.5" customHeight="1" x14ac:dyDescent="0.2">
      <c r="A31" s="22"/>
      <c r="B31" s="1017" t="s">
        <v>900</v>
      </c>
      <c r="C31" s="1017"/>
      <c r="D31" s="1017"/>
      <c r="E31" s="1018"/>
      <c r="F31" s="320">
        <v>7523</v>
      </c>
      <c r="G31" s="1019">
        <f>J31+M31+P31</f>
        <v>0</v>
      </c>
      <c r="H31" s="1020"/>
      <c r="I31" s="320">
        <v>8056</v>
      </c>
      <c r="J31" s="1021"/>
      <c r="K31" s="983"/>
      <c r="L31" s="320">
        <v>8057</v>
      </c>
      <c r="M31" s="1021"/>
      <c r="N31" s="983"/>
      <c r="O31" s="320">
        <v>8058</v>
      </c>
      <c r="P31" s="1021"/>
      <c r="Q31" s="983"/>
      <c r="R31" s="54"/>
      <c r="S31" s="54"/>
      <c r="T31" s="69"/>
    </row>
    <row r="32" spans="1:22" ht="25.5" customHeight="1" x14ac:dyDescent="0.2">
      <c r="A32" s="22"/>
      <c r="B32" s="1017" t="s">
        <v>901</v>
      </c>
      <c r="C32" s="1017"/>
      <c r="D32" s="1017"/>
      <c r="E32" s="1018"/>
      <c r="F32" s="320">
        <v>7271</v>
      </c>
      <c r="G32" s="1019">
        <f>SUM(J32+M32+P32+S32)</f>
        <v>0</v>
      </c>
      <c r="H32" s="1020"/>
      <c r="I32" s="320">
        <v>8036</v>
      </c>
      <c r="J32" s="1021"/>
      <c r="K32" s="983"/>
      <c r="L32" s="320">
        <v>7534</v>
      </c>
      <c r="M32" s="1021"/>
      <c r="N32" s="983"/>
      <c r="O32" s="320">
        <v>7543</v>
      </c>
      <c r="P32" s="1021"/>
      <c r="Q32" s="983"/>
      <c r="R32" s="320">
        <v>8045</v>
      </c>
      <c r="S32" s="1021"/>
      <c r="T32" s="983"/>
    </row>
    <row r="33" spans="1:20" ht="25.5" customHeight="1" x14ac:dyDescent="0.2">
      <c r="A33" s="22"/>
      <c r="B33" s="1017" t="s">
        <v>902</v>
      </c>
      <c r="C33" s="1017"/>
      <c r="D33" s="1017"/>
      <c r="E33" s="1018"/>
      <c r="F33" s="320">
        <v>4309</v>
      </c>
      <c r="G33" s="1019">
        <f>SUM(J33+M33+P33+S33)</f>
        <v>0</v>
      </c>
      <c r="H33" s="1020"/>
      <c r="I33" s="320">
        <v>8037</v>
      </c>
      <c r="J33" s="1021"/>
      <c r="K33" s="983"/>
      <c r="L33" s="320">
        <v>7535</v>
      </c>
      <c r="M33" s="1021"/>
      <c r="N33" s="983"/>
      <c r="O33" s="320">
        <v>7544</v>
      </c>
      <c r="P33" s="1021"/>
      <c r="Q33" s="983"/>
      <c r="R33" s="320">
        <v>8046</v>
      </c>
      <c r="S33" s="1021"/>
      <c r="T33" s="983"/>
    </row>
    <row r="34" spans="1:20" ht="25.5" customHeight="1" x14ac:dyDescent="0.2">
      <c r="A34" s="22"/>
      <c r="B34" s="1017" t="s">
        <v>903</v>
      </c>
      <c r="C34" s="1017"/>
      <c r="D34" s="1017"/>
      <c r="E34" s="1018"/>
      <c r="F34" s="320">
        <v>7175</v>
      </c>
      <c r="G34" s="1019">
        <f>SUM(J34+M34+P34+S34)</f>
        <v>0</v>
      </c>
      <c r="H34" s="1020"/>
      <c r="I34" s="320">
        <v>7527</v>
      </c>
      <c r="J34" s="1023"/>
      <c r="K34" s="908"/>
      <c r="L34" s="320">
        <v>7536</v>
      </c>
      <c r="M34" s="1023"/>
      <c r="N34" s="908"/>
      <c r="O34" s="320">
        <v>7545</v>
      </c>
      <c r="P34" s="1023"/>
      <c r="Q34" s="908"/>
      <c r="R34" s="320">
        <v>8047</v>
      </c>
      <c r="S34" s="1023"/>
      <c r="T34" s="908"/>
    </row>
    <row r="35" spans="1:20" ht="25.5" customHeight="1" x14ac:dyDescent="0.2">
      <c r="A35" s="21"/>
      <c r="B35" s="1031" t="s">
        <v>904</v>
      </c>
      <c r="C35" s="1031"/>
      <c r="D35" s="1031"/>
      <c r="E35" s="1032"/>
      <c r="F35" s="320">
        <v>8070</v>
      </c>
      <c r="G35" s="1127">
        <f>SUM(G25:H34)</f>
        <v>0</v>
      </c>
      <c r="H35" s="1128"/>
      <c r="I35" s="1118" t="s">
        <v>37567</v>
      </c>
      <c r="J35" s="1119"/>
      <c r="K35" s="1119"/>
      <c r="L35" s="1119"/>
      <c r="M35" s="1119"/>
      <c r="N35" s="1119"/>
      <c r="O35" s="1120"/>
      <c r="P35" s="1120"/>
      <c r="Q35" s="1120"/>
      <c r="R35" s="1120"/>
      <c r="S35" s="1120"/>
      <c r="T35" s="1120"/>
    </row>
    <row r="36" spans="1:20" ht="25.5" customHeight="1" x14ac:dyDescent="0.2">
      <c r="A36" s="22"/>
      <c r="B36" s="1017" t="s">
        <v>601</v>
      </c>
      <c r="C36" s="1017"/>
      <c r="D36" s="1017"/>
      <c r="E36" s="1018"/>
      <c r="F36" s="320">
        <v>8032</v>
      </c>
      <c r="G36" s="1134">
        <f>G37-G35</f>
        <v>0</v>
      </c>
      <c r="H36" s="1135"/>
      <c r="I36" s="1121"/>
      <c r="J36" s="1122"/>
      <c r="K36" s="1122"/>
      <c r="L36" s="1122"/>
      <c r="M36" s="1122"/>
      <c r="N36" s="1122"/>
      <c r="O36" s="1122"/>
      <c r="P36" s="1122"/>
      <c r="Q36" s="1122"/>
      <c r="R36" s="1122"/>
      <c r="S36" s="1122"/>
      <c r="T36" s="1122"/>
    </row>
    <row r="37" spans="1:20" ht="25.5" customHeight="1" x14ac:dyDescent="0.2">
      <c r="A37" s="21"/>
      <c r="B37" s="1024" t="s">
        <v>920</v>
      </c>
      <c r="C37" s="1024"/>
      <c r="D37" s="1024"/>
      <c r="E37" s="1025"/>
      <c r="F37" s="320">
        <v>8071</v>
      </c>
      <c r="G37" s="1127">
        <f>Code_4340</f>
        <v>0</v>
      </c>
      <c r="H37" s="1128"/>
      <c r="I37" s="1123"/>
      <c r="J37" s="1124"/>
      <c r="K37" s="1124"/>
      <c r="L37" s="1124"/>
      <c r="M37" s="1124"/>
      <c r="N37" s="1124"/>
      <c r="O37" s="1124"/>
      <c r="P37" s="1124"/>
      <c r="Q37" s="1124"/>
      <c r="R37" s="1124"/>
      <c r="S37" s="1124"/>
      <c r="T37" s="1124"/>
    </row>
    <row r="38" spans="1:20" ht="25.5" customHeight="1" x14ac:dyDescent="0.2">
      <c r="A38" s="25"/>
      <c r="B38" s="1031" t="s">
        <v>905</v>
      </c>
      <c r="C38" s="1031"/>
      <c r="D38" s="1031"/>
      <c r="E38" s="1032"/>
      <c r="F38" s="320">
        <v>8072</v>
      </c>
      <c r="G38" s="613">
        <f>Code_7176</f>
        <v>0</v>
      </c>
      <c r="H38" s="614">
        <f>SUM(H46:H64)</f>
        <v>0</v>
      </c>
      <c r="I38" s="320">
        <v>7528</v>
      </c>
      <c r="J38" s="613">
        <f>SUM(J25:K29,J31:K34)</f>
        <v>0</v>
      </c>
      <c r="K38" s="614">
        <f>SUM(K46:K64)</f>
        <v>0</v>
      </c>
      <c r="L38" s="320">
        <v>7537</v>
      </c>
      <c r="M38" s="613">
        <f>SUM(M25:N29,M31:N34)+Code_7177+Code_7178+Code_7179</f>
        <v>0</v>
      </c>
      <c r="N38" s="614">
        <f>SUM(N46:N64)</f>
        <v>0</v>
      </c>
      <c r="O38" s="320">
        <v>7524</v>
      </c>
      <c r="P38" s="613">
        <f>SUM(P25:Q29,P31:Q34)</f>
        <v>0</v>
      </c>
      <c r="Q38" s="614">
        <f>SUM(Q46:Q64)</f>
        <v>0</v>
      </c>
      <c r="R38" s="320">
        <v>8049</v>
      </c>
      <c r="S38" s="1130">
        <f>SUM(S25:T29,S32:T34)+G30+Code_4331</f>
        <v>0</v>
      </c>
      <c r="T38" s="1131">
        <f>SUM(T22:T37)</f>
        <v>0</v>
      </c>
    </row>
    <row r="40" spans="1:20" ht="25.5" customHeight="1" x14ac:dyDescent="0.2">
      <c r="A40" s="860" t="s">
        <v>1167</v>
      </c>
      <c r="B40" s="538"/>
      <c r="C40" s="538"/>
      <c r="D40" s="538"/>
      <c r="E40" s="538"/>
      <c r="F40" s="538"/>
      <c r="G40" s="538"/>
      <c r="H40" s="538"/>
      <c r="I40" s="538"/>
      <c r="J40" s="538"/>
      <c r="K40" s="538"/>
      <c r="L40" s="538"/>
      <c r="M40" s="538"/>
      <c r="N40" s="187"/>
      <c r="O40" s="187"/>
      <c r="P40" s="187"/>
      <c r="Q40" s="187"/>
      <c r="R40" s="188"/>
      <c r="S40" s="188"/>
      <c r="T40" s="188"/>
    </row>
    <row r="41" spans="1:20" ht="25.5" customHeight="1" x14ac:dyDescent="0.2">
      <c r="A41" s="684" t="s">
        <v>1393</v>
      </c>
      <c r="B41" s="488"/>
      <c r="C41" s="488"/>
      <c r="D41" s="488"/>
      <c r="E41" s="488"/>
      <c r="F41" s="488"/>
      <c r="G41" s="488"/>
      <c r="H41" s="488"/>
      <c r="I41" s="488"/>
      <c r="J41" s="488"/>
      <c r="K41" s="592"/>
      <c r="L41" s="689" t="s">
        <v>37562</v>
      </c>
      <c r="M41" s="690"/>
      <c r="N41" s="538" t="str">
        <f>IF('2025 HAR'!$D$5&gt;=200,"This section is REQUIRED for Pyschiatric and Specialty hospitals.","")</f>
        <v/>
      </c>
      <c r="O41" s="538"/>
      <c r="P41" s="538"/>
      <c r="Q41" s="538"/>
      <c r="R41" s="538"/>
    </row>
    <row r="42" spans="1:20" ht="25.5" customHeight="1" x14ac:dyDescent="0.2">
      <c r="A42" s="18">
        <v>7261</v>
      </c>
      <c r="B42" s="460" t="s">
        <v>1123</v>
      </c>
      <c r="C42" s="449"/>
      <c r="D42" s="449"/>
      <c r="E42" s="449"/>
      <c r="F42" s="449"/>
      <c r="G42" s="449"/>
      <c r="H42" s="449"/>
      <c r="I42" s="449"/>
      <c r="J42" s="449"/>
      <c r="K42" s="450"/>
      <c r="L42" s="1136">
        <f>J38+M38</f>
        <v>0</v>
      </c>
      <c r="M42" s="1135"/>
      <c r="N42" s="536" t="str">
        <f>IF(ISBLANK(L42),"This item can not be left blank. Please review instructions.","")</f>
        <v/>
      </c>
      <c r="O42" s="537"/>
      <c r="P42" s="537"/>
      <c r="Q42" s="537"/>
      <c r="R42" s="538"/>
    </row>
    <row r="43" spans="1:20" ht="25.5" customHeight="1" x14ac:dyDescent="0.2">
      <c r="A43" s="18">
        <v>7264</v>
      </c>
      <c r="B43" s="460" t="s">
        <v>1124</v>
      </c>
      <c r="C43" s="449"/>
      <c r="D43" s="449"/>
      <c r="E43" s="449"/>
      <c r="F43" s="449"/>
      <c r="G43" s="449"/>
      <c r="H43" s="449"/>
      <c r="I43" s="449"/>
      <c r="J43" s="449"/>
      <c r="K43" s="450"/>
      <c r="L43" s="1136">
        <f>P38+S38</f>
        <v>0</v>
      </c>
      <c r="M43" s="1135"/>
      <c r="N43" s="536" t="str">
        <f>IF(ISBLANK(L43),"This item can not be left blank. Please review instructions.","")</f>
        <v/>
      </c>
      <c r="O43" s="537"/>
      <c r="P43" s="537"/>
      <c r="Q43" s="537"/>
      <c r="R43" s="538"/>
    </row>
    <row r="44" spans="1:20" ht="25.5" customHeight="1" x14ac:dyDescent="0.2">
      <c r="A44" s="18">
        <v>8032</v>
      </c>
      <c r="B44" s="460" t="s">
        <v>1168</v>
      </c>
      <c r="C44" s="449"/>
      <c r="D44" s="449"/>
      <c r="E44" s="449"/>
      <c r="F44" s="449"/>
      <c r="G44" s="449"/>
      <c r="H44" s="449"/>
      <c r="I44" s="449"/>
      <c r="J44" s="449"/>
      <c r="K44" s="450"/>
      <c r="L44" s="1136">
        <f>G36</f>
        <v>0</v>
      </c>
      <c r="M44" s="1135"/>
      <c r="N44" s="169"/>
      <c r="O44" s="4"/>
      <c r="P44" s="4"/>
      <c r="Q44" s="4"/>
      <c r="R44" s="76"/>
    </row>
    <row r="45" spans="1:20" ht="25.5" customHeight="1" x14ac:dyDescent="0.2">
      <c r="A45" s="19">
        <v>7267</v>
      </c>
      <c r="B45" s="443" t="s">
        <v>1117</v>
      </c>
      <c r="C45" s="444"/>
      <c r="D45" s="444"/>
      <c r="E45" s="444"/>
      <c r="F45" s="444"/>
      <c r="G45" s="444"/>
      <c r="H45" s="444"/>
      <c r="I45" s="444"/>
      <c r="J45" s="444"/>
      <c r="K45" s="445"/>
      <c r="L45" s="613">
        <f>G38</f>
        <v>0</v>
      </c>
      <c r="M45" s="614"/>
      <c r="N45" s="536"/>
      <c r="O45" s="537"/>
      <c r="P45" s="537"/>
      <c r="Q45" s="537"/>
      <c r="R45" s="537"/>
    </row>
    <row r="46" spans="1:20" ht="25.5" customHeight="1" x14ac:dyDescent="0.2">
      <c r="A46" s="14" t="str">
        <f>'2025 HAR'!A33</f>
        <v xml:space="preserve"> </v>
      </c>
      <c r="B46" s="70"/>
      <c r="C46" s="70"/>
      <c r="D46" s="70"/>
      <c r="E46" s="70"/>
      <c r="F46" s="75"/>
      <c r="G46" s="216"/>
      <c r="H46" s="217"/>
      <c r="I46" s="75"/>
      <c r="J46" s="218"/>
      <c r="K46" s="219"/>
      <c r="L46" s="75"/>
      <c r="M46" s="218"/>
      <c r="N46" s="219"/>
      <c r="O46" s="75"/>
      <c r="P46" s="218"/>
      <c r="Q46" s="219"/>
      <c r="R46" s="71"/>
    </row>
    <row r="47" spans="1:20" ht="25.5" customHeight="1" x14ac:dyDescent="0.2">
      <c r="A47" s="860" t="s">
        <v>1167</v>
      </c>
      <c r="B47" s="1037"/>
      <c r="C47" s="1037"/>
      <c r="D47" s="1037"/>
      <c r="E47" s="1037"/>
      <c r="F47" s="1037"/>
      <c r="G47" s="1037"/>
      <c r="H47" s="1037"/>
      <c r="I47" s="1037"/>
      <c r="J47" s="1037"/>
      <c r="K47" s="1037"/>
      <c r="L47" s="1037"/>
      <c r="M47" s="1037"/>
      <c r="N47" s="1037"/>
      <c r="O47" s="1037"/>
      <c r="P47" s="1037"/>
      <c r="Q47" s="1037"/>
      <c r="R47" s="1100"/>
      <c r="S47" s="1100"/>
      <c r="T47" s="1100"/>
    </row>
    <row r="48" spans="1:20" ht="25.5" customHeight="1" x14ac:dyDescent="0.2">
      <c r="A48" s="860" t="s">
        <v>1225</v>
      </c>
      <c r="B48" s="860"/>
      <c r="C48" s="860"/>
      <c r="D48" s="860"/>
      <c r="E48" s="860"/>
      <c r="F48" s="860"/>
      <c r="G48" s="860"/>
      <c r="H48" s="860"/>
      <c r="I48" s="860"/>
      <c r="J48" s="860"/>
      <c r="K48" s="860"/>
      <c r="L48" s="860"/>
      <c r="M48" s="860"/>
      <c r="N48" s="860"/>
      <c r="O48" s="860"/>
      <c r="P48" s="1117" t="str">
        <f>IF('2025 HAR'!$D$5&gt;=200,"This section is REQUIRED for Pyschiatric and Specialty hospitals.","")</f>
        <v/>
      </c>
      <c r="Q48" s="1117"/>
      <c r="R48" s="1117"/>
      <c r="S48" s="1117"/>
      <c r="T48" s="1117"/>
    </row>
    <row r="49" spans="1:22" ht="25.5" customHeight="1" x14ac:dyDescent="0.2">
      <c r="A49" s="1006" t="s">
        <v>1394</v>
      </c>
      <c r="B49" s="1006"/>
      <c r="C49" s="1006"/>
      <c r="D49" s="1006"/>
      <c r="E49" s="1006"/>
      <c r="F49" s="1103"/>
      <c r="G49" s="1103"/>
      <c r="H49" s="1103"/>
      <c r="I49" s="1103"/>
      <c r="J49" s="1103"/>
      <c r="K49" s="1103"/>
      <c r="L49" s="1103"/>
      <c r="M49" s="1103"/>
      <c r="N49" s="1103"/>
      <c r="O49" s="1104"/>
      <c r="P49" s="1104"/>
      <c r="Q49" s="1104"/>
      <c r="R49" s="490" t="s">
        <v>37562</v>
      </c>
      <c r="S49" s="1101"/>
      <c r="T49" s="905"/>
      <c r="U49" s="20"/>
      <c r="V49" s="20"/>
    </row>
    <row r="50" spans="1:22" ht="25.5" customHeight="1" x14ac:dyDescent="0.2">
      <c r="A50" s="30"/>
      <c r="B50" s="689" t="s">
        <v>35</v>
      </c>
      <c r="C50" s="689"/>
      <c r="D50" s="689"/>
      <c r="E50" s="689"/>
      <c r="F50" s="492" t="s">
        <v>599</v>
      </c>
      <c r="G50" s="492"/>
      <c r="H50" s="492"/>
      <c r="I50" s="1016" t="s">
        <v>37</v>
      </c>
      <c r="J50" s="1016"/>
      <c r="K50" s="918"/>
      <c r="L50" s="492" t="s">
        <v>38</v>
      </c>
      <c r="M50" s="492"/>
      <c r="N50" s="918"/>
      <c r="O50" s="1016" t="s">
        <v>39</v>
      </c>
      <c r="P50" s="1016"/>
      <c r="Q50" s="918"/>
      <c r="R50" s="1016" t="s">
        <v>694</v>
      </c>
      <c r="S50" s="1016"/>
      <c r="T50" s="918"/>
    </row>
    <row r="51" spans="1:22" ht="25.5" customHeight="1" x14ac:dyDescent="0.2">
      <c r="A51" s="22"/>
      <c r="B51" s="1017" t="s">
        <v>906</v>
      </c>
      <c r="C51" s="1017"/>
      <c r="D51" s="1017"/>
      <c r="E51" s="1018"/>
      <c r="F51" s="320">
        <v>7690</v>
      </c>
      <c r="G51" s="1019">
        <f>SUM(J51+M51+P51+S51)</f>
        <v>0</v>
      </c>
      <c r="H51" s="1020"/>
      <c r="I51" s="320">
        <v>7503</v>
      </c>
      <c r="J51" s="1021"/>
      <c r="K51" s="983"/>
      <c r="L51" s="320">
        <v>7508</v>
      </c>
      <c r="M51" s="1021"/>
      <c r="N51" s="983"/>
      <c r="O51" s="320">
        <v>7517</v>
      </c>
      <c r="P51" s="1021"/>
      <c r="Q51" s="983"/>
      <c r="R51" s="320">
        <v>8022</v>
      </c>
      <c r="S51" s="1021"/>
      <c r="T51" s="983"/>
    </row>
    <row r="52" spans="1:22" ht="25.5" customHeight="1" x14ac:dyDescent="0.2">
      <c r="A52" s="22"/>
      <c r="B52" s="1017" t="s">
        <v>907</v>
      </c>
      <c r="C52" s="1017"/>
      <c r="D52" s="1017"/>
      <c r="E52" s="1018"/>
      <c r="F52" s="320">
        <v>7252</v>
      </c>
      <c r="G52" s="1019">
        <f>SUM(J52+M52+P52+S52)</f>
        <v>0</v>
      </c>
      <c r="H52" s="1020"/>
      <c r="I52" s="320">
        <v>7502</v>
      </c>
      <c r="J52" s="1021"/>
      <c r="K52" s="983"/>
      <c r="L52" s="320">
        <v>7506</v>
      </c>
      <c r="M52" s="1021"/>
      <c r="N52" s="983"/>
      <c r="O52" s="320">
        <v>7515</v>
      </c>
      <c r="P52" s="1021"/>
      <c r="Q52" s="983"/>
      <c r="R52" s="320">
        <v>8023</v>
      </c>
      <c r="S52" s="1021"/>
      <c r="T52" s="983"/>
    </row>
    <row r="53" spans="1:22" ht="25.5" customHeight="1" x14ac:dyDescent="0.2">
      <c r="A53" s="22"/>
      <c r="B53" s="1017" t="s">
        <v>908</v>
      </c>
      <c r="C53" s="1017"/>
      <c r="D53" s="1017"/>
      <c r="E53" s="1018"/>
      <c r="F53" s="320">
        <v>4011</v>
      </c>
      <c r="G53" s="1019">
        <f>SUM(J53+M53+P53+S53)</f>
        <v>0</v>
      </c>
      <c r="H53" s="1020"/>
      <c r="I53" s="320">
        <v>8015</v>
      </c>
      <c r="J53" s="1021"/>
      <c r="K53" s="983"/>
      <c r="L53" s="320">
        <v>7507</v>
      </c>
      <c r="M53" s="1021"/>
      <c r="N53" s="983"/>
      <c r="O53" s="320">
        <v>7516</v>
      </c>
      <c r="P53" s="1021"/>
      <c r="Q53" s="983"/>
      <c r="R53" s="320">
        <v>8024</v>
      </c>
      <c r="S53" s="1021"/>
      <c r="T53" s="983"/>
    </row>
    <row r="54" spans="1:22" ht="25.5" customHeight="1" x14ac:dyDescent="0.2">
      <c r="A54" s="22"/>
      <c r="B54" s="1017" t="s">
        <v>909</v>
      </c>
      <c r="C54" s="1017"/>
      <c r="D54" s="1017"/>
      <c r="E54" s="1018"/>
      <c r="F54" s="320">
        <v>4014</v>
      </c>
      <c r="G54" s="1019">
        <f>SUM(J54+M54+P54+S54)</f>
        <v>0</v>
      </c>
      <c r="H54" s="1020"/>
      <c r="I54" s="320">
        <v>8016</v>
      </c>
      <c r="J54" s="1021"/>
      <c r="K54" s="983"/>
      <c r="L54" s="320">
        <v>7509</v>
      </c>
      <c r="M54" s="1021"/>
      <c r="N54" s="983"/>
      <c r="O54" s="320">
        <v>7518</v>
      </c>
      <c r="P54" s="1021"/>
      <c r="Q54" s="983"/>
      <c r="R54" s="320">
        <v>8060</v>
      </c>
      <c r="S54" s="1021"/>
      <c r="T54" s="983"/>
    </row>
    <row r="55" spans="1:22" ht="25.5" customHeight="1" x14ac:dyDescent="0.2">
      <c r="A55" s="22"/>
      <c r="B55" s="1017" t="s">
        <v>910</v>
      </c>
      <c r="C55" s="1017"/>
      <c r="D55" s="1017"/>
      <c r="E55" s="1018"/>
      <c r="F55" s="320">
        <v>7258</v>
      </c>
      <c r="G55" s="1019">
        <f>SUM(J55+M55+P55+S55)</f>
        <v>0</v>
      </c>
      <c r="H55" s="1020"/>
      <c r="I55" s="320">
        <v>8017</v>
      </c>
      <c r="J55" s="1021"/>
      <c r="K55" s="983"/>
      <c r="L55" s="320">
        <v>7510</v>
      </c>
      <c r="M55" s="1021"/>
      <c r="N55" s="983"/>
      <c r="O55" s="320">
        <v>7519</v>
      </c>
      <c r="P55" s="1021"/>
      <c r="Q55" s="983"/>
      <c r="R55" s="320">
        <v>8025</v>
      </c>
      <c r="S55" s="1021"/>
      <c r="T55" s="983"/>
    </row>
    <row r="56" spans="1:22" ht="25.5" customHeight="1" x14ac:dyDescent="0.2">
      <c r="A56" s="22"/>
      <c r="B56" s="1017" t="s">
        <v>911</v>
      </c>
      <c r="C56" s="1017"/>
      <c r="D56" s="1017"/>
      <c r="E56" s="1018"/>
      <c r="F56" s="320">
        <v>4044</v>
      </c>
      <c r="G56" s="1021"/>
      <c r="H56" s="983"/>
      <c r="I56" s="26"/>
      <c r="J56" s="24"/>
      <c r="K56" s="24"/>
      <c r="L56" s="24"/>
      <c r="M56" s="1132"/>
      <c r="N56" s="1103"/>
      <c r="O56" s="24"/>
      <c r="P56" s="1096">
        <f>G56</f>
        <v>0</v>
      </c>
      <c r="Q56" s="1113"/>
      <c r="R56" s="55"/>
      <c r="S56" s="1096"/>
      <c r="T56" s="1097"/>
    </row>
    <row r="57" spans="1:22" ht="25.5" customHeight="1" x14ac:dyDescent="0.2">
      <c r="A57" s="22"/>
      <c r="B57" s="1017" t="s">
        <v>912</v>
      </c>
      <c r="C57" s="1017"/>
      <c r="D57" s="1017"/>
      <c r="E57" s="1018"/>
      <c r="F57" s="320">
        <v>7500</v>
      </c>
      <c r="G57" s="1019">
        <f>SUM(J57+M57+P57)</f>
        <v>0</v>
      </c>
      <c r="H57" s="1020"/>
      <c r="I57" s="320">
        <v>8053</v>
      </c>
      <c r="J57" s="1021"/>
      <c r="K57" s="983"/>
      <c r="L57" s="320">
        <v>8054</v>
      </c>
      <c r="M57" s="1021"/>
      <c r="N57" s="983"/>
      <c r="O57" s="320">
        <v>8055</v>
      </c>
      <c r="P57" s="1021"/>
      <c r="Q57" s="983"/>
      <c r="R57" s="24"/>
      <c r="S57" s="1098"/>
      <c r="T57" s="1099"/>
    </row>
    <row r="58" spans="1:22" ht="25.5" customHeight="1" x14ac:dyDescent="0.2">
      <c r="A58" s="22"/>
      <c r="B58" s="1017" t="s">
        <v>913</v>
      </c>
      <c r="C58" s="1017"/>
      <c r="D58" s="1017"/>
      <c r="E58" s="1018"/>
      <c r="F58" s="320">
        <v>7255</v>
      </c>
      <c r="G58" s="1019">
        <f>SUM(J58+M58+P58+S58)</f>
        <v>0</v>
      </c>
      <c r="H58" s="1020"/>
      <c r="I58" s="320">
        <v>8018</v>
      </c>
      <c r="J58" s="1021"/>
      <c r="K58" s="983"/>
      <c r="L58" s="320">
        <v>7511</v>
      </c>
      <c r="M58" s="1021"/>
      <c r="N58" s="983"/>
      <c r="O58" s="320">
        <v>7520</v>
      </c>
      <c r="P58" s="1021"/>
      <c r="Q58" s="983"/>
      <c r="R58" s="320">
        <v>8027</v>
      </c>
      <c r="S58" s="1021"/>
      <c r="T58" s="983"/>
    </row>
    <row r="59" spans="1:22" ht="25.5" customHeight="1" x14ac:dyDescent="0.2">
      <c r="A59" s="22"/>
      <c r="B59" s="1017" t="s">
        <v>914</v>
      </c>
      <c r="C59" s="1017"/>
      <c r="D59" s="1017"/>
      <c r="E59" s="1018"/>
      <c r="F59" s="320">
        <v>4017</v>
      </c>
      <c r="G59" s="1019">
        <f>SUM(J59+M59+P59+S59)</f>
        <v>0</v>
      </c>
      <c r="H59" s="1020"/>
      <c r="I59" s="320">
        <v>8019</v>
      </c>
      <c r="J59" s="1021"/>
      <c r="K59" s="983"/>
      <c r="L59" s="320">
        <v>7512</v>
      </c>
      <c r="M59" s="1021"/>
      <c r="N59" s="983"/>
      <c r="O59" s="320">
        <v>7521</v>
      </c>
      <c r="P59" s="1021"/>
      <c r="Q59" s="983"/>
      <c r="R59" s="320">
        <v>8028</v>
      </c>
      <c r="S59" s="1021"/>
      <c r="T59" s="983"/>
    </row>
    <row r="60" spans="1:22" ht="25.5" customHeight="1" x14ac:dyDescent="0.2">
      <c r="A60" s="22"/>
      <c r="B60" s="1017" t="s">
        <v>915</v>
      </c>
      <c r="C60" s="1017"/>
      <c r="D60" s="1017"/>
      <c r="E60" s="1018"/>
      <c r="F60" s="320">
        <v>7154</v>
      </c>
      <c r="G60" s="1019">
        <f>SUM(J60+M60+P60+S60)</f>
        <v>0</v>
      </c>
      <c r="H60" s="1020"/>
      <c r="I60" s="320">
        <v>7504</v>
      </c>
      <c r="J60" s="1023"/>
      <c r="K60" s="908"/>
      <c r="L60" s="320">
        <v>7513</v>
      </c>
      <c r="M60" s="1023"/>
      <c r="N60" s="908"/>
      <c r="O60" s="320">
        <v>7522</v>
      </c>
      <c r="P60" s="1023"/>
      <c r="Q60" s="908"/>
      <c r="R60" s="320">
        <v>8029</v>
      </c>
      <c r="S60" s="1023"/>
      <c r="T60" s="908"/>
    </row>
    <row r="61" spans="1:22" ht="25.5" customHeight="1" x14ac:dyDescent="0.2">
      <c r="A61" s="21"/>
      <c r="B61" s="1031" t="s">
        <v>916</v>
      </c>
      <c r="C61" s="1031"/>
      <c r="D61" s="1031"/>
      <c r="E61" s="1032"/>
      <c r="F61" s="320">
        <v>8067</v>
      </c>
      <c r="G61" s="1127">
        <f>SUM(G51:H60)</f>
        <v>0</v>
      </c>
      <c r="H61" s="1129"/>
      <c r="I61" s="1118" t="s">
        <v>37568</v>
      </c>
      <c r="J61" s="1119"/>
      <c r="K61" s="1119"/>
      <c r="L61" s="1119"/>
      <c r="M61" s="1119"/>
      <c r="N61" s="1119"/>
      <c r="O61" s="1120"/>
      <c r="P61" s="1120"/>
      <c r="Q61" s="1120"/>
      <c r="R61" s="1120"/>
      <c r="S61" s="1120"/>
      <c r="T61" s="1120"/>
    </row>
    <row r="62" spans="1:22" ht="25.5" customHeight="1" x14ac:dyDescent="0.2">
      <c r="A62" s="22"/>
      <c r="B62" s="1017" t="s">
        <v>917</v>
      </c>
      <c r="C62" s="1017"/>
      <c r="D62" s="1017"/>
      <c r="E62" s="1018"/>
      <c r="F62" s="320">
        <v>8014</v>
      </c>
      <c r="G62" s="1127">
        <f>G63-G61</f>
        <v>0</v>
      </c>
      <c r="H62" s="1129"/>
      <c r="I62" s="1121"/>
      <c r="J62" s="1122"/>
      <c r="K62" s="1122"/>
      <c r="L62" s="1122"/>
      <c r="M62" s="1122"/>
      <c r="N62" s="1122"/>
      <c r="O62" s="1122"/>
      <c r="P62" s="1122"/>
      <c r="Q62" s="1122"/>
      <c r="R62" s="1122"/>
      <c r="S62" s="1122"/>
      <c r="T62" s="1122"/>
    </row>
    <row r="63" spans="1:22" ht="25.5" customHeight="1" x14ac:dyDescent="0.2">
      <c r="A63" s="21"/>
      <c r="B63" s="1024" t="s">
        <v>919</v>
      </c>
      <c r="C63" s="1024"/>
      <c r="D63" s="1024"/>
      <c r="E63" s="1025"/>
      <c r="F63" s="320">
        <v>8068</v>
      </c>
      <c r="G63" s="1127">
        <f>Code_4030</f>
        <v>0</v>
      </c>
      <c r="H63" s="1129"/>
      <c r="I63" s="1123"/>
      <c r="J63" s="1124"/>
      <c r="K63" s="1124"/>
      <c r="L63" s="1124"/>
      <c r="M63" s="1124"/>
      <c r="N63" s="1124"/>
      <c r="O63" s="1124"/>
      <c r="P63" s="1124"/>
      <c r="Q63" s="1124"/>
      <c r="R63" s="1124"/>
      <c r="S63" s="1124"/>
      <c r="T63" s="1124"/>
    </row>
    <row r="64" spans="1:22" ht="25.5" customHeight="1" x14ac:dyDescent="0.2">
      <c r="A64" s="25"/>
      <c r="B64" s="1031" t="s">
        <v>918</v>
      </c>
      <c r="C64" s="1031"/>
      <c r="D64" s="1031"/>
      <c r="E64" s="1032"/>
      <c r="F64" s="320">
        <v>8069</v>
      </c>
      <c r="G64" s="613">
        <f>Code_7244</f>
        <v>0</v>
      </c>
      <c r="H64" s="614"/>
      <c r="I64" s="320">
        <v>7505</v>
      </c>
      <c r="J64" s="613">
        <f>SUM(J57:K60,J51:K55)</f>
        <v>0</v>
      </c>
      <c r="K64" s="614"/>
      <c r="L64" s="320">
        <v>7514</v>
      </c>
      <c r="M64" s="613">
        <f>SUM(M51:N60)+Code_7156+Code_7157+Code_7158</f>
        <v>0</v>
      </c>
      <c r="N64" s="614"/>
      <c r="O64" s="320">
        <v>7249</v>
      </c>
      <c r="P64" s="613">
        <f>SUM(P57:Q60,P51:Q55)</f>
        <v>0</v>
      </c>
      <c r="Q64" s="614"/>
      <c r="R64" s="320">
        <v>8031</v>
      </c>
      <c r="S64" s="1130">
        <f>SUM(S51:T55,S58:T60,G56)+Code_4041</f>
        <v>0</v>
      </c>
      <c r="T64" s="1131">
        <f>SUM(T20:T63)</f>
        <v>0</v>
      </c>
    </row>
    <row r="65" spans="1:23" ht="25.5" customHeight="1" x14ac:dyDescent="0.2">
      <c r="A65" s="38"/>
    </row>
    <row r="66" spans="1:23" ht="25.5" customHeight="1" x14ac:dyDescent="0.2">
      <c r="A66" s="860" t="s">
        <v>1167</v>
      </c>
      <c r="B66" s="538"/>
      <c r="C66" s="538"/>
      <c r="D66" s="538"/>
      <c r="E66" s="538"/>
      <c r="F66" s="538"/>
      <c r="G66" s="538"/>
      <c r="H66" s="538"/>
      <c r="I66" s="538"/>
      <c r="J66" s="538"/>
      <c r="K66" s="538"/>
      <c r="L66" s="538"/>
      <c r="M66" s="538"/>
      <c r="N66" s="187"/>
      <c r="O66" s="187"/>
      <c r="P66" s="187"/>
      <c r="Q66" s="187"/>
      <c r="R66" s="188"/>
      <c r="S66" s="188"/>
      <c r="T66" s="188"/>
    </row>
    <row r="67" spans="1:23" ht="25.5" customHeight="1" x14ac:dyDescent="0.2">
      <c r="A67" s="684" t="s">
        <v>1395</v>
      </c>
      <c r="B67" s="488"/>
      <c r="C67" s="488"/>
      <c r="D67" s="488"/>
      <c r="E67" s="488"/>
      <c r="F67" s="488"/>
      <c r="G67" s="488"/>
      <c r="H67" s="488"/>
      <c r="I67" s="488"/>
      <c r="J67" s="488"/>
      <c r="K67" s="592"/>
      <c r="L67" s="689" t="s">
        <v>37562</v>
      </c>
      <c r="M67" s="690"/>
      <c r="N67" s="538" t="str">
        <f>IF('2025 HAR'!$D$5&gt;=200,"This section is REQUIRED for Pyschiatric and Specialty hospitals.","")</f>
        <v/>
      </c>
      <c r="O67" s="538"/>
      <c r="P67" s="538"/>
      <c r="Q67" s="538"/>
      <c r="R67" s="538"/>
    </row>
    <row r="68" spans="1:23" ht="25.5" customHeight="1" x14ac:dyDescent="0.2">
      <c r="A68" s="18">
        <v>7245</v>
      </c>
      <c r="B68" s="460" t="s">
        <v>1125</v>
      </c>
      <c r="C68" s="449"/>
      <c r="D68" s="449"/>
      <c r="E68" s="449"/>
      <c r="F68" s="449"/>
      <c r="G68" s="449"/>
      <c r="H68" s="449"/>
      <c r="I68" s="449"/>
      <c r="J68" s="449"/>
      <c r="K68" s="450"/>
      <c r="L68" s="1136">
        <f>J64+M64</f>
        <v>0</v>
      </c>
      <c r="M68" s="1135"/>
      <c r="N68" s="536" t="str">
        <f>IF(ISBLANK(L68),"This item can not be left blank. Please review instructions.","")</f>
        <v/>
      </c>
      <c r="O68" s="537"/>
      <c r="P68" s="537"/>
      <c r="Q68" s="537"/>
      <c r="R68" s="538"/>
    </row>
    <row r="69" spans="1:23" ht="25.5" customHeight="1" x14ac:dyDescent="0.2">
      <c r="A69" s="18">
        <v>7248</v>
      </c>
      <c r="B69" s="460" t="s">
        <v>1126</v>
      </c>
      <c r="C69" s="449"/>
      <c r="D69" s="449"/>
      <c r="E69" s="449"/>
      <c r="F69" s="449"/>
      <c r="G69" s="449"/>
      <c r="H69" s="449"/>
      <c r="I69" s="449"/>
      <c r="J69" s="449"/>
      <c r="K69" s="450"/>
      <c r="L69" s="1136">
        <f>P64+S64</f>
        <v>0</v>
      </c>
      <c r="M69" s="1135"/>
      <c r="N69" s="536" t="str">
        <f>IF(ISBLANK(L69),"This item can not be left blank. Please review instructions.","")</f>
        <v/>
      </c>
      <c r="O69" s="537"/>
      <c r="P69" s="537"/>
      <c r="Q69" s="537"/>
      <c r="R69" s="538"/>
    </row>
    <row r="70" spans="1:23" ht="25.5" customHeight="1" x14ac:dyDescent="0.2">
      <c r="A70" s="18">
        <v>8014</v>
      </c>
      <c r="B70" s="460" t="s">
        <v>1169</v>
      </c>
      <c r="C70" s="449"/>
      <c r="D70" s="449"/>
      <c r="E70" s="449"/>
      <c r="F70" s="449"/>
      <c r="G70" s="449"/>
      <c r="H70" s="449"/>
      <c r="I70" s="449"/>
      <c r="J70" s="449"/>
      <c r="K70" s="450"/>
      <c r="L70" s="1136">
        <f>G62</f>
        <v>0</v>
      </c>
      <c r="M70" s="1135"/>
      <c r="N70" s="169"/>
      <c r="O70" s="4"/>
      <c r="P70" s="4"/>
      <c r="Q70" s="4"/>
      <c r="R70" s="76"/>
    </row>
    <row r="71" spans="1:23" ht="25.5" customHeight="1" x14ac:dyDescent="0.2">
      <c r="A71" s="19">
        <v>7251</v>
      </c>
      <c r="B71" s="443" t="s">
        <v>1118</v>
      </c>
      <c r="C71" s="444"/>
      <c r="D71" s="444"/>
      <c r="E71" s="444"/>
      <c r="F71" s="444"/>
      <c r="G71" s="444"/>
      <c r="H71" s="444"/>
      <c r="I71" s="444"/>
      <c r="J71" s="444"/>
      <c r="K71" s="445"/>
      <c r="L71" s="613">
        <f>G64</f>
        <v>0</v>
      </c>
      <c r="M71" s="614"/>
      <c r="N71" s="536"/>
      <c r="O71" s="537"/>
      <c r="P71" s="537"/>
      <c r="Q71" s="537"/>
      <c r="R71" s="537"/>
    </row>
    <row r="72" spans="1:23" ht="25.5" customHeight="1" x14ac:dyDescent="0.2">
      <c r="A72" s="14" t="str">
        <f>'2025 HAR'!A33</f>
        <v xml:space="preserve"> </v>
      </c>
      <c r="W72" s="178" t="str">
        <f>IF('2025 HAR'!L477&lt;&gt;"",'2025 HAR'!L477,"")</f>
        <v/>
      </c>
    </row>
    <row r="73" spans="1:23" ht="25.5" customHeight="1" x14ac:dyDescent="0.2">
      <c r="A73" s="860" t="s">
        <v>1167</v>
      </c>
      <c r="B73" s="538"/>
      <c r="C73" s="538"/>
      <c r="D73" s="538"/>
      <c r="E73" s="538"/>
      <c r="F73" s="538"/>
      <c r="G73" s="538"/>
      <c r="H73" s="538"/>
      <c r="I73" s="538"/>
      <c r="J73" s="538"/>
      <c r="K73" s="538"/>
      <c r="L73" s="538"/>
      <c r="M73" s="538"/>
      <c r="N73" s="1146" t="s">
        <v>37569</v>
      </c>
      <c r="O73" s="1147"/>
      <c r="P73" s="1147"/>
      <c r="Q73" s="1147"/>
      <c r="R73" s="1147"/>
      <c r="S73" s="1147"/>
      <c r="T73" s="1147"/>
    </row>
    <row r="74" spans="1:23" ht="25.5" customHeight="1" x14ac:dyDescent="0.2">
      <c r="A74" s="1140" t="s">
        <v>1396</v>
      </c>
      <c r="B74" s="1141"/>
      <c r="C74" s="1141"/>
      <c r="D74" s="1141"/>
      <c r="E74" s="1141"/>
      <c r="F74" s="1141"/>
      <c r="G74" s="1141"/>
      <c r="H74" s="1141"/>
      <c r="I74" s="1141"/>
      <c r="J74" s="1141"/>
      <c r="K74" s="1142"/>
      <c r="L74" s="779" t="s">
        <v>37562</v>
      </c>
      <c r="M74" s="514"/>
      <c r="N74" s="1147"/>
      <c r="O74" s="1147"/>
      <c r="P74" s="1147"/>
      <c r="Q74" s="1147"/>
      <c r="R74" s="1147"/>
      <c r="S74" s="1147"/>
      <c r="T74" s="1147"/>
    </row>
    <row r="75" spans="1:23" ht="25.5" customHeight="1" x14ac:dyDescent="0.2">
      <c r="A75" s="1137" t="s">
        <v>605</v>
      </c>
      <c r="B75" s="1138"/>
      <c r="C75" s="489" t="s">
        <v>606</v>
      </c>
      <c r="D75" s="489"/>
      <c r="E75" s="489"/>
      <c r="F75" s="489"/>
      <c r="G75" s="489"/>
      <c r="H75" s="1139"/>
      <c r="I75" s="1139"/>
      <c r="J75" s="489" t="s">
        <v>37570</v>
      </c>
      <c r="K75" s="937"/>
      <c r="L75" s="489" t="s">
        <v>37571</v>
      </c>
      <c r="M75" s="937"/>
      <c r="N75" s="20"/>
      <c r="O75" s="20"/>
      <c r="P75" s="20"/>
      <c r="Q75" s="20"/>
      <c r="R75" s="20"/>
    </row>
    <row r="76" spans="1:23" ht="25.5" customHeight="1" x14ac:dyDescent="0.2">
      <c r="A76" s="72">
        <v>1</v>
      </c>
      <c r="B76" s="73"/>
      <c r="C76" s="1143"/>
      <c r="D76" s="1144"/>
      <c r="E76" s="1144"/>
      <c r="F76" s="1144"/>
      <c r="G76" s="1144"/>
      <c r="H76" s="1144"/>
      <c r="I76" s="1145"/>
      <c r="J76" s="691"/>
      <c r="K76" s="692"/>
      <c r="L76" s="691"/>
      <c r="M76" s="692"/>
      <c r="N76" s="536"/>
      <c r="O76" s="537"/>
      <c r="P76" s="537"/>
      <c r="Q76" s="537"/>
      <c r="R76" s="537"/>
    </row>
    <row r="77" spans="1:23" ht="25.5" customHeight="1" x14ac:dyDescent="0.2">
      <c r="A77" s="72">
        <v>2</v>
      </c>
      <c r="B77" s="73"/>
      <c r="C77" s="1143"/>
      <c r="D77" s="1144"/>
      <c r="E77" s="1144"/>
      <c r="F77" s="1144"/>
      <c r="G77" s="1144"/>
      <c r="H77" s="1144"/>
      <c r="I77" s="1145"/>
      <c r="J77" s="691"/>
      <c r="K77" s="692"/>
      <c r="L77" s="691"/>
      <c r="M77" s="692"/>
      <c r="N77" s="536"/>
      <c r="O77" s="537"/>
      <c r="P77" s="537"/>
      <c r="Q77" s="537"/>
      <c r="R77" s="537"/>
    </row>
    <row r="78" spans="1:23" ht="25.5" customHeight="1" x14ac:dyDescent="0.2">
      <c r="A78" s="72">
        <v>3</v>
      </c>
      <c r="B78" s="73"/>
      <c r="C78" s="1143"/>
      <c r="D78" s="1144"/>
      <c r="E78" s="1144"/>
      <c r="F78" s="1144"/>
      <c r="G78" s="1144"/>
      <c r="H78" s="1144"/>
      <c r="I78" s="1145"/>
      <c r="J78" s="691"/>
      <c r="K78" s="692"/>
      <c r="L78" s="691"/>
      <c r="M78" s="692"/>
      <c r="N78" s="536"/>
      <c r="O78" s="537"/>
      <c r="P78" s="537"/>
      <c r="Q78" s="537"/>
      <c r="R78" s="537"/>
    </row>
    <row r="79" spans="1:23" ht="25.5" customHeight="1" x14ac:dyDescent="0.2">
      <c r="A79" s="72">
        <v>4</v>
      </c>
      <c r="B79" s="73"/>
      <c r="C79" s="1143"/>
      <c r="D79" s="1144"/>
      <c r="E79" s="1144"/>
      <c r="F79" s="1144"/>
      <c r="G79" s="1144"/>
      <c r="H79" s="1144"/>
      <c r="I79" s="1145"/>
      <c r="J79" s="691"/>
      <c r="K79" s="692"/>
      <c r="L79" s="691"/>
      <c r="M79" s="692"/>
      <c r="N79" s="536"/>
      <c r="O79" s="537"/>
      <c r="P79" s="537"/>
      <c r="Q79" s="537"/>
      <c r="R79" s="537"/>
    </row>
    <row r="80" spans="1:23" ht="25.5" customHeight="1" x14ac:dyDescent="0.2">
      <c r="A80" s="72">
        <v>5</v>
      </c>
      <c r="B80" s="73"/>
      <c r="C80" s="1143"/>
      <c r="D80" s="1144"/>
      <c r="E80" s="1144"/>
      <c r="F80" s="1144"/>
      <c r="G80" s="1144"/>
      <c r="H80" s="1144"/>
      <c r="I80" s="1145"/>
      <c r="J80" s="691"/>
      <c r="K80" s="692"/>
      <c r="L80" s="691"/>
      <c r="M80" s="692"/>
      <c r="N80" s="536"/>
      <c r="O80" s="537"/>
      <c r="P80" s="537"/>
      <c r="Q80" s="537"/>
      <c r="R80" s="537"/>
    </row>
    <row r="81" spans="1:18" ht="25.5" customHeight="1" x14ac:dyDescent="0.2">
      <c r="A81" s="72">
        <v>6</v>
      </c>
      <c r="B81" s="73"/>
      <c r="C81" s="1143"/>
      <c r="D81" s="1144"/>
      <c r="E81" s="1144"/>
      <c r="F81" s="1144"/>
      <c r="G81" s="1144"/>
      <c r="H81" s="1144"/>
      <c r="I81" s="1145"/>
      <c r="J81" s="691"/>
      <c r="K81" s="692"/>
      <c r="L81" s="691"/>
      <c r="M81" s="692"/>
      <c r="N81" s="536"/>
      <c r="O81" s="537"/>
      <c r="P81" s="537"/>
      <c r="Q81" s="537"/>
      <c r="R81" s="537"/>
    </row>
    <row r="82" spans="1:18" ht="25.5" customHeight="1" x14ac:dyDescent="0.2">
      <c r="A82" s="72">
        <v>7</v>
      </c>
      <c r="B82" s="73"/>
      <c r="C82" s="1143"/>
      <c r="D82" s="1144"/>
      <c r="E82" s="1144"/>
      <c r="F82" s="1144"/>
      <c r="G82" s="1144"/>
      <c r="H82" s="1144"/>
      <c r="I82" s="1145"/>
      <c r="J82" s="691"/>
      <c r="K82" s="692"/>
      <c r="L82" s="691"/>
      <c r="M82" s="692"/>
      <c r="N82" s="536"/>
      <c r="O82" s="537"/>
      <c r="P82" s="537"/>
      <c r="Q82" s="537"/>
      <c r="R82" s="537"/>
    </row>
    <row r="83" spans="1:18" ht="25.5" customHeight="1" x14ac:dyDescent="0.2">
      <c r="A83" s="72">
        <v>8</v>
      </c>
      <c r="B83" s="73"/>
      <c r="C83" s="1143"/>
      <c r="D83" s="1144"/>
      <c r="E83" s="1144"/>
      <c r="F83" s="1144"/>
      <c r="G83" s="1144"/>
      <c r="H83" s="1144"/>
      <c r="I83" s="1145"/>
      <c r="J83" s="691"/>
      <c r="K83" s="692"/>
      <c r="L83" s="691"/>
      <c r="M83" s="692"/>
      <c r="N83" s="536"/>
      <c r="O83" s="537"/>
      <c r="P83" s="537"/>
      <c r="Q83" s="537"/>
      <c r="R83" s="537"/>
    </row>
    <row r="84" spans="1:18" ht="25.5" customHeight="1" x14ac:dyDescent="0.2">
      <c r="A84" s="72">
        <v>9</v>
      </c>
      <c r="B84" s="73"/>
      <c r="C84" s="1143"/>
      <c r="D84" s="1144"/>
      <c r="E84" s="1144"/>
      <c r="F84" s="1144"/>
      <c r="G84" s="1144"/>
      <c r="H84" s="1144"/>
      <c r="I84" s="1145"/>
      <c r="J84" s="691"/>
      <c r="K84" s="692"/>
      <c r="L84" s="691"/>
      <c r="M84" s="692"/>
      <c r="N84" s="536"/>
      <c r="O84" s="537"/>
      <c r="P84" s="537"/>
      <c r="Q84" s="537"/>
      <c r="R84" s="537"/>
    </row>
    <row r="85" spans="1:18" ht="25.5" customHeight="1" x14ac:dyDescent="0.2">
      <c r="A85" s="72">
        <v>10</v>
      </c>
      <c r="B85" s="73"/>
      <c r="C85" s="1143"/>
      <c r="D85" s="1144"/>
      <c r="E85" s="1144"/>
      <c r="F85" s="1144"/>
      <c r="G85" s="1144"/>
      <c r="H85" s="1144"/>
      <c r="I85" s="1145"/>
      <c r="J85" s="691"/>
      <c r="K85" s="692"/>
      <c r="L85" s="691"/>
      <c r="M85" s="692"/>
      <c r="N85" s="536"/>
      <c r="O85" s="537"/>
      <c r="P85" s="537"/>
      <c r="Q85" s="537"/>
      <c r="R85" s="537"/>
    </row>
  </sheetData>
  <sheetProtection algorithmName="SHA-512" hashValue="JUcCDMZO9pUuvoN/ACZf/FNXD+U7FHr9w10ZkolrTbopUkrMFKr9oBPeADVYB+D4FpgRknyBKOMzou5pX1pF0w==" saltValue="y9/Pxr5/1Ekp5ZJEhJAE2A==" spinCount="100000" sheet="1" objects="1" scenarios="1"/>
  <mergeCells count="315">
    <mergeCell ref="L85:M85"/>
    <mergeCell ref="C83:I83"/>
    <mergeCell ref="J83:K83"/>
    <mergeCell ref="L83:M83"/>
    <mergeCell ref="C84:I84"/>
    <mergeCell ref="J84:K84"/>
    <mergeCell ref="L84:M84"/>
    <mergeCell ref="M51:N51"/>
    <mergeCell ref="M52:N52"/>
    <mergeCell ref="M60:N60"/>
    <mergeCell ref="L71:M71"/>
    <mergeCell ref="N71:R71"/>
    <mergeCell ref="A67:K67"/>
    <mergeCell ref="L67:M67"/>
    <mergeCell ref="N67:R67"/>
    <mergeCell ref="B68:K68"/>
    <mergeCell ref="L68:M68"/>
    <mergeCell ref="N68:R68"/>
    <mergeCell ref="N69:R69"/>
    <mergeCell ref="B69:K69"/>
    <mergeCell ref="A73:M73"/>
    <mergeCell ref="N73:T74"/>
    <mergeCell ref="B70:K70"/>
    <mergeCell ref="L70:M70"/>
    <mergeCell ref="C76:I76"/>
    <mergeCell ref="J76:K76"/>
    <mergeCell ref="L76:M76"/>
    <mergeCell ref="N76:R85"/>
    <mergeCell ref="C77:I77"/>
    <mergeCell ref="J77:K77"/>
    <mergeCell ref="L77:M77"/>
    <mergeCell ref="C78:I78"/>
    <mergeCell ref="J78:K78"/>
    <mergeCell ref="L78:M78"/>
    <mergeCell ref="C79:I79"/>
    <mergeCell ref="J79:K79"/>
    <mergeCell ref="L79:M79"/>
    <mergeCell ref="C80:I80"/>
    <mergeCell ref="J80:K80"/>
    <mergeCell ref="L80:M80"/>
    <mergeCell ref="C81:I81"/>
    <mergeCell ref="J81:K81"/>
    <mergeCell ref="L81:M81"/>
    <mergeCell ref="C82:I82"/>
    <mergeCell ref="J82:K82"/>
    <mergeCell ref="L82:M82"/>
    <mergeCell ref="C85:I85"/>
    <mergeCell ref="J85:K85"/>
    <mergeCell ref="A75:B75"/>
    <mergeCell ref="C75:I75"/>
    <mergeCell ref="J75:K75"/>
    <mergeCell ref="L75:M75"/>
    <mergeCell ref="L45:M45"/>
    <mergeCell ref="N45:R45"/>
    <mergeCell ref="B59:E59"/>
    <mergeCell ref="P51:Q51"/>
    <mergeCell ref="O50:Q50"/>
    <mergeCell ref="P57:Q57"/>
    <mergeCell ref="L50:N50"/>
    <mergeCell ref="P64:Q64"/>
    <mergeCell ref="P60:Q60"/>
    <mergeCell ref="P52:Q52"/>
    <mergeCell ref="P58:Q58"/>
    <mergeCell ref="P59:Q59"/>
    <mergeCell ref="A66:M66"/>
    <mergeCell ref="B71:K71"/>
    <mergeCell ref="A74:K74"/>
    <mergeCell ref="L74:M74"/>
    <mergeCell ref="G60:H60"/>
    <mergeCell ref="J59:K59"/>
    <mergeCell ref="J60:K60"/>
    <mergeCell ref="B57:E57"/>
    <mergeCell ref="L69:M69"/>
    <mergeCell ref="A48:O48"/>
    <mergeCell ref="B43:K43"/>
    <mergeCell ref="M64:N64"/>
    <mergeCell ref="M57:N57"/>
    <mergeCell ref="M58:N58"/>
    <mergeCell ref="B44:K44"/>
    <mergeCell ref="L44:M44"/>
    <mergeCell ref="I35:T37"/>
    <mergeCell ref="A40:M40"/>
    <mergeCell ref="B42:K42"/>
    <mergeCell ref="L42:M42"/>
    <mergeCell ref="N42:R42"/>
    <mergeCell ref="B38:E38"/>
    <mergeCell ref="G38:H38"/>
    <mergeCell ref="J38:K38"/>
    <mergeCell ref="M38:N38"/>
    <mergeCell ref="G59:H59"/>
    <mergeCell ref="M59:N59"/>
    <mergeCell ref="B60:E60"/>
    <mergeCell ref="P48:T48"/>
    <mergeCell ref="L43:M43"/>
    <mergeCell ref="N43:R43"/>
    <mergeCell ref="L41:M41"/>
    <mergeCell ref="S53:T53"/>
    <mergeCell ref="S34:T34"/>
    <mergeCell ref="S38:T38"/>
    <mergeCell ref="S32:T32"/>
    <mergeCell ref="S33:T33"/>
    <mergeCell ref="N41:R41"/>
    <mergeCell ref="P54:Q54"/>
    <mergeCell ref="J54:K54"/>
    <mergeCell ref="G53:H53"/>
    <mergeCell ref="G37:H37"/>
    <mergeCell ref="I50:K50"/>
    <mergeCell ref="B45:K45"/>
    <mergeCell ref="B34:E34"/>
    <mergeCell ref="G34:H34"/>
    <mergeCell ref="P33:Q33"/>
    <mergeCell ref="G32:H32"/>
    <mergeCell ref="M32:N32"/>
    <mergeCell ref="P32:Q32"/>
    <mergeCell ref="P34:Q34"/>
    <mergeCell ref="M33:N33"/>
    <mergeCell ref="G33:H33"/>
    <mergeCell ref="B17:E17"/>
    <mergeCell ref="G17:H17"/>
    <mergeCell ref="B16:E16"/>
    <mergeCell ref="G16:H16"/>
    <mergeCell ref="P38:Q38"/>
    <mergeCell ref="B36:E36"/>
    <mergeCell ref="G36:H36"/>
    <mergeCell ref="M54:N54"/>
    <mergeCell ref="M53:N53"/>
    <mergeCell ref="P53:Q53"/>
    <mergeCell ref="J53:K53"/>
    <mergeCell ref="J33:K33"/>
    <mergeCell ref="B25:E25"/>
    <mergeCell ref="J51:K51"/>
    <mergeCell ref="J52:K52"/>
    <mergeCell ref="B26:E26"/>
    <mergeCell ref="B37:E37"/>
    <mergeCell ref="G19:H19"/>
    <mergeCell ref="J19:K19"/>
    <mergeCell ref="B19:E19"/>
    <mergeCell ref="G28:H28"/>
    <mergeCell ref="P31:Q31"/>
    <mergeCell ref="M31:N31"/>
    <mergeCell ref="B56:E56"/>
    <mergeCell ref="G56:H56"/>
    <mergeCell ref="M56:N56"/>
    <mergeCell ref="P56:Q56"/>
    <mergeCell ref="B55:E55"/>
    <mergeCell ref="G55:H55"/>
    <mergeCell ref="M55:N55"/>
    <mergeCell ref="P55:Q55"/>
    <mergeCell ref="J55:K55"/>
    <mergeCell ref="B63:E63"/>
    <mergeCell ref="G63:H63"/>
    <mergeCell ref="B29:E29"/>
    <mergeCell ref="G29:H29"/>
    <mergeCell ref="B27:E27"/>
    <mergeCell ref="G27:H27"/>
    <mergeCell ref="B50:E50"/>
    <mergeCell ref="F50:H50"/>
    <mergeCell ref="B54:E54"/>
    <mergeCell ref="B51:E51"/>
    <mergeCell ref="G51:H51"/>
    <mergeCell ref="B52:E52"/>
    <mergeCell ref="G52:H52"/>
    <mergeCell ref="B53:E53"/>
    <mergeCell ref="G54:H54"/>
    <mergeCell ref="G57:H57"/>
    <mergeCell ref="B58:E58"/>
    <mergeCell ref="G58:H58"/>
    <mergeCell ref="B32:E32"/>
    <mergeCell ref="B33:E33"/>
    <mergeCell ref="A47:T47"/>
    <mergeCell ref="M34:N34"/>
    <mergeCell ref="J31:K31"/>
    <mergeCell ref="J29:K29"/>
    <mergeCell ref="J58:K58"/>
    <mergeCell ref="J57:K57"/>
    <mergeCell ref="B9:E9"/>
    <mergeCell ref="G9:H9"/>
    <mergeCell ref="M9:N9"/>
    <mergeCell ref="P9:Q9"/>
    <mergeCell ref="J9:K9"/>
    <mergeCell ref="L24:N24"/>
    <mergeCell ref="G64:H64"/>
    <mergeCell ref="J64:K64"/>
    <mergeCell ref="A41:K41"/>
    <mergeCell ref="J27:K27"/>
    <mergeCell ref="G61:H61"/>
    <mergeCell ref="I61:T63"/>
    <mergeCell ref="B24:E24"/>
    <mergeCell ref="F24:H24"/>
    <mergeCell ref="I24:K24"/>
    <mergeCell ref="S64:T64"/>
    <mergeCell ref="B64:E64"/>
    <mergeCell ref="B62:E62"/>
    <mergeCell ref="G62:H62"/>
    <mergeCell ref="B61:E61"/>
    <mergeCell ref="J28:K28"/>
    <mergeCell ref="J34:K34"/>
    <mergeCell ref="B7:E7"/>
    <mergeCell ref="G7:H7"/>
    <mergeCell ref="J7:K7"/>
    <mergeCell ref="M7:N7"/>
    <mergeCell ref="B8:E8"/>
    <mergeCell ref="G8:H8"/>
    <mergeCell ref="M8:N8"/>
    <mergeCell ref="P8:Q8"/>
    <mergeCell ref="J8:K8"/>
    <mergeCell ref="P7:Q7"/>
    <mergeCell ref="A3:T3"/>
    <mergeCell ref="B6:E6"/>
    <mergeCell ref="G6:H6"/>
    <mergeCell ref="J6:K6"/>
    <mergeCell ref="M6:N6"/>
    <mergeCell ref="P6:Q6"/>
    <mergeCell ref="B5:E5"/>
    <mergeCell ref="F5:H5"/>
    <mergeCell ref="I5:K5"/>
    <mergeCell ref="L5:N5"/>
    <mergeCell ref="O5:Q5"/>
    <mergeCell ref="G10:H10"/>
    <mergeCell ref="B13:E13"/>
    <mergeCell ref="G13:H13"/>
    <mergeCell ref="M11:N11"/>
    <mergeCell ref="B35:E35"/>
    <mergeCell ref="G35:H35"/>
    <mergeCell ref="J10:K10"/>
    <mergeCell ref="A23:Q23"/>
    <mergeCell ref="B12:E12"/>
    <mergeCell ref="G12:H12"/>
    <mergeCell ref="M10:N10"/>
    <mergeCell ref="P10:Q10"/>
    <mergeCell ref="B30:E30"/>
    <mergeCell ref="O24:Q24"/>
    <mergeCell ref="J32:K32"/>
    <mergeCell ref="G26:H26"/>
    <mergeCell ref="J26:K26"/>
    <mergeCell ref="B31:E31"/>
    <mergeCell ref="G31:H31"/>
    <mergeCell ref="B28:E28"/>
    <mergeCell ref="P25:Q25"/>
    <mergeCell ref="M28:N28"/>
    <mergeCell ref="P28:Q28"/>
    <mergeCell ref="M26:N26"/>
    <mergeCell ref="J15:K15"/>
    <mergeCell ref="P15:Q15"/>
    <mergeCell ref="B15:E15"/>
    <mergeCell ref="S29:T29"/>
    <mergeCell ref="S30:T30"/>
    <mergeCell ref="M30:N30"/>
    <mergeCell ref="G15:H15"/>
    <mergeCell ref="G25:H25"/>
    <mergeCell ref="J25:K25"/>
    <mergeCell ref="A21:T21"/>
    <mergeCell ref="M25:N25"/>
    <mergeCell ref="P26:Q26"/>
    <mergeCell ref="M27:N27"/>
    <mergeCell ref="P27:Q27"/>
    <mergeCell ref="G30:H30"/>
    <mergeCell ref="P30:Q30"/>
    <mergeCell ref="M29:N29"/>
    <mergeCell ref="P29:Q29"/>
    <mergeCell ref="B18:E18"/>
    <mergeCell ref="G18:H18"/>
    <mergeCell ref="A22:O22"/>
    <mergeCell ref="P22:T22"/>
    <mergeCell ref="S28:T28"/>
    <mergeCell ref="I16:T18"/>
    <mergeCell ref="S25:T25"/>
    <mergeCell ref="S6:T6"/>
    <mergeCell ref="P19:Q19"/>
    <mergeCell ref="M19:N19"/>
    <mergeCell ref="P13:Q13"/>
    <mergeCell ref="P14:Q14"/>
    <mergeCell ref="M13:N13"/>
    <mergeCell ref="M14:N14"/>
    <mergeCell ref="S10:T10"/>
    <mergeCell ref="M15:N15"/>
    <mergeCell ref="R23:T23"/>
    <mergeCell ref="R24:T24"/>
    <mergeCell ref="J14:K14"/>
    <mergeCell ref="B11:E11"/>
    <mergeCell ref="G11:H11"/>
    <mergeCell ref="J12:K12"/>
    <mergeCell ref="B14:E14"/>
    <mergeCell ref="G14:H14"/>
    <mergeCell ref="J13:K13"/>
    <mergeCell ref="S11:T11"/>
    <mergeCell ref="P11:Q11"/>
    <mergeCell ref="M12:N12"/>
    <mergeCell ref="P12:Q12"/>
    <mergeCell ref="S13:T13"/>
    <mergeCell ref="S14:T14"/>
    <mergeCell ref="B10:E10"/>
    <mergeCell ref="S58:T58"/>
    <mergeCell ref="S59:T59"/>
    <mergeCell ref="S55:T55"/>
    <mergeCell ref="S56:T56"/>
    <mergeCell ref="S60:T60"/>
    <mergeCell ref="S54:T54"/>
    <mergeCell ref="S57:T57"/>
    <mergeCell ref="A2:T2"/>
    <mergeCell ref="R50:T50"/>
    <mergeCell ref="S51:T51"/>
    <mergeCell ref="S52:T52"/>
    <mergeCell ref="R4:T4"/>
    <mergeCell ref="A4:Q4"/>
    <mergeCell ref="R49:T49"/>
    <mergeCell ref="R5:T5"/>
    <mergeCell ref="A49:Q49"/>
    <mergeCell ref="S19:T19"/>
    <mergeCell ref="S7:T7"/>
    <mergeCell ref="S15:T15"/>
    <mergeCell ref="S8:T8"/>
    <mergeCell ref="S9:T9"/>
    <mergeCell ref="S27:T27"/>
    <mergeCell ref="S26:T26"/>
  </mergeCells>
  <phoneticPr fontId="21" type="noConversion"/>
  <conditionalFormatting sqref="A76:A85 C76:I85">
    <cfRule type="expression" dxfId="134" priority="43" stopIfTrue="1">
      <formula>IF(NOT(ISBLANK($L$488)),TRUE,FALSE)</formula>
    </cfRule>
  </conditionalFormatting>
  <conditionalFormatting sqref="A6:E15 I11:Q11 R11:T12">
    <cfRule type="expression" dxfId="133" priority="51" stopIfTrue="1">
      <formula>IF(ISBLANK($P$234),FALSE,TRUE)</formula>
    </cfRule>
  </conditionalFormatting>
  <conditionalFormatting sqref="A17:E17 A36:E36 G36:H36 B46:Q46 A62:B62">
    <cfRule type="expression" dxfId="132" priority="46" stopIfTrue="1">
      <formula>IF(ISBLANK($P$591),FALSE,TRUE)</formula>
    </cfRule>
  </conditionalFormatting>
  <conditionalFormatting sqref="A25:E34 I30:Q30 R30:T31 S38:T38">
    <cfRule type="expression" dxfId="131" priority="48" stopIfTrue="1">
      <formula>IF(ISBLANK($P$579),FALSE,TRUE)</formula>
    </cfRule>
  </conditionalFormatting>
  <conditionalFormatting sqref="A51:E60 I56:Q56 R56:T57">
    <cfRule type="expression" dxfId="130" priority="49" stopIfTrue="1">
      <formula>IF(ISBLANK($P$527),FALSE,TRUE)</formula>
    </cfRule>
  </conditionalFormatting>
  <conditionalFormatting sqref="B76:B85 J76:M85">
    <cfRule type="expression" dxfId="129" priority="53" stopIfTrue="1">
      <formula>IF($W$72&lt;&gt;"",TRUE,FALSE)</formula>
    </cfRule>
  </conditionalFormatting>
  <conditionalFormatting sqref="F6:F19">
    <cfRule type="expression" dxfId="128" priority="39" stopIfTrue="1">
      <formula>IF(ISBLANK($P$234),FALSE,TRUE)</formula>
    </cfRule>
  </conditionalFormatting>
  <conditionalFormatting sqref="F25:F38">
    <cfRule type="expression" dxfId="127" priority="18" stopIfTrue="1">
      <formula>IF(ISBLANK($P$234),FALSE,TRUE)</formula>
    </cfRule>
  </conditionalFormatting>
  <conditionalFormatting sqref="F51:F64">
    <cfRule type="expression" dxfId="126" priority="9" stopIfTrue="1">
      <formula>IF(ISBLANK($P$234),FALSE,TRUE)</formula>
    </cfRule>
  </conditionalFormatting>
  <conditionalFormatting sqref="I6:I10">
    <cfRule type="expression" dxfId="125" priority="38" stopIfTrue="1">
      <formula>IF(ISBLANK($P$234),FALSE,TRUE)</formula>
    </cfRule>
  </conditionalFormatting>
  <conditionalFormatting sqref="I12:I15">
    <cfRule type="expression" dxfId="124" priority="34" stopIfTrue="1">
      <formula>IF(ISBLANK($P$234),FALSE,TRUE)</formula>
    </cfRule>
  </conditionalFormatting>
  <conditionalFormatting sqref="I19">
    <cfRule type="expression" dxfId="123" priority="30" stopIfTrue="1">
      <formula>IF(ISBLANK($P$234),FALSE,TRUE)</formula>
    </cfRule>
  </conditionalFormatting>
  <conditionalFormatting sqref="I25:I29">
    <cfRule type="expression" dxfId="122" priority="17" stopIfTrue="1">
      <formula>IF(ISBLANK($P$234),FALSE,TRUE)</formula>
    </cfRule>
  </conditionalFormatting>
  <conditionalFormatting sqref="I31:I34">
    <cfRule type="expression" dxfId="121" priority="13" stopIfTrue="1">
      <formula>IF(ISBLANK($P$234),FALSE,TRUE)</formula>
    </cfRule>
  </conditionalFormatting>
  <conditionalFormatting sqref="I38">
    <cfRule type="expression" dxfId="120" priority="26" stopIfTrue="1">
      <formula>IF(ISBLANK($P$234),FALSE,TRUE)</formula>
    </cfRule>
  </conditionalFormatting>
  <conditionalFormatting sqref="I51:I55">
    <cfRule type="expression" dxfId="119" priority="8" stopIfTrue="1">
      <formula>IF(ISBLANK($P$234),FALSE,TRUE)</formula>
    </cfRule>
  </conditionalFormatting>
  <conditionalFormatting sqref="I57:I60">
    <cfRule type="expression" dxfId="118" priority="4" stopIfTrue="1">
      <formula>IF(ISBLANK($P$234),FALSE,TRUE)</formula>
    </cfRule>
  </conditionalFormatting>
  <conditionalFormatting sqref="I64">
    <cfRule type="expression" dxfId="117" priority="22" stopIfTrue="1">
      <formula>IF(ISBLANK($P$234),FALSE,TRUE)</formula>
    </cfRule>
  </conditionalFormatting>
  <conditionalFormatting sqref="J6:K10 M6:N10 P6:Q10 S6:T10 G6:H15 J12:K15 M12:N15 P12:Q15 S13:T15 J25:K29 M25:N29 P25:Q29 S25:T29 G25:H34 J31:K34 M31:N34 P31:Q34 S32:T34 J51:K55 M51:N55 P51:Q55 S51:T55 G51:H60 J57:K60 M57:N60 P57:Q60 S58:T60">
    <cfRule type="expression" dxfId="116" priority="52" stopIfTrue="1">
      <formula>IF($W$1&lt;&gt;"",TRUE,FALSE)</formula>
    </cfRule>
  </conditionalFormatting>
  <conditionalFormatting sqref="L6:L10">
    <cfRule type="expression" dxfId="115" priority="37" stopIfTrue="1">
      <formula>IF(ISBLANK($P$234),FALSE,TRUE)</formula>
    </cfRule>
  </conditionalFormatting>
  <conditionalFormatting sqref="L12:L15">
    <cfRule type="expression" dxfId="114" priority="33" stopIfTrue="1">
      <formula>IF(ISBLANK($P$234),FALSE,TRUE)</formula>
    </cfRule>
  </conditionalFormatting>
  <conditionalFormatting sqref="L19">
    <cfRule type="expression" dxfId="113" priority="29" stopIfTrue="1">
      <formula>IF(ISBLANK($P$234),FALSE,TRUE)</formula>
    </cfRule>
  </conditionalFormatting>
  <conditionalFormatting sqref="L25:L29">
    <cfRule type="expression" dxfId="112" priority="16" stopIfTrue="1">
      <formula>IF(ISBLANK($P$234),FALSE,TRUE)</formula>
    </cfRule>
  </conditionalFormatting>
  <conditionalFormatting sqref="L31:L34">
    <cfRule type="expression" dxfId="111" priority="12" stopIfTrue="1">
      <formula>IF(ISBLANK($P$234),FALSE,TRUE)</formula>
    </cfRule>
  </conditionalFormatting>
  <conditionalFormatting sqref="L38">
    <cfRule type="expression" dxfId="110" priority="25" stopIfTrue="1">
      <formula>IF(ISBLANK($P$234),FALSE,TRUE)</formula>
    </cfRule>
  </conditionalFormatting>
  <conditionalFormatting sqref="L51:L55">
    <cfRule type="expression" dxfId="109" priority="7" stopIfTrue="1">
      <formula>IF(ISBLANK($P$234),FALSE,TRUE)</formula>
    </cfRule>
  </conditionalFormatting>
  <conditionalFormatting sqref="L57:L60">
    <cfRule type="expression" dxfId="108" priority="3" stopIfTrue="1">
      <formula>IF(ISBLANK($P$234),FALSE,TRUE)</formula>
    </cfRule>
  </conditionalFormatting>
  <conditionalFormatting sqref="L64">
    <cfRule type="expression" dxfId="107" priority="21" stopIfTrue="1">
      <formula>IF(ISBLANK($P$234),FALSE,TRUE)</formula>
    </cfRule>
  </conditionalFormatting>
  <conditionalFormatting sqref="N41:R41 N67:R67">
    <cfRule type="expression" dxfId="106" priority="44" stopIfTrue="1">
      <formula>IF($D$5&gt;=200,TRUE,FALSE)</formula>
    </cfRule>
  </conditionalFormatting>
  <conditionalFormatting sqref="N41:R41">
    <cfRule type="expression" dxfId="105" priority="42" stopIfTrue="1">
      <formula>IF($T$1&gt;=200,TRUE,FALSE)</formula>
    </cfRule>
  </conditionalFormatting>
  <conditionalFormatting sqref="N67:R67">
    <cfRule type="expression" dxfId="104" priority="41" stopIfTrue="1">
      <formula>IF($T$1&gt;=200,TRUE,FALSE)</formula>
    </cfRule>
  </conditionalFormatting>
  <conditionalFormatting sqref="O6:O10">
    <cfRule type="expression" dxfId="103" priority="36" stopIfTrue="1">
      <formula>IF(ISBLANK($P$234),FALSE,TRUE)</formula>
    </cfRule>
  </conditionalFormatting>
  <conditionalFormatting sqref="O12:O15">
    <cfRule type="expression" dxfId="102" priority="32" stopIfTrue="1">
      <formula>IF(ISBLANK($P$234),FALSE,TRUE)</formula>
    </cfRule>
  </conditionalFormatting>
  <conditionalFormatting sqref="O19">
    <cfRule type="expression" dxfId="101" priority="28" stopIfTrue="1">
      <formula>IF(ISBLANK($P$234),FALSE,TRUE)</formula>
    </cfRule>
  </conditionalFormatting>
  <conditionalFormatting sqref="O25:O29">
    <cfRule type="expression" dxfId="100" priority="15" stopIfTrue="1">
      <formula>IF(ISBLANK($P$234),FALSE,TRUE)</formula>
    </cfRule>
  </conditionalFormatting>
  <conditionalFormatting sqref="O31:O34">
    <cfRule type="expression" dxfId="99" priority="11" stopIfTrue="1">
      <formula>IF(ISBLANK($P$234),FALSE,TRUE)</formula>
    </cfRule>
  </conditionalFormatting>
  <conditionalFormatting sqref="O38">
    <cfRule type="expression" dxfId="98" priority="24" stopIfTrue="1">
      <formula>IF(ISBLANK($P$234),FALSE,TRUE)</formula>
    </cfRule>
  </conditionalFormatting>
  <conditionalFormatting sqref="O51:O55">
    <cfRule type="expression" dxfId="97" priority="6" stopIfTrue="1">
      <formula>IF(ISBLANK($P$234),FALSE,TRUE)</formula>
    </cfRule>
  </conditionalFormatting>
  <conditionalFormatting sqref="O57:O60">
    <cfRule type="expression" dxfId="96" priority="2" stopIfTrue="1">
      <formula>IF(ISBLANK($P$234),FALSE,TRUE)</formula>
    </cfRule>
  </conditionalFormatting>
  <conditionalFormatting sqref="O64">
    <cfRule type="expression" dxfId="95" priority="20" stopIfTrue="1">
      <formula>IF(ISBLANK($P$234),FALSE,TRUE)</formula>
    </cfRule>
  </conditionalFormatting>
  <conditionalFormatting sqref="P22:T22 P48:T48">
    <cfRule type="expression" dxfId="94" priority="47" stopIfTrue="1">
      <formula>IF($T$1&gt;=200,TRUE,FALSE)</formula>
    </cfRule>
  </conditionalFormatting>
  <conditionalFormatting sqref="R6:R10">
    <cfRule type="expression" dxfId="93" priority="35" stopIfTrue="1">
      <formula>IF(ISBLANK($P$234),FALSE,TRUE)</formula>
    </cfRule>
  </conditionalFormatting>
  <conditionalFormatting sqref="R13:R15">
    <cfRule type="expression" dxfId="92" priority="31" stopIfTrue="1">
      <formula>IF(ISBLANK($P$234),FALSE,TRUE)</formula>
    </cfRule>
  </conditionalFormatting>
  <conditionalFormatting sqref="R19">
    <cfRule type="expression" dxfId="91" priority="27" stopIfTrue="1">
      <formula>IF(ISBLANK($P$234),FALSE,TRUE)</formula>
    </cfRule>
  </conditionalFormatting>
  <conditionalFormatting sqref="R25:R29">
    <cfRule type="expression" dxfId="90" priority="14" stopIfTrue="1">
      <formula>IF(ISBLANK($P$234),FALSE,TRUE)</formula>
    </cfRule>
  </conditionalFormatting>
  <conditionalFormatting sqref="R32:R34">
    <cfRule type="expression" dxfId="89" priority="10" stopIfTrue="1">
      <formula>IF(ISBLANK($P$234),FALSE,TRUE)</formula>
    </cfRule>
  </conditionalFormatting>
  <conditionalFormatting sqref="R38">
    <cfRule type="expression" dxfId="88" priority="23" stopIfTrue="1">
      <formula>IF(ISBLANK($P$234),FALSE,TRUE)</formula>
    </cfRule>
  </conditionalFormatting>
  <conditionalFormatting sqref="R51:R55">
    <cfRule type="expression" dxfId="87" priority="5" stopIfTrue="1">
      <formula>IF(ISBLANK($P$234),FALSE,TRUE)</formula>
    </cfRule>
  </conditionalFormatting>
  <conditionalFormatting sqref="R58:R60">
    <cfRule type="expression" dxfId="86" priority="1" stopIfTrue="1">
      <formula>IF(ISBLANK($P$234),FALSE,TRUE)</formula>
    </cfRule>
  </conditionalFormatting>
  <conditionalFormatting sqref="R64">
    <cfRule type="expression" dxfId="85" priority="19" stopIfTrue="1">
      <formula>IF(ISBLANK($P$234),FALSE,TRUE)</formula>
    </cfRule>
  </conditionalFormatting>
  <conditionalFormatting sqref="S64:T64">
    <cfRule type="expression" dxfId="84" priority="50" stopIfTrue="1">
      <formula>IF(ISBLANK($P$526),FALSE,TRUE)</formula>
    </cfRule>
  </conditionalFormatting>
  <conditionalFormatting sqref="U23:V23 U49:V49">
    <cfRule type="expression" dxfId="83" priority="45" stopIfTrue="1">
      <formula>IF($D$6&gt;=200,TRUE,FALSE)</formula>
    </cfRule>
  </conditionalFormatting>
  <hyperlinks>
    <hyperlink ref="B19:E19" location="Code_0730" display="Routine Care Charges (ties to account 730)" xr:uid="{00000000-0004-0000-0200-000000000000}"/>
    <hyperlink ref="B63:E63" location="Code_4320" display="Code_4320" xr:uid="{00000000-0004-0000-0200-000001000000}"/>
    <hyperlink ref="B37:E37" location="Code_4320" display="Code_4320" xr:uid="{00000000-0004-0000-0200-000002000000}"/>
    <hyperlink ref="I16:T18" location="Code_7133" display="Click Here to return to the Charge Summary Section in the 2008 HAR" xr:uid="{00000000-0004-0000-0200-000003000000}"/>
    <hyperlink ref="I61:T63" location="Code_4030" display="Click here to return to the Patient Days Summary Section in the 2008 HAR." xr:uid="{00000000-0004-0000-0200-000004000000}"/>
    <hyperlink ref="N73:T74" location="Code_4030" display="Click here to return to the next section in the 2008 HAR." xr:uid="{00000000-0004-0000-0200-000005000000}"/>
    <hyperlink ref="I35:T37" location="Code_4320" display="Click Here to return to the Charge Summary Section in the 2008 HAR" xr:uid="{00000000-0004-0000-0200-000006000000}"/>
  </hyperlinks>
  <pageMargins left="0.75" right="0.75" top="1" bottom="1" header="0.5" footer="0.5"/>
  <pageSetup scale="56" orientation="landscape"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3" manualBreakCount="3">
    <brk id="19" min="1" max="19" man="1"/>
    <brk id="45" min="1" max="19" man="1"/>
    <brk id="71" min="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616"/>
  <sheetViews>
    <sheetView view="pageBreakPreview" zoomScaleNormal="100" zoomScaleSheetLayoutView="100" workbookViewId="0">
      <selection activeCell="N392" sqref="N392:Q392"/>
    </sheetView>
  </sheetViews>
  <sheetFormatPr defaultColWidth="7.85546875" defaultRowHeight="26.25" customHeight="1" x14ac:dyDescent="0.2"/>
  <cols>
    <col min="1" max="1" width="8" style="1" bestFit="1" customWidth="1"/>
    <col min="2" max="14" width="7.85546875" style="1"/>
    <col min="15" max="15" width="8.42578125" style="1" bestFit="1" customWidth="1"/>
    <col min="16" max="17" width="7.85546875" style="1"/>
    <col min="18" max="18" width="25" style="1" bestFit="1" customWidth="1"/>
    <col min="19" max="26" width="7.85546875" style="1" hidden="1" customWidth="1"/>
    <col min="27" max="48" width="7.85546875" style="1" customWidth="1"/>
    <col min="49" max="16384" width="7.85546875" style="1"/>
  </cols>
  <sheetData>
    <row r="1" spans="1:22" ht="26.25" customHeight="1" thickBot="1" x14ac:dyDescent="0.25">
      <c r="A1" s="315" t="str">
        <f>'2025 HAR'!$A$33</f>
        <v xml:space="preserve"> </v>
      </c>
      <c r="B1" s="250"/>
      <c r="C1" s="250"/>
      <c r="D1" s="250"/>
      <c r="E1" s="250"/>
      <c r="F1" s="250"/>
      <c r="G1" s="250"/>
      <c r="H1" s="251"/>
      <c r="I1" s="250" t="s">
        <v>1202</v>
      </c>
      <c r="J1" s="250"/>
      <c r="K1" s="252">
        <f>SUM(S1:S433)</f>
        <v>0</v>
      </c>
      <c r="L1" s="250" t="s">
        <v>1201</v>
      </c>
      <c r="M1" s="250"/>
      <c r="N1" s="250"/>
      <c r="O1" s="253"/>
      <c r="P1" s="1148">
        <f>SUM(E11,E54,E97,E140,E183,E226,E269,E312,E355,E398)</f>
        <v>0</v>
      </c>
      <c r="Q1" s="1149"/>
      <c r="R1" s="1312" t="s">
        <v>1737</v>
      </c>
      <c r="T1" s="1">
        <f>Code_7595</f>
        <v>0</v>
      </c>
      <c r="U1" s="1">
        <f>Code_7596</f>
        <v>0</v>
      </c>
    </row>
    <row r="2" spans="1:22" ht="26.25" customHeight="1" x14ac:dyDescent="0.2">
      <c r="A2" s="1150" t="s">
        <v>609</v>
      </c>
      <c r="B2" s="1151"/>
      <c r="C2" s="1151"/>
      <c r="D2" s="1151"/>
      <c r="E2" s="1151"/>
      <c r="F2" s="1151"/>
      <c r="G2" s="1151"/>
      <c r="H2" s="1151"/>
      <c r="I2" s="1152" t="s">
        <v>1203</v>
      </c>
      <c r="J2" s="1152"/>
      <c r="K2" s="1152"/>
      <c r="L2" s="1152"/>
      <c r="M2" s="1152"/>
      <c r="N2" s="1153" t="s">
        <v>37572</v>
      </c>
      <c r="O2" s="1153"/>
      <c r="P2" s="1153"/>
      <c r="Q2" s="1154"/>
      <c r="R2" s="1312"/>
      <c r="S2" s="254"/>
      <c r="T2" s="254"/>
      <c r="U2" s="254"/>
      <c r="V2" s="254"/>
    </row>
    <row r="3" spans="1:22" ht="26.25" customHeight="1" x14ac:dyDescent="0.2">
      <c r="A3" s="1155" t="s">
        <v>1522</v>
      </c>
      <c r="B3" s="1156"/>
      <c r="C3" s="1156"/>
      <c r="D3" s="1156"/>
      <c r="E3" s="1156"/>
      <c r="F3" s="1156"/>
      <c r="G3" s="1156"/>
      <c r="H3" s="1156"/>
      <c r="I3" s="1156"/>
      <c r="J3" s="1156"/>
      <c r="K3" s="1156"/>
      <c r="L3" s="1156"/>
      <c r="M3" s="1156"/>
      <c r="N3" s="1156"/>
      <c r="O3" s="1156"/>
      <c r="P3" s="1156"/>
      <c r="Q3" s="1157"/>
      <c r="R3" s="1312"/>
    </row>
    <row r="4" spans="1:22" ht="26.25" customHeight="1" x14ac:dyDescent="0.2">
      <c r="A4" s="1158"/>
      <c r="B4" s="1159"/>
      <c r="C4" s="1159"/>
      <c r="D4" s="1159"/>
      <c r="E4" s="1159"/>
      <c r="F4" s="1159"/>
      <c r="G4" s="1159"/>
      <c r="H4" s="1159"/>
      <c r="I4" s="1159"/>
      <c r="J4" s="1159"/>
      <c r="K4" s="1159"/>
      <c r="L4" s="1159"/>
      <c r="M4" s="1159"/>
      <c r="N4" s="1160"/>
      <c r="O4" s="1160"/>
      <c r="P4" s="1160"/>
      <c r="Q4" s="1161"/>
      <c r="R4" s="1312"/>
    </row>
    <row r="5" spans="1:22" ht="27" customHeight="1" x14ac:dyDescent="0.2">
      <c r="A5" s="1162" t="s">
        <v>610</v>
      </c>
      <c r="B5" s="1163"/>
      <c r="C5" s="1163"/>
      <c r="D5" s="1163"/>
      <c r="E5" s="1163"/>
      <c r="F5" s="1163"/>
      <c r="G5" s="1163"/>
      <c r="H5" s="1163"/>
      <c r="I5" s="1163"/>
      <c r="J5" s="1163"/>
      <c r="K5" s="1163"/>
      <c r="L5" s="1163"/>
      <c r="M5" s="1163"/>
      <c r="N5" s="1164" t="s">
        <v>37572</v>
      </c>
      <c r="O5" s="1164"/>
      <c r="P5" s="1164"/>
      <c r="Q5" s="1165"/>
      <c r="R5" s="255"/>
    </row>
    <row r="6" spans="1:22" ht="24" customHeight="1" x14ac:dyDescent="0.2">
      <c r="A6" s="1166" t="str">
        <f>IF(ISBLANK(Cap_Expend_Name),"The Capital Expenditure Contact information has NOT been provided.  Click here to go to Capital Expenditure Contact Section to fill in this information now.","")</f>
        <v/>
      </c>
      <c r="B6" s="1167"/>
      <c r="C6" s="1167"/>
      <c r="D6" s="1167"/>
      <c r="E6" s="1167"/>
      <c r="F6" s="1167"/>
      <c r="G6" s="1167"/>
      <c r="H6" s="1167"/>
      <c r="I6" s="1167"/>
      <c r="J6" s="1167"/>
      <c r="K6" s="1167"/>
      <c r="L6" s="1167"/>
      <c r="M6" s="1167"/>
      <c r="N6" s="334" t="s">
        <v>1523</v>
      </c>
      <c r="O6" s="335"/>
      <c r="P6" s="1168"/>
      <c r="Q6" s="1169"/>
    </row>
    <row r="7" spans="1:22" ht="24" customHeight="1" thickBot="1" x14ac:dyDescent="0.25">
      <c r="A7" s="1170" t="s">
        <v>1200</v>
      </c>
      <c r="B7" s="1171"/>
      <c r="C7" s="1171"/>
      <c r="D7" s="1171"/>
      <c r="E7" s="1172"/>
      <c r="F7" s="1173"/>
      <c r="G7" s="1173"/>
      <c r="H7" s="1173"/>
      <c r="I7" s="1173"/>
      <c r="J7" s="1173"/>
      <c r="K7" s="1173"/>
      <c r="L7" s="1174"/>
      <c r="M7" s="256"/>
      <c r="N7" s="1175" t="s">
        <v>1524</v>
      </c>
      <c r="O7" s="1176"/>
      <c r="P7" s="1176"/>
      <c r="Q7" s="1177"/>
    </row>
    <row r="8" spans="1:22" ht="24" customHeight="1" x14ac:dyDescent="0.2">
      <c r="A8" s="1178" t="s">
        <v>1525</v>
      </c>
      <c r="B8" s="1179"/>
      <c r="C8" s="1179"/>
      <c r="D8" s="1180"/>
      <c r="E8" s="1181"/>
      <c r="F8" s="1182"/>
      <c r="G8" s="1182"/>
      <c r="H8" s="1182"/>
      <c r="I8" s="1182"/>
      <c r="J8" s="1182"/>
      <c r="K8" s="1182"/>
      <c r="L8" s="1183"/>
      <c r="M8" s="1184" t="str">
        <f>IF(AND(ISBLANK(E8),OR(NOT(ISBLANK(E9)),NOT(ISBLANK(E10)),NOT(ISBLANK(E11)),NOT(ISBLANK(I12)),NOT(ISBLANK(E7)))),"This information is required.","")</f>
        <v/>
      </c>
      <c r="N8" s="1185"/>
      <c r="O8" s="1185"/>
      <c r="P8" s="1185"/>
      <c r="Q8" s="257"/>
    </row>
    <row r="9" spans="1:22" ht="24" customHeight="1" x14ac:dyDescent="0.2">
      <c r="A9" s="1186" t="s">
        <v>1526</v>
      </c>
      <c r="B9" s="1187"/>
      <c r="C9" s="1187"/>
      <c r="D9" s="1188"/>
      <c r="E9" s="1181"/>
      <c r="F9" s="1182"/>
      <c r="G9" s="1182"/>
      <c r="H9" s="1182"/>
      <c r="I9" s="1182"/>
      <c r="J9" s="1182"/>
      <c r="K9" s="1182"/>
      <c r="L9" s="1183"/>
      <c r="M9" s="1184" t="str">
        <f>IF(AND(ISBLANK(E9),OR(NOT(ISBLANK(E8)),NOT(ISBLANK(E10)),NOT(ISBLANK(E11)),NOT(ISBLANK(I12)),NOT(ISBLANK(E7)))),"This information is required.","")</f>
        <v/>
      </c>
      <c r="N9" s="1185"/>
      <c r="O9" s="1185"/>
      <c r="P9" s="1185"/>
      <c r="Q9" s="257"/>
    </row>
    <row r="10" spans="1:22" ht="24" customHeight="1" x14ac:dyDescent="0.2">
      <c r="A10" s="1189" t="s">
        <v>1527</v>
      </c>
      <c r="B10" s="1190"/>
      <c r="C10" s="1190"/>
      <c r="D10" s="1191"/>
      <c r="E10" s="1192"/>
      <c r="F10" s="1182"/>
      <c r="G10" s="1193" t="s">
        <v>1528</v>
      </c>
      <c r="H10" s="1193"/>
      <c r="I10" s="1193"/>
      <c r="J10" s="1193"/>
      <c r="K10" s="1193"/>
      <c r="L10" s="1193"/>
      <c r="M10" s="536" t="str">
        <f>IF(AND(ISBLANK(E10),OR(NOT(ISBLANK(E8)),NOT(ISBLANK(E9)),NOT(ISBLANK(E11)),NOT(ISBLANK(I12)),NOT(ISBLANK(E7)))),"This information is required.","")</f>
        <v/>
      </c>
      <c r="N10" s="537"/>
      <c r="O10" s="537"/>
      <c r="P10" s="537"/>
      <c r="Q10" s="258"/>
      <c r="R10" s="259"/>
    </row>
    <row r="11" spans="1:22" ht="24" customHeight="1" x14ac:dyDescent="0.2">
      <c r="A11" s="1186" t="s">
        <v>1529</v>
      </c>
      <c r="B11" s="1187"/>
      <c r="C11" s="1187"/>
      <c r="D11" s="1188"/>
      <c r="E11" s="1194"/>
      <c r="F11" s="1195"/>
      <c r="G11" s="260"/>
      <c r="H11" s="261"/>
      <c r="I11" s="262"/>
      <c r="J11" s="259"/>
      <c r="K11" s="259"/>
      <c r="L11" s="259"/>
      <c r="M11" s="537" t="str">
        <f>IF(AND(ISBLANK(E11),OR(NOT(ISBLANK(E8)),NOT(ISBLANK(E9)),NOT(ISBLANK(E10)),NOT(ISBLANK(I12)),NOT(ISBLANK(E7)))),"This information is required.","")</f>
        <v/>
      </c>
      <c r="N11" s="537"/>
      <c r="O11" s="537"/>
      <c r="P11" s="537"/>
      <c r="Q11" s="258"/>
      <c r="R11" s="4"/>
      <c r="S11" s="1">
        <f>IF(ISBLANK(E11),0,1)</f>
        <v>0</v>
      </c>
    </row>
    <row r="12" spans="1:22" ht="24" customHeight="1" thickBot="1" x14ac:dyDescent="0.25">
      <c r="A12" s="1196" t="s">
        <v>1530</v>
      </c>
      <c r="B12" s="1197"/>
      <c r="C12" s="1197"/>
      <c r="D12" s="1197"/>
      <c r="E12" s="1198"/>
      <c r="F12" s="1198"/>
      <c r="G12" s="1198"/>
      <c r="H12" s="1198"/>
      <c r="I12" s="1199"/>
      <c r="J12" s="1200"/>
      <c r="K12" s="1201" t="s">
        <v>1531</v>
      </c>
      <c r="L12" s="1202"/>
      <c r="M12" s="1203" t="str">
        <f>IF(AND(ISBLANK(I12),OR(NOT(ISBLANK(E8)),NOT(ISBLANK(E9)),NOT(ISBLANK(E10)),NOT(ISBLANK(E11)),NOT(ISBLANK(E7)))),"This information is required!","")</f>
        <v/>
      </c>
      <c r="N12" s="1203"/>
      <c r="O12" s="1203"/>
      <c r="P12" s="1203"/>
      <c r="Q12" s="263"/>
      <c r="R12" s="4"/>
    </row>
    <row r="13" spans="1:22" s="262" customFormat="1" ht="27" customHeight="1" x14ac:dyDescent="0.2">
      <c r="A13" s="1204" t="s">
        <v>1532</v>
      </c>
      <c r="B13" s="1205"/>
      <c r="C13" s="1205"/>
      <c r="D13" s="1205"/>
      <c r="E13" s="1205"/>
      <c r="F13" s="1205"/>
      <c r="G13" s="1205"/>
      <c r="H13" s="1205"/>
      <c r="I13" s="1205"/>
      <c r="J13" s="1206"/>
      <c r="K13" s="1207" t="s">
        <v>1533</v>
      </c>
      <c r="L13" s="1207"/>
      <c r="M13" s="1207"/>
      <c r="N13" s="1207"/>
      <c r="O13" s="1209" t="s">
        <v>1534</v>
      </c>
      <c r="P13" s="1209"/>
      <c r="Q13" s="1210"/>
      <c r="R13" s="264" t="str">
        <f>IF(AND(ISBLANK(A14),OR(NOT(ISBLANK(I12)),NOT(ISBLANK(E8)),NOT(ISBLANK(E9)),NOT(ISBLANK(E10)),NOT(ISBLANK(E11)),NOT(ISBLANK(E7)))),"General Description is required!","")</f>
        <v/>
      </c>
      <c r="T13" s="1"/>
    </row>
    <row r="14" spans="1:22" s="262" customFormat="1" ht="45" customHeight="1" x14ac:dyDescent="0.2">
      <c r="A14" s="1211"/>
      <c r="B14" s="1212"/>
      <c r="C14" s="1212"/>
      <c r="D14" s="1212"/>
      <c r="E14" s="1212"/>
      <c r="F14" s="1212"/>
      <c r="G14" s="1212"/>
      <c r="H14" s="1212"/>
      <c r="I14" s="1212"/>
      <c r="J14" s="1213"/>
      <c r="K14" s="1208"/>
      <c r="L14" s="1208"/>
      <c r="M14" s="1208"/>
      <c r="N14" s="1208"/>
      <c r="O14" s="265"/>
      <c r="P14" s="266" t="s">
        <v>91</v>
      </c>
      <c r="Q14" s="267" t="s">
        <v>92</v>
      </c>
      <c r="R14" s="264"/>
      <c r="T14" s="1"/>
    </row>
    <row r="15" spans="1:22" ht="24" customHeight="1" x14ac:dyDescent="0.2">
      <c r="A15" s="1214"/>
      <c r="B15" s="1215"/>
      <c r="C15" s="1215"/>
      <c r="D15" s="1215"/>
      <c r="E15" s="1215"/>
      <c r="F15" s="1215"/>
      <c r="G15" s="1215"/>
      <c r="H15" s="1215"/>
      <c r="I15" s="1215"/>
      <c r="J15" s="1216"/>
      <c r="K15" s="1217" t="s">
        <v>1535</v>
      </c>
      <c r="L15" s="1218"/>
      <c r="M15" s="1218"/>
      <c r="N15" s="1218"/>
      <c r="O15" s="1219"/>
      <c r="P15" s="268"/>
      <c r="Q15" s="269"/>
      <c r="R15" s="249" t="str">
        <f>IF(NOT(AND(ISBLANK(E7),ISBLANK(E8),ISBLANK(E9),ISBLANK(E10),ISBLANK(E11),ISBLANK(I12))),IF(COUNTBLANK(P15:Q15)=2,"Please enter response.",IF(COUNTBLANK(P15:Q15)&lt;&gt;1,"Please VERIFY response.","")),"")</f>
        <v/>
      </c>
    </row>
    <row r="16" spans="1:22" s="262" customFormat="1" ht="24" customHeight="1" x14ac:dyDescent="0.2">
      <c r="A16" s="1220" t="s">
        <v>1536</v>
      </c>
      <c r="B16" s="1221"/>
      <c r="C16" s="1221"/>
      <c r="D16" s="1221"/>
      <c r="E16" s="1221"/>
      <c r="F16" s="1221"/>
      <c r="G16" s="1221"/>
      <c r="H16" s="1221"/>
      <c r="I16" s="1221"/>
      <c r="J16" s="1222"/>
      <c r="K16" s="1217" t="s">
        <v>1537</v>
      </c>
      <c r="L16" s="1218"/>
      <c r="M16" s="1218"/>
      <c r="N16" s="1218"/>
      <c r="O16" s="1219"/>
      <c r="P16" s="268"/>
      <c r="Q16" s="269"/>
      <c r="R16" s="249" t="str">
        <f>IF(NOT(AND(ISBLANK(E7),ISBLANK(E8),ISBLANK(E9),ISBLANK(E10),ISBLANK(E11),ISBLANK(I12))),IF(COUNTBLANK(P16:Q16)=2,"Please enter response.",IF(COUNTBLANK(P16:Q16)&lt;&gt;1,"Please VERIFY response.","")),"")</f>
        <v/>
      </c>
      <c r="T16" s="1"/>
    </row>
    <row r="17" spans="1:20" s="262" customFormat="1" ht="23.45" customHeight="1" x14ac:dyDescent="0.2">
      <c r="A17" s="1223"/>
      <c r="B17" s="1212"/>
      <c r="C17" s="1212"/>
      <c r="D17" s="1212"/>
      <c r="E17" s="1212"/>
      <c r="F17" s="1212"/>
      <c r="G17" s="1212"/>
      <c r="H17" s="1212"/>
      <c r="I17" s="1212"/>
      <c r="J17" s="1213"/>
      <c r="K17" s="1217" t="s">
        <v>1538</v>
      </c>
      <c r="L17" s="1218"/>
      <c r="M17" s="1218"/>
      <c r="N17" s="1218"/>
      <c r="O17" s="1219"/>
      <c r="P17" s="268"/>
      <c r="Q17" s="269"/>
      <c r="R17" s="249" t="str">
        <f>IF(NOT(AND(ISBLANK(E7),ISBLANK(E8),ISBLANK(E9),ISBLANK(E10),ISBLANK(E11),ISBLANK(I12))),IF(COUNTBLANK(P17:Q17)=2,"Please enter response.",IF(COUNTBLANK(P17:Q17)&lt;&gt;1,"Please VERIFY response.","")),"")</f>
        <v/>
      </c>
      <c r="T17" s="1"/>
    </row>
    <row r="18" spans="1:20" s="262" customFormat="1" ht="24" customHeight="1" x14ac:dyDescent="0.2">
      <c r="A18" s="1214"/>
      <c r="B18" s="1215"/>
      <c r="C18" s="1215"/>
      <c r="D18" s="1215"/>
      <c r="E18" s="1215"/>
      <c r="F18" s="1215"/>
      <c r="G18" s="1215"/>
      <c r="H18" s="1215"/>
      <c r="I18" s="1215"/>
      <c r="J18" s="1216"/>
      <c r="K18" s="1217" t="s">
        <v>1539</v>
      </c>
      <c r="L18" s="1218"/>
      <c r="M18" s="1218"/>
      <c r="N18" s="1218"/>
      <c r="O18" s="1219"/>
      <c r="P18" s="268"/>
      <c r="Q18" s="269"/>
      <c r="R18" s="249" t="str">
        <f>IF(NOT(AND(ISBLANK(E7),ISBLANK(E8),ISBLANK(E9),ISBLANK(E10),ISBLANK(E11),ISBLANK(I12))),IF(COUNTBLANK(P18:Q18)=2,"Please enter response.",IF(COUNTBLANK(P18:Q18)&lt;&gt;1,"Please VERIFY response.","")),"")</f>
        <v/>
      </c>
      <c r="T18" s="1"/>
    </row>
    <row r="19" spans="1:20" ht="24" customHeight="1" x14ac:dyDescent="0.2">
      <c r="A19" s="1224" t="s">
        <v>1540</v>
      </c>
      <c r="B19" s="1225"/>
      <c r="C19" s="1225"/>
      <c r="D19" s="1225"/>
      <c r="E19" s="1225"/>
      <c r="F19" s="1225"/>
      <c r="G19" s="1225"/>
      <c r="H19" s="1225"/>
      <c r="I19" s="1225"/>
      <c r="J19" s="1225"/>
      <c r="K19" s="1225"/>
      <c r="L19" s="1225"/>
      <c r="M19" s="1225"/>
      <c r="N19" s="1225"/>
      <c r="O19" s="1225"/>
      <c r="P19" s="1225"/>
      <c r="Q19" s="1226"/>
      <c r="R19" s="270"/>
    </row>
    <row r="20" spans="1:20" ht="24" customHeight="1" x14ac:dyDescent="0.2">
      <c r="A20" s="1227" t="s">
        <v>1541</v>
      </c>
      <c r="B20" s="1228"/>
      <c r="C20" s="1228"/>
      <c r="D20" s="1228"/>
      <c r="E20" s="1228" t="s">
        <v>1542</v>
      </c>
      <c r="F20" s="1228"/>
      <c r="G20" s="1228"/>
      <c r="H20" s="1228"/>
      <c r="I20" s="1228" t="s">
        <v>1543</v>
      </c>
      <c r="J20" s="1228"/>
      <c r="K20" s="1228"/>
      <c r="L20" s="1228"/>
      <c r="M20" s="1229" t="s">
        <v>1544</v>
      </c>
      <c r="N20" s="1228"/>
      <c r="O20" s="1228"/>
      <c r="P20" s="1228"/>
      <c r="Q20" s="1230"/>
      <c r="R20" s="271"/>
    </row>
    <row r="21" spans="1:20" s="262" customFormat="1" ht="24" customHeight="1" thickBot="1" x14ac:dyDescent="0.25">
      <c r="A21" s="1231"/>
      <c r="B21" s="1232"/>
      <c r="C21" s="1232"/>
      <c r="D21" s="1232"/>
      <c r="E21" s="1233"/>
      <c r="F21" s="1234"/>
      <c r="G21" s="1234"/>
      <c r="H21" s="1235"/>
      <c r="I21" s="1233"/>
      <c r="J21" s="1234"/>
      <c r="K21" s="1234"/>
      <c r="L21" s="1235"/>
      <c r="M21" s="1236"/>
      <c r="N21" s="1236"/>
      <c r="O21" s="1236"/>
      <c r="P21" s="1236"/>
      <c r="Q21" s="1237"/>
      <c r="R21" s="270"/>
    </row>
    <row r="22" spans="1:20" ht="24" customHeight="1" x14ac:dyDescent="0.2">
      <c r="A22" s="1238" t="s">
        <v>1545</v>
      </c>
      <c r="B22" s="1239"/>
      <c r="C22" s="1239"/>
      <c r="D22" s="1239"/>
      <c r="E22" s="1239"/>
      <c r="F22" s="1239"/>
      <c r="G22" s="1239"/>
      <c r="H22" s="1239"/>
      <c r="I22" s="1239"/>
      <c r="J22" s="1239"/>
      <c r="K22" s="1239"/>
      <c r="L22" s="1239"/>
      <c r="M22" s="1239"/>
      <c r="N22" s="1239"/>
      <c r="O22" s="1239"/>
      <c r="P22" s="1239"/>
      <c r="Q22" s="1240"/>
      <c r="R22" s="272"/>
    </row>
    <row r="23" spans="1:20" ht="24" customHeight="1" x14ac:dyDescent="0.2">
      <c r="A23" s="1241" t="s">
        <v>1546</v>
      </c>
      <c r="B23" s="1242"/>
      <c r="C23" s="1242"/>
      <c r="D23" s="1242"/>
      <c r="E23" s="1242"/>
      <c r="F23" s="1242"/>
      <c r="G23" s="1242"/>
      <c r="H23" s="1242"/>
      <c r="I23" s="1242"/>
      <c r="J23" s="1242"/>
      <c r="K23" s="1242"/>
      <c r="L23" s="1243"/>
      <c r="M23" s="1244"/>
      <c r="N23" s="1245"/>
      <c r="O23" s="1245"/>
      <c r="P23" s="1245"/>
      <c r="Q23" s="1246"/>
      <c r="R23" s="272"/>
    </row>
    <row r="24" spans="1:20" ht="24" customHeight="1" x14ac:dyDescent="0.2">
      <c r="A24" s="1241" t="s">
        <v>1547</v>
      </c>
      <c r="B24" s="1247"/>
      <c r="C24" s="1247"/>
      <c r="D24" s="1247"/>
      <c r="E24" s="1247"/>
      <c r="F24" s="1247"/>
      <c r="G24" s="1247"/>
      <c r="H24" s="1247"/>
      <c r="I24" s="1247"/>
      <c r="J24" s="1247"/>
      <c r="K24" s="1247"/>
      <c r="L24" s="1247"/>
      <c r="M24" s="1248"/>
      <c r="N24" s="1249"/>
      <c r="O24" s="1249"/>
      <c r="P24" s="1249"/>
      <c r="Q24" s="1250"/>
      <c r="R24" s="272"/>
    </row>
    <row r="25" spans="1:20" ht="24" customHeight="1" x14ac:dyDescent="0.2">
      <c r="A25" s="1241" t="s">
        <v>1548</v>
      </c>
      <c r="B25" s="1247"/>
      <c r="C25" s="1247"/>
      <c r="D25" s="1247"/>
      <c r="E25" s="1247"/>
      <c r="F25" s="1247"/>
      <c r="G25" s="1247"/>
      <c r="H25" s="1247"/>
      <c r="I25" s="1247"/>
      <c r="J25" s="1247"/>
      <c r="K25" s="1247"/>
      <c r="L25" s="1247"/>
      <c r="M25" s="1248"/>
      <c r="N25" s="1249"/>
      <c r="O25" s="1249"/>
      <c r="P25" s="1249"/>
      <c r="Q25" s="1250"/>
      <c r="R25" s="272"/>
    </row>
    <row r="26" spans="1:20" ht="24" customHeight="1" x14ac:dyDescent="0.2">
      <c r="A26" s="1251" t="s">
        <v>1549</v>
      </c>
      <c r="B26" s="1252"/>
      <c r="C26" s="1252"/>
      <c r="D26" s="1252"/>
      <c r="E26" s="1252"/>
      <c r="F26" s="1252"/>
      <c r="G26" s="1252"/>
      <c r="H26" s="1252"/>
      <c r="I26" s="1252"/>
      <c r="J26" s="1252"/>
      <c r="K26" s="1252"/>
      <c r="L26" s="1252"/>
      <c r="M26" s="1252"/>
      <c r="N26" s="1252"/>
      <c r="O26" s="1252"/>
      <c r="P26" s="1252"/>
      <c r="Q26" s="1253"/>
      <c r="R26" s="272"/>
    </row>
    <row r="27" spans="1:20" ht="24" customHeight="1" x14ac:dyDescent="0.2">
      <c r="A27" s="1254"/>
      <c r="B27" s="1255"/>
      <c r="C27" s="1255"/>
      <c r="D27" s="1255"/>
      <c r="E27" s="1255"/>
      <c r="F27" s="1255"/>
      <c r="G27" s="1255"/>
      <c r="H27" s="1255"/>
      <c r="I27" s="1255"/>
      <c r="J27" s="1255"/>
      <c r="K27" s="1255"/>
      <c r="L27" s="1255"/>
      <c r="M27" s="1255"/>
      <c r="N27" s="1255"/>
      <c r="O27" s="1255"/>
      <c r="P27" s="1255"/>
      <c r="Q27" s="1256"/>
      <c r="R27" s="272"/>
    </row>
    <row r="28" spans="1:20" ht="24" customHeight="1" x14ac:dyDescent="0.2">
      <c r="A28" s="1257"/>
      <c r="B28" s="1258"/>
      <c r="C28" s="1258"/>
      <c r="D28" s="1258"/>
      <c r="E28" s="1258"/>
      <c r="F28" s="1258"/>
      <c r="G28" s="1258"/>
      <c r="H28" s="1258"/>
      <c r="I28" s="1258"/>
      <c r="J28" s="1258"/>
      <c r="K28" s="1258"/>
      <c r="L28" s="1258"/>
      <c r="M28" s="1258"/>
      <c r="N28" s="1258"/>
      <c r="O28" s="1258"/>
      <c r="P28" s="1258"/>
      <c r="Q28" s="1259"/>
      <c r="R28" s="272"/>
    </row>
    <row r="29" spans="1:20" s="262" customFormat="1" ht="24" customHeight="1" x14ac:dyDescent="0.2">
      <c r="A29" s="1260" t="s">
        <v>1550</v>
      </c>
      <c r="B29" s="1261"/>
      <c r="C29" s="1261"/>
      <c r="D29" s="1261"/>
      <c r="E29" s="1261"/>
      <c r="F29" s="1261"/>
      <c r="G29" s="1261"/>
      <c r="H29" s="1261"/>
      <c r="I29" s="1261"/>
      <c r="J29" s="1261"/>
      <c r="K29" s="1261"/>
      <c r="L29" s="1261"/>
      <c r="M29" s="1261"/>
      <c r="N29" s="1261"/>
      <c r="O29" s="1261"/>
      <c r="P29" s="1261"/>
      <c r="Q29" s="1262"/>
      <c r="R29" s="272"/>
    </row>
    <row r="30" spans="1:20" s="262" customFormat="1" ht="24" customHeight="1" x14ac:dyDescent="0.2">
      <c r="A30" s="1254"/>
      <c r="B30" s="1263"/>
      <c r="C30" s="1263"/>
      <c r="D30" s="1263"/>
      <c r="E30" s="1263"/>
      <c r="F30" s="1263"/>
      <c r="G30" s="1263"/>
      <c r="H30" s="1263"/>
      <c r="I30" s="1263"/>
      <c r="J30" s="1263"/>
      <c r="K30" s="1263"/>
      <c r="L30" s="1263"/>
      <c r="M30" s="1263"/>
      <c r="N30" s="1263"/>
      <c r="O30" s="1263"/>
      <c r="P30" s="1263"/>
      <c r="Q30" s="1264"/>
      <c r="R30" s="272"/>
    </row>
    <row r="31" spans="1:20" ht="24" customHeight="1" thickBot="1" x14ac:dyDescent="0.25">
      <c r="A31" s="1265"/>
      <c r="B31" s="1266"/>
      <c r="C31" s="1266"/>
      <c r="D31" s="1266"/>
      <c r="E31" s="1266"/>
      <c r="F31" s="1266"/>
      <c r="G31" s="1266"/>
      <c r="H31" s="1266"/>
      <c r="I31" s="1266"/>
      <c r="J31" s="1266"/>
      <c r="K31" s="1266"/>
      <c r="L31" s="1266"/>
      <c r="M31" s="1266"/>
      <c r="N31" s="1266"/>
      <c r="O31" s="1266"/>
      <c r="P31" s="1266"/>
      <c r="Q31" s="1267"/>
      <c r="R31" s="273"/>
    </row>
    <row r="32" spans="1:20" ht="24" customHeight="1" x14ac:dyDescent="0.2">
      <c r="A32" s="1268" t="s">
        <v>1551</v>
      </c>
      <c r="B32" s="1269"/>
      <c r="C32" s="1269"/>
      <c r="D32" s="1269"/>
      <c r="E32" s="1269"/>
      <c r="F32" s="1269"/>
      <c r="G32" s="1269"/>
      <c r="H32" s="1269"/>
      <c r="I32" s="1269"/>
      <c r="J32" s="1269"/>
      <c r="K32" s="1269"/>
      <c r="L32" s="1269"/>
      <c r="M32" s="1269"/>
      <c r="N32" s="1269"/>
      <c r="O32" s="1269"/>
      <c r="P32" s="1269"/>
      <c r="Q32" s="1270"/>
      <c r="R32" s="272"/>
    </row>
    <row r="33" spans="1:18" ht="24" customHeight="1" x14ac:dyDescent="0.2">
      <c r="A33" s="1271" t="s">
        <v>1552</v>
      </c>
      <c r="B33" s="1272"/>
      <c r="C33" s="1272"/>
      <c r="D33" s="1272"/>
      <c r="E33" s="1272"/>
      <c r="F33" s="1272"/>
      <c r="G33" s="1272"/>
      <c r="H33" s="1272"/>
      <c r="I33" s="1272"/>
      <c r="J33" s="1272"/>
      <c r="K33" s="1272"/>
      <c r="L33" s="1273"/>
      <c r="M33" s="1244"/>
      <c r="N33" s="1245"/>
      <c r="O33" s="1245"/>
      <c r="P33" s="1245"/>
      <c r="Q33" s="1246"/>
      <c r="R33" s="273"/>
    </row>
    <row r="34" spans="1:18" ht="24" customHeight="1" x14ac:dyDescent="0.2">
      <c r="A34" s="1241" t="s">
        <v>1553</v>
      </c>
      <c r="B34" s="1242"/>
      <c r="C34" s="1242"/>
      <c r="D34" s="1242"/>
      <c r="E34" s="1242"/>
      <c r="F34" s="1242"/>
      <c r="G34" s="1242"/>
      <c r="H34" s="1242"/>
      <c r="I34" s="1242"/>
      <c r="J34" s="1242"/>
      <c r="K34" s="1242"/>
      <c r="L34" s="1243"/>
      <c r="M34" s="1248"/>
      <c r="N34" s="1249"/>
      <c r="O34" s="1249"/>
      <c r="P34" s="1249"/>
      <c r="Q34" s="1250"/>
      <c r="R34" s="273"/>
    </row>
    <row r="35" spans="1:18" ht="24" customHeight="1" x14ac:dyDescent="0.2">
      <c r="A35" s="1274" t="s">
        <v>1554</v>
      </c>
      <c r="B35" s="1275"/>
      <c r="C35" s="1275"/>
      <c r="D35" s="1275"/>
      <c r="E35" s="1275"/>
      <c r="F35" s="1275"/>
      <c r="G35" s="1275"/>
      <c r="H35" s="1275"/>
      <c r="I35" s="1275"/>
      <c r="J35" s="1275"/>
      <c r="K35" s="1275"/>
      <c r="L35" s="1275"/>
      <c r="M35" s="1275"/>
      <c r="N35" s="1275"/>
      <c r="O35" s="1275"/>
      <c r="P35" s="1275"/>
      <c r="Q35" s="1276"/>
      <c r="R35" s="273"/>
    </row>
    <row r="36" spans="1:18" ht="24" customHeight="1" x14ac:dyDescent="0.2">
      <c r="A36" s="1254"/>
      <c r="B36" s="1255"/>
      <c r="C36" s="1255"/>
      <c r="D36" s="1255"/>
      <c r="E36" s="1255"/>
      <c r="F36" s="1255"/>
      <c r="G36" s="1255"/>
      <c r="H36" s="1255"/>
      <c r="I36" s="1255"/>
      <c r="J36" s="1255"/>
      <c r="K36" s="1255"/>
      <c r="L36" s="1255"/>
      <c r="M36" s="1255"/>
      <c r="N36" s="1255"/>
      <c r="O36" s="1255"/>
      <c r="P36" s="1255"/>
      <c r="Q36" s="1277"/>
      <c r="R36" s="273"/>
    </row>
    <row r="37" spans="1:18" ht="24" customHeight="1" x14ac:dyDescent="0.2">
      <c r="A37" s="1278"/>
      <c r="B37" s="1279"/>
      <c r="C37" s="1279"/>
      <c r="D37" s="1279"/>
      <c r="E37" s="1279"/>
      <c r="F37" s="1279"/>
      <c r="G37" s="1279"/>
      <c r="H37" s="1279"/>
      <c r="I37" s="1279"/>
      <c r="J37" s="1279"/>
      <c r="K37" s="1279"/>
      <c r="L37" s="1279"/>
      <c r="M37" s="1279"/>
      <c r="N37" s="1279"/>
      <c r="O37" s="1279"/>
      <c r="P37" s="1279"/>
      <c r="Q37" s="1280"/>
      <c r="R37" s="273"/>
    </row>
    <row r="38" spans="1:18" ht="29.45" customHeight="1" x14ac:dyDescent="0.2">
      <c r="A38" s="1281" t="s">
        <v>1555</v>
      </c>
      <c r="B38" s="1282"/>
      <c r="C38" s="1282"/>
      <c r="D38" s="1282"/>
      <c r="E38" s="1282"/>
      <c r="F38" s="1282"/>
      <c r="G38" s="1282"/>
      <c r="H38" s="1282"/>
      <c r="I38" s="1282"/>
      <c r="J38" s="1282"/>
      <c r="K38" s="1282"/>
      <c r="L38" s="1282"/>
      <c r="M38" s="1282"/>
      <c r="N38" s="1282"/>
      <c r="O38" s="1282"/>
      <c r="P38" s="1282"/>
      <c r="Q38" s="1283"/>
      <c r="R38" s="273"/>
    </row>
    <row r="39" spans="1:18" ht="24" customHeight="1" x14ac:dyDescent="0.2">
      <c r="A39" s="1254"/>
      <c r="B39" s="1255"/>
      <c r="C39" s="1255"/>
      <c r="D39" s="1255"/>
      <c r="E39" s="1255"/>
      <c r="F39" s="1255"/>
      <c r="G39" s="1255"/>
      <c r="H39" s="1255"/>
      <c r="I39" s="1255"/>
      <c r="J39" s="1255"/>
      <c r="K39" s="1255"/>
      <c r="L39" s="1255"/>
      <c r="M39" s="1255"/>
      <c r="N39" s="1255"/>
      <c r="O39" s="1255"/>
      <c r="P39" s="1255"/>
      <c r="Q39" s="1256"/>
      <c r="R39" s="273"/>
    </row>
    <row r="40" spans="1:18" ht="24" customHeight="1" thickBot="1" x14ac:dyDescent="0.25">
      <c r="A40" s="1284"/>
      <c r="B40" s="1285"/>
      <c r="C40" s="1285"/>
      <c r="D40" s="1285"/>
      <c r="E40" s="1285"/>
      <c r="F40" s="1285"/>
      <c r="G40" s="1285"/>
      <c r="H40" s="1285"/>
      <c r="I40" s="1285"/>
      <c r="J40" s="1285"/>
      <c r="K40" s="1285"/>
      <c r="L40" s="1285"/>
      <c r="M40" s="1285"/>
      <c r="N40" s="1285"/>
      <c r="O40" s="1285"/>
      <c r="P40" s="1285"/>
      <c r="Q40" s="1286"/>
      <c r="R40" s="273"/>
    </row>
    <row r="41" spans="1:18" ht="25.9" customHeight="1" x14ac:dyDescent="0.2">
      <c r="A41" s="1204" t="s">
        <v>1556</v>
      </c>
      <c r="B41" s="1205"/>
      <c r="C41" s="1205"/>
      <c r="D41" s="1205"/>
      <c r="E41" s="1205"/>
      <c r="F41" s="1205"/>
      <c r="G41" s="1205"/>
      <c r="H41" s="1205"/>
      <c r="I41" s="1205"/>
      <c r="J41" s="1205"/>
      <c r="K41" s="1205"/>
      <c r="L41" s="1205"/>
      <c r="M41" s="1205"/>
      <c r="N41" s="1205"/>
      <c r="O41" s="1205"/>
      <c r="P41" s="1205"/>
      <c r="Q41" s="1287"/>
    </row>
    <row r="42" spans="1:18" ht="24" customHeight="1" x14ac:dyDescent="0.2">
      <c r="A42" s="1288"/>
      <c r="B42" s="1255"/>
      <c r="C42" s="1255"/>
      <c r="D42" s="1255"/>
      <c r="E42" s="1255"/>
      <c r="F42" s="1255"/>
      <c r="G42" s="1255"/>
      <c r="H42" s="1255"/>
      <c r="I42" s="1255"/>
      <c r="J42" s="1255"/>
      <c r="K42" s="1255"/>
      <c r="L42" s="1255"/>
      <c r="M42" s="1255"/>
      <c r="N42" s="1255"/>
      <c r="O42" s="1255"/>
      <c r="P42" s="1255"/>
      <c r="Q42" s="1277"/>
    </row>
    <row r="43" spans="1:18" s="275" customFormat="1" ht="24" customHeight="1" thickBot="1" x14ac:dyDescent="0.25">
      <c r="A43" s="1284"/>
      <c r="B43" s="1285"/>
      <c r="C43" s="1285"/>
      <c r="D43" s="1285"/>
      <c r="E43" s="1285"/>
      <c r="F43" s="1285"/>
      <c r="G43" s="1285"/>
      <c r="H43" s="1285"/>
      <c r="I43" s="1285"/>
      <c r="J43" s="1285"/>
      <c r="K43" s="1285"/>
      <c r="L43" s="1285"/>
      <c r="M43" s="1285"/>
      <c r="N43" s="1285"/>
      <c r="O43" s="1285"/>
      <c r="P43" s="1285"/>
      <c r="Q43" s="1286"/>
    </row>
    <row r="44" spans="1:18" s="275" customFormat="1" ht="32.450000000000003" customHeight="1" x14ac:dyDescent="0.2">
      <c r="A44" s="1268" t="s">
        <v>1557</v>
      </c>
      <c r="B44" s="1269"/>
      <c r="C44" s="1269"/>
      <c r="D44" s="1269"/>
      <c r="E44" s="1269"/>
      <c r="F44" s="1269"/>
      <c r="G44" s="1269"/>
      <c r="H44" s="1269"/>
      <c r="I44" s="1269"/>
      <c r="J44" s="1269"/>
      <c r="K44" s="1269"/>
      <c r="L44" s="1269"/>
      <c r="M44" s="1269"/>
      <c r="N44" s="1269"/>
      <c r="O44" s="1269"/>
      <c r="P44" s="1269"/>
      <c r="Q44" s="1270"/>
      <c r="R44" s="276"/>
    </row>
    <row r="45" spans="1:18" s="275" customFormat="1" ht="24" customHeight="1" x14ac:dyDescent="0.2">
      <c r="A45" s="1223"/>
      <c r="B45" s="1212"/>
      <c r="C45" s="1212"/>
      <c r="D45" s="1212"/>
      <c r="E45" s="1212"/>
      <c r="F45" s="1212"/>
      <c r="G45" s="1212"/>
      <c r="H45" s="1212"/>
      <c r="I45" s="1212"/>
      <c r="J45" s="1212"/>
      <c r="K45" s="1212"/>
      <c r="L45" s="1212"/>
      <c r="M45" s="1212"/>
      <c r="N45" s="1212"/>
      <c r="O45" s="1212"/>
      <c r="P45" s="1212"/>
      <c r="Q45" s="1289"/>
      <c r="R45" s="20"/>
    </row>
    <row r="46" spans="1:18" s="275" customFormat="1" ht="24" customHeight="1" thickBot="1" x14ac:dyDescent="0.25">
      <c r="A46" s="1265"/>
      <c r="B46" s="1266"/>
      <c r="C46" s="1266"/>
      <c r="D46" s="1266"/>
      <c r="E46" s="1266"/>
      <c r="F46" s="1266"/>
      <c r="G46" s="1266"/>
      <c r="H46" s="1266"/>
      <c r="I46" s="1266"/>
      <c r="J46" s="1266"/>
      <c r="K46" s="1266"/>
      <c r="L46" s="1266"/>
      <c r="M46" s="1266"/>
      <c r="N46" s="1266"/>
      <c r="O46" s="1266"/>
      <c r="P46" s="1266"/>
      <c r="Q46" s="1267"/>
      <c r="R46" s="20"/>
    </row>
    <row r="47" spans="1:18" s="275" customFormat="1" ht="20.45" customHeight="1" x14ac:dyDescent="0.2">
      <c r="A47" s="358" t="str">
        <f>$A$1</f>
        <v xml:space="preserve"> </v>
      </c>
      <c r="B47" s="262"/>
      <c r="C47" s="262"/>
      <c r="D47" s="262"/>
      <c r="E47" s="262"/>
      <c r="F47" s="262"/>
      <c r="G47" s="262"/>
      <c r="H47" s="262"/>
      <c r="I47" s="262"/>
      <c r="J47" s="262"/>
      <c r="K47" s="262"/>
      <c r="L47" s="262"/>
      <c r="M47" s="262"/>
      <c r="N47" s="262"/>
      <c r="O47" s="262"/>
      <c r="P47" s="1290"/>
      <c r="Q47" s="1290"/>
      <c r="R47" s="278"/>
    </row>
    <row r="48" spans="1:18" s="275" customFormat="1" ht="20.45" customHeight="1" x14ac:dyDescent="0.2">
      <c r="A48" s="1162" t="s">
        <v>696</v>
      </c>
      <c r="B48" s="1163"/>
      <c r="C48" s="1163"/>
      <c r="D48" s="1163"/>
      <c r="E48" s="1163"/>
      <c r="F48" s="1163"/>
      <c r="G48" s="1163"/>
      <c r="H48" s="1163"/>
      <c r="I48" s="1163"/>
      <c r="J48" s="1163"/>
      <c r="K48" s="1163"/>
      <c r="L48" s="1163"/>
      <c r="M48" s="1163"/>
      <c r="N48" s="1291" t="s">
        <v>37572</v>
      </c>
      <c r="O48" s="1291"/>
      <c r="P48" s="1291"/>
      <c r="Q48" s="1292"/>
      <c r="R48" s="255"/>
    </row>
    <row r="49" spans="1:19" s="275" customFormat="1" ht="26.25" customHeight="1" x14ac:dyDescent="0.2">
      <c r="A49" s="1166" t="str">
        <f>IF(ISBLANK(Cap_Expend_Name),"The Capital Expenditure Contact information has NOT been provided.  Click here to go to Capital Expenditure Contact Section to fill in this information now.","")</f>
        <v/>
      </c>
      <c r="B49" s="1167"/>
      <c r="C49" s="1167"/>
      <c r="D49" s="1167"/>
      <c r="E49" s="1167"/>
      <c r="F49" s="1167"/>
      <c r="G49" s="1167"/>
      <c r="H49" s="1167"/>
      <c r="I49" s="1167"/>
      <c r="J49" s="1167"/>
      <c r="K49" s="1167"/>
      <c r="L49" s="1167"/>
      <c r="M49" s="1167"/>
      <c r="N49" s="334" t="s">
        <v>1523</v>
      </c>
      <c r="O49" s="335"/>
      <c r="P49" s="1168"/>
      <c r="Q49" s="1169"/>
      <c r="R49" s="1"/>
    </row>
    <row r="50" spans="1:19" s="275" customFormat="1" ht="26.25" customHeight="1" thickBot="1" x14ac:dyDescent="0.25">
      <c r="A50" s="1170" t="s">
        <v>1200</v>
      </c>
      <c r="B50" s="1171"/>
      <c r="C50" s="1171"/>
      <c r="D50" s="1171"/>
      <c r="E50" s="1172"/>
      <c r="F50" s="1173"/>
      <c r="G50" s="1173"/>
      <c r="H50" s="1173"/>
      <c r="I50" s="1173"/>
      <c r="J50" s="1173"/>
      <c r="K50" s="1173"/>
      <c r="L50" s="1174"/>
      <c r="M50" s="256"/>
      <c r="N50" s="1175" t="s">
        <v>1524</v>
      </c>
      <c r="O50" s="1176"/>
      <c r="P50" s="1176"/>
      <c r="Q50" s="1177"/>
      <c r="R50" s="1"/>
    </row>
    <row r="51" spans="1:19" s="275" customFormat="1" ht="26.25" customHeight="1" x14ac:dyDescent="0.2">
      <c r="A51" s="1178" t="s">
        <v>1525</v>
      </c>
      <c r="B51" s="1179"/>
      <c r="C51" s="1179"/>
      <c r="D51" s="1180"/>
      <c r="E51" s="1192"/>
      <c r="F51" s="1182"/>
      <c r="G51" s="1182"/>
      <c r="H51" s="1182"/>
      <c r="I51" s="1182"/>
      <c r="J51" s="1182"/>
      <c r="K51" s="1182"/>
      <c r="L51" s="1183"/>
      <c r="M51" s="1184" t="str">
        <f>IF(AND(ISBLANK(E51),OR(NOT(ISBLANK(E52)),NOT(ISBLANK(E53)),NOT(ISBLANK(E54)),NOT(ISBLANK(I55)),NOT(ISBLANK(E50)))),"This information is required.","")</f>
        <v/>
      </c>
      <c r="N51" s="1185"/>
      <c r="O51" s="1185"/>
      <c r="P51" s="1185"/>
      <c r="Q51" s="257"/>
      <c r="R51" s="1"/>
    </row>
    <row r="52" spans="1:19" s="275" customFormat="1" ht="26.25" customHeight="1" x14ac:dyDescent="0.2">
      <c r="A52" s="1186" t="s">
        <v>1526</v>
      </c>
      <c r="B52" s="1187"/>
      <c r="C52" s="1187"/>
      <c r="D52" s="1188"/>
      <c r="E52" s="1192"/>
      <c r="F52" s="1182"/>
      <c r="G52" s="1182"/>
      <c r="H52" s="1182"/>
      <c r="I52" s="1182"/>
      <c r="J52" s="1182"/>
      <c r="K52" s="1182"/>
      <c r="L52" s="1183"/>
      <c r="M52" s="1184" t="str">
        <f>IF(AND(ISBLANK(E52),OR(NOT(ISBLANK(E51)),NOT(ISBLANK(E53)),NOT(ISBLANK(E54)),NOT(ISBLANK(I55)),NOT(ISBLANK(E50)))),"This information is required.","")</f>
        <v/>
      </c>
      <c r="N52" s="1185"/>
      <c r="O52" s="1185"/>
      <c r="P52" s="1185"/>
      <c r="Q52" s="257"/>
      <c r="R52" s="1"/>
    </row>
    <row r="53" spans="1:19" s="275" customFormat="1" ht="26.25" customHeight="1" x14ac:dyDescent="0.2">
      <c r="A53" s="1189" t="s">
        <v>1527</v>
      </c>
      <c r="B53" s="1190"/>
      <c r="C53" s="1190"/>
      <c r="D53" s="1191"/>
      <c r="E53" s="1192"/>
      <c r="F53" s="1182"/>
      <c r="G53" s="1193" t="s">
        <v>1528</v>
      </c>
      <c r="H53" s="1193"/>
      <c r="I53" s="1193"/>
      <c r="J53" s="1193"/>
      <c r="K53" s="1193"/>
      <c r="L53" s="1193"/>
      <c r="M53" s="536" t="str">
        <f>IF(AND(ISBLANK(E53),OR(NOT(ISBLANK(E51)),NOT(ISBLANK(E52)),NOT(ISBLANK(E54)),NOT(ISBLANK(I55)),NOT(ISBLANK(E50)))),"This information is required.","")</f>
        <v/>
      </c>
      <c r="N53" s="537"/>
      <c r="O53" s="537"/>
      <c r="P53" s="537"/>
      <c r="Q53" s="258"/>
      <c r="R53" s="259"/>
    </row>
    <row r="54" spans="1:19" s="275" customFormat="1" ht="26.25" customHeight="1" x14ac:dyDescent="0.2">
      <c r="A54" s="1186" t="s">
        <v>1529</v>
      </c>
      <c r="B54" s="1187"/>
      <c r="C54" s="1187"/>
      <c r="D54" s="1188"/>
      <c r="E54" s="1194"/>
      <c r="F54" s="1195"/>
      <c r="G54" s="260"/>
      <c r="H54" s="261"/>
      <c r="I54" s="262"/>
      <c r="J54" s="259"/>
      <c r="K54" s="259"/>
      <c r="L54" s="259"/>
      <c r="M54" s="537" t="str">
        <f>IF(AND(ISBLANK(E54),OR(NOT(ISBLANK(E51)),NOT(ISBLANK(E52)),NOT(ISBLANK(E53)),NOT(ISBLANK(I55)),NOT(ISBLANK(E50)))),"This information is required.","")</f>
        <v/>
      </c>
      <c r="N54" s="537"/>
      <c r="O54" s="537"/>
      <c r="P54" s="537"/>
      <c r="Q54" s="258"/>
      <c r="R54" s="4"/>
      <c r="S54" s="1">
        <f>IF(ISBLANK(E54),0,1)</f>
        <v>0</v>
      </c>
    </row>
    <row r="55" spans="1:19" s="275" customFormat="1" ht="26.25" customHeight="1" thickBot="1" x14ac:dyDescent="0.25">
      <c r="A55" s="1196" t="s">
        <v>1530</v>
      </c>
      <c r="B55" s="1197"/>
      <c r="C55" s="1197"/>
      <c r="D55" s="1197"/>
      <c r="E55" s="1198"/>
      <c r="F55" s="1198"/>
      <c r="G55" s="1198"/>
      <c r="H55" s="1198"/>
      <c r="I55" s="1199"/>
      <c r="J55" s="1200"/>
      <c r="K55" s="1201" t="s">
        <v>1531</v>
      </c>
      <c r="L55" s="1202"/>
      <c r="M55" s="1203" t="str">
        <f>IF(AND(ISBLANK(I55),OR(NOT(ISBLANK(E51)),NOT(ISBLANK(E52)),NOT(ISBLANK(E53)),NOT(ISBLANK(E54)),NOT(ISBLANK(E50)))),"This information is required!","")</f>
        <v/>
      </c>
      <c r="N55" s="1203"/>
      <c r="O55" s="1203"/>
      <c r="P55" s="1203"/>
      <c r="Q55" s="263"/>
      <c r="R55" s="4"/>
    </row>
    <row r="56" spans="1:19" s="275" customFormat="1" ht="27" customHeight="1" x14ac:dyDescent="0.2">
      <c r="A56" s="1204" t="s">
        <v>1532</v>
      </c>
      <c r="B56" s="1205"/>
      <c r="C56" s="1205"/>
      <c r="D56" s="1205"/>
      <c r="E56" s="1205"/>
      <c r="F56" s="1205"/>
      <c r="G56" s="1205"/>
      <c r="H56" s="1205"/>
      <c r="I56" s="1205"/>
      <c r="J56" s="1206"/>
      <c r="K56" s="1207" t="s">
        <v>1533</v>
      </c>
      <c r="L56" s="1207"/>
      <c r="M56" s="1207"/>
      <c r="N56" s="1207"/>
      <c r="O56" s="1209" t="s">
        <v>1534</v>
      </c>
      <c r="P56" s="1209"/>
      <c r="Q56" s="1210"/>
      <c r="R56" s="264" t="str">
        <f>IF(AND(ISBLANK(A57),OR(NOT(ISBLANK(I55)),NOT(ISBLANK(E54)),NOT(ISBLANK(E53)),NOT(ISBLANK(E52)),NOT(ISBLANK(E51)),NOT(ISBLANK(E50)))),"General Description is required!","")</f>
        <v/>
      </c>
    </row>
    <row r="57" spans="1:19" s="275" customFormat="1" ht="45" customHeight="1" x14ac:dyDescent="0.2">
      <c r="A57" s="1223"/>
      <c r="B57" s="1212"/>
      <c r="C57" s="1212"/>
      <c r="D57" s="1212"/>
      <c r="E57" s="1212"/>
      <c r="F57" s="1212"/>
      <c r="G57" s="1212"/>
      <c r="H57" s="1212"/>
      <c r="I57" s="1212"/>
      <c r="J57" s="1213"/>
      <c r="K57" s="1208"/>
      <c r="L57" s="1208"/>
      <c r="M57" s="1208"/>
      <c r="N57" s="1208"/>
      <c r="O57" s="265"/>
      <c r="P57" s="266" t="s">
        <v>91</v>
      </c>
      <c r="Q57" s="267" t="s">
        <v>92</v>
      </c>
      <c r="R57" s="264"/>
    </row>
    <row r="58" spans="1:19" s="275" customFormat="1" ht="26.25" customHeight="1" x14ac:dyDescent="0.2">
      <c r="A58" s="1214"/>
      <c r="B58" s="1215"/>
      <c r="C58" s="1215"/>
      <c r="D58" s="1215"/>
      <c r="E58" s="1215"/>
      <c r="F58" s="1215"/>
      <c r="G58" s="1215"/>
      <c r="H58" s="1215"/>
      <c r="I58" s="1215"/>
      <c r="J58" s="1216"/>
      <c r="K58" s="1217" t="s">
        <v>1535</v>
      </c>
      <c r="L58" s="1218"/>
      <c r="M58" s="1218"/>
      <c r="N58" s="1218"/>
      <c r="O58" s="1219"/>
      <c r="P58" s="268"/>
      <c r="Q58" s="269"/>
      <c r="R58" s="249" t="str">
        <f>IF(NOT(AND(ISBLANK(E50),ISBLANK(E51),ISBLANK(E52),ISBLANK(E53),ISBLANK(E54),ISBLANK(I55))),IF(COUNTBLANK(P58:Q58)=2,"Please enter response.",IF(COUNTBLANK(P58:Q58)&lt;&gt;1,"Please VERIFY response.","")),"")</f>
        <v/>
      </c>
    </row>
    <row r="59" spans="1:19" s="275" customFormat="1" ht="26.25" customHeight="1" x14ac:dyDescent="0.2">
      <c r="A59" s="1220" t="s">
        <v>1536</v>
      </c>
      <c r="B59" s="1221"/>
      <c r="C59" s="1221"/>
      <c r="D59" s="1221"/>
      <c r="E59" s="1221"/>
      <c r="F59" s="1221"/>
      <c r="G59" s="1221"/>
      <c r="H59" s="1221"/>
      <c r="I59" s="1221"/>
      <c r="J59" s="1222"/>
      <c r="K59" s="1217" t="s">
        <v>1537</v>
      </c>
      <c r="L59" s="1218"/>
      <c r="M59" s="1218"/>
      <c r="N59" s="1218"/>
      <c r="O59" s="1219"/>
      <c r="P59" s="268"/>
      <c r="Q59" s="269"/>
      <c r="R59" s="249" t="str">
        <f>IF(NOT(AND(ISBLANK(E50),ISBLANK(E51),ISBLANK(E52),ISBLANK(E53),ISBLANK(E54),ISBLANK(I55))),IF(COUNTBLANK(P59:Q59)=2,"Please enter response.",IF(COUNTBLANK(P59:Q59)&lt;&gt;1,"Please VERIFY response.","")),"")</f>
        <v/>
      </c>
    </row>
    <row r="60" spans="1:19" s="275" customFormat="1" ht="26.25" customHeight="1" x14ac:dyDescent="0.2">
      <c r="A60" s="1223"/>
      <c r="B60" s="1212"/>
      <c r="C60" s="1212"/>
      <c r="D60" s="1212"/>
      <c r="E60" s="1212"/>
      <c r="F60" s="1212"/>
      <c r="G60" s="1212"/>
      <c r="H60" s="1212"/>
      <c r="I60" s="1212"/>
      <c r="J60" s="1213"/>
      <c r="K60" s="1217" t="s">
        <v>1538</v>
      </c>
      <c r="L60" s="1218"/>
      <c r="M60" s="1218"/>
      <c r="N60" s="1218"/>
      <c r="O60" s="1219"/>
      <c r="P60" s="268"/>
      <c r="Q60" s="269"/>
      <c r="R60" s="249" t="str">
        <f>IF(NOT(AND(ISBLANK(E50),ISBLANK(E51),ISBLANK(E52),ISBLANK(E53),ISBLANK(E54),ISBLANK(I55))),IF(COUNTBLANK(P60:Q60)=2,"Please enter response.",IF(COUNTBLANK(P60:Q60)&lt;&gt;1,"Please VERIFY response.","")),"")</f>
        <v/>
      </c>
    </row>
    <row r="61" spans="1:19" s="275" customFormat="1" ht="26.25" customHeight="1" x14ac:dyDescent="0.2">
      <c r="A61" s="1214"/>
      <c r="B61" s="1215"/>
      <c r="C61" s="1215"/>
      <c r="D61" s="1215"/>
      <c r="E61" s="1215"/>
      <c r="F61" s="1215"/>
      <c r="G61" s="1215"/>
      <c r="H61" s="1215"/>
      <c r="I61" s="1215"/>
      <c r="J61" s="1216"/>
      <c r="K61" s="1217" t="s">
        <v>1539</v>
      </c>
      <c r="L61" s="1218"/>
      <c r="M61" s="1218"/>
      <c r="N61" s="1218"/>
      <c r="O61" s="1219"/>
      <c r="P61" s="268"/>
      <c r="Q61" s="269"/>
      <c r="R61" s="249" t="str">
        <f>IF(NOT(AND(ISBLANK(E50),ISBLANK(E51),ISBLANK(E52),ISBLANK(E53),ISBLANK(E54),ISBLANK(I55))),IF(COUNTBLANK(P61:Q61)=2,"Please enter response.",IF(COUNTBLANK(P61:Q61)&lt;&gt;1,"Please VERIFY response.","")),"")</f>
        <v/>
      </c>
    </row>
    <row r="62" spans="1:19" s="275" customFormat="1" ht="26.25" customHeight="1" x14ac:dyDescent="0.2">
      <c r="A62" s="1224" t="s">
        <v>1540</v>
      </c>
      <c r="B62" s="1225"/>
      <c r="C62" s="1225"/>
      <c r="D62" s="1225"/>
      <c r="E62" s="1225"/>
      <c r="F62" s="1225"/>
      <c r="G62" s="1225"/>
      <c r="H62" s="1225"/>
      <c r="I62" s="1225"/>
      <c r="J62" s="1225"/>
      <c r="K62" s="1225"/>
      <c r="L62" s="1225"/>
      <c r="M62" s="1225"/>
      <c r="N62" s="1225"/>
      <c r="O62" s="1225"/>
      <c r="P62" s="1225"/>
      <c r="Q62" s="1226"/>
      <c r="R62" s="270"/>
    </row>
    <row r="63" spans="1:19" s="275" customFormat="1" ht="26.25" customHeight="1" x14ac:dyDescent="0.2">
      <c r="A63" s="1227" t="s">
        <v>1541</v>
      </c>
      <c r="B63" s="1228"/>
      <c r="C63" s="1228"/>
      <c r="D63" s="1228"/>
      <c r="E63" s="1228" t="s">
        <v>1542</v>
      </c>
      <c r="F63" s="1228"/>
      <c r="G63" s="1228"/>
      <c r="H63" s="1228"/>
      <c r="I63" s="1228" t="s">
        <v>1543</v>
      </c>
      <c r="J63" s="1228"/>
      <c r="K63" s="1228"/>
      <c r="L63" s="1228"/>
      <c r="M63" s="1229" t="s">
        <v>1544</v>
      </c>
      <c r="N63" s="1228"/>
      <c r="O63" s="1228"/>
      <c r="P63" s="1228"/>
      <c r="Q63" s="1230"/>
      <c r="R63" s="271"/>
    </row>
    <row r="64" spans="1:19" s="275" customFormat="1" ht="26.25" customHeight="1" thickBot="1" x14ac:dyDescent="0.25">
      <c r="A64" s="1231"/>
      <c r="B64" s="1232"/>
      <c r="C64" s="1232"/>
      <c r="D64" s="1232"/>
      <c r="E64" s="1233"/>
      <c r="F64" s="1234"/>
      <c r="G64" s="1234"/>
      <c r="H64" s="1235"/>
      <c r="I64" s="1233"/>
      <c r="J64" s="1234"/>
      <c r="K64" s="1234"/>
      <c r="L64" s="1235"/>
      <c r="M64" s="1236"/>
      <c r="N64" s="1236"/>
      <c r="O64" s="1236"/>
      <c r="P64" s="1236"/>
      <c r="Q64" s="1237"/>
      <c r="R64" s="270"/>
    </row>
    <row r="65" spans="1:18" s="275" customFormat="1" ht="26.25" customHeight="1" x14ac:dyDescent="0.2">
      <c r="A65" s="1238" t="s">
        <v>1545</v>
      </c>
      <c r="B65" s="1239"/>
      <c r="C65" s="1239"/>
      <c r="D65" s="1239"/>
      <c r="E65" s="1239"/>
      <c r="F65" s="1239"/>
      <c r="G65" s="1239"/>
      <c r="H65" s="1239"/>
      <c r="I65" s="1239"/>
      <c r="J65" s="1239"/>
      <c r="K65" s="1239"/>
      <c r="L65" s="1239"/>
      <c r="M65" s="1239"/>
      <c r="N65" s="1239"/>
      <c r="O65" s="1239"/>
      <c r="P65" s="1239"/>
      <c r="Q65" s="1240"/>
      <c r="R65" s="272"/>
    </row>
    <row r="66" spans="1:18" s="275" customFormat="1" ht="26.25" customHeight="1" x14ac:dyDescent="0.2">
      <c r="A66" s="1241" t="s">
        <v>1546</v>
      </c>
      <c r="B66" s="1242"/>
      <c r="C66" s="1242"/>
      <c r="D66" s="1242"/>
      <c r="E66" s="1242"/>
      <c r="F66" s="1242"/>
      <c r="G66" s="1242"/>
      <c r="H66" s="1242"/>
      <c r="I66" s="1242"/>
      <c r="J66" s="1242"/>
      <c r="K66" s="1242"/>
      <c r="L66" s="1243"/>
      <c r="M66" s="1244"/>
      <c r="N66" s="1245"/>
      <c r="O66" s="1245"/>
      <c r="P66" s="1245"/>
      <c r="Q66" s="1246"/>
      <c r="R66" s="272"/>
    </row>
    <row r="67" spans="1:18" s="275" customFormat="1" ht="26.25" customHeight="1" x14ac:dyDescent="0.2">
      <c r="A67" s="1241" t="s">
        <v>1547</v>
      </c>
      <c r="B67" s="1247"/>
      <c r="C67" s="1247"/>
      <c r="D67" s="1247"/>
      <c r="E67" s="1247"/>
      <c r="F67" s="1247"/>
      <c r="G67" s="1247"/>
      <c r="H67" s="1247"/>
      <c r="I67" s="1247"/>
      <c r="J67" s="1247"/>
      <c r="K67" s="1247"/>
      <c r="L67" s="1247"/>
      <c r="M67" s="1248"/>
      <c r="N67" s="1249"/>
      <c r="O67" s="1249"/>
      <c r="P67" s="1249"/>
      <c r="Q67" s="1250"/>
      <c r="R67" s="272"/>
    </row>
    <row r="68" spans="1:18" s="275" customFormat="1" ht="26.25" customHeight="1" x14ac:dyDescent="0.2">
      <c r="A68" s="1241" t="s">
        <v>1548</v>
      </c>
      <c r="B68" s="1247"/>
      <c r="C68" s="1247"/>
      <c r="D68" s="1247"/>
      <c r="E68" s="1247"/>
      <c r="F68" s="1247"/>
      <c r="G68" s="1247"/>
      <c r="H68" s="1247"/>
      <c r="I68" s="1247"/>
      <c r="J68" s="1247"/>
      <c r="K68" s="1247"/>
      <c r="L68" s="1247"/>
      <c r="M68" s="1248"/>
      <c r="N68" s="1249"/>
      <c r="O68" s="1249"/>
      <c r="P68" s="1249"/>
      <c r="Q68" s="1250"/>
      <c r="R68" s="272"/>
    </row>
    <row r="69" spans="1:18" s="275" customFormat="1" ht="24" customHeight="1" x14ac:dyDescent="0.2">
      <c r="A69" s="1251" t="s">
        <v>1549</v>
      </c>
      <c r="B69" s="1252"/>
      <c r="C69" s="1252"/>
      <c r="D69" s="1252"/>
      <c r="E69" s="1252"/>
      <c r="F69" s="1252"/>
      <c r="G69" s="1252"/>
      <c r="H69" s="1252"/>
      <c r="I69" s="1252"/>
      <c r="J69" s="1252"/>
      <c r="K69" s="1252"/>
      <c r="L69" s="1252"/>
      <c r="M69" s="1252"/>
      <c r="N69" s="1252"/>
      <c r="O69" s="1252"/>
      <c r="P69" s="1252"/>
      <c r="Q69" s="1253"/>
      <c r="R69" s="272"/>
    </row>
    <row r="70" spans="1:18" s="275" customFormat="1" ht="26.25" customHeight="1" x14ac:dyDescent="0.2">
      <c r="A70" s="1254"/>
      <c r="B70" s="1255"/>
      <c r="C70" s="1255"/>
      <c r="D70" s="1255"/>
      <c r="E70" s="1255"/>
      <c r="F70" s="1255"/>
      <c r="G70" s="1255"/>
      <c r="H70" s="1255"/>
      <c r="I70" s="1255"/>
      <c r="J70" s="1255"/>
      <c r="K70" s="1255"/>
      <c r="L70" s="1255"/>
      <c r="M70" s="1255"/>
      <c r="N70" s="1255"/>
      <c r="O70" s="1255"/>
      <c r="P70" s="1255"/>
      <c r="Q70" s="1256"/>
      <c r="R70" s="272"/>
    </row>
    <row r="71" spans="1:18" s="275" customFormat="1" ht="26.25" customHeight="1" x14ac:dyDescent="0.2">
      <c r="A71" s="1257"/>
      <c r="B71" s="1258"/>
      <c r="C71" s="1258"/>
      <c r="D71" s="1258"/>
      <c r="E71" s="1258"/>
      <c r="F71" s="1258"/>
      <c r="G71" s="1258"/>
      <c r="H71" s="1258"/>
      <c r="I71" s="1258"/>
      <c r="J71" s="1258"/>
      <c r="K71" s="1258"/>
      <c r="L71" s="1258"/>
      <c r="M71" s="1258"/>
      <c r="N71" s="1258"/>
      <c r="O71" s="1258"/>
      <c r="P71" s="1258"/>
      <c r="Q71" s="1259"/>
      <c r="R71" s="272"/>
    </row>
    <row r="72" spans="1:18" s="275" customFormat="1" ht="26.25" customHeight="1" x14ac:dyDescent="0.2">
      <c r="A72" s="1260" t="s">
        <v>1550</v>
      </c>
      <c r="B72" s="1261"/>
      <c r="C72" s="1261"/>
      <c r="D72" s="1261"/>
      <c r="E72" s="1261"/>
      <c r="F72" s="1261"/>
      <c r="G72" s="1261"/>
      <c r="H72" s="1261"/>
      <c r="I72" s="1261"/>
      <c r="J72" s="1261"/>
      <c r="K72" s="1261"/>
      <c r="L72" s="1261"/>
      <c r="M72" s="1261"/>
      <c r="N72" s="1261"/>
      <c r="O72" s="1261"/>
      <c r="P72" s="1261"/>
      <c r="Q72" s="1262"/>
      <c r="R72" s="272"/>
    </row>
    <row r="73" spans="1:18" s="275" customFormat="1" ht="26.25" customHeight="1" x14ac:dyDescent="0.2">
      <c r="A73" s="1254"/>
      <c r="B73" s="1263"/>
      <c r="C73" s="1263"/>
      <c r="D73" s="1263"/>
      <c r="E73" s="1263"/>
      <c r="F73" s="1263"/>
      <c r="G73" s="1263"/>
      <c r="H73" s="1263"/>
      <c r="I73" s="1263"/>
      <c r="J73" s="1263"/>
      <c r="K73" s="1263"/>
      <c r="L73" s="1263"/>
      <c r="M73" s="1263"/>
      <c r="N73" s="1263"/>
      <c r="O73" s="1263"/>
      <c r="P73" s="1263"/>
      <c r="Q73" s="1264"/>
      <c r="R73" s="272"/>
    </row>
    <row r="74" spans="1:18" s="275" customFormat="1" ht="26.25" customHeight="1" thickBot="1" x14ac:dyDescent="0.25">
      <c r="A74" s="1265"/>
      <c r="B74" s="1266"/>
      <c r="C74" s="1266"/>
      <c r="D74" s="1266"/>
      <c r="E74" s="1266"/>
      <c r="F74" s="1266"/>
      <c r="G74" s="1266"/>
      <c r="H74" s="1266"/>
      <c r="I74" s="1266"/>
      <c r="J74" s="1266"/>
      <c r="K74" s="1266"/>
      <c r="L74" s="1266"/>
      <c r="M74" s="1266"/>
      <c r="N74" s="1266"/>
      <c r="O74" s="1266"/>
      <c r="P74" s="1266"/>
      <c r="Q74" s="1267"/>
      <c r="R74" s="273"/>
    </row>
    <row r="75" spans="1:18" s="275" customFormat="1" ht="26.25" customHeight="1" x14ac:dyDescent="0.2">
      <c r="A75" s="1268" t="s">
        <v>1551</v>
      </c>
      <c r="B75" s="1269"/>
      <c r="C75" s="1269"/>
      <c r="D75" s="1269"/>
      <c r="E75" s="1269"/>
      <c r="F75" s="1269"/>
      <c r="G75" s="1269"/>
      <c r="H75" s="1269"/>
      <c r="I75" s="1269"/>
      <c r="J75" s="1269"/>
      <c r="K75" s="1269"/>
      <c r="L75" s="1269"/>
      <c r="M75" s="1269"/>
      <c r="N75" s="1269"/>
      <c r="O75" s="1269"/>
      <c r="P75" s="1269"/>
      <c r="Q75" s="1270"/>
      <c r="R75" s="272"/>
    </row>
    <row r="76" spans="1:18" s="275" customFormat="1" ht="26.25" customHeight="1" x14ac:dyDescent="0.2">
      <c r="A76" s="1271" t="s">
        <v>1552</v>
      </c>
      <c r="B76" s="1272"/>
      <c r="C76" s="1272"/>
      <c r="D76" s="1272"/>
      <c r="E76" s="1272"/>
      <c r="F76" s="1272"/>
      <c r="G76" s="1272"/>
      <c r="H76" s="1272"/>
      <c r="I76" s="1272"/>
      <c r="J76" s="1272"/>
      <c r="K76" s="1272"/>
      <c r="L76" s="1273"/>
      <c r="M76" s="1244"/>
      <c r="N76" s="1245"/>
      <c r="O76" s="1245"/>
      <c r="P76" s="1245"/>
      <c r="Q76" s="1246"/>
      <c r="R76" s="273"/>
    </row>
    <row r="77" spans="1:18" s="275" customFormat="1" ht="26.25" customHeight="1" x14ac:dyDescent="0.2">
      <c r="A77" s="1241" t="s">
        <v>1553</v>
      </c>
      <c r="B77" s="1242"/>
      <c r="C77" s="1242"/>
      <c r="D77" s="1242"/>
      <c r="E77" s="1242"/>
      <c r="F77" s="1242"/>
      <c r="G77" s="1242"/>
      <c r="H77" s="1242"/>
      <c r="I77" s="1242"/>
      <c r="J77" s="1242"/>
      <c r="K77" s="1242"/>
      <c r="L77" s="1243"/>
      <c r="M77" s="1248"/>
      <c r="N77" s="1249"/>
      <c r="O77" s="1249"/>
      <c r="P77" s="1249"/>
      <c r="Q77" s="1250"/>
      <c r="R77" s="273"/>
    </row>
    <row r="78" spans="1:18" s="275" customFormat="1" ht="26.25" customHeight="1" x14ac:dyDescent="0.2">
      <c r="A78" s="1274" t="s">
        <v>1554</v>
      </c>
      <c r="B78" s="1275"/>
      <c r="C78" s="1275"/>
      <c r="D78" s="1275"/>
      <c r="E78" s="1275"/>
      <c r="F78" s="1275"/>
      <c r="G78" s="1275"/>
      <c r="H78" s="1275"/>
      <c r="I78" s="1275"/>
      <c r="J78" s="1275"/>
      <c r="K78" s="1275"/>
      <c r="L78" s="1275"/>
      <c r="M78" s="1275"/>
      <c r="N78" s="1275"/>
      <c r="O78" s="1275"/>
      <c r="P78" s="1275"/>
      <c r="Q78" s="1276"/>
      <c r="R78" s="273"/>
    </row>
    <row r="79" spans="1:18" ht="26.25" customHeight="1" x14ac:dyDescent="0.2">
      <c r="A79" s="1254"/>
      <c r="B79" s="1255"/>
      <c r="C79" s="1255"/>
      <c r="D79" s="1255"/>
      <c r="E79" s="1255"/>
      <c r="F79" s="1255"/>
      <c r="G79" s="1255"/>
      <c r="H79" s="1255"/>
      <c r="I79" s="1255"/>
      <c r="J79" s="1255"/>
      <c r="K79" s="1255"/>
      <c r="L79" s="1255"/>
      <c r="M79" s="1255"/>
      <c r="N79" s="1255"/>
      <c r="O79" s="1255"/>
      <c r="P79" s="1255"/>
      <c r="Q79" s="1277"/>
      <c r="R79" s="273"/>
    </row>
    <row r="80" spans="1:18" ht="26.25" customHeight="1" x14ac:dyDescent="0.2">
      <c r="A80" s="1278"/>
      <c r="B80" s="1279"/>
      <c r="C80" s="1279"/>
      <c r="D80" s="1279"/>
      <c r="E80" s="1279"/>
      <c r="F80" s="1279"/>
      <c r="G80" s="1279"/>
      <c r="H80" s="1279"/>
      <c r="I80" s="1279"/>
      <c r="J80" s="1279"/>
      <c r="K80" s="1279"/>
      <c r="L80" s="1279"/>
      <c r="M80" s="1279"/>
      <c r="N80" s="1279"/>
      <c r="O80" s="1279"/>
      <c r="P80" s="1279"/>
      <c r="Q80" s="1280"/>
      <c r="R80" s="273"/>
    </row>
    <row r="81" spans="1:18" ht="26.25" customHeight="1" x14ac:dyDescent="0.2">
      <c r="A81" s="1281" t="s">
        <v>1555</v>
      </c>
      <c r="B81" s="1282"/>
      <c r="C81" s="1282"/>
      <c r="D81" s="1282"/>
      <c r="E81" s="1282"/>
      <c r="F81" s="1282"/>
      <c r="G81" s="1282"/>
      <c r="H81" s="1282"/>
      <c r="I81" s="1282"/>
      <c r="J81" s="1282"/>
      <c r="K81" s="1282"/>
      <c r="L81" s="1282"/>
      <c r="M81" s="1282"/>
      <c r="N81" s="1282"/>
      <c r="O81" s="1282"/>
      <c r="P81" s="1282"/>
      <c r="Q81" s="1283"/>
      <c r="R81" s="273"/>
    </row>
    <row r="82" spans="1:18" ht="26.25" customHeight="1" x14ac:dyDescent="0.2">
      <c r="A82" s="1254"/>
      <c r="B82" s="1255"/>
      <c r="C82" s="1255"/>
      <c r="D82" s="1255"/>
      <c r="E82" s="1255"/>
      <c r="F82" s="1255"/>
      <c r="G82" s="1255"/>
      <c r="H82" s="1255"/>
      <c r="I82" s="1255"/>
      <c r="J82" s="1255"/>
      <c r="K82" s="1255"/>
      <c r="L82" s="1255"/>
      <c r="M82" s="1255"/>
      <c r="N82" s="1255"/>
      <c r="O82" s="1255"/>
      <c r="P82" s="1255"/>
      <c r="Q82" s="1256"/>
      <c r="R82" s="273"/>
    </row>
    <row r="83" spans="1:18" ht="26.25" customHeight="1" thickBot="1" x14ac:dyDescent="0.25">
      <c r="A83" s="1284"/>
      <c r="B83" s="1285"/>
      <c r="C83" s="1285"/>
      <c r="D83" s="1285"/>
      <c r="E83" s="1285"/>
      <c r="F83" s="1285"/>
      <c r="G83" s="1285"/>
      <c r="H83" s="1285"/>
      <c r="I83" s="1285"/>
      <c r="J83" s="1285"/>
      <c r="K83" s="1285"/>
      <c r="L83" s="1285"/>
      <c r="M83" s="1285"/>
      <c r="N83" s="1285"/>
      <c r="O83" s="1285"/>
      <c r="P83" s="1285"/>
      <c r="Q83" s="1286"/>
      <c r="R83" s="273"/>
    </row>
    <row r="84" spans="1:18" ht="26.25" customHeight="1" x14ac:dyDescent="0.2">
      <c r="A84" s="1204" t="s">
        <v>1556</v>
      </c>
      <c r="B84" s="1205"/>
      <c r="C84" s="1205"/>
      <c r="D84" s="1205"/>
      <c r="E84" s="1205"/>
      <c r="F84" s="1205"/>
      <c r="G84" s="1205"/>
      <c r="H84" s="1205"/>
      <c r="I84" s="1205"/>
      <c r="J84" s="1205"/>
      <c r="K84" s="1205"/>
      <c r="L84" s="1205"/>
      <c r="M84" s="1205"/>
      <c r="N84" s="1205"/>
      <c r="O84" s="1205"/>
      <c r="P84" s="1205"/>
      <c r="Q84" s="1287"/>
    </row>
    <row r="85" spans="1:18" ht="26.25" customHeight="1" x14ac:dyDescent="0.2">
      <c r="A85" s="1288"/>
      <c r="B85" s="1255"/>
      <c r="C85" s="1255"/>
      <c r="D85" s="1255"/>
      <c r="E85" s="1255"/>
      <c r="F85" s="1255"/>
      <c r="G85" s="1255"/>
      <c r="H85" s="1255"/>
      <c r="I85" s="1255"/>
      <c r="J85" s="1255"/>
      <c r="K85" s="1255"/>
      <c r="L85" s="1255"/>
      <c r="M85" s="1255"/>
      <c r="N85" s="1255"/>
      <c r="O85" s="1255"/>
      <c r="P85" s="1255"/>
      <c r="Q85" s="1277"/>
    </row>
    <row r="86" spans="1:18" ht="26.25" customHeight="1" thickBot="1" x14ac:dyDescent="0.25">
      <c r="A86" s="1284"/>
      <c r="B86" s="1285"/>
      <c r="C86" s="1285"/>
      <c r="D86" s="1285"/>
      <c r="E86" s="1285"/>
      <c r="F86" s="1285"/>
      <c r="G86" s="1285"/>
      <c r="H86" s="1285"/>
      <c r="I86" s="1285"/>
      <c r="J86" s="1285"/>
      <c r="K86" s="1285"/>
      <c r="L86" s="1285"/>
      <c r="M86" s="1285"/>
      <c r="N86" s="1285"/>
      <c r="O86" s="1285"/>
      <c r="P86" s="1285"/>
      <c r="Q86" s="1286"/>
      <c r="R86" s="275"/>
    </row>
    <row r="87" spans="1:18" ht="26.25" customHeight="1" x14ac:dyDescent="0.2">
      <c r="A87" s="1268" t="s">
        <v>1557</v>
      </c>
      <c r="B87" s="1269"/>
      <c r="C87" s="1269"/>
      <c r="D87" s="1269"/>
      <c r="E87" s="1269"/>
      <c r="F87" s="1269"/>
      <c r="G87" s="1269"/>
      <c r="H87" s="1269"/>
      <c r="I87" s="1269"/>
      <c r="J87" s="1269"/>
      <c r="K87" s="1269"/>
      <c r="L87" s="1269"/>
      <c r="M87" s="1269"/>
      <c r="N87" s="1269"/>
      <c r="O87" s="1269"/>
      <c r="P87" s="1269"/>
      <c r="Q87" s="1270"/>
      <c r="R87" s="276"/>
    </row>
    <row r="88" spans="1:18" ht="26.25" customHeight="1" x14ac:dyDescent="0.2">
      <c r="A88" s="1223"/>
      <c r="B88" s="1212"/>
      <c r="C88" s="1212"/>
      <c r="D88" s="1212"/>
      <c r="E88" s="1212"/>
      <c r="F88" s="1212"/>
      <c r="G88" s="1212"/>
      <c r="H88" s="1212"/>
      <c r="I88" s="1212"/>
      <c r="J88" s="1212"/>
      <c r="K88" s="1212"/>
      <c r="L88" s="1212"/>
      <c r="M88" s="1212"/>
      <c r="N88" s="1212"/>
      <c r="O88" s="1212"/>
      <c r="P88" s="1212"/>
      <c r="Q88" s="1289"/>
      <c r="R88" s="20"/>
    </row>
    <row r="89" spans="1:18" ht="26.25" customHeight="1" thickBot="1" x14ac:dyDescent="0.25">
      <c r="A89" s="1265"/>
      <c r="B89" s="1266"/>
      <c r="C89" s="1266"/>
      <c r="D89" s="1266"/>
      <c r="E89" s="1266"/>
      <c r="F89" s="1266"/>
      <c r="G89" s="1266"/>
      <c r="H89" s="1266"/>
      <c r="I89" s="1266"/>
      <c r="J89" s="1266"/>
      <c r="K89" s="1266"/>
      <c r="L89" s="1266"/>
      <c r="M89" s="1266"/>
      <c r="N89" s="1266"/>
      <c r="O89" s="1266"/>
      <c r="P89" s="1266"/>
      <c r="Q89" s="1267"/>
      <c r="R89" s="20"/>
    </row>
    <row r="90" spans="1:18" ht="26.25" customHeight="1" x14ac:dyDescent="0.2">
      <c r="A90" s="277" t="str">
        <f>$A$1</f>
        <v xml:space="preserve"> </v>
      </c>
      <c r="B90" s="262"/>
      <c r="C90" s="262"/>
      <c r="D90" s="262"/>
      <c r="E90" s="262"/>
      <c r="F90" s="262"/>
      <c r="G90" s="262"/>
      <c r="H90" s="262"/>
      <c r="I90" s="262"/>
      <c r="J90" s="262"/>
      <c r="K90" s="262"/>
      <c r="L90" s="262"/>
      <c r="M90" s="262"/>
      <c r="N90" s="262"/>
      <c r="O90" s="262"/>
      <c r="P90" s="1290"/>
      <c r="Q90" s="1290"/>
      <c r="R90" s="272"/>
    </row>
    <row r="91" spans="1:18" ht="26.25" customHeight="1" x14ac:dyDescent="0.2">
      <c r="A91" s="1162" t="s">
        <v>697</v>
      </c>
      <c r="B91" s="1163"/>
      <c r="C91" s="1163"/>
      <c r="D91" s="1163"/>
      <c r="E91" s="1163"/>
      <c r="F91" s="1163"/>
      <c r="G91" s="1163"/>
      <c r="H91" s="1163"/>
      <c r="I91" s="1163"/>
      <c r="J91" s="1163"/>
      <c r="K91" s="1163"/>
      <c r="L91" s="1163"/>
      <c r="M91" s="1163"/>
      <c r="N91" s="1291" t="s">
        <v>37572</v>
      </c>
      <c r="O91" s="1291"/>
      <c r="P91" s="1291"/>
      <c r="Q91" s="1292"/>
      <c r="R91" s="255"/>
    </row>
    <row r="92" spans="1:18" ht="26.25" customHeight="1" x14ac:dyDescent="0.2">
      <c r="A92" s="1166" t="str">
        <f>IF(ISBLANK(Cap_Expend_Name),"The Capital Expenditure Contact information has NOT been provided.  Click here to go to Capital Expenditure Contact Section to fill in this information now.","")</f>
        <v/>
      </c>
      <c r="B92" s="1167"/>
      <c r="C92" s="1167"/>
      <c r="D92" s="1167"/>
      <c r="E92" s="1167"/>
      <c r="F92" s="1167"/>
      <c r="G92" s="1167"/>
      <c r="H92" s="1167"/>
      <c r="I92" s="1167"/>
      <c r="J92" s="1167"/>
      <c r="K92" s="1167"/>
      <c r="L92" s="1167"/>
      <c r="M92" s="1167"/>
      <c r="N92" s="334" t="s">
        <v>1523</v>
      </c>
      <c r="O92" s="335"/>
      <c r="P92" s="1168"/>
      <c r="Q92" s="1169"/>
    </row>
    <row r="93" spans="1:18" ht="26.25" customHeight="1" thickBot="1" x14ac:dyDescent="0.25">
      <c r="A93" s="1170" t="s">
        <v>1200</v>
      </c>
      <c r="B93" s="1171"/>
      <c r="C93" s="1171"/>
      <c r="D93" s="1171"/>
      <c r="E93" s="1172"/>
      <c r="F93" s="1173"/>
      <c r="G93" s="1173"/>
      <c r="H93" s="1173"/>
      <c r="I93" s="1173"/>
      <c r="J93" s="1173"/>
      <c r="K93" s="1173"/>
      <c r="L93" s="1174"/>
      <c r="M93" s="256"/>
      <c r="N93" s="1175" t="s">
        <v>1524</v>
      </c>
      <c r="O93" s="1176"/>
      <c r="P93" s="1176"/>
      <c r="Q93" s="1177"/>
    </row>
    <row r="94" spans="1:18" ht="26.25" customHeight="1" x14ac:dyDescent="0.2">
      <c r="A94" s="1178" t="s">
        <v>1525</v>
      </c>
      <c r="B94" s="1179"/>
      <c r="C94" s="1179"/>
      <c r="D94" s="1180"/>
      <c r="E94" s="1192"/>
      <c r="F94" s="1182"/>
      <c r="G94" s="1182"/>
      <c r="H94" s="1182"/>
      <c r="I94" s="1182"/>
      <c r="J94" s="1182"/>
      <c r="K94" s="1182"/>
      <c r="L94" s="1183"/>
      <c r="M94" s="1184" t="str">
        <f>IF(AND(ISBLANK(E94),OR(NOT(ISBLANK(E95)),NOT(ISBLANK(E96)),NOT(ISBLANK(E97)),NOT(ISBLANK(I98)),NOT(ISBLANK(E93)))),"This information is required.","")</f>
        <v/>
      </c>
      <c r="N94" s="1185"/>
      <c r="O94" s="1185"/>
      <c r="P94" s="1185"/>
      <c r="Q94" s="257"/>
    </row>
    <row r="95" spans="1:18" ht="26.25" customHeight="1" x14ac:dyDescent="0.2">
      <c r="A95" s="1186" t="s">
        <v>1526</v>
      </c>
      <c r="B95" s="1187"/>
      <c r="C95" s="1187"/>
      <c r="D95" s="1188"/>
      <c r="E95" s="1192"/>
      <c r="F95" s="1182"/>
      <c r="G95" s="1182"/>
      <c r="H95" s="1182"/>
      <c r="I95" s="1182"/>
      <c r="J95" s="1182"/>
      <c r="K95" s="1182"/>
      <c r="L95" s="1183"/>
      <c r="M95" s="1184" t="str">
        <f>IF(AND(ISBLANK(E95),OR(NOT(ISBLANK(E94)),NOT(ISBLANK(E96)),NOT(ISBLANK(E97)),NOT(ISBLANK(I98)),NOT(ISBLANK(E93)))),"This information is required.","")</f>
        <v/>
      </c>
      <c r="N95" s="1185"/>
      <c r="O95" s="1185"/>
      <c r="P95" s="1185"/>
      <c r="Q95" s="257"/>
    </row>
    <row r="96" spans="1:18" ht="26.25" customHeight="1" x14ac:dyDescent="0.2">
      <c r="A96" s="1189" t="s">
        <v>1527</v>
      </c>
      <c r="B96" s="1190"/>
      <c r="C96" s="1190"/>
      <c r="D96" s="1191"/>
      <c r="E96" s="1192"/>
      <c r="F96" s="1182"/>
      <c r="G96" s="1193" t="s">
        <v>1528</v>
      </c>
      <c r="H96" s="1193"/>
      <c r="I96" s="1193"/>
      <c r="J96" s="1193"/>
      <c r="K96" s="1193"/>
      <c r="L96" s="1193"/>
      <c r="M96" s="536" t="str">
        <f>IF(AND(ISBLANK(E96),OR(NOT(ISBLANK(E94)),NOT(ISBLANK(E95)),NOT(ISBLANK(E97)),NOT(ISBLANK(I98)),NOT(ISBLANK(E93)))),"This information is required.","")</f>
        <v/>
      </c>
      <c r="N96" s="537"/>
      <c r="O96" s="537"/>
      <c r="P96" s="537"/>
      <c r="Q96" s="258"/>
      <c r="R96" s="259"/>
    </row>
    <row r="97" spans="1:19" ht="26.25" customHeight="1" x14ac:dyDescent="0.2">
      <c r="A97" s="1186" t="s">
        <v>1529</v>
      </c>
      <c r="B97" s="1187"/>
      <c r="C97" s="1187"/>
      <c r="D97" s="1188"/>
      <c r="E97" s="1194"/>
      <c r="F97" s="1195"/>
      <c r="G97" s="260"/>
      <c r="H97" s="261"/>
      <c r="I97" s="262"/>
      <c r="J97" s="259"/>
      <c r="K97" s="259"/>
      <c r="L97" s="259"/>
      <c r="M97" s="537" t="str">
        <f>IF(AND(ISBLANK(E97),OR(NOT(ISBLANK(E94)),NOT(ISBLANK(E95)),NOT(ISBLANK(E96)),NOT(ISBLANK(I98)),NOT(ISBLANK(E93)))),"This information is required.","")</f>
        <v/>
      </c>
      <c r="N97" s="537"/>
      <c r="O97" s="537"/>
      <c r="P97" s="537"/>
      <c r="Q97" s="258"/>
      <c r="R97" s="4"/>
      <c r="S97" s="1">
        <f>IF(ISBLANK(E97),0,1)</f>
        <v>0</v>
      </c>
    </row>
    <row r="98" spans="1:19" ht="26.25" customHeight="1" thickBot="1" x14ac:dyDescent="0.25">
      <c r="A98" s="1196" t="s">
        <v>1530</v>
      </c>
      <c r="B98" s="1197"/>
      <c r="C98" s="1197"/>
      <c r="D98" s="1197"/>
      <c r="E98" s="1198"/>
      <c r="F98" s="1198"/>
      <c r="G98" s="1198"/>
      <c r="H98" s="1198"/>
      <c r="I98" s="1199"/>
      <c r="J98" s="1200"/>
      <c r="K98" s="1201" t="s">
        <v>1531</v>
      </c>
      <c r="L98" s="1202"/>
      <c r="M98" s="1203" t="str">
        <f>IF(AND(ISBLANK(I98),OR(NOT(ISBLANK(E94)),NOT(ISBLANK(E95)),NOT(ISBLANK(E96)),NOT(ISBLANK(E97)),NOT(ISBLANK(E93)))),"This information is required!","")</f>
        <v/>
      </c>
      <c r="N98" s="1203"/>
      <c r="O98" s="1203"/>
      <c r="P98" s="1203"/>
      <c r="Q98" s="263"/>
      <c r="R98" s="4"/>
    </row>
    <row r="99" spans="1:19" ht="26.25" customHeight="1" x14ac:dyDescent="0.2">
      <c r="A99" s="1204" t="s">
        <v>1532</v>
      </c>
      <c r="B99" s="1205"/>
      <c r="C99" s="1205"/>
      <c r="D99" s="1205"/>
      <c r="E99" s="1205"/>
      <c r="F99" s="1205"/>
      <c r="G99" s="1205"/>
      <c r="H99" s="1205"/>
      <c r="I99" s="1205"/>
      <c r="J99" s="1206"/>
      <c r="K99" s="1207" t="s">
        <v>1533</v>
      </c>
      <c r="L99" s="1207"/>
      <c r="M99" s="1207"/>
      <c r="N99" s="1207"/>
      <c r="O99" s="1209" t="s">
        <v>1534</v>
      </c>
      <c r="P99" s="1209"/>
      <c r="Q99" s="1210"/>
      <c r="R99" s="264" t="str">
        <f>IF(AND(ISBLANK(A100),OR(NOT(ISBLANK(I98)),NOT(ISBLANK(E97)),NOT(ISBLANK(E96)),NOT(ISBLANK(E95)),NOT(ISBLANK(E94)),NOT(ISBLANK(E93)))),"General Description is required!","")</f>
        <v/>
      </c>
    </row>
    <row r="100" spans="1:19" ht="45" customHeight="1" x14ac:dyDescent="0.2">
      <c r="A100" s="1223"/>
      <c r="B100" s="1212"/>
      <c r="C100" s="1212"/>
      <c r="D100" s="1212"/>
      <c r="E100" s="1212"/>
      <c r="F100" s="1212"/>
      <c r="G100" s="1212"/>
      <c r="H100" s="1212"/>
      <c r="I100" s="1212"/>
      <c r="J100" s="1213"/>
      <c r="K100" s="1208"/>
      <c r="L100" s="1208"/>
      <c r="M100" s="1208"/>
      <c r="N100" s="1208"/>
      <c r="O100" s="265"/>
      <c r="P100" s="266" t="s">
        <v>91</v>
      </c>
      <c r="Q100" s="267" t="s">
        <v>92</v>
      </c>
      <c r="R100" s="264"/>
    </row>
    <row r="101" spans="1:19" ht="26.25" customHeight="1" x14ac:dyDescent="0.2">
      <c r="A101" s="1214"/>
      <c r="B101" s="1215"/>
      <c r="C101" s="1215"/>
      <c r="D101" s="1215"/>
      <c r="E101" s="1215"/>
      <c r="F101" s="1215"/>
      <c r="G101" s="1215"/>
      <c r="H101" s="1215"/>
      <c r="I101" s="1215"/>
      <c r="J101" s="1216"/>
      <c r="K101" s="1217" t="s">
        <v>1535</v>
      </c>
      <c r="L101" s="1218"/>
      <c r="M101" s="1218"/>
      <c r="N101" s="1218"/>
      <c r="O101" s="1219"/>
      <c r="P101" s="268"/>
      <c r="Q101" s="269"/>
      <c r="R101" s="249" t="str">
        <f>IF(NOT(AND(ISBLANK(E93),ISBLANK(E94),ISBLANK(E95),ISBLANK(E96),ISBLANK(E97),ISBLANK(I98))),IF(COUNTBLANK(P101:Q101)=2,"Please enter response.",IF(COUNTBLANK(P101:Q101)&lt;&gt;1,"Please VERIFY response.","")),"")</f>
        <v/>
      </c>
    </row>
    <row r="102" spans="1:19" ht="26.25" customHeight="1" x14ac:dyDescent="0.2">
      <c r="A102" s="1220" t="s">
        <v>1536</v>
      </c>
      <c r="B102" s="1221"/>
      <c r="C102" s="1221"/>
      <c r="D102" s="1221"/>
      <c r="E102" s="1221"/>
      <c r="F102" s="1221"/>
      <c r="G102" s="1221"/>
      <c r="H102" s="1221"/>
      <c r="I102" s="1221"/>
      <c r="J102" s="1222"/>
      <c r="K102" s="1217" t="s">
        <v>1537</v>
      </c>
      <c r="L102" s="1218"/>
      <c r="M102" s="1218"/>
      <c r="N102" s="1218"/>
      <c r="O102" s="1219"/>
      <c r="P102" s="268"/>
      <c r="Q102" s="269"/>
      <c r="R102" s="249" t="str">
        <f>IF(NOT(AND(ISBLANK(E93),ISBLANK(E94),ISBLANK(E95),ISBLANK(E96),ISBLANK(E97),ISBLANK(I98))),IF(COUNTBLANK(P102:Q102)=2,"Please enter response.",IF(COUNTBLANK(P102:Q102)&lt;&gt;1,"Please VERIFY response.","")),"")</f>
        <v/>
      </c>
    </row>
    <row r="103" spans="1:19" ht="26.25" customHeight="1" x14ac:dyDescent="0.2">
      <c r="A103" s="1223"/>
      <c r="B103" s="1212"/>
      <c r="C103" s="1212"/>
      <c r="D103" s="1212"/>
      <c r="E103" s="1212"/>
      <c r="F103" s="1212"/>
      <c r="G103" s="1212"/>
      <c r="H103" s="1212"/>
      <c r="I103" s="1212"/>
      <c r="J103" s="1213"/>
      <c r="K103" s="1217" t="s">
        <v>1538</v>
      </c>
      <c r="L103" s="1218"/>
      <c r="M103" s="1218"/>
      <c r="N103" s="1218"/>
      <c r="O103" s="1219"/>
      <c r="P103" s="268"/>
      <c r="Q103" s="269"/>
      <c r="R103" s="249" t="str">
        <f>IF(NOT(AND(ISBLANK(E93),ISBLANK(E94),ISBLANK(E95),ISBLANK(E96),ISBLANK(E97),ISBLANK(I98))),IF(COUNTBLANK(P103:Q103)=2,"Please enter response.",IF(COUNTBLANK(P103:Q103)&lt;&gt;1,"Please VERIFY response.","")),"")</f>
        <v/>
      </c>
    </row>
    <row r="104" spans="1:19" ht="26.25" customHeight="1" x14ac:dyDescent="0.2">
      <c r="A104" s="1214"/>
      <c r="B104" s="1215"/>
      <c r="C104" s="1215"/>
      <c r="D104" s="1215"/>
      <c r="E104" s="1215"/>
      <c r="F104" s="1215"/>
      <c r="G104" s="1215"/>
      <c r="H104" s="1215"/>
      <c r="I104" s="1215"/>
      <c r="J104" s="1216"/>
      <c r="K104" s="1217" t="s">
        <v>1539</v>
      </c>
      <c r="L104" s="1218"/>
      <c r="M104" s="1218"/>
      <c r="N104" s="1218"/>
      <c r="O104" s="1219"/>
      <c r="P104" s="268"/>
      <c r="Q104" s="269"/>
      <c r="R104" s="249" t="str">
        <f>IF(NOT(AND(ISBLANK(E93),ISBLANK(E94),ISBLANK(E95),ISBLANK(E96),ISBLANK(E97),ISBLANK(I98))),IF(COUNTBLANK(P104:Q104)=2,"Please enter response.",IF(COUNTBLANK(P104:Q104)&lt;&gt;1,"Please VERIFY response.","")),"")</f>
        <v/>
      </c>
    </row>
    <row r="105" spans="1:19" ht="26.25" customHeight="1" x14ac:dyDescent="0.2">
      <c r="A105" s="1224" t="s">
        <v>1540</v>
      </c>
      <c r="B105" s="1225"/>
      <c r="C105" s="1225"/>
      <c r="D105" s="1225"/>
      <c r="E105" s="1225"/>
      <c r="F105" s="1225"/>
      <c r="G105" s="1225"/>
      <c r="H105" s="1225"/>
      <c r="I105" s="1225"/>
      <c r="J105" s="1225"/>
      <c r="K105" s="1225"/>
      <c r="L105" s="1225"/>
      <c r="M105" s="1225"/>
      <c r="N105" s="1225"/>
      <c r="O105" s="1225"/>
      <c r="P105" s="1225"/>
      <c r="Q105" s="1226"/>
      <c r="R105" s="270"/>
    </row>
    <row r="106" spans="1:19" ht="26.25" customHeight="1" x14ac:dyDescent="0.2">
      <c r="A106" s="1227" t="s">
        <v>1541</v>
      </c>
      <c r="B106" s="1228"/>
      <c r="C106" s="1228"/>
      <c r="D106" s="1228"/>
      <c r="E106" s="1228" t="s">
        <v>1542</v>
      </c>
      <c r="F106" s="1228"/>
      <c r="G106" s="1228"/>
      <c r="H106" s="1228"/>
      <c r="I106" s="1228" t="s">
        <v>1543</v>
      </c>
      <c r="J106" s="1228"/>
      <c r="K106" s="1228"/>
      <c r="L106" s="1228"/>
      <c r="M106" s="1229" t="s">
        <v>1544</v>
      </c>
      <c r="N106" s="1228"/>
      <c r="O106" s="1228"/>
      <c r="P106" s="1228"/>
      <c r="Q106" s="1230"/>
      <c r="R106" s="271"/>
    </row>
    <row r="107" spans="1:19" ht="26.25" customHeight="1" thickBot="1" x14ac:dyDescent="0.25">
      <c r="A107" s="1231"/>
      <c r="B107" s="1232"/>
      <c r="C107" s="1232"/>
      <c r="D107" s="1232"/>
      <c r="E107" s="1233"/>
      <c r="F107" s="1234"/>
      <c r="G107" s="1234"/>
      <c r="H107" s="1235"/>
      <c r="I107" s="1233"/>
      <c r="J107" s="1234"/>
      <c r="K107" s="1234"/>
      <c r="L107" s="1235"/>
      <c r="M107" s="1236"/>
      <c r="N107" s="1236"/>
      <c r="O107" s="1236"/>
      <c r="P107" s="1236"/>
      <c r="Q107" s="1237"/>
      <c r="R107" s="270"/>
    </row>
    <row r="108" spans="1:19" ht="26.25" customHeight="1" x14ac:dyDescent="0.2">
      <c r="A108" s="1238" t="s">
        <v>1545</v>
      </c>
      <c r="B108" s="1239"/>
      <c r="C108" s="1239"/>
      <c r="D108" s="1239"/>
      <c r="E108" s="1239"/>
      <c r="F108" s="1239"/>
      <c r="G108" s="1239"/>
      <c r="H108" s="1239"/>
      <c r="I108" s="1239"/>
      <c r="J108" s="1239"/>
      <c r="K108" s="1239"/>
      <c r="L108" s="1239"/>
      <c r="M108" s="1239"/>
      <c r="N108" s="1239"/>
      <c r="O108" s="1239"/>
      <c r="P108" s="1239"/>
      <c r="Q108" s="1240"/>
      <c r="R108" s="272"/>
    </row>
    <row r="109" spans="1:19" ht="26.25" customHeight="1" x14ac:dyDescent="0.2">
      <c r="A109" s="1241" t="s">
        <v>1546</v>
      </c>
      <c r="B109" s="1242"/>
      <c r="C109" s="1242"/>
      <c r="D109" s="1242"/>
      <c r="E109" s="1242"/>
      <c r="F109" s="1242"/>
      <c r="G109" s="1242"/>
      <c r="H109" s="1242"/>
      <c r="I109" s="1242"/>
      <c r="J109" s="1242"/>
      <c r="K109" s="1242"/>
      <c r="L109" s="1243"/>
      <c r="M109" s="1244"/>
      <c r="N109" s="1245"/>
      <c r="O109" s="1245"/>
      <c r="P109" s="1245"/>
      <c r="Q109" s="1246"/>
      <c r="R109" s="272"/>
    </row>
    <row r="110" spans="1:19" ht="26.25" customHeight="1" x14ac:dyDescent="0.2">
      <c r="A110" s="1241" t="s">
        <v>1547</v>
      </c>
      <c r="B110" s="1247"/>
      <c r="C110" s="1247"/>
      <c r="D110" s="1247"/>
      <c r="E110" s="1247"/>
      <c r="F110" s="1247"/>
      <c r="G110" s="1247"/>
      <c r="H110" s="1247"/>
      <c r="I110" s="1247"/>
      <c r="J110" s="1247"/>
      <c r="K110" s="1247"/>
      <c r="L110" s="1247"/>
      <c r="M110" s="1248"/>
      <c r="N110" s="1249"/>
      <c r="O110" s="1249"/>
      <c r="P110" s="1249"/>
      <c r="Q110" s="1250"/>
      <c r="R110" s="272"/>
    </row>
    <row r="111" spans="1:19" ht="26.25" customHeight="1" x14ac:dyDescent="0.2">
      <c r="A111" s="1241" t="s">
        <v>1548</v>
      </c>
      <c r="B111" s="1247"/>
      <c r="C111" s="1247"/>
      <c r="D111" s="1247"/>
      <c r="E111" s="1247"/>
      <c r="F111" s="1247"/>
      <c r="G111" s="1247"/>
      <c r="H111" s="1247"/>
      <c r="I111" s="1247"/>
      <c r="J111" s="1247"/>
      <c r="K111" s="1247"/>
      <c r="L111" s="1247"/>
      <c r="M111" s="1248"/>
      <c r="N111" s="1249"/>
      <c r="O111" s="1249"/>
      <c r="P111" s="1249"/>
      <c r="Q111" s="1250"/>
      <c r="R111" s="272"/>
    </row>
    <row r="112" spans="1:19" ht="26.25" customHeight="1" x14ac:dyDescent="0.2">
      <c r="A112" s="1251" t="s">
        <v>1549</v>
      </c>
      <c r="B112" s="1252"/>
      <c r="C112" s="1252"/>
      <c r="D112" s="1252"/>
      <c r="E112" s="1252"/>
      <c r="F112" s="1252"/>
      <c r="G112" s="1252"/>
      <c r="H112" s="1252"/>
      <c r="I112" s="1252"/>
      <c r="J112" s="1252"/>
      <c r="K112" s="1252"/>
      <c r="L112" s="1252"/>
      <c r="M112" s="1252"/>
      <c r="N112" s="1252"/>
      <c r="O112" s="1252"/>
      <c r="P112" s="1252"/>
      <c r="Q112" s="1253"/>
      <c r="R112" s="272"/>
    </row>
    <row r="113" spans="1:18" ht="26.25" customHeight="1" x14ac:dyDescent="0.2">
      <c r="A113" s="1254"/>
      <c r="B113" s="1255"/>
      <c r="C113" s="1255"/>
      <c r="D113" s="1255"/>
      <c r="E113" s="1255"/>
      <c r="F113" s="1255"/>
      <c r="G113" s="1255"/>
      <c r="H113" s="1255"/>
      <c r="I113" s="1255"/>
      <c r="J113" s="1255"/>
      <c r="K113" s="1255"/>
      <c r="L113" s="1255"/>
      <c r="M113" s="1255"/>
      <c r="N113" s="1255"/>
      <c r="O113" s="1255"/>
      <c r="P113" s="1255"/>
      <c r="Q113" s="1256"/>
      <c r="R113" s="272"/>
    </row>
    <row r="114" spans="1:18" ht="26.25" customHeight="1" x14ac:dyDescent="0.2">
      <c r="A114" s="1257"/>
      <c r="B114" s="1258"/>
      <c r="C114" s="1258"/>
      <c r="D114" s="1258"/>
      <c r="E114" s="1258"/>
      <c r="F114" s="1258"/>
      <c r="G114" s="1258"/>
      <c r="H114" s="1258"/>
      <c r="I114" s="1258"/>
      <c r="J114" s="1258"/>
      <c r="K114" s="1258"/>
      <c r="L114" s="1258"/>
      <c r="M114" s="1258"/>
      <c r="N114" s="1258"/>
      <c r="O114" s="1258"/>
      <c r="P114" s="1258"/>
      <c r="Q114" s="1259"/>
      <c r="R114" s="272"/>
    </row>
    <row r="115" spans="1:18" ht="26.25" customHeight="1" x14ac:dyDescent="0.2">
      <c r="A115" s="1260" t="s">
        <v>1550</v>
      </c>
      <c r="B115" s="1261"/>
      <c r="C115" s="1261"/>
      <c r="D115" s="1261"/>
      <c r="E115" s="1261"/>
      <c r="F115" s="1261"/>
      <c r="G115" s="1261"/>
      <c r="H115" s="1261"/>
      <c r="I115" s="1261"/>
      <c r="J115" s="1261"/>
      <c r="K115" s="1261"/>
      <c r="L115" s="1261"/>
      <c r="M115" s="1261"/>
      <c r="N115" s="1261"/>
      <c r="O115" s="1261"/>
      <c r="P115" s="1261"/>
      <c r="Q115" s="1262"/>
      <c r="R115" s="272"/>
    </row>
    <row r="116" spans="1:18" ht="26.25" customHeight="1" x14ac:dyDescent="0.2">
      <c r="A116" s="1254"/>
      <c r="B116" s="1263"/>
      <c r="C116" s="1263"/>
      <c r="D116" s="1263"/>
      <c r="E116" s="1263"/>
      <c r="F116" s="1263"/>
      <c r="G116" s="1263"/>
      <c r="H116" s="1263"/>
      <c r="I116" s="1263"/>
      <c r="J116" s="1263"/>
      <c r="K116" s="1263"/>
      <c r="L116" s="1263"/>
      <c r="M116" s="1263"/>
      <c r="N116" s="1263"/>
      <c r="O116" s="1263"/>
      <c r="P116" s="1263"/>
      <c r="Q116" s="1264"/>
      <c r="R116" s="272"/>
    </row>
    <row r="117" spans="1:18" ht="26.25" customHeight="1" thickBot="1" x14ac:dyDescent="0.25">
      <c r="A117" s="1265"/>
      <c r="B117" s="1266"/>
      <c r="C117" s="1266"/>
      <c r="D117" s="1266"/>
      <c r="E117" s="1266"/>
      <c r="F117" s="1266"/>
      <c r="G117" s="1266"/>
      <c r="H117" s="1266"/>
      <c r="I117" s="1266"/>
      <c r="J117" s="1266"/>
      <c r="K117" s="1266"/>
      <c r="L117" s="1266"/>
      <c r="M117" s="1266"/>
      <c r="N117" s="1266"/>
      <c r="O117" s="1266"/>
      <c r="P117" s="1266"/>
      <c r="Q117" s="1267"/>
      <c r="R117" s="273"/>
    </row>
    <row r="118" spans="1:18" ht="26.25" customHeight="1" x14ac:dyDescent="0.2">
      <c r="A118" s="1268" t="s">
        <v>1551</v>
      </c>
      <c r="B118" s="1269"/>
      <c r="C118" s="1269"/>
      <c r="D118" s="1269"/>
      <c r="E118" s="1269"/>
      <c r="F118" s="1269"/>
      <c r="G118" s="1269"/>
      <c r="H118" s="1269"/>
      <c r="I118" s="1269"/>
      <c r="J118" s="1269"/>
      <c r="K118" s="1269"/>
      <c r="L118" s="1269"/>
      <c r="M118" s="1269"/>
      <c r="N118" s="1269"/>
      <c r="O118" s="1269"/>
      <c r="P118" s="1269"/>
      <c r="Q118" s="1270"/>
      <c r="R118" s="272"/>
    </row>
    <row r="119" spans="1:18" ht="26.25" customHeight="1" x14ac:dyDescent="0.2">
      <c r="A119" s="1271" t="s">
        <v>1552</v>
      </c>
      <c r="B119" s="1272"/>
      <c r="C119" s="1272"/>
      <c r="D119" s="1272"/>
      <c r="E119" s="1272"/>
      <c r="F119" s="1272"/>
      <c r="G119" s="1272"/>
      <c r="H119" s="1272"/>
      <c r="I119" s="1272"/>
      <c r="J119" s="1272"/>
      <c r="K119" s="1272"/>
      <c r="L119" s="1273"/>
      <c r="M119" s="1244"/>
      <c r="N119" s="1245"/>
      <c r="O119" s="1245"/>
      <c r="P119" s="1245"/>
      <c r="Q119" s="1246"/>
      <c r="R119" s="273"/>
    </row>
    <row r="120" spans="1:18" ht="26.25" customHeight="1" x14ac:dyDescent="0.2">
      <c r="A120" s="1241" t="s">
        <v>1553</v>
      </c>
      <c r="B120" s="1242"/>
      <c r="C120" s="1242"/>
      <c r="D120" s="1242"/>
      <c r="E120" s="1242"/>
      <c r="F120" s="1242"/>
      <c r="G120" s="1242"/>
      <c r="H120" s="1242"/>
      <c r="I120" s="1242"/>
      <c r="J120" s="1242"/>
      <c r="K120" s="1242"/>
      <c r="L120" s="1243"/>
      <c r="M120" s="1248"/>
      <c r="N120" s="1249"/>
      <c r="O120" s="1249"/>
      <c r="P120" s="1249"/>
      <c r="Q120" s="1250"/>
      <c r="R120" s="273"/>
    </row>
    <row r="121" spans="1:18" ht="26.25" customHeight="1" x14ac:dyDescent="0.2">
      <c r="A121" s="1274" t="s">
        <v>1554</v>
      </c>
      <c r="B121" s="1275"/>
      <c r="C121" s="1275"/>
      <c r="D121" s="1275"/>
      <c r="E121" s="1275"/>
      <c r="F121" s="1275"/>
      <c r="G121" s="1275"/>
      <c r="H121" s="1275"/>
      <c r="I121" s="1275"/>
      <c r="J121" s="1275"/>
      <c r="K121" s="1275"/>
      <c r="L121" s="1275"/>
      <c r="M121" s="1275"/>
      <c r="N121" s="1275"/>
      <c r="O121" s="1275"/>
      <c r="P121" s="1275"/>
      <c r="Q121" s="1276"/>
      <c r="R121" s="273"/>
    </row>
    <row r="122" spans="1:18" ht="26.25" customHeight="1" x14ac:dyDescent="0.2">
      <c r="A122" s="1254"/>
      <c r="B122" s="1255"/>
      <c r="C122" s="1255"/>
      <c r="D122" s="1255"/>
      <c r="E122" s="1255"/>
      <c r="F122" s="1255"/>
      <c r="G122" s="1255"/>
      <c r="H122" s="1255"/>
      <c r="I122" s="1255"/>
      <c r="J122" s="1255"/>
      <c r="K122" s="1255"/>
      <c r="L122" s="1255"/>
      <c r="M122" s="1255"/>
      <c r="N122" s="1255"/>
      <c r="O122" s="1255"/>
      <c r="P122" s="1255"/>
      <c r="Q122" s="1277"/>
      <c r="R122" s="273"/>
    </row>
    <row r="123" spans="1:18" ht="26.25" customHeight="1" x14ac:dyDescent="0.2">
      <c r="A123" s="1278"/>
      <c r="B123" s="1279"/>
      <c r="C123" s="1279"/>
      <c r="D123" s="1279"/>
      <c r="E123" s="1279"/>
      <c r="F123" s="1279"/>
      <c r="G123" s="1279"/>
      <c r="H123" s="1279"/>
      <c r="I123" s="1279"/>
      <c r="J123" s="1279"/>
      <c r="K123" s="1279"/>
      <c r="L123" s="1279"/>
      <c r="M123" s="1279"/>
      <c r="N123" s="1279"/>
      <c r="O123" s="1279"/>
      <c r="P123" s="1279"/>
      <c r="Q123" s="1280"/>
      <c r="R123" s="273"/>
    </row>
    <row r="124" spans="1:18" ht="26.25" customHeight="1" x14ac:dyDescent="0.2">
      <c r="A124" s="1281" t="s">
        <v>1555</v>
      </c>
      <c r="B124" s="1282"/>
      <c r="C124" s="1282"/>
      <c r="D124" s="1282"/>
      <c r="E124" s="1282"/>
      <c r="F124" s="1282"/>
      <c r="G124" s="1282"/>
      <c r="H124" s="1282"/>
      <c r="I124" s="1282"/>
      <c r="J124" s="1282"/>
      <c r="K124" s="1282"/>
      <c r="L124" s="1282"/>
      <c r="M124" s="1282"/>
      <c r="N124" s="1282"/>
      <c r="O124" s="1282"/>
      <c r="P124" s="1282"/>
      <c r="Q124" s="1283"/>
      <c r="R124" s="273"/>
    </row>
    <row r="125" spans="1:18" ht="26.25" customHeight="1" x14ac:dyDescent="0.2">
      <c r="A125" s="1254"/>
      <c r="B125" s="1255"/>
      <c r="C125" s="1255"/>
      <c r="D125" s="1255"/>
      <c r="E125" s="1255"/>
      <c r="F125" s="1255"/>
      <c r="G125" s="1255"/>
      <c r="H125" s="1255"/>
      <c r="I125" s="1255"/>
      <c r="J125" s="1255"/>
      <c r="K125" s="1255"/>
      <c r="L125" s="1255"/>
      <c r="M125" s="1255"/>
      <c r="N125" s="1255"/>
      <c r="O125" s="1255"/>
      <c r="P125" s="1255"/>
      <c r="Q125" s="1256"/>
      <c r="R125" s="273"/>
    </row>
    <row r="126" spans="1:18" ht="26.25" customHeight="1" thickBot="1" x14ac:dyDescent="0.25">
      <c r="A126" s="1284"/>
      <c r="B126" s="1285"/>
      <c r="C126" s="1285"/>
      <c r="D126" s="1285"/>
      <c r="E126" s="1285"/>
      <c r="F126" s="1285"/>
      <c r="G126" s="1285"/>
      <c r="H126" s="1285"/>
      <c r="I126" s="1285"/>
      <c r="J126" s="1285"/>
      <c r="K126" s="1285"/>
      <c r="L126" s="1285"/>
      <c r="M126" s="1285"/>
      <c r="N126" s="1285"/>
      <c r="O126" s="1285"/>
      <c r="P126" s="1285"/>
      <c r="Q126" s="1286"/>
      <c r="R126" s="273"/>
    </row>
    <row r="127" spans="1:18" ht="26.25" customHeight="1" x14ac:dyDescent="0.2">
      <c r="A127" s="1204" t="s">
        <v>1556</v>
      </c>
      <c r="B127" s="1205"/>
      <c r="C127" s="1205"/>
      <c r="D127" s="1205"/>
      <c r="E127" s="1205"/>
      <c r="F127" s="1205"/>
      <c r="G127" s="1205"/>
      <c r="H127" s="1205"/>
      <c r="I127" s="1205"/>
      <c r="J127" s="1205"/>
      <c r="K127" s="1205"/>
      <c r="L127" s="1205"/>
      <c r="M127" s="1205"/>
      <c r="N127" s="1205"/>
      <c r="O127" s="1205"/>
      <c r="P127" s="1205"/>
      <c r="Q127" s="1287"/>
    </row>
    <row r="128" spans="1:18" ht="26.25" customHeight="1" x14ac:dyDescent="0.2">
      <c r="A128" s="1288"/>
      <c r="B128" s="1255"/>
      <c r="C128" s="1255"/>
      <c r="D128" s="1255"/>
      <c r="E128" s="1255"/>
      <c r="F128" s="1255"/>
      <c r="G128" s="1255"/>
      <c r="H128" s="1255"/>
      <c r="I128" s="1255"/>
      <c r="J128" s="1255"/>
      <c r="K128" s="1255"/>
      <c r="L128" s="1255"/>
      <c r="M128" s="1255"/>
      <c r="N128" s="1255"/>
      <c r="O128" s="1255"/>
      <c r="P128" s="1255"/>
      <c r="Q128" s="1277"/>
    </row>
    <row r="129" spans="1:19" ht="26.25" customHeight="1" thickBot="1" x14ac:dyDescent="0.25">
      <c r="A129" s="1284"/>
      <c r="B129" s="1285"/>
      <c r="C129" s="1285"/>
      <c r="D129" s="1285"/>
      <c r="E129" s="1285"/>
      <c r="F129" s="1285"/>
      <c r="G129" s="1285"/>
      <c r="H129" s="1285"/>
      <c r="I129" s="1285"/>
      <c r="J129" s="1285"/>
      <c r="K129" s="1285"/>
      <c r="L129" s="1285"/>
      <c r="M129" s="1285"/>
      <c r="N129" s="1285"/>
      <c r="O129" s="1285"/>
      <c r="P129" s="1285"/>
      <c r="Q129" s="1286"/>
      <c r="R129" s="275"/>
    </row>
    <row r="130" spans="1:19" ht="26.25" customHeight="1" x14ac:dyDescent="0.2">
      <c r="A130" s="1268" t="s">
        <v>1557</v>
      </c>
      <c r="B130" s="1269"/>
      <c r="C130" s="1269"/>
      <c r="D130" s="1269"/>
      <c r="E130" s="1269"/>
      <c r="F130" s="1269"/>
      <c r="G130" s="1269"/>
      <c r="H130" s="1269"/>
      <c r="I130" s="1269"/>
      <c r="J130" s="1269"/>
      <c r="K130" s="1269"/>
      <c r="L130" s="1269"/>
      <c r="M130" s="1269"/>
      <c r="N130" s="1269"/>
      <c r="O130" s="1269"/>
      <c r="P130" s="1269"/>
      <c r="Q130" s="1270"/>
      <c r="R130" s="276"/>
    </row>
    <row r="131" spans="1:19" ht="26.25" customHeight="1" x14ac:dyDescent="0.2">
      <c r="A131" s="1211"/>
      <c r="B131" s="1212"/>
      <c r="C131" s="1212"/>
      <c r="D131" s="1212"/>
      <c r="E131" s="1212"/>
      <c r="F131" s="1212"/>
      <c r="G131" s="1212"/>
      <c r="H131" s="1212"/>
      <c r="I131" s="1212"/>
      <c r="J131" s="1212"/>
      <c r="K131" s="1212"/>
      <c r="L131" s="1212"/>
      <c r="M131" s="1212"/>
      <c r="N131" s="1212"/>
      <c r="O131" s="1212"/>
      <c r="P131" s="1212"/>
      <c r="Q131" s="1289"/>
      <c r="R131" s="20"/>
    </row>
    <row r="132" spans="1:19" ht="26.25" customHeight="1" thickBot="1" x14ac:dyDescent="0.25">
      <c r="A132" s="1265"/>
      <c r="B132" s="1266"/>
      <c r="C132" s="1266"/>
      <c r="D132" s="1266"/>
      <c r="E132" s="1266"/>
      <c r="F132" s="1266"/>
      <c r="G132" s="1266"/>
      <c r="H132" s="1266"/>
      <c r="I132" s="1266"/>
      <c r="J132" s="1266"/>
      <c r="K132" s="1266"/>
      <c r="L132" s="1266"/>
      <c r="M132" s="1266"/>
      <c r="N132" s="1266"/>
      <c r="O132" s="1266"/>
      <c r="P132" s="1266"/>
      <c r="Q132" s="1267"/>
      <c r="R132" s="20"/>
    </row>
    <row r="133" spans="1:19" ht="26.25" customHeight="1" x14ac:dyDescent="0.2">
      <c r="A133" s="336" t="str">
        <f>$A$1</f>
        <v xml:space="preserve"> </v>
      </c>
      <c r="B133" s="274"/>
      <c r="C133" s="274"/>
      <c r="D133" s="274"/>
      <c r="E133" s="274"/>
      <c r="F133" s="274"/>
      <c r="G133" s="274"/>
      <c r="H133" s="274"/>
      <c r="I133" s="274"/>
      <c r="J133" s="274"/>
      <c r="K133" s="274"/>
      <c r="L133" s="274"/>
      <c r="M133" s="274"/>
      <c r="N133" s="274"/>
      <c r="O133" s="274"/>
      <c r="P133" s="274"/>
      <c r="Q133" s="274"/>
      <c r="R133" s="273"/>
    </row>
    <row r="134" spans="1:19" ht="26.25" customHeight="1" x14ac:dyDescent="0.2">
      <c r="A134" s="1162" t="s">
        <v>698</v>
      </c>
      <c r="B134" s="1163"/>
      <c r="C134" s="1163"/>
      <c r="D134" s="1163"/>
      <c r="E134" s="1163"/>
      <c r="F134" s="1163"/>
      <c r="G134" s="1163"/>
      <c r="H134" s="1163"/>
      <c r="I134" s="1163"/>
      <c r="J134" s="1163"/>
      <c r="K134" s="1163"/>
      <c r="L134" s="1163"/>
      <c r="M134" s="1163"/>
      <c r="N134" s="1291" t="s">
        <v>37572</v>
      </c>
      <c r="O134" s="1291"/>
      <c r="P134" s="1291"/>
      <c r="Q134" s="1292"/>
      <c r="R134" s="255"/>
    </row>
    <row r="135" spans="1:19" ht="26.25" customHeight="1" x14ac:dyDescent="0.2">
      <c r="A135" s="1166" t="str">
        <f>IF(ISBLANK(Cap_Expend_Name),"The Capital Expenditure Contact information has NOT been provided.  Click here to go to Capital Expenditure Contact Section to fill in this information now.","")</f>
        <v/>
      </c>
      <c r="B135" s="1167"/>
      <c r="C135" s="1167"/>
      <c r="D135" s="1167"/>
      <c r="E135" s="1167"/>
      <c r="F135" s="1167"/>
      <c r="G135" s="1167"/>
      <c r="H135" s="1167"/>
      <c r="I135" s="1167"/>
      <c r="J135" s="1167"/>
      <c r="K135" s="1167"/>
      <c r="L135" s="1167"/>
      <c r="M135" s="1167"/>
      <c r="N135" s="334" t="s">
        <v>1523</v>
      </c>
      <c r="O135" s="335"/>
      <c r="P135" s="1168"/>
      <c r="Q135" s="1169"/>
    </row>
    <row r="136" spans="1:19" ht="26.25" customHeight="1" thickBot="1" x14ac:dyDescent="0.25">
      <c r="A136" s="1170" t="s">
        <v>1200</v>
      </c>
      <c r="B136" s="1171"/>
      <c r="C136" s="1171"/>
      <c r="D136" s="1171"/>
      <c r="E136" s="1172"/>
      <c r="F136" s="1173"/>
      <c r="G136" s="1173"/>
      <c r="H136" s="1173"/>
      <c r="I136" s="1173"/>
      <c r="J136" s="1173"/>
      <c r="K136" s="1173"/>
      <c r="L136" s="1174"/>
      <c r="M136" s="256"/>
      <c r="N136" s="1175" t="s">
        <v>1524</v>
      </c>
      <c r="O136" s="1176"/>
      <c r="P136" s="1176"/>
      <c r="Q136" s="1177"/>
    </row>
    <row r="137" spans="1:19" ht="26.25" customHeight="1" x14ac:dyDescent="0.2">
      <c r="A137" s="1178" t="s">
        <v>1525</v>
      </c>
      <c r="B137" s="1179"/>
      <c r="C137" s="1179"/>
      <c r="D137" s="1180"/>
      <c r="E137" s="1192"/>
      <c r="F137" s="1182"/>
      <c r="G137" s="1182"/>
      <c r="H137" s="1182"/>
      <c r="I137" s="1182"/>
      <c r="J137" s="1182"/>
      <c r="K137" s="1182"/>
      <c r="L137" s="1183"/>
      <c r="M137" s="1184" t="str">
        <f>IF(AND(ISBLANK(E137),OR(NOT(ISBLANK(E138)),NOT(ISBLANK(E139)),NOT(ISBLANK(E140)),NOT(ISBLANK(I141)),NOT(ISBLANK(E136)))),"This information is required.","")</f>
        <v/>
      </c>
      <c r="N137" s="1185"/>
      <c r="O137" s="1185"/>
      <c r="P137" s="1185"/>
      <c r="Q137" s="257"/>
    </row>
    <row r="138" spans="1:19" ht="26.25" customHeight="1" x14ac:dyDescent="0.2">
      <c r="A138" s="1186" t="s">
        <v>1526</v>
      </c>
      <c r="B138" s="1187"/>
      <c r="C138" s="1187"/>
      <c r="D138" s="1188"/>
      <c r="E138" s="1192"/>
      <c r="F138" s="1182"/>
      <c r="G138" s="1182"/>
      <c r="H138" s="1182"/>
      <c r="I138" s="1182"/>
      <c r="J138" s="1182"/>
      <c r="K138" s="1182"/>
      <c r="L138" s="1183"/>
      <c r="M138" s="1184" t="str">
        <f>IF(AND(ISBLANK(E138),OR(NOT(ISBLANK(E137)),NOT(ISBLANK(E139)),NOT(ISBLANK(E140)),NOT(ISBLANK(I141)),NOT(ISBLANK(E136)))),"This information is required.","")</f>
        <v/>
      </c>
      <c r="N138" s="1185"/>
      <c r="O138" s="1185"/>
      <c r="P138" s="1185"/>
      <c r="Q138" s="257"/>
    </row>
    <row r="139" spans="1:19" ht="26.25" customHeight="1" x14ac:dyDescent="0.2">
      <c r="A139" s="1189" t="s">
        <v>1527</v>
      </c>
      <c r="B139" s="1190"/>
      <c r="C139" s="1190"/>
      <c r="D139" s="1191"/>
      <c r="E139" s="1192"/>
      <c r="F139" s="1182"/>
      <c r="G139" s="1193" t="s">
        <v>1528</v>
      </c>
      <c r="H139" s="1193"/>
      <c r="I139" s="1193"/>
      <c r="J139" s="1193"/>
      <c r="K139" s="1193"/>
      <c r="L139" s="1193"/>
      <c r="M139" s="536" t="str">
        <f>IF(AND(ISBLANK(E139),OR(NOT(ISBLANK(E137)),NOT(ISBLANK(E138)),NOT(ISBLANK(E140)),NOT(ISBLANK(I141)),NOT(ISBLANK(E136)))),"This information is required.","")</f>
        <v/>
      </c>
      <c r="N139" s="537"/>
      <c r="O139" s="537"/>
      <c r="P139" s="537"/>
      <c r="Q139" s="258"/>
      <c r="R139" s="259"/>
    </row>
    <row r="140" spans="1:19" ht="26.25" customHeight="1" x14ac:dyDescent="0.2">
      <c r="A140" s="1186" t="s">
        <v>1529</v>
      </c>
      <c r="B140" s="1187"/>
      <c r="C140" s="1187"/>
      <c r="D140" s="1188"/>
      <c r="E140" s="1194"/>
      <c r="F140" s="1195"/>
      <c r="G140" s="260"/>
      <c r="H140" s="261"/>
      <c r="I140" s="262"/>
      <c r="J140" s="259"/>
      <c r="K140" s="259"/>
      <c r="L140" s="259"/>
      <c r="M140" s="537" t="str">
        <f>IF(AND(ISBLANK(E140),OR(NOT(ISBLANK(E137)),NOT(ISBLANK(E138)),NOT(ISBLANK(E139)),NOT(ISBLANK(I141)),NOT(ISBLANK(E136)))),"This information is required.","")</f>
        <v/>
      </c>
      <c r="N140" s="537"/>
      <c r="O140" s="537"/>
      <c r="P140" s="537"/>
      <c r="Q140" s="258"/>
      <c r="R140" s="4"/>
      <c r="S140" s="1">
        <f>IF(ISBLANK(E140),0,1)</f>
        <v>0</v>
      </c>
    </row>
    <row r="141" spans="1:19" ht="26.25" customHeight="1" thickBot="1" x14ac:dyDescent="0.25">
      <c r="A141" s="1196" t="s">
        <v>1530</v>
      </c>
      <c r="B141" s="1197"/>
      <c r="C141" s="1197"/>
      <c r="D141" s="1197"/>
      <c r="E141" s="1198"/>
      <c r="F141" s="1198"/>
      <c r="G141" s="1198"/>
      <c r="H141" s="1198"/>
      <c r="I141" s="1199"/>
      <c r="J141" s="1200"/>
      <c r="K141" s="1201" t="s">
        <v>1531</v>
      </c>
      <c r="L141" s="1202"/>
      <c r="M141" s="1203" t="str">
        <f>IF(AND(ISBLANK(I141),OR(NOT(ISBLANK(E137)),NOT(ISBLANK(E138)),NOT(ISBLANK(E139)),NOT(ISBLANK(E140)),NOT(ISBLANK(E136)))),"This information is required!","")</f>
        <v/>
      </c>
      <c r="N141" s="1203"/>
      <c r="O141" s="1203"/>
      <c r="P141" s="1203"/>
      <c r="Q141" s="263"/>
      <c r="R141" s="4"/>
    </row>
    <row r="142" spans="1:19" ht="26.25" customHeight="1" x14ac:dyDescent="0.2">
      <c r="A142" s="1204" t="s">
        <v>1532</v>
      </c>
      <c r="B142" s="1205"/>
      <c r="C142" s="1205"/>
      <c r="D142" s="1205"/>
      <c r="E142" s="1205"/>
      <c r="F142" s="1205"/>
      <c r="G142" s="1205"/>
      <c r="H142" s="1205"/>
      <c r="I142" s="1205"/>
      <c r="J142" s="1206"/>
      <c r="K142" s="1207" t="s">
        <v>1533</v>
      </c>
      <c r="L142" s="1207"/>
      <c r="M142" s="1207"/>
      <c r="N142" s="1207"/>
      <c r="O142" s="1209" t="s">
        <v>1534</v>
      </c>
      <c r="P142" s="1209"/>
      <c r="Q142" s="1210"/>
      <c r="R142" s="264" t="str">
        <f>IF(AND(ISBLANK(A143),OR(NOT(ISBLANK(I141)),NOT(ISBLANK(E140)),NOT(ISBLANK(E139)),NOT(ISBLANK(E138)),NOT(ISBLANK(E137)),NOT(ISBLANK(E136)))),"General Description is required!","")</f>
        <v/>
      </c>
    </row>
    <row r="143" spans="1:19" ht="45" customHeight="1" x14ac:dyDescent="0.2">
      <c r="A143" s="1223"/>
      <c r="B143" s="1212"/>
      <c r="C143" s="1212"/>
      <c r="D143" s="1212"/>
      <c r="E143" s="1212"/>
      <c r="F143" s="1212"/>
      <c r="G143" s="1212"/>
      <c r="H143" s="1212"/>
      <c r="I143" s="1212"/>
      <c r="J143" s="1213"/>
      <c r="K143" s="1208"/>
      <c r="L143" s="1208"/>
      <c r="M143" s="1208"/>
      <c r="N143" s="1208"/>
      <c r="O143" s="265"/>
      <c r="P143" s="266" t="s">
        <v>91</v>
      </c>
      <c r="Q143" s="267" t="s">
        <v>92</v>
      </c>
      <c r="R143" s="264"/>
    </row>
    <row r="144" spans="1:19" ht="26.25" customHeight="1" x14ac:dyDescent="0.2">
      <c r="A144" s="1214"/>
      <c r="B144" s="1215"/>
      <c r="C144" s="1215"/>
      <c r="D144" s="1215"/>
      <c r="E144" s="1215"/>
      <c r="F144" s="1215"/>
      <c r="G144" s="1215"/>
      <c r="H144" s="1215"/>
      <c r="I144" s="1215"/>
      <c r="J144" s="1216"/>
      <c r="K144" s="1217" t="s">
        <v>1535</v>
      </c>
      <c r="L144" s="1218"/>
      <c r="M144" s="1218"/>
      <c r="N144" s="1218"/>
      <c r="O144" s="1219"/>
      <c r="P144" s="268"/>
      <c r="Q144" s="269"/>
      <c r="R144" s="249" t="str">
        <f>IF(NOT(AND(ISBLANK(E136),ISBLANK(E137),ISBLANK(E138),ISBLANK(E139),ISBLANK(E140),ISBLANK(I141))),IF(COUNTBLANK(P144:Q144)=2,"Please enter response.",IF(COUNTBLANK(P144:Q144)&lt;&gt;1,"Please VERIFY response.","")),"")</f>
        <v/>
      </c>
    </row>
    <row r="145" spans="1:18" ht="26.25" customHeight="1" x14ac:dyDescent="0.2">
      <c r="A145" s="1220" t="s">
        <v>1536</v>
      </c>
      <c r="B145" s="1221"/>
      <c r="C145" s="1221"/>
      <c r="D145" s="1221"/>
      <c r="E145" s="1221"/>
      <c r="F145" s="1221"/>
      <c r="G145" s="1221"/>
      <c r="H145" s="1221"/>
      <c r="I145" s="1221"/>
      <c r="J145" s="1222"/>
      <c r="K145" s="1217" t="s">
        <v>1537</v>
      </c>
      <c r="L145" s="1218"/>
      <c r="M145" s="1218"/>
      <c r="N145" s="1218"/>
      <c r="O145" s="1219"/>
      <c r="P145" s="268"/>
      <c r="Q145" s="269"/>
      <c r="R145" s="249" t="str">
        <f>IF(NOT(AND(ISBLANK(E136),ISBLANK(E137),ISBLANK(E138),ISBLANK(E139),ISBLANK(E140),ISBLANK(I141))),IF(COUNTBLANK(P145:Q145)=2,"Please enter response.",IF(COUNTBLANK(P145:Q145)&lt;&gt;1,"Please VERIFY response.","")),"")</f>
        <v/>
      </c>
    </row>
    <row r="146" spans="1:18" ht="26.25" customHeight="1" x14ac:dyDescent="0.2">
      <c r="A146" s="1223"/>
      <c r="B146" s="1212"/>
      <c r="C146" s="1212"/>
      <c r="D146" s="1212"/>
      <c r="E146" s="1212"/>
      <c r="F146" s="1212"/>
      <c r="G146" s="1212"/>
      <c r="H146" s="1212"/>
      <c r="I146" s="1212"/>
      <c r="J146" s="1213"/>
      <c r="K146" s="1217" t="s">
        <v>1538</v>
      </c>
      <c r="L146" s="1218"/>
      <c r="M146" s="1218"/>
      <c r="N146" s="1218"/>
      <c r="O146" s="1219"/>
      <c r="P146" s="268"/>
      <c r="Q146" s="269"/>
      <c r="R146" s="249" t="str">
        <f>IF(NOT(AND(ISBLANK(E136),ISBLANK(E137),ISBLANK(E138),ISBLANK(E139),ISBLANK(E140),ISBLANK(I141))),IF(COUNTBLANK(P146:Q146)=2,"Please enter response.",IF(COUNTBLANK(P146:Q146)&lt;&gt;1,"Please VERIFY response.","")),"")</f>
        <v/>
      </c>
    </row>
    <row r="147" spans="1:18" ht="26.25" customHeight="1" x14ac:dyDescent="0.2">
      <c r="A147" s="1214"/>
      <c r="B147" s="1215"/>
      <c r="C147" s="1215"/>
      <c r="D147" s="1215"/>
      <c r="E147" s="1215"/>
      <c r="F147" s="1215"/>
      <c r="G147" s="1215"/>
      <c r="H147" s="1215"/>
      <c r="I147" s="1215"/>
      <c r="J147" s="1216"/>
      <c r="K147" s="1217" t="s">
        <v>1539</v>
      </c>
      <c r="L147" s="1218"/>
      <c r="M147" s="1218"/>
      <c r="N147" s="1218"/>
      <c r="O147" s="1219"/>
      <c r="P147" s="268"/>
      <c r="Q147" s="269"/>
      <c r="R147" s="249" t="str">
        <f>IF(NOT(AND(ISBLANK(E136),ISBLANK(E137),ISBLANK(E138),ISBLANK(E139),ISBLANK(E140),ISBLANK(I141))),IF(COUNTBLANK(P147:Q147)=2,"Please enter response.",IF(COUNTBLANK(P147:Q147)&lt;&gt;1,"Please VERIFY response.","")),"")</f>
        <v/>
      </c>
    </row>
    <row r="148" spans="1:18" ht="26.25" customHeight="1" x14ac:dyDescent="0.2">
      <c r="A148" s="1224" t="s">
        <v>1540</v>
      </c>
      <c r="B148" s="1225"/>
      <c r="C148" s="1225"/>
      <c r="D148" s="1225"/>
      <c r="E148" s="1225"/>
      <c r="F148" s="1225"/>
      <c r="G148" s="1225"/>
      <c r="H148" s="1225"/>
      <c r="I148" s="1225"/>
      <c r="J148" s="1225"/>
      <c r="K148" s="1225"/>
      <c r="L148" s="1225"/>
      <c r="M148" s="1225"/>
      <c r="N148" s="1225"/>
      <c r="O148" s="1225"/>
      <c r="P148" s="1225"/>
      <c r="Q148" s="1226"/>
      <c r="R148" s="270"/>
    </row>
    <row r="149" spans="1:18" ht="26.25" customHeight="1" x14ac:dyDescent="0.2">
      <c r="A149" s="1227" t="s">
        <v>1541</v>
      </c>
      <c r="B149" s="1228"/>
      <c r="C149" s="1228"/>
      <c r="D149" s="1228"/>
      <c r="E149" s="1228" t="s">
        <v>1542</v>
      </c>
      <c r="F149" s="1228"/>
      <c r="G149" s="1228"/>
      <c r="H149" s="1228"/>
      <c r="I149" s="1228" t="s">
        <v>1543</v>
      </c>
      <c r="J149" s="1228"/>
      <c r="K149" s="1228"/>
      <c r="L149" s="1228"/>
      <c r="M149" s="1229" t="s">
        <v>1544</v>
      </c>
      <c r="N149" s="1228"/>
      <c r="O149" s="1228"/>
      <c r="P149" s="1228"/>
      <c r="Q149" s="1230"/>
      <c r="R149" s="271"/>
    </row>
    <row r="150" spans="1:18" ht="26.25" customHeight="1" thickBot="1" x14ac:dyDescent="0.25">
      <c r="A150" s="1231"/>
      <c r="B150" s="1232"/>
      <c r="C150" s="1232"/>
      <c r="D150" s="1232"/>
      <c r="E150" s="1233"/>
      <c r="F150" s="1234"/>
      <c r="G150" s="1234"/>
      <c r="H150" s="1235"/>
      <c r="I150" s="1233"/>
      <c r="J150" s="1234"/>
      <c r="K150" s="1234"/>
      <c r="L150" s="1235"/>
      <c r="M150" s="1236"/>
      <c r="N150" s="1236"/>
      <c r="O150" s="1236"/>
      <c r="P150" s="1236"/>
      <c r="Q150" s="1237"/>
      <c r="R150" s="270"/>
    </row>
    <row r="151" spans="1:18" ht="26.25" customHeight="1" x14ac:dyDescent="0.2">
      <c r="A151" s="1238" t="s">
        <v>1545</v>
      </c>
      <c r="B151" s="1239"/>
      <c r="C151" s="1239"/>
      <c r="D151" s="1239"/>
      <c r="E151" s="1239"/>
      <c r="F151" s="1239"/>
      <c r="G151" s="1239"/>
      <c r="H151" s="1239"/>
      <c r="I151" s="1239"/>
      <c r="J151" s="1239"/>
      <c r="K151" s="1239"/>
      <c r="L151" s="1239"/>
      <c r="M151" s="1239"/>
      <c r="N151" s="1239"/>
      <c r="O151" s="1239"/>
      <c r="P151" s="1239"/>
      <c r="Q151" s="1240"/>
      <c r="R151" s="272"/>
    </row>
    <row r="152" spans="1:18" ht="26.25" customHeight="1" x14ac:dyDescent="0.2">
      <c r="A152" s="1241" t="s">
        <v>1546</v>
      </c>
      <c r="B152" s="1242"/>
      <c r="C152" s="1242"/>
      <c r="D152" s="1242"/>
      <c r="E152" s="1242"/>
      <c r="F152" s="1242"/>
      <c r="G152" s="1242"/>
      <c r="H152" s="1242"/>
      <c r="I152" s="1242"/>
      <c r="J152" s="1242"/>
      <c r="K152" s="1242"/>
      <c r="L152" s="1243"/>
      <c r="M152" s="1244"/>
      <c r="N152" s="1245"/>
      <c r="O152" s="1245"/>
      <c r="P152" s="1245"/>
      <c r="Q152" s="1246"/>
      <c r="R152" s="272"/>
    </row>
    <row r="153" spans="1:18" ht="26.25" customHeight="1" x14ac:dyDescent="0.2">
      <c r="A153" s="1241" t="s">
        <v>1547</v>
      </c>
      <c r="B153" s="1247"/>
      <c r="C153" s="1247"/>
      <c r="D153" s="1247"/>
      <c r="E153" s="1247"/>
      <c r="F153" s="1247"/>
      <c r="G153" s="1247"/>
      <c r="H153" s="1247"/>
      <c r="I153" s="1247"/>
      <c r="J153" s="1247"/>
      <c r="K153" s="1247"/>
      <c r="L153" s="1247"/>
      <c r="M153" s="1248"/>
      <c r="N153" s="1249"/>
      <c r="O153" s="1249"/>
      <c r="P153" s="1249"/>
      <c r="Q153" s="1250"/>
      <c r="R153" s="272"/>
    </row>
    <row r="154" spans="1:18" ht="26.25" customHeight="1" x14ac:dyDescent="0.2">
      <c r="A154" s="1241" t="s">
        <v>1548</v>
      </c>
      <c r="B154" s="1247"/>
      <c r="C154" s="1247"/>
      <c r="D154" s="1247"/>
      <c r="E154" s="1247"/>
      <c r="F154" s="1247"/>
      <c r="G154" s="1247"/>
      <c r="H154" s="1247"/>
      <c r="I154" s="1247"/>
      <c r="J154" s="1247"/>
      <c r="K154" s="1247"/>
      <c r="L154" s="1247"/>
      <c r="M154" s="1248"/>
      <c r="N154" s="1249"/>
      <c r="O154" s="1249"/>
      <c r="P154" s="1249"/>
      <c r="Q154" s="1250"/>
      <c r="R154" s="272"/>
    </row>
    <row r="155" spans="1:18" ht="26.25" customHeight="1" x14ac:dyDescent="0.2">
      <c r="A155" s="1251" t="s">
        <v>1549</v>
      </c>
      <c r="B155" s="1252"/>
      <c r="C155" s="1252"/>
      <c r="D155" s="1252"/>
      <c r="E155" s="1252"/>
      <c r="F155" s="1252"/>
      <c r="G155" s="1252"/>
      <c r="H155" s="1252"/>
      <c r="I155" s="1252"/>
      <c r="J155" s="1252"/>
      <c r="K155" s="1252"/>
      <c r="L155" s="1252"/>
      <c r="M155" s="1252"/>
      <c r="N155" s="1252"/>
      <c r="O155" s="1252"/>
      <c r="P155" s="1252"/>
      <c r="Q155" s="1253"/>
      <c r="R155" s="272"/>
    </row>
    <row r="156" spans="1:18" ht="26.25" customHeight="1" x14ac:dyDescent="0.2">
      <c r="A156" s="1254"/>
      <c r="B156" s="1255"/>
      <c r="C156" s="1255"/>
      <c r="D156" s="1255"/>
      <c r="E156" s="1255"/>
      <c r="F156" s="1255"/>
      <c r="G156" s="1255"/>
      <c r="H156" s="1255"/>
      <c r="I156" s="1255"/>
      <c r="J156" s="1255"/>
      <c r="K156" s="1255"/>
      <c r="L156" s="1255"/>
      <c r="M156" s="1255"/>
      <c r="N156" s="1255"/>
      <c r="O156" s="1255"/>
      <c r="P156" s="1255"/>
      <c r="Q156" s="1256"/>
      <c r="R156" s="272"/>
    </row>
    <row r="157" spans="1:18" ht="26.25" customHeight="1" x14ac:dyDescent="0.2">
      <c r="A157" s="1257"/>
      <c r="B157" s="1258"/>
      <c r="C157" s="1258"/>
      <c r="D157" s="1258"/>
      <c r="E157" s="1258"/>
      <c r="F157" s="1258"/>
      <c r="G157" s="1258"/>
      <c r="H157" s="1258"/>
      <c r="I157" s="1258"/>
      <c r="J157" s="1258"/>
      <c r="K157" s="1258"/>
      <c r="L157" s="1258"/>
      <c r="M157" s="1258"/>
      <c r="N157" s="1258"/>
      <c r="O157" s="1258"/>
      <c r="P157" s="1258"/>
      <c r="Q157" s="1259"/>
      <c r="R157" s="272"/>
    </row>
    <row r="158" spans="1:18" ht="26.25" customHeight="1" x14ac:dyDescent="0.2">
      <c r="A158" s="1260" t="s">
        <v>1550</v>
      </c>
      <c r="B158" s="1261"/>
      <c r="C158" s="1261"/>
      <c r="D158" s="1261"/>
      <c r="E158" s="1261"/>
      <c r="F158" s="1261"/>
      <c r="G158" s="1261"/>
      <c r="H158" s="1261"/>
      <c r="I158" s="1261"/>
      <c r="J158" s="1261"/>
      <c r="K158" s="1261"/>
      <c r="L158" s="1261"/>
      <c r="M158" s="1261"/>
      <c r="N158" s="1261"/>
      <c r="O158" s="1261"/>
      <c r="P158" s="1261"/>
      <c r="Q158" s="1262"/>
      <c r="R158" s="272"/>
    </row>
    <row r="159" spans="1:18" ht="26.25" customHeight="1" x14ac:dyDescent="0.2">
      <c r="A159" s="1254"/>
      <c r="B159" s="1263"/>
      <c r="C159" s="1263"/>
      <c r="D159" s="1263"/>
      <c r="E159" s="1263"/>
      <c r="F159" s="1263"/>
      <c r="G159" s="1263"/>
      <c r="H159" s="1263"/>
      <c r="I159" s="1263"/>
      <c r="J159" s="1263"/>
      <c r="K159" s="1263"/>
      <c r="L159" s="1263"/>
      <c r="M159" s="1263"/>
      <c r="N159" s="1263"/>
      <c r="O159" s="1263"/>
      <c r="P159" s="1263"/>
      <c r="Q159" s="1264"/>
      <c r="R159" s="272"/>
    </row>
    <row r="160" spans="1:18" ht="26.25" customHeight="1" thickBot="1" x14ac:dyDescent="0.25">
      <c r="A160" s="1265"/>
      <c r="B160" s="1266"/>
      <c r="C160" s="1266"/>
      <c r="D160" s="1266"/>
      <c r="E160" s="1266"/>
      <c r="F160" s="1266"/>
      <c r="G160" s="1266"/>
      <c r="H160" s="1266"/>
      <c r="I160" s="1266"/>
      <c r="J160" s="1266"/>
      <c r="K160" s="1266"/>
      <c r="L160" s="1266"/>
      <c r="M160" s="1266"/>
      <c r="N160" s="1266"/>
      <c r="O160" s="1266"/>
      <c r="P160" s="1266"/>
      <c r="Q160" s="1267"/>
      <c r="R160" s="273"/>
    </row>
    <row r="161" spans="1:18" ht="26.25" customHeight="1" x14ac:dyDescent="0.2">
      <c r="A161" s="1268" t="s">
        <v>1551</v>
      </c>
      <c r="B161" s="1269"/>
      <c r="C161" s="1269"/>
      <c r="D161" s="1269"/>
      <c r="E161" s="1269"/>
      <c r="F161" s="1269"/>
      <c r="G161" s="1269"/>
      <c r="H161" s="1269"/>
      <c r="I161" s="1269"/>
      <c r="J161" s="1269"/>
      <c r="K161" s="1269"/>
      <c r="L161" s="1269"/>
      <c r="M161" s="1269"/>
      <c r="N161" s="1269"/>
      <c r="O161" s="1269"/>
      <c r="P161" s="1269"/>
      <c r="Q161" s="1270"/>
      <c r="R161" s="272"/>
    </row>
    <row r="162" spans="1:18" ht="26.25" customHeight="1" x14ac:dyDescent="0.2">
      <c r="A162" s="1271" t="s">
        <v>1552</v>
      </c>
      <c r="B162" s="1272"/>
      <c r="C162" s="1272"/>
      <c r="D162" s="1272"/>
      <c r="E162" s="1272"/>
      <c r="F162" s="1272"/>
      <c r="G162" s="1272"/>
      <c r="H162" s="1272"/>
      <c r="I162" s="1272"/>
      <c r="J162" s="1272"/>
      <c r="K162" s="1272"/>
      <c r="L162" s="1273"/>
      <c r="M162" s="1244"/>
      <c r="N162" s="1245"/>
      <c r="O162" s="1245"/>
      <c r="P162" s="1245"/>
      <c r="Q162" s="1246"/>
      <c r="R162" s="273"/>
    </row>
    <row r="163" spans="1:18" ht="26.25" customHeight="1" x14ac:dyDescent="0.2">
      <c r="A163" s="1241" t="s">
        <v>1553</v>
      </c>
      <c r="B163" s="1242"/>
      <c r="C163" s="1242"/>
      <c r="D163" s="1242"/>
      <c r="E163" s="1242"/>
      <c r="F163" s="1242"/>
      <c r="G163" s="1242"/>
      <c r="H163" s="1242"/>
      <c r="I163" s="1242"/>
      <c r="J163" s="1242"/>
      <c r="K163" s="1242"/>
      <c r="L163" s="1243"/>
      <c r="M163" s="1248"/>
      <c r="N163" s="1249"/>
      <c r="O163" s="1249"/>
      <c r="P163" s="1249"/>
      <c r="Q163" s="1250"/>
      <c r="R163" s="273"/>
    </row>
    <row r="164" spans="1:18" ht="26.25" customHeight="1" x14ac:dyDescent="0.2">
      <c r="A164" s="1274" t="s">
        <v>1554</v>
      </c>
      <c r="B164" s="1275"/>
      <c r="C164" s="1275"/>
      <c r="D164" s="1275"/>
      <c r="E164" s="1275"/>
      <c r="F164" s="1275"/>
      <c r="G164" s="1275"/>
      <c r="H164" s="1275"/>
      <c r="I164" s="1275"/>
      <c r="J164" s="1275"/>
      <c r="K164" s="1275"/>
      <c r="L164" s="1275"/>
      <c r="M164" s="1275"/>
      <c r="N164" s="1275"/>
      <c r="O164" s="1275"/>
      <c r="P164" s="1275"/>
      <c r="Q164" s="1276"/>
      <c r="R164" s="273"/>
    </row>
    <row r="165" spans="1:18" ht="26.25" customHeight="1" x14ac:dyDescent="0.2">
      <c r="A165" s="1254"/>
      <c r="B165" s="1255"/>
      <c r="C165" s="1255"/>
      <c r="D165" s="1255"/>
      <c r="E165" s="1255"/>
      <c r="F165" s="1255"/>
      <c r="G165" s="1255"/>
      <c r="H165" s="1255"/>
      <c r="I165" s="1255"/>
      <c r="J165" s="1255"/>
      <c r="K165" s="1255"/>
      <c r="L165" s="1255"/>
      <c r="M165" s="1255"/>
      <c r="N165" s="1255"/>
      <c r="O165" s="1255"/>
      <c r="P165" s="1255"/>
      <c r="Q165" s="1277"/>
      <c r="R165" s="273"/>
    </row>
    <row r="166" spans="1:18" ht="26.25" customHeight="1" x14ac:dyDescent="0.2">
      <c r="A166" s="1278"/>
      <c r="B166" s="1279"/>
      <c r="C166" s="1279"/>
      <c r="D166" s="1279"/>
      <c r="E166" s="1279"/>
      <c r="F166" s="1279"/>
      <c r="G166" s="1279"/>
      <c r="H166" s="1279"/>
      <c r="I166" s="1279"/>
      <c r="J166" s="1279"/>
      <c r="K166" s="1279"/>
      <c r="L166" s="1279"/>
      <c r="M166" s="1279"/>
      <c r="N166" s="1279"/>
      <c r="O166" s="1279"/>
      <c r="P166" s="1279"/>
      <c r="Q166" s="1280"/>
      <c r="R166" s="273"/>
    </row>
    <row r="167" spans="1:18" ht="26.25" customHeight="1" x14ac:dyDescent="0.2">
      <c r="A167" s="1281" t="s">
        <v>1555</v>
      </c>
      <c r="B167" s="1282"/>
      <c r="C167" s="1282"/>
      <c r="D167" s="1282"/>
      <c r="E167" s="1282"/>
      <c r="F167" s="1282"/>
      <c r="G167" s="1282"/>
      <c r="H167" s="1282"/>
      <c r="I167" s="1282"/>
      <c r="J167" s="1282"/>
      <c r="K167" s="1282"/>
      <c r="L167" s="1282"/>
      <c r="M167" s="1282"/>
      <c r="N167" s="1282"/>
      <c r="O167" s="1282"/>
      <c r="P167" s="1282"/>
      <c r="Q167" s="1283"/>
      <c r="R167" s="273"/>
    </row>
    <row r="168" spans="1:18" ht="26.25" customHeight="1" x14ac:dyDescent="0.2">
      <c r="A168" s="1254"/>
      <c r="B168" s="1255"/>
      <c r="C168" s="1255"/>
      <c r="D168" s="1255"/>
      <c r="E168" s="1255"/>
      <c r="F168" s="1255"/>
      <c r="G168" s="1255"/>
      <c r="H168" s="1255"/>
      <c r="I168" s="1255"/>
      <c r="J168" s="1255"/>
      <c r="K168" s="1255"/>
      <c r="L168" s="1255"/>
      <c r="M168" s="1255"/>
      <c r="N168" s="1255"/>
      <c r="O168" s="1255"/>
      <c r="P168" s="1255"/>
      <c r="Q168" s="1256"/>
      <c r="R168" s="273"/>
    </row>
    <row r="169" spans="1:18" ht="26.25" customHeight="1" thickBot="1" x14ac:dyDescent="0.25">
      <c r="A169" s="1284"/>
      <c r="B169" s="1285"/>
      <c r="C169" s="1285"/>
      <c r="D169" s="1285"/>
      <c r="E169" s="1285"/>
      <c r="F169" s="1285"/>
      <c r="G169" s="1285"/>
      <c r="H169" s="1285"/>
      <c r="I169" s="1285"/>
      <c r="J169" s="1285"/>
      <c r="K169" s="1285"/>
      <c r="L169" s="1285"/>
      <c r="M169" s="1285"/>
      <c r="N169" s="1285"/>
      <c r="O169" s="1285"/>
      <c r="P169" s="1285"/>
      <c r="Q169" s="1286"/>
      <c r="R169" s="273"/>
    </row>
    <row r="170" spans="1:18" ht="26.25" customHeight="1" x14ac:dyDescent="0.2">
      <c r="A170" s="1204" t="s">
        <v>1556</v>
      </c>
      <c r="B170" s="1205"/>
      <c r="C170" s="1205"/>
      <c r="D170" s="1205"/>
      <c r="E170" s="1205"/>
      <c r="F170" s="1205"/>
      <c r="G170" s="1205"/>
      <c r="H170" s="1205"/>
      <c r="I170" s="1205"/>
      <c r="J170" s="1205"/>
      <c r="K170" s="1205"/>
      <c r="L170" s="1205"/>
      <c r="M170" s="1205"/>
      <c r="N170" s="1205"/>
      <c r="O170" s="1205"/>
      <c r="P170" s="1205"/>
      <c r="Q170" s="1287"/>
    </row>
    <row r="171" spans="1:18" ht="26.25" customHeight="1" x14ac:dyDescent="0.2">
      <c r="A171" s="1288"/>
      <c r="B171" s="1255"/>
      <c r="C171" s="1255"/>
      <c r="D171" s="1255"/>
      <c r="E171" s="1255"/>
      <c r="F171" s="1255"/>
      <c r="G171" s="1255"/>
      <c r="H171" s="1255"/>
      <c r="I171" s="1255"/>
      <c r="J171" s="1255"/>
      <c r="K171" s="1255"/>
      <c r="L171" s="1255"/>
      <c r="M171" s="1255"/>
      <c r="N171" s="1255"/>
      <c r="O171" s="1255"/>
      <c r="P171" s="1255"/>
      <c r="Q171" s="1277"/>
    </row>
    <row r="172" spans="1:18" ht="26.25" customHeight="1" thickBot="1" x14ac:dyDescent="0.25">
      <c r="A172" s="1284"/>
      <c r="B172" s="1285"/>
      <c r="C172" s="1285"/>
      <c r="D172" s="1285"/>
      <c r="E172" s="1285"/>
      <c r="F172" s="1285"/>
      <c r="G172" s="1285"/>
      <c r="H172" s="1285"/>
      <c r="I172" s="1285"/>
      <c r="J172" s="1285"/>
      <c r="K172" s="1285"/>
      <c r="L172" s="1285"/>
      <c r="M172" s="1285"/>
      <c r="N172" s="1285"/>
      <c r="O172" s="1285"/>
      <c r="P172" s="1285"/>
      <c r="Q172" s="1286"/>
      <c r="R172" s="275"/>
    </row>
    <row r="173" spans="1:18" ht="26.25" customHeight="1" x14ac:dyDescent="0.2">
      <c r="A173" s="1268" t="s">
        <v>1557</v>
      </c>
      <c r="B173" s="1269"/>
      <c r="C173" s="1269"/>
      <c r="D173" s="1269"/>
      <c r="E173" s="1269"/>
      <c r="F173" s="1269"/>
      <c r="G173" s="1269"/>
      <c r="H173" s="1269"/>
      <c r="I173" s="1269"/>
      <c r="J173" s="1269"/>
      <c r="K173" s="1269"/>
      <c r="L173" s="1269"/>
      <c r="M173" s="1269"/>
      <c r="N173" s="1269"/>
      <c r="O173" s="1269"/>
      <c r="P173" s="1269"/>
      <c r="Q173" s="1270"/>
      <c r="R173" s="276"/>
    </row>
    <row r="174" spans="1:18" ht="26.25" customHeight="1" x14ac:dyDescent="0.2">
      <c r="A174" s="1223"/>
      <c r="B174" s="1212"/>
      <c r="C174" s="1212"/>
      <c r="D174" s="1212"/>
      <c r="E174" s="1212"/>
      <c r="F174" s="1212"/>
      <c r="G174" s="1212"/>
      <c r="H174" s="1212"/>
      <c r="I174" s="1212"/>
      <c r="J174" s="1212"/>
      <c r="K174" s="1212"/>
      <c r="L174" s="1212"/>
      <c r="M174" s="1212"/>
      <c r="N174" s="1212"/>
      <c r="O174" s="1212"/>
      <c r="P174" s="1212"/>
      <c r="Q174" s="1289"/>
      <c r="R174" s="20"/>
    </row>
    <row r="175" spans="1:18" ht="26.25" customHeight="1" thickBot="1" x14ac:dyDescent="0.25">
      <c r="A175" s="1265"/>
      <c r="B175" s="1266"/>
      <c r="C175" s="1266"/>
      <c r="D175" s="1266"/>
      <c r="E175" s="1266"/>
      <c r="F175" s="1266"/>
      <c r="G175" s="1266"/>
      <c r="H175" s="1266"/>
      <c r="I175" s="1266"/>
      <c r="J175" s="1266"/>
      <c r="K175" s="1266"/>
      <c r="L175" s="1266"/>
      <c r="M175" s="1266"/>
      <c r="N175" s="1266"/>
      <c r="O175" s="1266"/>
      <c r="P175" s="1266"/>
      <c r="Q175" s="1267"/>
      <c r="R175" s="20"/>
    </row>
    <row r="176" spans="1:18" ht="26.25" customHeight="1" x14ac:dyDescent="0.2">
      <c r="A176" s="336" t="str">
        <f>$A$1</f>
        <v xml:space="preserve"> </v>
      </c>
      <c r="B176" s="274"/>
      <c r="C176" s="274"/>
      <c r="D176" s="274"/>
      <c r="E176" s="274"/>
      <c r="F176" s="274"/>
      <c r="G176" s="274"/>
      <c r="H176" s="274"/>
      <c r="I176" s="274"/>
      <c r="J176" s="274"/>
      <c r="K176" s="274"/>
      <c r="L176" s="274"/>
      <c r="M176" s="274"/>
      <c r="N176" s="274"/>
      <c r="O176" s="274"/>
      <c r="P176" s="274"/>
      <c r="Q176" s="274"/>
      <c r="R176" s="273"/>
    </row>
    <row r="177" spans="1:19" ht="26.25" customHeight="1" x14ac:dyDescent="0.2">
      <c r="A177" s="1162" t="s">
        <v>1240</v>
      </c>
      <c r="B177" s="1163"/>
      <c r="C177" s="1163"/>
      <c r="D177" s="1163"/>
      <c r="E177" s="1163"/>
      <c r="F177" s="1163"/>
      <c r="G177" s="1163"/>
      <c r="H177" s="1163"/>
      <c r="I177" s="1163"/>
      <c r="J177" s="1163"/>
      <c r="K177" s="1163"/>
      <c r="L177" s="1163"/>
      <c r="M177" s="1163"/>
      <c r="N177" s="1291" t="s">
        <v>37572</v>
      </c>
      <c r="O177" s="1291"/>
      <c r="P177" s="1291"/>
      <c r="Q177" s="1292"/>
      <c r="R177" s="255"/>
    </row>
    <row r="178" spans="1:19" ht="26.25" customHeight="1" x14ac:dyDescent="0.2">
      <c r="A178" s="1166" t="str">
        <f>IF(ISBLANK(Cap_Expend_Name),"The Capital Expenditure Contact information has NOT been provided.  Click here to go to Capital Expenditure Contact Section to fill in this information now.","")</f>
        <v/>
      </c>
      <c r="B178" s="1167"/>
      <c r="C178" s="1167"/>
      <c r="D178" s="1167"/>
      <c r="E178" s="1167"/>
      <c r="F178" s="1167"/>
      <c r="G178" s="1167"/>
      <c r="H178" s="1167"/>
      <c r="I178" s="1167"/>
      <c r="J178" s="1167"/>
      <c r="K178" s="1167"/>
      <c r="L178" s="1167"/>
      <c r="M178" s="1167"/>
      <c r="N178" s="334" t="s">
        <v>1523</v>
      </c>
      <c r="O178" s="335"/>
      <c r="P178" s="1168"/>
      <c r="Q178" s="1169"/>
    </row>
    <row r="179" spans="1:19" ht="26.25" customHeight="1" thickBot="1" x14ac:dyDescent="0.25">
      <c r="A179" s="1170" t="s">
        <v>1200</v>
      </c>
      <c r="B179" s="1171"/>
      <c r="C179" s="1171"/>
      <c r="D179" s="1171"/>
      <c r="E179" s="1172"/>
      <c r="F179" s="1173"/>
      <c r="G179" s="1173"/>
      <c r="H179" s="1173"/>
      <c r="I179" s="1173"/>
      <c r="J179" s="1173"/>
      <c r="K179" s="1173"/>
      <c r="L179" s="1174"/>
      <c r="M179" s="256"/>
      <c r="N179" s="1175" t="s">
        <v>1524</v>
      </c>
      <c r="O179" s="1176"/>
      <c r="P179" s="1176"/>
      <c r="Q179" s="1177"/>
    </row>
    <row r="180" spans="1:19" ht="26.25" customHeight="1" x14ac:dyDescent="0.2">
      <c r="A180" s="1178" t="s">
        <v>1525</v>
      </c>
      <c r="B180" s="1179"/>
      <c r="C180" s="1179"/>
      <c r="D180" s="1180"/>
      <c r="E180" s="1192"/>
      <c r="F180" s="1182"/>
      <c r="G180" s="1182"/>
      <c r="H180" s="1182"/>
      <c r="I180" s="1182"/>
      <c r="J180" s="1182"/>
      <c r="K180" s="1182"/>
      <c r="L180" s="1183"/>
      <c r="M180" s="1184" t="str">
        <f>IF(AND(ISBLANK(E180),OR(NOT(ISBLANK(E181)),NOT(ISBLANK(E182)),NOT(ISBLANK(E183)),NOT(ISBLANK(I184)),NOT(ISBLANK(E179)))),"This information is required.","")</f>
        <v/>
      </c>
      <c r="N180" s="1185"/>
      <c r="O180" s="1185"/>
      <c r="P180" s="1185"/>
      <c r="Q180" s="257"/>
    </row>
    <row r="181" spans="1:19" ht="26.25" customHeight="1" x14ac:dyDescent="0.2">
      <c r="A181" s="1186" t="s">
        <v>1526</v>
      </c>
      <c r="B181" s="1187"/>
      <c r="C181" s="1187"/>
      <c r="D181" s="1188"/>
      <c r="E181" s="1192"/>
      <c r="F181" s="1182"/>
      <c r="G181" s="1182"/>
      <c r="H181" s="1182"/>
      <c r="I181" s="1182"/>
      <c r="J181" s="1182"/>
      <c r="K181" s="1182"/>
      <c r="L181" s="1183"/>
      <c r="M181" s="1184" t="str">
        <f>IF(AND(ISBLANK(E181),OR(NOT(ISBLANK(E180)),NOT(ISBLANK(E182)),NOT(ISBLANK(E183)),NOT(ISBLANK(I184)),NOT(ISBLANK(E179)))),"This information is required.","")</f>
        <v/>
      </c>
      <c r="N181" s="1185"/>
      <c r="O181" s="1185"/>
      <c r="P181" s="1185"/>
      <c r="Q181" s="257"/>
    </row>
    <row r="182" spans="1:19" ht="26.25" customHeight="1" x14ac:dyDescent="0.2">
      <c r="A182" s="1189" t="s">
        <v>1527</v>
      </c>
      <c r="B182" s="1190"/>
      <c r="C182" s="1190"/>
      <c r="D182" s="1191"/>
      <c r="E182" s="1192"/>
      <c r="F182" s="1182"/>
      <c r="G182" s="1193" t="s">
        <v>1528</v>
      </c>
      <c r="H182" s="1193"/>
      <c r="I182" s="1193"/>
      <c r="J182" s="1193"/>
      <c r="K182" s="1193"/>
      <c r="L182" s="1193"/>
      <c r="M182" s="536" t="str">
        <f>IF(AND(ISBLANK(E182),OR(NOT(ISBLANK(E180)),NOT(ISBLANK(E181)),NOT(ISBLANK(E183)),NOT(ISBLANK(I184)),NOT(ISBLANK(E179)))),"This information is required.","")</f>
        <v/>
      </c>
      <c r="N182" s="537"/>
      <c r="O182" s="537"/>
      <c r="P182" s="537"/>
      <c r="Q182" s="258"/>
      <c r="R182" s="259"/>
    </row>
    <row r="183" spans="1:19" ht="26.25" customHeight="1" x14ac:dyDescent="0.2">
      <c r="A183" s="1186" t="s">
        <v>1529</v>
      </c>
      <c r="B183" s="1187"/>
      <c r="C183" s="1187"/>
      <c r="D183" s="1188"/>
      <c r="E183" s="1194"/>
      <c r="F183" s="1195"/>
      <c r="G183" s="260"/>
      <c r="H183" s="261"/>
      <c r="I183" s="262"/>
      <c r="J183" s="259"/>
      <c r="K183" s="259"/>
      <c r="L183" s="259"/>
      <c r="M183" s="537" t="str">
        <f>IF(AND(ISBLANK(E183),OR(NOT(ISBLANK(E180)),NOT(ISBLANK(E181)),NOT(ISBLANK(E182)),NOT(ISBLANK(I184)),NOT(ISBLANK(E179)))),"This information is required.","")</f>
        <v/>
      </c>
      <c r="N183" s="537"/>
      <c r="O183" s="537"/>
      <c r="P183" s="537"/>
      <c r="Q183" s="258"/>
      <c r="R183" s="4"/>
      <c r="S183" s="1">
        <f>IF(ISBLANK(E183),0,1)</f>
        <v>0</v>
      </c>
    </row>
    <row r="184" spans="1:19" ht="26.25" customHeight="1" thickBot="1" x14ac:dyDescent="0.25">
      <c r="A184" s="1196" t="s">
        <v>1530</v>
      </c>
      <c r="B184" s="1197"/>
      <c r="C184" s="1197"/>
      <c r="D184" s="1197"/>
      <c r="E184" s="1198"/>
      <c r="F184" s="1198"/>
      <c r="G184" s="1198"/>
      <c r="H184" s="1198"/>
      <c r="I184" s="1199"/>
      <c r="J184" s="1200"/>
      <c r="K184" s="1201" t="s">
        <v>1531</v>
      </c>
      <c r="L184" s="1202"/>
      <c r="M184" s="1203" t="str">
        <f>IF(AND(ISBLANK(I184),OR(NOT(ISBLANK(E180)),NOT(ISBLANK(E181)),NOT(ISBLANK(E182)),NOT(ISBLANK(E183)),NOT(ISBLANK(E179)))),"This information is required!","")</f>
        <v/>
      </c>
      <c r="N184" s="1203"/>
      <c r="O184" s="1203"/>
      <c r="P184" s="1203"/>
      <c r="Q184" s="263"/>
      <c r="R184" s="4"/>
    </row>
    <row r="185" spans="1:19" ht="26.25" customHeight="1" x14ac:dyDescent="0.2">
      <c r="A185" s="1204" t="s">
        <v>1532</v>
      </c>
      <c r="B185" s="1205"/>
      <c r="C185" s="1205"/>
      <c r="D185" s="1205"/>
      <c r="E185" s="1205"/>
      <c r="F185" s="1205"/>
      <c r="G185" s="1205"/>
      <c r="H185" s="1205"/>
      <c r="I185" s="1205"/>
      <c r="J185" s="1206"/>
      <c r="K185" s="1207" t="s">
        <v>1533</v>
      </c>
      <c r="L185" s="1207"/>
      <c r="M185" s="1207"/>
      <c r="N185" s="1207"/>
      <c r="O185" s="1209" t="s">
        <v>1534</v>
      </c>
      <c r="P185" s="1209"/>
      <c r="Q185" s="1210"/>
      <c r="R185" s="264" t="str">
        <f>IF(AND(ISBLANK(A186),OR(NOT(ISBLANK(I184)),NOT(ISBLANK(E183)),NOT(ISBLANK(E182)),NOT(ISBLANK(E181)),NOT(ISBLANK(E180)),NOT(ISBLANK(E179)))),"General Description is required!","")</f>
        <v/>
      </c>
    </row>
    <row r="186" spans="1:19" ht="45" customHeight="1" x14ac:dyDescent="0.2">
      <c r="A186" s="1223"/>
      <c r="B186" s="1212"/>
      <c r="C186" s="1212"/>
      <c r="D186" s="1212"/>
      <c r="E186" s="1212"/>
      <c r="F186" s="1212"/>
      <c r="G186" s="1212"/>
      <c r="H186" s="1212"/>
      <c r="I186" s="1212"/>
      <c r="J186" s="1213"/>
      <c r="K186" s="1208"/>
      <c r="L186" s="1208"/>
      <c r="M186" s="1208"/>
      <c r="N186" s="1208"/>
      <c r="O186" s="265"/>
      <c r="P186" s="266" t="s">
        <v>91</v>
      </c>
      <c r="Q186" s="267" t="s">
        <v>92</v>
      </c>
      <c r="R186" s="264"/>
    </row>
    <row r="187" spans="1:19" ht="26.25" customHeight="1" x14ac:dyDescent="0.2">
      <c r="A187" s="1214"/>
      <c r="B187" s="1215"/>
      <c r="C187" s="1215"/>
      <c r="D187" s="1215"/>
      <c r="E187" s="1215"/>
      <c r="F187" s="1215"/>
      <c r="G187" s="1215"/>
      <c r="H187" s="1215"/>
      <c r="I187" s="1215"/>
      <c r="J187" s="1216"/>
      <c r="K187" s="1217" t="s">
        <v>1535</v>
      </c>
      <c r="L187" s="1218"/>
      <c r="M187" s="1218"/>
      <c r="N187" s="1218"/>
      <c r="O187" s="1219"/>
      <c r="P187" s="268"/>
      <c r="Q187" s="269"/>
      <c r="R187" s="249" t="str">
        <f>IF(NOT(AND(ISBLANK(E179),ISBLANK(E180),ISBLANK(E181),ISBLANK(E182),ISBLANK(E183),ISBLANK(I184))),IF(COUNTBLANK(P187:Q187)=2,"Please enter response.",IF(COUNTBLANK(P187:Q187)&lt;&gt;1,"Please VERIFY response.","")),"")</f>
        <v/>
      </c>
    </row>
    <row r="188" spans="1:19" ht="26.25" customHeight="1" x14ac:dyDescent="0.2">
      <c r="A188" s="1220" t="s">
        <v>1536</v>
      </c>
      <c r="B188" s="1221"/>
      <c r="C188" s="1221"/>
      <c r="D188" s="1221"/>
      <c r="E188" s="1221"/>
      <c r="F188" s="1221"/>
      <c r="G188" s="1221"/>
      <c r="H188" s="1221"/>
      <c r="I188" s="1221"/>
      <c r="J188" s="1222"/>
      <c r="K188" s="1217" t="s">
        <v>1537</v>
      </c>
      <c r="L188" s="1218"/>
      <c r="M188" s="1218"/>
      <c r="N188" s="1218"/>
      <c r="O188" s="1219"/>
      <c r="P188" s="268"/>
      <c r="Q188" s="269"/>
      <c r="R188" s="249" t="str">
        <f>IF(NOT(AND(ISBLANK(E179),ISBLANK(E180),ISBLANK(E181),ISBLANK(E182),ISBLANK(E183),ISBLANK(I184))),IF(COUNTBLANK(P188:Q188)=2,"Please enter response.",IF(COUNTBLANK(P188:Q188)&lt;&gt;1,"Please VERIFY response.","")),"")</f>
        <v/>
      </c>
    </row>
    <row r="189" spans="1:19" ht="26.25" customHeight="1" x14ac:dyDescent="0.2">
      <c r="A189" s="1223"/>
      <c r="B189" s="1212"/>
      <c r="C189" s="1212"/>
      <c r="D189" s="1212"/>
      <c r="E189" s="1212"/>
      <c r="F189" s="1212"/>
      <c r="G189" s="1212"/>
      <c r="H189" s="1212"/>
      <c r="I189" s="1212"/>
      <c r="J189" s="1213"/>
      <c r="K189" s="1217" t="s">
        <v>1538</v>
      </c>
      <c r="L189" s="1218"/>
      <c r="M189" s="1218"/>
      <c r="N189" s="1218"/>
      <c r="O189" s="1219"/>
      <c r="P189" s="268"/>
      <c r="Q189" s="269"/>
      <c r="R189" s="249" t="str">
        <f>IF(NOT(AND(ISBLANK(E179),ISBLANK(E180),ISBLANK(E181),ISBLANK(E182),ISBLANK(E183),ISBLANK(I184))),IF(COUNTBLANK(P189:Q189)=2,"Please enter response.",IF(COUNTBLANK(P189:Q189)&lt;&gt;1,"Please VERIFY response.","")),"")</f>
        <v/>
      </c>
    </row>
    <row r="190" spans="1:19" ht="26.25" customHeight="1" x14ac:dyDescent="0.2">
      <c r="A190" s="1214"/>
      <c r="B190" s="1215"/>
      <c r="C190" s="1215"/>
      <c r="D190" s="1215"/>
      <c r="E190" s="1215"/>
      <c r="F190" s="1215"/>
      <c r="G190" s="1215"/>
      <c r="H190" s="1215"/>
      <c r="I190" s="1215"/>
      <c r="J190" s="1216"/>
      <c r="K190" s="1217" t="s">
        <v>1539</v>
      </c>
      <c r="L190" s="1218"/>
      <c r="M190" s="1218"/>
      <c r="N190" s="1218"/>
      <c r="O190" s="1219"/>
      <c r="P190" s="268"/>
      <c r="Q190" s="269"/>
      <c r="R190" s="249" t="str">
        <f>IF(NOT(AND(ISBLANK(E179),ISBLANK(E180),ISBLANK(E181),ISBLANK(E182),ISBLANK(E183),ISBLANK(I184))),IF(COUNTBLANK(P190:Q190)=2,"Please enter response.",IF(COUNTBLANK(P190:Q190)&lt;&gt;1,"Please VERIFY response.","")),"")</f>
        <v/>
      </c>
    </row>
    <row r="191" spans="1:19" ht="26.25" customHeight="1" x14ac:dyDescent="0.2">
      <c r="A191" s="1224" t="s">
        <v>1540</v>
      </c>
      <c r="B191" s="1225"/>
      <c r="C191" s="1225"/>
      <c r="D191" s="1225"/>
      <c r="E191" s="1225"/>
      <c r="F191" s="1225"/>
      <c r="G191" s="1225"/>
      <c r="H191" s="1225"/>
      <c r="I191" s="1225"/>
      <c r="J191" s="1225"/>
      <c r="K191" s="1225"/>
      <c r="L191" s="1225"/>
      <c r="M191" s="1225"/>
      <c r="N191" s="1225"/>
      <c r="O191" s="1225"/>
      <c r="P191" s="1225"/>
      <c r="Q191" s="1226"/>
      <c r="R191" s="270"/>
    </row>
    <row r="192" spans="1:19" ht="26.25" customHeight="1" x14ac:dyDescent="0.2">
      <c r="A192" s="1227" t="s">
        <v>1541</v>
      </c>
      <c r="B192" s="1228"/>
      <c r="C192" s="1228"/>
      <c r="D192" s="1228"/>
      <c r="E192" s="1228" t="s">
        <v>1542</v>
      </c>
      <c r="F192" s="1228"/>
      <c r="G192" s="1228"/>
      <c r="H192" s="1228"/>
      <c r="I192" s="1228" t="s">
        <v>1543</v>
      </c>
      <c r="J192" s="1228"/>
      <c r="K192" s="1228"/>
      <c r="L192" s="1228"/>
      <c r="M192" s="1229" t="s">
        <v>1544</v>
      </c>
      <c r="N192" s="1228"/>
      <c r="O192" s="1228"/>
      <c r="P192" s="1228"/>
      <c r="Q192" s="1230"/>
      <c r="R192" s="271"/>
    </row>
    <row r="193" spans="1:18" ht="26.25" customHeight="1" thickBot="1" x14ac:dyDescent="0.25">
      <c r="A193" s="1231"/>
      <c r="B193" s="1232"/>
      <c r="C193" s="1232"/>
      <c r="D193" s="1232"/>
      <c r="E193" s="1233"/>
      <c r="F193" s="1234"/>
      <c r="G193" s="1234"/>
      <c r="H193" s="1235"/>
      <c r="I193" s="1233"/>
      <c r="J193" s="1234"/>
      <c r="K193" s="1234"/>
      <c r="L193" s="1235"/>
      <c r="M193" s="1236"/>
      <c r="N193" s="1236"/>
      <c r="O193" s="1236"/>
      <c r="P193" s="1236"/>
      <c r="Q193" s="1237"/>
      <c r="R193" s="270"/>
    </row>
    <row r="194" spans="1:18" ht="26.25" customHeight="1" x14ac:dyDescent="0.2">
      <c r="A194" s="1238" t="s">
        <v>1545</v>
      </c>
      <c r="B194" s="1239"/>
      <c r="C194" s="1239"/>
      <c r="D194" s="1239"/>
      <c r="E194" s="1239"/>
      <c r="F194" s="1239"/>
      <c r="G194" s="1239"/>
      <c r="H194" s="1239"/>
      <c r="I194" s="1239"/>
      <c r="J194" s="1239"/>
      <c r="K194" s="1239"/>
      <c r="L194" s="1239"/>
      <c r="M194" s="1239"/>
      <c r="N194" s="1239"/>
      <c r="O194" s="1239"/>
      <c r="P194" s="1239"/>
      <c r="Q194" s="1240"/>
      <c r="R194" s="272"/>
    </row>
    <row r="195" spans="1:18" ht="26.25" customHeight="1" x14ac:dyDescent="0.2">
      <c r="A195" s="1241" t="s">
        <v>1546</v>
      </c>
      <c r="B195" s="1242"/>
      <c r="C195" s="1242"/>
      <c r="D195" s="1242"/>
      <c r="E195" s="1242"/>
      <c r="F195" s="1242"/>
      <c r="G195" s="1242"/>
      <c r="H195" s="1242"/>
      <c r="I195" s="1242"/>
      <c r="J195" s="1242"/>
      <c r="K195" s="1242"/>
      <c r="L195" s="1243"/>
      <c r="M195" s="1244"/>
      <c r="N195" s="1245"/>
      <c r="O195" s="1245"/>
      <c r="P195" s="1245"/>
      <c r="Q195" s="1246"/>
      <c r="R195" s="272"/>
    </row>
    <row r="196" spans="1:18" ht="26.25" customHeight="1" x14ac:dyDescent="0.2">
      <c r="A196" s="1241" t="s">
        <v>1547</v>
      </c>
      <c r="B196" s="1247"/>
      <c r="C196" s="1247"/>
      <c r="D196" s="1247"/>
      <c r="E196" s="1247"/>
      <c r="F196" s="1247"/>
      <c r="G196" s="1247"/>
      <c r="H196" s="1247"/>
      <c r="I196" s="1247"/>
      <c r="J196" s="1247"/>
      <c r="K196" s="1247"/>
      <c r="L196" s="1247"/>
      <c r="M196" s="1248"/>
      <c r="N196" s="1249"/>
      <c r="O196" s="1249"/>
      <c r="P196" s="1249"/>
      <c r="Q196" s="1250"/>
      <c r="R196" s="272"/>
    </row>
    <row r="197" spans="1:18" ht="26.25" customHeight="1" x14ac:dyDescent="0.2">
      <c r="A197" s="1241" t="s">
        <v>1548</v>
      </c>
      <c r="B197" s="1247"/>
      <c r="C197" s="1247"/>
      <c r="D197" s="1247"/>
      <c r="E197" s="1247"/>
      <c r="F197" s="1247"/>
      <c r="G197" s="1247"/>
      <c r="H197" s="1247"/>
      <c r="I197" s="1247"/>
      <c r="J197" s="1247"/>
      <c r="K197" s="1247"/>
      <c r="L197" s="1247"/>
      <c r="M197" s="1248"/>
      <c r="N197" s="1249"/>
      <c r="O197" s="1249"/>
      <c r="P197" s="1249"/>
      <c r="Q197" s="1250"/>
      <c r="R197" s="272"/>
    </row>
    <row r="198" spans="1:18" ht="26.25" customHeight="1" x14ac:dyDescent="0.2">
      <c r="A198" s="1251" t="s">
        <v>1549</v>
      </c>
      <c r="B198" s="1252"/>
      <c r="C198" s="1252"/>
      <c r="D198" s="1252"/>
      <c r="E198" s="1252"/>
      <c r="F198" s="1252"/>
      <c r="G198" s="1252"/>
      <c r="H198" s="1252"/>
      <c r="I198" s="1252"/>
      <c r="J198" s="1252"/>
      <c r="K198" s="1252"/>
      <c r="L198" s="1252"/>
      <c r="M198" s="1252"/>
      <c r="N198" s="1252"/>
      <c r="O198" s="1252"/>
      <c r="P198" s="1252"/>
      <c r="Q198" s="1253"/>
      <c r="R198" s="272"/>
    </row>
    <row r="199" spans="1:18" ht="26.25" customHeight="1" x14ac:dyDescent="0.2">
      <c r="A199" s="1254"/>
      <c r="B199" s="1255"/>
      <c r="C199" s="1255"/>
      <c r="D199" s="1255"/>
      <c r="E199" s="1255"/>
      <c r="F199" s="1255"/>
      <c r="G199" s="1255"/>
      <c r="H199" s="1255"/>
      <c r="I199" s="1255"/>
      <c r="J199" s="1255"/>
      <c r="K199" s="1255"/>
      <c r="L199" s="1255"/>
      <c r="M199" s="1255"/>
      <c r="N199" s="1255"/>
      <c r="O199" s="1255"/>
      <c r="P199" s="1255"/>
      <c r="Q199" s="1256"/>
      <c r="R199" s="272"/>
    </row>
    <row r="200" spans="1:18" ht="26.25" customHeight="1" x14ac:dyDescent="0.2">
      <c r="A200" s="1257"/>
      <c r="B200" s="1258"/>
      <c r="C200" s="1258"/>
      <c r="D200" s="1258"/>
      <c r="E200" s="1258"/>
      <c r="F200" s="1258"/>
      <c r="G200" s="1258"/>
      <c r="H200" s="1258"/>
      <c r="I200" s="1258"/>
      <c r="J200" s="1258"/>
      <c r="K200" s="1258"/>
      <c r="L200" s="1258"/>
      <c r="M200" s="1258"/>
      <c r="N200" s="1258"/>
      <c r="O200" s="1258"/>
      <c r="P200" s="1258"/>
      <c r="Q200" s="1259"/>
      <c r="R200" s="272"/>
    </row>
    <row r="201" spans="1:18" ht="26.25" customHeight="1" x14ac:dyDescent="0.2">
      <c r="A201" s="1260" t="s">
        <v>1550</v>
      </c>
      <c r="B201" s="1261"/>
      <c r="C201" s="1261"/>
      <c r="D201" s="1261"/>
      <c r="E201" s="1261"/>
      <c r="F201" s="1261"/>
      <c r="G201" s="1261"/>
      <c r="H201" s="1261"/>
      <c r="I201" s="1261"/>
      <c r="J201" s="1261"/>
      <c r="K201" s="1261"/>
      <c r="L201" s="1261"/>
      <c r="M201" s="1261"/>
      <c r="N201" s="1261"/>
      <c r="O201" s="1261"/>
      <c r="P201" s="1261"/>
      <c r="Q201" s="1262"/>
      <c r="R201" s="272"/>
    </row>
    <row r="202" spans="1:18" ht="26.25" customHeight="1" x14ac:dyDescent="0.2">
      <c r="A202" s="1254"/>
      <c r="B202" s="1263"/>
      <c r="C202" s="1263"/>
      <c r="D202" s="1263"/>
      <c r="E202" s="1263"/>
      <c r="F202" s="1263"/>
      <c r="G202" s="1263"/>
      <c r="H202" s="1263"/>
      <c r="I202" s="1263"/>
      <c r="J202" s="1263"/>
      <c r="K202" s="1263"/>
      <c r="L202" s="1263"/>
      <c r="M202" s="1263"/>
      <c r="N202" s="1263"/>
      <c r="O202" s="1263"/>
      <c r="P202" s="1263"/>
      <c r="Q202" s="1264"/>
      <c r="R202" s="272"/>
    </row>
    <row r="203" spans="1:18" ht="26.25" customHeight="1" thickBot="1" x14ac:dyDescent="0.25">
      <c r="A203" s="1265"/>
      <c r="B203" s="1266"/>
      <c r="C203" s="1266"/>
      <c r="D203" s="1266"/>
      <c r="E203" s="1266"/>
      <c r="F203" s="1266"/>
      <c r="G203" s="1266"/>
      <c r="H203" s="1266"/>
      <c r="I203" s="1266"/>
      <c r="J203" s="1266"/>
      <c r="K203" s="1266"/>
      <c r="L203" s="1266"/>
      <c r="M203" s="1266"/>
      <c r="N203" s="1266"/>
      <c r="O203" s="1266"/>
      <c r="P203" s="1266"/>
      <c r="Q203" s="1267"/>
      <c r="R203" s="273"/>
    </row>
    <row r="204" spans="1:18" ht="26.25" customHeight="1" x14ac:dyDescent="0.2">
      <c r="A204" s="1268" t="s">
        <v>1551</v>
      </c>
      <c r="B204" s="1269"/>
      <c r="C204" s="1269"/>
      <c r="D204" s="1269"/>
      <c r="E204" s="1269"/>
      <c r="F204" s="1269"/>
      <c r="G204" s="1269"/>
      <c r="H204" s="1269"/>
      <c r="I204" s="1269"/>
      <c r="J204" s="1269"/>
      <c r="K204" s="1269"/>
      <c r="L204" s="1269"/>
      <c r="M204" s="1269"/>
      <c r="N204" s="1269"/>
      <c r="O204" s="1269"/>
      <c r="P204" s="1269"/>
      <c r="Q204" s="1270"/>
      <c r="R204" s="272"/>
    </row>
    <row r="205" spans="1:18" ht="26.25" customHeight="1" x14ac:dyDescent="0.2">
      <c r="A205" s="1271" t="s">
        <v>1552</v>
      </c>
      <c r="B205" s="1272"/>
      <c r="C205" s="1272"/>
      <c r="D205" s="1272"/>
      <c r="E205" s="1272"/>
      <c r="F205" s="1272"/>
      <c r="G205" s="1272"/>
      <c r="H205" s="1272"/>
      <c r="I205" s="1272"/>
      <c r="J205" s="1272"/>
      <c r="K205" s="1272"/>
      <c r="L205" s="1273"/>
      <c r="M205" s="1244"/>
      <c r="N205" s="1245"/>
      <c r="O205" s="1245"/>
      <c r="P205" s="1245"/>
      <c r="Q205" s="1246"/>
      <c r="R205" s="273"/>
    </row>
    <row r="206" spans="1:18" ht="26.25" customHeight="1" x14ac:dyDescent="0.2">
      <c r="A206" s="1241" t="s">
        <v>1553</v>
      </c>
      <c r="B206" s="1242"/>
      <c r="C206" s="1242"/>
      <c r="D206" s="1242"/>
      <c r="E206" s="1242"/>
      <c r="F206" s="1242"/>
      <c r="G206" s="1242"/>
      <c r="H206" s="1242"/>
      <c r="I206" s="1242"/>
      <c r="J206" s="1242"/>
      <c r="K206" s="1242"/>
      <c r="L206" s="1243"/>
      <c r="M206" s="1248"/>
      <c r="N206" s="1249"/>
      <c r="O206" s="1249"/>
      <c r="P206" s="1249"/>
      <c r="Q206" s="1250"/>
      <c r="R206" s="273"/>
    </row>
    <row r="207" spans="1:18" ht="26.25" customHeight="1" x14ac:dyDescent="0.2">
      <c r="A207" s="1274" t="s">
        <v>1554</v>
      </c>
      <c r="B207" s="1275"/>
      <c r="C207" s="1275"/>
      <c r="D207" s="1275"/>
      <c r="E207" s="1275"/>
      <c r="F207" s="1275"/>
      <c r="G207" s="1275"/>
      <c r="H207" s="1275"/>
      <c r="I207" s="1275"/>
      <c r="J207" s="1275"/>
      <c r="K207" s="1275"/>
      <c r="L207" s="1275"/>
      <c r="M207" s="1275"/>
      <c r="N207" s="1275"/>
      <c r="O207" s="1275"/>
      <c r="P207" s="1275"/>
      <c r="Q207" s="1276"/>
      <c r="R207" s="273"/>
    </row>
    <row r="208" spans="1:18" ht="26.25" customHeight="1" x14ac:dyDescent="0.2">
      <c r="A208" s="1254"/>
      <c r="B208" s="1255"/>
      <c r="C208" s="1255"/>
      <c r="D208" s="1255"/>
      <c r="E208" s="1255"/>
      <c r="F208" s="1255"/>
      <c r="G208" s="1255"/>
      <c r="H208" s="1255"/>
      <c r="I208" s="1255"/>
      <c r="J208" s="1255"/>
      <c r="K208" s="1255"/>
      <c r="L208" s="1255"/>
      <c r="M208" s="1255"/>
      <c r="N208" s="1255"/>
      <c r="O208" s="1255"/>
      <c r="P208" s="1255"/>
      <c r="Q208" s="1277"/>
      <c r="R208" s="273"/>
    </row>
    <row r="209" spans="1:18" ht="26.25" customHeight="1" x14ac:dyDescent="0.2">
      <c r="A209" s="1278"/>
      <c r="B209" s="1279"/>
      <c r="C209" s="1279"/>
      <c r="D209" s="1279"/>
      <c r="E209" s="1279"/>
      <c r="F209" s="1279"/>
      <c r="G209" s="1279"/>
      <c r="H209" s="1279"/>
      <c r="I209" s="1279"/>
      <c r="J209" s="1279"/>
      <c r="K209" s="1279"/>
      <c r="L209" s="1279"/>
      <c r="M209" s="1279"/>
      <c r="N209" s="1279"/>
      <c r="O209" s="1279"/>
      <c r="P209" s="1279"/>
      <c r="Q209" s="1280"/>
      <c r="R209" s="273"/>
    </row>
    <row r="210" spans="1:18" ht="26.25" customHeight="1" x14ac:dyDescent="0.2">
      <c r="A210" s="1281" t="s">
        <v>1555</v>
      </c>
      <c r="B210" s="1282"/>
      <c r="C210" s="1282"/>
      <c r="D210" s="1282"/>
      <c r="E210" s="1282"/>
      <c r="F210" s="1282"/>
      <c r="G210" s="1282"/>
      <c r="H210" s="1282"/>
      <c r="I210" s="1282"/>
      <c r="J210" s="1282"/>
      <c r="K210" s="1282"/>
      <c r="L210" s="1282"/>
      <c r="M210" s="1282"/>
      <c r="N210" s="1282"/>
      <c r="O210" s="1282"/>
      <c r="P210" s="1282"/>
      <c r="Q210" s="1283"/>
      <c r="R210" s="273"/>
    </row>
    <row r="211" spans="1:18" ht="26.25" customHeight="1" x14ac:dyDescent="0.2">
      <c r="A211" s="1254"/>
      <c r="B211" s="1255"/>
      <c r="C211" s="1255"/>
      <c r="D211" s="1255"/>
      <c r="E211" s="1255"/>
      <c r="F211" s="1255"/>
      <c r="G211" s="1255"/>
      <c r="H211" s="1255"/>
      <c r="I211" s="1255"/>
      <c r="J211" s="1255"/>
      <c r="K211" s="1255"/>
      <c r="L211" s="1255"/>
      <c r="M211" s="1255"/>
      <c r="N211" s="1255"/>
      <c r="O211" s="1255"/>
      <c r="P211" s="1255"/>
      <c r="Q211" s="1256"/>
      <c r="R211" s="273"/>
    </row>
    <row r="212" spans="1:18" ht="26.25" customHeight="1" thickBot="1" x14ac:dyDescent="0.25">
      <c r="A212" s="1284"/>
      <c r="B212" s="1285"/>
      <c r="C212" s="1285"/>
      <c r="D212" s="1285"/>
      <c r="E212" s="1285"/>
      <c r="F212" s="1285"/>
      <c r="G212" s="1285"/>
      <c r="H212" s="1285"/>
      <c r="I212" s="1285"/>
      <c r="J212" s="1285"/>
      <c r="K212" s="1285"/>
      <c r="L212" s="1285"/>
      <c r="M212" s="1285"/>
      <c r="N212" s="1285"/>
      <c r="O212" s="1285"/>
      <c r="P212" s="1285"/>
      <c r="Q212" s="1286"/>
      <c r="R212" s="273"/>
    </row>
    <row r="213" spans="1:18" ht="26.25" customHeight="1" x14ac:dyDescent="0.2">
      <c r="A213" s="1204" t="s">
        <v>1556</v>
      </c>
      <c r="B213" s="1205"/>
      <c r="C213" s="1205"/>
      <c r="D213" s="1205"/>
      <c r="E213" s="1205"/>
      <c r="F213" s="1205"/>
      <c r="G213" s="1205"/>
      <c r="H213" s="1205"/>
      <c r="I213" s="1205"/>
      <c r="J213" s="1205"/>
      <c r="K213" s="1205"/>
      <c r="L213" s="1205"/>
      <c r="M213" s="1205"/>
      <c r="N213" s="1205"/>
      <c r="O213" s="1205"/>
      <c r="P213" s="1205"/>
      <c r="Q213" s="1287"/>
    </row>
    <row r="214" spans="1:18" ht="26.25" customHeight="1" x14ac:dyDescent="0.2">
      <c r="A214" s="1288"/>
      <c r="B214" s="1255"/>
      <c r="C214" s="1255"/>
      <c r="D214" s="1255"/>
      <c r="E214" s="1255"/>
      <c r="F214" s="1255"/>
      <c r="G214" s="1255"/>
      <c r="H214" s="1255"/>
      <c r="I214" s="1255"/>
      <c r="J214" s="1255"/>
      <c r="K214" s="1255"/>
      <c r="L214" s="1255"/>
      <c r="M214" s="1255"/>
      <c r="N214" s="1255"/>
      <c r="O214" s="1255"/>
      <c r="P214" s="1255"/>
      <c r="Q214" s="1277"/>
    </row>
    <row r="215" spans="1:18" ht="26.25" customHeight="1" thickBot="1" x14ac:dyDescent="0.25">
      <c r="A215" s="1284"/>
      <c r="B215" s="1285"/>
      <c r="C215" s="1285"/>
      <c r="D215" s="1285"/>
      <c r="E215" s="1285"/>
      <c r="F215" s="1285"/>
      <c r="G215" s="1285"/>
      <c r="H215" s="1285"/>
      <c r="I215" s="1285"/>
      <c r="J215" s="1285"/>
      <c r="K215" s="1285"/>
      <c r="L215" s="1285"/>
      <c r="M215" s="1285"/>
      <c r="N215" s="1285"/>
      <c r="O215" s="1285"/>
      <c r="P215" s="1285"/>
      <c r="Q215" s="1286"/>
      <c r="R215" s="275"/>
    </row>
    <row r="216" spans="1:18" ht="26.25" customHeight="1" x14ac:dyDescent="0.2">
      <c r="A216" s="1268" t="s">
        <v>1557</v>
      </c>
      <c r="B216" s="1269"/>
      <c r="C216" s="1269"/>
      <c r="D216" s="1269"/>
      <c r="E216" s="1269"/>
      <c r="F216" s="1269"/>
      <c r="G216" s="1269"/>
      <c r="H216" s="1269"/>
      <c r="I216" s="1269"/>
      <c r="J216" s="1269"/>
      <c r="K216" s="1269"/>
      <c r="L216" s="1269"/>
      <c r="M216" s="1269"/>
      <c r="N216" s="1269"/>
      <c r="O216" s="1269"/>
      <c r="P216" s="1269"/>
      <c r="Q216" s="1270"/>
      <c r="R216" s="276"/>
    </row>
    <row r="217" spans="1:18" ht="26.25" customHeight="1" x14ac:dyDescent="0.2">
      <c r="A217" s="1223"/>
      <c r="B217" s="1212"/>
      <c r="C217" s="1212"/>
      <c r="D217" s="1212"/>
      <c r="E217" s="1212"/>
      <c r="F217" s="1212"/>
      <c r="G217" s="1212"/>
      <c r="H217" s="1212"/>
      <c r="I217" s="1212"/>
      <c r="J217" s="1212"/>
      <c r="K217" s="1212"/>
      <c r="L217" s="1212"/>
      <c r="M217" s="1212"/>
      <c r="N217" s="1212"/>
      <c r="O217" s="1212"/>
      <c r="P217" s="1212"/>
      <c r="Q217" s="1289"/>
      <c r="R217" s="20"/>
    </row>
    <row r="218" spans="1:18" ht="26.25" customHeight="1" thickBot="1" x14ac:dyDescent="0.25">
      <c r="A218" s="1265"/>
      <c r="B218" s="1266"/>
      <c r="C218" s="1266"/>
      <c r="D218" s="1266"/>
      <c r="E218" s="1266"/>
      <c r="F218" s="1266"/>
      <c r="G218" s="1266"/>
      <c r="H218" s="1266"/>
      <c r="I218" s="1266"/>
      <c r="J218" s="1266"/>
      <c r="K218" s="1266"/>
      <c r="L218" s="1266"/>
      <c r="M218" s="1266"/>
      <c r="N218" s="1266"/>
      <c r="O218" s="1266"/>
      <c r="P218" s="1266"/>
      <c r="Q218" s="1267"/>
      <c r="R218" s="20"/>
    </row>
    <row r="219" spans="1:18" ht="26.25" customHeight="1" x14ac:dyDescent="0.2">
      <c r="A219" s="336" t="str">
        <f>$A$1</f>
        <v xml:space="preserve"> </v>
      </c>
      <c r="B219" s="272"/>
      <c r="C219" s="272"/>
      <c r="D219" s="272"/>
      <c r="E219" s="272"/>
      <c r="F219" s="272"/>
      <c r="G219" s="272"/>
      <c r="H219" s="272"/>
      <c r="I219" s="272"/>
      <c r="J219" s="272"/>
      <c r="K219" s="272"/>
      <c r="L219" s="272"/>
      <c r="M219" s="272"/>
      <c r="N219" s="272"/>
      <c r="O219" s="272"/>
      <c r="P219" s="272"/>
      <c r="Q219" s="272"/>
      <c r="R219" s="272"/>
    </row>
    <row r="220" spans="1:18" ht="26.25" customHeight="1" x14ac:dyDescent="0.2">
      <c r="A220" s="1162" t="s">
        <v>1241</v>
      </c>
      <c r="B220" s="1163"/>
      <c r="C220" s="1163"/>
      <c r="D220" s="1163"/>
      <c r="E220" s="1163"/>
      <c r="F220" s="1163"/>
      <c r="G220" s="1163"/>
      <c r="H220" s="1163"/>
      <c r="I220" s="1163"/>
      <c r="J220" s="1163"/>
      <c r="K220" s="1163"/>
      <c r="L220" s="1163"/>
      <c r="M220" s="1163"/>
      <c r="N220" s="1291" t="s">
        <v>37572</v>
      </c>
      <c r="O220" s="1291"/>
      <c r="P220" s="1291"/>
      <c r="Q220" s="1292"/>
      <c r="R220" s="255"/>
    </row>
    <row r="221" spans="1:18" ht="26.25" customHeight="1" x14ac:dyDescent="0.2">
      <c r="A221" s="1166" t="str">
        <f>IF(ISBLANK(Cap_Expend_Name),"The Capital Expenditure Contact information has NOT been provided.  Click here to go to Capital Expenditure Contact Section to fill in this information now.","")</f>
        <v/>
      </c>
      <c r="B221" s="1167"/>
      <c r="C221" s="1167"/>
      <c r="D221" s="1167"/>
      <c r="E221" s="1167"/>
      <c r="F221" s="1167"/>
      <c r="G221" s="1167"/>
      <c r="H221" s="1167"/>
      <c r="I221" s="1167"/>
      <c r="J221" s="1167"/>
      <c r="K221" s="1167"/>
      <c r="L221" s="1167"/>
      <c r="M221" s="1167"/>
      <c r="N221" s="334" t="s">
        <v>1523</v>
      </c>
      <c r="O221" s="335"/>
      <c r="P221" s="1168"/>
      <c r="Q221" s="1169"/>
    </row>
    <row r="222" spans="1:18" ht="26.25" customHeight="1" thickBot="1" x14ac:dyDescent="0.25">
      <c r="A222" s="1170" t="s">
        <v>1200</v>
      </c>
      <c r="B222" s="1171"/>
      <c r="C222" s="1171"/>
      <c r="D222" s="1171"/>
      <c r="E222" s="1172"/>
      <c r="F222" s="1173"/>
      <c r="G222" s="1173"/>
      <c r="H222" s="1173"/>
      <c r="I222" s="1173"/>
      <c r="J222" s="1173"/>
      <c r="K222" s="1173"/>
      <c r="L222" s="1174"/>
      <c r="M222" s="256"/>
      <c r="N222" s="1175" t="s">
        <v>1524</v>
      </c>
      <c r="O222" s="1176"/>
      <c r="P222" s="1176"/>
      <c r="Q222" s="1177"/>
    </row>
    <row r="223" spans="1:18" ht="26.25" customHeight="1" x14ac:dyDescent="0.2">
      <c r="A223" s="1178" t="s">
        <v>1525</v>
      </c>
      <c r="B223" s="1179"/>
      <c r="C223" s="1179"/>
      <c r="D223" s="1180"/>
      <c r="E223" s="1192"/>
      <c r="F223" s="1182"/>
      <c r="G223" s="1182"/>
      <c r="H223" s="1182"/>
      <c r="I223" s="1182"/>
      <c r="J223" s="1182"/>
      <c r="K223" s="1182"/>
      <c r="L223" s="1183"/>
      <c r="M223" s="1184" t="str">
        <f>IF(AND(ISBLANK(E223),OR(NOT(ISBLANK(E224)),NOT(ISBLANK(E225)),NOT(ISBLANK(E226)),NOT(ISBLANK(I227)),NOT(ISBLANK(E222)))),"This information is required.","")</f>
        <v/>
      </c>
      <c r="N223" s="1185"/>
      <c r="O223" s="1185"/>
      <c r="P223" s="1185"/>
      <c r="Q223" s="257"/>
    </row>
    <row r="224" spans="1:18" ht="26.25" customHeight="1" x14ac:dyDescent="0.2">
      <c r="A224" s="1186" t="s">
        <v>1526</v>
      </c>
      <c r="B224" s="1187"/>
      <c r="C224" s="1187"/>
      <c r="D224" s="1188"/>
      <c r="E224" s="1192"/>
      <c r="F224" s="1182"/>
      <c r="G224" s="1182"/>
      <c r="H224" s="1182"/>
      <c r="I224" s="1182"/>
      <c r="J224" s="1182"/>
      <c r="K224" s="1182"/>
      <c r="L224" s="1183"/>
      <c r="M224" s="1184" t="str">
        <f>IF(AND(ISBLANK(E224),OR(NOT(ISBLANK(E223)),NOT(ISBLANK(E225)),NOT(ISBLANK(E226)),NOT(ISBLANK(I227)),NOT(ISBLANK(E222)))),"This information is required.","")</f>
        <v/>
      </c>
      <c r="N224" s="1185"/>
      <c r="O224" s="1185"/>
      <c r="P224" s="1185"/>
      <c r="Q224" s="257"/>
    </row>
    <row r="225" spans="1:19" ht="26.25" customHeight="1" x14ac:dyDescent="0.2">
      <c r="A225" s="1189" t="s">
        <v>1527</v>
      </c>
      <c r="B225" s="1190"/>
      <c r="C225" s="1190"/>
      <c r="D225" s="1191"/>
      <c r="E225" s="1192"/>
      <c r="F225" s="1182"/>
      <c r="G225" s="1193" t="s">
        <v>1528</v>
      </c>
      <c r="H225" s="1193"/>
      <c r="I225" s="1193"/>
      <c r="J225" s="1193"/>
      <c r="K225" s="1193"/>
      <c r="L225" s="1193"/>
      <c r="M225" s="536" t="str">
        <f>IF(AND(ISBLANK(E225),OR(NOT(ISBLANK(E223)),NOT(ISBLANK(E224)),NOT(ISBLANK(E226)),NOT(ISBLANK(I227)),NOT(ISBLANK(E222)))),"This information is required.","")</f>
        <v/>
      </c>
      <c r="N225" s="537"/>
      <c r="O225" s="537"/>
      <c r="P225" s="537"/>
      <c r="Q225" s="258"/>
      <c r="R225" s="259"/>
    </row>
    <row r="226" spans="1:19" ht="26.25" customHeight="1" x14ac:dyDescent="0.2">
      <c r="A226" s="1186" t="s">
        <v>1529</v>
      </c>
      <c r="B226" s="1187"/>
      <c r="C226" s="1187"/>
      <c r="D226" s="1188"/>
      <c r="E226" s="1194"/>
      <c r="F226" s="1195"/>
      <c r="G226" s="260"/>
      <c r="H226" s="261"/>
      <c r="I226" s="262"/>
      <c r="J226" s="259"/>
      <c r="K226" s="259"/>
      <c r="L226" s="259"/>
      <c r="M226" s="537" t="str">
        <f>IF(AND(ISBLANK(E226),OR(NOT(ISBLANK(E223)),NOT(ISBLANK(E224)),NOT(ISBLANK(E225)),NOT(ISBLANK(I227)),NOT(ISBLANK(E222)))),"This information is required.","")</f>
        <v/>
      </c>
      <c r="N226" s="537"/>
      <c r="O226" s="537"/>
      <c r="P226" s="537"/>
      <c r="Q226" s="258"/>
      <c r="R226" s="4"/>
      <c r="S226" s="1">
        <f>IF(ISBLANK(E226),0,1)</f>
        <v>0</v>
      </c>
    </row>
    <row r="227" spans="1:19" ht="26.25" customHeight="1" thickBot="1" x14ac:dyDescent="0.25">
      <c r="A227" s="1196" t="s">
        <v>1530</v>
      </c>
      <c r="B227" s="1197"/>
      <c r="C227" s="1197"/>
      <c r="D227" s="1197"/>
      <c r="E227" s="1198"/>
      <c r="F227" s="1198"/>
      <c r="G227" s="1198"/>
      <c r="H227" s="1198"/>
      <c r="I227" s="1199"/>
      <c r="J227" s="1200"/>
      <c r="K227" s="1201" t="s">
        <v>1531</v>
      </c>
      <c r="L227" s="1202"/>
      <c r="M227" s="1203" t="str">
        <f>IF(AND(ISBLANK(I227),OR(NOT(ISBLANK(E223)),NOT(ISBLANK(E224)),NOT(ISBLANK(E225)),NOT(ISBLANK(E226)),NOT(ISBLANK(E222)))),"This information is required!","")</f>
        <v/>
      </c>
      <c r="N227" s="1203"/>
      <c r="O227" s="1203"/>
      <c r="P227" s="1203"/>
      <c r="Q227" s="263"/>
      <c r="R227" s="4"/>
    </row>
    <row r="228" spans="1:19" ht="26.25" customHeight="1" x14ac:dyDescent="0.2">
      <c r="A228" s="1204" t="s">
        <v>1532</v>
      </c>
      <c r="B228" s="1205"/>
      <c r="C228" s="1205"/>
      <c r="D228" s="1205"/>
      <c r="E228" s="1205"/>
      <c r="F228" s="1205"/>
      <c r="G228" s="1205"/>
      <c r="H228" s="1205"/>
      <c r="I228" s="1205"/>
      <c r="J228" s="1206"/>
      <c r="K228" s="1207" t="s">
        <v>1533</v>
      </c>
      <c r="L228" s="1207"/>
      <c r="M228" s="1207"/>
      <c r="N228" s="1207"/>
      <c r="O228" s="1209" t="s">
        <v>1534</v>
      </c>
      <c r="P228" s="1209"/>
      <c r="Q228" s="1210"/>
      <c r="R228" s="264" t="str">
        <f>IF(AND(ISBLANK(A229),OR(NOT(ISBLANK(I227)),NOT(ISBLANK(E226)),NOT(ISBLANK(E225)),NOT(ISBLANK(E224)),NOT(ISBLANK(E223)),NOT(ISBLANK(E222)))),"General Description is required!","")</f>
        <v/>
      </c>
    </row>
    <row r="229" spans="1:19" ht="45" customHeight="1" x14ac:dyDescent="0.2">
      <c r="A229" s="1223"/>
      <c r="B229" s="1212"/>
      <c r="C229" s="1212"/>
      <c r="D229" s="1212"/>
      <c r="E229" s="1212"/>
      <c r="F229" s="1212"/>
      <c r="G229" s="1212"/>
      <c r="H229" s="1212"/>
      <c r="I229" s="1212"/>
      <c r="J229" s="1213"/>
      <c r="K229" s="1208"/>
      <c r="L229" s="1208"/>
      <c r="M229" s="1208"/>
      <c r="N229" s="1208"/>
      <c r="O229" s="265"/>
      <c r="P229" s="266" t="s">
        <v>91</v>
      </c>
      <c r="Q229" s="267" t="s">
        <v>92</v>
      </c>
      <c r="R229" s="264"/>
    </row>
    <row r="230" spans="1:19" ht="26.25" customHeight="1" x14ac:dyDescent="0.2">
      <c r="A230" s="1214"/>
      <c r="B230" s="1215"/>
      <c r="C230" s="1215"/>
      <c r="D230" s="1215"/>
      <c r="E230" s="1215"/>
      <c r="F230" s="1215"/>
      <c r="G230" s="1215"/>
      <c r="H230" s="1215"/>
      <c r="I230" s="1215"/>
      <c r="J230" s="1216"/>
      <c r="K230" s="1217" t="s">
        <v>1535</v>
      </c>
      <c r="L230" s="1218"/>
      <c r="M230" s="1218"/>
      <c r="N230" s="1218"/>
      <c r="O230" s="1219"/>
      <c r="P230" s="268"/>
      <c r="Q230" s="269"/>
      <c r="R230" s="249" t="str">
        <f>IF(NOT(AND(ISBLANK(E222),ISBLANK(E223),ISBLANK(E224),ISBLANK(E225),ISBLANK(E226),ISBLANK(I227))),IF(COUNTBLANK(P230:Q230)=2,"Please enter response.",IF(COUNTBLANK(P230:Q230)&lt;&gt;1,"Please VERIFY response.","")),"")</f>
        <v/>
      </c>
    </row>
    <row r="231" spans="1:19" ht="26.25" customHeight="1" x14ac:dyDescent="0.2">
      <c r="A231" s="1220" t="s">
        <v>1536</v>
      </c>
      <c r="B231" s="1221"/>
      <c r="C231" s="1221"/>
      <c r="D231" s="1221"/>
      <c r="E231" s="1221"/>
      <c r="F231" s="1221"/>
      <c r="G231" s="1221"/>
      <c r="H231" s="1221"/>
      <c r="I231" s="1221"/>
      <c r="J231" s="1222"/>
      <c r="K231" s="1217" t="s">
        <v>1537</v>
      </c>
      <c r="L231" s="1218"/>
      <c r="M231" s="1218"/>
      <c r="N231" s="1218"/>
      <c r="O231" s="1219"/>
      <c r="P231" s="268"/>
      <c r="Q231" s="269"/>
      <c r="R231" s="249" t="str">
        <f>IF(NOT(AND(ISBLANK(E222),ISBLANK(E223),ISBLANK(E224),ISBLANK(E225),ISBLANK(E226),ISBLANK(I227))),IF(COUNTBLANK(P231:Q231)=2,"Please enter response.",IF(COUNTBLANK(P231:Q231)&lt;&gt;1,"Please VERIFY response.","")),"")</f>
        <v/>
      </c>
    </row>
    <row r="232" spans="1:19" ht="26.25" customHeight="1" x14ac:dyDescent="0.2">
      <c r="A232" s="1223"/>
      <c r="B232" s="1212"/>
      <c r="C232" s="1212"/>
      <c r="D232" s="1212"/>
      <c r="E232" s="1212"/>
      <c r="F232" s="1212"/>
      <c r="G232" s="1212"/>
      <c r="H232" s="1212"/>
      <c r="I232" s="1212"/>
      <c r="J232" s="1213"/>
      <c r="K232" s="1217" t="s">
        <v>1538</v>
      </c>
      <c r="L232" s="1218"/>
      <c r="M232" s="1218"/>
      <c r="N232" s="1218"/>
      <c r="O232" s="1219"/>
      <c r="P232" s="268"/>
      <c r="Q232" s="269"/>
      <c r="R232" s="249" t="str">
        <f>IF(NOT(AND(ISBLANK(E222),ISBLANK(E223),ISBLANK(E224),ISBLANK(E225),ISBLANK(E226),ISBLANK(I227))),IF(COUNTBLANK(P232:Q232)=2,"Please enter response.",IF(COUNTBLANK(P232:Q232)&lt;&gt;1,"Please VERIFY response.","")),"")</f>
        <v/>
      </c>
    </row>
    <row r="233" spans="1:19" ht="26.25" customHeight="1" x14ac:dyDescent="0.2">
      <c r="A233" s="1214"/>
      <c r="B233" s="1215"/>
      <c r="C233" s="1215"/>
      <c r="D233" s="1215"/>
      <c r="E233" s="1215"/>
      <c r="F233" s="1215"/>
      <c r="G233" s="1215"/>
      <c r="H233" s="1215"/>
      <c r="I233" s="1215"/>
      <c r="J233" s="1216"/>
      <c r="K233" s="1217" t="s">
        <v>1539</v>
      </c>
      <c r="L233" s="1218"/>
      <c r="M233" s="1218"/>
      <c r="N233" s="1218"/>
      <c r="O233" s="1219"/>
      <c r="P233" s="268"/>
      <c r="Q233" s="269"/>
      <c r="R233" s="249" t="str">
        <f>IF(NOT(AND(ISBLANK(E222),ISBLANK(E223),ISBLANK(E224),ISBLANK(E225),ISBLANK(E226),ISBLANK(I227))),IF(COUNTBLANK(P233:Q233)=2,"Please enter response.",IF(COUNTBLANK(P233:Q233)&lt;&gt;1,"Please VERIFY response.","")),"")</f>
        <v/>
      </c>
    </row>
    <row r="234" spans="1:19" ht="26.25" customHeight="1" x14ac:dyDescent="0.2">
      <c r="A234" s="1224" t="s">
        <v>1540</v>
      </c>
      <c r="B234" s="1225"/>
      <c r="C234" s="1225"/>
      <c r="D234" s="1225"/>
      <c r="E234" s="1225"/>
      <c r="F234" s="1225"/>
      <c r="G234" s="1225"/>
      <c r="H234" s="1225"/>
      <c r="I234" s="1225"/>
      <c r="J234" s="1225"/>
      <c r="K234" s="1225"/>
      <c r="L234" s="1225"/>
      <c r="M234" s="1225"/>
      <c r="N234" s="1225"/>
      <c r="O234" s="1225"/>
      <c r="P234" s="1225"/>
      <c r="Q234" s="1226"/>
      <c r="R234" s="270"/>
    </row>
    <row r="235" spans="1:19" ht="26.25" customHeight="1" x14ac:dyDescent="0.2">
      <c r="A235" s="1227" t="s">
        <v>1541</v>
      </c>
      <c r="B235" s="1228"/>
      <c r="C235" s="1228"/>
      <c r="D235" s="1228"/>
      <c r="E235" s="1228" t="s">
        <v>1542</v>
      </c>
      <c r="F235" s="1228"/>
      <c r="G235" s="1228"/>
      <c r="H235" s="1228"/>
      <c r="I235" s="1228" t="s">
        <v>1543</v>
      </c>
      <c r="J235" s="1228"/>
      <c r="K235" s="1228"/>
      <c r="L235" s="1228"/>
      <c r="M235" s="1229" t="s">
        <v>1544</v>
      </c>
      <c r="N235" s="1228"/>
      <c r="O235" s="1228"/>
      <c r="P235" s="1228"/>
      <c r="Q235" s="1230"/>
      <c r="R235" s="271"/>
    </row>
    <row r="236" spans="1:19" ht="26.25" customHeight="1" thickBot="1" x14ac:dyDescent="0.25">
      <c r="A236" s="1231"/>
      <c r="B236" s="1232"/>
      <c r="C236" s="1232"/>
      <c r="D236" s="1232"/>
      <c r="E236" s="1233"/>
      <c r="F236" s="1234"/>
      <c r="G236" s="1234"/>
      <c r="H236" s="1235"/>
      <c r="I236" s="1233"/>
      <c r="J236" s="1234"/>
      <c r="K236" s="1234"/>
      <c r="L236" s="1235"/>
      <c r="M236" s="1236"/>
      <c r="N236" s="1236"/>
      <c r="O236" s="1236"/>
      <c r="P236" s="1236"/>
      <c r="Q236" s="1237"/>
      <c r="R236" s="270"/>
    </row>
    <row r="237" spans="1:19" ht="26.25" customHeight="1" x14ac:dyDescent="0.2">
      <c r="A237" s="1238" t="s">
        <v>1545</v>
      </c>
      <c r="B237" s="1239"/>
      <c r="C237" s="1239"/>
      <c r="D237" s="1239"/>
      <c r="E237" s="1239"/>
      <c r="F237" s="1239"/>
      <c r="G237" s="1239"/>
      <c r="H237" s="1239"/>
      <c r="I237" s="1239"/>
      <c r="J237" s="1239"/>
      <c r="K237" s="1239"/>
      <c r="L237" s="1239"/>
      <c r="M237" s="1239"/>
      <c r="N237" s="1239"/>
      <c r="O237" s="1239"/>
      <c r="P237" s="1239"/>
      <c r="Q237" s="1240"/>
      <c r="R237" s="272"/>
    </row>
    <row r="238" spans="1:19" ht="26.25" customHeight="1" x14ac:dyDescent="0.2">
      <c r="A238" s="1241" t="s">
        <v>1546</v>
      </c>
      <c r="B238" s="1242"/>
      <c r="C238" s="1242"/>
      <c r="D238" s="1242"/>
      <c r="E238" s="1242"/>
      <c r="F238" s="1242"/>
      <c r="G238" s="1242"/>
      <c r="H238" s="1242"/>
      <c r="I238" s="1242"/>
      <c r="J238" s="1242"/>
      <c r="K238" s="1242"/>
      <c r="L238" s="1243"/>
      <c r="M238" s="1244"/>
      <c r="N238" s="1245"/>
      <c r="O238" s="1245"/>
      <c r="P238" s="1245"/>
      <c r="Q238" s="1246"/>
      <c r="R238" s="272"/>
    </row>
    <row r="239" spans="1:19" ht="26.25" customHeight="1" x14ac:dyDescent="0.2">
      <c r="A239" s="1241" t="s">
        <v>1547</v>
      </c>
      <c r="B239" s="1247"/>
      <c r="C239" s="1247"/>
      <c r="D239" s="1247"/>
      <c r="E239" s="1247"/>
      <c r="F239" s="1247"/>
      <c r="G239" s="1247"/>
      <c r="H239" s="1247"/>
      <c r="I239" s="1247"/>
      <c r="J239" s="1247"/>
      <c r="K239" s="1247"/>
      <c r="L239" s="1247"/>
      <c r="M239" s="1248"/>
      <c r="N239" s="1249"/>
      <c r="O239" s="1249"/>
      <c r="P239" s="1249"/>
      <c r="Q239" s="1250"/>
      <c r="R239" s="272"/>
    </row>
    <row r="240" spans="1:19" ht="26.25" customHeight="1" x14ac:dyDescent="0.2">
      <c r="A240" s="1241" t="s">
        <v>1548</v>
      </c>
      <c r="B240" s="1247"/>
      <c r="C240" s="1247"/>
      <c r="D240" s="1247"/>
      <c r="E240" s="1247"/>
      <c r="F240" s="1247"/>
      <c r="G240" s="1247"/>
      <c r="H240" s="1247"/>
      <c r="I240" s="1247"/>
      <c r="J240" s="1247"/>
      <c r="K240" s="1247"/>
      <c r="L240" s="1247"/>
      <c r="M240" s="1248"/>
      <c r="N240" s="1249"/>
      <c r="O240" s="1249"/>
      <c r="P240" s="1249"/>
      <c r="Q240" s="1250"/>
      <c r="R240" s="272"/>
    </row>
    <row r="241" spans="1:18" ht="26.25" customHeight="1" x14ac:dyDescent="0.2">
      <c r="A241" s="1251" t="s">
        <v>1549</v>
      </c>
      <c r="B241" s="1252"/>
      <c r="C241" s="1252"/>
      <c r="D241" s="1252"/>
      <c r="E241" s="1252"/>
      <c r="F241" s="1252"/>
      <c r="G241" s="1252"/>
      <c r="H241" s="1252"/>
      <c r="I241" s="1252"/>
      <c r="J241" s="1252"/>
      <c r="K241" s="1252"/>
      <c r="L241" s="1252"/>
      <c r="M241" s="1252"/>
      <c r="N241" s="1252"/>
      <c r="O241" s="1252"/>
      <c r="P241" s="1252"/>
      <c r="Q241" s="1253"/>
      <c r="R241" s="272"/>
    </row>
    <row r="242" spans="1:18" ht="26.25" customHeight="1" x14ac:dyDescent="0.2">
      <c r="A242" s="1254"/>
      <c r="B242" s="1255"/>
      <c r="C242" s="1255"/>
      <c r="D242" s="1255"/>
      <c r="E242" s="1255"/>
      <c r="F242" s="1255"/>
      <c r="G242" s="1255"/>
      <c r="H242" s="1255"/>
      <c r="I242" s="1255"/>
      <c r="J242" s="1255"/>
      <c r="K242" s="1255"/>
      <c r="L242" s="1255"/>
      <c r="M242" s="1255"/>
      <c r="N242" s="1255"/>
      <c r="O242" s="1255"/>
      <c r="P242" s="1255"/>
      <c r="Q242" s="1256"/>
      <c r="R242" s="272"/>
    </row>
    <row r="243" spans="1:18" ht="26.25" customHeight="1" x14ac:dyDescent="0.2">
      <c r="A243" s="1257"/>
      <c r="B243" s="1258"/>
      <c r="C243" s="1258"/>
      <c r="D243" s="1258"/>
      <c r="E243" s="1258"/>
      <c r="F243" s="1258"/>
      <c r="G243" s="1258"/>
      <c r="H243" s="1258"/>
      <c r="I243" s="1258"/>
      <c r="J243" s="1258"/>
      <c r="K243" s="1258"/>
      <c r="L243" s="1258"/>
      <c r="M243" s="1258"/>
      <c r="N243" s="1258"/>
      <c r="O243" s="1258"/>
      <c r="P243" s="1258"/>
      <c r="Q243" s="1259"/>
      <c r="R243" s="272"/>
    </row>
    <row r="244" spans="1:18" ht="26.25" customHeight="1" x14ac:dyDescent="0.2">
      <c r="A244" s="1260" t="s">
        <v>1550</v>
      </c>
      <c r="B244" s="1261"/>
      <c r="C244" s="1261"/>
      <c r="D244" s="1261"/>
      <c r="E244" s="1261"/>
      <c r="F244" s="1261"/>
      <c r="G244" s="1261"/>
      <c r="H244" s="1261"/>
      <c r="I244" s="1261"/>
      <c r="J244" s="1261"/>
      <c r="K244" s="1261"/>
      <c r="L244" s="1261"/>
      <c r="M244" s="1261"/>
      <c r="N244" s="1261"/>
      <c r="O244" s="1261"/>
      <c r="P244" s="1261"/>
      <c r="Q244" s="1262"/>
      <c r="R244" s="272"/>
    </row>
    <row r="245" spans="1:18" ht="26.25" customHeight="1" x14ac:dyDescent="0.2">
      <c r="A245" s="1254"/>
      <c r="B245" s="1263"/>
      <c r="C245" s="1263"/>
      <c r="D245" s="1263"/>
      <c r="E245" s="1263"/>
      <c r="F245" s="1263"/>
      <c r="G245" s="1263"/>
      <c r="H245" s="1263"/>
      <c r="I245" s="1263"/>
      <c r="J245" s="1263"/>
      <c r="K245" s="1263"/>
      <c r="L245" s="1263"/>
      <c r="M245" s="1263"/>
      <c r="N245" s="1263"/>
      <c r="O245" s="1263"/>
      <c r="P245" s="1263"/>
      <c r="Q245" s="1264"/>
      <c r="R245" s="272"/>
    </row>
    <row r="246" spans="1:18" ht="26.25" customHeight="1" thickBot="1" x14ac:dyDescent="0.25">
      <c r="A246" s="1265"/>
      <c r="B246" s="1266"/>
      <c r="C246" s="1266"/>
      <c r="D246" s="1266"/>
      <c r="E246" s="1266"/>
      <c r="F246" s="1266"/>
      <c r="G246" s="1266"/>
      <c r="H246" s="1266"/>
      <c r="I246" s="1266"/>
      <c r="J246" s="1266"/>
      <c r="K246" s="1266"/>
      <c r="L246" s="1266"/>
      <c r="M246" s="1266"/>
      <c r="N246" s="1266"/>
      <c r="O246" s="1266"/>
      <c r="P246" s="1266"/>
      <c r="Q246" s="1267"/>
      <c r="R246" s="273"/>
    </row>
    <row r="247" spans="1:18" ht="26.25" customHeight="1" x14ac:dyDescent="0.2">
      <c r="A247" s="1268" t="s">
        <v>1551</v>
      </c>
      <c r="B247" s="1269"/>
      <c r="C247" s="1269"/>
      <c r="D247" s="1269"/>
      <c r="E247" s="1269"/>
      <c r="F247" s="1269"/>
      <c r="G247" s="1269"/>
      <c r="H247" s="1269"/>
      <c r="I247" s="1269"/>
      <c r="J247" s="1269"/>
      <c r="K247" s="1269"/>
      <c r="L247" s="1269"/>
      <c r="M247" s="1269"/>
      <c r="N247" s="1269"/>
      <c r="O247" s="1269"/>
      <c r="P247" s="1269"/>
      <c r="Q247" s="1270"/>
      <c r="R247" s="272"/>
    </row>
    <row r="248" spans="1:18" ht="26.25" customHeight="1" x14ac:dyDescent="0.2">
      <c r="A248" s="1271" t="s">
        <v>1552</v>
      </c>
      <c r="B248" s="1272"/>
      <c r="C248" s="1272"/>
      <c r="D248" s="1272"/>
      <c r="E248" s="1272"/>
      <c r="F248" s="1272"/>
      <c r="G248" s="1272"/>
      <c r="H248" s="1272"/>
      <c r="I248" s="1272"/>
      <c r="J248" s="1272"/>
      <c r="K248" s="1272"/>
      <c r="L248" s="1273"/>
      <c r="M248" s="1244"/>
      <c r="N248" s="1245"/>
      <c r="O248" s="1245"/>
      <c r="P248" s="1245"/>
      <c r="Q248" s="1246"/>
      <c r="R248" s="273"/>
    </row>
    <row r="249" spans="1:18" ht="26.25" customHeight="1" x14ac:dyDescent="0.2">
      <c r="A249" s="1241" t="s">
        <v>1553</v>
      </c>
      <c r="B249" s="1242"/>
      <c r="C249" s="1242"/>
      <c r="D249" s="1242"/>
      <c r="E249" s="1242"/>
      <c r="F249" s="1242"/>
      <c r="G249" s="1242"/>
      <c r="H249" s="1242"/>
      <c r="I249" s="1242"/>
      <c r="J249" s="1242"/>
      <c r="K249" s="1242"/>
      <c r="L249" s="1243"/>
      <c r="M249" s="1248"/>
      <c r="N249" s="1249"/>
      <c r="O249" s="1249"/>
      <c r="P249" s="1249"/>
      <c r="Q249" s="1250"/>
      <c r="R249" s="273"/>
    </row>
    <row r="250" spans="1:18" ht="26.25" customHeight="1" x14ac:dyDescent="0.2">
      <c r="A250" s="1274" t="s">
        <v>1554</v>
      </c>
      <c r="B250" s="1275"/>
      <c r="C250" s="1275"/>
      <c r="D250" s="1275"/>
      <c r="E250" s="1275"/>
      <c r="F250" s="1275"/>
      <c r="G250" s="1275"/>
      <c r="H250" s="1275"/>
      <c r="I250" s="1275"/>
      <c r="J250" s="1275"/>
      <c r="K250" s="1275"/>
      <c r="L250" s="1275"/>
      <c r="M250" s="1275"/>
      <c r="N250" s="1275"/>
      <c r="O250" s="1275"/>
      <c r="P250" s="1275"/>
      <c r="Q250" s="1276"/>
      <c r="R250" s="273"/>
    </row>
    <row r="251" spans="1:18" ht="26.25" customHeight="1" x14ac:dyDescent="0.2">
      <c r="A251" s="1254"/>
      <c r="B251" s="1255"/>
      <c r="C251" s="1255"/>
      <c r="D251" s="1255"/>
      <c r="E251" s="1255"/>
      <c r="F251" s="1255"/>
      <c r="G251" s="1255"/>
      <c r="H251" s="1255"/>
      <c r="I251" s="1255"/>
      <c r="J251" s="1255"/>
      <c r="K251" s="1255"/>
      <c r="L251" s="1255"/>
      <c r="M251" s="1255"/>
      <c r="N251" s="1255"/>
      <c r="O251" s="1255"/>
      <c r="P251" s="1255"/>
      <c r="Q251" s="1277"/>
      <c r="R251" s="273"/>
    </row>
    <row r="252" spans="1:18" ht="26.25" customHeight="1" x14ac:dyDescent="0.2">
      <c r="A252" s="1278"/>
      <c r="B252" s="1279"/>
      <c r="C252" s="1279"/>
      <c r="D252" s="1279"/>
      <c r="E252" s="1279"/>
      <c r="F252" s="1279"/>
      <c r="G252" s="1279"/>
      <c r="H252" s="1279"/>
      <c r="I252" s="1279"/>
      <c r="J252" s="1279"/>
      <c r="K252" s="1279"/>
      <c r="L252" s="1279"/>
      <c r="M252" s="1279"/>
      <c r="N252" s="1279"/>
      <c r="O252" s="1279"/>
      <c r="P252" s="1279"/>
      <c r="Q252" s="1280"/>
      <c r="R252" s="273"/>
    </row>
    <row r="253" spans="1:18" ht="26.25" customHeight="1" x14ac:dyDescent="0.2">
      <c r="A253" s="1281" t="s">
        <v>1555</v>
      </c>
      <c r="B253" s="1282"/>
      <c r="C253" s="1282"/>
      <c r="D253" s="1282"/>
      <c r="E253" s="1282"/>
      <c r="F253" s="1282"/>
      <c r="G253" s="1282"/>
      <c r="H253" s="1282"/>
      <c r="I253" s="1282"/>
      <c r="J253" s="1282"/>
      <c r="K253" s="1282"/>
      <c r="L253" s="1282"/>
      <c r="M253" s="1282"/>
      <c r="N253" s="1282"/>
      <c r="O253" s="1282"/>
      <c r="P253" s="1282"/>
      <c r="Q253" s="1283"/>
      <c r="R253" s="273"/>
    </row>
    <row r="254" spans="1:18" ht="26.25" customHeight="1" x14ac:dyDescent="0.2">
      <c r="A254" s="1254"/>
      <c r="B254" s="1255"/>
      <c r="C254" s="1255"/>
      <c r="D254" s="1255"/>
      <c r="E254" s="1255"/>
      <c r="F254" s="1255"/>
      <c r="G254" s="1255"/>
      <c r="H254" s="1255"/>
      <c r="I254" s="1255"/>
      <c r="J254" s="1255"/>
      <c r="K254" s="1255"/>
      <c r="L254" s="1255"/>
      <c r="M254" s="1255"/>
      <c r="N254" s="1255"/>
      <c r="O254" s="1255"/>
      <c r="P254" s="1255"/>
      <c r="Q254" s="1256"/>
      <c r="R254" s="273"/>
    </row>
    <row r="255" spans="1:18" ht="26.25" customHeight="1" thickBot="1" x14ac:dyDescent="0.25">
      <c r="A255" s="1284"/>
      <c r="B255" s="1285"/>
      <c r="C255" s="1285"/>
      <c r="D255" s="1285"/>
      <c r="E255" s="1285"/>
      <c r="F255" s="1285"/>
      <c r="G255" s="1285"/>
      <c r="H255" s="1285"/>
      <c r="I255" s="1285"/>
      <c r="J255" s="1285"/>
      <c r="K255" s="1285"/>
      <c r="L255" s="1285"/>
      <c r="M255" s="1285"/>
      <c r="N255" s="1285"/>
      <c r="O255" s="1285"/>
      <c r="P255" s="1285"/>
      <c r="Q255" s="1286"/>
      <c r="R255" s="273"/>
    </row>
    <row r="256" spans="1:18" ht="26.25" customHeight="1" x14ac:dyDescent="0.2">
      <c r="A256" s="1204" t="s">
        <v>1556</v>
      </c>
      <c r="B256" s="1205"/>
      <c r="C256" s="1205"/>
      <c r="D256" s="1205"/>
      <c r="E256" s="1205"/>
      <c r="F256" s="1205"/>
      <c r="G256" s="1205"/>
      <c r="H256" s="1205"/>
      <c r="I256" s="1205"/>
      <c r="J256" s="1205"/>
      <c r="K256" s="1205"/>
      <c r="L256" s="1205"/>
      <c r="M256" s="1205"/>
      <c r="N256" s="1205"/>
      <c r="O256" s="1205"/>
      <c r="P256" s="1205"/>
      <c r="Q256" s="1287"/>
    </row>
    <row r="257" spans="1:19" ht="26.25" customHeight="1" x14ac:dyDescent="0.2">
      <c r="A257" s="1288"/>
      <c r="B257" s="1255"/>
      <c r="C257" s="1255"/>
      <c r="D257" s="1255"/>
      <c r="E257" s="1255"/>
      <c r="F257" s="1255"/>
      <c r="G257" s="1255"/>
      <c r="H257" s="1255"/>
      <c r="I257" s="1255"/>
      <c r="J257" s="1255"/>
      <c r="K257" s="1255"/>
      <c r="L257" s="1255"/>
      <c r="M257" s="1255"/>
      <c r="N257" s="1255"/>
      <c r="O257" s="1255"/>
      <c r="P257" s="1255"/>
      <c r="Q257" s="1277"/>
    </row>
    <row r="258" spans="1:19" ht="26.25" customHeight="1" thickBot="1" x14ac:dyDescent="0.25">
      <c r="A258" s="1284"/>
      <c r="B258" s="1285"/>
      <c r="C258" s="1285"/>
      <c r="D258" s="1285"/>
      <c r="E258" s="1285"/>
      <c r="F258" s="1285"/>
      <c r="G258" s="1285"/>
      <c r="H258" s="1285"/>
      <c r="I258" s="1285"/>
      <c r="J258" s="1285"/>
      <c r="K258" s="1285"/>
      <c r="L258" s="1285"/>
      <c r="M258" s="1285"/>
      <c r="N258" s="1285"/>
      <c r="O258" s="1285"/>
      <c r="P258" s="1285"/>
      <c r="Q258" s="1286"/>
      <c r="R258" s="275"/>
    </row>
    <row r="259" spans="1:19" ht="26.25" customHeight="1" x14ac:dyDescent="0.2">
      <c r="A259" s="1268" t="s">
        <v>1557</v>
      </c>
      <c r="B259" s="1269"/>
      <c r="C259" s="1269"/>
      <c r="D259" s="1269"/>
      <c r="E259" s="1269"/>
      <c r="F259" s="1269"/>
      <c r="G259" s="1269"/>
      <c r="H259" s="1269"/>
      <c r="I259" s="1269"/>
      <c r="J259" s="1269"/>
      <c r="K259" s="1269"/>
      <c r="L259" s="1269"/>
      <c r="M259" s="1269"/>
      <c r="N259" s="1269"/>
      <c r="O259" s="1269"/>
      <c r="P259" s="1269"/>
      <c r="Q259" s="1270"/>
      <c r="R259" s="276"/>
    </row>
    <row r="260" spans="1:19" ht="26.25" customHeight="1" x14ac:dyDescent="0.2">
      <c r="A260" s="1223"/>
      <c r="B260" s="1212"/>
      <c r="C260" s="1212"/>
      <c r="D260" s="1212"/>
      <c r="E260" s="1212"/>
      <c r="F260" s="1212"/>
      <c r="G260" s="1212"/>
      <c r="H260" s="1212"/>
      <c r="I260" s="1212"/>
      <c r="J260" s="1212"/>
      <c r="K260" s="1212"/>
      <c r="L260" s="1212"/>
      <c r="M260" s="1212"/>
      <c r="N260" s="1212"/>
      <c r="O260" s="1212"/>
      <c r="P260" s="1212"/>
      <c r="Q260" s="1289"/>
      <c r="R260" s="20"/>
    </row>
    <row r="261" spans="1:19" ht="26.25" customHeight="1" thickBot="1" x14ac:dyDescent="0.25">
      <c r="A261" s="1265"/>
      <c r="B261" s="1266"/>
      <c r="C261" s="1266"/>
      <c r="D261" s="1266"/>
      <c r="E261" s="1266"/>
      <c r="F261" s="1266"/>
      <c r="G261" s="1266"/>
      <c r="H261" s="1266"/>
      <c r="I261" s="1266"/>
      <c r="J261" s="1266"/>
      <c r="K261" s="1266"/>
      <c r="L261" s="1266"/>
      <c r="M261" s="1266"/>
      <c r="N261" s="1266"/>
      <c r="O261" s="1266"/>
      <c r="P261" s="1266"/>
      <c r="Q261" s="1267"/>
      <c r="R261" s="20"/>
    </row>
    <row r="262" spans="1:19" ht="26.25" customHeight="1" x14ac:dyDescent="0.2">
      <c r="A262" s="336" t="str">
        <f>$A$1</f>
        <v xml:space="preserve"> </v>
      </c>
      <c r="B262" s="273"/>
      <c r="C262" s="273"/>
      <c r="D262" s="273"/>
      <c r="E262" s="273"/>
      <c r="F262" s="273"/>
      <c r="G262" s="273"/>
      <c r="H262" s="273"/>
      <c r="I262" s="273"/>
      <c r="J262" s="273"/>
      <c r="K262" s="273"/>
      <c r="L262" s="273"/>
      <c r="M262" s="273"/>
      <c r="N262" s="273"/>
      <c r="O262" s="273"/>
      <c r="P262" s="273"/>
      <c r="Q262" s="273"/>
      <c r="R262" s="273"/>
    </row>
    <row r="263" spans="1:19" ht="26.25" customHeight="1" x14ac:dyDescent="0.2">
      <c r="A263" s="1162" t="s">
        <v>1242</v>
      </c>
      <c r="B263" s="1163"/>
      <c r="C263" s="1163"/>
      <c r="D263" s="1163"/>
      <c r="E263" s="1163"/>
      <c r="F263" s="1163"/>
      <c r="G263" s="1163"/>
      <c r="H263" s="1163"/>
      <c r="I263" s="1163"/>
      <c r="J263" s="1163"/>
      <c r="K263" s="1163"/>
      <c r="L263" s="1163"/>
      <c r="M263" s="1163"/>
      <c r="N263" s="1291" t="s">
        <v>37572</v>
      </c>
      <c r="O263" s="1291"/>
      <c r="P263" s="1291"/>
      <c r="Q263" s="1292"/>
      <c r="R263" s="255"/>
    </row>
    <row r="264" spans="1:19" ht="26.25" customHeight="1" x14ac:dyDescent="0.2">
      <c r="A264" s="1166" t="str">
        <f>IF(ISBLANK(Cap_Expend_Name),"The Capital Expenditure Contact information has NOT been provided.  Click here to go to Capital Expenditure Contact Section to fill in this information now.","")</f>
        <v/>
      </c>
      <c r="B264" s="1167"/>
      <c r="C264" s="1167"/>
      <c r="D264" s="1167"/>
      <c r="E264" s="1167"/>
      <c r="F264" s="1167"/>
      <c r="G264" s="1167"/>
      <c r="H264" s="1167"/>
      <c r="I264" s="1167"/>
      <c r="J264" s="1167"/>
      <c r="K264" s="1167"/>
      <c r="L264" s="1167"/>
      <c r="M264" s="1167"/>
      <c r="N264" s="334" t="s">
        <v>1523</v>
      </c>
      <c r="O264" s="335"/>
      <c r="P264" s="1168"/>
      <c r="Q264" s="1169"/>
    </row>
    <row r="265" spans="1:19" ht="26.25" customHeight="1" thickBot="1" x14ac:dyDescent="0.25">
      <c r="A265" s="1170" t="s">
        <v>1200</v>
      </c>
      <c r="B265" s="1171"/>
      <c r="C265" s="1171"/>
      <c r="D265" s="1171"/>
      <c r="E265" s="1172"/>
      <c r="F265" s="1173"/>
      <c r="G265" s="1173"/>
      <c r="H265" s="1173"/>
      <c r="I265" s="1173"/>
      <c r="J265" s="1173"/>
      <c r="K265" s="1173"/>
      <c r="L265" s="1174"/>
      <c r="M265" s="256"/>
      <c r="N265" s="1175" t="s">
        <v>1524</v>
      </c>
      <c r="O265" s="1176"/>
      <c r="P265" s="1176"/>
      <c r="Q265" s="1177"/>
    </row>
    <row r="266" spans="1:19" ht="26.25" customHeight="1" x14ac:dyDescent="0.2">
      <c r="A266" s="1178" t="s">
        <v>1525</v>
      </c>
      <c r="B266" s="1179"/>
      <c r="C266" s="1179"/>
      <c r="D266" s="1180"/>
      <c r="E266" s="1192"/>
      <c r="F266" s="1182"/>
      <c r="G266" s="1182"/>
      <c r="H266" s="1182"/>
      <c r="I266" s="1182"/>
      <c r="J266" s="1182"/>
      <c r="K266" s="1182"/>
      <c r="L266" s="1183"/>
      <c r="M266" s="1184" t="str">
        <f>IF(AND(ISBLANK(E266),OR(NOT(ISBLANK(E267)),NOT(ISBLANK(E268)),NOT(ISBLANK(E269)),NOT(ISBLANK(I270)),NOT(ISBLANK(E265)))),"This information is required.","")</f>
        <v/>
      </c>
      <c r="N266" s="1185"/>
      <c r="O266" s="1185"/>
      <c r="P266" s="1185"/>
      <c r="Q266" s="257"/>
    </row>
    <row r="267" spans="1:19" ht="26.25" customHeight="1" x14ac:dyDescent="0.2">
      <c r="A267" s="1186" t="s">
        <v>1526</v>
      </c>
      <c r="B267" s="1187"/>
      <c r="C267" s="1187"/>
      <c r="D267" s="1188"/>
      <c r="E267" s="1192"/>
      <c r="F267" s="1182"/>
      <c r="G267" s="1182"/>
      <c r="H267" s="1182"/>
      <c r="I267" s="1182"/>
      <c r="J267" s="1182"/>
      <c r="K267" s="1182"/>
      <c r="L267" s="1183"/>
      <c r="M267" s="1184" t="str">
        <f>IF(AND(ISBLANK(E267),OR(NOT(ISBLANK(E266)),NOT(ISBLANK(E268)),NOT(ISBLANK(E269)),NOT(ISBLANK(I270)),NOT(ISBLANK(E265)))),"This information is required.","")</f>
        <v/>
      </c>
      <c r="N267" s="1185"/>
      <c r="O267" s="1185"/>
      <c r="P267" s="1185"/>
      <c r="Q267" s="257"/>
    </row>
    <row r="268" spans="1:19" ht="26.25" customHeight="1" x14ac:dyDescent="0.2">
      <c r="A268" s="1189" t="s">
        <v>1527</v>
      </c>
      <c r="B268" s="1190"/>
      <c r="C268" s="1190"/>
      <c r="D268" s="1191"/>
      <c r="E268" s="1192"/>
      <c r="F268" s="1182"/>
      <c r="G268" s="1193" t="s">
        <v>1528</v>
      </c>
      <c r="H268" s="1193"/>
      <c r="I268" s="1193"/>
      <c r="J268" s="1193"/>
      <c r="K268" s="1193"/>
      <c r="L268" s="1193"/>
      <c r="M268" s="536" t="str">
        <f>IF(AND(ISBLANK(E268),OR(NOT(ISBLANK(E266)),NOT(ISBLANK(E267)),NOT(ISBLANK(E269)),NOT(ISBLANK(I270)),NOT(ISBLANK(E265)))),"This information is required.","")</f>
        <v/>
      </c>
      <c r="N268" s="537"/>
      <c r="O268" s="537"/>
      <c r="P268" s="537"/>
      <c r="Q268" s="258"/>
      <c r="R268" s="259"/>
    </row>
    <row r="269" spans="1:19" ht="26.25" customHeight="1" x14ac:dyDescent="0.2">
      <c r="A269" s="1186" t="s">
        <v>1529</v>
      </c>
      <c r="B269" s="1187"/>
      <c r="C269" s="1187"/>
      <c r="D269" s="1188"/>
      <c r="E269" s="1194"/>
      <c r="F269" s="1195"/>
      <c r="G269" s="260"/>
      <c r="H269" s="261"/>
      <c r="I269" s="262"/>
      <c r="J269" s="259"/>
      <c r="K269" s="259"/>
      <c r="L269" s="259"/>
      <c r="M269" s="537" t="str">
        <f>IF(AND(ISBLANK(E269),OR(NOT(ISBLANK(E266)),NOT(ISBLANK(E267)),NOT(ISBLANK(E268)),NOT(ISBLANK(I270)),NOT(ISBLANK(E265)))),"This information is required.","")</f>
        <v/>
      </c>
      <c r="N269" s="537"/>
      <c r="O269" s="537"/>
      <c r="P269" s="537"/>
      <c r="Q269" s="258"/>
      <c r="R269" s="4"/>
      <c r="S269" s="1">
        <f>IF(ISBLANK(E269),0,1)</f>
        <v>0</v>
      </c>
    </row>
    <row r="270" spans="1:19" ht="26.25" customHeight="1" thickBot="1" x14ac:dyDescent="0.25">
      <c r="A270" s="1196" t="s">
        <v>1530</v>
      </c>
      <c r="B270" s="1197"/>
      <c r="C270" s="1197"/>
      <c r="D270" s="1197"/>
      <c r="E270" s="1198"/>
      <c r="F270" s="1198"/>
      <c r="G270" s="1198"/>
      <c r="H270" s="1198"/>
      <c r="I270" s="1199"/>
      <c r="J270" s="1200"/>
      <c r="K270" s="1201" t="s">
        <v>1531</v>
      </c>
      <c r="L270" s="1202"/>
      <c r="M270" s="1203" t="str">
        <f>IF(AND(ISBLANK(I270),OR(NOT(ISBLANK(E266)),NOT(ISBLANK(E267)),NOT(ISBLANK(E268)),NOT(ISBLANK(E269)),NOT(ISBLANK(E265)))),"This information is required!","")</f>
        <v/>
      </c>
      <c r="N270" s="1203"/>
      <c r="O270" s="1203"/>
      <c r="P270" s="1203"/>
      <c r="Q270" s="263"/>
      <c r="R270" s="4"/>
    </row>
    <row r="271" spans="1:19" ht="26.25" customHeight="1" x14ac:dyDescent="0.2">
      <c r="A271" s="1204" t="s">
        <v>1532</v>
      </c>
      <c r="B271" s="1205"/>
      <c r="C271" s="1205"/>
      <c r="D271" s="1205"/>
      <c r="E271" s="1205"/>
      <c r="F271" s="1205"/>
      <c r="G271" s="1205"/>
      <c r="H271" s="1205"/>
      <c r="I271" s="1205"/>
      <c r="J271" s="1206"/>
      <c r="K271" s="1207" t="s">
        <v>1533</v>
      </c>
      <c r="L271" s="1207"/>
      <c r="M271" s="1207"/>
      <c r="N271" s="1207"/>
      <c r="O271" s="1209" t="s">
        <v>1534</v>
      </c>
      <c r="P271" s="1209"/>
      <c r="Q271" s="1210"/>
      <c r="R271" s="264" t="str">
        <f>IF(AND(ISBLANK(A272),OR(NOT(ISBLANK(I270)),NOT(ISBLANK(E269)),NOT(ISBLANK(E268)),NOT(ISBLANK(E267)),NOT(ISBLANK(E266)),NOT(ISBLANK(E265)))),"General Description is required!","")</f>
        <v/>
      </c>
    </row>
    <row r="272" spans="1:19" ht="45" customHeight="1" x14ac:dyDescent="0.2">
      <c r="A272" s="1223"/>
      <c r="B272" s="1212"/>
      <c r="C272" s="1212"/>
      <c r="D272" s="1212"/>
      <c r="E272" s="1212"/>
      <c r="F272" s="1212"/>
      <c r="G272" s="1212"/>
      <c r="H272" s="1212"/>
      <c r="I272" s="1212"/>
      <c r="J272" s="1213"/>
      <c r="K272" s="1208"/>
      <c r="L272" s="1208"/>
      <c r="M272" s="1208"/>
      <c r="N272" s="1208"/>
      <c r="O272" s="265"/>
      <c r="P272" s="266" t="s">
        <v>91</v>
      </c>
      <c r="Q272" s="267" t="s">
        <v>92</v>
      </c>
      <c r="R272" s="264"/>
    </row>
    <row r="273" spans="1:18" ht="26.25" customHeight="1" x14ac:dyDescent="0.2">
      <c r="A273" s="1214"/>
      <c r="B273" s="1215"/>
      <c r="C273" s="1215"/>
      <c r="D273" s="1215"/>
      <c r="E273" s="1215"/>
      <c r="F273" s="1215"/>
      <c r="G273" s="1215"/>
      <c r="H273" s="1215"/>
      <c r="I273" s="1215"/>
      <c r="J273" s="1216"/>
      <c r="K273" s="1217" t="s">
        <v>1535</v>
      </c>
      <c r="L273" s="1218"/>
      <c r="M273" s="1218"/>
      <c r="N273" s="1218"/>
      <c r="O273" s="1219"/>
      <c r="P273" s="268"/>
      <c r="Q273" s="269"/>
      <c r="R273" s="249" t="str">
        <f>IF(NOT(AND(ISBLANK(E265),ISBLANK(E266),ISBLANK(E267),ISBLANK(E268),ISBLANK(E269),ISBLANK(I270))),IF(COUNTBLANK(P273:Q273)=2,"Please enter response.",IF(COUNTBLANK(P273:Q273)&lt;&gt;1,"Please VERIFY response.","")),"")</f>
        <v/>
      </c>
    </row>
    <row r="274" spans="1:18" ht="26.25" customHeight="1" x14ac:dyDescent="0.2">
      <c r="A274" s="1220" t="s">
        <v>1536</v>
      </c>
      <c r="B274" s="1221"/>
      <c r="C274" s="1221"/>
      <c r="D274" s="1221"/>
      <c r="E274" s="1221"/>
      <c r="F274" s="1221"/>
      <c r="G274" s="1221"/>
      <c r="H274" s="1221"/>
      <c r="I274" s="1221"/>
      <c r="J274" s="1222"/>
      <c r="K274" s="1217" t="s">
        <v>1537</v>
      </c>
      <c r="L274" s="1218"/>
      <c r="M274" s="1218"/>
      <c r="N274" s="1218"/>
      <c r="O274" s="1219"/>
      <c r="P274" s="268"/>
      <c r="Q274" s="269"/>
      <c r="R274" s="249" t="str">
        <f>IF(NOT(AND(ISBLANK(E265),ISBLANK(E266),ISBLANK(E267),ISBLANK(E268),ISBLANK(E269),ISBLANK(I270))),IF(COUNTBLANK(P274:Q274)=2,"Please enter response.",IF(COUNTBLANK(P274:Q274)&lt;&gt;1,"Please VERIFY response.","")),"")</f>
        <v/>
      </c>
    </row>
    <row r="275" spans="1:18" ht="26.25" customHeight="1" x14ac:dyDescent="0.2">
      <c r="A275" s="1223"/>
      <c r="B275" s="1212"/>
      <c r="C275" s="1212"/>
      <c r="D275" s="1212"/>
      <c r="E275" s="1212"/>
      <c r="F275" s="1212"/>
      <c r="G275" s="1212"/>
      <c r="H275" s="1212"/>
      <c r="I275" s="1212"/>
      <c r="J275" s="1213"/>
      <c r="K275" s="1217" t="s">
        <v>1538</v>
      </c>
      <c r="L275" s="1218"/>
      <c r="M275" s="1218"/>
      <c r="N275" s="1218"/>
      <c r="O275" s="1219"/>
      <c r="P275" s="268"/>
      <c r="Q275" s="269"/>
      <c r="R275" s="249" t="str">
        <f>IF(NOT(AND(ISBLANK(E265),ISBLANK(E266),ISBLANK(E267),ISBLANK(E268),ISBLANK(E269),ISBLANK(I270))),IF(COUNTBLANK(P275:Q275)=2,"Please enter response.",IF(COUNTBLANK(P275:Q275)&lt;&gt;1,"Please VERIFY response.","")),"")</f>
        <v/>
      </c>
    </row>
    <row r="276" spans="1:18" ht="26.25" customHeight="1" x14ac:dyDescent="0.2">
      <c r="A276" s="1214"/>
      <c r="B276" s="1215"/>
      <c r="C276" s="1215"/>
      <c r="D276" s="1215"/>
      <c r="E276" s="1215"/>
      <c r="F276" s="1215"/>
      <c r="G276" s="1215"/>
      <c r="H276" s="1215"/>
      <c r="I276" s="1215"/>
      <c r="J276" s="1216"/>
      <c r="K276" s="1217" t="s">
        <v>1539</v>
      </c>
      <c r="L276" s="1218"/>
      <c r="M276" s="1218"/>
      <c r="N276" s="1218"/>
      <c r="O276" s="1219"/>
      <c r="P276" s="268"/>
      <c r="Q276" s="269"/>
      <c r="R276" s="249" t="str">
        <f>IF(NOT(AND(ISBLANK(E265),ISBLANK(E266),ISBLANK(E267),ISBLANK(E268),ISBLANK(E269),ISBLANK(I270))),IF(COUNTBLANK(P276:Q276)=2,"Please enter response.",IF(COUNTBLANK(P276:Q276)&lt;&gt;1,"Please VERIFY response.","")),"")</f>
        <v/>
      </c>
    </row>
    <row r="277" spans="1:18" ht="26.25" customHeight="1" x14ac:dyDescent="0.2">
      <c r="A277" s="1224" t="s">
        <v>1540</v>
      </c>
      <c r="B277" s="1225"/>
      <c r="C277" s="1225"/>
      <c r="D277" s="1225"/>
      <c r="E277" s="1225"/>
      <c r="F277" s="1225"/>
      <c r="G277" s="1225"/>
      <c r="H277" s="1225"/>
      <c r="I277" s="1225"/>
      <c r="J277" s="1225"/>
      <c r="K277" s="1225"/>
      <c r="L277" s="1225"/>
      <c r="M277" s="1225"/>
      <c r="N277" s="1225"/>
      <c r="O277" s="1225"/>
      <c r="P277" s="1225"/>
      <c r="Q277" s="1226"/>
      <c r="R277" s="270"/>
    </row>
    <row r="278" spans="1:18" ht="26.25" customHeight="1" x14ac:dyDescent="0.2">
      <c r="A278" s="1227" t="s">
        <v>1541</v>
      </c>
      <c r="B278" s="1228"/>
      <c r="C278" s="1228"/>
      <c r="D278" s="1228"/>
      <c r="E278" s="1228" t="s">
        <v>1542</v>
      </c>
      <c r="F278" s="1228"/>
      <c r="G278" s="1228"/>
      <c r="H278" s="1228"/>
      <c r="I278" s="1228" t="s">
        <v>1543</v>
      </c>
      <c r="J278" s="1228"/>
      <c r="K278" s="1228"/>
      <c r="L278" s="1228"/>
      <c r="M278" s="1229" t="s">
        <v>1544</v>
      </c>
      <c r="N278" s="1228"/>
      <c r="O278" s="1228"/>
      <c r="P278" s="1228"/>
      <c r="Q278" s="1230"/>
      <c r="R278" s="271"/>
    </row>
    <row r="279" spans="1:18" ht="26.25" customHeight="1" thickBot="1" x14ac:dyDescent="0.25">
      <c r="A279" s="1231"/>
      <c r="B279" s="1232"/>
      <c r="C279" s="1232"/>
      <c r="D279" s="1232"/>
      <c r="E279" s="1233"/>
      <c r="F279" s="1234"/>
      <c r="G279" s="1234"/>
      <c r="H279" s="1235"/>
      <c r="I279" s="1233"/>
      <c r="J279" s="1234"/>
      <c r="K279" s="1234"/>
      <c r="L279" s="1235"/>
      <c r="M279" s="1236"/>
      <c r="N279" s="1236"/>
      <c r="O279" s="1236"/>
      <c r="P279" s="1236"/>
      <c r="Q279" s="1237"/>
      <c r="R279" s="270"/>
    </row>
    <row r="280" spans="1:18" ht="26.25" customHeight="1" x14ac:dyDescent="0.2">
      <c r="A280" s="1238" t="s">
        <v>1545</v>
      </c>
      <c r="B280" s="1239"/>
      <c r="C280" s="1239"/>
      <c r="D280" s="1239"/>
      <c r="E280" s="1239"/>
      <c r="F280" s="1239"/>
      <c r="G280" s="1239"/>
      <c r="H280" s="1239"/>
      <c r="I280" s="1239"/>
      <c r="J280" s="1239"/>
      <c r="K280" s="1239"/>
      <c r="L280" s="1239"/>
      <c r="M280" s="1239"/>
      <c r="N280" s="1239"/>
      <c r="O280" s="1239"/>
      <c r="P280" s="1239"/>
      <c r="Q280" s="1240"/>
      <c r="R280" s="272"/>
    </row>
    <row r="281" spans="1:18" ht="26.25" customHeight="1" x14ac:dyDescent="0.2">
      <c r="A281" s="1241" t="s">
        <v>1546</v>
      </c>
      <c r="B281" s="1242"/>
      <c r="C281" s="1242"/>
      <c r="D281" s="1242"/>
      <c r="E281" s="1242"/>
      <c r="F281" s="1242"/>
      <c r="G281" s="1242"/>
      <c r="H281" s="1242"/>
      <c r="I281" s="1242"/>
      <c r="J281" s="1242"/>
      <c r="K281" s="1242"/>
      <c r="L281" s="1243"/>
      <c r="M281" s="1244"/>
      <c r="N281" s="1245"/>
      <c r="O281" s="1245"/>
      <c r="P281" s="1245"/>
      <c r="Q281" s="1246"/>
      <c r="R281" s="272"/>
    </row>
    <row r="282" spans="1:18" ht="26.25" customHeight="1" x14ac:dyDescent="0.2">
      <c r="A282" s="1241" t="s">
        <v>1547</v>
      </c>
      <c r="B282" s="1247"/>
      <c r="C282" s="1247"/>
      <c r="D282" s="1247"/>
      <c r="E282" s="1247"/>
      <c r="F282" s="1247"/>
      <c r="G282" s="1247"/>
      <c r="H282" s="1247"/>
      <c r="I282" s="1247"/>
      <c r="J282" s="1247"/>
      <c r="K282" s="1247"/>
      <c r="L282" s="1247"/>
      <c r="M282" s="1248"/>
      <c r="N282" s="1249"/>
      <c r="O282" s="1249"/>
      <c r="P282" s="1249"/>
      <c r="Q282" s="1250"/>
      <c r="R282" s="272"/>
    </row>
    <row r="283" spans="1:18" ht="26.25" customHeight="1" x14ac:dyDescent="0.2">
      <c r="A283" s="1241" t="s">
        <v>1548</v>
      </c>
      <c r="B283" s="1247"/>
      <c r="C283" s="1247"/>
      <c r="D283" s="1247"/>
      <c r="E283" s="1247"/>
      <c r="F283" s="1247"/>
      <c r="G283" s="1247"/>
      <c r="H283" s="1247"/>
      <c r="I283" s="1247"/>
      <c r="J283" s="1247"/>
      <c r="K283" s="1247"/>
      <c r="L283" s="1247"/>
      <c r="M283" s="1248"/>
      <c r="N283" s="1249"/>
      <c r="O283" s="1249"/>
      <c r="P283" s="1249"/>
      <c r="Q283" s="1250"/>
      <c r="R283" s="272"/>
    </row>
    <row r="284" spans="1:18" ht="26.25" customHeight="1" x14ac:dyDescent="0.2">
      <c r="A284" s="1251" t="s">
        <v>1549</v>
      </c>
      <c r="B284" s="1252"/>
      <c r="C284" s="1252"/>
      <c r="D284" s="1252"/>
      <c r="E284" s="1252"/>
      <c r="F284" s="1252"/>
      <c r="G284" s="1252"/>
      <c r="H284" s="1252"/>
      <c r="I284" s="1252"/>
      <c r="J284" s="1252"/>
      <c r="K284" s="1252"/>
      <c r="L284" s="1252"/>
      <c r="M284" s="1252"/>
      <c r="N284" s="1252"/>
      <c r="O284" s="1252"/>
      <c r="P284" s="1252"/>
      <c r="Q284" s="1253"/>
      <c r="R284" s="272"/>
    </row>
    <row r="285" spans="1:18" ht="26.25" customHeight="1" x14ac:dyDescent="0.2">
      <c r="A285" s="1254"/>
      <c r="B285" s="1255"/>
      <c r="C285" s="1255"/>
      <c r="D285" s="1255"/>
      <c r="E285" s="1255"/>
      <c r="F285" s="1255"/>
      <c r="G285" s="1255"/>
      <c r="H285" s="1255"/>
      <c r="I285" s="1255"/>
      <c r="J285" s="1255"/>
      <c r="K285" s="1255"/>
      <c r="L285" s="1255"/>
      <c r="M285" s="1255"/>
      <c r="N285" s="1255"/>
      <c r="O285" s="1255"/>
      <c r="P285" s="1255"/>
      <c r="Q285" s="1256"/>
      <c r="R285" s="272"/>
    </row>
    <row r="286" spans="1:18" ht="26.25" customHeight="1" x14ac:dyDescent="0.2">
      <c r="A286" s="1257"/>
      <c r="B286" s="1258"/>
      <c r="C286" s="1258"/>
      <c r="D286" s="1258"/>
      <c r="E286" s="1258"/>
      <c r="F286" s="1258"/>
      <c r="G286" s="1258"/>
      <c r="H286" s="1258"/>
      <c r="I286" s="1258"/>
      <c r="J286" s="1258"/>
      <c r="K286" s="1258"/>
      <c r="L286" s="1258"/>
      <c r="M286" s="1258"/>
      <c r="N286" s="1258"/>
      <c r="O286" s="1258"/>
      <c r="P286" s="1258"/>
      <c r="Q286" s="1259"/>
      <c r="R286" s="272"/>
    </row>
    <row r="287" spans="1:18" ht="26.25" customHeight="1" x14ac:dyDescent="0.2">
      <c r="A287" s="1260" t="s">
        <v>1550</v>
      </c>
      <c r="B287" s="1261"/>
      <c r="C287" s="1261"/>
      <c r="D287" s="1261"/>
      <c r="E287" s="1261"/>
      <c r="F287" s="1261"/>
      <c r="G287" s="1261"/>
      <c r="H287" s="1261"/>
      <c r="I287" s="1261"/>
      <c r="J287" s="1261"/>
      <c r="K287" s="1261"/>
      <c r="L287" s="1261"/>
      <c r="M287" s="1261"/>
      <c r="N287" s="1261"/>
      <c r="O287" s="1261"/>
      <c r="P287" s="1261"/>
      <c r="Q287" s="1262"/>
      <c r="R287" s="272"/>
    </row>
    <row r="288" spans="1:18" ht="26.25" customHeight="1" x14ac:dyDescent="0.2">
      <c r="A288" s="1254"/>
      <c r="B288" s="1263"/>
      <c r="C288" s="1263"/>
      <c r="D288" s="1263"/>
      <c r="E288" s="1263"/>
      <c r="F288" s="1263"/>
      <c r="G288" s="1263"/>
      <c r="H288" s="1263"/>
      <c r="I288" s="1263"/>
      <c r="J288" s="1263"/>
      <c r="K288" s="1263"/>
      <c r="L288" s="1263"/>
      <c r="M288" s="1263"/>
      <c r="N288" s="1263"/>
      <c r="O288" s="1263"/>
      <c r="P288" s="1263"/>
      <c r="Q288" s="1264"/>
      <c r="R288" s="272"/>
    </row>
    <row r="289" spans="1:18" ht="26.25" customHeight="1" thickBot="1" x14ac:dyDescent="0.25">
      <c r="A289" s="1265"/>
      <c r="B289" s="1266"/>
      <c r="C289" s="1266"/>
      <c r="D289" s="1266"/>
      <c r="E289" s="1266"/>
      <c r="F289" s="1266"/>
      <c r="G289" s="1266"/>
      <c r="H289" s="1266"/>
      <c r="I289" s="1266"/>
      <c r="J289" s="1266"/>
      <c r="K289" s="1266"/>
      <c r="L289" s="1266"/>
      <c r="M289" s="1266"/>
      <c r="N289" s="1266"/>
      <c r="O289" s="1266"/>
      <c r="P289" s="1266"/>
      <c r="Q289" s="1267"/>
      <c r="R289" s="273"/>
    </row>
    <row r="290" spans="1:18" ht="26.25" customHeight="1" x14ac:dyDescent="0.2">
      <c r="A290" s="1268" t="s">
        <v>1551</v>
      </c>
      <c r="B290" s="1269"/>
      <c r="C290" s="1269"/>
      <c r="D290" s="1269"/>
      <c r="E290" s="1269"/>
      <c r="F290" s="1269"/>
      <c r="G290" s="1269"/>
      <c r="H290" s="1269"/>
      <c r="I290" s="1269"/>
      <c r="J290" s="1269"/>
      <c r="K290" s="1269"/>
      <c r="L290" s="1269"/>
      <c r="M290" s="1269"/>
      <c r="N290" s="1269"/>
      <c r="O290" s="1269"/>
      <c r="P290" s="1269"/>
      <c r="Q290" s="1270"/>
      <c r="R290" s="272"/>
    </row>
    <row r="291" spans="1:18" ht="26.25" customHeight="1" x14ac:dyDescent="0.2">
      <c r="A291" s="1271" t="s">
        <v>1552</v>
      </c>
      <c r="B291" s="1272"/>
      <c r="C291" s="1272"/>
      <c r="D291" s="1272"/>
      <c r="E291" s="1272"/>
      <c r="F291" s="1272"/>
      <c r="G291" s="1272"/>
      <c r="H291" s="1272"/>
      <c r="I291" s="1272"/>
      <c r="J291" s="1272"/>
      <c r="K291" s="1272"/>
      <c r="L291" s="1273"/>
      <c r="M291" s="1244"/>
      <c r="N291" s="1245"/>
      <c r="O291" s="1245"/>
      <c r="P291" s="1245"/>
      <c r="Q291" s="1246"/>
      <c r="R291" s="273"/>
    </row>
    <row r="292" spans="1:18" ht="26.25" customHeight="1" x14ac:dyDescent="0.2">
      <c r="A292" s="1241" t="s">
        <v>1553</v>
      </c>
      <c r="B292" s="1242"/>
      <c r="C292" s="1242"/>
      <c r="D292" s="1242"/>
      <c r="E292" s="1242"/>
      <c r="F292" s="1242"/>
      <c r="G292" s="1242"/>
      <c r="H292" s="1242"/>
      <c r="I292" s="1242"/>
      <c r="J292" s="1242"/>
      <c r="K292" s="1242"/>
      <c r="L292" s="1243"/>
      <c r="M292" s="1248"/>
      <c r="N292" s="1249"/>
      <c r="O292" s="1249"/>
      <c r="P292" s="1249"/>
      <c r="Q292" s="1250"/>
      <c r="R292" s="273"/>
    </row>
    <row r="293" spans="1:18" ht="26.25" customHeight="1" x14ac:dyDescent="0.2">
      <c r="A293" s="1274" t="s">
        <v>1554</v>
      </c>
      <c r="B293" s="1275"/>
      <c r="C293" s="1275"/>
      <c r="D293" s="1275"/>
      <c r="E293" s="1275"/>
      <c r="F293" s="1275"/>
      <c r="G293" s="1275"/>
      <c r="H293" s="1275"/>
      <c r="I293" s="1275"/>
      <c r="J293" s="1275"/>
      <c r="K293" s="1275"/>
      <c r="L293" s="1275"/>
      <c r="M293" s="1275"/>
      <c r="N293" s="1275"/>
      <c r="O293" s="1275"/>
      <c r="P293" s="1275"/>
      <c r="Q293" s="1276"/>
      <c r="R293" s="273"/>
    </row>
    <row r="294" spans="1:18" ht="26.25" customHeight="1" x14ac:dyDescent="0.2">
      <c r="A294" s="1254"/>
      <c r="B294" s="1255"/>
      <c r="C294" s="1255"/>
      <c r="D294" s="1255"/>
      <c r="E294" s="1255"/>
      <c r="F294" s="1255"/>
      <c r="G294" s="1255"/>
      <c r="H294" s="1255"/>
      <c r="I294" s="1255"/>
      <c r="J294" s="1255"/>
      <c r="K294" s="1255"/>
      <c r="L294" s="1255"/>
      <c r="M294" s="1255"/>
      <c r="N294" s="1255"/>
      <c r="O294" s="1255"/>
      <c r="P294" s="1255"/>
      <c r="Q294" s="1277"/>
      <c r="R294" s="273"/>
    </row>
    <row r="295" spans="1:18" ht="26.25" customHeight="1" x14ac:dyDescent="0.2">
      <c r="A295" s="1278"/>
      <c r="B295" s="1279"/>
      <c r="C295" s="1279"/>
      <c r="D295" s="1279"/>
      <c r="E295" s="1279"/>
      <c r="F295" s="1279"/>
      <c r="G295" s="1279"/>
      <c r="H295" s="1279"/>
      <c r="I295" s="1279"/>
      <c r="J295" s="1279"/>
      <c r="K295" s="1279"/>
      <c r="L295" s="1279"/>
      <c r="M295" s="1279"/>
      <c r="N295" s="1279"/>
      <c r="O295" s="1279"/>
      <c r="P295" s="1279"/>
      <c r="Q295" s="1280"/>
      <c r="R295" s="273"/>
    </row>
    <row r="296" spans="1:18" ht="26.25" customHeight="1" x14ac:dyDescent="0.2">
      <c r="A296" s="1281" t="s">
        <v>1555</v>
      </c>
      <c r="B296" s="1282"/>
      <c r="C296" s="1282"/>
      <c r="D296" s="1282"/>
      <c r="E296" s="1282"/>
      <c r="F296" s="1282"/>
      <c r="G296" s="1282"/>
      <c r="H296" s="1282"/>
      <c r="I296" s="1282"/>
      <c r="J296" s="1282"/>
      <c r="K296" s="1282"/>
      <c r="L296" s="1282"/>
      <c r="M296" s="1282"/>
      <c r="N296" s="1282"/>
      <c r="O296" s="1282"/>
      <c r="P296" s="1282"/>
      <c r="Q296" s="1283"/>
      <c r="R296" s="273"/>
    </row>
    <row r="297" spans="1:18" ht="26.25" customHeight="1" x14ac:dyDescent="0.2">
      <c r="A297" s="1254"/>
      <c r="B297" s="1255"/>
      <c r="C297" s="1255"/>
      <c r="D297" s="1255"/>
      <c r="E297" s="1255"/>
      <c r="F297" s="1255"/>
      <c r="G297" s="1255"/>
      <c r="H297" s="1255"/>
      <c r="I297" s="1255"/>
      <c r="J297" s="1255"/>
      <c r="K297" s="1255"/>
      <c r="L297" s="1255"/>
      <c r="M297" s="1255"/>
      <c r="N297" s="1255"/>
      <c r="O297" s="1255"/>
      <c r="P297" s="1255"/>
      <c r="Q297" s="1256"/>
      <c r="R297" s="273"/>
    </row>
    <row r="298" spans="1:18" ht="26.25" customHeight="1" thickBot="1" x14ac:dyDescent="0.25">
      <c r="A298" s="1284"/>
      <c r="B298" s="1285"/>
      <c r="C298" s="1285"/>
      <c r="D298" s="1285"/>
      <c r="E298" s="1285"/>
      <c r="F298" s="1285"/>
      <c r="G298" s="1285"/>
      <c r="H298" s="1285"/>
      <c r="I298" s="1285"/>
      <c r="J298" s="1285"/>
      <c r="K298" s="1285"/>
      <c r="L298" s="1285"/>
      <c r="M298" s="1285"/>
      <c r="N298" s="1285"/>
      <c r="O298" s="1285"/>
      <c r="P298" s="1285"/>
      <c r="Q298" s="1286"/>
      <c r="R298" s="273"/>
    </row>
    <row r="299" spans="1:18" ht="26.25" customHeight="1" x14ac:dyDescent="0.2">
      <c r="A299" s="1204" t="s">
        <v>1556</v>
      </c>
      <c r="B299" s="1205"/>
      <c r="C299" s="1205"/>
      <c r="D299" s="1205"/>
      <c r="E299" s="1205"/>
      <c r="F299" s="1205"/>
      <c r="G299" s="1205"/>
      <c r="H299" s="1205"/>
      <c r="I299" s="1205"/>
      <c r="J299" s="1205"/>
      <c r="K299" s="1205"/>
      <c r="L299" s="1205"/>
      <c r="M299" s="1205"/>
      <c r="N299" s="1205"/>
      <c r="O299" s="1205"/>
      <c r="P299" s="1205"/>
      <c r="Q299" s="1287"/>
    </row>
    <row r="300" spans="1:18" ht="26.25" customHeight="1" x14ac:dyDescent="0.2">
      <c r="A300" s="1288"/>
      <c r="B300" s="1255"/>
      <c r="C300" s="1255"/>
      <c r="D300" s="1255"/>
      <c r="E300" s="1255"/>
      <c r="F300" s="1255"/>
      <c r="G300" s="1255"/>
      <c r="H300" s="1255"/>
      <c r="I300" s="1255"/>
      <c r="J300" s="1255"/>
      <c r="K300" s="1255"/>
      <c r="L300" s="1255"/>
      <c r="M300" s="1255"/>
      <c r="N300" s="1255"/>
      <c r="O300" s="1255"/>
      <c r="P300" s="1255"/>
      <c r="Q300" s="1277"/>
    </row>
    <row r="301" spans="1:18" ht="26.25" customHeight="1" thickBot="1" x14ac:dyDescent="0.25">
      <c r="A301" s="1284"/>
      <c r="B301" s="1285"/>
      <c r="C301" s="1285"/>
      <c r="D301" s="1285"/>
      <c r="E301" s="1285"/>
      <c r="F301" s="1285"/>
      <c r="G301" s="1285"/>
      <c r="H301" s="1285"/>
      <c r="I301" s="1285"/>
      <c r="J301" s="1285"/>
      <c r="K301" s="1285"/>
      <c r="L301" s="1285"/>
      <c r="M301" s="1285"/>
      <c r="N301" s="1285"/>
      <c r="O301" s="1285"/>
      <c r="P301" s="1285"/>
      <c r="Q301" s="1286"/>
      <c r="R301" s="275"/>
    </row>
    <row r="302" spans="1:18" ht="26.25" customHeight="1" x14ac:dyDescent="0.2">
      <c r="A302" s="1268" t="s">
        <v>1557</v>
      </c>
      <c r="B302" s="1269"/>
      <c r="C302" s="1269"/>
      <c r="D302" s="1269"/>
      <c r="E302" s="1269"/>
      <c r="F302" s="1269"/>
      <c r="G302" s="1269"/>
      <c r="H302" s="1269"/>
      <c r="I302" s="1269"/>
      <c r="J302" s="1269"/>
      <c r="K302" s="1269"/>
      <c r="L302" s="1269"/>
      <c r="M302" s="1269"/>
      <c r="N302" s="1269"/>
      <c r="O302" s="1269"/>
      <c r="P302" s="1269"/>
      <c r="Q302" s="1270"/>
      <c r="R302" s="276"/>
    </row>
    <row r="303" spans="1:18" ht="26.25" customHeight="1" x14ac:dyDescent="0.2">
      <c r="A303" s="1223"/>
      <c r="B303" s="1212"/>
      <c r="C303" s="1212"/>
      <c r="D303" s="1212"/>
      <c r="E303" s="1212"/>
      <c r="F303" s="1212"/>
      <c r="G303" s="1212"/>
      <c r="H303" s="1212"/>
      <c r="I303" s="1212"/>
      <c r="J303" s="1212"/>
      <c r="K303" s="1212"/>
      <c r="L303" s="1212"/>
      <c r="M303" s="1212"/>
      <c r="N303" s="1212"/>
      <c r="O303" s="1212"/>
      <c r="P303" s="1212"/>
      <c r="Q303" s="1289"/>
      <c r="R303" s="20"/>
    </row>
    <row r="304" spans="1:18" ht="26.25" customHeight="1" thickBot="1" x14ac:dyDescent="0.25">
      <c r="A304" s="1265"/>
      <c r="B304" s="1266"/>
      <c r="C304" s="1266"/>
      <c r="D304" s="1266"/>
      <c r="E304" s="1266"/>
      <c r="F304" s="1266"/>
      <c r="G304" s="1266"/>
      <c r="H304" s="1266"/>
      <c r="I304" s="1266"/>
      <c r="J304" s="1266"/>
      <c r="K304" s="1266"/>
      <c r="L304" s="1266"/>
      <c r="M304" s="1266"/>
      <c r="N304" s="1266"/>
      <c r="O304" s="1266"/>
      <c r="P304" s="1266"/>
      <c r="Q304" s="1267"/>
      <c r="R304" s="20"/>
    </row>
    <row r="305" spans="1:19" ht="26.25" customHeight="1" x14ac:dyDescent="0.2">
      <c r="A305" s="336" t="str">
        <f>$A$1</f>
        <v xml:space="preserve"> </v>
      </c>
      <c r="B305" s="273"/>
      <c r="C305" s="273"/>
      <c r="D305" s="273"/>
      <c r="E305" s="273"/>
      <c r="F305" s="273"/>
      <c r="G305" s="273"/>
      <c r="H305" s="273"/>
      <c r="I305" s="273"/>
      <c r="J305" s="273"/>
      <c r="K305" s="273"/>
      <c r="L305" s="273"/>
      <c r="M305" s="273"/>
      <c r="N305" s="273"/>
      <c r="O305" s="273"/>
      <c r="P305" s="273"/>
      <c r="Q305" s="273"/>
      <c r="R305" s="273"/>
    </row>
    <row r="306" spans="1:19" ht="26.25" customHeight="1" x14ac:dyDescent="0.2">
      <c r="A306" s="1162" t="s">
        <v>1243</v>
      </c>
      <c r="B306" s="1163"/>
      <c r="C306" s="1163"/>
      <c r="D306" s="1163"/>
      <c r="E306" s="1163"/>
      <c r="F306" s="1163"/>
      <c r="G306" s="1163"/>
      <c r="H306" s="1163"/>
      <c r="I306" s="1163"/>
      <c r="J306" s="1163"/>
      <c r="K306" s="1163"/>
      <c r="L306" s="1163"/>
      <c r="M306" s="1163"/>
      <c r="N306" s="1291" t="s">
        <v>37572</v>
      </c>
      <c r="O306" s="1291"/>
      <c r="P306" s="1291"/>
      <c r="Q306" s="1292"/>
      <c r="R306" s="255"/>
    </row>
    <row r="307" spans="1:19" ht="26.25" customHeight="1" x14ac:dyDescent="0.2">
      <c r="A307" s="1166" t="str">
        <f>IF(ISBLANK(Cap_Expend_Name),"The Capital Expenditure Contact information has NOT been provided.  Click here to go to Capital Expenditure Contact Section to fill in this information now.","")</f>
        <v/>
      </c>
      <c r="B307" s="1167"/>
      <c r="C307" s="1167"/>
      <c r="D307" s="1167"/>
      <c r="E307" s="1167"/>
      <c r="F307" s="1167"/>
      <c r="G307" s="1167"/>
      <c r="H307" s="1167"/>
      <c r="I307" s="1167"/>
      <c r="J307" s="1167"/>
      <c r="K307" s="1167"/>
      <c r="L307" s="1167"/>
      <c r="M307" s="1167"/>
      <c r="N307" s="334" t="s">
        <v>1523</v>
      </c>
      <c r="O307" s="335"/>
      <c r="P307" s="1168"/>
      <c r="Q307" s="1169"/>
    </row>
    <row r="308" spans="1:19" ht="26.25" customHeight="1" thickBot="1" x14ac:dyDescent="0.25">
      <c r="A308" s="1170" t="s">
        <v>1200</v>
      </c>
      <c r="B308" s="1171"/>
      <c r="C308" s="1171"/>
      <c r="D308" s="1171"/>
      <c r="E308" s="1172"/>
      <c r="F308" s="1173"/>
      <c r="G308" s="1173"/>
      <c r="H308" s="1173"/>
      <c r="I308" s="1173"/>
      <c r="J308" s="1173"/>
      <c r="K308" s="1173"/>
      <c r="L308" s="1174"/>
      <c r="M308" s="256"/>
      <c r="N308" s="1175" t="s">
        <v>1524</v>
      </c>
      <c r="O308" s="1176"/>
      <c r="P308" s="1176"/>
      <c r="Q308" s="1177"/>
    </row>
    <row r="309" spans="1:19" ht="26.25" customHeight="1" x14ac:dyDescent="0.2">
      <c r="A309" s="1178" t="s">
        <v>1525</v>
      </c>
      <c r="B309" s="1179"/>
      <c r="C309" s="1179"/>
      <c r="D309" s="1180"/>
      <c r="E309" s="1192"/>
      <c r="F309" s="1182"/>
      <c r="G309" s="1182"/>
      <c r="H309" s="1182"/>
      <c r="I309" s="1182"/>
      <c r="J309" s="1182"/>
      <c r="K309" s="1182"/>
      <c r="L309" s="1183"/>
      <c r="M309" s="1184" t="str">
        <f>IF(AND(ISBLANK(E309),OR(NOT(ISBLANK(E310)),NOT(ISBLANK(E311)),NOT(ISBLANK(E312)),NOT(ISBLANK(I313)),NOT(ISBLANK(E308)))),"This information is required.","")</f>
        <v/>
      </c>
      <c r="N309" s="1185"/>
      <c r="O309" s="1185"/>
      <c r="P309" s="1185"/>
      <c r="Q309" s="257"/>
    </row>
    <row r="310" spans="1:19" ht="26.25" customHeight="1" x14ac:dyDescent="0.2">
      <c r="A310" s="1186" t="s">
        <v>1526</v>
      </c>
      <c r="B310" s="1187"/>
      <c r="C310" s="1187"/>
      <c r="D310" s="1188"/>
      <c r="E310" s="1192"/>
      <c r="F310" s="1182"/>
      <c r="G310" s="1182"/>
      <c r="H310" s="1182"/>
      <c r="I310" s="1182"/>
      <c r="J310" s="1182"/>
      <c r="K310" s="1182"/>
      <c r="L310" s="1183"/>
      <c r="M310" s="1184" t="str">
        <f>IF(AND(ISBLANK(E310),OR(NOT(ISBLANK(E309)),NOT(ISBLANK(E311)),NOT(ISBLANK(E312)),NOT(ISBLANK(I313)),NOT(ISBLANK(E308)))),"This information is required.","")</f>
        <v/>
      </c>
      <c r="N310" s="1185"/>
      <c r="O310" s="1185"/>
      <c r="P310" s="1185"/>
      <c r="Q310" s="257"/>
    </row>
    <row r="311" spans="1:19" ht="26.25" customHeight="1" x14ac:dyDescent="0.2">
      <c r="A311" s="1189" t="s">
        <v>1527</v>
      </c>
      <c r="B311" s="1190"/>
      <c r="C311" s="1190"/>
      <c r="D311" s="1191"/>
      <c r="E311" s="1192"/>
      <c r="F311" s="1182"/>
      <c r="G311" s="1193" t="s">
        <v>1528</v>
      </c>
      <c r="H311" s="1193"/>
      <c r="I311" s="1193"/>
      <c r="J311" s="1193"/>
      <c r="K311" s="1193"/>
      <c r="L311" s="1193"/>
      <c r="M311" s="536" t="str">
        <f>IF(AND(ISBLANK(E311),OR(NOT(ISBLANK(E309)),NOT(ISBLANK(E310)),NOT(ISBLANK(E312)),NOT(ISBLANK(I313)),NOT(ISBLANK(E308)))),"This information is required.","")</f>
        <v/>
      </c>
      <c r="N311" s="537"/>
      <c r="O311" s="537"/>
      <c r="P311" s="537"/>
      <c r="Q311" s="258"/>
      <c r="R311" s="259"/>
    </row>
    <row r="312" spans="1:19" ht="26.25" customHeight="1" x14ac:dyDescent="0.2">
      <c r="A312" s="1186" t="s">
        <v>1529</v>
      </c>
      <c r="B312" s="1187"/>
      <c r="C312" s="1187"/>
      <c r="D312" s="1188"/>
      <c r="E312" s="1194"/>
      <c r="F312" s="1195"/>
      <c r="G312" s="260"/>
      <c r="H312" s="261"/>
      <c r="I312" s="262"/>
      <c r="J312" s="259"/>
      <c r="K312" s="259"/>
      <c r="L312" s="259"/>
      <c r="M312" s="537" t="str">
        <f>IF(AND(ISBLANK(E312),OR(NOT(ISBLANK(E309)),NOT(ISBLANK(E310)),NOT(ISBLANK(E311)),NOT(ISBLANK(I313)),NOT(ISBLANK(E308)))),"This information is required.","")</f>
        <v/>
      </c>
      <c r="N312" s="537"/>
      <c r="O312" s="537"/>
      <c r="P312" s="537"/>
      <c r="Q312" s="258"/>
      <c r="R312" s="4"/>
      <c r="S312" s="1">
        <f>IF(ISBLANK(E312),0,1)</f>
        <v>0</v>
      </c>
    </row>
    <row r="313" spans="1:19" ht="26.25" customHeight="1" thickBot="1" x14ac:dyDescent="0.25">
      <c r="A313" s="1196" t="s">
        <v>1530</v>
      </c>
      <c r="B313" s="1197"/>
      <c r="C313" s="1197"/>
      <c r="D313" s="1197"/>
      <c r="E313" s="1198"/>
      <c r="F313" s="1198"/>
      <c r="G313" s="1198"/>
      <c r="H313" s="1198"/>
      <c r="I313" s="1199"/>
      <c r="J313" s="1200"/>
      <c r="K313" s="1201" t="s">
        <v>1531</v>
      </c>
      <c r="L313" s="1202"/>
      <c r="M313" s="1203" t="str">
        <f>IF(AND(ISBLANK(I313),OR(NOT(ISBLANK(E309)),NOT(ISBLANK(E310)),NOT(ISBLANK(E311)),NOT(ISBLANK(E312)),NOT(ISBLANK(E308)))),"This information is required!","")</f>
        <v/>
      </c>
      <c r="N313" s="1203"/>
      <c r="O313" s="1203"/>
      <c r="P313" s="1203"/>
      <c r="Q313" s="263"/>
      <c r="R313" s="4"/>
    </row>
    <row r="314" spans="1:19" ht="27" customHeight="1" x14ac:dyDescent="0.2">
      <c r="A314" s="1204" t="s">
        <v>1532</v>
      </c>
      <c r="B314" s="1205"/>
      <c r="C314" s="1205"/>
      <c r="D314" s="1205"/>
      <c r="E314" s="1205"/>
      <c r="F314" s="1205"/>
      <c r="G314" s="1205"/>
      <c r="H314" s="1205"/>
      <c r="I314" s="1205"/>
      <c r="J314" s="1206"/>
      <c r="K314" s="1207" t="s">
        <v>1533</v>
      </c>
      <c r="L314" s="1207"/>
      <c r="M314" s="1207"/>
      <c r="N314" s="1207"/>
      <c r="O314" s="1209" t="s">
        <v>1534</v>
      </c>
      <c r="P314" s="1209"/>
      <c r="Q314" s="1210"/>
      <c r="R314" s="264" t="str">
        <f>IF(AND(ISBLANK(A315),OR(NOT(ISBLANK(I313)),NOT(ISBLANK(E312)),NOT(ISBLANK(E311)),NOT(ISBLANK(E310)),NOT(ISBLANK(E309)),NOT(ISBLANK(E308)))),"General Description is required!","")</f>
        <v/>
      </c>
    </row>
    <row r="315" spans="1:19" ht="45" customHeight="1" x14ac:dyDescent="0.2">
      <c r="A315" s="1223"/>
      <c r="B315" s="1212"/>
      <c r="C315" s="1212"/>
      <c r="D315" s="1212"/>
      <c r="E315" s="1212"/>
      <c r="F315" s="1212"/>
      <c r="G315" s="1212"/>
      <c r="H315" s="1212"/>
      <c r="I315" s="1212"/>
      <c r="J315" s="1213"/>
      <c r="K315" s="1208"/>
      <c r="L315" s="1208"/>
      <c r="M315" s="1208"/>
      <c r="N315" s="1208"/>
      <c r="O315" s="265"/>
      <c r="P315" s="266" t="s">
        <v>91</v>
      </c>
      <c r="Q315" s="267" t="s">
        <v>92</v>
      </c>
      <c r="R315" s="264"/>
    </row>
    <row r="316" spans="1:19" ht="26.25" customHeight="1" x14ac:dyDescent="0.2">
      <c r="A316" s="1214"/>
      <c r="B316" s="1215"/>
      <c r="C316" s="1215"/>
      <c r="D316" s="1215"/>
      <c r="E316" s="1215"/>
      <c r="F316" s="1215"/>
      <c r="G316" s="1215"/>
      <c r="H316" s="1215"/>
      <c r="I316" s="1215"/>
      <c r="J316" s="1216"/>
      <c r="K316" s="1217" t="s">
        <v>1535</v>
      </c>
      <c r="L316" s="1218"/>
      <c r="M316" s="1218"/>
      <c r="N316" s="1218"/>
      <c r="O316" s="1219"/>
      <c r="P316" s="268"/>
      <c r="Q316" s="269"/>
      <c r="R316" s="249" t="str">
        <f>IF(NOT(AND(ISBLANK(E308),ISBLANK(E309),ISBLANK(E310),ISBLANK(E311),ISBLANK(E312),ISBLANK(I313))),IF(COUNTBLANK(P316:Q316)=2,"Please enter response.",IF(COUNTBLANK(P316:Q316)&lt;&gt;1,"Please VERIFY response.","")),"")</f>
        <v/>
      </c>
    </row>
    <row r="317" spans="1:19" ht="26.25" customHeight="1" x14ac:dyDescent="0.2">
      <c r="A317" s="1220" t="s">
        <v>1536</v>
      </c>
      <c r="B317" s="1221"/>
      <c r="C317" s="1221"/>
      <c r="D317" s="1221"/>
      <c r="E317" s="1221"/>
      <c r="F317" s="1221"/>
      <c r="G317" s="1221"/>
      <c r="H317" s="1221"/>
      <c r="I317" s="1221"/>
      <c r="J317" s="1222"/>
      <c r="K317" s="1217" t="s">
        <v>1537</v>
      </c>
      <c r="L317" s="1218"/>
      <c r="M317" s="1218"/>
      <c r="N317" s="1218"/>
      <c r="O317" s="1219"/>
      <c r="P317" s="268"/>
      <c r="Q317" s="269"/>
      <c r="R317" s="249" t="str">
        <f>IF(NOT(AND(ISBLANK(E308),ISBLANK(E309),ISBLANK(E310),ISBLANK(E311),ISBLANK(E312),ISBLANK(I313))),IF(COUNTBLANK(P317:Q317)=2,"Please enter response.",IF(COUNTBLANK(P317:Q317)&lt;&gt;1,"Please VERIFY response.","")),"")</f>
        <v/>
      </c>
    </row>
    <row r="318" spans="1:19" ht="26.25" customHeight="1" x14ac:dyDescent="0.2">
      <c r="A318" s="1223"/>
      <c r="B318" s="1212"/>
      <c r="C318" s="1212"/>
      <c r="D318" s="1212"/>
      <c r="E318" s="1212"/>
      <c r="F318" s="1212"/>
      <c r="G318" s="1212"/>
      <c r="H318" s="1212"/>
      <c r="I318" s="1212"/>
      <c r="J318" s="1213"/>
      <c r="K318" s="1217" t="s">
        <v>1538</v>
      </c>
      <c r="L318" s="1218"/>
      <c r="M318" s="1218"/>
      <c r="N318" s="1218"/>
      <c r="O318" s="1219"/>
      <c r="P318" s="268"/>
      <c r="Q318" s="269"/>
      <c r="R318" s="249" t="str">
        <f>IF(NOT(AND(ISBLANK(E308),ISBLANK(E309),ISBLANK(E310),ISBLANK(E311),ISBLANK(E312),ISBLANK(I313))),IF(COUNTBLANK(P318:Q318)=2,"Please enter response.",IF(COUNTBLANK(P318:Q318)&lt;&gt;1,"Please VERIFY response.","")),"")</f>
        <v/>
      </c>
    </row>
    <row r="319" spans="1:19" ht="26.25" customHeight="1" x14ac:dyDescent="0.2">
      <c r="A319" s="1214"/>
      <c r="B319" s="1215"/>
      <c r="C319" s="1215"/>
      <c r="D319" s="1215"/>
      <c r="E319" s="1215"/>
      <c r="F319" s="1215"/>
      <c r="G319" s="1215"/>
      <c r="H319" s="1215"/>
      <c r="I319" s="1215"/>
      <c r="J319" s="1216"/>
      <c r="K319" s="1217" t="s">
        <v>1539</v>
      </c>
      <c r="L319" s="1218"/>
      <c r="M319" s="1218"/>
      <c r="N319" s="1218"/>
      <c r="O319" s="1219"/>
      <c r="P319" s="268"/>
      <c r="Q319" s="269"/>
      <c r="R319" s="249" t="str">
        <f>IF(NOT(AND(ISBLANK(E308),ISBLANK(E309),ISBLANK(E310),ISBLANK(E311),ISBLANK(E312),ISBLANK(I313))),IF(COUNTBLANK(P319:Q319)=2,"Please enter response.",IF(COUNTBLANK(P319:Q319)&lt;&gt;1,"Please VERIFY response.","")),"")</f>
        <v/>
      </c>
    </row>
    <row r="320" spans="1:19" ht="26.25" customHeight="1" x14ac:dyDescent="0.2">
      <c r="A320" s="1224" t="s">
        <v>1540</v>
      </c>
      <c r="B320" s="1225"/>
      <c r="C320" s="1225"/>
      <c r="D320" s="1225"/>
      <c r="E320" s="1225"/>
      <c r="F320" s="1225"/>
      <c r="G320" s="1225"/>
      <c r="H320" s="1225"/>
      <c r="I320" s="1225"/>
      <c r="J320" s="1225"/>
      <c r="K320" s="1225"/>
      <c r="L320" s="1225"/>
      <c r="M320" s="1225"/>
      <c r="N320" s="1225"/>
      <c r="O320" s="1225"/>
      <c r="P320" s="1225"/>
      <c r="Q320" s="1226"/>
      <c r="R320" s="270"/>
    </row>
    <row r="321" spans="1:18" ht="26.25" customHeight="1" x14ac:dyDescent="0.2">
      <c r="A321" s="1227" t="s">
        <v>1541</v>
      </c>
      <c r="B321" s="1228"/>
      <c r="C321" s="1228"/>
      <c r="D321" s="1228"/>
      <c r="E321" s="1228" t="s">
        <v>1542</v>
      </c>
      <c r="F321" s="1228"/>
      <c r="G321" s="1228"/>
      <c r="H321" s="1228"/>
      <c r="I321" s="1228" t="s">
        <v>1543</v>
      </c>
      <c r="J321" s="1228"/>
      <c r="K321" s="1228"/>
      <c r="L321" s="1228"/>
      <c r="M321" s="1229" t="s">
        <v>1544</v>
      </c>
      <c r="N321" s="1228"/>
      <c r="O321" s="1228"/>
      <c r="P321" s="1228"/>
      <c r="Q321" s="1230"/>
      <c r="R321" s="271"/>
    </row>
    <row r="322" spans="1:18" ht="26.25" customHeight="1" thickBot="1" x14ac:dyDescent="0.25">
      <c r="A322" s="1231"/>
      <c r="B322" s="1232"/>
      <c r="C322" s="1232"/>
      <c r="D322" s="1232"/>
      <c r="E322" s="1233"/>
      <c r="F322" s="1234"/>
      <c r="G322" s="1234"/>
      <c r="H322" s="1235"/>
      <c r="I322" s="1233"/>
      <c r="J322" s="1234"/>
      <c r="K322" s="1234"/>
      <c r="L322" s="1235"/>
      <c r="M322" s="1236"/>
      <c r="N322" s="1236"/>
      <c r="O322" s="1236"/>
      <c r="P322" s="1236"/>
      <c r="Q322" s="1237"/>
      <c r="R322" s="270"/>
    </row>
    <row r="323" spans="1:18" ht="26.25" customHeight="1" x14ac:dyDescent="0.2">
      <c r="A323" s="1238" t="s">
        <v>1545</v>
      </c>
      <c r="B323" s="1239"/>
      <c r="C323" s="1239"/>
      <c r="D323" s="1239"/>
      <c r="E323" s="1239"/>
      <c r="F323" s="1239"/>
      <c r="G323" s="1239"/>
      <c r="H323" s="1239"/>
      <c r="I323" s="1239"/>
      <c r="J323" s="1239"/>
      <c r="K323" s="1239"/>
      <c r="L323" s="1239"/>
      <c r="M323" s="1239"/>
      <c r="N323" s="1239"/>
      <c r="O323" s="1239"/>
      <c r="P323" s="1239"/>
      <c r="Q323" s="1240"/>
      <c r="R323" s="272"/>
    </row>
    <row r="324" spans="1:18" ht="26.25" customHeight="1" x14ac:dyDescent="0.2">
      <c r="A324" s="1241" t="s">
        <v>1546</v>
      </c>
      <c r="B324" s="1242"/>
      <c r="C324" s="1242"/>
      <c r="D324" s="1242"/>
      <c r="E324" s="1242"/>
      <c r="F324" s="1242"/>
      <c r="G324" s="1242"/>
      <c r="H324" s="1242"/>
      <c r="I324" s="1242"/>
      <c r="J324" s="1242"/>
      <c r="K324" s="1242"/>
      <c r="L324" s="1243"/>
      <c r="M324" s="1244"/>
      <c r="N324" s="1245"/>
      <c r="O324" s="1245"/>
      <c r="P324" s="1245"/>
      <c r="Q324" s="1246"/>
      <c r="R324" s="272"/>
    </row>
    <row r="325" spans="1:18" ht="26.25" customHeight="1" x14ac:dyDescent="0.2">
      <c r="A325" s="1241" t="s">
        <v>1547</v>
      </c>
      <c r="B325" s="1247"/>
      <c r="C325" s="1247"/>
      <c r="D325" s="1247"/>
      <c r="E325" s="1247"/>
      <c r="F325" s="1247"/>
      <c r="G325" s="1247"/>
      <c r="H325" s="1247"/>
      <c r="I325" s="1247"/>
      <c r="J325" s="1247"/>
      <c r="K325" s="1247"/>
      <c r="L325" s="1247"/>
      <c r="M325" s="1248"/>
      <c r="N325" s="1249"/>
      <c r="O325" s="1249"/>
      <c r="P325" s="1249"/>
      <c r="Q325" s="1250"/>
      <c r="R325" s="272"/>
    </row>
    <row r="326" spans="1:18" ht="26.25" customHeight="1" x14ac:dyDescent="0.2">
      <c r="A326" s="1241" t="s">
        <v>1548</v>
      </c>
      <c r="B326" s="1247"/>
      <c r="C326" s="1247"/>
      <c r="D326" s="1247"/>
      <c r="E326" s="1247"/>
      <c r="F326" s="1247"/>
      <c r="G326" s="1247"/>
      <c r="H326" s="1247"/>
      <c r="I326" s="1247"/>
      <c r="J326" s="1247"/>
      <c r="K326" s="1247"/>
      <c r="L326" s="1247"/>
      <c r="M326" s="1248"/>
      <c r="N326" s="1249"/>
      <c r="O326" s="1249"/>
      <c r="P326" s="1249"/>
      <c r="Q326" s="1250"/>
      <c r="R326" s="272"/>
    </row>
    <row r="327" spans="1:18" ht="26.25" customHeight="1" x14ac:dyDescent="0.2">
      <c r="A327" s="1251" t="s">
        <v>1549</v>
      </c>
      <c r="B327" s="1252"/>
      <c r="C327" s="1252"/>
      <c r="D327" s="1252"/>
      <c r="E327" s="1252"/>
      <c r="F327" s="1252"/>
      <c r="G327" s="1252"/>
      <c r="H327" s="1252"/>
      <c r="I327" s="1252"/>
      <c r="J327" s="1252"/>
      <c r="K327" s="1252"/>
      <c r="L327" s="1252"/>
      <c r="M327" s="1252"/>
      <c r="N327" s="1252"/>
      <c r="O327" s="1252"/>
      <c r="P327" s="1252"/>
      <c r="Q327" s="1253"/>
      <c r="R327" s="272"/>
    </row>
    <row r="328" spans="1:18" ht="26.25" customHeight="1" x14ac:dyDescent="0.2">
      <c r="A328" s="1254"/>
      <c r="B328" s="1255"/>
      <c r="C328" s="1255"/>
      <c r="D328" s="1255"/>
      <c r="E328" s="1255"/>
      <c r="F328" s="1255"/>
      <c r="G328" s="1255"/>
      <c r="H328" s="1255"/>
      <c r="I328" s="1255"/>
      <c r="J328" s="1255"/>
      <c r="K328" s="1255"/>
      <c r="L328" s="1255"/>
      <c r="M328" s="1255"/>
      <c r="N328" s="1255"/>
      <c r="O328" s="1255"/>
      <c r="P328" s="1255"/>
      <c r="Q328" s="1256"/>
      <c r="R328" s="272"/>
    </row>
    <row r="329" spans="1:18" ht="26.25" customHeight="1" x14ac:dyDescent="0.2">
      <c r="A329" s="1257"/>
      <c r="B329" s="1258"/>
      <c r="C329" s="1258"/>
      <c r="D329" s="1258"/>
      <c r="E329" s="1258"/>
      <c r="F329" s="1258"/>
      <c r="G329" s="1258"/>
      <c r="H329" s="1258"/>
      <c r="I329" s="1258"/>
      <c r="J329" s="1258"/>
      <c r="K329" s="1258"/>
      <c r="L329" s="1258"/>
      <c r="M329" s="1258"/>
      <c r="N329" s="1258"/>
      <c r="O329" s="1258"/>
      <c r="P329" s="1258"/>
      <c r="Q329" s="1259"/>
      <c r="R329" s="272"/>
    </row>
    <row r="330" spans="1:18" ht="26.25" customHeight="1" x14ac:dyDescent="0.2">
      <c r="A330" s="1260" t="s">
        <v>1550</v>
      </c>
      <c r="B330" s="1261"/>
      <c r="C330" s="1261"/>
      <c r="D330" s="1261"/>
      <c r="E330" s="1261"/>
      <c r="F330" s="1261"/>
      <c r="G330" s="1261"/>
      <c r="H330" s="1261"/>
      <c r="I330" s="1261"/>
      <c r="J330" s="1261"/>
      <c r="K330" s="1261"/>
      <c r="L330" s="1261"/>
      <c r="M330" s="1261"/>
      <c r="N330" s="1261"/>
      <c r="O330" s="1261"/>
      <c r="P330" s="1261"/>
      <c r="Q330" s="1262"/>
      <c r="R330" s="272"/>
    </row>
    <row r="331" spans="1:18" ht="26.25" customHeight="1" x14ac:dyDescent="0.2">
      <c r="A331" s="1254"/>
      <c r="B331" s="1263"/>
      <c r="C331" s="1263"/>
      <c r="D331" s="1263"/>
      <c r="E331" s="1263"/>
      <c r="F331" s="1263"/>
      <c r="G331" s="1263"/>
      <c r="H331" s="1263"/>
      <c r="I331" s="1263"/>
      <c r="J331" s="1263"/>
      <c r="K331" s="1263"/>
      <c r="L331" s="1263"/>
      <c r="M331" s="1263"/>
      <c r="N331" s="1263"/>
      <c r="O331" s="1263"/>
      <c r="P331" s="1263"/>
      <c r="Q331" s="1264"/>
      <c r="R331" s="272"/>
    </row>
    <row r="332" spans="1:18" ht="26.25" customHeight="1" thickBot="1" x14ac:dyDescent="0.25">
      <c r="A332" s="1265"/>
      <c r="B332" s="1266"/>
      <c r="C332" s="1266"/>
      <c r="D332" s="1266"/>
      <c r="E332" s="1266"/>
      <c r="F332" s="1266"/>
      <c r="G332" s="1266"/>
      <c r="H332" s="1266"/>
      <c r="I332" s="1266"/>
      <c r="J332" s="1266"/>
      <c r="K332" s="1266"/>
      <c r="L332" s="1266"/>
      <c r="M332" s="1266"/>
      <c r="N332" s="1266"/>
      <c r="O332" s="1266"/>
      <c r="P332" s="1266"/>
      <c r="Q332" s="1267"/>
      <c r="R332" s="273"/>
    </row>
    <row r="333" spans="1:18" ht="26.25" customHeight="1" x14ac:dyDescent="0.2">
      <c r="A333" s="1268" t="s">
        <v>1551</v>
      </c>
      <c r="B333" s="1269"/>
      <c r="C333" s="1269"/>
      <c r="D333" s="1269"/>
      <c r="E333" s="1269"/>
      <c r="F333" s="1269"/>
      <c r="G333" s="1269"/>
      <c r="H333" s="1269"/>
      <c r="I333" s="1269"/>
      <c r="J333" s="1269"/>
      <c r="K333" s="1269"/>
      <c r="L333" s="1269"/>
      <c r="M333" s="1269"/>
      <c r="N333" s="1269"/>
      <c r="O333" s="1269"/>
      <c r="P333" s="1269"/>
      <c r="Q333" s="1270"/>
      <c r="R333" s="272"/>
    </row>
    <row r="334" spans="1:18" ht="26.25" customHeight="1" x14ac:dyDescent="0.2">
      <c r="A334" s="1271" t="s">
        <v>1552</v>
      </c>
      <c r="B334" s="1272"/>
      <c r="C334" s="1272"/>
      <c r="D334" s="1272"/>
      <c r="E334" s="1272"/>
      <c r="F334" s="1272"/>
      <c r="G334" s="1272"/>
      <c r="H334" s="1272"/>
      <c r="I334" s="1272"/>
      <c r="J334" s="1272"/>
      <c r="K334" s="1272"/>
      <c r="L334" s="1273"/>
      <c r="M334" s="1244"/>
      <c r="N334" s="1245"/>
      <c r="O334" s="1245"/>
      <c r="P334" s="1245"/>
      <c r="Q334" s="1246"/>
      <c r="R334" s="273"/>
    </row>
    <row r="335" spans="1:18" ht="26.25" customHeight="1" x14ac:dyDescent="0.2">
      <c r="A335" s="1241" t="s">
        <v>1553</v>
      </c>
      <c r="B335" s="1242"/>
      <c r="C335" s="1242"/>
      <c r="D335" s="1242"/>
      <c r="E335" s="1242"/>
      <c r="F335" s="1242"/>
      <c r="G335" s="1242"/>
      <c r="H335" s="1242"/>
      <c r="I335" s="1242"/>
      <c r="J335" s="1242"/>
      <c r="K335" s="1242"/>
      <c r="L335" s="1243"/>
      <c r="M335" s="1248"/>
      <c r="N335" s="1249"/>
      <c r="O335" s="1249"/>
      <c r="P335" s="1249"/>
      <c r="Q335" s="1250"/>
      <c r="R335" s="273"/>
    </row>
    <row r="336" spans="1:18" ht="26.25" customHeight="1" x14ac:dyDescent="0.2">
      <c r="A336" s="1274" t="s">
        <v>1554</v>
      </c>
      <c r="B336" s="1275"/>
      <c r="C336" s="1275"/>
      <c r="D336" s="1275"/>
      <c r="E336" s="1275"/>
      <c r="F336" s="1275"/>
      <c r="G336" s="1275"/>
      <c r="H336" s="1275"/>
      <c r="I336" s="1275"/>
      <c r="J336" s="1275"/>
      <c r="K336" s="1275"/>
      <c r="L336" s="1275"/>
      <c r="M336" s="1275"/>
      <c r="N336" s="1275"/>
      <c r="O336" s="1275"/>
      <c r="P336" s="1275"/>
      <c r="Q336" s="1276"/>
      <c r="R336" s="273"/>
    </row>
    <row r="337" spans="1:18" ht="26.25" customHeight="1" x14ac:dyDescent="0.2">
      <c r="A337" s="1254"/>
      <c r="B337" s="1255"/>
      <c r="C337" s="1255"/>
      <c r="D337" s="1255"/>
      <c r="E337" s="1255"/>
      <c r="F337" s="1255"/>
      <c r="G337" s="1255"/>
      <c r="H337" s="1255"/>
      <c r="I337" s="1255"/>
      <c r="J337" s="1255"/>
      <c r="K337" s="1255"/>
      <c r="L337" s="1255"/>
      <c r="M337" s="1255"/>
      <c r="N337" s="1255"/>
      <c r="O337" s="1255"/>
      <c r="P337" s="1255"/>
      <c r="Q337" s="1277"/>
      <c r="R337" s="273"/>
    </row>
    <row r="338" spans="1:18" ht="26.25" customHeight="1" x14ac:dyDescent="0.2">
      <c r="A338" s="1278"/>
      <c r="B338" s="1279"/>
      <c r="C338" s="1279"/>
      <c r="D338" s="1279"/>
      <c r="E338" s="1279"/>
      <c r="F338" s="1279"/>
      <c r="G338" s="1279"/>
      <c r="H338" s="1279"/>
      <c r="I338" s="1279"/>
      <c r="J338" s="1279"/>
      <c r="K338" s="1279"/>
      <c r="L338" s="1279"/>
      <c r="M338" s="1279"/>
      <c r="N338" s="1279"/>
      <c r="O338" s="1279"/>
      <c r="P338" s="1279"/>
      <c r="Q338" s="1280"/>
      <c r="R338" s="273"/>
    </row>
    <row r="339" spans="1:18" ht="26.25" customHeight="1" x14ac:dyDescent="0.2">
      <c r="A339" s="1281" t="s">
        <v>1555</v>
      </c>
      <c r="B339" s="1282"/>
      <c r="C339" s="1282"/>
      <c r="D339" s="1282"/>
      <c r="E339" s="1282"/>
      <c r="F339" s="1282"/>
      <c r="G339" s="1282"/>
      <c r="H339" s="1282"/>
      <c r="I339" s="1282"/>
      <c r="J339" s="1282"/>
      <c r="K339" s="1282"/>
      <c r="L339" s="1282"/>
      <c r="M339" s="1282"/>
      <c r="N339" s="1282"/>
      <c r="O339" s="1282"/>
      <c r="P339" s="1282"/>
      <c r="Q339" s="1283"/>
      <c r="R339" s="273"/>
    </row>
    <row r="340" spans="1:18" ht="26.25" customHeight="1" x14ac:dyDescent="0.2">
      <c r="A340" s="1254"/>
      <c r="B340" s="1255"/>
      <c r="C340" s="1255"/>
      <c r="D340" s="1255"/>
      <c r="E340" s="1255"/>
      <c r="F340" s="1255"/>
      <c r="G340" s="1255"/>
      <c r="H340" s="1255"/>
      <c r="I340" s="1255"/>
      <c r="J340" s="1255"/>
      <c r="K340" s="1255"/>
      <c r="L340" s="1255"/>
      <c r="M340" s="1255"/>
      <c r="N340" s="1255"/>
      <c r="O340" s="1255"/>
      <c r="P340" s="1255"/>
      <c r="Q340" s="1256"/>
      <c r="R340" s="273"/>
    </row>
    <row r="341" spans="1:18" ht="26.25" customHeight="1" thickBot="1" x14ac:dyDescent="0.25">
      <c r="A341" s="1284"/>
      <c r="B341" s="1285"/>
      <c r="C341" s="1285"/>
      <c r="D341" s="1285"/>
      <c r="E341" s="1285"/>
      <c r="F341" s="1285"/>
      <c r="G341" s="1285"/>
      <c r="H341" s="1285"/>
      <c r="I341" s="1285"/>
      <c r="J341" s="1285"/>
      <c r="K341" s="1285"/>
      <c r="L341" s="1285"/>
      <c r="M341" s="1285"/>
      <c r="N341" s="1285"/>
      <c r="O341" s="1285"/>
      <c r="P341" s="1285"/>
      <c r="Q341" s="1286"/>
      <c r="R341" s="273"/>
    </row>
    <row r="342" spans="1:18" ht="26.25" customHeight="1" x14ac:dyDescent="0.2">
      <c r="A342" s="1204" t="s">
        <v>1556</v>
      </c>
      <c r="B342" s="1205"/>
      <c r="C342" s="1205"/>
      <c r="D342" s="1205"/>
      <c r="E342" s="1205"/>
      <c r="F342" s="1205"/>
      <c r="G342" s="1205"/>
      <c r="H342" s="1205"/>
      <c r="I342" s="1205"/>
      <c r="J342" s="1205"/>
      <c r="K342" s="1205"/>
      <c r="L342" s="1205"/>
      <c r="M342" s="1205"/>
      <c r="N342" s="1205"/>
      <c r="O342" s="1205"/>
      <c r="P342" s="1205"/>
      <c r="Q342" s="1287"/>
    </row>
    <row r="343" spans="1:18" ht="26.25" customHeight="1" x14ac:dyDescent="0.2">
      <c r="A343" s="1288"/>
      <c r="B343" s="1255"/>
      <c r="C343" s="1255"/>
      <c r="D343" s="1255"/>
      <c r="E343" s="1255"/>
      <c r="F343" s="1255"/>
      <c r="G343" s="1255"/>
      <c r="H343" s="1255"/>
      <c r="I343" s="1255"/>
      <c r="J343" s="1255"/>
      <c r="K343" s="1255"/>
      <c r="L343" s="1255"/>
      <c r="M343" s="1255"/>
      <c r="N343" s="1255"/>
      <c r="O343" s="1255"/>
      <c r="P343" s="1255"/>
      <c r="Q343" s="1277"/>
    </row>
    <row r="344" spans="1:18" ht="26.25" customHeight="1" thickBot="1" x14ac:dyDescent="0.25">
      <c r="A344" s="1284"/>
      <c r="B344" s="1285"/>
      <c r="C344" s="1285"/>
      <c r="D344" s="1285"/>
      <c r="E344" s="1285"/>
      <c r="F344" s="1285"/>
      <c r="G344" s="1285"/>
      <c r="H344" s="1285"/>
      <c r="I344" s="1285"/>
      <c r="J344" s="1285"/>
      <c r="K344" s="1285"/>
      <c r="L344" s="1285"/>
      <c r="M344" s="1285"/>
      <c r="N344" s="1285"/>
      <c r="O344" s="1285"/>
      <c r="P344" s="1285"/>
      <c r="Q344" s="1286"/>
      <c r="R344" s="275"/>
    </row>
    <row r="345" spans="1:18" ht="26.25" customHeight="1" x14ac:dyDescent="0.2">
      <c r="A345" s="1268" t="s">
        <v>1557</v>
      </c>
      <c r="B345" s="1269"/>
      <c r="C345" s="1269"/>
      <c r="D345" s="1269"/>
      <c r="E345" s="1269"/>
      <c r="F345" s="1269"/>
      <c r="G345" s="1269"/>
      <c r="H345" s="1269"/>
      <c r="I345" s="1269"/>
      <c r="J345" s="1269"/>
      <c r="K345" s="1269"/>
      <c r="L345" s="1269"/>
      <c r="M345" s="1269"/>
      <c r="N345" s="1269"/>
      <c r="O345" s="1269"/>
      <c r="P345" s="1269"/>
      <c r="Q345" s="1270"/>
      <c r="R345" s="276"/>
    </row>
    <row r="346" spans="1:18" ht="26.25" customHeight="1" x14ac:dyDescent="0.2">
      <c r="A346" s="1223"/>
      <c r="B346" s="1212"/>
      <c r="C346" s="1212"/>
      <c r="D346" s="1212"/>
      <c r="E346" s="1212"/>
      <c r="F346" s="1212"/>
      <c r="G346" s="1212"/>
      <c r="H346" s="1212"/>
      <c r="I346" s="1212"/>
      <c r="J346" s="1212"/>
      <c r="K346" s="1212"/>
      <c r="L346" s="1212"/>
      <c r="M346" s="1212"/>
      <c r="N346" s="1212"/>
      <c r="O346" s="1212"/>
      <c r="P346" s="1212"/>
      <c r="Q346" s="1289"/>
      <c r="R346" s="20"/>
    </row>
    <row r="347" spans="1:18" ht="26.25" customHeight="1" thickBot="1" x14ac:dyDescent="0.25">
      <c r="A347" s="1265"/>
      <c r="B347" s="1266"/>
      <c r="C347" s="1266"/>
      <c r="D347" s="1266"/>
      <c r="E347" s="1266"/>
      <c r="F347" s="1266"/>
      <c r="G347" s="1266"/>
      <c r="H347" s="1266"/>
      <c r="I347" s="1266"/>
      <c r="J347" s="1266"/>
      <c r="K347" s="1266"/>
      <c r="L347" s="1266"/>
      <c r="M347" s="1266"/>
      <c r="N347" s="1266"/>
      <c r="O347" s="1266"/>
      <c r="P347" s="1266"/>
      <c r="Q347" s="1267"/>
      <c r="R347" s="20"/>
    </row>
    <row r="348" spans="1:18" ht="26.25" customHeight="1" x14ac:dyDescent="0.2">
      <c r="A348" s="336" t="str">
        <f>$A$1</f>
        <v xml:space="preserve"> </v>
      </c>
      <c r="B348" s="272"/>
      <c r="C348" s="272"/>
      <c r="D348" s="272"/>
      <c r="E348" s="272"/>
      <c r="F348" s="272"/>
      <c r="G348" s="272"/>
      <c r="H348" s="272"/>
      <c r="I348" s="272"/>
      <c r="J348" s="272"/>
      <c r="K348" s="272"/>
      <c r="L348" s="272"/>
      <c r="M348" s="272"/>
      <c r="N348" s="272"/>
      <c r="O348" s="272"/>
      <c r="P348" s="272"/>
      <c r="Q348" s="272"/>
      <c r="R348" s="272"/>
    </row>
    <row r="349" spans="1:18" ht="26.25" customHeight="1" x14ac:dyDescent="0.2">
      <c r="A349" s="1162" t="s">
        <v>1244</v>
      </c>
      <c r="B349" s="1163"/>
      <c r="C349" s="1163"/>
      <c r="D349" s="1163"/>
      <c r="E349" s="1163"/>
      <c r="F349" s="1163"/>
      <c r="G349" s="1163"/>
      <c r="H349" s="1163"/>
      <c r="I349" s="1163"/>
      <c r="J349" s="1163"/>
      <c r="K349" s="1163"/>
      <c r="L349" s="1163"/>
      <c r="M349" s="1163"/>
      <c r="N349" s="1291" t="s">
        <v>37572</v>
      </c>
      <c r="O349" s="1291"/>
      <c r="P349" s="1291"/>
      <c r="Q349" s="1292"/>
      <c r="R349" s="255"/>
    </row>
    <row r="350" spans="1:18" ht="26.25" customHeight="1" x14ac:dyDescent="0.2">
      <c r="A350" s="1166" t="str">
        <f>IF(ISBLANK(Cap_Expend_Name),"The Capital Expenditure Contact information has NOT been provided.  Click here to go to Capital Expenditure Contact Section to fill in this information now.","")</f>
        <v/>
      </c>
      <c r="B350" s="1167"/>
      <c r="C350" s="1167"/>
      <c r="D350" s="1167"/>
      <c r="E350" s="1167"/>
      <c r="F350" s="1167"/>
      <c r="G350" s="1167"/>
      <c r="H350" s="1167"/>
      <c r="I350" s="1167"/>
      <c r="J350" s="1167"/>
      <c r="K350" s="1167"/>
      <c r="L350" s="1167"/>
      <c r="M350" s="1167"/>
      <c r="N350" s="334" t="s">
        <v>1523</v>
      </c>
      <c r="O350" s="335"/>
      <c r="P350" s="1168"/>
      <c r="Q350" s="1169"/>
    </row>
    <row r="351" spans="1:18" ht="26.25" customHeight="1" thickBot="1" x14ac:dyDescent="0.25">
      <c r="A351" s="1170" t="s">
        <v>1200</v>
      </c>
      <c r="B351" s="1171"/>
      <c r="C351" s="1171"/>
      <c r="D351" s="1171"/>
      <c r="E351" s="1172"/>
      <c r="F351" s="1173"/>
      <c r="G351" s="1173"/>
      <c r="H351" s="1173"/>
      <c r="I351" s="1173"/>
      <c r="J351" s="1173"/>
      <c r="K351" s="1173"/>
      <c r="L351" s="1174"/>
      <c r="M351" s="256"/>
      <c r="N351" s="1175" t="s">
        <v>1524</v>
      </c>
      <c r="O351" s="1176"/>
      <c r="P351" s="1176"/>
      <c r="Q351" s="1177"/>
    </row>
    <row r="352" spans="1:18" ht="26.25" customHeight="1" x14ac:dyDescent="0.2">
      <c r="A352" s="1178" t="s">
        <v>1525</v>
      </c>
      <c r="B352" s="1179"/>
      <c r="C352" s="1179"/>
      <c r="D352" s="1180"/>
      <c r="E352" s="1192"/>
      <c r="F352" s="1182"/>
      <c r="G352" s="1182"/>
      <c r="H352" s="1182"/>
      <c r="I352" s="1182"/>
      <c r="J352" s="1182"/>
      <c r="K352" s="1182"/>
      <c r="L352" s="1183"/>
      <c r="M352" s="1184" t="str">
        <f>IF(AND(ISBLANK(E352),OR(NOT(ISBLANK(E353)),NOT(ISBLANK(E354)),NOT(ISBLANK(E355)),NOT(ISBLANK(I356)),NOT(ISBLANK(E351)))),"This information is required.","")</f>
        <v/>
      </c>
      <c r="N352" s="1185"/>
      <c r="O352" s="1185"/>
      <c r="P352" s="1185"/>
      <c r="Q352" s="257"/>
    </row>
    <row r="353" spans="1:19" ht="26.25" customHeight="1" x14ac:dyDescent="0.2">
      <c r="A353" s="1186" t="s">
        <v>1526</v>
      </c>
      <c r="B353" s="1187"/>
      <c r="C353" s="1187"/>
      <c r="D353" s="1188"/>
      <c r="E353" s="1192"/>
      <c r="F353" s="1182"/>
      <c r="G353" s="1182"/>
      <c r="H353" s="1182"/>
      <c r="I353" s="1182"/>
      <c r="J353" s="1182"/>
      <c r="K353" s="1182"/>
      <c r="L353" s="1183"/>
      <c r="M353" s="1184" t="str">
        <f>IF(AND(ISBLANK(E353),OR(NOT(ISBLANK(E352)),NOT(ISBLANK(E354)),NOT(ISBLANK(E355)),NOT(ISBLANK(I356)),NOT(ISBLANK(E351)))),"This information is required.","")</f>
        <v/>
      </c>
      <c r="N353" s="1185"/>
      <c r="O353" s="1185"/>
      <c r="P353" s="1185"/>
      <c r="Q353" s="257"/>
    </row>
    <row r="354" spans="1:19" ht="26.25" customHeight="1" x14ac:dyDescent="0.2">
      <c r="A354" s="1189" t="s">
        <v>1527</v>
      </c>
      <c r="B354" s="1190"/>
      <c r="C354" s="1190"/>
      <c r="D354" s="1191"/>
      <c r="E354" s="1192"/>
      <c r="F354" s="1182"/>
      <c r="G354" s="1193" t="s">
        <v>1528</v>
      </c>
      <c r="H354" s="1193"/>
      <c r="I354" s="1193"/>
      <c r="J354" s="1193"/>
      <c r="K354" s="1193"/>
      <c r="L354" s="1193"/>
      <c r="M354" s="536" t="str">
        <f>IF(AND(ISBLANK(E354),OR(NOT(ISBLANK(E352)),NOT(ISBLANK(E353)),NOT(ISBLANK(E355)),NOT(ISBLANK(I356)),NOT(ISBLANK(E351)))),"This information is required.","")</f>
        <v/>
      </c>
      <c r="N354" s="537"/>
      <c r="O354" s="537"/>
      <c r="P354" s="537"/>
      <c r="Q354" s="258"/>
      <c r="R354" s="259"/>
    </row>
    <row r="355" spans="1:19" ht="26.25" customHeight="1" x14ac:dyDescent="0.2">
      <c r="A355" s="1186" t="s">
        <v>1529</v>
      </c>
      <c r="B355" s="1187"/>
      <c r="C355" s="1187"/>
      <c r="D355" s="1188"/>
      <c r="E355" s="1194"/>
      <c r="F355" s="1195"/>
      <c r="G355" s="260"/>
      <c r="H355" s="261"/>
      <c r="I355" s="262"/>
      <c r="J355" s="259"/>
      <c r="K355" s="259"/>
      <c r="L355" s="259"/>
      <c r="M355" s="537" t="str">
        <f>IF(AND(ISBLANK(E355),OR(NOT(ISBLANK(E352)),NOT(ISBLANK(E353)),NOT(ISBLANK(E354)),NOT(ISBLANK(I356)),NOT(ISBLANK(E351)))),"This information is required.","")</f>
        <v/>
      </c>
      <c r="N355" s="537"/>
      <c r="O355" s="537"/>
      <c r="P355" s="537"/>
      <c r="Q355" s="258"/>
      <c r="R355" s="4"/>
      <c r="S355" s="1">
        <f>IF(ISBLANK(E355),0,1)</f>
        <v>0</v>
      </c>
    </row>
    <row r="356" spans="1:19" ht="26.25" customHeight="1" thickBot="1" x14ac:dyDescent="0.25">
      <c r="A356" s="1196" t="s">
        <v>1530</v>
      </c>
      <c r="B356" s="1197"/>
      <c r="C356" s="1197"/>
      <c r="D356" s="1197"/>
      <c r="E356" s="1198"/>
      <c r="F356" s="1198"/>
      <c r="G356" s="1198"/>
      <c r="H356" s="1198"/>
      <c r="I356" s="1199"/>
      <c r="J356" s="1200"/>
      <c r="K356" s="1201" t="s">
        <v>1531</v>
      </c>
      <c r="L356" s="1202"/>
      <c r="M356" s="1203" t="str">
        <f>IF(AND(ISBLANK(I356),OR(NOT(ISBLANK(E352)),NOT(ISBLANK(E353)),NOT(ISBLANK(E354)),NOT(ISBLANK(E355)),NOT(ISBLANK(E351)))),"This information is required!","")</f>
        <v/>
      </c>
      <c r="N356" s="1203"/>
      <c r="O356" s="1203"/>
      <c r="P356" s="1203"/>
      <c r="Q356" s="263"/>
      <c r="R356" s="4"/>
    </row>
    <row r="357" spans="1:19" ht="26.25" customHeight="1" x14ac:dyDescent="0.2">
      <c r="A357" s="1204" t="s">
        <v>1532</v>
      </c>
      <c r="B357" s="1205"/>
      <c r="C357" s="1205"/>
      <c r="D357" s="1205"/>
      <c r="E357" s="1205"/>
      <c r="F357" s="1205"/>
      <c r="G357" s="1205"/>
      <c r="H357" s="1205"/>
      <c r="I357" s="1205"/>
      <c r="J357" s="1206"/>
      <c r="K357" s="1207" t="s">
        <v>1533</v>
      </c>
      <c r="L357" s="1207"/>
      <c r="M357" s="1207"/>
      <c r="N357" s="1207"/>
      <c r="O357" s="1209" t="s">
        <v>1534</v>
      </c>
      <c r="P357" s="1209"/>
      <c r="Q357" s="1210"/>
      <c r="R357" s="264" t="str">
        <f>IF(AND(ISBLANK(A358),OR(NOT(ISBLANK(I356)),NOT(ISBLANK(E355)),NOT(ISBLANK(E354)),NOT(ISBLANK(E353)),NOT(ISBLANK(E352)),NOT(ISBLANK(E351)))),"General Description is required!","")</f>
        <v/>
      </c>
    </row>
    <row r="358" spans="1:19" ht="45" customHeight="1" x14ac:dyDescent="0.2">
      <c r="A358" s="1223"/>
      <c r="B358" s="1212"/>
      <c r="C358" s="1212"/>
      <c r="D358" s="1212"/>
      <c r="E358" s="1212"/>
      <c r="F358" s="1212"/>
      <c r="G358" s="1212"/>
      <c r="H358" s="1212"/>
      <c r="I358" s="1212"/>
      <c r="J358" s="1213"/>
      <c r="K358" s="1208"/>
      <c r="L358" s="1208"/>
      <c r="M358" s="1208"/>
      <c r="N358" s="1208"/>
      <c r="O358" s="265"/>
      <c r="P358" s="266" t="s">
        <v>91</v>
      </c>
      <c r="Q358" s="267" t="s">
        <v>92</v>
      </c>
      <c r="R358" s="264"/>
    </row>
    <row r="359" spans="1:19" ht="26.25" customHeight="1" x14ac:dyDescent="0.2">
      <c r="A359" s="1214"/>
      <c r="B359" s="1215"/>
      <c r="C359" s="1215"/>
      <c r="D359" s="1215"/>
      <c r="E359" s="1215"/>
      <c r="F359" s="1215"/>
      <c r="G359" s="1215"/>
      <c r="H359" s="1215"/>
      <c r="I359" s="1215"/>
      <c r="J359" s="1216"/>
      <c r="K359" s="1217" t="s">
        <v>1535</v>
      </c>
      <c r="L359" s="1218"/>
      <c r="M359" s="1218"/>
      <c r="N359" s="1218"/>
      <c r="O359" s="1219"/>
      <c r="P359" s="268"/>
      <c r="Q359" s="269"/>
      <c r="R359" s="249" t="str">
        <f>IF(NOT(AND(ISBLANK(E351),ISBLANK(E352),ISBLANK(E353),ISBLANK(E354),ISBLANK(E355),ISBLANK(I356))),IF(COUNTBLANK(P359:Q359)=2,"Please enter response.",IF(COUNTBLANK(P359:Q359)&lt;&gt;1,"Please VERIFY response.","")),"")</f>
        <v/>
      </c>
    </row>
    <row r="360" spans="1:19" ht="26.25" customHeight="1" x14ac:dyDescent="0.2">
      <c r="A360" s="1220" t="s">
        <v>1536</v>
      </c>
      <c r="B360" s="1221"/>
      <c r="C360" s="1221"/>
      <c r="D360" s="1221"/>
      <c r="E360" s="1221"/>
      <c r="F360" s="1221"/>
      <c r="G360" s="1221"/>
      <c r="H360" s="1221"/>
      <c r="I360" s="1221"/>
      <c r="J360" s="1222"/>
      <c r="K360" s="1217" t="s">
        <v>1537</v>
      </c>
      <c r="L360" s="1218"/>
      <c r="M360" s="1218"/>
      <c r="N360" s="1218"/>
      <c r="O360" s="1219"/>
      <c r="P360" s="268"/>
      <c r="Q360" s="269"/>
      <c r="R360" s="249" t="str">
        <f>IF(NOT(AND(ISBLANK(E351),ISBLANK(E352),ISBLANK(E353),ISBLANK(E354),ISBLANK(E355),ISBLANK(I356))),IF(COUNTBLANK(P360:Q360)=2,"Please enter response.",IF(COUNTBLANK(P360:Q360)&lt;&gt;1,"Please VERIFY response.","")),"")</f>
        <v/>
      </c>
    </row>
    <row r="361" spans="1:19" ht="26.25" customHeight="1" x14ac:dyDescent="0.2">
      <c r="A361" s="1223"/>
      <c r="B361" s="1212"/>
      <c r="C361" s="1212"/>
      <c r="D361" s="1212"/>
      <c r="E361" s="1212"/>
      <c r="F361" s="1212"/>
      <c r="G361" s="1212"/>
      <c r="H361" s="1212"/>
      <c r="I361" s="1212"/>
      <c r="J361" s="1213"/>
      <c r="K361" s="1217" t="s">
        <v>1538</v>
      </c>
      <c r="L361" s="1218"/>
      <c r="M361" s="1218"/>
      <c r="N361" s="1218"/>
      <c r="O361" s="1219"/>
      <c r="P361" s="268"/>
      <c r="Q361" s="269"/>
      <c r="R361" s="249" t="str">
        <f>IF(NOT(AND(ISBLANK(E351),ISBLANK(E352),ISBLANK(E353),ISBLANK(E354),ISBLANK(E355),ISBLANK(I356))),IF(COUNTBLANK(P361:Q361)=2,"Please enter response.",IF(COUNTBLANK(P361:Q361)&lt;&gt;1,"Please VERIFY response.","")),"")</f>
        <v/>
      </c>
    </row>
    <row r="362" spans="1:19" ht="26.25" customHeight="1" x14ac:dyDescent="0.2">
      <c r="A362" s="1214"/>
      <c r="B362" s="1215"/>
      <c r="C362" s="1215"/>
      <c r="D362" s="1215"/>
      <c r="E362" s="1215"/>
      <c r="F362" s="1215"/>
      <c r="G362" s="1215"/>
      <c r="H362" s="1215"/>
      <c r="I362" s="1215"/>
      <c r="J362" s="1216"/>
      <c r="K362" s="1217" t="s">
        <v>1539</v>
      </c>
      <c r="L362" s="1218"/>
      <c r="M362" s="1218"/>
      <c r="N362" s="1218"/>
      <c r="O362" s="1219"/>
      <c r="P362" s="268"/>
      <c r="Q362" s="269"/>
      <c r="R362" s="249" t="str">
        <f>IF(NOT(AND(ISBLANK(E351),ISBLANK(E352),ISBLANK(E353),ISBLANK(E354),ISBLANK(E355),ISBLANK(I356))),IF(COUNTBLANK(P362:Q362)=2,"Please enter response.",IF(COUNTBLANK(P362:Q362)&lt;&gt;1,"Please VERIFY response.","")),"")</f>
        <v/>
      </c>
    </row>
    <row r="363" spans="1:19" ht="26.25" customHeight="1" x14ac:dyDescent="0.2">
      <c r="A363" s="1224" t="s">
        <v>1540</v>
      </c>
      <c r="B363" s="1225"/>
      <c r="C363" s="1225"/>
      <c r="D363" s="1225"/>
      <c r="E363" s="1225"/>
      <c r="F363" s="1225"/>
      <c r="G363" s="1225"/>
      <c r="H363" s="1225"/>
      <c r="I363" s="1225"/>
      <c r="J363" s="1225"/>
      <c r="K363" s="1225"/>
      <c r="L363" s="1225"/>
      <c r="M363" s="1225"/>
      <c r="N363" s="1225"/>
      <c r="O363" s="1225"/>
      <c r="P363" s="1225"/>
      <c r="Q363" s="1226"/>
      <c r="R363" s="270"/>
    </row>
    <row r="364" spans="1:19" ht="26.25" customHeight="1" x14ac:dyDescent="0.2">
      <c r="A364" s="1227" t="s">
        <v>1541</v>
      </c>
      <c r="B364" s="1228"/>
      <c r="C364" s="1228"/>
      <c r="D364" s="1228"/>
      <c r="E364" s="1228" t="s">
        <v>1542</v>
      </c>
      <c r="F364" s="1228"/>
      <c r="G364" s="1228"/>
      <c r="H364" s="1228"/>
      <c r="I364" s="1228" t="s">
        <v>1543</v>
      </c>
      <c r="J364" s="1228"/>
      <c r="K364" s="1228"/>
      <c r="L364" s="1228"/>
      <c r="M364" s="1229" t="s">
        <v>1544</v>
      </c>
      <c r="N364" s="1228"/>
      <c r="O364" s="1228"/>
      <c r="P364" s="1228"/>
      <c r="Q364" s="1230"/>
      <c r="R364" s="271"/>
    </row>
    <row r="365" spans="1:19" ht="26.25" customHeight="1" thickBot="1" x14ac:dyDescent="0.25">
      <c r="A365" s="1231"/>
      <c r="B365" s="1232"/>
      <c r="C365" s="1232"/>
      <c r="D365" s="1232"/>
      <c r="E365" s="1233"/>
      <c r="F365" s="1234"/>
      <c r="G365" s="1234"/>
      <c r="H365" s="1235"/>
      <c r="I365" s="1233"/>
      <c r="J365" s="1234"/>
      <c r="K365" s="1234"/>
      <c r="L365" s="1235"/>
      <c r="M365" s="1236"/>
      <c r="N365" s="1236"/>
      <c r="O365" s="1236"/>
      <c r="P365" s="1236"/>
      <c r="Q365" s="1237"/>
      <c r="R365" s="270"/>
    </row>
    <row r="366" spans="1:19" ht="26.25" customHeight="1" x14ac:dyDescent="0.2">
      <c r="A366" s="1238" t="s">
        <v>1545</v>
      </c>
      <c r="B366" s="1239"/>
      <c r="C366" s="1239"/>
      <c r="D366" s="1239"/>
      <c r="E366" s="1239"/>
      <c r="F366" s="1239"/>
      <c r="G366" s="1239"/>
      <c r="H366" s="1239"/>
      <c r="I366" s="1239"/>
      <c r="J366" s="1239"/>
      <c r="K366" s="1239"/>
      <c r="L366" s="1239"/>
      <c r="M366" s="1239"/>
      <c r="N366" s="1239"/>
      <c r="O366" s="1239"/>
      <c r="P366" s="1239"/>
      <c r="Q366" s="1240"/>
      <c r="R366" s="272"/>
    </row>
    <row r="367" spans="1:19" ht="26.25" customHeight="1" x14ac:dyDescent="0.2">
      <c r="A367" s="1241" t="s">
        <v>1546</v>
      </c>
      <c r="B367" s="1242"/>
      <c r="C367" s="1242"/>
      <c r="D367" s="1242"/>
      <c r="E367" s="1242"/>
      <c r="F367" s="1242"/>
      <c r="G367" s="1242"/>
      <c r="H367" s="1242"/>
      <c r="I367" s="1242"/>
      <c r="J367" s="1242"/>
      <c r="K367" s="1242"/>
      <c r="L367" s="1243"/>
      <c r="M367" s="1244"/>
      <c r="N367" s="1245"/>
      <c r="O367" s="1245"/>
      <c r="P367" s="1245"/>
      <c r="Q367" s="1246"/>
      <c r="R367" s="272"/>
    </row>
    <row r="368" spans="1:19" ht="26.25" customHeight="1" x14ac:dyDescent="0.2">
      <c r="A368" s="1241" t="s">
        <v>1547</v>
      </c>
      <c r="B368" s="1247"/>
      <c r="C368" s="1247"/>
      <c r="D368" s="1247"/>
      <c r="E368" s="1247"/>
      <c r="F368" s="1247"/>
      <c r="G368" s="1247"/>
      <c r="H368" s="1247"/>
      <c r="I368" s="1247"/>
      <c r="J368" s="1247"/>
      <c r="K368" s="1247"/>
      <c r="L368" s="1247"/>
      <c r="M368" s="1248"/>
      <c r="N368" s="1249"/>
      <c r="O368" s="1249"/>
      <c r="P368" s="1249"/>
      <c r="Q368" s="1250"/>
      <c r="R368" s="272"/>
    </row>
    <row r="369" spans="1:18" ht="26.25" customHeight="1" x14ac:dyDescent="0.2">
      <c r="A369" s="1241" t="s">
        <v>1548</v>
      </c>
      <c r="B369" s="1247"/>
      <c r="C369" s="1247"/>
      <c r="D369" s="1247"/>
      <c r="E369" s="1247"/>
      <c r="F369" s="1247"/>
      <c r="G369" s="1247"/>
      <c r="H369" s="1247"/>
      <c r="I369" s="1247"/>
      <c r="J369" s="1247"/>
      <c r="K369" s="1247"/>
      <c r="L369" s="1247"/>
      <c r="M369" s="1248"/>
      <c r="N369" s="1249"/>
      <c r="O369" s="1249"/>
      <c r="P369" s="1249"/>
      <c r="Q369" s="1250"/>
      <c r="R369" s="272"/>
    </row>
    <row r="370" spans="1:18" ht="26.25" customHeight="1" x14ac:dyDescent="0.2">
      <c r="A370" s="1251" t="s">
        <v>1549</v>
      </c>
      <c r="B370" s="1252"/>
      <c r="C370" s="1252"/>
      <c r="D370" s="1252"/>
      <c r="E370" s="1252"/>
      <c r="F370" s="1252"/>
      <c r="G370" s="1252"/>
      <c r="H370" s="1252"/>
      <c r="I370" s="1252"/>
      <c r="J370" s="1252"/>
      <c r="K370" s="1252"/>
      <c r="L370" s="1252"/>
      <c r="M370" s="1252"/>
      <c r="N370" s="1252"/>
      <c r="O370" s="1252"/>
      <c r="P370" s="1252"/>
      <c r="Q370" s="1253"/>
      <c r="R370" s="272"/>
    </row>
    <row r="371" spans="1:18" ht="26.25" customHeight="1" x14ac:dyDescent="0.2">
      <c r="A371" s="1254"/>
      <c r="B371" s="1255"/>
      <c r="C371" s="1255"/>
      <c r="D371" s="1255"/>
      <c r="E371" s="1255"/>
      <c r="F371" s="1255"/>
      <c r="G371" s="1255"/>
      <c r="H371" s="1255"/>
      <c r="I371" s="1255"/>
      <c r="J371" s="1255"/>
      <c r="K371" s="1255"/>
      <c r="L371" s="1255"/>
      <c r="M371" s="1255"/>
      <c r="N371" s="1255"/>
      <c r="O371" s="1255"/>
      <c r="P371" s="1255"/>
      <c r="Q371" s="1256"/>
      <c r="R371" s="272"/>
    </row>
    <row r="372" spans="1:18" ht="26.25" customHeight="1" x14ac:dyDescent="0.2">
      <c r="A372" s="1257"/>
      <c r="B372" s="1258"/>
      <c r="C372" s="1258"/>
      <c r="D372" s="1258"/>
      <c r="E372" s="1258"/>
      <c r="F372" s="1258"/>
      <c r="G372" s="1258"/>
      <c r="H372" s="1258"/>
      <c r="I372" s="1258"/>
      <c r="J372" s="1258"/>
      <c r="K372" s="1258"/>
      <c r="L372" s="1258"/>
      <c r="M372" s="1258"/>
      <c r="N372" s="1258"/>
      <c r="O372" s="1258"/>
      <c r="P372" s="1258"/>
      <c r="Q372" s="1259"/>
      <c r="R372" s="272"/>
    </row>
    <row r="373" spans="1:18" ht="26.25" customHeight="1" x14ac:dyDescent="0.2">
      <c r="A373" s="1260" t="s">
        <v>1550</v>
      </c>
      <c r="B373" s="1261"/>
      <c r="C373" s="1261"/>
      <c r="D373" s="1261"/>
      <c r="E373" s="1261"/>
      <c r="F373" s="1261"/>
      <c r="G373" s="1261"/>
      <c r="H373" s="1261"/>
      <c r="I373" s="1261"/>
      <c r="J373" s="1261"/>
      <c r="K373" s="1261"/>
      <c r="L373" s="1261"/>
      <c r="M373" s="1261"/>
      <c r="N373" s="1261"/>
      <c r="O373" s="1261"/>
      <c r="P373" s="1261"/>
      <c r="Q373" s="1262"/>
      <c r="R373" s="272"/>
    </row>
    <row r="374" spans="1:18" ht="26.25" customHeight="1" x14ac:dyDescent="0.2">
      <c r="A374" s="1254"/>
      <c r="B374" s="1263"/>
      <c r="C374" s="1263"/>
      <c r="D374" s="1263"/>
      <c r="E374" s="1263"/>
      <c r="F374" s="1263"/>
      <c r="G374" s="1263"/>
      <c r="H374" s="1263"/>
      <c r="I374" s="1263"/>
      <c r="J374" s="1263"/>
      <c r="K374" s="1263"/>
      <c r="L374" s="1263"/>
      <c r="M374" s="1263"/>
      <c r="N374" s="1263"/>
      <c r="O374" s="1263"/>
      <c r="P374" s="1263"/>
      <c r="Q374" s="1264"/>
      <c r="R374" s="272"/>
    </row>
    <row r="375" spans="1:18" ht="26.25" customHeight="1" thickBot="1" x14ac:dyDescent="0.25">
      <c r="A375" s="1265"/>
      <c r="B375" s="1266"/>
      <c r="C375" s="1266"/>
      <c r="D375" s="1266"/>
      <c r="E375" s="1266"/>
      <c r="F375" s="1266"/>
      <c r="G375" s="1266"/>
      <c r="H375" s="1266"/>
      <c r="I375" s="1266"/>
      <c r="J375" s="1266"/>
      <c r="K375" s="1266"/>
      <c r="L375" s="1266"/>
      <c r="M375" s="1266"/>
      <c r="N375" s="1266"/>
      <c r="O375" s="1266"/>
      <c r="P375" s="1266"/>
      <c r="Q375" s="1267"/>
      <c r="R375" s="273"/>
    </row>
    <row r="376" spans="1:18" ht="26.25" customHeight="1" x14ac:dyDescent="0.2">
      <c r="A376" s="1268" t="s">
        <v>1551</v>
      </c>
      <c r="B376" s="1269"/>
      <c r="C376" s="1269"/>
      <c r="D376" s="1269"/>
      <c r="E376" s="1269"/>
      <c r="F376" s="1269"/>
      <c r="G376" s="1269"/>
      <c r="H376" s="1269"/>
      <c r="I376" s="1269"/>
      <c r="J376" s="1269"/>
      <c r="K376" s="1269"/>
      <c r="L376" s="1269"/>
      <c r="M376" s="1269"/>
      <c r="N376" s="1269"/>
      <c r="O376" s="1269"/>
      <c r="P376" s="1269"/>
      <c r="Q376" s="1270"/>
      <c r="R376" s="272"/>
    </row>
    <row r="377" spans="1:18" ht="26.25" customHeight="1" x14ac:dyDescent="0.2">
      <c r="A377" s="1271" t="s">
        <v>1552</v>
      </c>
      <c r="B377" s="1272"/>
      <c r="C377" s="1272"/>
      <c r="D377" s="1272"/>
      <c r="E377" s="1272"/>
      <c r="F377" s="1272"/>
      <c r="G377" s="1272"/>
      <c r="H377" s="1272"/>
      <c r="I377" s="1272"/>
      <c r="J377" s="1272"/>
      <c r="K377" s="1272"/>
      <c r="L377" s="1273"/>
      <c r="M377" s="1244"/>
      <c r="N377" s="1245"/>
      <c r="O377" s="1245"/>
      <c r="P377" s="1245"/>
      <c r="Q377" s="1246"/>
      <c r="R377" s="273"/>
    </row>
    <row r="378" spans="1:18" ht="26.25" customHeight="1" x14ac:dyDescent="0.2">
      <c r="A378" s="1241" t="s">
        <v>1553</v>
      </c>
      <c r="B378" s="1242"/>
      <c r="C378" s="1242"/>
      <c r="D378" s="1242"/>
      <c r="E378" s="1242"/>
      <c r="F378" s="1242"/>
      <c r="G378" s="1242"/>
      <c r="H378" s="1242"/>
      <c r="I378" s="1242"/>
      <c r="J378" s="1242"/>
      <c r="K378" s="1242"/>
      <c r="L378" s="1243"/>
      <c r="M378" s="1248"/>
      <c r="N378" s="1249"/>
      <c r="O378" s="1249"/>
      <c r="P378" s="1249"/>
      <c r="Q378" s="1250"/>
      <c r="R378" s="273"/>
    </row>
    <row r="379" spans="1:18" ht="26.25" customHeight="1" x14ac:dyDescent="0.2">
      <c r="A379" s="1274" t="s">
        <v>1554</v>
      </c>
      <c r="B379" s="1275"/>
      <c r="C379" s="1275"/>
      <c r="D379" s="1275"/>
      <c r="E379" s="1275"/>
      <c r="F379" s="1275"/>
      <c r="G379" s="1275"/>
      <c r="H379" s="1275"/>
      <c r="I379" s="1275"/>
      <c r="J379" s="1275"/>
      <c r="K379" s="1275"/>
      <c r="L379" s="1275"/>
      <c r="M379" s="1275"/>
      <c r="N379" s="1275"/>
      <c r="O379" s="1275"/>
      <c r="P379" s="1275"/>
      <c r="Q379" s="1276"/>
      <c r="R379" s="273"/>
    </row>
    <row r="380" spans="1:18" ht="26.25" customHeight="1" x14ac:dyDescent="0.2">
      <c r="A380" s="1254"/>
      <c r="B380" s="1255"/>
      <c r="C380" s="1255"/>
      <c r="D380" s="1255"/>
      <c r="E380" s="1255"/>
      <c r="F380" s="1255"/>
      <c r="G380" s="1255"/>
      <c r="H380" s="1255"/>
      <c r="I380" s="1255"/>
      <c r="J380" s="1255"/>
      <c r="K380" s="1255"/>
      <c r="L380" s="1255"/>
      <c r="M380" s="1255"/>
      <c r="N380" s="1255"/>
      <c r="O380" s="1255"/>
      <c r="P380" s="1255"/>
      <c r="Q380" s="1277"/>
      <c r="R380" s="273"/>
    </row>
    <row r="381" spans="1:18" ht="26.25" customHeight="1" x14ac:dyDescent="0.2">
      <c r="A381" s="1278"/>
      <c r="B381" s="1279"/>
      <c r="C381" s="1279"/>
      <c r="D381" s="1279"/>
      <c r="E381" s="1279"/>
      <c r="F381" s="1279"/>
      <c r="G381" s="1279"/>
      <c r="H381" s="1279"/>
      <c r="I381" s="1279"/>
      <c r="J381" s="1279"/>
      <c r="K381" s="1279"/>
      <c r="L381" s="1279"/>
      <c r="M381" s="1279"/>
      <c r="N381" s="1279"/>
      <c r="O381" s="1279"/>
      <c r="P381" s="1279"/>
      <c r="Q381" s="1280"/>
      <c r="R381" s="273"/>
    </row>
    <row r="382" spans="1:18" ht="26.25" customHeight="1" x14ac:dyDescent="0.2">
      <c r="A382" s="1281" t="s">
        <v>1555</v>
      </c>
      <c r="B382" s="1282"/>
      <c r="C382" s="1282"/>
      <c r="D382" s="1282"/>
      <c r="E382" s="1282"/>
      <c r="F382" s="1282"/>
      <c r="G382" s="1282"/>
      <c r="H382" s="1282"/>
      <c r="I382" s="1282"/>
      <c r="J382" s="1282"/>
      <c r="K382" s="1282"/>
      <c r="L382" s="1282"/>
      <c r="M382" s="1282"/>
      <c r="N382" s="1282"/>
      <c r="O382" s="1282"/>
      <c r="P382" s="1282"/>
      <c r="Q382" s="1283"/>
      <c r="R382" s="273"/>
    </row>
    <row r="383" spans="1:18" ht="26.25" customHeight="1" x14ac:dyDescent="0.2">
      <c r="A383" s="1254"/>
      <c r="B383" s="1255"/>
      <c r="C383" s="1255"/>
      <c r="D383" s="1255"/>
      <c r="E383" s="1255"/>
      <c r="F383" s="1255"/>
      <c r="G383" s="1255"/>
      <c r="H383" s="1255"/>
      <c r="I383" s="1255"/>
      <c r="J383" s="1255"/>
      <c r="K383" s="1255"/>
      <c r="L383" s="1255"/>
      <c r="M383" s="1255"/>
      <c r="N383" s="1255"/>
      <c r="O383" s="1255"/>
      <c r="P383" s="1255"/>
      <c r="Q383" s="1256"/>
      <c r="R383" s="273"/>
    </row>
    <row r="384" spans="1:18" ht="26.25" customHeight="1" thickBot="1" x14ac:dyDescent="0.25">
      <c r="A384" s="1284"/>
      <c r="B384" s="1285"/>
      <c r="C384" s="1285"/>
      <c r="D384" s="1285"/>
      <c r="E384" s="1285"/>
      <c r="F384" s="1285"/>
      <c r="G384" s="1285"/>
      <c r="H384" s="1285"/>
      <c r="I384" s="1285"/>
      <c r="J384" s="1285"/>
      <c r="K384" s="1285"/>
      <c r="L384" s="1285"/>
      <c r="M384" s="1285"/>
      <c r="N384" s="1285"/>
      <c r="O384" s="1285"/>
      <c r="P384" s="1285"/>
      <c r="Q384" s="1286"/>
      <c r="R384" s="273"/>
    </row>
    <row r="385" spans="1:19" ht="26.25" customHeight="1" x14ac:dyDescent="0.2">
      <c r="A385" s="1204" t="s">
        <v>1556</v>
      </c>
      <c r="B385" s="1205"/>
      <c r="C385" s="1205"/>
      <c r="D385" s="1205"/>
      <c r="E385" s="1205"/>
      <c r="F385" s="1205"/>
      <c r="G385" s="1205"/>
      <c r="H385" s="1205"/>
      <c r="I385" s="1205"/>
      <c r="J385" s="1205"/>
      <c r="K385" s="1205"/>
      <c r="L385" s="1205"/>
      <c r="M385" s="1205"/>
      <c r="N385" s="1205"/>
      <c r="O385" s="1205"/>
      <c r="P385" s="1205"/>
      <c r="Q385" s="1287"/>
    </row>
    <row r="386" spans="1:19" ht="26.25" customHeight="1" x14ac:dyDescent="0.2">
      <c r="A386" s="1288"/>
      <c r="B386" s="1255"/>
      <c r="C386" s="1255"/>
      <c r="D386" s="1255"/>
      <c r="E386" s="1255"/>
      <c r="F386" s="1255"/>
      <c r="G386" s="1255"/>
      <c r="H386" s="1255"/>
      <c r="I386" s="1255"/>
      <c r="J386" s="1255"/>
      <c r="K386" s="1255"/>
      <c r="L386" s="1255"/>
      <c r="M386" s="1255"/>
      <c r="N386" s="1255"/>
      <c r="O386" s="1255"/>
      <c r="P386" s="1255"/>
      <c r="Q386" s="1277"/>
    </row>
    <row r="387" spans="1:19" ht="26.25" customHeight="1" thickBot="1" x14ac:dyDescent="0.25">
      <c r="A387" s="1284"/>
      <c r="B387" s="1285"/>
      <c r="C387" s="1285"/>
      <c r="D387" s="1285"/>
      <c r="E387" s="1285"/>
      <c r="F387" s="1285"/>
      <c r="G387" s="1285"/>
      <c r="H387" s="1285"/>
      <c r="I387" s="1285"/>
      <c r="J387" s="1285"/>
      <c r="K387" s="1285"/>
      <c r="L387" s="1285"/>
      <c r="M387" s="1285"/>
      <c r="N387" s="1285"/>
      <c r="O387" s="1285"/>
      <c r="P387" s="1285"/>
      <c r="Q387" s="1286"/>
      <c r="R387" s="275"/>
    </row>
    <row r="388" spans="1:19" ht="26.25" customHeight="1" x14ac:dyDescent="0.2">
      <c r="A388" s="1268" t="s">
        <v>1557</v>
      </c>
      <c r="B388" s="1269"/>
      <c r="C388" s="1269"/>
      <c r="D388" s="1269"/>
      <c r="E388" s="1269"/>
      <c r="F388" s="1269"/>
      <c r="G388" s="1269"/>
      <c r="H388" s="1269"/>
      <c r="I388" s="1269"/>
      <c r="J388" s="1269"/>
      <c r="K388" s="1269"/>
      <c r="L388" s="1269"/>
      <c r="M388" s="1269"/>
      <c r="N388" s="1269"/>
      <c r="O388" s="1269"/>
      <c r="P388" s="1269"/>
      <c r="Q388" s="1270"/>
      <c r="R388" s="276"/>
    </row>
    <row r="389" spans="1:19" ht="26.25" customHeight="1" x14ac:dyDescent="0.2">
      <c r="A389" s="1223"/>
      <c r="B389" s="1212"/>
      <c r="C389" s="1212"/>
      <c r="D389" s="1212"/>
      <c r="E389" s="1212"/>
      <c r="F389" s="1212"/>
      <c r="G389" s="1212"/>
      <c r="H389" s="1212"/>
      <c r="I389" s="1212"/>
      <c r="J389" s="1212"/>
      <c r="K389" s="1212"/>
      <c r="L389" s="1212"/>
      <c r="M389" s="1212"/>
      <c r="N389" s="1212"/>
      <c r="O389" s="1212"/>
      <c r="P389" s="1212"/>
      <c r="Q389" s="1289"/>
      <c r="R389" s="20"/>
    </row>
    <row r="390" spans="1:19" ht="26.25" customHeight="1" thickBot="1" x14ac:dyDescent="0.25">
      <c r="A390" s="1265"/>
      <c r="B390" s="1266"/>
      <c r="C390" s="1266"/>
      <c r="D390" s="1266"/>
      <c r="E390" s="1266"/>
      <c r="F390" s="1266"/>
      <c r="G390" s="1266"/>
      <c r="H390" s="1266"/>
      <c r="I390" s="1266"/>
      <c r="J390" s="1266"/>
      <c r="K390" s="1266"/>
      <c r="L390" s="1266"/>
      <c r="M390" s="1266"/>
      <c r="N390" s="1266"/>
      <c r="O390" s="1266"/>
      <c r="P390" s="1266"/>
      <c r="Q390" s="1267"/>
      <c r="R390" s="20"/>
    </row>
    <row r="391" spans="1:19" ht="26.25" customHeight="1" x14ac:dyDescent="0.2">
      <c r="A391" s="336" t="str">
        <f>$A$1</f>
        <v xml:space="preserve"> </v>
      </c>
      <c r="B391" s="273"/>
      <c r="C391" s="273"/>
      <c r="D391" s="273"/>
      <c r="E391" s="273"/>
      <c r="F391" s="273"/>
      <c r="G391" s="273"/>
      <c r="H391" s="273"/>
      <c r="I391" s="273"/>
      <c r="J391" s="273"/>
      <c r="K391" s="273"/>
      <c r="L391" s="273"/>
      <c r="M391" s="273"/>
      <c r="N391" s="273"/>
      <c r="O391" s="273"/>
      <c r="P391" s="273"/>
      <c r="Q391" s="273"/>
      <c r="R391" s="273"/>
    </row>
    <row r="392" spans="1:19" ht="26.25" customHeight="1" x14ac:dyDescent="0.2">
      <c r="A392" s="1162" t="s">
        <v>1245</v>
      </c>
      <c r="B392" s="1163"/>
      <c r="C392" s="1163"/>
      <c r="D392" s="1163"/>
      <c r="E392" s="1163"/>
      <c r="F392" s="1163"/>
      <c r="G392" s="1163"/>
      <c r="H392" s="1163"/>
      <c r="I392" s="1163"/>
      <c r="J392" s="1163"/>
      <c r="K392" s="1163"/>
      <c r="L392" s="1163"/>
      <c r="M392" s="1163"/>
      <c r="N392" s="1291" t="s">
        <v>37572</v>
      </c>
      <c r="O392" s="1291"/>
      <c r="P392" s="1291"/>
      <c r="Q392" s="1292"/>
      <c r="R392" s="255"/>
    </row>
    <row r="393" spans="1:19" ht="26.25" customHeight="1" x14ac:dyDescent="0.2">
      <c r="A393" s="1166" t="str">
        <f>IF(ISBLANK(Cap_Expend_Name),"The Capital Expenditure Contact information has NOT been provided.  Click here to go to Capital Expenditure Contact Section to fill in this information now.","")</f>
        <v/>
      </c>
      <c r="B393" s="1167"/>
      <c r="C393" s="1167"/>
      <c r="D393" s="1167"/>
      <c r="E393" s="1167"/>
      <c r="F393" s="1167"/>
      <c r="G393" s="1167"/>
      <c r="H393" s="1167"/>
      <c r="I393" s="1167"/>
      <c r="J393" s="1167"/>
      <c r="K393" s="1167"/>
      <c r="L393" s="1167"/>
      <c r="M393" s="1167"/>
      <c r="N393" s="334" t="s">
        <v>1523</v>
      </c>
      <c r="O393" s="335"/>
      <c r="P393" s="1168"/>
      <c r="Q393" s="1169"/>
    </row>
    <row r="394" spans="1:19" ht="26.25" customHeight="1" thickBot="1" x14ac:dyDescent="0.25">
      <c r="A394" s="1170" t="s">
        <v>1200</v>
      </c>
      <c r="B394" s="1171"/>
      <c r="C394" s="1171"/>
      <c r="D394" s="1171"/>
      <c r="E394" s="1172"/>
      <c r="F394" s="1173"/>
      <c r="G394" s="1173"/>
      <c r="H394" s="1173"/>
      <c r="I394" s="1173"/>
      <c r="J394" s="1173"/>
      <c r="K394" s="1173"/>
      <c r="L394" s="1174"/>
      <c r="M394" s="256"/>
      <c r="N394" s="1175" t="s">
        <v>1524</v>
      </c>
      <c r="O394" s="1176"/>
      <c r="P394" s="1176"/>
      <c r="Q394" s="1177"/>
    </row>
    <row r="395" spans="1:19" ht="26.25" customHeight="1" x14ac:dyDescent="0.2">
      <c r="A395" s="1178" t="s">
        <v>1525</v>
      </c>
      <c r="B395" s="1179"/>
      <c r="C395" s="1179"/>
      <c r="D395" s="1180"/>
      <c r="E395" s="1192"/>
      <c r="F395" s="1182"/>
      <c r="G395" s="1182"/>
      <c r="H395" s="1182"/>
      <c r="I395" s="1182"/>
      <c r="J395" s="1182"/>
      <c r="K395" s="1182"/>
      <c r="L395" s="1183"/>
      <c r="M395" s="1184" t="str">
        <f>IF(AND(ISBLANK(E395),OR(NOT(ISBLANK(E396)),NOT(ISBLANK(E397)),NOT(ISBLANK(E398)),NOT(ISBLANK(I399)),NOT(ISBLANK(E394)))),"This information is required.","")</f>
        <v/>
      </c>
      <c r="N395" s="1185"/>
      <c r="O395" s="1185"/>
      <c r="P395" s="1185"/>
      <c r="Q395" s="257"/>
    </row>
    <row r="396" spans="1:19" ht="26.25" customHeight="1" x14ac:dyDescent="0.2">
      <c r="A396" s="1186" t="s">
        <v>1526</v>
      </c>
      <c r="B396" s="1187"/>
      <c r="C396" s="1187"/>
      <c r="D396" s="1188"/>
      <c r="E396" s="1192"/>
      <c r="F396" s="1182"/>
      <c r="G396" s="1182"/>
      <c r="H396" s="1182"/>
      <c r="I396" s="1182"/>
      <c r="J396" s="1182"/>
      <c r="K396" s="1182"/>
      <c r="L396" s="1183"/>
      <c r="M396" s="1184" t="str">
        <f>IF(AND(ISBLANK(E396),OR(NOT(ISBLANK(E395)),NOT(ISBLANK(E397)),NOT(ISBLANK(E398)),NOT(ISBLANK(I399)),NOT(ISBLANK(E394)))),"This information is required.","")</f>
        <v/>
      </c>
      <c r="N396" s="1185"/>
      <c r="O396" s="1185"/>
      <c r="P396" s="1185"/>
      <c r="Q396" s="257"/>
    </row>
    <row r="397" spans="1:19" ht="26.25" customHeight="1" x14ac:dyDescent="0.2">
      <c r="A397" s="1189" t="s">
        <v>1527</v>
      </c>
      <c r="B397" s="1190"/>
      <c r="C397" s="1190"/>
      <c r="D397" s="1191"/>
      <c r="E397" s="1294"/>
      <c r="F397" s="1182"/>
      <c r="G397" s="1193" t="s">
        <v>1528</v>
      </c>
      <c r="H397" s="1193"/>
      <c r="I397" s="1193"/>
      <c r="J397" s="1193"/>
      <c r="K397" s="1193"/>
      <c r="L397" s="1193"/>
      <c r="M397" s="536" t="str">
        <f>IF(AND(ISBLANK(E397),OR(NOT(ISBLANK(E395)),NOT(ISBLANK(E396)),NOT(ISBLANK(E398)),NOT(ISBLANK(I399)),NOT(ISBLANK(E394)))),"This information is required.","")</f>
        <v/>
      </c>
      <c r="N397" s="537"/>
      <c r="O397" s="537"/>
      <c r="P397" s="537"/>
      <c r="Q397" s="258"/>
      <c r="R397" s="259"/>
    </row>
    <row r="398" spans="1:19" ht="26.25" customHeight="1" x14ac:dyDescent="0.2">
      <c r="A398" s="1186" t="s">
        <v>1529</v>
      </c>
      <c r="B398" s="1187"/>
      <c r="C398" s="1187"/>
      <c r="D398" s="1188"/>
      <c r="E398" s="1194"/>
      <c r="F398" s="1195"/>
      <c r="G398" s="260"/>
      <c r="H398" s="261"/>
      <c r="I398" s="262"/>
      <c r="J398" s="259"/>
      <c r="K398" s="259"/>
      <c r="L398" s="259"/>
      <c r="M398" s="537" t="str">
        <f>IF(AND(ISBLANK(E398),OR(NOT(ISBLANK(E395)),NOT(ISBLANK(E396)),NOT(ISBLANK(E397)),NOT(ISBLANK(I399)),NOT(ISBLANK(E394)))),"This information is required.","")</f>
        <v/>
      </c>
      <c r="N398" s="537"/>
      <c r="O398" s="537"/>
      <c r="P398" s="537"/>
      <c r="Q398" s="258"/>
      <c r="R398" s="4"/>
      <c r="S398" s="1">
        <f>IF(ISBLANK(E398),0,1)</f>
        <v>0</v>
      </c>
    </row>
    <row r="399" spans="1:19" ht="26.25" customHeight="1" thickBot="1" x14ac:dyDescent="0.25">
      <c r="A399" s="1196" t="s">
        <v>1530</v>
      </c>
      <c r="B399" s="1197"/>
      <c r="C399" s="1197"/>
      <c r="D399" s="1197"/>
      <c r="E399" s="1198"/>
      <c r="F399" s="1198"/>
      <c r="G399" s="1198"/>
      <c r="H399" s="1198"/>
      <c r="I399" s="1199"/>
      <c r="J399" s="1200"/>
      <c r="K399" s="1201" t="s">
        <v>1531</v>
      </c>
      <c r="L399" s="1202"/>
      <c r="M399" s="1203" t="str">
        <f>IF(AND(ISBLANK(I399),OR(NOT(ISBLANK(E395)),NOT(ISBLANK(E396)),NOT(ISBLANK(E397)),NOT(ISBLANK(E398)),NOT(ISBLANK(E394)))),"This information is required!","")</f>
        <v/>
      </c>
      <c r="N399" s="1203"/>
      <c r="O399" s="1203"/>
      <c r="P399" s="1203"/>
      <c r="Q399" s="263"/>
      <c r="R399" s="4"/>
    </row>
    <row r="400" spans="1:19" ht="26.25" customHeight="1" x14ac:dyDescent="0.2">
      <c r="A400" s="1204" t="s">
        <v>1532</v>
      </c>
      <c r="B400" s="1205"/>
      <c r="C400" s="1205"/>
      <c r="D400" s="1205"/>
      <c r="E400" s="1205"/>
      <c r="F400" s="1205"/>
      <c r="G400" s="1205"/>
      <c r="H400" s="1205"/>
      <c r="I400" s="1205"/>
      <c r="J400" s="1206"/>
      <c r="K400" s="1207" t="s">
        <v>1533</v>
      </c>
      <c r="L400" s="1207"/>
      <c r="M400" s="1207"/>
      <c r="N400" s="1207"/>
      <c r="O400" s="1209" t="s">
        <v>1534</v>
      </c>
      <c r="P400" s="1209"/>
      <c r="Q400" s="1210"/>
      <c r="R400" s="264" t="str">
        <f>IF(AND(ISBLANK(A401),OR(NOT(ISBLANK(I399)),NOT(ISBLANK(E398)),NOT(ISBLANK(E397)),NOT(ISBLANK(E396)),NOT(ISBLANK(E395)),NOT(ISBLANK(E394)))),"General Description is required!","")</f>
        <v/>
      </c>
    </row>
    <row r="401" spans="1:18" ht="45" customHeight="1" x14ac:dyDescent="0.2">
      <c r="A401" s="1223"/>
      <c r="B401" s="1212"/>
      <c r="C401" s="1212"/>
      <c r="D401" s="1212"/>
      <c r="E401" s="1212"/>
      <c r="F401" s="1212"/>
      <c r="G401" s="1212"/>
      <c r="H401" s="1212"/>
      <c r="I401" s="1212"/>
      <c r="J401" s="1213"/>
      <c r="K401" s="1208"/>
      <c r="L401" s="1208"/>
      <c r="M401" s="1208"/>
      <c r="N401" s="1208"/>
      <c r="O401" s="265"/>
      <c r="P401" s="266" t="s">
        <v>91</v>
      </c>
      <c r="Q401" s="267" t="s">
        <v>92</v>
      </c>
      <c r="R401" s="264"/>
    </row>
    <row r="402" spans="1:18" ht="26.25" customHeight="1" x14ac:dyDescent="0.2">
      <c r="A402" s="1214"/>
      <c r="B402" s="1215"/>
      <c r="C402" s="1215"/>
      <c r="D402" s="1215"/>
      <c r="E402" s="1215"/>
      <c r="F402" s="1215"/>
      <c r="G402" s="1215"/>
      <c r="H402" s="1215"/>
      <c r="I402" s="1215"/>
      <c r="J402" s="1216"/>
      <c r="K402" s="1217" t="s">
        <v>1535</v>
      </c>
      <c r="L402" s="1218"/>
      <c r="M402" s="1218"/>
      <c r="N402" s="1218"/>
      <c r="O402" s="1219"/>
      <c r="P402" s="268"/>
      <c r="Q402" s="269"/>
      <c r="R402" s="249" t="str">
        <f>IF(NOT(AND(ISBLANK(E394),ISBLANK(E395),ISBLANK(E396),ISBLANK(E397),ISBLANK(E398),ISBLANK(I399))),IF(COUNTBLANK(P402:Q402)=2,"Please enter response.",IF(COUNTBLANK(P402:Q402)&lt;&gt;1,"Please VERIFY response.","")),"")</f>
        <v/>
      </c>
    </row>
    <row r="403" spans="1:18" ht="26.25" customHeight="1" x14ac:dyDescent="0.2">
      <c r="A403" s="1220" t="s">
        <v>1536</v>
      </c>
      <c r="B403" s="1221"/>
      <c r="C403" s="1221"/>
      <c r="D403" s="1221"/>
      <c r="E403" s="1221"/>
      <c r="F403" s="1221"/>
      <c r="G403" s="1221"/>
      <c r="H403" s="1221"/>
      <c r="I403" s="1221"/>
      <c r="J403" s="1222"/>
      <c r="K403" s="1217" t="s">
        <v>1537</v>
      </c>
      <c r="L403" s="1218"/>
      <c r="M403" s="1218"/>
      <c r="N403" s="1218"/>
      <c r="O403" s="1219"/>
      <c r="P403" s="268"/>
      <c r="Q403" s="269"/>
      <c r="R403" s="249" t="str">
        <f>IF(NOT(AND(ISBLANK(E394),ISBLANK(E395),ISBLANK(E396),ISBLANK(E397),ISBLANK(E398),ISBLANK(I399))),IF(COUNTBLANK(P403:Q403)=2,"Please enter response.",IF(COUNTBLANK(P403:Q403)&lt;&gt;1,"Please VERIFY response.","")),"")</f>
        <v/>
      </c>
    </row>
    <row r="404" spans="1:18" ht="26.25" customHeight="1" x14ac:dyDescent="0.2">
      <c r="A404" s="1223"/>
      <c r="B404" s="1212"/>
      <c r="C404" s="1212"/>
      <c r="D404" s="1212"/>
      <c r="E404" s="1212"/>
      <c r="F404" s="1212"/>
      <c r="G404" s="1212"/>
      <c r="H404" s="1212"/>
      <c r="I404" s="1212"/>
      <c r="J404" s="1213"/>
      <c r="K404" s="1217" t="s">
        <v>1538</v>
      </c>
      <c r="L404" s="1218"/>
      <c r="M404" s="1218"/>
      <c r="N404" s="1218"/>
      <c r="O404" s="1219"/>
      <c r="P404" s="268"/>
      <c r="Q404" s="269"/>
      <c r="R404" s="249" t="str">
        <f>IF(NOT(AND(ISBLANK(E394),ISBLANK(E395),ISBLANK(E396),ISBLANK(E397),ISBLANK(E398),ISBLANK(I399))),IF(COUNTBLANK(P404:Q404)=2,"Please enter response.",IF(COUNTBLANK(P404:Q404)&lt;&gt;1,"Please VERIFY response.","")),"")</f>
        <v/>
      </c>
    </row>
    <row r="405" spans="1:18" ht="26.25" customHeight="1" x14ac:dyDescent="0.2">
      <c r="A405" s="1214"/>
      <c r="B405" s="1215"/>
      <c r="C405" s="1215"/>
      <c r="D405" s="1215"/>
      <c r="E405" s="1215"/>
      <c r="F405" s="1215"/>
      <c r="G405" s="1215"/>
      <c r="H405" s="1215"/>
      <c r="I405" s="1215"/>
      <c r="J405" s="1216"/>
      <c r="K405" s="1217" t="s">
        <v>1539</v>
      </c>
      <c r="L405" s="1218"/>
      <c r="M405" s="1218"/>
      <c r="N405" s="1218"/>
      <c r="O405" s="1219"/>
      <c r="P405" s="268"/>
      <c r="Q405" s="269"/>
      <c r="R405" s="249" t="str">
        <f>IF(NOT(AND(ISBLANK(E394),ISBLANK(E395),ISBLANK(E396),ISBLANK(E397),ISBLANK(E398),ISBLANK(I399))),IF(COUNTBLANK(P405:Q405)=2,"Please enter response.",IF(COUNTBLANK(P405:Q405)&lt;&gt;1,"Please VERIFY response.","")),"")</f>
        <v/>
      </c>
    </row>
    <row r="406" spans="1:18" ht="26.25" customHeight="1" x14ac:dyDescent="0.2">
      <c r="A406" s="1224" t="s">
        <v>1540</v>
      </c>
      <c r="B406" s="1225"/>
      <c r="C406" s="1225"/>
      <c r="D406" s="1225"/>
      <c r="E406" s="1225"/>
      <c r="F406" s="1225"/>
      <c r="G406" s="1225"/>
      <c r="H406" s="1225"/>
      <c r="I406" s="1225"/>
      <c r="J406" s="1225"/>
      <c r="K406" s="1225"/>
      <c r="L406" s="1225"/>
      <c r="M406" s="1225"/>
      <c r="N406" s="1225"/>
      <c r="O406" s="1225"/>
      <c r="P406" s="1225"/>
      <c r="Q406" s="1226"/>
      <c r="R406" s="270"/>
    </row>
    <row r="407" spans="1:18" ht="26.25" customHeight="1" x14ac:dyDescent="0.2">
      <c r="A407" s="1227" t="s">
        <v>1541</v>
      </c>
      <c r="B407" s="1228"/>
      <c r="C407" s="1228"/>
      <c r="D407" s="1228"/>
      <c r="E407" s="1228" t="s">
        <v>1542</v>
      </c>
      <c r="F407" s="1228"/>
      <c r="G407" s="1228"/>
      <c r="H407" s="1228"/>
      <c r="I407" s="1228" t="s">
        <v>1543</v>
      </c>
      <c r="J407" s="1228"/>
      <c r="K407" s="1228"/>
      <c r="L407" s="1228"/>
      <c r="M407" s="1229" t="s">
        <v>1544</v>
      </c>
      <c r="N407" s="1228"/>
      <c r="O407" s="1228"/>
      <c r="P407" s="1228"/>
      <c r="Q407" s="1230"/>
      <c r="R407" s="271"/>
    </row>
    <row r="408" spans="1:18" ht="26.25" customHeight="1" thickBot="1" x14ac:dyDescent="0.25">
      <c r="A408" s="1231"/>
      <c r="B408" s="1232"/>
      <c r="C408" s="1232"/>
      <c r="D408" s="1232"/>
      <c r="E408" s="1233"/>
      <c r="F408" s="1234"/>
      <c r="G408" s="1234"/>
      <c r="H408" s="1235"/>
      <c r="I408" s="1233"/>
      <c r="J408" s="1234"/>
      <c r="K408" s="1234"/>
      <c r="L408" s="1235"/>
      <c r="M408" s="1236"/>
      <c r="N408" s="1236"/>
      <c r="O408" s="1236"/>
      <c r="P408" s="1236"/>
      <c r="Q408" s="1237"/>
      <c r="R408" s="270"/>
    </row>
    <row r="409" spans="1:18" ht="26.25" customHeight="1" x14ac:dyDescent="0.2">
      <c r="A409" s="1238" t="s">
        <v>1545</v>
      </c>
      <c r="B409" s="1239"/>
      <c r="C409" s="1239"/>
      <c r="D409" s="1239"/>
      <c r="E409" s="1239"/>
      <c r="F409" s="1239"/>
      <c r="G409" s="1239"/>
      <c r="H409" s="1239"/>
      <c r="I409" s="1239"/>
      <c r="J409" s="1239"/>
      <c r="K409" s="1239"/>
      <c r="L409" s="1239"/>
      <c r="M409" s="1239"/>
      <c r="N409" s="1239"/>
      <c r="O409" s="1239"/>
      <c r="P409" s="1239"/>
      <c r="Q409" s="1240"/>
      <c r="R409" s="272"/>
    </row>
    <row r="410" spans="1:18" ht="26.25" customHeight="1" x14ac:dyDescent="0.2">
      <c r="A410" s="1241" t="s">
        <v>1546</v>
      </c>
      <c r="B410" s="1242"/>
      <c r="C410" s="1242"/>
      <c r="D410" s="1242"/>
      <c r="E410" s="1242"/>
      <c r="F410" s="1242"/>
      <c r="G410" s="1242"/>
      <c r="H410" s="1242"/>
      <c r="I410" s="1242"/>
      <c r="J410" s="1242"/>
      <c r="K410" s="1242"/>
      <c r="L410" s="1243"/>
      <c r="M410" s="1244"/>
      <c r="N410" s="1245"/>
      <c r="O410" s="1245"/>
      <c r="P410" s="1245"/>
      <c r="Q410" s="1246"/>
      <c r="R410" s="272"/>
    </row>
    <row r="411" spans="1:18" ht="26.25" customHeight="1" x14ac:dyDescent="0.2">
      <c r="A411" s="1241" t="s">
        <v>1547</v>
      </c>
      <c r="B411" s="1247"/>
      <c r="C411" s="1247"/>
      <c r="D411" s="1247"/>
      <c r="E411" s="1247"/>
      <c r="F411" s="1247"/>
      <c r="G411" s="1247"/>
      <c r="H411" s="1247"/>
      <c r="I411" s="1247"/>
      <c r="J411" s="1247"/>
      <c r="K411" s="1247"/>
      <c r="L411" s="1247"/>
      <c r="M411" s="1248"/>
      <c r="N411" s="1249"/>
      <c r="O411" s="1249"/>
      <c r="P411" s="1249"/>
      <c r="Q411" s="1250"/>
      <c r="R411" s="272"/>
    </row>
    <row r="412" spans="1:18" ht="26.25" customHeight="1" x14ac:dyDescent="0.2">
      <c r="A412" s="1241" t="s">
        <v>1548</v>
      </c>
      <c r="B412" s="1247"/>
      <c r="C412" s="1247"/>
      <c r="D412" s="1247"/>
      <c r="E412" s="1247"/>
      <c r="F412" s="1247"/>
      <c r="G412" s="1247"/>
      <c r="H412" s="1247"/>
      <c r="I412" s="1247"/>
      <c r="J412" s="1247"/>
      <c r="K412" s="1247"/>
      <c r="L412" s="1247"/>
      <c r="M412" s="1248"/>
      <c r="N412" s="1249"/>
      <c r="O412" s="1249"/>
      <c r="P412" s="1249"/>
      <c r="Q412" s="1250"/>
      <c r="R412" s="272"/>
    </row>
    <row r="413" spans="1:18" ht="26.25" customHeight="1" x14ac:dyDescent="0.2">
      <c r="A413" s="1251" t="s">
        <v>1549</v>
      </c>
      <c r="B413" s="1252"/>
      <c r="C413" s="1252"/>
      <c r="D413" s="1252"/>
      <c r="E413" s="1252"/>
      <c r="F413" s="1252"/>
      <c r="G413" s="1252"/>
      <c r="H413" s="1252"/>
      <c r="I413" s="1252"/>
      <c r="J413" s="1252"/>
      <c r="K413" s="1252"/>
      <c r="L413" s="1252"/>
      <c r="M413" s="1252"/>
      <c r="N413" s="1252"/>
      <c r="O413" s="1252"/>
      <c r="P413" s="1252"/>
      <c r="Q413" s="1253"/>
      <c r="R413" s="272"/>
    </row>
    <row r="414" spans="1:18" ht="26.25" customHeight="1" x14ac:dyDescent="0.2">
      <c r="A414" s="1254"/>
      <c r="B414" s="1255"/>
      <c r="C414" s="1255"/>
      <c r="D414" s="1255"/>
      <c r="E414" s="1255"/>
      <c r="F414" s="1255"/>
      <c r="G414" s="1255"/>
      <c r="H414" s="1255"/>
      <c r="I414" s="1255"/>
      <c r="J414" s="1255"/>
      <c r="K414" s="1255"/>
      <c r="L414" s="1255"/>
      <c r="M414" s="1255"/>
      <c r="N414" s="1255"/>
      <c r="O414" s="1255"/>
      <c r="P414" s="1255"/>
      <c r="Q414" s="1256"/>
      <c r="R414" s="272"/>
    </row>
    <row r="415" spans="1:18" ht="26.25" customHeight="1" x14ac:dyDescent="0.2">
      <c r="A415" s="1257"/>
      <c r="B415" s="1258"/>
      <c r="C415" s="1258"/>
      <c r="D415" s="1258"/>
      <c r="E415" s="1258"/>
      <c r="F415" s="1258"/>
      <c r="G415" s="1258"/>
      <c r="H415" s="1258"/>
      <c r="I415" s="1258"/>
      <c r="J415" s="1258"/>
      <c r="K415" s="1258"/>
      <c r="L415" s="1258"/>
      <c r="M415" s="1258"/>
      <c r="N415" s="1258"/>
      <c r="O415" s="1258"/>
      <c r="P415" s="1258"/>
      <c r="Q415" s="1259"/>
      <c r="R415" s="272"/>
    </row>
    <row r="416" spans="1:18" ht="26.25" customHeight="1" x14ac:dyDescent="0.2">
      <c r="A416" s="1260" t="s">
        <v>1550</v>
      </c>
      <c r="B416" s="1261"/>
      <c r="C416" s="1261"/>
      <c r="D416" s="1261"/>
      <c r="E416" s="1261"/>
      <c r="F416" s="1261"/>
      <c r="G416" s="1261"/>
      <c r="H416" s="1261"/>
      <c r="I416" s="1261"/>
      <c r="J416" s="1261"/>
      <c r="K416" s="1261"/>
      <c r="L416" s="1261"/>
      <c r="M416" s="1261"/>
      <c r="N416" s="1261"/>
      <c r="O416" s="1261"/>
      <c r="P416" s="1261"/>
      <c r="Q416" s="1262"/>
      <c r="R416" s="272"/>
    </row>
    <row r="417" spans="1:18" ht="26.25" customHeight="1" x14ac:dyDescent="0.2">
      <c r="A417" s="1254"/>
      <c r="B417" s="1263"/>
      <c r="C417" s="1263"/>
      <c r="D417" s="1263"/>
      <c r="E417" s="1263"/>
      <c r="F417" s="1263"/>
      <c r="G417" s="1263"/>
      <c r="H417" s="1263"/>
      <c r="I417" s="1263"/>
      <c r="J417" s="1263"/>
      <c r="K417" s="1263"/>
      <c r="L417" s="1263"/>
      <c r="M417" s="1263"/>
      <c r="N417" s="1263"/>
      <c r="O417" s="1263"/>
      <c r="P417" s="1263"/>
      <c r="Q417" s="1264"/>
      <c r="R417" s="272"/>
    </row>
    <row r="418" spans="1:18" ht="26.25" customHeight="1" thickBot="1" x14ac:dyDescent="0.25">
      <c r="A418" s="1265"/>
      <c r="B418" s="1266"/>
      <c r="C418" s="1266"/>
      <c r="D418" s="1266"/>
      <c r="E418" s="1266"/>
      <c r="F418" s="1266"/>
      <c r="G418" s="1266"/>
      <c r="H418" s="1266"/>
      <c r="I418" s="1266"/>
      <c r="J418" s="1266"/>
      <c r="K418" s="1266"/>
      <c r="L418" s="1266"/>
      <c r="M418" s="1266"/>
      <c r="N418" s="1266"/>
      <c r="O418" s="1266"/>
      <c r="P418" s="1266"/>
      <c r="Q418" s="1267"/>
      <c r="R418" s="273"/>
    </row>
    <row r="419" spans="1:18" ht="26.25" customHeight="1" x14ac:dyDescent="0.2">
      <c r="A419" s="1268" t="s">
        <v>1551</v>
      </c>
      <c r="B419" s="1269"/>
      <c r="C419" s="1269"/>
      <c r="D419" s="1269"/>
      <c r="E419" s="1269"/>
      <c r="F419" s="1269"/>
      <c r="G419" s="1269"/>
      <c r="H419" s="1269"/>
      <c r="I419" s="1269"/>
      <c r="J419" s="1269"/>
      <c r="K419" s="1269"/>
      <c r="L419" s="1269"/>
      <c r="M419" s="1269"/>
      <c r="N419" s="1269"/>
      <c r="O419" s="1269"/>
      <c r="P419" s="1269"/>
      <c r="Q419" s="1270"/>
      <c r="R419" s="272"/>
    </row>
    <row r="420" spans="1:18" ht="26.25" customHeight="1" x14ac:dyDescent="0.2">
      <c r="A420" s="1271" t="s">
        <v>1552</v>
      </c>
      <c r="B420" s="1272"/>
      <c r="C420" s="1272"/>
      <c r="D420" s="1272"/>
      <c r="E420" s="1272"/>
      <c r="F420" s="1272"/>
      <c r="G420" s="1272"/>
      <c r="H420" s="1272"/>
      <c r="I420" s="1272"/>
      <c r="J420" s="1272"/>
      <c r="K420" s="1272"/>
      <c r="L420" s="1273"/>
      <c r="M420" s="1244"/>
      <c r="N420" s="1245"/>
      <c r="O420" s="1245"/>
      <c r="P420" s="1245"/>
      <c r="Q420" s="1246"/>
      <c r="R420" s="273"/>
    </row>
    <row r="421" spans="1:18" ht="26.25" customHeight="1" x14ac:dyDescent="0.2">
      <c r="A421" s="1241" t="s">
        <v>1553</v>
      </c>
      <c r="B421" s="1242"/>
      <c r="C421" s="1242"/>
      <c r="D421" s="1242"/>
      <c r="E421" s="1242"/>
      <c r="F421" s="1242"/>
      <c r="G421" s="1242"/>
      <c r="H421" s="1242"/>
      <c r="I421" s="1242"/>
      <c r="J421" s="1242"/>
      <c r="K421" s="1242"/>
      <c r="L421" s="1243"/>
      <c r="M421" s="1248"/>
      <c r="N421" s="1249"/>
      <c r="O421" s="1249"/>
      <c r="P421" s="1249"/>
      <c r="Q421" s="1250"/>
      <c r="R421" s="273"/>
    </row>
    <row r="422" spans="1:18" ht="26.25" customHeight="1" x14ac:dyDescent="0.2">
      <c r="A422" s="1274" t="s">
        <v>1554</v>
      </c>
      <c r="B422" s="1275"/>
      <c r="C422" s="1275"/>
      <c r="D422" s="1275"/>
      <c r="E422" s="1275"/>
      <c r="F422" s="1275"/>
      <c r="G422" s="1275"/>
      <c r="H422" s="1275"/>
      <c r="I422" s="1275"/>
      <c r="J422" s="1275"/>
      <c r="K422" s="1275"/>
      <c r="L422" s="1275"/>
      <c r="M422" s="1275"/>
      <c r="N422" s="1275"/>
      <c r="O422" s="1275"/>
      <c r="P422" s="1275"/>
      <c r="Q422" s="1276"/>
      <c r="R422" s="273"/>
    </row>
    <row r="423" spans="1:18" ht="26.25" customHeight="1" x14ac:dyDescent="0.2">
      <c r="A423" s="1254"/>
      <c r="B423" s="1255"/>
      <c r="C423" s="1255"/>
      <c r="D423" s="1255"/>
      <c r="E423" s="1255"/>
      <c r="F423" s="1255"/>
      <c r="G423" s="1255"/>
      <c r="H423" s="1255"/>
      <c r="I423" s="1255"/>
      <c r="J423" s="1255"/>
      <c r="K423" s="1255"/>
      <c r="L423" s="1255"/>
      <c r="M423" s="1255"/>
      <c r="N423" s="1255"/>
      <c r="O423" s="1255"/>
      <c r="P423" s="1255"/>
      <c r="Q423" s="1277"/>
      <c r="R423" s="273"/>
    </row>
    <row r="424" spans="1:18" ht="26.25" customHeight="1" x14ac:dyDescent="0.2">
      <c r="A424" s="1278"/>
      <c r="B424" s="1279"/>
      <c r="C424" s="1279"/>
      <c r="D424" s="1279"/>
      <c r="E424" s="1279"/>
      <c r="F424" s="1279"/>
      <c r="G424" s="1279"/>
      <c r="H424" s="1279"/>
      <c r="I424" s="1279"/>
      <c r="J424" s="1279"/>
      <c r="K424" s="1279"/>
      <c r="L424" s="1279"/>
      <c r="M424" s="1279"/>
      <c r="N424" s="1279"/>
      <c r="O424" s="1279"/>
      <c r="P424" s="1279"/>
      <c r="Q424" s="1280"/>
      <c r="R424" s="273"/>
    </row>
    <row r="425" spans="1:18" ht="26.25" customHeight="1" x14ac:dyDescent="0.2">
      <c r="A425" s="1281" t="s">
        <v>1555</v>
      </c>
      <c r="B425" s="1282"/>
      <c r="C425" s="1282"/>
      <c r="D425" s="1282"/>
      <c r="E425" s="1282"/>
      <c r="F425" s="1282"/>
      <c r="G425" s="1282"/>
      <c r="H425" s="1282"/>
      <c r="I425" s="1282"/>
      <c r="J425" s="1282"/>
      <c r="K425" s="1282"/>
      <c r="L425" s="1282"/>
      <c r="M425" s="1282"/>
      <c r="N425" s="1282"/>
      <c r="O425" s="1282"/>
      <c r="P425" s="1282"/>
      <c r="Q425" s="1283"/>
      <c r="R425" s="273"/>
    </row>
    <row r="426" spans="1:18" ht="26.25" customHeight="1" x14ac:dyDescent="0.2">
      <c r="A426" s="1254"/>
      <c r="B426" s="1255"/>
      <c r="C426" s="1255"/>
      <c r="D426" s="1255"/>
      <c r="E426" s="1255"/>
      <c r="F426" s="1255"/>
      <c r="G426" s="1255"/>
      <c r="H426" s="1255"/>
      <c r="I426" s="1255"/>
      <c r="J426" s="1255"/>
      <c r="K426" s="1255"/>
      <c r="L426" s="1255"/>
      <c r="M426" s="1255"/>
      <c r="N426" s="1255"/>
      <c r="O426" s="1255"/>
      <c r="P426" s="1255"/>
      <c r="Q426" s="1256"/>
      <c r="R426" s="273"/>
    </row>
    <row r="427" spans="1:18" ht="26.25" customHeight="1" thickBot="1" x14ac:dyDescent="0.25">
      <c r="A427" s="1284"/>
      <c r="B427" s="1285"/>
      <c r="C427" s="1285"/>
      <c r="D427" s="1285"/>
      <c r="E427" s="1285"/>
      <c r="F427" s="1285"/>
      <c r="G427" s="1285"/>
      <c r="H427" s="1285"/>
      <c r="I427" s="1285"/>
      <c r="J427" s="1285"/>
      <c r="K427" s="1285"/>
      <c r="L427" s="1285"/>
      <c r="M427" s="1285"/>
      <c r="N427" s="1285"/>
      <c r="O427" s="1285"/>
      <c r="P427" s="1285"/>
      <c r="Q427" s="1286"/>
      <c r="R427" s="273"/>
    </row>
    <row r="428" spans="1:18" ht="26.25" customHeight="1" x14ac:dyDescent="0.2">
      <c r="A428" s="1204" t="s">
        <v>1556</v>
      </c>
      <c r="B428" s="1205"/>
      <c r="C428" s="1205"/>
      <c r="D428" s="1205"/>
      <c r="E428" s="1205"/>
      <c r="F428" s="1205"/>
      <c r="G428" s="1205"/>
      <c r="H428" s="1205"/>
      <c r="I428" s="1205"/>
      <c r="J428" s="1205"/>
      <c r="K428" s="1205"/>
      <c r="L428" s="1205"/>
      <c r="M428" s="1205"/>
      <c r="N428" s="1205"/>
      <c r="O428" s="1205"/>
      <c r="P428" s="1205"/>
      <c r="Q428" s="1287"/>
    </row>
    <row r="429" spans="1:18" ht="26.25" customHeight="1" x14ac:dyDescent="0.2">
      <c r="A429" s="1288"/>
      <c r="B429" s="1255"/>
      <c r="C429" s="1255"/>
      <c r="D429" s="1255"/>
      <c r="E429" s="1255"/>
      <c r="F429" s="1255"/>
      <c r="G429" s="1255"/>
      <c r="H429" s="1255"/>
      <c r="I429" s="1255"/>
      <c r="J429" s="1255"/>
      <c r="K429" s="1255"/>
      <c r="L429" s="1255"/>
      <c r="M429" s="1255"/>
      <c r="N429" s="1255"/>
      <c r="O429" s="1255"/>
      <c r="P429" s="1255"/>
      <c r="Q429" s="1277"/>
    </row>
    <row r="430" spans="1:18" ht="26.25" customHeight="1" thickBot="1" x14ac:dyDescent="0.25">
      <c r="A430" s="1284"/>
      <c r="B430" s="1285"/>
      <c r="C430" s="1285"/>
      <c r="D430" s="1285"/>
      <c r="E430" s="1285"/>
      <c r="F430" s="1285"/>
      <c r="G430" s="1285"/>
      <c r="H430" s="1285"/>
      <c r="I430" s="1285"/>
      <c r="J430" s="1285"/>
      <c r="K430" s="1285"/>
      <c r="L430" s="1285"/>
      <c r="M430" s="1285"/>
      <c r="N430" s="1285"/>
      <c r="O430" s="1285"/>
      <c r="P430" s="1285"/>
      <c r="Q430" s="1286"/>
      <c r="R430" s="275"/>
    </row>
    <row r="431" spans="1:18" ht="26.25" customHeight="1" x14ac:dyDescent="0.2">
      <c r="A431" s="1268" t="s">
        <v>1557</v>
      </c>
      <c r="B431" s="1269"/>
      <c r="C431" s="1269"/>
      <c r="D431" s="1269"/>
      <c r="E431" s="1269"/>
      <c r="F431" s="1269"/>
      <c r="G431" s="1269"/>
      <c r="H431" s="1269"/>
      <c r="I431" s="1269"/>
      <c r="J431" s="1269"/>
      <c r="K431" s="1269"/>
      <c r="L431" s="1269"/>
      <c r="M431" s="1269"/>
      <c r="N431" s="1269"/>
      <c r="O431" s="1269"/>
      <c r="P431" s="1269"/>
      <c r="Q431" s="1270"/>
      <c r="R431" s="276"/>
    </row>
    <row r="432" spans="1:18" ht="26.25" customHeight="1" x14ac:dyDescent="0.2">
      <c r="A432" s="1223"/>
      <c r="B432" s="1212"/>
      <c r="C432" s="1212"/>
      <c r="D432" s="1212"/>
      <c r="E432" s="1212"/>
      <c r="F432" s="1212"/>
      <c r="G432" s="1212"/>
      <c r="H432" s="1212"/>
      <c r="I432" s="1212"/>
      <c r="J432" s="1212"/>
      <c r="K432" s="1212"/>
      <c r="L432" s="1212"/>
      <c r="M432" s="1212"/>
      <c r="N432" s="1212"/>
      <c r="O432" s="1212"/>
      <c r="P432" s="1212"/>
      <c r="Q432" s="1289"/>
      <c r="R432" s="20"/>
    </row>
    <row r="433" spans="1:18" ht="26.25" customHeight="1" thickBot="1" x14ac:dyDescent="0.25">
      <c r="A433" s="1265"/>
      <c r="B433" s="1266"/>
      <c r="C433" s="1266"/>
      <c r="D433" s="1266"/>
      <c r="E433" s="1266"/>
      <c r="F433" s="1266"/>
      <c r="G433" s="1266"/>
      <c r="H433" s="1266"/>
      <c r="I433" s="1266"/>
      <c r="J433" s="1266"/>
      <c r="K433" s="1266"/>
      <c r="L433" s="1266"/>
      <c r="M433" s="1266"/>
      <c r="N433" s="1266"/>
      <c r="O433" s="1266"/>
      <c r="P433" s="1266"/>
      <c r="Q433" s="1267"/>
      <c r="R433" s="20"/>
    </row>
    <row r="434" spans="1:18" ht="26.25" customHeight="1" x14ac:dyDescent="0.2">
      <c r="A434" s="1293"/>
      <c r="B434" s="1293"/>
      <c r="C434" s="1293"/>
      <c r="D434" s="1293"/>
      <c r="E434" s="1293"/>
      <c r="F434" s="1293"/>
      <c r="G434" s="1293"/>
      <c r="H434" s="1293"/>
      <c r="I434" s="1293"/>
      <c r="J434" s="1293"/>
      <c r="K434" s="1293"/>
      <c r="L434" s="1293"/>
      <c r="M434" s="1293"/>
      <c r="N434" s="1293"/>
      <c r="O434" s="1293"/>
      <c r="P434" s="1293"/>
      <c r="Q434" s="1293"/>
      <c r="R434" s="273"/>
    </row>
    <row r="435" spans="1:18" ht="26.25" customHeight="1" x14ac:dyDescent="0.2">
      <c r="A435" s="1293"/>
      <c r="B435" s="1293"/>
      <c r="C435" s="1293"/>
      <c r="D435" s="1293"/>
      <c r="E435" s="1293"/>
      <c r="F435" s="1293"/>
      <c r="G435" s="1293"/>
      <c r="H435" s="1293"/>
      <c r="I435" s="1293"/>
      <c r="J435" s="1293"/>
      <c r="K435" s="1293"/>
      <c r="L435" s="1293"/>
      <c r="M435" s="1293"/>
      <c r="N435" s="1293"/>
      <c r="O435" s="1293"/>
      <c r="P435" s="1293"/>
      <c r="Q435" s="1293"/>
      <c r="R435" s="273"/>
    </row>
    <row r="436" spans="1:18" ht="26.25" customHeight="1" x14ac:dyDescent="0.2">
      <c r="A436" s="1293"/>
      <c r="B436" s="1293"/>
      <c r="C436" s="1293"/>
      <c r="D436" s="1293"/>
      <c r="E436" s="1293"/>
      <c r="F436" s="1293"/>
      <c r="G436" s="1293"/>
      <c r="H436" s="1293"/>
      <c r="I436" s="1293"/>
      <c r="J436" s="1293"/>
      <c r="K436" s="1293"/>
      <c r="L436" s="1293"/>
      <c r="M436" s="1293"/>
      <c r="N436" s="1293"/>
      <c r="O436" s="1293"/>
      <c r="P436" s="1293"/>
      <c r="Q436" s="1293"/>
      <c r="R436" s="273"/>
    </row>
    <row r="437" spans="1:18" ht="26.25" customHeight="1" x14ac:dyDescent="0.2">
      <c r="A437" s="1293"/>
      <c r="B437" s="1293"/>
      <c r="C437" s="1293"/>
      <c r="D437" s="1293"/>
      <c r="E437" s="1293"/>
      <c r="F437" s="1293"/>
      <c r="G437" s="1293"/>
      <c r="H437" s="1293"/>
      <c r="I437" s="1293"/>
      <c r="J437" s="1293"/>
      <c r="K437" s="1293"/>
      <c r="L437" s="1293"/>
      <c r="M437" s="1293"/>
      <c r="N437" s="1293"/>
      <c r="O437" s="1293"/>
      <c r="P437" s="1293"/>
      <c r="Q437" s="1293"/>
      <c r="R437" s="273"/>
    </row>
    <row r="438" spans="1:18" ht="26.25" customHeight="1" x14ac:dyDescent="0.2">
      <c r="A438" s="1293"/>
      <c r="B438" s="1293"/>
      <c r="C438" s="1293"/>
      <c r="D438" s="1293"/>
      <c r="E438" s="1293"/>
      <c r="F438" s="1293"/>
      <c r="G438" s="1293"/>
      <c r="H438" s="1293"/>
      <c r="I438" s="1293"/>
      <c r="J438" s="1293"/>
      <c r="K438" s="1293"/>
      <c r="L438" s="1293"/>
      <c r="M438" s="1293"/>
      <c r="N438" s="1293"/>
      <c r="O438" s="1293"/>
      <c r="P438" s="1293"/>
      <c r="Q438" s="1293"/>
      <c r="R438" s="273"/>
    </row>
    <row r="439" spans="1:18" ht="26.25" customHeight="1" x14ac:dyDescent="0.2">
      <c r="A439" s="1293"/>
      <c r="B439" s="1293"/>
      <c r="C439" s="1293"/>
      <c r="D439" s="1293"/>
      <c r="E439" s="1293"/>
      <c r="F439" s="1293"/>
      <c r="G439" s="1293"/>
      <c r="H439" s="1293"/>
      <c r="I439" s="1293"/>
      <c r="J439" s="1293"/>
      <c r="K439" s="1293"/>
      <c r="L439" s="1293"/>
      <c r="M439" s="1293"/>
      <c r="N439" s="1293"/>
      <c r="O439" s="1293"/>
      <c r="P439" s="1293"/>
      <c r="Q439" s="1293"/>
      <c r="R439" s="273"/>
    </row>
    <row r="440" spans="1:18" ht="26.25" customHeight="1" x14ac:dyDescent="0.2">
      <c r="A440" s="1293"/>
      <c r="B440" s="1293"/>
      <c r="C440" s="1293"/>
      <c r="D440" s="1293"/>
      <c r="E440" s="1293"/>
      <c r="F440" s="1293"/>
      <c r="G440" s="1293"/>
      <c r="H440" s="1293"/>
      <c r="I440" s="1293"/>
      <c r="J440" s="1293"/>
      <c r="K440" s="1293"/>
      <c r="L440" s="1293"/>
      <c r="M440" s="1293"/>
      <c r="N440" s="1293"/>
      <c r="O440" s="1293"/>
      <c r="P440" s="1293"/>
      <c r="Q440" s="1293"/>
      <c r="R440" s="273"/>
    </row>
    <row r="441" spans="1:18" ht="26.25" customHeight="1" x14ac:dyDescent="0.2">
      <c r="A441" s="1293"/>
      <c r="B441" s="1293"/>
      <c r="C441" s="1293"/>
      <c r="D441" s="1293"/>
      <c r="E441" s="1293"/>
      <c r="F441" s="1293"/>
      <c r="G441" s="1293"/>
      <c r="H441" s="1293"/>
      <c r="I441" s="1293"/>
      <c r="J441" s="1293"/>
      <c r="K441" s="1293"/>
      <c r="L441" s="1293"/>
      <c r="M441" s="1293"/>
      <c r="N441" s="1293"/>
      <c r="O441" s="1293"/>
      <c r="P441" s="1293"/>
      <c r="Q441" s="1293"/>
      <c r="R441" s="273"/>
    </row>
    <row r="442" spans="1:18" ht="26.25" customHeight="1" x14ac:dyDescent="0.2">
      <c r="A442" s="1293"/>
      <c r="B442" s="1293"/>
      <c r="C442" s="1293"/>
      <c r="D442" s="1293"/>
      <c r="E442" s="1293"/>
      <c r="F442" s="1293"/>
      <c r="G442" s="1293"/>
      <c r="H442" s="1293"/>
      <c r="I442" s="1293"/>
      <c r="J442" s="1293"/>
      <c r="K442" s="1293"/>
      <c r="L442" s="1293"/>
      <c r="M442" s="1293"/>
      <c r="N442" s="1293"/>
      <c r="O442" s="1293"/>
      <c r="P442" s="1293"/>
      <c r="Q442" s="1293"/>
      <c r="R442" s="273"/>
    </row>
    <row r="443" spans="1:18" ht="26.25" customHeight="1" x14ac:dyDescent="0.2">
      <c r="A443" s="262"/>
      <c r="B443" s="262"/>
      <c r="C443" s="262"/>
      <c r="D443" s="262"/>
      <c r="E443" s="262"/>
      <c r="F443" s="262"/>
      <c r="G443" s="262"/>
      <c r="H443" s="262"/>
      <c r="I443" s="262"/>
      <c r="J443" s="262"/>
      <c r="K443" s="262"/>
      <c r="L443" s="262"/>
      <c r="M443" s="262"/>
      <c r="N443" s="262"/>
      <c r="O443" s="262"/>
      <c r="P443" s="262"/>
      <c r="Q443" s="262"/>
      <c r="R443" s="262"/>
    </row>
    <row r="444" spans="1:18" ht="26.25" customHeight="1" x14ac:dyDescent="0.2">
      <c r="A444" s="1295"/>
      <c r="B444" s="1295"/>
      <c r="C444" s="1295"/>
      <c r="D444" s="1295"/>
      <c r="E444" s="1295"/>
      <c r="F444" s="1295"/>
      <c r="G444" s="1295"/>
      <c r="H444" s="1295"/>
      <c r="I444" s="1295"/>
      <c r="J444" s="1295"/>
      <c r="K444" s="1295"/>
      <c r="L444" s="1295"/>
      <c r="M444" s="1295"/>
      <c r="N444" s="1295"/>
      <c r="O444" s="1295"/>
      <c r="P444" s="1295"/>
      <c r="Q444" s="1295"/>
      <c r="R444" s="272"/>
    </row>
    <row r="445" spans="1:18" ht="26.25" customHeight="1" x14ac:dyDescent="0.2">
      <c r="A445" s="1293"/>
      <c r="B445" s="1293"/>
      <c r="C445" s="1293"/>
      <c r="D445" s="1293"/>
      <c r="E445" s="1293"/>
      <c r="F445" s="1293"/>
      <c r="G445" s="1293"/>
      <c r="H445" s="1293"/>
      <c r="I445" s="1293"/>
      <c r="J445" s="1293"/>
      <c r="K445" s="1293"/>
      <c r="L445" s="1293"/>
      <c r="M445" s="1293"/>
      <c r="N445" s="1293"/>
      <c r="O445" s="1293"/>
      <c r="P445" s="1293"/>
      <c r="Q445" s="1293"/>
      <c r="R445" s="273"/>
    </row>
    <row r="446" spans="1:18" ht="26.25" customHeight="1" x14ac:dyDescent="0.2">
      <c r="A446" s="1293"/>
      <c r="B446" s="1293"/>
      <c r="C446" s="1293"/>
      <c r="D446" s="1293"/>
      <c r="E446" s="1293"/>
      <c r="F446" s="1293"/>
      <c r="G446" s="1293"/>
      <c r="H446" s="1293"/>
      <c r="I446" s="1293"/>
      <c r="J446" s="1293"/>
      <c r="K446" s="1293"/>
      <c r="L446" s="1293"/>
      <c r="M446" s="1293"/>
      <c r="N446" s="1293"/>
      <c r="O446" s="1293"/>
      <c r="P446" s="1293"/>
      <c r="Q446" s="1293"/>
      <c r="R446" s="273"/>
    </row>
    <row r="447" spans="1:18" ht="26.25" customHeight="1" x14ac:dyDescent="0.2">
      <c r="A447" s="1293"/>
      <c r="B447" s="1293"/>
      <c r="C447" s="1293"/>
      <c r="D447" s="1293"/>
      <c r="E447" s="1293"/>
      <c r="F447" s="1293"/>
      <c r="G447" s="1293"/>
      <c r="H447" s="1293"/>
      <c r="I447" s="1293"/>
      <c r="J447" s="1293"/>
      <c r="K447" s="1293"/>
      <c r="L447" s="1293"/>
      <c r="M447" s="1293"/>
      <c r="N447" s="1293"/>
      <c r="O447" s="1293"/>
      <c r="P447" s="1293"/>
      <c r="Q447" s="1293"/>
      <c r="R447" s="273"/>
    </row>
    <row r="448" spans="1:18" ht="26.25" customHeight="1" x14ac:dyDescent="0.2">
      <c r="A448" s="1293"/>
      <c r="B448" s="1293"/>
      <c r="C448" s="1293"/>
      <c r="D448" s="1293"/>
      <c r="E448" s="1293"/>
      <c r="F448" s="1293"/>
      <c r="G448" s="1293"/>
      <c r="H448" s="1293"/>
      <c r="I448" s="1293"/>
      <c r="J448" s="1293"/>
      <c r="K448" s="1293"/>
      <c r="L448" s="1293"/>
      <c r="M448" s="1293"/>
      <c r="N448" s="1293"/>
      <c r="O448" s="1293"/>
      <c r="P448" s="1293"/>
      <c r="Q448" s="1293"/>
      <c r="R448" s="273"/>
    </row>
    <row r="449" spans="1:18" ht="26.25" customHeight="1" x14ac:dyDescent="0.2">
      <c r="A449" s="1293"/>
      <c r="B449" s="1293"/>
      <c r="C449" s="1293"/>
      <c r="D449" s="1293"/>
      <c r="E449" s="1293"/>
      <c r="F449" s="1293"/>
      <c r="G449" s="1293"/>
      <c r="H449" s="1293"/>
      <c r="I449" s="1293"/>
      <c r="J449" s="1293"/>
      <c r="K449" s="1293"/>
      <c r="L449" s="1293"/>
      <c r="M449" s="1293"/>
      <c r="N449" s="1293"/>
      <c r="O449" s="1293"/>
      <c r="P449" s="1293"/>
      <c r="Q449" s="1293"/>
      <c r="R449" s="273"/>
    </row>
    <row r="450" spans="1:18" ht="26.25" customHeight="1" x14ac:dyDescent="0.2">
      <c r="A450" s="1293"/>
      <c r="B450" s="1293"/>
      <c r="C450" s="1293"/>
      <c r="D450" s="1293"/>
      <c r="E450" s="1293"/>
      <c r="F450" s="1293"/>
      <c r="G450" s="1293"/>
      <c r="H450" s="1293"/>
      <c r="I450" s="1293"/>
      <c r="J450" s="1293"/>
      <c r="K450" s="1293"/>
      <c r="L450" s="1293"/>
      <c r="M450" s="1293"/>
      <c r="N450" s="1293"/>
      <c r="O450" s="1293"/>
      <c r="P450" s="1293"/>
      <c r="Q450" s="1293"/>
      <c r="R450" s="273"/>
    </row>
    <row r="451" spans="1:18" ht="26.25" customHeight="1" x14ac:dyDescent="0.2">
      <c r="A451" s="1293"/>
      <c r="B451" s="1293"/>
      <c r="C451" s="1293"/>
      <c r="D451" s="1293"/>
      <c r="E451" s="1293"/>
      <c r="F451" s="1293"/>
      <c r="G451" s="1293"/>
      <c r="H451" s="1293"/>
      <c r="I451" s="1293"/>
      <c r="J451" s="1293"/>
      <c r="K451" s="1293"/>
      <c r="L451" s="1293"/>
      <c r="M451" s="1293"/>
      <c r="N451" s="1293"/>
      <c r="O451" s="1293"/>
      <c r="P451" s="1293"/>
      <c r="Q451" s="1293"/>
      <c r="R451" s="273"/>
    </row>
    <row r="452" spans="1:18" ht="26.25" customHeight="1" x14ac:dyDescent="0.2">
      <c r="A452" s="1293"/>
      <c r="B452" s="1293"/>
      <c r="C452" s="1293"/>
      <c r="D452" s="1293"/>
      <c r="E452" s="1293"/>
      <c r="F452" s="1293"/>
      <c r="G452" s="1293"/>
      <c r="H452" s="1293"/>
      <c r="I452" s="1293"/>
      <c r="J452" s="1293"/>
      <c r="K452" s="1293"/>
      <c r="L452" s="1293"/>
      <c r="M452" s="1293"/>
      <c r="N452" s="1293"/>
      <c r="O452" s="1293"/>
      <c r="P452" s="1293"/>
      <c r="Q452" s="1293"/>
      <c r="R452" s="273"/>
    </row>
    <row r="453" spans="1:18" ht="26.25" customHeight="1" x14ac:dyDescent="0.2">
      <c r="A453" s="1293"/>
      <c r="B453" s="1293"/>
      <c r="C453" s="1293"/>
      <c r="D453" s="1293"/>
      <c r="E453" s="1293"/>
      <c r="F453" s="1293"/>
      <c r="G453" s="1293"/>
      <c r="H453" s="1293"/>
      <c r="I453" s="1293"/>
      <c r="J453" s="1293"/>
      <c r="K453" s="1293"/>
      <c r="L453" s="1293"/>
      <c r="M453" s="1293"/>
      <c r="N453" s="1293"/>
      <c r="O453" s="1293"/>
      <c r="P453" s="1293"/>
      <c r="Q453" s="1293"/>
      <c r="R453" s="273"/>
    </row>
    <row r="454" spans="1:18" ht="26.25" customHeight="1" x14ac:dyDescent="0.2">
      <c r="A454" s="277"/>
      <c r="B454" s="273"/>
      <c r="C454" s="273"/>
      <c r="D454" s="273"/>
      <c r="E454" s="273"/>
      <c r="F454" s="273"/>
      <c r="G454" s="273"/>
      <c r="H454" s="273"/>
      <c r="I454" s="273"/>
      <c r="J454" s="273"/>
      <c r="K454" s="273"/>
      <c r="L454" s="273"/>
      <c r="M454" s="273"/>
      <c r="N454" s="273"/>
      <c r="O454" s="273"/>
      <c r="P454" s="1290"/>
      <c r="Q454" s="1290"/>
      <c r="R454" s="278"/>
    </row>
    <row r="455" spans="1:18" ht="51.75" customHeight="1" x14ac:dyDescent="0.2">
      <c r="A455" s="1295"/>
      <c r="B455" s="1295"/>
      <c r="C455" s="1295"/>
      <c r="D455" s="1295"/>
      <c r="E455" s="1295"/>
      <c r="F455" s="1295"/>
      <c r="G455" s="1295"/>
      <c r="H455" s="1295"/>
      <c r="I455" s="1295"/>
      <c r="J455" s="1295"/>
      <c r="K455" s="1295"/>
      <c r="L455" s="1295"/>
      <c r="M455" s="1295"/>
      <c r="N455" s="1295"/>
      <c r="O455" s="1295"/>
      <c r="P455" s="1295"/>
      <c r="Q455" s="1295"/>
      <c r="R455" s="272"/>
    </row>
    <row r="456" spans="1:18" ht="26.25" customHeight="1" x14ac:dyDescent="0.2">
      <c r="A456" s="1293"/>
      <c r="B456" s="1293"/>
      <c r="C456" s="1293"/>
      <c r="D456" s="1293"/>
      <c r="E456" s="1293"/>
      <c r="F456" s="1293"/>
      <c r="G456" s="1293"/>
      <c r="H456" s="1293"/>
      <c r="I456" s="1293"/>
      <c r="J456" s="1293"/>
      <c r="K456" s="1293"/>
      <c r="L456" s="1293"/>
      <c r="M456" s="1293"/>
      <c r="N456" s="1293"/>
      <c r="O456" s="1293"/>
      <c r="P456" s="1293"/>
      <c r="Q456" s="1293"/>
      <c r="R456" s="273"/>
    </row>
    <row r="457" spans="1:18" ht="26.25" customHeight="1" x14ac:dyDescent="0.2">
      <c r="A457" s="1293"/>
      <c r="B457" s="1293"/>
      <c r="C457" s="1293"/>
      <c r="D457" s="1293"/>
      <c r="E457" s="1293"/>
      <c r="F457" s="1293"/>
      <c r="G457" s="1293"/>
      <c r="H457" s="1293"/>
      <c r="I457" s="1293"/>
      <c r="J457" s="1293"/>
      <c r="K457" s="1293"/>
      <c r="L457" s="1293"/>
      <c r="M457" s="1293"/>
      <c r="N457" s="1293"/>
      <c r="O457" s="1293"/>
      <c r="P457" s="1293"/>
      <c r="Q457" s="1293"/>
      <c r="R457" s="273"/>
    </row>
    <row r="458" spans="1:18" ht="26.25" customHeight="1" x14ac:dyDescent="0.2">
      <c r="A458" s="1293"/>
      <c r="B458" s="1293"/>
      <c r="C458" s="1293"/>
      <c r="D458" s="1293"/>
      <c r="E458" s="1293"/>
      <c r="F458" s="1293"/>
      <c r="G458" s="1293"/>
      <c r="H458" s="1293"/>
      <c r="I458" s="1293"/>
      <c r="J458" s="1293"/>
      <c r="K458" s="1293"/>
      <c r="L458" s="1293"/>
      <c r="M458" s="1293"/>
      <c r="N458" s="1293"/>
      <c r="O458" s="1293"/>
      <c r="P458" s="1293"/>
      <c r="Q458" s="1293"/>
      <c r="R458" s="273"/>
    </row>
    <row r="459" spans="1:18" ht="26.25" customHeight="1" x14ac:dyDescent="0.2">
      <c r="A459" s="1293"/>
      <c r="B459" s="1293"/>
      <c r="C459" s="1293"/>
      <c r="D459" s="1293"/>
      <c r="E459" s="1293"/>
      <c r="F459" s="1293"/>
      <c r="G459" s="1293"/>
      <c r="H459" s="1293"/>
      <c r="I459" s="1293"/>
      <c r="J459" s="1293"/>
      <c r="K459" s="1293"/>
      <c r="L459" s="1293"/>
      <c r="M459" s="1293"/>
      <c r="N459" s="1293"/>
      <c r="O459" s="1293"/>
      <c r="P459" s="1293"/>
      <c r="Q459" s="1293"/>
      <c r="R459" s="273"/>
    </row>
    <row r="460" spans="1:18" ht="26.25" customHeight="1" x14ac:dyDescent="0.2">
      <c r="A460" s="1293"/>
      <c r="B460" s="1293"/>
      <c r="C460" s="1293"/>
      <c r="D460" s="1293"/>
      <c r="E460" s="1293"/>
      <c r="F460" s="1293"/>
      <c r="G460" s="1293"/>
      <c r="H460" s="1293"/>
      <c r="I460" s="1293"/>
      <c r="J460" s="1293"/>
      <c r="K460" s="1293"/>
      <c r="L460" s="1293"/>
      <c r="M460" s="1293"/>
      <c r="N460" s="1293"/>
      <c r="O460" s="1293"/>
      <c r="P460" s="1293"/>
      <c r="Q460" s="1293"/>
      <c r="R460" s="273"/>
    </row>
    <row r="461" spans="1:18" ht="26.25" customHeight="1" x14ac:dyDescent="0.2">
      <c r="A461" s="1293"/>
      <c r="B461" s="1293"/>
      <c r="C461" s="1293"/>
      <c r="D461" s="1293"/>
      <c r="E461" s="1293"/>
      <c r="F461" s="1293"/>
      <c r="G461" s="1293"/>
      <c r="H461" s="1293"/>
      <c r="I461" s="1293"/>
      <c r="J461" s="1293"/>
      <c r="K461" s="1293"/>
      <c r="L461" s="1293"/>
      <c r="M461" s="1293"/>
      <c r="N461" s="1293"/>
      <c r="O461" s="1293"/>
      <c r="P461" s="1293"/>
      <c r="Q461" s="1293"/>
      <c r="R461" s="273"/>
    </row>
    <row r="462" spans="1:18" ht="26.25" customHeight="1" x14ac:dyDescent="0.2">
      <c r="A462" s="1293"/>
      <c r="B462" s="1293"/>
      <c r="C462" s="1293"/>
      <c r="D462" s="1293"/>
      <c r="E462" s="1293"/>
      <c r="F462" s="1293"/>
      <c r="G462" s="1293"/>
      <c r="H462" s="1293"/>
      <c r="I462" s="1293"/>
      <c r="J462" s="1293"/>
      <c r="K462" s="1293"/>
      <c r="L462" s="1293"/>
      <c r="M462" s="1293"/>
      <c r="N462" s="1293"/>
      <c r="O462" s="1293"/>
      <c r="P462" s="1293"/>
      <c r="Q462" s="1293"/>
      <c r="R462" s="273"/>
    </row>
    <row r="463" spans="1:18" ht="26.25" customHeight="1" x14ac:dyDescent="0.2">
      <c r="A463" s="1293"/>
      <c r="B463" s="1293"/>
      <c r="C463" s="1293"/>
      <c r="D463" s="1293"/>
      <c r="E463" s="1293"/>
      <c r="F463" s="1293"/>
      <c r="G463" s="1293"/>
      <c r="H463" s="1293"/>
      <c r="I463" s="1293"/>
      <c r="J463" s="1293"/>
      <c r="K463" s="1293"/>
      <c r="L463" s="1293"/>
      <c r="M463" s="1293"/>
      <c r="N463" s="1293"/>
      <c r="O463" s="1293"/>
      <c r="P463" s="1293"/>
      <c r="Q463" s="1293"/>
      <c r="R463" s="273"/>
    </row>
    <row r="464" spans="1:18" ht="26.25" customHeight="1" x14ac:dyDescent="0.2">
      <c r="A464" s="1293"/>
      <c r="B464" s="1293"/>
      <c r="C464" s="1293"/>
      <c r="D464" s="1293"/>
      <c r="E464" s="1293"/>
      <c r="F464" s="1293"/>
      <c r="G464" s="1293"/>
      <c r="H464" s="1293"/>
      <c r="I464" s="1293"/>
      <c r="J464" s="1293"/>
      <c r="K464" s="1293"/>
      <c r="L464" s="1293"/>
      <c r="M464" s="1293"/>
      <c r="N464" s="1293"/>
      <c r="O464" s="1293"/>
      <c r="P464" s="1293"/>
      <c r="Q464" s="1293"/>
      <c r="R464" s="273"/>
    </row>
    <row r="465" spans="1:18" ht="26.25" customHeight="1" x14ac:dyDescent="0.2">
      <c r="A465" s="262"/>
      <c r="B465" s="262"/>
      <c r="C465" s="262"/>
      <c r="D465" s="262"/>
      <c r="E465" s="262"/>
      <c r="F465" s="262"/>
      <c r="G465" s="262"/>
      <c r="H465" s="262"/>
      <c r="I465" s="262"/>
      <c r="J465" s="262"/>
      <c r="K465" s="262"/>
      <c r="L465" s="262"/>
      <c r="M465" s="262"/>
      <c r="N465" s="262"/>
      <c r="O465" s="262"/>
      <c r="P465" s="262"/>
      <c r="Q465" s="262"/>
      <c r="R465" s="262"/>
    </row>
    <row r="466" spans="1:18" ht="26.25" customHeight="1" x14ac:dyDescent="0.2">
      <c r="A466" s="1296"/>
      <c r="B466" s="1296"/>
      <c r="C466" s="1296"/>
      <c r="D466" s="1296"/>
      <c r="E466" s="1296"/>
      <c r="F466" s="1296"/>
      <c r="G466" s="1296"/>
      <c r="H466" s="1296"/>
      <c r="I466" s="1296"/>
      <c r="J466" s="1296"/>
      <c r="K466" s="1296"/>
      <c r="L466" s="1296"/>
      <c r="M466" s="1296"/>
      <c r="N466" s="1296"/>
      <c r="O466" s="1296"/>
      <c r="P466" s="1296"/>
      <c r="Q466" s="1296"/>
      <c r="R466" s="274"/>
    </row>
    <row r="467" spans="1:18" ht="26.25" customHeight="1" x14ac:dyDescent="0.2">
      <c r="A467" s="1293"/>
      <c r="B467" s="1293"/>
      <c r="C467" s="1293"/>
      <c r="D467" s="1293"/>
      <c r="E467" s="1293"/>
      <c r="F467" s="1293"/>
      <c r="G467" s="1293"/>
      <c r="H467" s="1293"/>
      <c r="I467" s="1293"/>
      <c r="J467" s="1293"/>
      <c r="K467" s="1293"/>
      <c r="L467" s="1293"/>
      <c r="M467" s="1293"/>
      <c r="N467" s="1293"/>
      <c r="O467" s="1293"/>
      <c r="P467" s="1293"/>
      <c r="Q467" s="1293"/>
      <c r="R467" s="273"/>
    </row>
    <row r="468" spans="1:18" ht="26.25" customHeight="1" x14ac:dyDescent="0.2">
      <c r="A468" s="1293"/>
      <c r="B468" s="1293"/>
      <c r="C468" s="1293"/>
      <c r="D468" s="1293"/>
      <c r="E468" s="1293"/>
      <c r="F468" s="1293"/>
      <c r="G468" s="1293"/>
      <c r="H468" s="1293"/>
      <c r="I468" s="1293"/>
      <c r="J468" s="1293"/>
      <c r="K468" s="1293"/>
      <c r="L468" s="1293"/>
      <c r="M468" s="1293"/>
      <c r="N468" s="1293"/>
      <c r="O468" s="1293"/>
      <c r="P468" s="1293"/>
      <c r="Q468" s="1293"/>
      <c r="R468" s="273"/>
    </row>
    <row r="469" spans="1:18" ht="26.25" customHeight="1" x14ac:dyDescent="0.2">
      <c r="A469" s="1293"/>
      <c r="B469" s="1293"/>
      <c r="C469" s="1293"/>
      <c r="D469" s="1293"/>
      <c r="E469" s="1293"/>
      <c r="F469" s="1293"/>
      <c r="G469" s="1293"/>
      <c r="H469" s="1293"/>
      <c r="I469" s="1293"/>
      <c r="J469" s="1293"/>
      <c r="K469" s="1293"/>
      <c r="L469" s="1293"/>
      <c r="M469" s="1293"/>
      <c r="N469" s="1293"/>
      <c r="O469" s="1293"/>
      <c r="P469" s="1293"/>
      <c r="Q469" s="1293"/>
      <c r="R469" s="273"/>
    </row>
    <row r="470" spans="1:18" ht="26.25" customHeight="1" x14ac:dyDescent="0.2">
      <c r="A470" s="1293"/>
      <c r="B470" s="1293"/>
      <c r="C470" s="1293"/>
      <c r="D470" s="1293"/>
      <c r="E470" s="1293"/>
      <c r="F470" s="1293"/>
      <c r="G470" s="1293"/>
      <c r="H470" s="1293"/>
      <c r="I470" s="1293"/>
      <c r="J470" s="1293"/>
      <c r="K470" s="1293"/>
      <c r="L470" s="1293"/>
      <c r="M470" s="1293"/>
      <c r="N470" s="1293"/>
      <c r="O470" s="1293"/>
      <c r="P470" s="1293"/>
      <c r="Q470" s="1293"/>
      <c r="R470" s="273"/>
    </row>
    <row r="471" spans="1:18" ht="26.25" customHeight="1" x14ac:dyDescent="0.2">
      <c r="A471" s="1293"/>
      <c r="B471" s="1293"/>
      <c r="C471" s="1293"/>
      <c r="D471" s="1293"/>
      <c r="E471" s="1293"/>
      <c r="F471" s="1293"/>
      <c r="G471" s="1293"/>
      <c r="H471" s="1293"/>
      <c r="I471" s="1293"/>
      <c r="J471" s="1293"/>
      <c r="K471" s="1293"/>
      <c r="L471" s="1293"/>
      <c r="M471" s="1293"/>
      <c r="N471" s="1293"/>
      <c r="O471" s="1293"/>
      <c r="P471" s="1293"/>
      <c r="Q471" s="1293"/>
      <c r="R471" s="273"/>
    </row>
    <row r="472" spans="1:18" ht="26.25" customHeight="1" x14ac:dyDescent="0.2">
      <c r="A472" s="1293"/>
      <c r="B472" s="1293"/>
      <c r="C472" s="1293"/>
      <c r="D472" s="1293"/>
      <c r="E472" s="1293"/>
      <c r="F472" s="1293"/>
      <c r="G472" s="1293"/>
      <c r="H472" s="1293"/>
      <c r="I472" s="1293"/>
      <c r="J472" s="1293"/>
      <c r="K472" s="1293"/>
      <c r="L472" s="1293"/>
      <c r="M472" s="1293"/>
      <c r="N472" s="1293"/>
      <c r="O472" s="1293"/>
      <c r="P472" s="1293"/>
      <c r="Q472" s="1293"/>
      <c r="R472" s="273"/>
    </row>
    <row r="473" spans="1:18" ht="26.25" customHeight="1" x14ac:dyDescent="0.2">
      <c r="A473" s="1293"/>
      <c r="B473" s="1293"/>
      <c r="C473" s="1293"/>
      <c r="D473" s="1293"/>
      <c r="E473" s="1293"/>
      <c r="F473" s="1293"/>
      <c r="G473" s="1293"/>
      <c r="H473" s="1293"/>
      <c r="I473" s="1293"/>
      <c r="J473" s="1293"/>
      <c r="K473" s="1293"/>
      <c r="L473" s="1293"/>
      <c r="M473" s="1293"/>
      <c r="N473" s="1293"/>
      <c r="O473" s="1293"/>
      <c r="P473" s="1293"/>
      <c r="Q473" s="1293"/>
      <c r="R473" s="273"/>
    </row>
    <row r="474" spans="1:18" ht="26.25" customHeight="1" x14ac:dyDescent="0.2">
      <c r="A474" s="1293"/>
      <c r="B474" s="1293"/>
      <c r="C474" s="1293"/>
      <c r="D474" s="1293"/>
      <c r="E474" s="1293"/>
      <c r="F474" s="1293"/>
      <c r="G474" s="1293"/>
      <c r="H474" s="1293"/>
      <c r="I474" s="1293"/>
      <c r="J474" s="1293"/>
      <c r="K474" s="1293"/>
      <c r="L474" s="1293"/>
      <c r="M474" s="1293"/>
      <c r="N474" s="1293"/>
      <c r="O474" s="1293"/>
      <c r="P474" s="1293"/>
      <c r="Q474" s="1293"/>
      <c r="R474" s="273"/>
    </row>
    <row r="475" spans="1:18" ht="26.25" customHeight="1" x14ac:dyDescent="0.2">
      <c r="A475" s="1293"/>
      <c r="B475" s="1293"/>
      <c r="C475" s="1293"/>
      <c r="D475" s="1293"/>
      <c r="E475" s="1293"/>
      <c r="F475" s="1293"/>
      <c r="G475" s="1293"/>
      <c r="H475" s="1293"/>
      <c r="I475" s="1293"/>
      <c r="J475" s="1293"/>
      <c r="K475" s="1293"/>
      <c r="L475" s="1293"/>
      <c r="M475" s="1293"/>
      <c r="N475" s="1293"/>
      <c r="O475" s="1293"/>
      <c r="P475" s="1293"/>
      <c r="Q475" s="1293"/>
      <c r="R475" s="273"/>
    </row>
    <row r="476" spans="1:18" ht="26.25" customHeight="1" x14ac:dyDescent="0.2">
      <c r="A476" s="262"/>
      <c r="B476" s="262"/>
      <c r="C476" s="262"/>
      <c r="D476" s="262"/>
      <c r="E476" s="262"/>
      <c r="F476" s="262"/>
      <c r="G476" s="262"/>
      <c r="H476" s="262"/>
      <c r="I476" s="262"/>
      <c r="J476" s="262"/>
      <c r="K476" s="262"/>
      <c r="L476" s="262"/>
      <c r="M476" s="262"/>
      <c r="N476" s="262"/>
      <c r="O476" s="262"/>
      <c r="P476" s="262"/>
      <c r="Q476" s="262"/>
      <c r="R476" s="262"/>
    </row>
    <row r="477" spans="1:18" ht="26.25" customHeight="1" x14ac:dyDescent="0.2">
      <c r="A477" s="1295"/>
      <c r="B477" s="1295"/>
      <c r="C477" s="1295"/>
      <c r="D477" s="1295"/>
      <c r="E477" s="1295"/>
      <c r="F477" s="1295"/>
      <c r="G477" s="1295"/>
      <c r="H477" s="1295"/>
      <c r="I477" s="1295"/>
      <c r="J477" s="1295"/>
      <c r="K477" s="1295"/>
      <c r="L477" s="1295"/>
      <c r="M477" s="1295"/>
      <c r="N477" s="1295"/>
      <c r="O477" s="1295"/>
      <c r="P477" s="1295"/>
      <c r="Q477" s="1295"/>
      <c r="R477" s="272"/>
    </row>
    <row r="478" spans="1:18" ht="26.25" customHeight="1" x14ac:dyDescent="0.2">
      <c r="A478" s="1293"/>
      <c r="B478" s="1293"/>
      <c r="C478" s="1293"/>
      <c r="D478" s="1293"/>
      <c r="E478" s="1293"/>
      <c r="F478" s="1293"/>
      <c r="G478" s="1293"/>
      <c r="H478" s="1293"/>
      <c r="I478" s="1293"/>
      <c r="J478" s="1293"/>
      <c r="K478" s="1293"/>
      <c r="L478" s="1293"/>
      <c r="M478" s="1293"/>
      <c r="N478" s="1293"/>
      <c r="O478" s="1293"/>
      <c r="P478" s="1293"/>
      <c r="Q478" s="1293"/>
      <c r="R478" s="273"/>
    </row>
    <row r="479" spans="1:18" ht="26.25" customHeight="1" x14ac:dyDescent="0.2">
      <c r="A479" s="1293"/>
      <c r="B479" s="1293"/>
      <c r="C479" s="1293"/>
      <c r="D479" s="1293"/>
      <c r="E479" s="1293"/>
      <c r="F479" s="1293"/>
      <c r="G479" s="1293"/>
      <c r="H479" s="1293"/>
      <c r="I479" s="1293"/>
      <c r="J479" s="1293"/>
      <c r="K479" s="1293"/>
      <c r="L479" s="1293"/>
      <c r="M479" s="1293"/>
      <c r="N479" s="1293"/>
      <c r="O479" s="1293"/>
      <c r="P479" s="1293"/>
      <c r="Q479" s="1293"/>
      <c r="R479" s="273"/>
    </row>
    <row r="480" spans="1:18" ht="26.25" customHeight="1" x14ac:dyDescent="0.2">
      <c r="A480" s="1293"/>
      <c r="B480" s="1293"/>
      <c r="C480" s="1293"/>
      <c r="D480" s="1293"/>
      <c r="E480" s="1293"/>
      <c r="F480" s="1293"/>
      <c r="G480" s="1293"/>
      <c r="H480" s="1293"/>
      <c r="I480" s="1293"/>
      <c r="J480" s="1293"/>
      <c r="K480" s="1293"/>
      <c r="L480" s="1293"/>
      <c r="M480" s="1293"/>
      <c r="N480" s="1293"/>
      <c r="O480" s="1293"/>
      <c r="P480" s="1293"/>
      <c r="Q480" s="1293"/>
      <c r="R480" s="273"/>
    </row>
    <row r="481" spans="1:18" ht="26.25" customHeight="1" x14ac:dyDescent="0.2">
      <c r="A481" s="1293"/>
      <c r="B481" s="1293"/>
      <c r="C481" s="1293"/>
      <c r="D481" s="1293"/>
      <c r="E481" s="1293"/>
      <c r="F481" s="1293"/>
      <c r="G481" s="1293"/>
      <c r="H481" s="1293"/>
      <c r="I481" s="1293"/>
      <c r="J481" s="1293"/>
      <c r="K481" s="1293"/>
      <c r="L481" s="1293"/>
      <c r="M481" s="1293"/>
      <c r="N481" s="1293"/>
      <c r="O481" s="1293"/>
      <c r="P481" s="1293"/>
      <c r="Q481" s="1293"/>
      <c r="R481" s="273"/>
    </row>
    <row r="482" spans="1:18" ht="26.25" customHeight="1" x14ac:dyDescent="0.2">
      <c r="A482" s="1293"/>
      <c r="B482" s="1293"/>
      <c r="C482" s="1293"/>
      <c r="D482" s="1293"/>
      <c r="E482" s="1293"/>
      <c r="F482" s="1293"/>
      <c r="G482" s="1293"/>
      <c r="H482" s="1293"/>
      <c r="I482" s="1293"/>
      <c r="J482" s="1293"/>
      <c r="K482" s="1293"/>
      <c r="L482" s="1293"/>
      <c r="M482" s="1293"/>
      <c r="N482" s="1293"/>
      <c r="O482" s="1293"/>
      <c r="P482" s="1293"/>
      <c r="Q482" s="1293"/>
      <c r="R482" s="273"/>
    </row>
    <row r="483" spans="1:18" ht="26.25" customHeight="1" x14ac:dyDescent="0.2">
      <c r="A483" s="1293"/>
      <c r="B483" s="1293"/>
      <c r="C483" s="1293"/>
      <c r="D483" s="1293"/>
      <c r="E483" s="1293"/>
      <c r="F483" s="1293"/>
      <c r="G483" s="1293"/>
      <c r="H483" s="1293"/>
      <c r="I483" s="1293"/>
      <c r="J483" s="1293"/>
      <c r="K483" s="1293"/>
      <c r="L483" s="1293"/>
      <c r="M483" s="1293"/>
      <c r="N483" s="1293"/>
      <c r="O483" s="1293"/>
      <c r="P483" s="1293"/>
      <c r="Q483" s="1293"/>
      <c r="R483" s="273"/>
    </row>
    <row r="484" spans="1:18" ht="26.25" customHeight="1" x14ac:dyDescent="0.2">
      <c r="A484" s="1293"/>
      <c r="B484" s="1293"/>
      <c r="C484" s="1293"/>
      <c r="D484" s="1293"/>
      <c r="E484" s="1293"/>
      <c r="F484" s="1293"/>
      <c r="G484" s="1293"/>
      <c r="H484" s="1293"/>
      <c r="I484" s="1293"/>
      <c r="J484" s="1293"/>
      <c r="K484" s="1293"/>
      <c r="L484" s="1293"/>
      <c r="M484" s="1293"/>
      <c r="N484" s="1293"/>
      <c r="O484" s="1293"/>
      <c r="P484" s="1293"/>
      <c r="Q484" s="1293"/>
      <c r="R484" s="273"/>
    </row>
    <row r="485" spans="1:18" ht="26.25" customHeight="1" x14ac:dyDescent="0.2">
      <c r="A485" s="1293"/>
      <c r="B485" s="1293"/>
      <c r="C485" s="1293"/>
      <c r="D485" s="1293"/>
      <c r="E485" s="1293"/>
      <c r="F485" s="1293"/>
      <c r="G485" s="1293"/>
      <c r="H485" s="1293"/>
      <c r="I485" s="1293"/>
      <c r="J485" s="1293"/>
      <c r="K485" s="1293"/>
      <c r="L485" s="1293"/>
      <c r="M485" s="1293"/>
      <c r="N485" s="1293"/>
      <c r="O485" s="1293"/>
      <c r="P485" s="1293"/>
      <c r="Q485" s="1293"/>
      <c r="R485" s="273"/>
    </row>
    <row r="486" spans="1:18" ht="26.25" customHeight="1" x14ac:dyDescent="0.2">
      <c r="A486" s="1293"/>
      <c r="B486" s="1293"/>
      <c r="C486" s="1293"/>
      <c r="D486" s="1293"/>
      <c r="E486" s="1293"/>
      <c r="F486" s="1293"/>
      <c r="G486" s="1293"/>
      <c r="H486" s="1293"/>
      <c r="I486" s="1293"/>
      <c r="J486" s="1293"/>
      <c r="K486" s="1293"/>
      <c r="L486" s="1293"/>
      <c r="M486" s="1293"/>
      <c r="N486" s="1293"/>
      <c r="O486" s="1293"/>
      <c r="P486" s="1293"/>
      <c r="Q486" s="1293"/>
      <c r="R486" s="273"/>
    </row>
    <row r="487" spans="1:18" ht="26.25" customHeight="1" x14ac:dyDescent="0.2">
      <c r="A487" s="277"/>
      <c r="B487" s="262"/>
      <c r="C487" s="262"/>
      <c r="D487" s="262"/>
      <c r="E487" s="262"/>
      <c r="F487" s="262"/>
      <c r="G487" s="262"/>
      <c r="H487" s="262"/>
      <c r="I487" s="262"/>
      <c r="J487" s="262"/>
      <c r="K487" s="262"/>
      <c r="L487" s="262"/>
      <c r="M487" s="262"/>
      <c r="N487" s="262"/>
      <c r="O487" s="262"/>
      <c r="P487" s="1290"/>
      <c r="Q487" s="1290"/>
      <c r="R487" s="278"/>
    </row>
    <row r="488" spans="1:18" ht="26.25" customHeight="1" x14ac:dyDescent="0.2">
      <c r="A488" s="1297"/>
      <c r="B488" s="1297"/>
      <c r="C488" s="1297"/>
      <c r="D488" s="1297"/>
      <c r="E488" s="1297"/>
      <c r="F488" s="1297"/>
      <c r="G488" s="1297"/>
      <c r="H488" s="1297"/>
      <c r="I488" s="1297"/>
      <c r="J488" s="1297"/>
      <c r="K488" s="1297"/>
      <c r="L488" s="1297"/>
      <c r="M488" s="1297"/>
      <c r="N488" s="1298"/>
      <c r="O488" s="1298"/>
      <c r="P488" s="1298"/>
      <c r="Q488" s="1298"/>
      <c r="R488" s="279"/>
    </row>
    <row r="489" spans="1:18" ht="26.25" customHeight="1" x14ac:dyDescent="0.2">
      <c r="A489" s="1299"/>
      <c r="B489" s="1299"/>
      <c r="C489" s="1299"/>
      <c r="D489" s="1299"/>
      <c r="E489" s="1299"/>
      <c r="F489" s="1299"/>
      <c r="G489" s="1299"/>
      <c r="H489" s="1299"/>
      <c r="I489" s="1299"/>
      <c r="J489" s="262"/>
      <c r="K489" s="262"/>
      <c r="L489" s="262"/>
      <c r="M489" s="262"/>
      <c r="N489" s="262"/>
      <c r="O489" s="262"/>
      <c r="P489" s="262"/>
      <c r="Q489" s="262"/>
      <c r="R489" s="262"/>
    </row>
    <row r="490" spans="1:18" ht="26.25" customHeight="1" x14ac:dyDescent="0.2">
      <c r="A490" s="1295"/>
      <c r="B490" s="1300"/>
      <c r="C490" s="1300"/>
      <c r="D490" s="1301"/>
      <c r="E490" s="1301"/>
      <c r="F490" s="1301"/>
      <c r="G490" s="1301"/>
      <c r="H490" s="1301"/>
      <c r="I490" s="1301"/>
      <c r="J490" s="262"/>
      <c r="K490" s="262"/>
      <c r="L490" s="262"/>
      <c r="M490" s="262"/>
      <c r="N490" s="262"/>
      <c r="O490" s="262"/>
      <c r="P490" s="262"/>
      <c r="Q490" s="262"/>
      <c r="R490" s="262"/>
    </row>
    <row r="491" spans="1:18" ht="26.25" customHeight="1" x14ac:dyDescent="0.2">
      <c r="A491" s="1302"/>
      <c r="B491" s="1302"/>
      <c r="C491" s="1302"/>
      <c r="D491" s="1303"/>
      <c r="E491" s="1303"/>
      <c r="F491" s="1303"/>
      <c r="G491" s="1303"/>
      <c r="H491" s="1303"/>
      <c r="I491" s="1303"/>
      <c r="J491" s="1304"/>
      <c r="K491" s="1304"/>
      <c r="L491" s="1304"/>
      <c r="M491" s="1304"/>
      <c r="N491" s="1304"/>
      <c r="O491" s="1304"/>
      <c r="P491" s="1304"/>
      <c r="Q491" s="262"/>
      <c r="R491" s="262"/>
    </row>
    <row r="492" spans="1:18" ht="26.25" customHeight="1" x14ac:dyDescent="0.2">
      <c r="A492" s="1302"/>
      <c r="B492" s="1302"/>
      <c r="C492" s="1302"/>
      <c r="D492" s="1303"/>
      <c r="E492" s="1303"/>
      <c r="F492" s="1303"/>
      <c r="G492" s="1303"/>
      <c r="H492" s="1303"/>
      <c r="I492" s="1303"/>
      <c r="J492" s="1304"/>
      <c r="K492" s="1304"/>
      <c r="L492" s="1304"/>
      <c r="M492" s="1304"/>
      <c r="N492" s="1304"/>
      <c r="O492" s="1304"/>
      <c r="P492" s="1304"/>
      <c r="Q492" s="262"/>
      <c r="R492" s="262"/>
    </row>
    <row r="493" spans="1:18" ht="26.25" customHeight="1" x14ac:dyDescent="0.2">
      <c r="A493" s="262"/>
      <c r="B493" s="262"/>
      <c r="C493" s="262"/>
      <c r="D493" s="262"/>
      <c r="E493" s="262"/>
      <c r="F493" s="262"/>
      <c r="G493" s="262"/>
      <c r="H493" s="262"/>
      <c r="I493" s="262"/>
      <c r="J493" s="262"/>
      <c r="K493" s="262"/>
      <c r="L493" s="262"/>
      <c r="M493" s="262"/>
      <c r="N493" s="262"/>
      <c r="O493" s="262"/>
      <c r="P493" s="262"/>
      <c r="Q493" s="262"/>
      <c r="R493" s="262"/>
    </row>
    <row r="494" spans="1:18" ht="26.25" customHeight="1" x14ac:dyDescent="0.2">
      <c r="A494" s="1305"/>
      <c r="B494" s="1305"/>
      <c r="C494" s="1305"/>
      <c r="D494" s="1306"/>
      <c r="E494" s="1306"/>
      <c r="F494" s="1307"/>
      <c r="G494" s="1307"/>
      <c r="H494" s="1307"/>
      <c r="I494" s="1307"/>
      <c r="J494" s="1307"/>
      <c r="K494" s="1308"/>
      <c r="L494" s="1308"/>
      <c r="M494" s="1308"/>
      <c r="N494" s="1308"/>
      <c r="O494" s="1308"/>
      <c r="P494" s="1308"/>
      <c r="Q494" s="1308"/>
      <c r="R494" s="264"/>
    </row>
    <row r="495" spans="1:18" ht="26.25" customHeight="1" x14ac:dyDescent="0.2">
      <c r="A495" s="1302"/>
      <c r="B495" s="1302"/>
      <c r="C495" s="1302"/>
      <c r="D495" s="1309"/>
      <c r="E495" s="1309"/>
      <c r="F495" s="1308"/>
      <c r="G495" s="1308"/>
      <c r="H495" s="1308"/>
      <c r="I495" s="1308"/>
      <c r="J495" s="1308"/>
      <c r="K495" s="1308"/>
      <c r="L495" s="1308"/>
      <c r="M495" s="262"/>
      <c r="N495" s="262"/>
      <c r="O495" s="262"/>
      <c r="P495" s="262"/>
      <c r="Q495" s="262"/>
      <c r="R495" s="262"/>
    </row>
    <row r="496" spans="1:18" ht="26.25" customHeight="1" x14ac:dyDescent="0.2">
      <c r="A496" s="1310"/>
      <c r="B496" s="1310"/>
      <c r="C496" s="1310"/>
      <c r="D496" s="1310"/>
      <c r="E496" s="1310"/>
      <c r="F496" s="280"/>
      <c r="G496" s="1308"/>
      <c r="H496" s="1308"/>
      <c r="I496" s="1308"/>
      <c r="J496" s="1308"/>
      <c r="K496" s="1308"/>
      <c r="L496" s="1308"/>
      <c r="M496" s="1308"/>
      <c r="N496" s="262"/>
      <c r="O496" s="262"/>
      <c r="P496" s="262"/>
      <c r="Q496" s="262"/>
      <c r="R496" s="262"/>
    </row>
    <row r="497" spans="1:18" ht="26.25" customHeight="1" x14ac:dyDescent="0.2">
      <c r="A497" s="262"/>
      <c r="B497" s="262"/>
      <c r="C497" s="262"/>
      <c r="D497" s="262"/>
      <c r="E497" s="262"/>
      <c r="F497" s="262"/>
      <c r="G497" s="262"/>
      <c r="H497" s="262"/>
      <c r="I497" s="262"/>
      <c r="J497" s="262"/>
      <c r="K497" s="262"/>
      <c r="L497" s="262"/>
      <c r="M497" s="262"/>
      <c r="N497" s="262"/>
      <c r="O497" s="262"/>
      <c r="P497" s="262"/>
      <c r="Q497" s="262"/>
      <c r="R497" s="262"/>
    </row>
    <row r="498" spans="1:18" ht="26.25" customHeight="1" x14ac:dyDescent="0.2">
      <c r="A498" s="1295"/>
      <c r="B498" s="1311"/>
      <c r="C498" s="1311"/>
      <c r="D498" s="1311"/>
      <c r="E498" s="1311"/>
      <c r="F498" s="1311"/>
      <c r="G498" s="1311"/>
      <c r="H498" s="1311"/>
      <c r="I498" s="1311"/>
      <c r="J498" s="1311"/>
      <c r="K498" s="1308"/>
      <c r="L498" s="1308"/>
      <c r="M498" s="1308"/>
      <c r="N498" s="1308"/>
      <c r="O498" s="1308"/>
      <c r="P498" s="1308"/>
      <c r="Q498" s="1308"/>
      <c r="R498" s="264"/>
    </row>
    <row r="499" spans="1:18" ht="26.25" customHeight="1" x14ac:dyDescent="0.2">
      <c r="A499" s="1293"/>
      <c r="B499" s="1293"/>
      <c r="C499" s="1293"/>
      <c r="D499" s="1293"/>
      <c r="E499" s="1293"/>
      <c r="F499" s="1293"/>
      <c r="G499" s="1293"/>
      <c r="H499" s="1293"/>
      <c r="I499" s="1293"/>
      <c r="J499" s="1293"/>
      <c r="K499" s="1293"/>
      <c r="L499" s="1293"/>
      <c r="M499" s="1293"/>
      <c r="N499" s="1293"/>
      <c r="O499" s="1293"/>
      <c r="P499" s="1293"/>
      <c r="Q499" s="1293"/>
      <c r="R499" s="273"/>
    </row>
    <row r="500" spans="1:18" ht="26.25" customHeight="1" x14ac:dyDescent="0.2">
      <c r="A500" s="1293"/>
      <c r="B500" s="1293"/>
      <c r="C500" s="1293"/>
      <c r="D500" s="1293"/>
      <c r="E500" s="1293"/>
      <c r="F500" s="1293"/>
      <c r="G500" s="1293"/>
      <c r="H500" s="1293"/>
      <c r="I500" s="1293"/>
      <c r="J500" s="1293"/>
      <c r="K500" s="1293"/>
      <c r="L500" s="1293"/>
      <c r="M500" s="1293"/>
      <c r="N500" s="1293"/>
      <c r="O500" s="1293"/>
      <c r="P500" s="1293"/>
      <c r="Q500" s="1293"/>
      <c r="R500" s="273"/>
    </row>
    <row r="501" spans="1:18" ht="26.25" customHeight="1" x14ac:dyDescent="0.2">
      <c r="A501" s="1293"/>
      <c r="B501" s="1293"/>
      <c r="C501" s="1293"/>
      <c r="D501" s="1293"/>
      <c r="E501" s="1293"/>
      <c r="F501" s="1293"/>
      <c r="G501" s="1293"/>
      <c r="H501" s="1293"/>
      <c r="I501" s="1293"/>
      <c r="J501" s="1293"/>
      <c r="K501" s="1293"/>
      <c r="L501" s="1293"/>
      <c r="M501" s="1293"/>
      <c r="N501" s="1293"/>
      <c r="O501" s="1293"/>
      <c r="P501" s="1293"/>
      <c r="Q501" s="1293"/>
      <c r="R501" s="273"/>
    </row>
    <row r="502" spans="1:18" ht="26.25" customHeight="1" x14ac:dyDescent="0.2">
      <c r="A502" s="1293"/>
      <c r="B502" s="1293"/>
      <c r="C502" s="1293"/>
      <c r="D502" s="1293"/>
      <c r="E502" s="1293"/>
      <c r="F502" s="1293"/>
      <c r="G502" s="1293"/>
      <c r="H502" s="1293"/>
      <c r="I502" s="1293"/>
      <c r="J502" s="1293"/>
      <c r="K502" s="1293"/>
      <c r="L502" s="1293"/>
      <c r="M502" s="1293"/>
      <c r="N502" s="1293"/>
      <c r="O502" s="1293"/>
      <c r="P502" s="1293"/>
      <c r="Q502" s="1293"/>
      <c r="R502" s="273"/>
    </row>
    <row r="503" spans="1:18" ht="26.25" customHeight="1" x14ac:dyDescent="0.2">
      <c r="A503" s="1293"/>
      <c r="B503" s="1293"/>
      <c r="C503" s="1293"/>
      <c r="D503" s="1293"/>
      <c r="E503" s="1293"/>
      <c r="F503" s="1293"/>
      <c r="G503" s="1293"/>
      <c r="H503" s="1293"/>
      <c r="I503" s="1293"/>
      <c r="J503" s="1293"/>
      <c r="K503" s="1293"/>
      <c r="L503" s="1293"/>
      <c r="M503" s="1293"/>
      <c r="N503" s="1293"/>
      <c r="O503" s="1293"/>
      <c r="P503" s="1293"/>
      <c r="Q503" s="1293"/>
      <c r="R503" s="273"/>
    </row>
    <row r="504" spans="1:18" ht="26.25" customHeight="1" x14ac:dyDescent="0.2">
      <c r="A504" s="1293"/>
      <c r="B504" s="1293"/>
      <c r="C504" s="1293"/>
      <c r="D504" s="1293"/>
      <c r="E504" s="1293"/>
      <c r="F504" s="1293"/>
      <c r="G504" s="1293"/>
      <c r="H504" s="1293"/>
      <c r="I504" s="1293"/>
      <c r="J504" s="1293"/>
      <c r="K504" s="1293"/>
      <c r="L504" s="1293"/>
      <c r="M504" s="1293"/>
      <c r="N504" s="1293"/>
      <c r="O504" s="1293"/>
      <c r="P504" s="1293"/>
      <c r="Q504" s="1293"/>
      <c r="R504" s="273"/>
    </row>
    <row r="505" spans="1:18" ht="26.25" customHeight="1" x14ac:dyDescent="0.2">
      <c r="A505" s="1293"/>
      <c r="B505" s="1293"/>
      <c r="C505" s="1293"/>
      <c r="D505" s="1293"/>
      <c r="E505" s="1293"/>
      <c r="F505" s="1293"/>
      <c r="G505" s="1293"/>
      <c r="H505" s="1293"/>
      <c r="I505" s="1293"/>
      <c r="J505" s="1293"/>
      <c r="K505" s="1293"/>
      <c r="L505" s="1293"/>
      <c r="M505" s="1293"/>
      <c r="N505" s="1293"/>
      <c r="O505" s="1293"/>
      <c r="P505" s="1293"/>
      <c r="Q505" s="1293"/>
      <c r="R505" s="273"/>
    </row>
    <row r="506" spans="1:18" ht="26.25" customHeight="1" x14ac:dyDescent="0.2">
      <c r="A506" s="1293"/>
      <c r="B506" s="1293"/>
      <c r="C506" s="1293"/>
      <c r="D506" s="1293"/>
      <c r="E506" s="1293"/>
      <c r="F506" s="1293"/>
      <c r="G506" s="1293"/>
      <c r="H506" s="1293"/>
      <c r="I506" s="1293"/>
      <c r="J506" s="1293"/>
      <c r="K506" s="1293"/>
      <c r="L506" s="1293"/>
      <c r="M506" s="1293"/>
      <c r="N506" s="1293"/>
      <c r="O506" s="1293"/>
      <c r="P506" s="1293"/>
      <c r="Q506" s="1293"/>
      <c r="R506" s="273"/>
    </row>
    <row r="507" spans="1:18" ht="26.25" customHeight="1" x14ac:dyDescent="0.2">
      <c r="A507" s="1293"/>
      <c r="B507" s="1293"/>
      <c r="C507" s="1293"/>
      <c r="D507" s="1293"/>
      <c r="E507" s="1293"/>
      <c r="F507" s="1293"/>
      <c r="G507" s="1293"/>
      <c r="H507" s="1293"/>
      <c r="I507" s="1293"/>
      <c r="J507" s="1293"/>
      <c r="K507" s="1293"/>
      <c r="L507" s="1293"/>
      <c r="M507" s="1293"/>
      <c r="N507" s="1293"/>
      <c r="O507" s="1293"/>
      <c r="P507" s="1293"/>
      <c r="Q507" s="1293"/>
      <c r="R507" s="273"/>
    </row>
    <row r="508" spans="1:18" ht="26.25" customHeight="1" x14ac:dyDescent="0.2">
      <c r="A508" s="262"/>
      <c r="B508" s="262"/>
      <c r="C508" s="262"/>
      <c r="D508" s="262"/>
      <c r="E508" s="262"/>
      <c r="F508" s="262"/>
      <c r="G508" s="262"/>
      <c r="H508" s="262"/>
      <c r="I508" s="262"/>
      <c r="J508" s="262"/>
      <c r="K508" s="262"/>
      <c r="L508" s="262"/>
      <c r="M508" s="262"/>
      <c r="N508" s="262"/>
      <c r="O508" s="262"/>
      <c r="P508" s="262"/>
      <c r="Q508" s="262"/>
      <c r="R508" s="262"/>
    </row>
    <row r="509" spans="1:18" ht="26.25" customHeight="1" x14ac:dyDescent="0.2">
      <c r="A509" s="1295"/>
      <c r="B509" s="1295"/>
      <c r="C509" s="1295"/>
      <c r="D509" s="1295"/>
      <c r="E509" s="1295"/>
      <c r="F509" s="1295"/>
      <c r="G509" s="1295"/>
      <c r="H509" s="1295"/>
      <c r="I509" s="1295"/>
      <c r="J509" s="1295"/>
      <c r="K509" s="1295"/>
      <c r="L509" s="1295"/>
      <c r="M509" s="1295"/>
      <c r="N509" s="1295"/>
      <c r="O509" s="1295"/>
      <c r="P509" s="1295"/>
      <c r="Q509" s="1295"/>
      <c r="R509" s="272"/>
    </row>
    <row r="510" spans="1:18" ht="26.25" customHeight="1" x14ac:dyDescent="0.2">
      <c r="A510" s="1293"/>
      <c r="B510" s="1293"/>
      <c r="C510" s="1293"/>
      <c r="D510" s="1293"/>
      <c r="E510" s="1293"/>
      <c r="F510" s="1293"/>
      <c r="G510" s="1293"/>
      <c r="H510" s="1293"/>
      <c r="I510" s="1293"/>
      <c r="J510" s="1293"/>
      <c r="K510" s="1293"/>
      <c r="L510" s="1293"/>
      <c r="M510" s="1293"/>
      <c r="N510" s="1293"/>
      <c r="O510" s="1293"/>
      <c r="P510" s="1293"/>
      <c r="Q510" s="1293"/>
      <c r="R510" s="273"/>
    </row>
    <row r="511" spans="1:18" ht="26.25" customHeight="1" x14ac:dyDescent="0.2">
      <c r="A511" s="1293"/>
      <c r="B511" s="1293"/>
      <c r="C511" s="1293"/>
      <c r="D511" s="1293"/>
      <c r="E511" s="1293"/>
      <c r="F511" s="1293"/>
      <c r="G511" s="1293"/>
      <c r="H511" s="1293"/>
      <c r="I511" s="1293"/>
      <c r="J511" s="1293"/>
      <c r="K511" s="1293"/>
      <c r="L511" s="1293"/>
      <c r="M511" s="1293"/>
      <c r="N511" s="1293"/>
      <c r="O511" s="1293"/>
      <c r="P511" s="1293"/>
      <c r="Q511" s="1293"/>
      <c r="R511" s="273"/>
    </row>
    <row r="512" spans="1:18" ht="26.25" customHeight="1" x14ac:dyDescent="0.2">
      <c r="A512" s="1293"/>
      <c r="B512" s="1293"/>
      <c r="C512" s="1293"/>
      <c r="D512" s="1293"/>
      <c r="E512" s="1293"/>
      <c r="F512" s="1293"/>
      <c r="G512" s="1293"/>
      <c r="H512" s="1293"/>
      <c r="I512" s="1293"/>
      <c r="J512" s="1293"/>
      <c r="K512" s="1293"/>
      <c r="L512" s="1293"/>
      <c r="M512" s="1293"/>
      <c r="N512" s="1293"/>
      <c r="O512" s="1293"/>
      <c r="P512" s="1293"/>
      <c r="Q512" s="1293"/>
      <c r="R512" s="273"/>
    </row>
    <row r="513" spans="1:18" ht="26.25" customHeight="1" x14ac:dyDescent="0.2">
      <c r="A513" s="1293"/>
      <c r="B513" s="1293"/>
      <c r="C513" s="1293"/>
      <c r="D513" s="1293"/>
      <c r="E513" s="1293"/>
      <c r="F513" s="1293"/>
      <c r="G513" s="1293"/>
      <c r="H513" s="1293"/>
      <c r="I513" s="1293"/>
      <c r="J513" s="1293"/>
      <c r="K513" s="1293"/>
      <c r="L513" s="1293"/>
      <c r="M513" s="1293"/>
      <c r="N513" s="1293"/>
      <c r="O513" s="1293"/>
      <c r="P513" s="1293"/>
      <c r="Q513" s="1293"/>
      <c r="R513" s="273"/>
    </row>
    <row r="514" spans="1:18" ht="26.25" customHeight="1" x14ac:dyDescent="0.2">
      <c r="A514" s="1293"/>
      <c r="B514" s="1293"/>
      <c r="C514" s="1293"/>
      <c r="D514" s="1293"/>
      <c r="E514" s="1293"/>
      <c r="F514" s="1293"/>
      <c r="G514" s="1293"/>
      <c r="H514" s="1293"/>
      <c r="I514" s="1293"/>
      <c r="J514" s="1293"/>
      <c r="K514" s="1293"/>
      <c r="L514" s="1293"/>
      <c r="M514" s="1293"/>
      <c r="N514" s="1293"/>
      <c r="O514" s="1293"/>
      <c r="P514" s="1293"/>
      <c r="Q514" s="1293"/>
      <c r="R514" s="273"/>
    </row>
    <row r="515" spans="1:18" ht="26.25" customHeight="1" x14ac:dyDescent="0.2">
      <c r="A515" s="1293"/>
      <c r="B515" s="1293"/>
      <c r="C515" s="1293"/>
      <c r="D515" s="1293"/>
      <c r="E515" s="1293"/>
      <c r="F515" s="1293"/>
      <c r="G515" s="1293"/>
      <c r="H515" s="1293"/>
      <c r="I515" s="1293"/>
      <c r="J515" s="1293"/>
      <c r="K515" s="1293"/>
      <c r="L515" s="1293"/>
      <c r="M515" s="1293"/>
      <c r="N515" s="1293"/>
      <c r="O515" s="1293"/>
      <c r="P515" s="1293"/>
      <c r="Q515" s="1293"/>
      <c r="R515" s="273"/>
    </row>
    <row r="516" spans="1:18" ht="26.25" customHeight="1" x14ac:dyDescent="0.2">
      <c r="A516" s="1293"/>
      <c r="B516" s="1293"/>
      <c r="C516" s="1293"/>
      <c r="D516" s="1293"/>
      <c r="E516" s="1293"/>
      <c r="F516" s="1293"/>
      <c r="G516" s="1293"/>
      <c r="H516" s="1293"/>
      <c r="I516" s="1293"/>
      <c r="J516" s="1293"/>
      <c r="K516" s="1293"/>
      <c r="L516" s="1293"/>
      <c r="M516" s="1293"/>
      <c r="N516" s="1293"/>
      <c r="O516" s="1293"/>
      <c r="P516" s="1293"/>
      <c r="Q516" s="1293"/>
      <c r="R516" s="273"/>
    </row>
    <row r="517" spans="1:18" ht="26.25" customHeight="1" x14ac:dyDescent="0.2">
      <c r="A517" s="1293"/>
      <c r="B517" s="1293"/>
      <c r="C517" s="1293"/>
      <c r="D517" s="1293"/>
      <c r="E517" s="1293"/>
      <c r="F517" s="1293"/>
      <c r="G517" s="1293"/>
      <c r="H517" s="1293"/>
      <c r="I517" s="1293"/>
      <c r="J517" s="1293"/>
      <c r="K517" s="1293"/>
      <c r="L517" s="1293"/>
      <c r="M517" s="1293"/>
      <c r="N517" s="1293"/>
      <c r="O517" s="1293"/>
      <c r="P517" s="1293"/>
      <c r="Q517" s="1293"/>
      <c r="R517" s="273"/>
    </row>
    <row r="518" spans="1:18" ht="26.25" customHeight="1" x14ac:dyDescent="0.2">
      <c r="A518" s="1293"/>
      <c r="B518" s="1293"/>
      <c r="C518" s="1293"/>
      <c r="D518" s="1293"/>
      <c r="E518" s="1293"/>
      <c r="F518" s="1293"/>
      <c r="G518" s="1293"/>
      <c r="H518" s="1293"/>
      <c r="I518" s="1293"/>
      <c r="J518" s="1293"/>
      <c r="K518" s="1293"/>
      <c r="L518" s="1293"/>
      <c r="M518" s="1293"/>
      <c r="N518" s="1293"/>
      <c r="O518" s="1293"/>
      <c r="P518" s="1293"/>
      <c r="Q518" s="1293"/>
      <c r="R518" s="273"/>
    </row>
    <row r="519" spans="1:18" ht="26.25" customHeight="1" x14ac:dyDescent="0.2">
      <c r="A519" s="277"/>
      <c r="B519" s="273"/>
      <c r="C519" s="273"/>
      <c r="D519" s="273"/>
      <c r="E519" s="273"/>
      <c r="F519" s="273"/>
      <c r="G519" s="273"/>
      <c r="H519" s="273"/>
      <c r="I519" s="273"/>
      <c r="J519" s="273"/>
      <c r="K519" s="273"/>
      <c r="L519" s="273"/>
      <c r="M519" s="273"/>
      <c r="N519" s="273"/>
      <c r="O519" s="273"/>
      <c r="P519" s="1290"/>
      <c r="Q519" s="1290"/>
      <c r="R519" s="278"/>
    </row>
    <row r="520" spans="1:18" ht="51.75" customHeight="1" x14ac:dyDescent="0.2">
      <c r="A520" s="1295"/>
      <c r="B520" s="1295"/>
      <c r="C520" s="1295"/>
      <c r="D520" s="1295"/>
      <c r="E520" s="1295"/>
      <c r="F520" s="1295"/>
      <c r="G520" s="1295"/>
      <c r="H520" s="1295"/>
      <c r="I520" s="1295"/>
      <c r="J520" s="1295"/>
      <c r="K520" s="1295"/>
      <c r="L520" s="1295"/>
      <c r="M520" s="1295"/>
      <c r="N520" s="1295"/>
      <c r="O520" s="1295"/>
      <c r="P520" s="1295"/>
      <c r="Q520" s="1295"/>
      <c r="R520" s="272"/>
    </row>
    <row r="521" spans="1:18" ht="26.25" customHeight="1" x14ac:dyDescent="0.2">
      <c r="A521" s="1293"/>
      <c r="B521" s="1293"/>
      <c r="C521" s="1293"/>
      <c r="D521" s="1293"/>
      <c r="E521" s="1293"/>
      <c r="F521" s="1293"/>
      <c r="G521" s="1293"/>
      <c r="H521" s="1293"/>
      <c r="I521" s="1293"/>
      <c r="J521" s="1293"/>
      <c r="K521" s="1293"/>
      <c r="L521" s="1293"/>
      <c r="M521" s="1293"/>
      <c r="N521" s="1293"/>
      <c r="O521" s="1293"/>
      <c r="P521" s="1293"/>
      <c r="Q521" s="1293"/>
      <c r="R521" s="273"/>
    </row>
    <row r="522" spans="1:18" ht="26.25" customHeight="1" x14ac:dyDescent="0.2">
      <c r="A522" s="1293"/>
      <c r="B522" s="1293"/>
      <c r="C522" s="1293"/>
      <c r="D522" s="1293"/>
      <c r="E522" s="1293"/>
      <c r="F522" s="1293"/>
      <c r="G522" s="1293"/>
      <c r="H522" s="1293"/>
      <c r="I522" s="1293"/>
      <c r="J522" s="1293"/>
      <c r="K522" s="1293"/>
      <c r="L522" s="1293"/>
      <c r="M522" s="1293"/>
      <c r="N522" s="1293"/>
      <c r="O522" s="1293"/>
      <c r="P522" s="1293"/>
      <c r="Q522" s="1293"/>
      <c r="R522" s="273"/>
    </row>
    <row r="523" spans="1:18" ht="26.25" customHeight="1" x14ac:dyDescent="0.2">
      <c r="A523" s="1293"/>
      <c r="B523" s="1293"/>
      <c r="C523" s="1293"/>
      <c r="D523" s="1293"/>
      <c r="E523" s="1293"/>
      <c r="F523" s="1293"/>
      <c r="G523" s="1293"/>
      <c r="H523" s="1293"/>
      <c r="I523" s="1293"/>
      <c r="J523" s="1293"/>
      <c r="K523" s="1293"/>
      <c r="L523" s="1293"/>
      <c r="M523" s="1293"/>
      <c r="N523" s="1293"/>
      <c r="O523" s="1293"/>
      <c r="P523" s="1293"/>
      <c r="Q523" s="1293"/>
      <c r="R523" s="273"/>
    </row>
    <row r="524" spans="1:18" ht="26.25" customHeight="1" x14ac:dyDescent="0.2">
      <c r="A524" s="1293"/>
      <c r="B524" s="1293"/>
      <c r="C524" s="1293"/>
      <c r="D524" s="1293"/>
      <c r="E524" s="1293"/>
      <c r="F524" s="1293"/>
      <c r="G524" s="1293"/>
      <c r="H524" s="1293"/>
      <c r="I524" s="1293"/>
      <c r="J524" s="1293"/>
      <c r="K524" s="1293"/>
      <c r="L524" s="1293"/>
      <c r="M524" s="1293"/>
      <c r="N524" s="1293"/>
      <c r="O524" s="1293"/>
      <c r="P524" s="1293"/>
      <c r="Q524" s="1293"/>
      <c r="R524" s="273"/>
    </row>
    <row r="525" spans="1:18" ht="26.25" customHeight="1" x14ac:dyDescent="0.2">
      <c r="A525" s="1293"/>
      <c r="B525" s="1293"/>
      <c r="C525" s="1293"/>
      <c r="D525" s="1293"/>
      <c r="E525" s="1293"/>
      <c r="F525" s="1293"/>
      <c r="G525" s="1293"/>
      <c r="H525" s="1293"/>
      <c r="I525" s="1293"/>
      <c r="J525" s="1293"/>
      <c r="K525" s="1293"/>
      <c r="L525" s="1293"/>
      <c r="M525" s="1293"/>
      <c r="N525" s="1293"/>
      <c r="O525" s="1293"/>
      <c r="P525" s="1293"/>
      <c r="Q525" s="1293"/>
      <c r="R525" s="273"/>
    </row>
    <row r="526" spans="1:18" ht="26.25" customHeight="1" x14ac:dyDescent="0.2">
      <c r="A526" s="1293"/>
      <c r="B526" s="1293"/>
      <c r="C526" s="1293"/>
      <c r="D526" s="1293"/>
      <c r="E526" s="1293"/>
      <c r="F526" s="1293"/>
      <c r="G526" s="1293"/>
      <c r="H526" s="1293"/>
      <c r="I526" s="1293"/>
      <c r="J526" s="1293"/>
      <c r="K526" s="1293"/>
      <c r="L526" s="1293"/>
      <c r="M526" s="1293"/>
      <c r="N526" s="1293"/>
      <c r="O526" s="1293"/>
      <c r="P526" s="1293"/>
      <c r="Q526" s="1293"/>
      <c r="R526" s="273"/>
    </row>
    <row r="527" spans="1:18" ht="26.25" customHeight="1" x14ac:dyDescent="0.2">
      <c r="A527" s="1293"/>
      <c r="B527" s="1293"/>
      <c r="C527" s="1293"/>
      <c r="D527" s="1293"/>
      <c r="E527" s="1293"/>
      <c r="F527" s="1293"/>
      <c r="G527" s="1293"/>
      <c r="H527" s="1293"/>
      <c r="I527" s="1293"/>
      <c r="J527" s="1293"/>
      <c r="K527" s="1293"/>
      <c r="L527" s="1293"/>
      <c r="M527" s="1293"/>
      <c r="N527" s="1293"/>
      <c r="O527" s="1293"/>
      <c r="P527" s="1293"/>
      <c r="Q527" s="1293"/>
      <c r="R527" s="273"/>
    </row>
    <row r="528" spans="1:18" ht="26.25" customHeight="1" x14ac:dyDescent="0.2">
      <c r="A528" s="1293"/>
      <c r="B528" s="1293"/>
      <c r="C528" s="1293"/>
      <c r="D528" s="1293"/>
      <c r="E528" s="1293"/>
      <c r="F528" s="1293"/>
      <c r="G528" s="1293"/>
      <c r="H528" s="1293"/>
      <c r="I528" s="1293"/>
      <c r="J528" s="1293"/>
      <c r="K528" s="1293"/>
      <c r="L528" s="1293"/>
      <c r="M528" s="1293"/>
      <c r="N528" s="1293"/>
      <c r="O528" s="1293"/>
      <c r="P528" s="1293"/>
      <c r="Q528" s="1293"/>
      <c r="R528" s="273"/>
    </row>
    <row r="529" spans="1:18" ht="26.25" customHeight="1" x14ac:dyDescent="0.2">
      <c r="A529" s="1293"/>
      <c r="B529" s="1293"/>
      <c r="C529" s="1293"/>
      <c r="D529" s="1293"/>
      <c r="E529" s="1293"/>
      <c r="F529" s="1293"/>
      <c r="G529" s="1293"/>
      <c r="H529" s="1293"/>
      <c r="I529" s="1293"/>
      <c r="J529" s="1293"/>
      <c r="K529" s="1293"/>
      <c r="L529" s="1293"/>
      <c r="M529" s="1293"/>
      <c r="N529" s="1293"/>
      <c r="O529" s="1293"/>
      <c r="P529" s="1293"/>
      <c r="Q529" s="1293"/>
      <c r="R529" s="273"/>
    </row>
    <row r="530" spans="1:18" ht="26.25" customHeight="1" x14ac:dyDescent="0.2">
      <c r="A530" s="262"/>
      <c r="B530" s="262"/>
      <c r="C530" s="262"/>
      <c r="D530" s="262"/>
      <c r="E530" s="262"/>
      <c r="F530" s="262"/>
      <c r="G530" s="262"/>
      <c r="H530" s="262"/>
      <c r="I530" s="262"/>
      <c r="J530" s="262"/>
      <c r="K530" s="262"/>
      <c r="L530" s="262"/>
      <c r="M530" s="262"/>
      <c r="N530" s="262"/>
      <c r="O530" s="262"/>
      <c r="P530" s="262"/>
      <c r="Q530" s="262"/>
      <c r="R530" s="262"/>
    </row>
    <row r="531" spans="1:18" ht="26.25" customHeight="1" x14ac:dyDescent="0.2">
      <c r="A531" s="1296"/>
      <c r="B531" s="1296"/>
      <c r="C531" s="1296"/>
      <c r="D531" s="1296"/>
      <c r="E531" s="1296"/>
      <c r="F531" s="1296"/>
      <c r="G531" s="1296"/>
      <c r="H531" s="1296"/>
      <c r="I531" s="1296"/>
      <c r="J531" s="1296"/>
      <c r="K531" s="1296"/>
      <c r="L531" s="1296"/>
      <c r="M531" s="1296"/>
      <c r="N531" s="1296"/>
      <c r="O531" s="1296"/>
      <c r="P531" s="1296"/>
      <c r="Q531" s="1296"/>
      <c r="R531" s="274"/>
    </row>
    <row r="532" spans="1:18" ht="26.25" customHeight="1" x14ac:dyDescent="0.2">
      <c r="A532" s="1293"/>
      <c r="B532" s="1293"/>
      <c r="C532" s="1293"/>
      <c r="D532" s="1293"/>
      <c r="E532" s="1293"/>
      <c r="F532" s="1293"/>
      <c r="G532" s="1293"/>
      <c r="H532" s="1293"/>
      <c r="I532" s="1293"/>
      <c r="J532" s="1293"/>
      <c r="K532" s="1293"/>
      <c r="L532" s="1293"/>
      <c r="M532" s="1293"/>
      <c r="N532" s="1293"/>
      <c r="O532" s="1293"/>
      <c r="P532" s="1293"/>
      <c r="Q532" s="1293"/>
      <c r="R532" s="273"/>
    </row>
    <row r="533" spans="1:18" ht="26.25" customHeight="1" x14ac:dyDescent="0.2">
      <c r="A533" s="1293"/>
      <c r="B533" s="1293"/>
      <c r="C533" s="1293"/>
      <c r="D533" s="1293"/>
      <c r="E533" s="1293"/>
      <c r="F533" s="1293"/>
      <c r="G533" s="1293"/>
      <c r="H533" s="1293"/>
      <c r="I533" s="1293"/>
      <c r="J533" s="1293"/>
      <c r="K533" s="1293"/>
      <c r="L533" s="1293"/>
      <c r="M533" s="1293"/>
      <c r="N533" s="1293"/>
      <c r="O533" s="1293"/>
      <c r="P533" s="1293"/>
      <c r="Q533" s="1293"/>
      <c r="R533" s="273"/>
    </row>
    <row r="534" spans="1:18" ht="26.25" customHeight="1" x14ac:dyDescent="0.2">
      <c r="A534" s="1293"/>
      <c r="B534" s="1293"/>
      <c r="C534" s="1293"/>
      <c r="D534" s="1293"/>
      <c r="E534" s="1293"/>
      <c r="F534" s="1293"/>
      <c r="G534" s="1293"/>
      <c r="H534" s="1293"/>
      <c r="I534" s="1293"/>
      <c r="J534" s="1293"/>
      <c r="K534" s="1293"/>
      <c r="L534" s="1293"/>
      <c r="M534" s="1293"/>
      <c r="N534" s="1293"/>
      <c r="O534" s="1293"/>
      <c r="P534" s="1293"/>
      <c r="Q534" s="1293"/>
      <c r="R534" s="273"/>
    </row>
    <row r="535" spans="1:18" ht="26.25" customHeight="1" x14ac:dyDescent="0.2">
      <c r="A535" s="1293"/>
      <c r="B535" s="1293"/>
      <c r="C535" s="1293"/>
      <c r="D535" s="1293"/>
      <c r="E535" s="1293"/>
      <c r="F535" s="1293"/>
      <c r="G535" s="1293"/>
      <c r="H535" s="1293"/>
      <c r="I535" s="1293"/>
      <c r="J535" s="1293"/>
      <c r="K535" s="1293"/>
      <c r="L535" s="1293"/>
      <c r="M535" s="1293"/>
      <c r="N535" s="1293"/>
      <c r="O535" s="1293"/>
      <c r="P535" s="1293"/>
      <c r="Q535" s="1293"/>
      <c r="R535" s="273"/>
    </row>
    <row r="536" spans="1:18" ht="26.25" customHeight="1" x14ac:dyDescent="0.2">
      <c r="A536" s="1293"/>
      <c r="B536" s="1293"/>
      <c r="C536" s="1293"/>
      <c r="D536" s="1293"/>
      <c r="E536" s="1293"/>
      <c r="F536" s="1293"/>
      <c r="G536" s="1293"/>
      <c r="H536" s="1293"/>
      <c r="I536" s="1293"/>
      <c r="J536" s="1293"/>
      <c r="K536" s="1293"/>
      <c r="L536" s="1293"/>
      <c r="M536" s="1293"/>
      <c r="N536" s="1293"/>
      <c r="O536" s="1293"/>
      <c r="P536" s="1293"/>
      <c r="Q536" s="1293"/>
      <c r="R536" s="273"/>
    </row>
    <row r="537" spans="1:18" ht="26.25" customHeight="1" x14ac:dyDescent="0.2">
      <c r="A537" s="1293"/>
      <c r="B537" s="1293"/>
      <c r="C537" s="1293"/>
      <c r="D537" s="1293"/>
      <c r="E537" s="1293"/>
      <c r="F537" s="1293"/>
      <c r="G537" s="1293"/>
      <c r="H537" s="1293"/>
      <c r="I537" s="1293"/>
      <c r="J537" s="1293"/>
      <c r="K537" s="1293"/>
      <c r="L537" s="1293"/>
      <c r="M537" s="1293"/>
      <c r="N537" s="1293"/>
      <c r="O537" s="1293"/>
      <c r="P537" s="1293"/>
      <c r="Q537" s="1293"/>
      <c r="R537" s="273"/>
    </row>
    <row r="538" spans="1:18" ht="26.25" customHeight="1" x14ac:dyDescent="0.2">
      <c r="A538" s="1293"/>
      <c r="B538" s="1293"/>
      <c r="C538" s="1293"/>
      <c r="D538" s="1293"/>
      <c r="E538" s="1293"/>
      <c r="F538" s="1293"/>
      <c r="G538" s="1293"/>
      <c r="H538" s="1293"/>
      <c r="I538" s="1293"/>
      <c r="J538" s="1293"/>
      <c r="K538" s="1293"/>
      <c r="L538" s="1293"/>
      <c r="M538" s="1293"/>
      <c r="N538" s="1293"/>
      <c r="O538" s="1293"/>
      <c r="P538" s="1293"/>
      <c r="Q538" s="1293"/>
      <c r="R538" s="273"/>
    </row>
    <row r="539" spans="1:18" ht="26.25" customHeight="1" x14ac:dyDescent="0.2">
      <c r="A539" s="1293"/>
      <c r="B539" s="1293"/>
      <c r="C539" s="1293"/>
      <c r="D539" s="1293"/>
      <c r="E539" s="1293"/>
      <c r="F539" s="1293"/>
      <c r="G539" s="1293"/>
      <c r="H539" s="1293"/>
      <c r="I539" s="1293"/>
      <c r="J539" s="1293"/>
      <c r="K539" s="1293"/>
      <c r="L539" s="1293"/>
      <c r="M539" s="1293"/>
      <c r="N539" s="1293"/>
      <c r="O539" s="1293"/>
      <c r="P539" s="1293"/>
      <c r="Q539" s="1293"/>
      <c r="R539" s="273"/>
    </row>
    <row r="540" spans="1:18" ht="26.25" customHeight="1" x14ac:dyDescent="0.2">
      <c r="A540" s="1293"/>
      <c r="B540" s="1293"/>
      <c r="C540" s="1293"/>
      <c r="D540" s="1293"/>
      <c r="E540" s="1293"/>
      <c r="F540" s="1293"/>
      <c r="G540" s="1293"/>
      <c r="H540" s="1293"/>
      <c r="I540" s="1293"/>
      <c r="J540" s="1293"/>
      <c r="K540" s="1293"/>
      <c r="L540" s="1293"/>
      <c r="M540" s="1293"/>
      <c r="N540" s="1293"/>
      <c r="O540" s="1293"/>
      <c r="P540" s="1293"/>
      <c r="Q540" s="1293"/>
      <c r="R540" s="273"/>
    </row>
    <row r="541" spans="1:18" ht="26.25" customHeight="1" x14ac:dyDescent="0.2">
      <c r="A541" s="262"/>
      <c r="B541" s="262"/>
      <c r="C541" s="262"/>
      <c r="D541" s="262"/>
      <c r="E541" s="262"/>
      <c r="F541" s="262"/>
      <c r="G541" s="262"/>
      <c r="H541" s="262"/>
      <c r="I541" s="262"/>
      <c r="J541" s="262"/>
      <c r="K541" s="262"/>
      <c r="L541" s="262"/>
      <c r="M541" s="262"/>
      <c r="N541" s="262"/>
      <c r="O541" s="262"/>
      <c r="P541" s="262"/>
      <c r="Q541" s="262"/>
      <c r="R541" s="262"/>
    </row>
    <row r="542" spans="1:18" ht="26.25" customHeight="1" x14ac:dyDescent="0.2">
      <c r="A542" s="1295"/>
      <c r="B542" s="1295"/>
      <c r="C542" s="1295"/>
      <c r="D542" s="1295"/>
      <c r="E542" s="1295"/>
      <c r="F542" s="1295"/>
      <c r="G542" s="1295"/>
      <c r="H542" s="1295"/>
      <c r="I542" s="1295"/>
      <c r="J542" s="1295"/>
      <c r="K542" s="1295"/>
      <c r="L542" s="1295"/>
      <c r="M542" s="1295"/>
      <c r="N542" s="1295"/>
      <c r="O542" s="1295"/>
      <c r="P542" s="1295"/>
      <c r="Q542" s="1295"/>
      <c r="R542" s="272"/>
    </row>
    <row r="543" spans="1:18" ht="26.25" customHeight="1" x14ac:dyDescent="0.2">
      <c r="A543" s="1293"/>
      <c r="B543" s="1293"/>
      <c r="C543" s="1293"/>
      <c r="D543" s="1293"/>
      <c r="E543" s="1293"/>
      <c r="F543" s="1293"/>
      <c r="G543" s="1293"/>
      <c r="H543" s="1293"/>
      <c r="I543" s="1293"/>
      <c r="J543" s="1293"/>
      <c r="K543" s="1293"/>
      <c r="L543" s="1293"/>
      <c r="M543" s="1293"/>
      <c r="N543" s="1293"/>
      <c r="O543" s="1293"/>
      <c r="P543" s="1293"/>
      <c r="Q543" s="1293"/>
      <c r="R543" s="273"/>
    </row>
    <row r="544" spans="1:18" ht="26.25" customHeight="1" x14ac:dyDescent="0.2">
      <c r="A544" s="1293"/>
      <c r="B544" s="1293"/>
      <c r="C544" s="1293"/>
      <c r="D544" s="1293"/>
      <c r="E544" s="1293"/>
      <c r="F544" s="1293"/>
      <c r="G544" s="1293"/>
      <c r="H544" s="1293"/>
      <c r="I544" s="1293"/>
      <c r="J544" s="1293"/>
      <c r="K544" s="1293"/>
      <c r="L544" s="1293"/>
      <c r="M544" s="1293"/>
      <c r="N544" s="1293"/>
      <c r="O544" s="1293"/>
      <c r="P544" s="1293"/>
      <c r="Q544" s="1293"/>
      <c r="R544" s="273"/>
    </row>
    <row r="545" spans="1:18" ht="26.25" customHeight="1" x14ac:dyDescent="0.2">
      <c r="A545" s="1293"/>
      <c r="B545" s="1293"/>
      <c r="C545" s="1293"/>
      <c r="D545" s="1293"/>
      <c r="E545" s="1293"/>
      <c r="F545" s="1293"/>
      <c r="G545" s="1293"/>
      <c r="H545" s="1293"/>
      <c r="I545" s="1293"/>
      <c r="J545" s="1293"/>
      <c r="K545" s="1293"/>
      <c r="L545" s="1293"/>
      <c r="M545" s="1293"/>
      <c r="N545" s="1293"/>
      <c r="O545" s="1293"/>
      <c r="P545" s="1293"/>
      <c r="Q545" s="1293"/>
      <c r="R545" s="273"/>
    </row>
    <row r="546" spans="1:18" ht="26.25" customHeight="1" x14ac:dyDescent="0.2">
      <c r="A546" s="1293"/>
      <c r="B546" s="1293"/>
      <c r="C546" s="1293"/>
      <c r="D546" s="1293"/>
      <c r="E546" s="1293"/>
      <c r="F546" s="1293"/>
      <c r="G546" s="1293"/>
      <c r="H546" s="1293"/>
      <c r="I546" s="1293"/>
      <c r="J546" s="1293"/>
      <c r="K546" s="1293"/>
      <c r="L546" s="1293"/>
      <c r="M546" s="1293"/>
      <c r="N546" s="1293"/>
      <c r="O546" s="1293"/>
      <c r="P546" s="1293"/>
      <c r="Q546" s="1293"/>
      <c r="R546" s="273"/>
    </row>
    <row r="547" spans="1:18" ht="26.25" customHeight="1" x14ac:dyDescent="0.2">
      <c r="A547" s="1293"/>
      <c r="B547" s="1293"/>
      <c r="C547" s="1293"/>
      <c r="D547" s="1293"/>
      <c r="E547" s="1293"/>
      <c r="F547" s="1293"/>
      <c r="G547" s="1293"/>
      <c r="H547" s="1293"/>
      <c r="I547" s="1293"/>
      <c r="J547" s="1293"/>
      <c r="K547" s="1293"/>
      <c r="L547" s="1293"/>
      <c r="M547" s="1293"/>
      <c r="N547" s="1293"/>
      <c r="O547" s="1293"/>
      <c r="P547" s="1293"/>
      <c r="Q547" s="1293"/>
      <c r="R547" s="273"/>
    </row>
    <row r="548" spans="1:18" ht="26.25" customHeight="1" x14ac:dyDescent="0.2">
      <c r="A548" s="1293"/>
      <c r="B548" s="1293"/>
      <c r="C548" s="1293"/>
      <c r="D548" s="1293"/>
      <c r="E548" s="1293"/>
      <c r="F548" s="1293"/>
      <c r="G548" s="1293"/>
      <c r="H548" s="1293"/>
      <c r="I548" s="1293"/>
      <c r="J548" s="1293"/>
      <c r="K548" s="1293"/>
      <c r="L548" s="1293"/>
      <c r="M548" s="1293"/>
      <c r="N548" s="1293"/>
      <c r="O548" s="1293"/>
      <c r="P548" s="1293"/>
      <c r="Q548" s="1293"/>
      <c r="R548" s="273"/>
    </row>
    <row r="549" spans="1:18" ht="26.25" customHeight="1" x14ac:dyDescent="0.2">
      <c r="A549" s="1293"/>
      <c r="B549" s="1293"/>
      <c r="C549" s="1293"/>
      <c r="D549" s="1293"/>
      <c r="E549" s="1293"/>
      <c r="F549" s="1293"/>
      <c r="G549" s="1293"/>
      <c r="H549" s="1293"/>
      <c r="I549" s="1293"/>
      <c r="J549" s="1293"/>
      <c r="K549" s="1293"/>
      <c r="L549" s="1293"/>
      <c r="M549" s="1293"/>
      <c r="N549" s="1293"/>
      <c r="O549" s="1293"/>
      <c r="P549" s="1293"/>
      <c r="Q549" s="1293"/>
      <c r="R549" s="273"/>
    </row>
    <row r="550" spans="1:18" ht="26.25" customHeight="1" x14ac:dyDescent="0.2">
      <c r="A550" s="1293"/>
      <c r="B550" s="1293"/>
      <c r="C550" s="1293"/>
      <c r="D550" s="1293"/>
      <c r="E550" s="1293"/>
      <c r="F550" s="1293"/>
      <c r="G550" s="1293"/>
      <c r="H550" s="1293"/>
      <c r="I550" s="1293"/>
      <c r="J550" s="1293"/>
      <c r="K550" s="1293"/>
      <c r="L550" s="1293"/>
      <c r="M550" s="1293"/>
      <c r="N550" s="1293"/>
      <c r="O550" s="1293"/>
      <c r="P550" s="1293"/>
      <c r="Q550" s="1293"/>
      <c r="R550" s="273"/>
    </row>
    <row r="551" spans="1:18" ht="26.25" customHeight="1" x14ac:dyDescent="0.2">
      <c r="A551" s="1293"/>
      <c r="B551" s="1293"/>
      <c r="C551" s="1293"/>
      <c r="D551" s="1293"/>
      <c r="E551" s="1293"/>
      <c r="F551" s="1293"/>
      <c r="G551" s="1293"/>
      <c r="H551" s="1293"/>
      <c r="I551" s="1293"/>
      <c r="J551" s="1293"/>
      <c r="K551" s="1293"/>
      <c r="L551" s="1293"/>
      <c r="M551" s="1293"/>
      <c r="N551" s="1293"/>
      <c r="O551" s="1293"/>
      <c r="P551" s="1293"/>
      <c r="Q551" s="1293"/>
      <c r="R551" s="273"/>
    </row>
    <row r="552" spans="1:18" ht="26.25" customHeight="1" x14ac:dyDescent="0.2">
      <c r="A552" s="277"/>
      <c r="B552" s="262"/>
      <c r="C552" s="262"/>
      <c r="D552" s="262"/>
      <c r="E552" s="262"/>
      <c r="F552" s="262"/>
      <c r="G552" s="262"/>
      <c r="H552" s="262"/>
      <c r="I552" s="262"/>
      <c r="J552" s="262"/>
      <c r="K552" s="262"/>
      <c r="L552" s="262"/>
      <c r="M552" s="262"/>
      <c r="N552" s="262"/>
      <c r="O552" s="262"/>
      <c r="P552" s="1290"/>
      <c r="Q552" s="1290"/>
      <c r="R552" s="278"/>
    </row>
    <row r="553" spans="1:18" ht="26.25" customHeight="1" x14ac:dyDescent="0.2">
      <c r="A553" s="1297"/>
      <c r="B553" s="1297"/>
      <c r="C553" s="1297"/>
      <c r="D553" s="1297"/>
      <c r="E553" s="1297"/>
      <c r="F553" s="1297"/>
      <c r="G553" s="1297"/>
      <c r="H553" s="1297"/>
      <c r="I553" s="1297"/>
      <c r="J553" s="1297"/>
      <c r="K553" s="1297"/>
      <c r="L553" s="1297"/>
      <c r="M553" s="1297"/>
      <c r="N553" s="1298"/>
      <c r="O553" s="1298"/>
      <c r="P553" s="1298"/>
      <c r="Q553" s="1298"/>
      <c r="R553" s="279"/>
    </row>
    <row r="554" spans="1:18" ht="26.25" customHeight="1" x14ac:dyDescent="0.2">
      <c r="A554" s="1299"/>
      <c r="B554" s="1299"/>
      <c r="C554" s="1299"/>
      <c r="D554" s="1299"/>
      <c r="E554" s="1299"/>
      <c r="F554" s="1299"/>
      <c r="G554" s="1299"/>
      <c r="H554" s="1299"/>
      <c r="I554" s="1299"/>
      <c r="J554" s="262"/>
      <c r="K554" s="262"/>
      <c r="L554" s="262"/>
      <c r="M554" s="262"/>
      <c r="N554" s="262"/>
      <c r="O554" s="262"/>
      <c r="P554" s="262"/>
      <c r="Q554" s="262"/>
      <c r="R554" s="262"/>
    </row>
    <row r="555" spans="1:18" ht="26.25" customHeight="1" x14ac:dyDescent="0.2">
      <c r="A555" s="1295"/>
      <c r="B555" s="1300"/>
      <c r="C555" s="1300"/>
      <c r="D555" s="1301"/>
      <c r="E555" s="1301"/>
      <c r="F555" s="1301"/>
      <c r="G555" s="1301"/>
      <c r="H555" s="1301"/>
      <c r="I555" s="1301"/>
      <c r="J555" s="262"/>
      <c r="K555" s="262"/>
      <c r="L555" s="262"/>
      <c r="M555" s="262"/>
      <c r="N555" s="262"/>
      <c r="O555" s="262"/>
      <c r="P555" s="262"/>
      <c r="Q555" s="262"/>
      <c r="R555" s="262"/>
    </row>
    <row r="556" spans="1:18" ht="26.25" customHeight="1" x14ac:dyDescent="0.2">
      <c r="A556" s="1302"/>
      <c r="B556" s="1302"/>
      <c r="C556" s="1302"/>
      <c r="D556" s="1303"/>
      <c r="E556" s="1303"/>
      <c r="F556" s="1303"/>
      <c r="G556" s="1303"/>
      <c r="H556" s="1303"/>
      <c r="I556" s="1303"/>
      <c r="J556" s="1304"/>
      <c r="K556" s="1304"/>
      <c r="L556" s="1304"/>
      <c r="M556" s="1304"/>
      <c r="N556" s="1304"/>
      <c r="O556" s="1304"/>
      <c r="P556" s="1304"/>
      <c r="Q556" s="262"/>
      <c r="R556" s="262"/>
    </row>
    <row r="557" spans="1:18" ht="26.25" customHeight="1" x14ac:dyDescent="0.2">
      <c r="A557" s="1302"/>
      <c r="B557" s="1302"/>
      <c r="C557" s="1302"/>
      <c r="D557" s="1303"/>
      <c r="E557" s="1303"/>
      <c r="F557" s="1303"/>
      <c r="G557" s="1303"/>
      <c r="H557" s="1303"/>
      <c r="I557" s="1303"/>
      <c r="J557" s="1304"/>
      <c r="K557" s="1304"/>
      <c r="L557" s="1304"/>
      <c r="M557" s="1304"/>
      <c r="N557" s="1304"/>
      <c r="O557" s="1304"/>
      <c r="P557" s="1304"/>
      <c r="Q557" s="262"/>
      <c r="R557" s="262"/>
    </row>
    <row r="558" spans="1:18" ht="26.25" customHeight="1" x14ac:dyDescent="0.2">
      <c r="A558" s="262"/>
      <c r="B558" s="262"/>
      <c r="C558" s="262"/>
      <c r="D558" s="262"/>
      <c r="E558" s="262"/>
      <c r="F558" s="262"/>
      <c r="G558" s="262"/>
      <c r="H558" s="262"/>
      <c r="I558" s="262"/>
      <c r="J558" s="262"/>
      <c r="K558" s="262"/>
      <c r="L558" s="262"/>
      <c r="M558" s="262"/>
      <c r="N558" s="262"/>
      <c r="O558" s="262"/>
      <c r="P558" s="262"/>
      <c r="Q558" s="262"/>
      <c r="R558" s="262"/>
    </row>
    <row r="559" spans="1:18" ht="26.25" customHeight="1" x14ac:dyDescent="0.2">
      <c r="A559" s="1305"/>
      <c r="B559" s="1305"/>
      <c r="C559" s="1305"/>
      <c r="D559" s="1306"/>
      <c r="E559" s="1306"/>
      <c r="F559" s="1307"/>
      <c r="G559" s="1307"/>
      <c r="H559" s="1307"/>
      <c r="I559" s="1307"/>
      <c r="J559" s="1307"/>
      <c r="K559" s="1308"/>
      <c r="L559" s="1308"/>
      <c r="M559" s="1308"/>
      <c r="N559" s="1308"/>
      <c r="O559" s="1308"/>
      <c r="P559" s="1308"/>
      <c r="Q559" s="1308"/>
      <c r="R559" s="264"/>
    </row>
    <row r="560" spans="1:18" ht="26.25" customHeight="1" x14ac:dyDescent="0.2">
      <c r="A560" s="1302"/>
      <c r="B560" s="1302"/>
      <c r="C560" s="1302"/>
      <c r="D560" s="1309"/>
      <c r="E560" s="1309"/>
      <c r="F560" s="1308"/>
      <c r="G560" s="1308"/>
      <c r="H560" s="1308"/>
      <c r="I560" s="1308"/>
      <c r="J560" s="1308"/>
      <c r="K560" s="1308"/>
      <c r="L560" s="1308"/>
      <c r="M560" s="262"/>
      <c r="N560" s="262"/>
      <c r="O560" s="262"/>
      <c r="P560" s="262"/>
      <c r="Q560" s="262"/>
      <c r="R560" s="262"/>
    </row>
    <row r="561" spans="1:18" ht="26.25" customHeight="1" x14ac:dyDescent="0.2">
      <c r="A561" s="1310"/>
      <c r="B561" s="1310"/>
      <c r="C561" s="1310"/>
      <c r="D561" s="1310"/>
      <c r="E561" s="1310"/>
      <c r="F561" s="280"/>
      <c r="G561" s="1308"/>
      <c r="H561" s="1308"/>
      <c r="I561" s="1308"/>
      <c r="J561" s="1308"/>
      <c r="K561" s="1308"/>
      <c r="L561" s="1308"/>
      <c r="M561" s="1308"/>
      <c r="N561" s="262"/>
      <c r="O561" s="262"/>
      <c r="P561" s="262"/>
      <c r="Q561" s="262"/>
      <c r="R561" s="262"/>
    </row>
    <row r="562" spans="1:18" ht="26.25" customHeight="1" x14ac:dyDescent="0.2">
      <c r="A562" s="262"/>
      <c r="B562" s="262"/>
      <c r="C562" s="262"/>
      <c r="D562" s="262"/>
      <c r="E562" s="262"/>
      <c r="F562" s="262"/>
      <c r="G562" s="262"/>
      <c r="H562" s="262"/>
      <c r="I562" s="262"/>
      <c r="J562" s="262"/>
      <c r="K562" s="262"/>
      <c r="L562" s="262"/>
      <c r="M562" s="262"/>
      <c r="N562" s="262"/>
      <c r="O562" s="262"/>
      <c r="P562" s="262"/>
      <c r="Q562" s="262"/>
      <c r="R562" s="262"/>
    </row>
    <row r="563" spans="1:18" ht="26.25" customHeight="1" x14ac:dyDescent="0.2">
      <c r="A563" s="1295"/>
      <c r="B563" s="1311"/>
      <c r="C563" s="1311"/>
      <c r="D563" s="1311"/>
      <c r="E563" s="1311"/>
      <c r="F563" s="1311"/>
      <c r="G563" s="1311"/>
      <c r="H563" s="1311"/>
      <c r="I563" s="1311"/>
      <c r="J563" s="1311"/>
      <c r="K563" s="1308"/>
      <c r="L563" s="1308"/>
      <c r="M563" s="1308"/>
      <c r="N563" s="1308"/>
      <c r="O563" s="1308"/>
      <c r="P563" s="1308"/>
      <c r="Q563" s="1308"/>
      <c r="R563" s="264"/>
    </row>
    <row r="564" spans="1:18" ht="26.25" customHeight="1" x14ac:dyDescent="0.2">
      <c r="A564" s="1293"/>
      <c r="B564" s="1293"/>
      <c r="C564" s="1293"/>
      <c r="D564" s="1293"/>
      <c r="E564" s="1293"/>
      <c r="F564" s="1293"/>
      <c r="G564" s="1293"/>
      <c r="H564" s="1293"/>
      <c r="I564" s="1293"/>
      <c r="J564" s="1293"/>
      <c r="K564" s="1293"/>
      <c r="L564" s="1293"/>
      <c r="M564" s="1293"/>
      <c r="N564" s="1293"/>
      <c r="O564" s="1293"/>
      <c r="P564" s="1293"/>
      <c r="Q564" s="1293"/>
      <c r="R564" s="273"/>
    </row>
    <row r="565" spans="1:18" ht="26.25" customHeight="1" x14ac:dyDescent="0.2">
      <c r="A565" s="1293"/>
      <c r="B565" s="1293"/>
      <c r="C565" s="1293"/>
      <c r="D565" s="1293"/>
      <c r="E565" s="1293"/>
      <c r="F565" s="1293"/>
      <c r="G565" s="1293"/>
      <c r="H565" s="1293"/>
      <c r="I565" s="1293"/>
      <c r="J565" s="1293"/>
      <c r="K565" s="1293"/>
      <c r="L565" s="1293"/>
      <c r="M565" s="1293"/>
      <c r="N565" s="1293"/>
      <c r="O565" s="1293"/>
      <c r="P565" s="1293"/>
      <c r="Q565" s="1293"/>
      <c r="R565" s="273"/>
    </row>
    <row r="566" spans="1:18" ht="26.25" customHeight="1" x14ac:dyDescent="0.2">
      <c r="A566" s="1293"/>
      <c r="B566" s="1293"/>
      <c r="C566" s="1293"/>
      <c r="D566" s="1293"/>
      <c r="E566" s="1293"/>
      <c r="F566" s="1293"/>
      <c r="G566" s="1293"/>
      <c r="H566" s="1293"/>
      <c r="I566" s="1293"/>
      <c r="J566" s="1293"/>
      <c r="K566" s="1293"/>
      <c r="L566" s="1293"/>
      <c r="M566" s="1293"/>
      <c r="N566" s="1293"/>
      <c r="O566" s="1293"/>
      <c r="P566" s="1293"/>
      <c r="Q566" s="1293"/>
      <c r="R566" s="273"/>
    </row>
    <row r="567" spans="1:18" ht="26.25" customHeight="1" x14ac:dyDescent="0.2">
      <c r="A567" s="1293"/>
      <c r="B567" s="1293"/>
      <c r="C567" s="1293"/>
      <c r="D567" s="1293"/>
      <c r="E567" s="1293"/>
      <c r="F567" s="1293"/>
      <c r="G567" s="1293"/>
      <c r="H567" s="1293"/>
      <c r="I567" s="1293"/>
      <c r="J567" s="1293"/>
      <c r="K567" s="1293"/>
      <c r="L567" s="1293"/>
      <c r="M567" s="1293"/>
      <c r="N567" s="1293"/>
      <c r="O567" s="1293"/>
      <c r="P567" s="1293"/>
      <c r="Q567" s="1293"/>
      <c r="R567" s="273"/>
    </row>
    <row r="568" spans="1:18" ht="26.25" customHeight="1" x14ac:dyDescent="0.2">
      <c r="A568" s="1293"/>
      <c r="B568" s="1293"/>
      <c r="C568" s="1293"/>
      <c r="D568" s="1293"/>
      <c r="E568" s="1293"/>
      <c r="F568" s="1293"/>
      <c r="G568" s="1293"/>
      <c r="H568" s="1293"/>
      <c r="I568" s="1293"/>
      <c r="J568" s="1293"/>
      <c r="K568" s="1293"/>
      <c r="L568" s="1293"/>
      <c r="M568" s="1293"/>
      <c r="N568" s="1293"/>
      <c r="O568" s="1293"/>
      <c r="P568" s="1293"/>
      <c r="Q568" s="1293"/>
      <c r="R568" s="273"/>
    </row>
    <row r="569" spans="1:18" ht="26.25" customHeight="1" x14ac:dyDescent="0.2">
      <c r="A569" s="1293"/>
      <c r="B569" s="1293"/>
      <c r="C569" s="1293"/>
      <c r="D569" s="1293"/>
      <c r="E569" s="1293"/>
      <c r="F569" s="1293"/>
      <c r="G569" s="1293"/>
      <c r="H569" s="1293"/>
      <c r="I569" s="1293"/>
      <c r="J569" s="1293"/>
      <c r="K569" s="1293"/>
      <c r="L569" s="1293"/>
      <c r="M569" s="1293"/>
      <c r="N569" s="1293"/>
      <c r="O569" s="1293"/>
      <c r="P569" s="1293"/>
      <c r="Q569" s="1293"/>
      <c r="R569" s="273"/>
    </row>
    <row r="570" spans="1:18" ht="26.25" customHeight="1" x14ac:dyDescent="0.2">
      <c r="A570" s="1293"/>
      <c r="B570" s="1293"/>
      <c r="C570" s="1293"/>
      <c r="D570" s="1293"/>
      <c r="E570" s="1293"/>
      <c r="F570" s="1293"/>
      <c r="G570" s="1293"/>
      <c r="H570" s="1293"/>
      <c r="I570" s="1293"/>
      <c r="J570" s="1293"/>
      <c r="K570" s="1293"/>
      <c r="L570" s="1293"/>
      <c r="M570" s="1293"/>
      <c r="N570" s="1293"/>
      <c r="O570" s="1293"/>
      <c r="P570" s="1293"/>
      <c r="Q570" s="1293"/>
      <c r="R570" s="273"/>
    </row>
    <row r="571" spans="1:18" ht="26.25" customHeight="1" x14ac:dyDescent="0.2">
      <c r="A571" s="1293"/>
      <c r="B571" s="1293"/>
      <c r="C571" s="1293"/>
      <c r="D571" s="1293"/>
      <c r="E571" s="1293"/>
      <c r="F571" s="1293"/>
      <c r="G571" s="1293"/>
      <c r="H571" s="1293"/>
      <c r="I571" s="1293"/>
      <c r="J571" s="1293"/>
      <c r="K571" s="1293"/>
      <c r="L571" s="1293"/>
      <c r="M571" s="1293"/>
      <c r="N571" s="1293"/>
      <c r="O571" s="1293"/>
      <c r="P571" s="1293"/>
      <c r="Q571" s="1293"/>
      <c r="R571" s="273"/>
    </row>
    <row r="572" spans="1:18" ht="26.25" customHeight="1" x14ac:dyDescent="0.2">
      <c r="A572" s="1293"/>
      <c r="B572" s="1293"/>
      <c r="C572" s="1293"/>
      <c r="D572" s="1293"/>
      <c r="E572" s="1293"/>
      <c r="F572" s="1293"/>
      <c r="G572" s="1293"/>
      <c r="H572" s="1293"/>
      <c r="I572" s="1293"/>
      <c r="J572" s="1293"/>
      <c r="K572" s="1293"/>
      <c r="L572" s="1293"/>
      <c r="M572" s="1293"/>
      <c r="N572" s="1293"/>
      <c r="O572" s="1293"/>
      <c r="P572" s="1293"/>
      <c r="Q572" s="1293"/>
      <c r="R572" s="273"/>
    </row>
    <row r="573" spans="1:18" ht="26.25" customHeight="1" x14ac:dyDescent="0.2">
      <c r="A573" s="262"/>
      <c r="B573" s="262"/>
      <c r="C573" s="262"/>
      <c r="D573" s="262"/>
      <c r="E573" s="262"/>
      <c r="F573" s="262"/>
      <c r="G573" s="262"/>
      <c r="H573" s="262"/>
      <c r="I573" s="262"/>
      <c r="J573" s="262"/>
      <c r="K573" s="262"/>
      <c r="L573" s="262"/>
      <c r="M573" s="262"/>
      <c r="N573" s="262"/>
      <c r="O573" s="262"/>
      <c r="P573" s="262"/>
      <c r="Q573" s="262"/>
      <c r="R573" s="262"/>
    </row>
    <row r="574" spans="1:18" ht="26.25" customHeight="1" x14ac:dyDescent="0.2">
      <c r="A574" s="1295"/>
      <c r="B574" s="1295"/>
      <c r="C574" s="1295"/>
      <c r="D574" s="1295"/>
      <c r="E574" s="1295"/>
      <c r="F574" s="1295"/>
      <c r="G574" s="1295"/>
      <c r="H574" s="1295"/>
      <c r="I574" s="1295"/>
      <c r="J574" s="1295"/>
      <c r="K574" s="1295"/>
      <c r="L574" s="1295"/>
      <c r="M574" s="1295"/>
      <c r="N574" s="1295"/>
      <c r="O574" s="1295"/>
      <c r="P574" s="1295"/>
      <c r="Q574" s="1295"/>
      <c r="R574" s="272"/>
    </row>
    <row r="575" spans="1:18" ht="26.25" customHeight="1" x14ac:dyDescent="0.2">
      <c r="A575" s="1293"/>
      <c r="B575" s="1293"/>
      <c r="C575" s="1293"/>
      <c r="D575" s="1293"/>
      <c r="E575" s="1293"/>
      <c r="F575" s="1293"/>
      <c r="G575" s="1293"/>
      <c r="H575" s="1293"/>
      <c r="I575" s="1293"/>
      <c r="J575" s="1293"/>
      <c r="K575" s="1293"/>
      <c r="L575" s="1293"/>
      <c r="M575" s="1293"/>
      <c r="N575" s="1293"/>
      <c r="O575" s="1293"/>
      <c r="P575" s="1293"/>
      <c r="Q575" s="1293"/>
      <c r="R575" s="273"/>
    </row>
    <row r="576" spans="1:18" ht="26.25" customHeight="1" x14ac:dyDescent="0.2">
      <c r="A576" s="1293"/>
      <c r="B576" s="1293"/>
      <c r="C576" s="1293"/>
      <c r="D576" s="1293"/>
      <c r="E576" s="1293"/>
      <c r="F576" s="1293"/>
      <c r="G576" s="1293"/>
      <c r="H576" s="1293"/>
      <c r="I576" s="1293"/>
      <c r="J576" s="1293"/>
      <c r="K576" s="1293"/>
      <c r="L576" s="1293"/>
      <c r="M576" s="1293"/>
      <c r="N576" s="1293"/>
      <c r="O576" s="1293"/>
      <c r="P576" s="1293"/>
      <c r="Q576" s="1293"/>
      <c r="R576" s="273"/>
    </row>
    <row r="577" spans="1:18" ht="26.25" customHeight="1" x14ac:dyDescent="0.2">
      <c r="A577" s="1293"/>
      <c r="B577" s="1293"/>
      <c r="C577" s="1293"/>
      <c r="D577" s="1293"/>
      <c r="E577" s="1293"/>
      <c r="F577" s="1293"/>
      <c r="G577" s="1293"/>
      <c r="H577" s="1293"/>
      <c r="I577" s="1293"/>
      <c r="J577" s="1293"/>
      <c r="K577" s="1293"/>
      <c r="L577" s="1293"/>
      <c r="M577" s="1293"/>
      <c r="N577" s="1293"/>
      <c r="O577" s="1293"/>
      <c r="P577" s="1293"/>
      <c r="Q577" s="1293"/>
      <c r="R577" s="273"/>
    </row>
    <row r="578" spans="1:18" ht="26.25" customHeight="1" x14ac:dyDescent="0.2">
      <c r="A578" s="1293"/>
      <c r="B578" s="1293"/>
      <c r="C578" s="1293"/>
      <c r="D578" s="1293"/>
      <c r="E578" s="1293"/>
      <c r="F578" s="1293"/>
      <c r="G578" s="1293"/>
      <c r="H578" s="1293"/>
      <c r="I578" s="1293"/>
      <c r="J578" s="1293"/>
      <c r="K578" s="1293"/>
      <c r="L578" s="1293"/>
      <c r="M578" s="1293"/>
      <c r="N578" s="1293"/>
      <c r="O578" s="1293"/>
      <c r="P578" s="1293"/>
      <c r="Q578" s="1293"/>
      <c r="R578" s="273"/>
    </row>
    <row r="579" spans="1:18" ht="26.25" customHeight="1" x14ac:dyDescent="0.2">
      <c r="A579" s="1293"/>
      <c r="B579" s="1293"/>
      <c r="C579" s="1293"/>
      <c r="D579" s="1293"/>
      <c r="E579" s="1293"/>
      <c r="F579" s="1293"/>
      <c r="G579" s="1293"/>
      <c r="H579" s="1293"/>
      <c r="I579" s="1293"/>
      <c r="J579" s="1293"/>
      <c r="K579" s="1293"/>
      <c r="L579" s="1293"/>
      <c r="M579" s="1293"/>
      <c r="N579" s="1293"/>
      <c r="O579" s="1293"/>
      <c r="P579" s="1293"/>
      <c r="Q579" s="1293"/>
      <c r="R579" s="273"/>
    </row>
    <row r="580" spans="1:18" ht="26.25" customHeight="1" x14ac:dyDescent="0.2">
      <c r="A580" s="1293"/>
      <c r="B580" s="1293"/>
      <c r="C580" s="1293"/>
      <c r="D580" s="1293"/>
      <c r="E580" s="1293"/>
      <c r="F580" s="1293"/>
      <c r="G580" s="1293"/>
      <c r="H580" s="1293"/>
      <c r="I580" s="1293"/>
      <c r="J580" s="1293"/>
      <c r="K580" s="1293"/>
      <c r="L580" s="1293"/>
      <c r="M580" s="1293"/>
      <c r="N580" s="1293"/>
      <c r="O580" s="1293"/>
      <c r="P580" s="1293"/>
      <c r="Q580" s="1293"/>
      <c r="R580" s="273"/>
    </row>
    <row r="581" spans="1:18" ht="26.25" customHeight="1" x14ac:dyDescent="0.2">
      <c r="A581" s="1293"/>
      <c r="B581" s="1293"/>
      <c r="C581" s="1293"/>
      <c r="D581" s="1293"/>
      <c r="E581" s="1293"/>
      <c r="F581" s="1293"/>
      <c r="G581" s="1293"/>
      <c r="H581" s="1293"/>
      <c r="I581" s="1293"/>
      <c r="J581" s="1293"/>
      <c r="K581" s="1293"/>
      <c r="L581" s="1293"/>
      <c r="M581" s="1293"/>
      <c r="N581" s="1293"/>
      <c r="O581" s="1293"/>
      <c r="P581" s="1293"/>
      <c r="Q581" s="1293"/>
      <c r="R581" s="273"/>
    </row>
    <row r="582" spans="1:18" ht="26.25" customHeight="1" x14ac:dyDescent="0.2">
      <c r="A582" s="1293"/>
      <c r="B582" s="1293"/>
      <c r="C582" s="1293"/>
      <c r="D582" s="1293"/>
      <c r="E582" s="1293"/>
      <c r="F582" s="1293"/>
      <c r="G582" s="1293"/>
      <c r="H582" s="1293"/>
      <c r="I582" s="1293"/>
      <c r="J582" s="1293"/>
      <c r="K582" s="1293"/>
      <c r="L582" s="1293"/>
      <c r="M582" s="1293"/>
      <c r="N582" s="1293"/>
      <c r="O582" s="1293"/>
      <c r="P582" s="1293"/>
      <c r="Q582" s="1293"/>
      <c r="R582" s="273"/>
    </row>
    <row r="583" spans="1:18" ht="26.25" customHeight="1" x14ac:dyDescent="0.2">
      <c r="A583" s="1293"/>
      <c r="B583" s="1293"/>
      <c r="C583" s="1293"/>
      <c r="D583" s="1293"/>
      <c r="E583" s="1293"/>
      <c r="F583" s="1293"/>
      <c r="G583" s="1293"/>
      <c r="H583" s="1293"/>
      <c r="I583" s="1293"/>
      <c r="J583" s="1293"/>
      <c r="K583" s="1293"/>
      <c r="L583" s="1293"/>
      <c r="M583" s="1293"/>
      <c r="N583" s="1293"/>
      <c r="O583" s="1293"/>
      <c r="P583" s="1293"/>
      <c r="Q583" s="1293"/>
      <c r="R583" s="273"/>
    </row>
    <row r="584" spans="1:18" ht="26.25" customHeight="1" x14ac:dyDescent="0.2">
      <c r="A584" s="277"/>
      <c r="B584" s="273"/>
      <c r="C584" s="273"/>
      <c r="D584" s="273"/>
      <c r="E584" s="273"/>
      <c r="F584" s="273"/>
      <c r="G584" s="273"/>
      <c r="H584" s="273"/>
      <c r="I584" s="273"/>
      <c r="J584" s="273"/>
      <c r="K584" s="273"/>
      <c r="L584" s="273"/>
      <c r="M584" s="273"/>
      <c r="N584" s="273"/>
      <c r="O584" s="273"/>
      <c r="P584" s="1290"/>
      <c r="Q584" s="1290"/>
      <c r="R584" s="278"/>
    </row>
    <row r="585" spans="1:18" ht="52.5" customHeight="1" x14ac:dyDescent="0.2">
      <c r="A585" s="1295"/>
      <c r="B585" s="1295"/>
      <c r="C585" s="1295"/>
      <c r="D585" s="1295"/>
      <c r="E585" s="1295"/>
      <c r="F585" s="1295"/>
      <c r="G585" s="1295"/>
      <c r="H585" s="1295"/>
      <c r="I585" s="1295"/>
      <c r="J585" s="1295"/>
      <c r="K585" s="1295"/>
      <c r="L585" s="1295"/>
      <c r="M585" s="1295"/>
      <c r="N585" s="1295"/>
      <c r="O585" s="1295"/>
      <c r="P585" s="1295"/>
      <c r="Q585" s="1295"/>
      <c r="R585" s="272"/>
    </row>
    <row r="586" spans="1:18" ht="26.25" customHeight="1" x14ac:dyDescent="0.2">
      <c r="A586" s="1293"/>
      <c r="B586" s="1293"/>
      <c r="C586" s="1293"/>
      <c r="D586" s="1293"/>
      <c r="E586" s="1293"/>
      <c r="F586" s="1293"/>
      <c r="G586" s="1293"/>
      <c r="H586" s="1293"/>
      <c r="I586" s="1293"/>
      <c r="J586" s="1293"/>
      <c r="K586" s="1293"/>
      <c r="L586" s="1293"/>
      <c r="M586" s="1293"/>
      <c r="N586" s="1293"/>
      <c r="O586" s="1293"/>
      <c r="P586" s="1293"/>
      <c r="Q586" s="1293"/>
      <c r="R586" s="273"/>
    </row>
    <row r="587" spans="1:18" ht="26.25" customHeight="1" x14ac:dyDescent="0.2">
      <c r="A587" s="1293"/>
      <c r="B587" s="1293"/>
      <c r="C587" s="1293"/>
      <c r="D587" s="1293"/>
      <c r="E587" s="1293"/>
      <c r="F587" s="1293"/>
      <c r="G587" s="1293"/>
      <c r="H587" s="1293"/>
      <c r="I587" s="1293"/>
      <c r="J587" s="1293"/>
      <c r="K587" s="1293"/>
      <c r="L587" s="1293"/>
      <c r="M587" s="1293"/>
      <c r="N587" s="1293"/>
      <c r="O587" s="1293"/>
      <c r="P587" s="1293"/>
      <c r="Q587" s="1293"/>
      <c r="R587" s="273"/>
    </row>
    <row r="588" spans="1:18" ht="26.25" customHeight="1" x14ac:dyDescent="0.2">
      <c r="A588" s="1293"/>
      <c r="B588" s="1293"/>
      <c r="C588" s="1293"/>
      <c r="D588" s="1293"/>
      <c r="E588" s="1293"/>
      <c r="F588" s="1293"/>
      <c r="G588" s="1293"/>
      <c r="H588" s="1293"/>
      <c r="I588" s="1293"/>
      <c r="J588" s="1293"/>
      <c r="K588" s="1293"/>
      <c r="L588" s="1293"/>
      <c r="M588" s="1293"/>
      <c r="N588" s="1293"/>
      <c r="O588" s="1293"/>
      <c r="P588" s="1293"/>
      <c r="Q588" s="1293"/>
      <c r="R588" s="273"/>
    </row>
    <row r="589" spans="1:18" ht="26.25" customHeight="1" x14ac:dyDescent="0.2">
      <c r="A589" s="1293"/>
      <c r="B589" s="1293"/>
      <c r="C589" s="1293"/>
      <c r="D589" s="1293"/>
      <c r="E589" s="1293"/>
      <c r="F589" s="1293"/>
      <c r="G589" s="1293"/>
      <c r="H589" s="1293"/>
      <c r="I589" s="1293"/>
      <c r="J589" s="1293"/>
      <c r="K589" s="1293"/>
      <c r="L589" s="1293"/>
      <c r="M589" s="1293"/>
      <c r="N589" s="1293"/>
      <c r="O589" s="1293"/>
      <c r="P589" s="1293"/>
      <c r="Q589" s="1293"/>
      <c r="R589" s="273"/>
    </row>
    <row r="590" spans="1:18" ht="26.25" customHeight="1" x14ac:dyDescent="0.2">
      <c r="A590" s="1293"/>
      <c r="B590" s="1293"/>
      <c r="C590" s="1293"/>
      <c r="D590" s="1293"/>
      <c r="E590" s="1293"/>
      <c r="F590" s="1293"/>
      <c r="G590" s="1293"/>
      <c r="H590" s="1293"/>
      <c r="I590" s="1293"/>
      <c r="J590" s="1293"/>
      <c r="K590" s="1293"/>
      <c r="L590" s="1293"/>
      <c r="M590" s="1293"/>
      <c r="N590" s="1293"/>
      <c r="O590" s="1293"/>
      <c r="P590" s="1293"/>
      <c r="Q590" s="1293"/>
      <c r="R590" s="273"/>
    </row>
    <row r="591" spans="1:18" ht="26.25" customHeight="1" x14ac:dyDescent="0.2">
      <c r="A591" s="1293"/>
      <c r="B591" s="1293"/>
      <c r="C591" s="1293"/>
      <c r="D591" s="1293"/>
      <c r="E591" s="1293"/>
      <c r="F591" s="1293"/>
      <c r="G591" s="1293"/>
      <c r="H591" s="1293"/>
      <c r="I591" s="1293"/>
      <c r="J591" s="1293"/>
      <c r="K591" s="1293"/>
      <c r="L591" s="1293"/>
      <c r="M591" s="1293"/>
      <c r="N591" s="1293"/>
      <c r="O591" s="1293"/>
      <c r="P591" s="1293"/>
      <c r="Q591" s="1293"/>
      <c r="R591" s="273"/>
    </row>
    <row r="592" spans="1:18" ht="26.25" customHeight="1" x14ac:dyDescent="0.2">
      <c r="A592" s="1293"/>
      <c r="B592" s="1293"/>
      <c r="C592" s="1293"/>
      <c r="D592" s="1293"/>
      <c r="E592" s="1293"/>
      <c r="F592" s="1293"/>
      <c r="G592" s="1293"/>
      <c r="H592" s="1293"/>
      <c r="I592" s="1293"/>
      <c r="J592" s="1293"/>
      <c r="K592" s="1293"/>
      <c r="L592" s="1293"/>
      <c r="M592" s="1293"/>
      <c r="N592" s="1293"/>
      <c r="O592" s="1293"/>
      <c r="P592" s="1293"/>
      <c r="Q592" s="1293"/>
      <c r="R592" s="273"/>
    </row>
    <row r="593" spans="1:18" ht="26.25" customHeight="1" x14ac:dyDescent="0.2">
      <c r="A593" s="1293"/>
      <c r="B593" s="1293"/>
      <c r="C593" s="1293"/>
      <c r="D593" s="1293"/>
      <c r="E593" s="1293"/>
      <c r="F593" s="1293"/>
      <c r="G593" s="1293"/>
      <c r="H593" s="1293"/>
      <c r="I593" s="1293"/>
      <c r="J593" s="1293"/>
      <c r="K593" s="1293"/>
      <c r="L593" s="1293"/>
      <c r="M593" s="1293"/>
      <c r="N593" s="1293"/>
      <c r="O593" s="1293"/>
      <c r="P593" s="1293"/>
      <c r="Q593" s="1293"/>
      <c r="R593" s="273"/>
    </row>
    <row r="594" spans="1:18" ht="26.25" customHeight="1" x14ac:dyDescent="0.2">
      <c r="A594" s="1293"/>
      <c r="B594" s="1293"/>
      <c r="C594" s="1293"/>
      <c r="D594" s="1293"/>
      <c r="E594" s="1293"/>
      <c r="F594" s="1293"/>
      <c r="G594" s="1293"/>
      <c r="H594" s="1293"/>
      <c r="I594" s="1293"/>
      <c r="J594" s="1293"/>
      <c r="K594" s="1293"/>
      <c r="L594" s="1293"/>
      <c r="M594" s="1293"/>
      <c r="N594" s="1293"/>
      <c r="O594" s="1293"/>
      <c r="P594" s="1293"/>
      <c r="Q594" s="1293"/>
      <c r="R594" s="273"/>
    </row>
    <row r="595" spans="1:18" ht="26.25" customHeight="1" x14ac:dyDescent="0.2">
      <c r="A595" s="262"/>
      <c r="B595" s="262"/>
      <c r="C595" s="262"/>
      <c r="D595" s="262"/>
      <c r="E595" s="262"/>
      <c r="F595" s="262"/>
      <c r="G595" s="262"/>
      <c r="H595" s="262"/>
      <c r="I595" s="262"/>
      <c r="J595" s="262"/>
      <c r="K595" s="262"/>
      <c r="L595" s="262"/>
      <c r="M595" s="262"/>
      <c r="N595" s="262"/>
      <c r="O595" s="262"/>
      <c r="P595" s="262"/>
      <c r="Q595" s="262"/>
      <c r="R595" s="262"/>
    </row>
    <row r="596" spans="1:18" ht="26.25" customHeight="1" x14ac:dyDescent="0.2">
      <c r="A596" s="1296"/>
      <c r="B596" s="1296"/>
      <c r="C596" s="1296"/>
      <c r="D596" s="1296"/>
      <c r="E596" s="1296"/>
      <c r="F596" s="1296"/>
      <c r="G596" s="1296"/>
      <c r="H596" s="1296"/>
      <c r="I596" s="1296"/>
      <c r="J596" s="1296"/>
      <c r="K596" s="1296"/>
      <c r="L596" s="1296"/>
      <c r="M596" s="1296"/>
      <c r="N596" s="1296"/>
      <c r="O596" s="1296"/>
      <c r="P596" s="1296"/>
      <c r="Q596" s="1296"/>
      <c r="R596" s="274"/>
    </row>
    <row r="597" spans="1:18" ht="26.25" customHeight="1" x14ac:dyDescent="0.2">
      <c r="A597" s="1293"/>
      <c r="B597" s="1293"/>
      <c r="C597" s="1293"/>
      <c r="D597" s="1293"/>
      <c r="E597" s="1293"/>
      <c r="F597" s="1293"/>
      <c r="G597" s="1293"/>
      <c r="H597" s="1293"/>
      <c r="I597" s="1293"/>
      <c r="J597" s="1293"/>
      <c r="K597" s="1293"/>
      <c r="L597" s="1293"/>
      <c r="M597" s="1293"/>
      <c r="N597" s="1293"/>
      <c r="O597" s="1293"/>
      <c r="P597" s="1293"/>
      <c r="Q597" s="1293"/>
      <c r="R597" s="273"/>
    </row>
    <row r="598" spans="1:18" ht="26.25" customHeight="1" x14ac:dyDescent="0.2">
      <c r="A598" s="1293"/>
      <c r="B598" s="1293"/>
      <c r="C598" s="1293"/>
      <c r="D598" s="1293"/>
      <c r="E598" s="1293"/>
      <c r="F598" s="1293"/>
      <c r="G598" s="1293"/>
      <c r="H598" s="1293"/>
      <c r="I598" s="1293"/>
      <c r="J598" s="1293"/>
      <c r="K598" s="1293"/>
      <c r="L598" s="1293"/>
      <c r="M598" s="1293"/>
      <c r="N598" s="1293"/>
      <c r="O598" s="1293"/>
      <c r="P598" s="1293"/>
      <c r="Q598" s="1293"/>
      <c r="R598" s="273"/>
    </row>
    <row r="599" spans="1:18" ht="26.25" customHeight="1" x14ac:dyDescent="0.2">
      <c r="A599" s="1293"/>
      <c r="B599" s="1293"/>
      <c r="C599" s="1293"/>
      <c r="D599" s="1293"/>
      <c r="E599" s="1293"/>
      <c r="F599" s="1293"/>
      <c r="G599" s="1293"/>
      <c r="H599" s="1293"/>
      <c r="I599" s="1293"/>
      <c r="J599" s="1293"/>
      <c r="K599" s="1293"/>
      <c r="L599" s="1293"/>
      <c r="M599" s="1293"/>
      <c r="N599" s="1293"/>
      <c r="O599" s="1293"/>
      <c r="P599" s="1293"/>
      <c r="Q599" s="1293"/>
      <c r="R599" s="273"/>
    </row>
    <row r="600" spans="1:18" ht="26.25" customHeight="1" x14ac:dyDescent="0.2">
      <c r="A600" s="1293"/>
      <c r="B600" s="1293"/>
      <c r="C600" s="1293"/>
      <c r="D600" s="1293"/>
      <c r="E600" s="1293"/>
      <c r="F600" s="1293"/>
      <c r="G600" s="1293"/>
      <c r="H600" s="1293"/>
      <c r="I600" s="1293"/>
      <c r="J600" s="1293"/>
      <c r="K600" s="1293"/>
      <c r="L600" s="1293"/>
      <c r="M600" s="1293"/>
      <c r="N600" s="1293"/>
      <c r="O600" s="1293"/>
      <c r="P600" s="1293"/>
      <c r="Q600" s="1293"/>
      <c r="R600" s="273"/>
    </row>
    <row r="601" spans="1:18" ht="26.25" customHeight="1" x14ac:dyDescent="0.2">
      <c r="A601" s="1293"/>
      <c r="B601" s="1293"/>
      <c r="C601" s="1293"/>
      <c r="D601" s="1293"/>
      <c r="E601" s="1293"/>
      <c r="F601" s="1293"/>
      <c r="G601" s="1293"/>
      <c r="H601" s="1293"/>
      <c r="I601" s="1293"/>
      <c r="J601" s="1293"/>
      <c r="K601" s="1293"/>
      <c r="L601" s="1293"/>
      <c r="M601" s="1293"/>
      <c r="N601" s="1293"/>
      <c r="O601" s="1293"/>
      <c r="P601" s="1293"/>
      <c r="Q601" s="1293"/>
      <c r="R601" s="273"/>
    </row>
    <row r="602" spans="1:18" ht="26.25" customHeight="1" x14ac:dyDescent="0.2">
      <c r="A602" s="1293"/>
      <c r="B602" s="1293"/>
      <c r="C602" s="1293"/>
      <c r="D602" s="1293"/>
      <c r="E602" s="1293"/>
      <c r="F602" s="1293"/>
      <c r="G602" s="1293"/>
      <c r="H602" s="1293"/>
      <c r="I602" s="1293"/>
      <c r="J602" s="1293"/>
      <c r="K602" s="1293"/>
      <c r="L602" s="1293"/>
      <c r="M602" s="1293"/>
      <c r="N602" s="1293"/>
      <c r="O602" s="1293"/>
      <c r="P602" s="1293"/>
      <c r="Q602" s="1293"/>
      <c r="R602" s="273"/>
    </row>
    <row r="603" spans="1:18" ht="26.25" customHeight="1" x14ac:dyDescent="0.2">
      <c r="A603" s="1293"/>
      <c r="B603" s="1293"/>
      <c r="C603" s="1293"/>
      <c r="D603" s="1293"/>
      <c r="E603" s="1293"/>
      <c r="F603" s="1293"/>
      <c r="G603" s="1293"/>
      <c r="H603" s="1293"/>
      <c r="I603" s="1293"/>
      <c r="J603" s="1293"/>
      <c r="K603" s="1293"/>
      <c r="L603" s="1293"/>
      <c r="M603" s="1293"/>
      <c r="N603" s="1293"/>
      <c r="O603" s="1293"/>
      <c r="P603" s="1293"/>
      <c r="Q603" s="1293"/>
      <c r="R603" s="273"/>
    </row>
    <row r="604" spans="1:18" ht="26.25" customHeight="1" x14ac:dyDescent="0.2">
      <c r="A604" s="1293"/>
      <c r="B604" s="1293"/>
      <c r="C604" s="1293"/>
      <c r="D604" s="1293"/>
      <c r="E604" s="1293"/>
      <c r="F604" s="1293"/>
      <c r="G604" s="1293"/>
      <c r="H604" s="1293"/>
      <c r="I604" s="1293"/>
      <c r="J604" s="1293"/>
      <c r="K604" s="1293"/>
      <c r="L604" s="1293"/>
      <c r="M604" s="1293"/>
      <c r="N604" s="1293"/>
      <c r="O604" s="1293"/>
      <c r="P604" s="1293"/>
      <c r="Q604" s="1293"/>
      <c r="R604" s="273"/>
    </row>
    <row r="605" spans="1:18" ht="26.25" customHeight="1" x14ac:dyDescent="0.2">
      <c r="A605" s="1293"/>
      <c r="B605" s="1293"/>
      <c r="C605" s="1293"/>
      <c r="D605" s="1293"/>
      <c r="E605" s="1293"/>
      <c r="F605" s="1293"/>
      <c r="G605" s="1293"/>
      <c r="H605" s="1293"/>
      <c r="I605" s="1293"/>
      <c r="J605" s="1293"/>
      <c r="K605" s="1293"/>
      <c r="L605" s="1293"/>
      <c r="M605" s="1293"/>
      <c r="N605" s="1293"/>
      <c r="O605" s="1293"/>
      <c r="P605" s="1293"/>
      <c r="Q605" s="1293"/>
      <c r="R605" s="273"/>
    </row>
    <row r="606" spans="1:18" ht="26.25" customHeight="1" x14ac:dyDescent="0.2">
      <c r="A606" s="262"/>
      <c r="B606" s="262"/>
      <c r="C606" s="262"/>
      <c r="D606" s="262"/>
      <c r="E606" s="262"/>
      <c r="F606" s="262"/>
      <c r="G606" s="262"/>
      <c r="H606" s="262"/>
      <c r="I606" s="262"/>
      <c r="J606" s="262"/>
      <c r="K606" s="262"/>
      <c r="L606" s="262"/>
      <c r="M606" s="262"/>
      <c r="N606" s="262"/>
      <c r="O606" s="262"/>
      <c r="P606" s="262"/>
      <c r="Q606" s="262"/>
      <c r="R606" s="262"/>
    </row>
    <row r="607" spans="1:18" ht="26.25" customHeight="1" x14ac:dyDescent="0.2">
      <c r="A607" s="1295"/>
      <c r="B607" s="1295"/>
      <c r="C607" s="1295"/>
      <c r="D607" s="1295"/>
      <c r="E607" s="1295"/>
      <c r="F607" s="1295"/>
      <c r="G607" s="1295"/>
      <c r="H607" s="1295"/>
      <c r="I607" s="1295"/>
      <c r="J607" s="1295"/>
      <c r="K607" s="1295"/>
      <c r="L607" s="1295"/>
      <c r="M607" s="1295"/>
      <c r="N607" s="1295"/>
      <c r="O607" s="1295"/>
      <c r="P607" s="1295"/>
      <c r="Q607" s="1295"/>
      <c r="R607" s="272"/>
    </row>
    <row r="608" spans="1:18" ht="26.25" customHeight="1" x14ac:dyDescent="0.2">
      <c r="A608" s="1293"/>
      <c r="B608" s="1293"/>
      <c r="C608" s="1293"/>
      <c r="D608" s="1293"/>
      <c r="E608" s="1293"/>
      <c r="F608" s="1293"/>
      <c r="G608" s="1293"/>
      <c r="H608" s="1293"/>
      <c r="I608" s="1293"/>
      <c r="J608" s="1293"/>
      <c r="K608" s="1293"/>
      <c r="L608" s="1293"/>
      <c r="M608" s="1293"/>
      <c r="N608" s="1293"/>
      <c r="O608" s="1293"/>
      <c r="P608" s="1293"/>
      <c r="Q608" s="1293"/>
      <c r="R608" s="273"/>
    </row>
    <row r="609" spans="1:18" ht="26.25" customHeight="1" x14ac:dyDescent="0.2">
      <c r="A609" s="1293"/>
      <c r="B609" s="1293"/>
      <c r="C609" s="1293"/>
      <c r="D609" s="1293"/>
      <c r="E609" s="1293"/>
      <c r="F609" s="1293"/>
      <c r="G609" s="1293"/>
      <c r="H609" s="1293"/>
      <c r="I609" s="1293"/>
      <c r="J609" s="1293"/>
      <c r="K609" s="1293"/>
      <c r="L609" s="1293"/>
      <c r="M609" s="1293"/>
      <c r="N609" s="1293"/>
      <c r="O609" s="1293"/>
      <c r="P609" s="1293"/>
      <c r="Q609" s="1293"/>
      <c r="R609" s="273"/>
    </row>
    <row r="610" spans="1:18" ht="26.25" customHeight="1" x14ac:dyDescent="0.2">
      <c r="A610" s="1293"/>
      <c r="B610" s="1293"/>
      <c r="C610" s="1293"/>
      <c r="D610" s="1293"/>
      <c r="E610" s="1293"/>
      <c r="F610" s="1293"/>
      <c r="G610" s="1293"/>
      <c r="H610" s="1293"/>
      <c r="I610" s="1293"/>
      <c r="J610" s="1293"/>
      <c r="K610" s="1293"/>
      <c r="L610" s="1293"/>
      <c r="M610" s="1293"/>
      <c r="N610" s="1293"/>
      <c r="O610" s="1293"/>
      <c r="P610" s="1293"/>
      <c r="Q610" s="1293"/>
      <c r="R610" s="273"/>
    </row>
    <row r="611" spans="1:18" ht="26.25" customHeight="1" x14ac:dyDescent="0.2">
      <c r="A611" s="1293"/>
      <c r="B611" s="1293"/>
      <c r="C611" s="1293"/>
      <c r="D611" s="1293"/>
      <c r="E611" s="1293"/>
      <c r="F611" s="1293"/>
      <c r="G611" s="1293"/>
      <c r="H611" s="1293"/>
      <c r="I611" s="1293"/>
      <c r="J611" s="1293"/>
      <c r="K611" s="1293"/>
      <c r="L611" s="1293"/>
      <c r="M611" s="1293"/>
      <c r="N611" s="1293"/>
      <c r="O611" s="1293"/>
      <c r="P611" s="1293"/>
      <c r="Q611" s="1293"/>
      <c r="R611" s="273"/>
    </row>
    <row r="612" spans="1:18" ht="26.25" customHeight="1" x14ac:dyDescent="0.2">
      <c r="A612" s="1293"/>
      <c r="B612" s="1293"/>
      <c r="C612" s="1293"/>
      <c r="D612" s="1293"/>
      <c r="E612" s="1293"/>
      <c r="F612" s="1293"/>
      <c r="G612" s="1293"/>
      <c r="H612" s="1293"/>
      <c r="I612" s="1293"/>
      <c r="J612" s="1293"/>
      <c r="K612" s="1293"/>
      <c r="L612" s="1293"/>
      <c r="M612" s="1293"/>
      <c r="N612" s="1293"/>
      <c r="O612" s="1293"/>
      <c r="P612" s="1293"/>
      <c r="Q612" s="1293"/>
      <c r="R612" s="273"/>
    </row>
    <row r="613" spans="1:18" ht="26.25" customHeight="1" x14ac:dyDescent="0.2">
      <c r="A613" s="1293"/>
      <c r="B613" s="1293"/>
      <c r="C613" s="1293"/>
      <c r="D613" s="1293"/>
      <c r="E613" s="1293"/>
      <c r="F613" s="1293"/>
      <c r="G613" s="1293"/>
      <c r="H613" s="1293"/>
      <c r="I613" s="1293"/>
      <c r="J613" s="1293"/>
      <c r="K613" s="1293"/>
      <c r="L613" s="1293"/>
      <c r="M613" s="1293"/>
      <c r="N613" s="1293"/>
      <c r="O613" s="1293"/>
      <c r="P613" s="1293"/>
      <c r="Q613" s="1293"/>
      <c r="R613" s="273"/>
    </row>
    <row r="614" spans="1:18" ht="26.25" customHeight="1" x14ac:dyDescent="0.2">
      <c r="A614" s="1293"/>
      <c r="B614" s="1293"/>
      <c r="C614" s="1293"/>
      <c r="D614" s="1293"/>
      <c r="E614" s="1293"/>
      <c r="F614" s="1293"/>
      <c r="G614" s="1293"/>
      <c r="H614" s="1293"/>
      <c r="I614" s="1293"/>
      <c r="J614" s="1293"/>
      <c r="K614" s="1293"/>
      <c r="L614" s="1293"/>
      <c r="M614" s="1293"/>
      <c r="N614" s="1293"/>
      <c r="O614" s="1293"/>
      <c r="P614" s="1293"/>
      <c r="Q614" s="1293"/>
      <c r="R614" s="273"/>
    </row>
    <row r="615" spans="1:18" ht="26.25" customHeight="1" x14ac:dyDescent="0.2">
      <c r="A615" s="1293"/>
      <c r="B615" s="1293"/>
      <c r="C615" s="1293"/>
      <c r="D615" s="1293"/>
      <c r="E615" s="1293"/>
      <c r="F615" s="1293"/>
      <c r="G615" s="1293"/>
      <c r="H615" s="1293"/>
      <c r="I615" s="1293"/>
      <c r="J615" s="1293"/>
      <c r="K615" s="1293"/>
      <c r="L615" s="1293"/>
      <c r="M615" s="1293"/>
      <c r="N615" s="1293"/>
      <c r="O615" s="1293"/>
      <c r="P615" s="1293"/>
      <c r="Q615" s="1293"/>
      <c r="R615" s="273"/>
    </row>
    <row r="616" spans="1:18" ht="26.25" customHeight="1" x14ac:dyDescent="0.2">
      <c r="A616" s="1293"/>
      <c r="B616" s="1293"/>
      <c r="C616" s="1293"/>
      <c r="D616" s="1293"/>
      <c r="E616" s="1293"/>
      <c r="F616" s="1293"/>
      <c r="G616" s="1293"/>
      <c r="H616" s="1293"/>
      <c r="I616" s="1293"/>
      <c r="J616" s="1293"/>
      <c r="K616" s="1293"/>
      <c r="L616" s="1293"/>
      <c r="M616" s="1293"/>
      <c r="N616" s="1293"/>
      <c r="O616" s="1293"/>
      <c r="P616" s="1293"/>
      <c r="Q616" s="1293"/>
      <c r="R616" s="273"/>
    </row>
  </sheetData>
  <sheetProtection algorithmName="SHA-512" hashValue="DxAFjAHLxwLYZPJ+0J+ozcM85cO9SOtzBZq/uf+Xkrzkcdpkc2NqmU+ntR6a5bd1d/Qq3FjGQeqAHLQ2uNPycg==" saltValue="u4KH+ShjqfONMi5c64I0kA==" spinCount="100000" sheet="1" objects="1" scenarios="1"/>
  <mergeCells count="754">
    <mergeCell ref="R1:R4"/>
    <mergeCell ref="A425:Q425"/>
    <mergeCell ref="A426:Q427"/>
    <mergeCell ref="A428:Q428"/>
    <mergeCell ref="A429:Q430"/>
    <mergeCell ref="A412:L412"/>
    <mergeCell ref="M412:Q412"/>
    <mergeCell ref="A413:Q413"/>
    <mergeCell ref="A414:Q415"/>
    <mergeCell ref="A416:Q416"/>
    <mergeCell ref="A417:Q418"/>
    <mergeCell ref="A419:Q419"/>
    <mergeCell ref="A420:L420"/>
    <mergeCell ref="M420:Q420"/>
    <mergeCell ref="A409:Q409"/>
    <mergeCell ref="A410:L410"/>
    <mergeCell ref="M410:Q410"/>
    <mergeCell ref="A411:L411"/>
    <mergeCell ref="M411:Q411"/>
    <mergeCell ref="A421:L421"/>
    <mergeCell ref="M421:Q421"/>
    <mergeCell ref="A422:Q422"/>
    <mergeCell ref="A423:Q424"/>
    <mergeCell ref="K404:O404"/>
    <mergeCell ref="K405:O405"/>
    <mergeCell ref="A406:Q406"/>
    <mergeCell ref="A407:D407"/>
    <mergeCell ref="E407:H407"/>
    <mergeCell ref="I407:L407"/>
    <mergeCell ref="M407:Q407"/>
    <mergeCell ref="A408:D408"/>
    <mergeCell ref="E408:H408"/>
    <mergeCell ref="I408:L408"/>
    <mergeCell ref="M408:Q408"/>
    <mergeCell ref="A376:Q376"/>
    <mergeCell ref="A369:L369"/>
    <mergeCell ref="M369:Q369"/>
    <mergeCell ref="M377:Q377"/>
    <mergeCell ref="A374:Q375"/>
    <mergeCell ref="A377:L377"/>
    <mergeCell ref="O400:Q400"/>
    <mergeCell ref="A401:J402"/>
    <mergeCell ref="K402:O402"/>
    <mergeCell ref="M365:Q365"/>
    <mergeCell ref="A365:D365"/>
    <mergeCell ref="E365:H365"/>
    <mergeCell ref="I365:L365"/>
    <mergeCell ref="A366:Q366"/>
    <mergeCell ref="A367:L367"/>
    <mergeCell ref="M367:Q367"/>
    <mergeCell ref="A368:L368"/>
    <mergeCell ref="M368:Q368"/>
    <mergeCell ref="A363:Q363"/>
    <mergeCell ref="A360:J360"/>
    <mergeCell ref="K360:O360"/>
    <mergeCell ref="A361:J362"/>
    <mergeCell ref="K361:O361"/>
    <mergeCell ref="A364:D364"/>
    <mergeCell ref="E364:H364"/>
    <mergeCell ref="I364:L364"/>
    <mergeCell ref="M364:Q364"/>
    <mergeCell ref="K362:O362"/>
    <mergeCell ref="A355:D355"/>
    <mergeCell ref="E355:F355"/>
    <mergeCell ref="M355:P355"/>
    <mergeCell ref="A356:H356"/>
    <mergeCell ref="I356:J356"/>
    <mergeCell ref="K356:L356"/>
    <mergeCell ref="M356:P356"/>
    <mergeCell ref="A357:J357"/>
    <mergeCell ref="K357:N358"/>
    <mergeCell ref="O357:Q357"/>
    <mergeCell ref="A358:J359"/>
    <mergeCell ref="K359:O359"/>
    <mergeCell ref="A353:D353"/>
    <mergeCell ref="E353:L353"/>
    <mergeCell ref="M353:P353"/>
    <mergeCell ref="A351:D351"/>
    <mergeCell ref="E351:L351"/>
    <mergeCell ref="N351:Q351"/>
    <mergeCell ref="A354:D354"/>
    <mergeCell ref="E354:F354"/>
    <mergeCell ref="G354:L354"/>
    <mergeCell ref="M354:P354"/>
    <mergeCell ref="A335:L335"/>
    <mergeCell ref="M335:Q335"/>
    <mergeCell ref="A336:Q336"/>
    <mergeCell ref="A337:Q338"/>
    <mergeCell ref="A339:Q339"/>
    <mergeCell ref="A340:Q341"/>
    <mergeCell ref="A342:Q342"/>
    <mergeCell ref="A343:Q344"/>
    <mergeCell ref="A352:D352"/>
    <mergeCell ref="E352:L352"/>
    <mergeCell ref="M352:P352"/>
    <mergeCell ref="A345:Q345"/>
    <mergeCell ref="A346:Q347"/>
    <mergeCell ref="A349:M349"/>
    <mergeCell ref="N349:Q349"/>
    <mergeCell ref="A350:M350"/>
    <mergeCell ref="P350:Q350"/>
    <mergeCell ref="A326:L326"/>
    <mergeCell ref="M326:Q326"/>
    <mergeCell ref="A327:Q327"/>
    <mergeCell ref="A328:Q329"/>
    <mergeCell ref="A330:Q330"/>
    <mergeCell ref="A331:Q332"/>
    <mergeCell ref="A333:Q333"/>
    <mergeCell ref="A334:L334"/>
    <mergeCell ref="M334:Q334"/>
    <mergeCell ref="A322:D322"/>
    <mergeCell ref="E322:H322"/>
    <mergeCell ref="I322:L322"/>
    <mergeCell ref="M322:Q322"/>
    <mergeCell ref="A323:Q323"/>
    <mergeCell ref="A324:L324"/>
    <mergeCell ref="M324:Q324"/>
    <mergeCell ref="A325:L325"/>
    <mergeCell ref="M325:Q325"/>
    <mergeCell ref="A317:J317"/>
    <mergeCell ref="K317:O317"/>
    <mergeCell ref="A318:J319"/>
    <mergeCell ref="K318:O318"/>
    <mergeCell ref="K319:O319"/>
    <mergeCell ref="A320:Q320"/>
    <mergeCell ref="A321:D321"/>
    <mergeCell ref="E321:H321"/>
    <mergeCell ref="I321:L321"/>
    <mergeCell ref="M321:Q321"/>
    <mergeCell ref="A313:H313"/>
    <mergeCell ref="I313:J313"/>
    <mergeCell ref="K313:L313"/>
    <mergeCell ref="M313:P313"/>
    <mergeCell ref="A314:J314"/>
    <mergeCell ref="K314:N315"/>
    <mergeCell ref="O314:Q314"/>
    <mergeCell ref="A315:J316"/>
    <mergeCell ref="K316:O316"/>
    <mergeCell ref="A296:Q296"/>
    <mergeCell ref="A297:Q298"/>
    <mergeCell ref="E311:F311"/>
    <mergeCell ref="G311:L311"/>
    <mergeCell ref="M311:P311"/>
    <mergeCell ref="A309:D309"/>
    <mergeCell ref="E309:L309"/>
    <mergeCell ref="A300:Q301"/>
    <mergeCell ref="A302:Q302"/>
    <mergeCell ref="A303:Q304"/>
    <mergeCell ref="A308:D308"/>
    <mergeCell ref="E308:L308"/>
    <mergeCell ref="N308:Q308"/>
    <mergeCell ref="A306:M306"/>
    <mergeCell ref="N306:Q306"/>
    <mergeCell ref="A307:M307"/>
    <mergeCell ref="P307:Q307"/>
    <mergeCell ref="M309:P309"/>
    <mergeCell ref="A310:D310"/>
    <mergeCell ref="E310:L310"/>
    <mergeCell ref="M310:P310"/>
    <mergeCell ref="A311:D311"/>
    <mergeCell ref="A274:J274"/>
    <mergeCell ref="K274:O274"/>
    <mergeCell ref="A277:Q277"/>
    <mergeCell ref="A278:D278"/>
    <mergeCell ref="E278:H278"/>
    <mergeCell ref="I278:L278"/>
    <mergeCell ref="M278:Q278"/>
    <mergeCell ref="A293:Q293"/>
    <mergeCell ref="A294:Q295"/>
    <mergeCell ref="M291:Q291"/>
    <mergeCell ref="A292:L292"/>
    <mergeCell ref="M292:Q292"/>
    <mergeCell ref="A269:D269"/>
    <mergeCell ref="E269:F269"/>
    <mergeCell ref="M269:P269"/>
    <mergeCell ref="A270:H270"/>
    <mergeCell ref="I270:J270"/>
    <mergeCell ref="K270:L270"/>
    <mergeCell ref="M270:P270"/>
    <mergeCell ref="A271:J271"/>
    <mergeCell ref="K271:N272"/>
    <mergeCell ref="O271:Q271"/>
    <mergeCell ref="A272:J273"/>
    <mergeCell ref="K273:O273"/>
    <mergeCell ref="N265:Q265"/>
    <mergeCell ref="A266:D266"/>
    <mergeCell ref="E266:L266"/>
    <mergeCell ref="M266:P266"/>
    <mergeCell ref="A267:D267"/>
    <mergeCell ref="E267:L267"/>
    <mergeCell ref="M267:P267"/>
    <mergeCell ref="A268:D268"/>
    <mergeCell ref="E268:F268"/>
    <mergeCell ref="G268:L268"/>
    <mergeCell ref="M268:P268"/>
    <mergeCell ref="A265:D265"/>
    <mergeCell ref="E265:L265"/>
    <mergeCell ref="A231:J231"/>
    <mergeCell ref="K231:O231"/>
    <mergeCell ref="A239:L239"/>
    <mergeCell ref="M239:Q239"/>
    <mergeCell ref="A237:Q237"/>
    <mergeCell ref="A238:L238"/>
    <mergeCell ref="M238:Q238"/>
    <mergeCell ref="A242:Q243"/>
    <mergeCell ref="A240:L240"/>
    <mergeCell ref="M240:Q240"/>
    <mergeCell ref="A241:Q241"/>
    <mergeCell ref="A236:D236"/>
    <mergeCell ref="E236:H236"/>
    <mergeCell ref="I236:L236"/>
    <mergeCell ref="M236:Q236"/>
    <mergeCell ref="A227:H227"/>
    <mergeCell ref="I227:J227"/>
    <mergeCell ref="K227:L227"/>
    <mergeCell ref="M227:P227"/>
    <mergeCell ref="A228:J228"/>
    <mergeCell ref="K228:N229"/>
    <mergeCell ref="O228:Q228"/>
    <mergeCell ref="A229:J230"/>
    <mergeCell ref="K230:O230"/>
    <mergeCell ref="A224:D224"/>
    <mergeCell ref="E224:L224"/>
    <mergeCell ref="M224:P224"/>
    <mergeCell ref="A225:D225"/>
    <mergeCell ref="E225:F225"/>
    <mergeCell ref="G225:L225"/>
    <mergeCell ref="M225:P225"/>
    <mergeCell ref="A226:D226"/>
    <mergeCell ref="E226:F226"/>
    <mergeCell ref="M226:P226"/>
    <mergeCell ref="A210:Q210"/>
    <mergeCell ref="A211:Q212"/>
    <mergeCell ref="A213:Q213"/>
    <mergeCell ref="A214:Q215"/>
    <mergeCell ref="P221:Q221"/>
    <mergeCell ref="A222:D222"/>
    <mergeCell ref="E222:L222"/>
    <mergeCell ref="N222:Q222"/>
    <mergeCell ref="A223:D223"/>
    <mergeCell ref="E223:L223"/>
    <mergeCell ref="M223:P223"/>
    <mergeCell ref="A201:Q201"/>
    <mergeCell ref="A202:Q203"/>
    <mergeCell ref="A204:Q204"/>
    <mergeCell ref="A205:L205"/>
    <mergeCell ref="M205:Q205"/>
    <mergeCell ref="A206:L206"/>
    <mergeCell ref="M206:Q206"/>
    <mergeCell ref="A207:Q207"/>
    <mergeCell ref="A208:Q209"/>
    <mergeCell ref="A194:Q194"/>
    <mergeCell ref="A195:L195"/>
    <mergeCell ref="M195:Q195"/>
    <mergeCell ref="A196:L196"/>
    <mergeCell ref="M196:Q196"/>
    <mergeCell ref="A197:L197"/>
    <mergeCell ref="M197:Q197"/>
    <mergeCell ref="A198:Q198"/>
    <mergeCell ref="A199:Q200"/>
    <mergeCell ref="A191:Q191"/>
    <mergeCell ref="A192:D192"/>
    <mergeCell ref="E192:H192"/>
    <mergeCell ref="I192:L192"/>
    <mergeCell ref="M192:Q192"/>
    <mergeCell ref="A193:D193"/>
    <mergeCell ref="E193:H193"/>
    <mergeCell ref="I193:L193"/>
    <mergeCell ref="M193:Q193"/>
    <mergeCell ref="A185:J185"/>
    <mergeCell ref="K185:N186"/>
    <mergeCell ref="O185:Q185"/>
    <mergeCell ref="A186:J187"/>
    <mergeCell ref="K187:O187"/>
    <mergeCell ref="A188:J188"/>
    <mergeCell ref="K188:O188"/>
    <mergeCell ref="A189:J190"/>
    <mergeCell ref="K189:O189"/>
    <mergeCell ref="K190:O190"/>
    <mergeCell ref="A182:D182"/>
    <mergeCell ref="E182:F182"/>
    <mergeCell ref="G182:L182"/>
    <mergeCell ref="M182:P182"/>
    <mergeCell ref="A183:D183"/>
    <mergeCell ref="E183:F183"/>
    <mergeCell ref="M183:P183"/>
    <mergeCell ref="A184:H184"/>
    <mergeCell ref="I184:J184"/>
    <mergeCell ref="K184:L184"/>
    <mergeCell ref="M184:P184"/>
    <mergeCell ref="A179:D179"/>
    <mergeCell ref="E179:L179"/>
    <mergeCell ref="N179:Q179"/>
    <mergeCell ref="A180:D180"/>
    <mergeCell ref="E180:L180"/>
    <mergeCell ref="M180:P180"/>
    <mergeCell ref="A181:D181"/>
    <mergeCell ref="E181:L181"/>
    <mergeCell ref="M181:P181"/>
    <mergeCell ref="A167:Q167"/>
    <mergeCell ref="A168:Q169"/>
    <mergeCell ref="A170:Q170"/>
    <mergeCell ref="A171:Q172"/>
    <mergeCell ref="A173:Q173"/>
    <mergeCell ref="A174:Q175"/>
    <mergeCell ref="A177:M177"/>
    <mergeCell ref="N177:Q177"/>
    <mergeCell ref="A178:M178"/>
    <mergeCell ref="P178:Q178"/>
    <mergeCell ref="A158:Q158"/>
    <mergeCell ref="A159:Q160"/>
    <mergeCell ref="A161:Q161"/>
    <mergeCell ref="A162:L162"/>
    <mergeCell ref="M162:Q162"/>
    <mergeCell ref="A163:L163"/>
    <mergeCell ref="M163:Q163"/>
    <mergeCell ref="A164:Q164"/>
    <mergeCell ref="A165:Q166"/>
    <mergeCell ref="A151:Q151"/>
    <mergeCell ref="A152:L152"/>
    <mergeCell ref="M152:Q152"/>
    <mergeCell ref="A153:L153"/>
    <mergeCell ref="M153:Q153"/>
    <mergeCell ref="A154:L154"/>
    <mergeCell ref="M154:Q154"/>
    <mergeCell ref="A155:Q155"/>
    <mergeCell ref="A156:Q157"/>
    <mergeCell ref="A148:Q148"/>
    <mergeCell ref="A149:D149"/>
    <mergeCell ref="E149:H149"/>
    <mergeCell ref="I149:L149"/>
    <mergeCell ref="M149:Q149"/>
    <mergeCell ref="A150:D150"/>
    <mergeCell ref="E150:H150"/>
    <mergeCell ref="I150:L150"/>
    <mergeCell ref="M150:Q150"/>
    <mergeCell ref="A142:J142"/>
    <mergeCell ref="K142:N143"/>
    <mergeCell ref="O142:Q142"/>
    <mergeCell ref="A143:J144"/>
    <mergeCell ref="K144:O144"/>
    <mergeCell ref="A145:J145"/>
    <mergeCell ref="K145:O145"/>
    <mergeCell ref="A146:J147"/>
    <mergeCell ref="K146:O146"/>
    <mergeCell ref="K147:O147"/>
    <mergeCell ref="A139:D139"/>
    <mergeCell ref="E139:F139"/>
    <mergeCell ref="G139:L139"/>
    <mergeCell ref="M139:P139"/>
    <mergeCell ref="A140:D140"/>
    <mergeCell ref="E140:F140"/>
    <mergeCell ref="M140:P140"/>
    <mergeCell ref="A141:H141"/>
    <mergeCell ref="I141:J141"/>
    <mergeCell ref="K141:L141"/>
    <mergeCell ref="M141:P141"/>
    <mergeCell ref="A136:D136"/>
    <mergeCell ref="E136:L136"/>
    <mergeCell ref="N136:Q136"/>
    <mergeCell ref="A137:D137"/>
    <mergeCell ref="E137:L137"/>
    <mergeCell ref="M137:P137"/>
    <mergeCell ref="A138:D138"/>
    <mergeCell ref="E138:L138"/>
    <mergeCell ref="M138:P138"/>
    <mergeCell ref="A124:Q124"/>
    <mergeCell ref="A125:Q126"/>
    <mergeCell ref="A127:Q127"/>
    <mergeCell ref="A128:Q129"/>
    <mergeCell ref="A130:Q130"/>
    <mergeCell ref="A131:Q132"/>
    <mergeCell ref="A134:M134"/>
    <mergeCell ref="N134:Q134"/>
    <mergeCell ref="A135:M135"/>
    <mergeCell ref="P135:Q135"/>
    <mergeCell ref="A115:Q115"/>
    <mergeCell ref="A116:Q117"/>
    <mergeCell ref="A118:Q118"/>
    <mergeCell ref="A119:L119"/>
    <mergeCell ref="M119:Q119"/>
    <mergeCell ref="A120:L120"/>
    <mergeCell ref="M120:Q120"/>
    <mergeCell ref="A121:Q121"/>
    <mergeCell ref="A122:Q123"/>
    <mergeCell ref="A108:Q108"/>
    <mergeCell ref="A109:L109"/>
    <mergeCell ref="M109:Q109"/>
    <mergeCell ref="A110:L110"/>
    <mergeCell ref="M110:Q110"/>
    <mergeCell ref="A111:L111"/>
    <mergeCell ref="M111:Q111"/>
    <mergeCell ref="A112:Q112"/>
    <mergeCell ref="A113:Q114"/>
    <mergeCell ref="A105:Q105"/>
    <mergeCell ref="A106:D106"/>
    <mergeCell ref="E106:H106"/>
    <mergeCell ref="I106:L106"/>
    <mergeCell ref="M106:Q106"/>
    <mergeCell ref="A107:D107"/>
    <mergeCell ref="E107:H107"/>
    <mergeCell ref="I107:L107"/>
    <mergeCell ref="M107:Q107"/>
    <mergeCell ref="A99:J99"/>
    <mergeCell ref="K99:N100"/>
    <mergeCell ref="O99:Q99"/>
    <mergeCell ref="A100:J101"/>
    <mergeCell ref="K101:O101"/>
    <mergeCell ref="A102:J102"/>
    <mergeCell ref="K102:O102"/>
    <mergeCell ref="A103:J104"/>
    <mergeCell ref="K103:O103"/>
    <mergeCell ref="K104:O104"/>
    <mergeCell ref="A96:D96"/>
    <mergeCell ref="E96:F96"/>
    <mergeCell ref="G96:L96"/>
    <mergeCell ref="M96:P96"/>
    <mergeCell ref="A97:D97"/>
    <mergeCell ref="E97:F97"/>
    <mergeCell ref="M97:P97"/>
    <mergeCell ref="A98:H98"/>
    <mergeCell ref="I98:J98"/>
    <mergeCell ref="K98:L98"/>
    <mergeCell ref="M98:P98"/>
    <mergeCell ref="A92:M92"/>
    <mergeCell ref="P92:Q92"/>
    <mergeCell ref="A93:D93"/>
    <mergeCell ref="E93:L93"/>
    <mergeCell ref="N93:Q93"/>
    <mergeCell ref="A94:D94"/>
    <mergeCell ref="E94:L94"/>
    <mergeCell ref="M94:P94"/>
    <mergeCell ref="A95:D95"/>
    <mergeCell ref="E95:L95"/>
    <mergeCell ref="M95:P95"/>
    <mergeCell ref="A81:Q81"/>
    <mergeCell ref="A82:Q83"/>
    <mergeCell ref="A84:Q84"/>
    <mergeCell ref="A85:Q86"/>
    <mergeCell ref="A87:Q87"/>
    <mergeCell ref="A88:Q89"/>
    <mergeCell ref="P90:Q90"/>
    <mergeCell ref="A91:M91"/>
    <mergeCell ref="N91:Q91"/>
    <mergeCell ref="A72:Q72"/>
    <mergeCell ref="A73:Q74"/>
    <mergeCell ref="A75:Q75"/>
    <mergeCell ref="A76:L76"/>
    <mergeCell ref="M76:Q76"/>
    <mergeCell ref="A77:L77"/>
    <mergeCell ref="M77:Q77"/>
    <mergeCell ref="A78:Q78"/>
    <mergeCell ref="A79:Q80"/>
    <mergeCell ref="A65:Q65"/>
    <mergeCell ref="A66:L66"/>
    <mergeCell ref="M66:Q66"/>
    <mergeCell ref="A67:L67"/>
    <mergeCell ref="M67:Q67"/>
    <mergeCell ref="A68:L68"/>
    <mergeCell ref="M68:Q68"/>
    <mergeCell ref="A69:Q69"/>
    <mergeCell ref="A70:Q71"/>
    <mergeCell ref="A607:Q607"/>
    <mergeCell ref="A608:Q616"/>
    <mergeCell ref="A49:M49"/>
    <mergeCell ref="P49:Q49"/>
    <mergeCell ref="A50:D50"/>
    <mergeCell ref="E50:L50"/>
    <mergeCell ref="N50:Q50"/>
    <mergeCell ref="A51:D51"/>
    <mergeCell ref="A52:D52"/>
    <mergeCell ref="E52:L52"/>
    <mergeCell ref="A55:H55"/>
    <mergeCell ref="I55:J55"/>
    <mergeCell ref="K55:L55"/>
    <mergeCell ref="M55:P55"/>
    <mergeCell ref="E53:F53"/>
    <mergeCell ref="G53:L53"/>
    <mergeCell ref="M53:P53"/>
    <mergeCell ref="A54:D54"/>
    <mergeCell ref="A56:J56"/>
    <mergeCell ref="K56:N57"/>
    <mergeCell ref="O56:Q56"/>
    <mergeCell ref="A57:J58"/>
    <mergeCell ref="K58:O58"/>
    <mergeCell ref="A59:J59"/>
    <mergeCell ref="A596:Q596"/>
    <mergeCell ref="A597:Q605"/>
    <mergeCell ref="A561:E561"/>
    <mergeCell ref="G561:M561"/>
    <mergeCell ref="A563:J563"/>
    <mergeCell ref="K563:Q563"/>
    <mergeCell ref="A564:Q572"/>
    <mergeCell ref="A574:Q574"/>
    <mergeCell ref="M52:P52"/>
    <mergeCell ref="A53:D53"/>
    <mergeCell ref="A575:Q583"/>
    <mergeCell ref="P584:Q584"/>
    <mergeCell ref="A585:Q585"/>
    <mergeCell ref="A586:Q594"/>
    <mergeCell ref="A559:C559"/>
    <mergeCell ref="D559:E559"/>
    <mergeCell ref="F559:J559"/>
    <mergeCell ref="K559:Q559"/>
    <mergeCell ref="E54:F54"/>
    <mergeCell ref="M54:P54"/>
    <mergeCell ref="K59:O59"/>
    <mergeCell ref="A60:J61"/>
    <mergeCell ref="K60:O60"/>
    <mergeCell ref="K61:O61"/>
    <mergeCell ref="A532:Q540"/>
    <mergeCell ref="J557:P557"/>
    <mergeCell ref="A542:Q542"/>
    <mergeCell ref="A543:Q551"/>
    <mergeCell ref="P552:Q552"/>
    <mergeCell ref="A553:M553"/>
    <mergeCell ref="N553:Q553"/>
    <mergeCell ref="A554:I554"/>
    <mergeCell ref="A560:C560"/>
    <mergeCell ref="D560:E560"/>
    <mergeCell ref="F560:L560"/>
    <mergeCell ref="A555:C555"/>
    <mergeCell ref="D555:I555"/>
    <mergeCell ref="A556:C556"/>
    <mergeCell ref="D556:I556"/>
    <mergeCell ref="J556:P556"/>
    <mergeCell ref="A557:C557"/>
    <mergeCell ref="D557:I557"/>
    <mergeCell ref="A498:J498"/>
    <mergeCell ref="K498:Q498"/>
    <mergeCell ref="A499:Q507"/>
    <mergeCell ref="A509:Q509"/>
    <mergeCell ref="A510:Q518"/>
    <mergeCell ref="P519:Q519"/>
    <mergeCell ref="A520:Q520"/>
    <mergeCell ref="A521:Q529"/>
    <mergeCell ref="A531:Q531"/>
    <mergeCell ref="A494:C494"/>
    <mergeCell ref="D494:E494"/>
    <mergeCell ref="F494:J494"/>
    <mergeCell ref="K494:Q494"/>
    <mergeCell ref="A495:C495"/>
    <mergeCell ref="D495:E495"/>
    <mergeCell ref="F495:L495"/>
    <mergeCell ref="A496:E496"/>
    <mergeCell ref="G496:M496"/>
    <mergeCell ref="A489:I489"/>
    <mergeCell ref="A490:C490"/>
    <mergeCell ref="D490:I490"/>
    <mergeCell ref="A491:C491"/>
    <mergeCell ref="D491:I491"/>
    <mergeCell ref="J491:P491"/>
    <mergeCell ref="A492:C492"/>
    <mergeCell ref="D492:I492"/>
    <mergeCell ref="J492:P492"/>
    <mergeCell ref="A455:Q455"/>
    <mergeCell ref="A456:Q464"/>
    <mergeCell ref="A466:Q466"/>
    <mergeCell ref="A467:Q475"/>
    <mergeCell ref="A477:Q477"/>
    <mergeCell ref="A478:Q486"/>
    <mergeCell ref="P487:Q487"/>
    <mergeCell ref="A488:M488"/>
    <mergeCell ref="N488:Q488"/>
    <mergeCell ref="A444:Q444"/>
    <mergeCell ref="A445:Q453"/>
    <mergeCell ref="P454:Q454"/>
    <mergeCell ref="A378:L378"/>
    <mergeCell ref="M378:Q378"/>
    <mergeCell ref="A379:Q379"/>
    <mergeCell ref="A380:Q381"/>
    <mergeCell ref="A382:Q382"/>
    <mergeCell ref="A383:Q384"/>
    <mergeCell ref="A385:Q385"/>
    <mergeCell ref="A386:Q387"/>
    <mergeCell ref="A388:Q388"/>
    <mergeCell ref="A389:Q390"/>
    <mergeCell ref="A392:M392"/>
    <mergeCell ref="N392:Q392"/>
    <mergeCell ref="A393:M393"/>
    <mergeCell ref="P393:Q393"/>
    <mergeCell ref="A394:D394"/>
    <mergeCell ref="E394:L394"/>
    <mergeCell ref="N394:Q394"/>
    <mergeCell ref="A395:D395"/>
    <mergeCell ref="E395:L395"/>
    <mergeCell ref="M395:P395"/>
    <mergeCell ref="A396:D396"/>
    <mergeCell ref="A431:Q431"/>
    <mergeCell ref="A432:Q433"/>
    <mergeCell ref="A403:J403"/>
    <mergeCell ref="K403:O403"/>
    <mergeCell ref="A404:J405"/>
    <mergeCell ref="A370:Q370"/>
    <mergeCell ref="A371:Q372"/>
    <mergeCell ref="A373:Q373"/>
    <mergeCell ref="A434:Q442"/>
    <mergeCell ref="E396:L396"/>
    <mergeCell ref="M396:P396"/>
    <mergeCell ref="A397:D397"/>
    <mergeCell ref="E397:F397"/>
    <mergeCell ref="G397:L397"/>
    <mergeCell ref="M397:P397"/>
    <mergeCell ref="A398:D398"/>
    <mergeCell ref="E398:F398"/>
    <mergeCell ref="M398:P398"/>
    <mergeCell ref="A399:H399"/>
    <mergeCell ref="I399:J399"/>
    <mergeCell ref="K399:L399"/>
    <mergeCell ref="M399:P399"/>
    <mergeCell ref="A400:J400"/>
    <mergeCell ref="K400:N401"/>
    <mergeCell ref="A312:D312"/>
    <mergeCell ref="E312:F312"/>
    <mergeCell ref="M312:P312"/>
    <mergeCell ref="A299:Q299"/>
    <mergeCell ref="A275:J276"/>
    <mergeCell ref="K275:O275"/>
    <mergeCell ref="K276:O276"/>
    <mergeCell ref="A279:D279"/>
    <mergeCell ref="E279:H279"/>
    <mergeCell ref="I279:L279"/>
    <mergeCell ref="M279:Q279"/>
    <mergeCell ref="A280:Q280"/>
    <mergeCell ref="A281:L281"/>
    <mergeCell ref="M281:Q281"/>
    <mergeCell ref="A282:L282"/>
    <mergeCell ref="M282:Q282"/>
    <mergeCell ref="A283:L283"/>
    <mergeCell ref="M283:Q283"/>
    <mergeCell ref="A284:Q284"/>
    <mergeCell ref="A285:Q286"/>
    <mergeCell ref="A287:Q287"/>
    <mergeCell ref="A288:Q289"/>
    <mergeCell ref="A290:Q290"/>
    <mergeCell ref="A291:L291"/>
    <mergeCell ref="M248:Q248"/>
    <mergeCell ref="A249:L249"/>
    <mergeCell ref="M249:Q249"/>
    <mergeCell ref="A250:Q250"/>
    <mergeCell ref="A251:Q252"/>
    <mergeCell ref="A244:Q244"/>
    <mergeCell ref="A245:Q246"/>
    <mergeCell ref="A247:Q247"/>
    <mergeCell ref="A248:L248"/>
    <mergeCell ref="A253:Q253"/>
    <mergeCell ref="A254:Q255"/>
    <mergeCell ref="A256:Q256"/>
    <mergeCell ref="A257:Q258"/>
    <mergeCell ref="A259:Q259"/>
    <mergeCell ref="A260:Q261"/>
    <mergeCell ref="A263:M263"/>
    <mergeCell ref="N263:Q263"/>
    <mergeCell ref="A264:M264"/>
    <mergeCell ref="P264:Q264"/>
    <mergeCell ref="E51:L51"/>
    <mergeCell ref="M51:P51"/>
    <mergeCell ref="A232:J233"/>
    <mergeCell ref="K232:O232"/>
    <mergeCell ref="K233:O233"/>
    <mergeCell ref="I235:L235"/>
    <mergeCell ref="M235:Q235"/>
    <mergeCell ref="A216:Q216"/>
    <mergeCell ref="A217:Q218"/>
    <mergeCell ref="A220:M220"/>
    <mergeCell ref="N220:Q220"/>
    <mergeCell ref="A221:M221"/>
    <mergeCell ref="A234:Q234"/>
    <mergeCell ref="A235:D235"/>
    <mergeCell ref="E235:H235"/>
    <mergeCell ref="A62:Q62"/>
    <mergeCell ref="A63:D63"/>
    <mergeCell ref="E63:H63"/>
    <mergeCell ref="I63:L63"/>
    <mergeCell ref="M63:Q63"/>
    <mergeCell ref="A64:D64"/>
    <mergeCell ref="E64:H64"/>
    <mergeCell ref="I64:L64"/>
    <mergeCell ref="M64:Q64"/>
    <mergeCell ref="A38:Q38"/>
    <mergeCell ref="A39:Q40"/>
    <mergeCell ref="A41:Q41"/>
    <mergeCell ref="A42:Q43"/>
    <mergeCell ref="A44:Q44"/>
    <mergeCell ref="A45:Q46"/>
    <mergeCell ref="P47:Q47"/>
    <mergeCell ref="A48:M48"/>
    <mergeCell ref="N48:Q48"/>
    <mergeCell ref="A29:Q29"/>
    <mergeCell ref="A30:Q31"/>
    <mergeCell ref="A32:Q32"/>
    <mergeCell ref="A33:L33"/>
    <mergeCell ref="M33:Q33"/>
    <mergeCell ref="A34:L34"/>
    <mergeCell ref="M34:Q34"/>
    <mergeCell ref="A35:Q35"/>
    <mergeCell ref="A36:Q37"/>
    <mergeCell ref="A22:Q22"/>
    <mergeCell ref="A23:L23"/>
    <mergeCell ref="M23:Q23"/>
    <mergeCell ref="A24:L24"/>
    <mergeCell ref="M24:Q24"/>
    <mergeCell ref="A25:L25"/>
    <mergeCell ref="M25:Q25"/>
    <mergeCell ref="A26:Q26"/>
    <mergeCell ref="A27:Q28"/>
    <mergeCell ref="A19:Q19"/>
    <mergeCell ref="A20:D20"/>
    <mergeCell ref="E20:H20"/>
    <mergeCell ref="I20:L20"/>
    <mergeCell ref="M20:Q20"/>
    <mergeCell ref="A21:D21"/>
    <mergeCell ref="E21:H21"/>
    <mergeCell ref="I21:L21"/>
    <mergeCell ref="M21:Q21"/>
    <mergeCell ref="A13:J13"/>
    <mergeCell ref="K13:N14"/>
    <mergeCell ref="O13:Q13"/>
    <mergeCell ref="A14:J15"/>
    <mergeCell ref="K15:O15"/>
    <mergeCell ref="A16:J16"/>
    <mergeCell ref="K16:O16"/>
    <mergeCell ref="A17:J18"/>
    <mergeCell ref="K17:O17"/>
    <mergeCell ref="K18:O18"/>
    <mergeCell ref="A10:D10"/>
    <mergeCell ref="E10:F10"/>
    <mergeCell ref="G10:L10"/>
    <mergeCell ref="M10:P10"/>
    <mergeCell ref="A11:D11"/>
    <mergeCell ref="E11:F11"/>
    <mergeCell ref="M11:P11"/>
    <mergeCell ref="A12:H12"/>
    <mergeCell ref="I12:J12"/>
    <mergeCell ref="K12:L12"/>
    <mergeCell ref="M12:P12"/>
    <mergeCell ref="A7:D7"/>
    <mergeCell ref="E7:L7"/>
    <mergeCell ref="N7:Q7"/>
    <mergeCell ref="A8:D8"/>
    <mergeCell ref="E8:L8"/>
    <mergeCell ref="M8:P8"/>
    <mergeCell ref="A9:D9"/>
    <mergeCell ref="E9:L9"/>
    <mergeCell ref="M9:P9"/>
    <mergeCell ref="P1:Q1"/>
    <mergeCell ref="A2:H2"/>
    <mergeCell ref="I2:M2"/>
    <mergeCell ref="N2:Q2"/>
    <mergeCell ref="A3:Q4"/>
    <mergeCell ref="A5:M5"/>
    <mergeCell ref="N5:Q5"/>
    <mergeCell ref="A6:M6"/>
    <mergeCell ref="P6:Q6"/>
  </mergeCells>
  <conditionalFormatting sqref="K1">
    <cfRule type="cellIs" dxfId="77" priority="379" stopIfTrue="1" operator="notEqual">
      <formula>Code_7595</formula>
    </cfRule>
  </conditionalFormatting>
  <conditionalFormatting sqref="P1:Q1">
    <cfRule type="cellIs" dxfId="76" priority="6" stopIfTrue="1" operator="notEqual">
      <formula>Code_7596</formula>
    </cfRule>
  </conditionalFormatting>
  <dataValidations disablePrompts="1" count="9">
    <dataValidation type="list" allowBlank="1" showInputMessage="1" showErrorMessage="1" sqref="A21:D21 A322:D322 A365:D365 A64:D64 A107:D107 A150:D150 A193:D193 A236:D236 A279:D279 A408:D408" xr:uid="{00000000-0002-0000-0300-000000000000}">
      <formula1>ValidProjType</formula1>
    </dataValidation>
    <dataValidation type="list" allowBlank="1" showInputMessage="1" showErrorMessage="1" sqref="E21:H21 E322:H322 E365:H365 E64:H64 E107:H107 E150:H150 E193:H193 E236:H236 E279:H279 E408:H408" xr:uid="{00000000-0002-0000-0300-000001000000}">
      <formula1>ValidSubtype1</formula1>
    </dataValidation>
    <dataValidation type="list" allowBlank="1" showInputMessage="1" showErrorMessage="1" sqref="I21:L21 I322:L322 I365:L365 I64:L64 I107:L107 I150:L150 I193:L193 I236:L236 I279:L279 I408:L408" xr:uid="{00000000-0002-0000-0300-000002000000}">
      <formula1>ValidSubtype2</formula1>
    </dataValidation>
    <dataValidation type="list" allowBlank="1" showInputMessage="1" showErrorMessage="1" sqref="M21:Q21 M322:Q322 M365:Q365 M64:Q64 M107:Q107 M150:Q150 M193:Q193 M236:Q236 M279:Q279 M408:Q408" xr:uid="{00000000-0002-0000-0300-000003000000}">
      <formula1>ValidSubtype3</formula1>
    </dataValidation>
    <dataValidation type="list" allowBlank="1" showInputMessage="1" showErrorMessage="1" sqref="M23:Q23 M324:Q324 M367:Q367 M66:Q66 M109:Q109 M152:Q152 M195:Q195 M238:Q238 M281:Q281 M410:Q410" xr:uid="{00000000-0002-0000-0300-000004000000}">
      <formula1>ValidRemote</formula1>
    </dataValidation>
    <dataValidation type="list" allowBlank="1" showInputMessage="1" showErrorMessage="1" sqref="M24:Q24 M325:Q325 M368:Q368 M67:Q67 M110:Q110 M153:Q153 M196:Q196 M239:Q239 M282:Q282 M411:Q411" xr:uid="{00000000-0002-0000-0300-000005000000}">
      <formula1>ValidCapacity</formula1>
    </dataValidation>
    <dataValidation type="list" allowBlank="1" showInputMessage="1" showErrorMessage="1" sqref="M25:Q25 M326:Q326 M369:Q369 M68:Q68 M111:Q111 M154:Q154 M197:Q197 M240:Q240 M283:Q283 M412:Q412" xr:uid="{00000000-0002-0000-0300-000006000000}">
      <formula1>ValidPriorCap</formula1>
    </dataValidation>
    <dataValidation type="list" allowBlank="1" showInputMessage="1" showErrorMessage="1" sqref="M33:Q33 M334:Q334 M377:Q377 M76:Q76 M119:Q119 M162:Q162 M205:Q205 M248:Q248 M291:Q291 M420:Q420" xr:uid="{00000000-0002-0000-0300-000007000000}">
      <formula1>ValidImpact</formula1>
    </dataValidation>
    <dataValidation type="list" allowBlank="1" showInputMessage="1" showErrorMessage="1" sqref="M34:Q34 M335:Q335 M378:Q378 M77:Q77 M120:Q120 M163:Q163 M206:Q206 M249:Q249 M292:Q292 M421:Q421" xr:uid="{00000000-0002-0000-0300-000008000000}">
      <formula1>ValidEvidence</formula1>
    </dataValidation>
  </dataValidations>
  <hyperlinks>
    <hyperlink ref="A6:I6" location="cap_exp_contact" display="cap_exp_contact" xr:uid="{00000000-0004-0000-0300-000000000000}"/>
    <hyperlink ref="G10:L10" location="Definitions!A66" display="Definition of Spending Commitment Date" xr:uid="{00000000-0004-0000-0300-000001000000}"/>
    <hyperlink ref="O13" location="def_exceptions" display="Definition" xr:uid="{00000000-0004-0000-0300-000002000000}"/>
    <hyperlink ref="O13:Q13" location="Definitions!A77" display="Exceptions Definitions" xr:uid="{00000000-0004-0000-0300-000003000000}"/>
    <hyperlink ref="I2:M2" location="Definitions!A77" display="Retrospective Review Reporting Exceptions" xr:uid="{00000000-0004-0000-0300-000004000000}"/>
    <hyperlink ref="A6:M6" location="Cap_Expend_Name" display="Cap_Expend_Name" xr:uid="{00000000-0004-0000-0300-000005000000}"/>
    <hyperlink ref="A49:I49" location="cap_exp_contact" display="cap_exp_contact" xr:uid="{00000000-0004-0000-0300-000006000000}"/>
    <hyperlink ref="G53:L53" location="Definitions!A66" display="Definition of Spending Commitment Date" xr:uid="{00000000-0004-0000-0300-000007000000}"/>
    <hyperlink ref="O56" location="def_exceptions" display="Definition" xr:uid="{00000000-0004-0000-0300-000008000000}"/>
    <hyperlink ref="O56:Q56" location="Definitions!A74" display="Exceptions Definitions" xr:uid="{00000000-0004-0000-0300-000009000000}"/>
    <hyperlink ref="A49:M49" location="Cap_Expend_Name" display="Cap_Expend_Name" xr:uid="{00000000-0004-0000-0300-00000A000000}"/>
    <hyperlink ref="A92:I92" location="cap_exp_contact" display="cap_exp_contact" xr:uid="{00000000-0004-0000-0300-00000B000000}"/>
    <hyperlink ref="G96:L96" location="Definitions!A66" display="Definition of Spending Commitment Date" xr:uid="{00000000-0004-0000-0300-00000C000000}"/>
    <hyperlink ref="O99" location="def_exceptions" display="Definition" xr:uid="{00000000-0004-0000-0300-00000D000000}"/>
    <hyperlink ref="O99:Q99" location="Definitions!A74" display="Exceptions Definitions" xr:uid="{00000000-0004-0000-0300-00000E000000}"/>
    <hyperlink ref="A92:M92" location="Cap_Expend_Name" display="Cap_Expend_Name" xr:uid="{00000000-0004-0000-0300-00000F000000}"/>
    <hyperlink ref="A135:I135" location="cap_exp_contact" display="cap_exp_contact" xr:uid="{00000000-0004-0000-0300-000010000000}"/>
    <hyperlink ref="G139:L139" location="Definitions!A66" display="Definition of Spending Commitment Date" xr:uid="{00000000-0004-0000-0300-000011000000}"/>
    <hyperlink ref="O142" location="def_exceptions" display="Definition" xr:uid="{00000000-0004-0000-0300-000012000000}"/>
    <hyperlink ref="O142:Q142" location="Definitions!A74" display="Exceptions Definitions" xr:uid="{00000000-0004-0000-0300-000013000000}"/>
    <hyperlink ref="A135:M135" location="Cap_Expend_Name" display="Cap_Expend_Name" xr:uid="{00000000-0004-0000-0300-000014000000}"/>
    <hyperlink ref="A178:I178" location="cap_exp_contact" display="cap_exp_contact" xr:uid="{00000000-0004-0000-0300-000015000000}"/>
    <hyperlink ref="G182:L182" location="Definitions!A66" display="Definition of Spending Commitment Date" xr:uid="{00000000-0004-0000-0300-000016000000}"/>
    <hyperlink ref="O185" location="def_exceptions" display="Definition" xr:uid="{00000000-0004-0000-0300-000017000000}"/>
    <hyperlink ref="O185:Q185" location="Definitions!A74" display="Exceptions Definitions" xr:uid="{00000000-0004-0000-0300-000018000000}"/>
    <hyperlink ref="A178:M178" location="Cap_Expend_Name" display="Cap_Expend_Name" xr:uid="{00000000-0004-0000-0300-000019000000}"/>
    <hyperlink ref="A221:I221" location="cap_exp_contact" display="cap_exp_contact" xr:uid="{00000000-0004-0000-0300-00001A000000}"/>
    <hyperlink ref="G225:L225" location="Definitions!A66" display="Definition of Spending Commitment Date" xr:uid="{00000000-0004-0000-0300-00001B000000}"/>
    <hyperlink ref="O228" location="def_exceptions" display="Definition" xr:uid="{00000000-0004-0000-0300-00001C000000}"/>
    <hyperlink ref="O228:Q228" location="Definitions!A74" display="Exceptions Definitions" xr:uid="{00000000-0004-0000-0300-00001D000000}"/>
    <hyperlink ref="A221:M221" location="Cap_Expend_Name" display="Cap_Expend_Name" xr:uid="{00000000-0004-0000-0300-00001E000000}"/>
    <hyperlink ref="A264:I264" location="cap_exp_contact" display="cap_exp_contact" xr:uid="{00000000-0004-0000-0300-00001F000000}"/>
    <hyperlink ref="G268:L268" location="Definitions!A66" display="Definition of Spending Commitment Date" xr:uid="{00000000-0004-0000-0300-000020000000}"/>
    <hyperlink ref="O271" location="def_exceptions" display="Definition" xr:uid="{00000000-0004-0000-0300-000021000000}"/>
    <hyperlink ref="O271:Q271" location="Definitions!A74" display="Exceptions Definitions" xr:uid="{00000000-0004-0000-0300-000022000000}"/>
    <hyperlink ref="A264:M264" location="Cap_Expend_Name" display="Cap_Expend_Name" xr:uid="{00000000-0004-0000-0300-000023000000}"/>
    <hyperlink ref="A307:I307" location="cap_exp_contact" display="cap_exp_contact" xr:uid="{00000000-0004-0000-0300-000024000000}"/>
    <hyperlink ref="G311:L311" location="Definitions!A66" display="Definition of Spending Commitment Date" xr:uid="{00000000-0004-0000-0300-000025000000}"/>
    <hyperlink ref="O314" location="def_exceptions" display="Definition" xr:uid="{00000000-0004-0000-0300-000026000000}"/>
    <hyperlink ref="O314:Q314" location="Definitions!A74" display="Exceptions Definitions" xr:uid="{00000000-0004-0000-0300-000027000000}"/>
    <hyperlink ref="A307:M307" location="Cap_Expend_Name" display="Cap_Expend_Name" xr:uid="{00000000-0004-0000-0300-000028000000}"/>
    <hyperlink ref="A350:I350" location="cap_exp_contact" display="cap_exp_contact" xr:uid="{00000000-0004-0000-0300-000029000000}"/>
    <hyperlink ref="G354:L354" location="Definitions!A66" display="Definition of Spending Commitment Date" xr:uid="{00000000-0004-0000-0300-00002A000000}"/>
    <hyperlink ref="O357" location="def_exceptions" display="Definition" xr:uid="{00000000-0004-0000-0300-00002B000000}"/>
    <hyperlink ref="O357:Q357" location="Definitions!A74" display="Exceptions Definitions" xr:uid="{00000000-0004-0000-0300-00002C000000}"/>
    <hyperlink ref="A350:M350" location="Cap_Expend_Name" display="Cap_Expend_Name" xr:uid="{00000000-0004-0000-0300-00002D000000}"/>
    <hyperlink ref="A393:I393" location="cap_exp_contact" display="cap_exp_contact" xr:uid="{00000000-0004-0000-0300-00002E000000}"/>
    <hyperlink ref="G397:L397" location="Definitions!A66" display="Definition of Spending Commitment Date" xr:uid="{00000000-0004-0000-0300-00002F000000}"/>
    <hyperlink ref="O400" location="def_exceptions" display="Definition" xr:uid="{00000000-0004-0000-0300-000030000000}"/>
    <hyperlink ref="O400:Q400" location="Definitions!A74" display="Exceptions Definitions" xr:uid="{00000000-0004-0000-0300-000031000000}"/>
    <hyperlink ref="R1:R4" location="'Prior Cap Exp Report'!A1" display="Please check here to ensure this project has not be reported in a previous year." xr:uid="{00000000-0004-0000-0300-000032000000}"/>
    <hyperlink ref="A393:M393" location="Cap_Expend_Name" display="Cap_Expend_Name" xr:uid="{00000000-0004-0000-0300-000033000000}"/>
  </hyperlinks>
  <printOptions horizontalCentered="1"/>
  <pageMargins left="0.75" right="0.75" top="1" bottom="1" header="0.5" footer="0.5"/>
  <pageSetup scale="55" orientation="portrait" r:id="rId1"/>
  <headerFooter alignWithMargins="0">
    <oddFooter xml:space="preserve">&amp;LMDH
www.health.state.mn.us/data/economics/hccis/index.html
Phone: 651-201-3572 
&amp;CPage &amp;P
2021 Hospital Annual Report
Health Care Cost  Information System (HCCIS)&amp;RMHA
Jsanislo@mnhospitals.org
Phone: 651-659-1440 
Fax: 651-659-1477
</oddFooter>
  </headerFooter>
  <rowBreaks count="9" manualBreakCount="9">
    <brk id="46" max="17" man="1"/>
    <brk id="89" max="17" man="1"/>
    <brk id="132" max="17" man="1"/>
    <brk id="175" max="17" man="1"/>
    <brk id="218" max="17" man="1"/>
    <brk id="261" max="17" man="1"/>
    <brk id="304" max="17" man="1"/>
    <brk id="347" max="17" man="1"/>
    <brk id="390" max="17" man="1"/>
  </rowBreaks>
  <extLst>
    <ext xmlns:x14="http://schemas.microsoft.com/office/spreadsheetml/2009/9/main" uri="{78C0D931-6437-407d-A8EE-F0AAD7539E65}">
      <x14:conditionalFormattings>
        <x14:conditionalFormatting xmlns:xm="http://schemas.microsoft.com/office/excel/2006/main">
          <x14:cfRule type="expression" priority="5" id="{761398EE-DC27-42D6-90A7-AAD1AE06DCB0}">
            <xm:f>IF(AND('2025 HAR'!$L$752="",'2025 HAR'!$M$752="X"),TRUE,FALSE)</xm:f>
            <x14:dxf>
              <fill>
                <patternFill>
                  <bgColor rgb="FFC0C0C0"/>
                </patternFill>
              </fill>
            </x14:dxf>
          </x14:cfRule>
          <xm:sqref>E7:L9 E10:F11 I12 A14 P15:Q18 A17 A21:Q21 M23:Q25 A27 A30 M33:Q34 A36 A39 A42 A45 E50:L52 E53:F54 I55 A57 P58:Q61 A60 A64:Q64 M66:Q68 A70 A73 M76:Q77 A79 A82 A85 A88 E96:F97 I98 A100 P101:Q104 A103 A107:Q107 M109:Q111 A113 A116 M119:Q120 A122 A125 A128 A131 E136:L138 E139:F140 I141 A143 P144:Q147 A146 A150:Q150 M152:Q154 A156 A159 M162:Q163 A165 A168 A171 A174 E182:F183 I184 A186 P187:Q190 A189 A193:Q193 M195:Q197 A199 A202 M205:Q206 A208 A211 A214 A217 E222:L224 E225:F226 I227 A229 P230:Q233 A232 A236:Q236 M238:Q240 A242 A245 M248:Q249 A251 A254 A257 A260 E268:F269 I270 A272 P273:Q276 A275 A279:Q279 M281:Q283 A285 A288 M291:Q292 A294 A297 A300 A303 E308:L310 E311:F312 I313 A315 P316:Q319 A318 A322:Q322 M324:Q326 A328 A331 M334:Q335 A337 A340 A343 A346 E354:F355 I356 A358 P359:Q362 A361 A365:Q365 M367:Q369 A371 A374 M377:Q378 A380 A383 A386 A389 E394:L396 E397:F398 I399 A401 P402:Q405 A404 A408:Q408 M410:Q412 A414 A417 M420:Q421 A423 A426 A429 A432</xm:sqref>
        </x14:conditionalFormatting>
        <x14:conditionalFormatting xmlns:xm="http://schemas.microsoft.com/office/excel/2006/main">
          <x14:cfRule type="expression" priority="4" id="{477CEAA9-9A13-4124-AA43-1105DD23566D}">
            <xm:f>IF(AND('2025 HAR'!$L$752="",'2025 HAR'!$M$752="X"),TRUE,FALSE)</xm:f>
            <x14:dxf>
              <fill>
                <patternFill>
                  <bgColor rgb="FFC0C0C0"/>
                </patternFill>
              </fill>
            </x14:dxf>
          </x14:cfRule>
          <xm:sqref>E93:L95</xm:sqref>
        </x14:conditionalFormatting>
        <x14:conditionalFormatting xmlns:xm="http://schemas.microsoft.com/office/excel/2006/main">
          <x14:cfRule type="expression" priority="3" id="{80754486-762A-4495-9409-C380C18B2EA8}">
            <xm:f>IF(AND('2025 HAR'!$L$752="",'2025 HAR'!$M$752="X"),TRUE,FALSE)</xm:f>
            <x14:dxf>
              <fill>
                <patternFill>
                  <bgColor rgb="FFC0C0C0"/>
                </patternFill>
              </fill>
            </x14:dxf>
          </x14:cfRule>
          <xm:sqref>E179:L181</xm:sqref>
        </x14:conditionalFormatting>
        <x14:conditionalFormatting xmlns:xm="http://schemas.microsoft.com/office/excel/2006/main">
          <x14:cfRule type="expression" priority="2" id="{C9342169-C8B2-4911-96D3-1FB14B40D83D}">
            <xm:f>IF(AND('2025 HAR'!$L$752="",'2025 HAR'!$M$752="X"),TRUE,FALSE)</xm:f>
            <x14:dxf>
              <fill>
                <patternFill>
                  <bgColor rgb="FFC0C0C0"/>
                </patternFill>
              </fill>
            </x14:dxf>
          </x14:cfRule>
          <xm:sqref>E265:L267</xm:sqref>
        </x14:conditionalFormatting>
        <x14:conditionalFormatting xmlns:xm="http://schemas.microsoft.com/office/excel/2006/main">
          <x14:cfRule type="expression" priority="1" id="{BEB88833-4FE7-4D62-BECB-3486D397DFE7}">
            <xm:f>IF(AND('2025 HAR'!$L$752="",'2025 HAR'!$M$752="X"),TRUE,FALSE)</xm:f>
            <x14:dxf>
              <fill>
                <patternFill>
                  <bgColor rgb="FFC0C0C0"/>
                </patternFill>
              </fill>
            </x14:dxf>
          </x14:cfRule>
          <xm:sqref>E351:L353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AA1546"/>
  <sheetViews>
    <sheetView zoomScaleNormal="100" zoomScaleSheetLayoutView="100" workbookViewId="0">
      <selection activeCell="M6" sqref="M6"/>
    </sheetView>
  </sheetViews>
  <sheetFormatPr defaultColWidth="9.140625" defaultRowHeight="12.75" x14ac:dyDescent="0.2"/>
  <cols>
    <col min="1" max="2" width="9.140625" style="1"/>
    <col min="3" max="3" width="34.42578125" style="1" customWidth="1"/>
    <col min="4" max="4" width="24.28515625" style="1" customWidth="1"/>
    <col min="5" max="5" width="12.42578125" style="1" bestFit="1" customWidth="1"/>
    <col min="6" max="7" width="14.85546875" style="1" customWidth="1"/>
    <col min="8" max="8" width="5.7109375" style="1" bestFit="1" customWidth="1"/>
    <col min="9" max="9" width="10.5703125" style="1" bestFit="1" customWidth="1"/>
    <col min="10" max="11" width="11.7109375" style="1" customWidth="1"/>
    <col min="12" max="12" width="11" style="1" bestFit="1" customWidth="1"/>
    <col min="13" max="13" width="11.7109375" style="1" customWidth="1"/>
    <col min="14" max="14" width="17.5703125" style="1" customWidth="1"/>
    <col min="15" max="16384" width="9.140625" style="1"/>
  </cols>
  <sheetData>
    <row r="1" spans="1:27" ht="22.5" customHeight="1" x14ac:dyDescent="0.2">
      <c r="A1" s="1313" t="str">
        <f>'2025 HAR'!$A$33</f>
        <v xml:space="preserve"> </v>
      </c>
      <c r="B1" s="1126"/>
      <c r="C1" s="1126"/>
      <c r="D1" s="1126"/>
      <c r="E1" s="1126"/>
      <c r="F1" s="1126"/>
      <c r="G1" s="1126"/>
      <c r="H1" s="1126"/>
      <c r="I1" s="1126"/>
      <c r="J1" s="222"/>
      <c r="K1" s="222"/>
      <c r="L1" s="222"/>
      <c r="M1" s="222"/>
    </row>
    <row r="2" spans="1:27" ht="106.5" customHeight="1" x14ac:dyDescent="0.2">
      <c r="A2" s="1318" t="s">
        <v>1084</v>
      </c>
      <c r="B2" s="1318"/>
      <c r="C2" s="1318"/>
      <c r="D2" s="1318"/>
      <c r="E2" s="1318"/>
      <c r="F2" s="1318"/>
      <c r="G2" s="1318"/>
      <c r="H2" s="1318"/>
      <c r="I2" s="1318"/>
      <c r="J2" s="1318"/>
      <c r="K2" s="1318"/>
      <c r="L2" s="1318"/>
      <c r="M2" s="1318"/>
      <c r="N2" s="1318"/>
    </row>
    <row r="3" spans="1:27" ht="25.5" customHeight="1" x14ac:dyDescent="0.2">
      <c r="A3" s="1316" t="s">
        <v>1411</v>
      </c>
      <c r="B3" s="1317"/>
      <c r="C3" s="1317"/>
      <c r="D3" s="1317"/>
      <c r="E3" s="1317"/>
      <c r="F3" s="1317"/>
      <c r="G3" s="1317"/>
      <c r="H3" s="1317"/>
      <c r="I3" s="1317"/>
      <c r="J3" s="1317"/>
      <c r="K3" s="1317"/>
      <c r="L3" s="1317"/>
      <c r="M3" s="1317"/>
      <c r="N3" s="1317"/>
    </row>
    <row r="4" spans="1:27" ht="100.5" customHeight="1" x14ac:dyDescent="0.2">
      <c r="A4" s="1322" t="s">
        <v>1247</v>
      </c>
      <c r="B4" s="1323"/>
      <c r="C4" s="1314" t="s">
        <v>1248</v>
      </c>
      <c r="D4" s="1314" t="s">
        <v>1249</v>
      </c>
      <c r="E4" s="1314" t="s">
        <v>1250</v>
      </c>
      <c r="F4" s="1314" t="s">
        <v>83</v>
      </c>
      <c r="G4" s="1314" t="s">
        <v>86</v>
      </c>
      <c r="H4" s="1314" t="s">
        <v>537</v>
      </c>
      <c r="I4" s="1314" t="s">
        <v>538</v>
      </c>
      <c r="J4" s="1314" t="s">
        <v>540</v>
      </c>
      <c r="K4" s="1314" t="s">
        <v>541</v>
      </c>
      <c r="L4" s="1314" t="s">
        <v>76</v>
      </c>
      <c r="M4" s="1319" t="s">
        <v>1251</v>
      </c>
      <c r="N4" s="1319" t="s">
        <v>1970</v>
      </c>
    </row>
    <row r="5" spans="1:27" ht="30" customHeight="1" x14ac:dyDescent="0.2">
      <c r="A5" s="223" t="s">
        <v>91</v>
      </c>
      <c r="B5" s="223" t="s">
        <v>92</v>
      </c>
      <c r="C5" s="1315"/>
      <c r="D5" s="1315" t="s">
        <v>1249</v>
      </c>
      <c r="E5" s="1315" t="s">
        <v>1250</v>
      </c>
      <c r="F5" s="1315" t="s">
        <v>83</v>
      </c>
      <c r="G5" s="1315" t="s">
        <v>86</v>
      </c>
      <c r="H5" s="1315" t="s">
        <v>537</v>
      </c>
      <c r="I5" s="1315" t="s">
        <v>538</v>
      </c>
      <c r="J5" s="1315" t="s">
        <v>540</v>
      </c>
      <c r="K5" s="1315" t="s">
        <v>541</v>
      </c>
      <c r="L5" s="1315" t="s">
        <v>76</v>
      </c>
      <c r="M5" s="1320" t="s">
        <v>1251</v>
      </c>
      <c r="N5" s="1320"/>
    </row>
    <row r="6" spans="1:27" s="203" customFormat="1" ht="35.1" customHeight="1" x14ac:dyDescent="0.2">
      <c r="A6" s="405"/>
      <c r="B6" s="405"/>
      <c r="C6" s="401"/>
      <c r="D6" s="402"/>
      <c r="E6" s="402"/>
      <c r="F6" s="400"/>
      <c r="G6" s="402"/>
      <c r="H6" s="385"/>
      <c r="I6" s="400"/>
      <c r="J6" s="402"/>
      <c r="K6" s="400"/>
      <c r="L6" s="400"/>
      <c r="M6" s="400"/>
      <c r="N6" s="231"/>
      <c r="O6" s="399" t="str">
        <f>IF(AND(ISBLANK(C6),NOT(ISBLANK(M6))),"Please use one line per offsite location","")</f>
        <v/>
      </c>
    </row>
    <row r="7" spans="1:27" s="203" customFormat="1" ht="35.1" customHeight="1" x14ac:dyDescent="0.2">
      <c r="A7" s="406"/>
      <c r="B7" s="405"/>
      <c r="C7" s="401"/>
      <c r="D7" s="402"/>
      <c r="E7" s="402"/>
      <c r="F7" s="231"/>
      <c r="G7" s="231"/>
      <c r="H7" s="224"/>
      <c r="I7" s="402"/>
      <c r="J7" s="402"/>
      <c r="K7" s="402"/>
      <c r="L7" s="402"/>
      <c r="M7" s="400"/>
      <c r="N7" s="231"/>
      <c r="O7" s="399" t="str">
        <f t="shared" ref="O7:O37" si="0">IF(AND(ISBLANK(C7),NOT(ISBLANK(M7))),"Please use one line per offsite location","")</f>
        <v/>
      </c>
      <c r="AA7" s="15"/>
    </row>
    <row r="8" spans="1:27" s="203" customFormat="1" ht="35.1" customHeight="1" x14ac:dyDescent="0.2">
      <c r="A8" s="406"/>
      <c r="B8" s="405"/>
      <c r="C8" s="401"/>
      <c r="D8" s="402"/>
      <c r="E8" s="402"/>
      <c r="F8" s="402"/>
      <c r="G8" s="402"/>
      <c r="H8" s="224"/>
      <c r="I8" s="402"/>
      <c r="J8" s="402"/>
      <c r="K8" s="402"/>
      <c r="L8" s="402"/>
      <c r="M8" s="400"/>
      <c r="N8" s="231"/>
      <c r="O8" s="399" t="str">
        <f t="shared" si="0"/>
        <v/>
      </c>
      <c r="AA8" s="15" t="s">
        <v>1959</v>
      </c>
    </row>
    <row r="9" spans="1:27" s="203" customFormat="1" ht="35.1" customHeight="1" x14ac:dyDescent="0.2">
      <c r="A9" s="406"/>
      <c r="B9" s="405"/>
      <c r="C9" s="401"/>
      <c r="D9" s="402"/>
      <c r="E9" s="402"/>
      <c r="F9" s="402"/>
      <c r="G9" s="402"/>
      <c r="H9" s="224"/>
      <c r="I9" s="402"/>
      <c r="J9" s="402"/>
      <c r="K9" s="402"/>
      <c r="L9" s="402"/>
      <c r="M9" s="400"/>
      <c r="N9" s="231"/>
      <c r="O9" s="399" t="str">
        <f t="shared" si="0"/>
        <v/>
      </c>
      <c r="AA9" s="15" t="s">
        <v>1960</v>
      </c>
    </row>
    <row r="10" spans="1:27" s="203" customFormat="1" ht="35.1" customHeight="1" x14ac:dyDescent="0.2">
      <c r="A10" s="406"/>
      <c r="B10" s="405"/>
      <c r="C10" s="401"/>
      <c r="D10" s="402"/>
      <c r="E10" s="402"/>
      <c r="F10" s="402"/>
      <c r="G10" s="402"/>
      <c r="H10" s="224"/>
      <c r="I10" s="402"/>
      <c r="J10" s="402"/>
      <c r="K10" s="402"/>
      <c r="L10" s="402"/>
      <c r="M10" s="400"/>
      <c r="N10" s="231"/>
      <c r="O10" s="399" t="str">
        <f t="shared" si="0"/>
        <v/>
      </c>
      <c r="AA10" s="15" t="s">
        <v>1961</v>
      </c>
    </row>
    <row r="11" spans="1:27" s="203" customFormat="1" ht="35.1" customHeight="1" x14ac:dyDescent="0.2">
      <c r="A11" s="406"/>
      <c r="B11" s="405"/>
      <c r="C11" s="401"/>
      <c r="D11" s="402"/>
      <c r="E11" s="402"/>
      <c r="F11" s="402"/>
      <c r="G11" s="402"/>
      <c r="H11" s="224"/>
      <c r="I11" s="402"/>
      <c r="J11" s="402"/>
      <c r="K11" s="402"/>
      <c r="L11" s="402"/>
      <c r="M11" s="400"/>
      <c r="N11" s="231"/>
      <c r="O11" s="399" t="str">
        <f t="shared" si="0"/>
        <v/>
      </c>
      <c r="AA11" s="15" t="s">
        <v>1962</v>
      </c>
    </row>
    <row r="12" spans="1:27" s="203" customFormat="1" ht="35.1" customHeight="1" x14ac:dyDescent="0.2">
      <c r="A12" s="406"/>
      <c r="B12" s="405"/>
      <c r="C12" s="401"/>
      <c r="D12" s="402"/>
      <c r="E12" s="402"/>
      <c r="F12" s="402"/>
      <c r="G12" s="402"/>
      <c r="H12" s="224"/>
      <c r="I12" s="402"/>
      <c r="J12" s="402"/>
      <c r="K12" s="402"/>
      <c r="L12" s="402"/>
      <c r="M12" s="400"/>
      <c r="N12" s="231"/>
      <c r="O12" s="399" t="str">
        <f t="shared" si="0"/>
        <v/>
      </c>
      <c r="AA12" s="15" t="s">
        <v>1963</v>
      </c>
    </row>
    <row r="13" spans="1:27" s="203" customFormat="1" ht="35.1" customHeight="1" x14ac:dyDescent="0.2">
      <c r="A13" s="406"/>
      <c r="B13" s="405"/>
      <c r="C13" s="401"/>
      <c r="D13" s="402"/>
      <c r="E13" s="402"/>
      <c r="F13" s="402"/>
      <c r="G13" s="402"/>
      <c r="H13" s="224"/>
      <c r="I13" s="402"/>
      <c r="J13" s="402"/>
      <c r="K13" s="402"/>
      <c r="L13" s="402"/>
      <c r="M13" s="400"/>
      <c r="N13" s="231"/>
      <c r="O13" s="399" t="str">
        <f t="shared" si="0"/>
        <v/>
      </c>
      <c r="AA13" s="15" t="s">
        <v>1964</v>
      </c>
    </row>
    <row r="14" spans="1:27" s="203" customFormat="1" ht="35.1" customHeight="1" x14ac:dyDescent="0.2">
      <c r="A14" s="406"/>
      <c r="B14" s="405"/>
      <c r="C14" s="403"/>
      <c r="D14" s="404"/>
      <c r="E14" s="404"/>
      <c r="F14" s="404"/>
      <c r="G14" s="404"/>
      <c r="H14" s="226"/>
      <c r="I14" s="404"/>
      <c r="J14" s="404"/>
      <c r="K14" s="404"/>
      <c r="L14" s="404"/>
      <c r="M14" s="400"/>
      <c r="N14" s="231"/>
      <c r="O14" s="399" t="str">
        <f t="shared" si="0"/>
        <v/>
      </c>
      <c r="AA14" s="15" t="s">
        <v>1965</v>
      </c>
    </row>
    <row r="15" spans="1:27" s="203" customFormat="1" ht="35.1" customHeight="1" x14ac:dyDescent="0.2">
      <c r="A15" s="406"/>
      <c r="B15" s="405"/>
      <c r="C15" s="403"/>
      <c r="D15" s="404"/>
      <c r="E15" s="404"/>
      <c r="F15" s="404"/>
      <c r="G15" s="404"/>
      <c r="H15" s="226"/>
      <c r="I15" s="404"/>
      <c r="J15" s="404"/>
      <c r="K15" s="404"/>
      <c r="L15" s="404"/>
      <c r="M15" s="400"/>
      <c r="N15" s="231"/>
      <c r="O15" s="399" t="str">
        <f t="shared" si="0"/>
        <v/>
      </c>
      <c r="AA15" s="15"/>
    </row>
    <row r="16" spans="1:27" s="203" customFormat="1" ht="35.1" customHeight="1" x14ac:dyDescent="0.2">
      <c r="A16" s="406"/>
      <c r="B16" s="405"/>
      <c r="C16" s="403"/>
      <c r="D16" s="404"/>
      <c r="E16" s="404"/>
      <c r="F16" s="404"/>
      <c r="G16" s="404"/>
      <c r="H16" s="226"/>
      <c r="I16" s="404"/>
      <c r="J16" s="404"/>
      <c r="K16" s="404"/>
      <c r="L16" s="404"/>
      <c r="M16" s="400"/>
      <c r="N16" s="231"/>
      <c r="O16" s="399" t="str">
        <f t="shared" si="0"/>
        <v/>
      </c>
    </row>
    <row r="17" spans="1:15" s="203" customFormat="1" ht="35.1" customHeight="1" x14ac:dyDescent="0.2">
      <c r="A17" s="406"/>
      <c r="B17" s="405"/>
      <c r="C17" s="403"/>
      <c r="D17" s="404"/>
      <c r="E17" s="404"/>
      <c r="F17" s="404"/>
      <c r="G17" s="404"/>
      <c r="H17" s="226"/>
      <c r="I17" s="404"/>
      <c r="J17" s="404"/>
      <c r="K17" s="404"/>
      <c r="L17" s="404"/>
      <c r="M17" s="400"/>
      <c r="N17" s="231"/>
      <c r="O17" s="399" t="str">
        <f t="shared" si="0"/>
        <v/>
      </c>
    </row>
    <row r="18" spans="1:15" s="203" customFormat="1" ht="35.1" customHeight="1" x14ac:dyDescent="0.2">
      <c r="A18" s="406"/>
      <c r="B18" s="405"/>
      <c r="C18" s="403"/>
      <c r="D18" s="404"/>
      <c r="E18" s="404"/>
      <c r="F18" s="404"/>
      <c r="G18" s="404"/>
      <c r="H18" s="226"/>
      <c r="I18" s="404"/>
      <c r="J18" s="404"/>
      <c r="K18" s="404"/>
      <c r="L18" s="404"/>
      <c r="M18" s="400"/>
      <c r="N18" s="231"/>
      <c r="O18" s="399" t="str">
        <f t="shared" si="0"/>
        <v/>
      </c>
    </row>
    <row r="19" spans="1:15" s="203" customFormat="1" ht="35.1" customHeight="1" x14ac:dyDescent="0.2">
      <c r="A19" s="406"/>
      <c r="B19" s="405"/>
      <c r="C19" s="403"/>
      <c r="D19" s="404"/>
      <c r="E19" s="404"/>
      <c r="F19" s="404"/>
      <c r="G19" s="404"/>
      <c r="H19" s="226"/>
      <c r="I19" s="404"/>
      <c r="J19" s="404"/>
      <c r="K19" s="404"/>
      <c r="L19" s="404"/>
      <c r="M19" s="400"/>
      <c r="N19" s="231"/>
      <c r="O19" s="399" t="str">
        <f t="shared" si="0"/>
        <v/>
      </c>
    </row>
    <row r="20" spans="1:15" s="203" customFormat="1" ht="35.1" customHeight="1" x14ac:dyDescent="0.2">
      <c r="A20" s="406"/>
      <c r="B20" s="405"/>
      <c r="C20" s="403"/>
      <c r="D20" s="404"/>
      <c r="E20" s="404"/>
      <c r="F20" s="404"/>
      <c r="G20" s="404"/>
      <c r="H20" s="226"/>
      <c r="I20" s="404"/>
      <c r="J20" s="404"/>
      <c r="K20" s="404"/>
      <c r="L20" s="404"/>
      <c r="M20" s="400"/>
      <c r="N20" s="231"/>
      <c r="O20" s="399" t="str">
        <f t="shared" si="0"/>
        <v/>
      </c>
    </row>
    <row r="21" spans="1:15" s="203" customFormat="1" ht="35.1" customHeight="1" x14ac:dyDescent="0.2">
      <c r="A21" s="406"/>
      <c r="B21" s="405"/>
      <c r="C21" s="403"/>
      <c r="D21" s="404"/>
      <c r="E21" s="404"/>
      <c r="F21" s="404"/>
      <c r="G21" s="404"/>
      <c r="H21" s="226"/>
      <c r="I21" s="404"/>
      <c r="J21" s="404"/>
      <c r="K21" s="404"/>
      <c r="L21" s="404"/>
      <c r="M21" s="400"/>
      <c r="N21" s="231"/>
      <c r="O21" s="399" t="str">
        <f t="shared" si="0"/>
        <v/>
      </c>
    </row>
    <row r="22" spans="1:15" s="203" customFormat="1" ht="35.1" customHeight="1" x14ac:dyDescent="0.2">
      <c r="A22" s="406"/>
      <c r="B22" s="405"/>
      <c r="C22" s="403"/>
      <c r="D22" s="404"/>
      <c r="E22" s="404"/>
      <c r="F22" s="404"/>
      <c r="G22" s="404"/>
      <c r="H22" s="226"/>
      <c r="I22" s="404"/>
      <c r="J22" s="404"/>
      <c r="K22" s="404"/>
      <c r="L22" s="404"/>
      <c r="M22" s="400"/>
      <c r="N22" s="231"/>
      <c r="O22" s="399" t="str">
        <f t="shared" si="0"/>
        <v/>
      </c>
    </row>
    <row r="23" spans="1:15" s="203" customFormat="1" ht="35.1" customHeight="1" x14ac:dyDescent="0.2">
      <c r="A23" s="406"/>
      <c r="B23" s="405"/>
      <c r="C23" s="403"/>
      <c r="D23" s="404"/>
      <c r="E23" s="404"/>
      <c r="F23" s="404"/>
      <c r="G23" s="404"/>
      <c r="H23" s="226"/>
      <c r="I23" s="404"/>
      <c r="J23" s="404"/>
      <c r="K23" s="404"/>
      <c r="L23" s="404"/>
      <c r="M23" s="400"/>
      <c r="N23" s="231"/>
      <c r="O23" s="399" t="str">
        <f t="shared" si="0"/>
        <v/>
      </c>
    </row>
    <row r="24" spans="1:15" s="203" customFormat="1" ht="35.1" customHeight="1" x14ac:dyDescent="0.2">
      <c r="A24" s="406"/>
      <c r="B24" s="405"/>
      <c r="C24" s="403"/>
      <c r="D24" s="404"/>
      <c r="E24" s="404"/>
      <c r="F24" s="404"/>
      <c r="G24" s="404"/>
      <c r="H24" s="226"/>
      <c r="I24" s="404"/>
      <c r="J24" s="404"/>
      <c r="K24" s="404"/>
      <c r="L24" s="404"/>
      <c r="M24" s="400"/>
      <c r="N24" s="231"/>
      <c r="O24" s="399" t="str">
        <f t="shared" si="0"/>
        <v/>
      </c>
    </row>
    <row r="25" spans="1:15" s="203" customFormat="1" ht="35.1" customHeight="1" x14ac:dyDescent="0.2">
      <c r="A25" s="406"/>
      <c r="B25" s="405"/>
      <c r="C25" s="403"/>
      <c r="D25" s="404"/>
      <c r="E25" s="404"/>
      <c r="F25" s="404"/>
      <c r="G25" s="404"/>
      <c r="H25" s="226"/>
      <c r="I25" s="404"/>
      <c r="J25" s="404"/>
      <c r="K25" s="404"/>
      <c r="L25" s="404"/>
      <c r="M25" s="400"/>
      <c r="N25" s="231"/>
      <c r="O25" s="399" t="str">
        <f t="shared" si="0"/>
        <v/>
      </c>
    </row>
    <row r="26" spans="1:15" s="203" customFormat="1" ht="35.1" customHeight="1" x14ac:dyDescent="0.2">
      <c r="A26" s="406"/>
      <c r="B26" s="405"/>
      <c r="C26" s="403"/>
      <c r="D26" s="404"/>
      <c r="E26" s="404"/>
      <c r="F26" s="404"/>
      <c r="G26" s="404"/>
      <c r="H26" s="226"/>
      <c r="I26" s="404"/>
      <c r="J26" s="404"/>
      <c r="K26" s="404"/>
      <c r="L26" s="404"/>
      <c r="M26" s="400"/>
      <c r="N26" s="231"/>
      <c r="O26" s="399" t="str">
        <f t="shared" si="0"/>
        <v/>
      </c>
    </row>
    <row r="27" spans="1:15" s="203" customFormat="1" ht="35.1" customHeight="1" x14ac:dyDescent="0.2">
      <c r="A27" s="406"/>
      <c r="B27" s="405"/>
      <c r="C27" s="403"/>
      <c r="D27" s="404"/>
      <c r="E27" s="404"/>
      <c r="F27" s="404"/>
      <c r="G27" s="404"/>
      <c r="H27" s="226"/>
      <c r="I27" s="404"/>
      <c r="J27" s="404"/>
      <c r="K27" s="404"/>
      <c r="L27" s="404"/>
      <c r="M27" s="400"/>
      <c r="N27" s="231"/>
      <c r="O27" s="399" t="str">
        <f t="shared" si="0"/>
        <v/>
      </c>
    </row>
    <row r="28" spans="1:15" s="203" customFormat="1" ht="35.1" customHeight="1" x14ac:dyDescent="0.2">
      <c r="A28" s="406"/>
      <c r="B28" s="405"/>
      <c r="C28" s="403"/>
      <c r="D28" s="404"/>
      <c r="E28" s="404"/>
      <c r="F28" s="404"/>
      <c r="G28" s="404"/>
      <c r="H28" s="226"/>
      <c r="I28" s="404"/>
      <c r="J28" s="404"/>
      <c r="K28" s="404"/>
      <c r="L28" s="404"/>
      <c r="M28" s="400"/>
      <c r="N28" s="231"/>
      <c r="O28" s="399" t="str">
        <f t="shared" si="0"/>
        <v/>
      </c>
    </row>
    <row r="29" spans="1:15" s="203" customFormat="1" ht="35.1" customHeight="1" x14ac:dyDescent="0.2">
      <c r="A29" s="406"/>
      <c r="B29" s="405"/>
      <c r="C29" s="403"/>
      <c r="D29" s="404"/>
      <c r="E29" s="404"/>
      <c r="F29" s="404"/>
      <c r="G29" s="404"/>
      <c r="H29" s="226"/>
      <c r="I29" s="404"/>
      <c r="J29" s="404"/>
      <c r="K29" s="404"/>
      <c r="L29" s="404"/>
      <c r="M29" s="400"/>
      <c r="N29" s="231"/>
      <c r="O29" s="399" t="str">
        <f t="shared" si="0"/>
        <v/>
      </c>
    </row>
    <row r="30" spans="1:15" s="203" customFormat="1" ht="35.1" customHeight="1" x14ac:dyDescent="0.2">
      <c r="A30" s="406"/>
      <c r="B30" s="405"/>
      <c r="C30" s="403"/>
      <c r="D30" s="404"/>
      <c r="E30" s="404"/>
      <c r="F30" s="404"/>
      <c r="G30" s="404"/>
      <c r="H30" s="226"/>
      <c r="I30" s="404"/>
      <c r="J30" s="404"/>
      <c r="K30" s="404"/>
      <c r="L30" s="404"/>
      <c r="M30" s="400"/>
      <c r="N30" s="231"/>
      <c r="O30" s="399" t="str">
        <f t="shared" si="0"/>
        <v/>
      </c>
    </row>
    <row r="31" spans="1:15" s="203" customFormat="1" ht="35.1" customHeight="1" x14ac:dyDescent="0.2">
      <c r="A31" s="406"/>
      <c r="B31" s="405"/>
      <c r="C31" s="403"/>
      <c r="D31" s="404"/>
      <c r="E31" s="404"/>
      <c r="F31" s="404"/>
      <c r="G31" s="404"/>
      <c r="H31" s="226"/>
      <c r="I31" s="404"/>
      <c r="J31" s="404"/>
      <c r="K31" s="404"/>
      <c r="L31" s="404"/>
      <c r="M31" s="400"/>
      <c r="N31" s="231"/>
      <c r="O31" s="399" t="str">
        <f t="shared" si="0"/>
        <v/>
      </c>
    </row>
    <row r="32" spans="1:15" s="203" customFormat="1" ht="35.1" customHeight="1" x14ac:dyDescent="0.2">
      <c r="A32" s="406"/>
      <c r="B32" s="405"/>
      <c r="C32" s="403"/>
      <c r="D32" s="404"/>
      <c r="E32" s="404"/>
      <c r="F32" s="404"/>
      <c r="G32" s="404"/>
      <c r="H32" s="226"/>
      <c r="I32" s="404"/>
      <c r="J32" s="404"/>
      <c r="K32" s="404"/>
      <c r="L32" s="404"/>
      <c r="M32" s="400"/>
      <c r="N32" s="231"/>
      <c r="O32" s="399" t="str">
        <f t="shared" si="0"/>
        <v/>
      </c>
    </row>
    <row r="33" spans="1:15" s="203" customFormat="1" ht="35.1" customHeight="1" x14ac:dyDescent="0.2">
      <c r="A33" s="406"/>
      <c r="B33" s="405"/>
      <c r="C33" s="403"/>
      <c r="D33" s="404"/>
      <c r="E33" s="404"/>
      <c r="F33" s="404"/>
      <c r="G33" s="404"/>
      <c r="H33" s="226"/>
      <c r="I33" s="404"/>
      <c r="J33" s="404"/>
      <c r="K33" s="404"/>
      <c r="L33" s="404"/>
      <c r="M33" s="400"/>
      <c r="N33" s="231"/>
      <c r="O33" s="399" t="str">
        <f t="shared" si="0"/>
        <v/>
      </c>
    </row>
    <row r="34" spans="1:15" s="203" customFormat="1" ht="35.1" customHeight="1" x14ac:dyDescent="0.2">
      <c r="A34" s="406"/>
      <c r="B34" s="405"/>
      <c r="C34" s="403"/>
      <c r="D34" s="404"/>
      <c r="E34" s="404"/>
      <c r="F34" s="404"/>
      <c r="G34" s="404"/>
      <c r="H34" s="226"/>
      <c r="I34" s="404"/>
      <c r="J34" s="404"/>
      <c r="K34" s="404"/>
      <c r="L34" s="404"/>
      <c r="M34" s="400"/>
      <c r="N34" s="231"/>
      <c r="O34" s="399" t="str">
        <f t="shared" si="0"/>
        <v/>
      </c>
    </row>
    <row r="35" spans="1:15" s="203" customFormat="1" ht="35.1" customHeight="1" x14ac:dyDescent="0.2">
      <c r="A35" s="406"/>
      <c r="B35" s="405"/>
      <c r="C35" s="403"/>
      <c r="D35" s="404"/>
      <c r="E35" s="404"/>
      <c r="F35" s="404"/>
      <c r="G35" s="404"/>
      <c r="H35" s="226"/>
      <c r="I35" s="404"/>
      <c r="J35" s="404"/>
      <c r="K35" s="404"/>
      <c r="L35" s="404"/>
      <c r="M35" s="400"/>
      <c r="N35" s="231"/>
      <c r="O35" s="399" t="str">
        <f t="shared" si="0"/>
        <v/>
      </c>
    </row>
    <row r="36" spans="1:15" s="203" customFormat="1" ht="35.1" customHeight="1" x14ac:dyDescent="0.2">
      <c r="A36" s="406"/>
      <c r="B36" s="405"/>
      <c r="C36" s="403"/>
      <c r="D36" s="404"/>
      <c r="E36" s="404"/>
      <c r="F36" s="404"/>
      <c r="G36" s="404"/>
      <c r="H36" s="226"/>
      <c r="I36" s="404"/>
      <c r="J36" s="404"/>
      <c r="K36" s="404"/>
      <c r="L36" s="404"/>
      <c r="M36" s="400"/>
      <c r="N36" s="231"/>
      <c r="O36" s="399" t="str">
        <f t="shared" si="0"/>
        <v/>
      </c>
    </row>
    <row r="37" spans="1:15" s="203" customFormat="1" ht="35.1" customHeight="1" x14ac:dyDescent="0.2">
      <c r="A37" s="406"/>
      <c r="B37" s="405"/>
      <c r="C37" s="403"/>
      <c r="D37" s="404"/>
      <c r="E37" s="404"/>
      <c r="F37" s="404"/>
      <c r="G37" s="404"/>
      <c r="H37" s="226"/>
      <c r="I37" s="404"/>
      <c r="J37" s="404"/>
      <c r="K37" s="404"/>
      <c r="L37" s="404"/>
      <c r="M37" s="400"/>
      <c r="N37" s="231"/>
      <c r="O37" s="399" t="str">
        <f t="shared" si="0"/>
        <v/>
      </c>
    </row>
    <row r="38" spans="1:15" s="203" customFormat="1" ht="18.75" customHeight="1" x14ac:dyDescent="0.2">
      <c r="A38" s="792" t="s">
        <v>2690</v>
      </c>
      <c r="B38" s="1324"/>
      <c r="C38" s="1324"/>
      <c r="D38" s="228"/>
      <c r="E38" s="228"/>
      <c r="F38" s="228"/>
      <c r="G38" s="228"/>
      <c r="H38" s="228"/>
      <c r="I38" s="228"/>
      <c r="J38" s="228"/>
      <c r="K38" s="228"/>
      <c r="L38" s="228"/>
      <c r="M38" s="228"/>
      <c r="N38" s="225"/>
    </row>
    <row r="39" spans="1:15" s="203" customFormat="1" ht="18.75" customHeight="1" x14ac:dyDescent="0.2">
      <c r="C39" s="227"/>
      <c r="D39" s="228"/>
      <c r="E39" s="228"/>
      <c r="F39" s="228"/>
      <c r="G39" s="228"/>
      <c r="H39" s="228"/>
      <c r="I39" s="228"/>
      <c r="J39" s="228"/>
      <c r="K39" s="228"/>
      <c r="L39" s="228"/>
      <c r="M39" s="228"/>
      <c r="N39" s="225"/>
    </row>
    <row r="40" spans="1:15" s="203" customFormat="1" ht="18.75" customHeight="1" x14ac:dyDescent="0.2">
      <c r="C40" s="227"/>
      <c r="D40" s="228"/>
      <c r="E40" s="228"/>
      <c r="F40" s="228"/>
      <c r="G40" s="228"/>
      <c r="H40" s="228"/>
      <c r="I40" s="228"/>
      <c r="J40" s="228"/>
      <c r="K40" s="228"/>
      <c r="L40" s="228"/>
      <c r="M40" s="228"/>
      <c r="N40" s="225"/>
    </row>
    <row r="41" spans="1:15" s="203" customFormat="1" ht="18.75" customHeight="1" x14ac:dyDescent="0.2">
      <c r="C41" s="227"/>
      <c r="D41" s="228"/>
      <c r="E41" s="228"/>
      <c r="F41" s="228"/>
      <c r="G41" s="228"/>
      <c r="H41" s="228"/>
      <c r="I41" s="228"/>
      <c r="J41" s="228"/>
      <c r="K41" s="228"/>
      <c r="L41" s="228"/>
      <c r="M41" s="228"/>
      <c r="N41" s="225"/>
    </row>
    <row r="42" spans="1:15" x14ac:dyDescent="0.2">
      <c r="C42" s="227"/>
      <c r="D42" s="228"/>
      <c r="E42" s="228"/>
      <c r="F42" s="228"/>
      <c r="G42" s="228"/>
      <c r="H42" s="228"/>
      <c r="I42" s="228"/>
      <c r="J42" s="228"/>
      <c r="K42" s="228"/>
      <c r="L42" s="228"/>
      <c r="M42" s="228"/>
      <c r="N42" s="229"/>
    </row>
    <row r="43" spans="1:15" x14ac:dyDescent="0.2">
      <c r="C43" s="227"/>
      <c r="D43" s="228"/>
      <c r="E43" s="228"/>
      <c r="F43" s="228"/>
      <c r="G43" s="228"/>
      <c r="H43" s="228"/>
      <c r="I43" s="228"/>
      <c r="J43" s="228"/>
      <c r="K43" s="228"/>
      <c r="L43" s="228"/>
      <c r="M43" s="228"/>
      <c r="N43" s="229"/>
    </row>
    <row r="44" spans="1:15" ht="27" customHeight="1" x14ac:dyDescent="0.2">
      <c r="C44" s="227"/>
      <c r="D44" s="228"/>
      <c r="E44" s="228"/>
      <c r="F44" s="228"/>
      <c r="G44" s="228"/>
      <c r="H44" s="228"/>
      <c r="I44" s="228"/>
      <c r="J44" s="228"/>
      <c r="K44" s="228"/>
      <c r="L44" s="228"/>
      <c r="M44" s="228"/>
      <c r="N44" s="229"/>
    </row>
    <row r="45" spans="1:15" x14ac:dyDescent="0.2">
      <c r="C45" s="227"/>
      <c r="D45" s="228"/>
      <c r="E45" s="228"/>
      <c r="F45" s="228"/>
      <c r="G45" s="228"/>
      <c r="H45" s="228"/>
      <c r="I45" s="228"/>
      <c r="J45" s="228"/>
      <c r="K45" s="228"/>
      <c r="L45" s="228"/>
      <c r="M45" s="228"/>
      <c r="N45" s="229"/>
    </row>
    <row r="46" spans="1:15" x14ac:dyDescent="0.2">
      <c r="C46" s="227"/>
      <c r="D46" s="228"/>
      <c r="E46" s="228"/>
      <c r="F46" s="228"/>
      <c r="G46" s="228"/>
      <c r="H46" s="228"/>
      <c r="I46" s="228"/>
      <c r="J46" s="228"/>
      <c r="K46" s="228"/>
      <c r="L46" s="228"/>
      <c r="M46" s="228"/>
      <c r="N46" s="229"/>
    </row>
    <row r="47" spans="1:15" x14ac:dyDescent="0.2">
      <c r="C47" s="227"/>
      <c r="D47" s="228"/>
      <c r="E47" s="228"/>
      <c r="F47" s="228"/>
      <c r="G47" s="228"/>
      <c r="H47" s="228"/>
      <c r="I47" s="228"/>
      <c r="J47" s="228"/>
      <c r="K47" s="228"/>
      <c r="L47" s="228"/>
      <c r="M47" s="228"/>
      <c r="N47" s="229"/>
    </row>
    <row r="48" spans="1:15" x14ac:dyDescent="0.2">
      <c r="C48" s="227"/>
      <c r="D48" s="228"/>
      <c r="E48" s="228"/>
      <c r="F48" s="228"/>
      <c r="G48" s="228"/>
      <c r="H48" s="228"/>
      <c r="I48" s="228"/>
      <c r="J48" s="228"/>
      <c r="K48" s="228"/>
      <c r="L48" s="228"/>
      <c r="M48" s="228"/>
      <c r="N48" s="229"/>
    </row>
    <row r="49" spans="3:14" x14ac:dyDescent="0.2">
      <c r="C49" s="227"/>
      <c r="D49" s="228"/>
      <c r="E49" s="228"/>
      <c r="F49" s="228"/>
      <c r="G49" s="228"/>
      <c r="H49" s="228"/>
      <c r="I49" s="228"/>
      <c r="J49" s="228"/>
      <c r="K49" s="228"/>
      <c r="L49" s="228"/>
      <c r="M49" s="228"/>
      <c r="N49" s="229"/>
    </row>
    <row r="50" spans="3:14" x14ac:dyDescent="0.2">
      <c r="C50" s="230"/>
      <c r="D50" s="227"/>
      <c r="E50" s="227"/>
      <c r="F50" s="227"/>
      <c r="G50" s="227"/>
      <c r="H50" s="227"/>
      <c r="I50" s="227"/>
      <c r="J50" s="227"/>
      <c r="K50" s="227"/>
      <c r="L50" s="227"/>
      <c r="M50" s="227"/>
      <c r="N50" s="229"/>
    </row>
    <row r="51" spans="3:14" x14ac:dyDescent="0.2">
      <c r="C51" s="230"/>
      <c r="D51" s="227"/>
      <c r="E51" s="227"/>
      <c r="F51" s="227"/>
      <c r="G51" s="227"/>
      <c r="H51" s="227"/>
      <c r="I51" s="227"/>
      <c r="J51" s="227"/>
      <c r="K51" s="227"/>
      <c r="L51" s="227"/>
      <c r="M51" s="227"/>
      <c r="N51" s="229"/>
    </row>
    <row r="52" spans="3:14" x14ac:dyDescent="0.2">
      <c r="C52" s="230"/>
      <c r="D52" s="227"/>
      <c r="E52" s="227"/>
      <c r="F52" s="227"/>
      <c r="G52" s="227"/>
      <c r="H52" s="227"/>
      <c r="I52" s="227"/>
      <c r="J52" s="227"/>
      <c r="K52" s="227"/>
      <c r="L52" s="227"/>
      <c r="M52" s="227"/>
      <c r="N52" s="229"/>
    </row>
    <row r="53" spans="3:14" x14ac:dyDescent="0.2">
      <c r="C53" s="230"/>
      <c r="D53" s="227"/>
      <c r="E53" s="227"/>
      <c r="F53" s="227"/>
      <c r="G53" s="227"/>
      <c r="H53" s="227"/>
      <c r="I53" s="227"/>
      <c r="J53" s="227"/>
      <c r="K53" s="227"/>
      <c r="L53" s="227"/>
      <c r="M53" s="227"/>
      <c r="N53" s="229"/>
    </row>
    <row r="54" spans="3:14" x14ac:dyDescent="0.2">
      <c r="C54" s="230"/>
      <c r="D54" s="227"/>
      <c r="E54" s="227"/>
      <c r="F54" s="227"/>
      <c r="G54" s="227"/>
      <c r="H54" s="227"/>
      <c r="I54" s="227"/>
      <c r="J54" s="227"/>
      <c r="K54" s="227"/>
      <c r="L54" s="227"/>
      <c r="M54" s="227"/>
      <c r="N54" s="229"/>
    </row>
    <row r="55" spans="3:14" x14ac:dyDescent="0.2">
      <c r="C55" s="230"/>
      <c r="D55" s="227"/>
      <c r="E55" s="227"/>
      <c r="F55" s="227"/>
      <c r="G55" s="227"/>
      <c r="H55" s="227"/>
      <c r="I55" s="227"/>
      <c r="J55" s="227"/>
      <c r="K55" s="227"/>
      <c r="L55" s="227"/>
      <c r="M55" s="227"/>
      <c r="N55" s="229"/>
    </row>
    <row r="56" spans="3:14" x14ac:dyDescent="0.2">
      <c r="C56" s="230"/>
      <c r="D56" s="227"/>
      <c r="E56" s="227"/>
      <c r="F56" s="227"/>
      <c r="G56" s="227"/>
      <c r="H56" s="227"/>
      <c r="I56" s="227"/>
      <c r="J56" s="227"/>
      <c r="K56" s="227"/>
      <c r="L56" s="227"/>
      <c r="M56" s="227"/>
      <c r="N56" s="229"/>
    </row>
    <row r="57" spans="3:14" x14ac:dyDescent="0.2">
      <c r="C57" s="230"/>
      <c r="D57" s="227"/>
      <c r="E57" s="227"/>
      <c r="F57" s="227"/>
      <c r="G57" s="227"/>
      <c r="H57" s="227"/>
      <c r="I57" s="227"/>
      <c r="J57" s="227"/>
      <c r="K57" s="227"/>
      <c r="L57" s="227"/>
      <c r="M57" s="227"/>
      <c r="N57" s="229"/>
    </row>
    <row r="58" spans="3:14" x14ac:dyDescent="0.2">
      <c r="C58" s="230"/>
      <c r="D58" s="227"/>
      <c r="E58" s="227"/>
      <c r="F58" s="227"/>
      <c r="G58" s="227"/>
      <c r="H58" s="227"/>
      <c r="I58" s="227"/>
      <c r="J58" s="227"/>
      <c r="K58" s="227"/>
      <c r="L58" s="227"/>
      <c r="M58" s="227"/>
      <c r="N58" s="229"/>
    </row>
    <row r="59" spans="3:14" x14ac:dyDescent="0.2">
      <c r="C59" s="230"/>
      <c r="D59" s="227"/>
      <c r="E59" s="227"/>
      <c r="F59" s="227"/>
      <c r="G59" s="227"/>
      <c r="H59" s="227"/>
      <c r="I59" s="227"/>
      <c r="J59" s="227"/>
      <c r="K59" s="227"/>
      <c r="L59" s="227"/>
      <c r="M59" s="227"/>
      <c r="N59" s="229"/>
    </row>
    <row r="60" spans="3:14" x14ac:dyDescent="0.2">
      <c r="C60" s="230"/>
      <c r="D60" s="227"/>
      <c r="E60" s="227"/>
      <c r="F60" s="227"/>
      <c r="G60" s="227"/>
      <c r="H60" s="227"/>
      <c r="I60" s="227"/>
      <c r="J60" s="227"/>
      <c r="K60" s="227"/>
      <c r="L60" s="227"/>
      <c r="M60" s="227"/>
      <c r="N60" s="229"/>
    </row>
    <row r="61" spans="3:14" x14ac:dyDescent="0.2">
      <c r="C61" s="230"/>
      <c r="D61" s="227"/>
      <c r="E61" s="227"/>
      <c r="F61" s="227"/>
      <c r="G61" s="227"/>
      <c r="H61" s="227"/>
      <c r="I61" s="227"/>
      <c r="J61" s="227"/>
      <c r="K61" s="227"/>
      <c r="L61" s="227"/>
      <c r="M61" s="227"/>
      <c r="N61" s="229"/>
    </row>
    <row r="62" spans="3:14" x14ac:dyDescent="0.2">
      <c r="C62" s="230"/>
      <c r="D62" s="227"/>
      <c r="E62" s="227"/>
      <c r="F62" s="227"/>
      <c r="G62" s="227"/>
      <c r="H62" s="227"/>
      <c r="I62" s="227"/>
      <c r="J62" s="227"/>
      <c r="K62" s="227"/>
      <c r="L62" s="227"/>
      <c r="M62" s="227"/>
      <c r="N62" s="229"/>
    </row>
    <row r="63" spans="3:14" x14ac:dyDescent="0.2">
      <c r="C63" s="230"/>
      <c r="D63" s="227"/>
      <c r="E63" s="227"/>
      <c r="F63" s="227"/>
      <c r="G63" s="227"/>
      <c r="H63" s="227"/>
      <c r="I63" s="227"/>
      <c r="J63" s="227"/>
      <c r="K63" s="227"/>
      <c r="L63" s="227"/>
      <c r="M63" s="227"/>
      <c r="N63" s="229"/>
    </row>
    <row r="64" spans="3:14" x14ac:dyDescent="0.2">
      <c r="C64" s="230"/>
      <c r="D64" s="227"/>
      <c r="E64" s="227"/>
      <c r="F64" s="227"/>
      <c r="G64" s="227"/>
      <c r="H64" s="227"/>
      <c r="I64" s="227"/>
      <c r="J64" s="227"/>
      <c r="K64" s="227"/>
      <c r="L64" s="227"/>
      <c r="M64" s="227"/>
      <c r="N64" s="1321"/>
    </row>
    <row r="65" spans="3:14" ht="12.75" customHeight="1" x14ac:dyDescent="0.2">
      <c r="C65" s="230"/>
      <c r="D65" s="227"/>
      <c r="E65" s="227"/>
      <c r="F65" s="227"/>
      <c r="G65" s="227"/>
      <c r="H65" s="227"/>
      <c r="I65" s="227"/>
      <c r="J65" s="227"/>
      <c r="K65" s="227"/>
      <c r="L65" s="227"/>
      <c r="M65" s="227"/>
      <c r="N65" s="1321"/>
    </row>
    <row r="66" spans="3:14" x14ac:dyDescent="0.2">
      <c r="C66" s="228"/>
      <c r="D66" s="228"/>
      <c r="E66" s="228"/>
      <c r="F66" s="228"/>
      <c r="G66" s="228"/>
      <c r="H66" s="228"/>
      <c r="I66" s="228"/>
      <c r="J66" s="228"/>
      <c r="K66" s="228"/>
      <c r="L66" s="228"/>
      <c r="M66" s="228"/>
      <c r="N66" s="229"/>
    </row>
    <row r="67" spans="3:14" x14ac:dyDescent="0.2">
      <c r="C67" s="228"/>
      <c r="D67" s="228"/>
      <c r="E67" s="228"/>
      <c r="F67" s="228"/>
      <c r="G67" s="228"/>
      <c r="H67" s="228"/>
      <c r="I67" s="228"/>
      <c r="J67" s="228"/>
      <c r="K67" s="228"/>
      <c r="L67" s="228"/>
      <c r="M67" s="228"/>
      <c r="N67" s="229"/>
    </row>
    <row r="68" spans="3:14" x14ac:dyDescent="0.2">
      <c r="C68" s="228"/>
      <c r="D68" s="228"/>
      <c r="E68" s="228"/>
      <c r="F68" s="228"/>
      <c r="G68" s="228"/>
      <c r="H68" s="228"/>
      <c r="I68" s="228"/>
      <c r="J68" s="228"/>
      <c r="K68" s="228"/>
      <c r="L68" s="228"/>
      <c r="M68" s="228"/>
      <c r="N68" s="229"/>
    </row>
    <row r="69" spans="3:14" x14ac:dyDescent="0.2">
      <c r="C69" s="228"/>
      <c r="D69" s="228"/>
      <c r="E69" s="228"/>
      <c r="F69" s="228"/>
      <c r="G69" s="228"/>
      <c r="H69" s="228"/>
      <c r="I69" s="228"/>
      <c r="J69" s="228"/>
      <c r="K69" s="228"/>
      <c r="L69" s="228"/>
      <c r="M69" s="228"/>
      <c r="N69" s="229"/>
    </row>
    <row r="70" spans="3:14" x14ac:dyDescent="0.2">
      <c r="C70" s="228"/>
      <c r="D70" s="228"/>
      <c r="E70" s="228"/>
      <c r="F70" s="228"/>
      <c r="G70" s="228"/>
      <c r="H70" s="228"/>
      <c r="I70" s="228"/>
      <c r="J70" s="228"/>
      <c r="K70" s="228"/>
      <c r="L70" s="228"/>
      <c r="M70" s="228"/>
      <c r="N70" s="229"/>
    </row>
    <row r="71" spans="3:14" x14ac:dyDescent="0.2">
      <c r="C71" s="228"/>
      <c r="D71" s="228"/>
      <c r="E71" s="228"/>
      <c r="F71" s="228"/>
      <c r="G71" s="228"/>
      <c r="H71" s="228"/>
      <c r="I71" s="228"/>
      <c r="J71" s="228"/>
      <c r="K71" s="228"/>
      <c r="L71" s="228"/>
      <c r="M71" s="228"/>
      <c r="N71" s="229"/>
    </row>
    <row r="72" spans="3:14" x14ac:dyDescent="0.2">
      <c r="C72" s="228"/>
      <c r="D72" s="228"/>
      <c r="E72" s="228"/>
      <c r="F72" s="228"/>
      <c r="G72" s="228"/>
      <c r="H72" s="228"/>
      <c r="I72" s="228"/>
      <c r="J72" s="228"/>
      <c r="K72" s="228"/>
      <c r="L72" s="228"/>
      <c r="M72" s="228"/>
      <c r="N72" s="229"/>
    </row>
    <row r="73" spans="3:14" x14ac:dyDescent="0.2">
      <c r="C73" s="228"/>
      <c r="D73" s="228"/>
      <c r="E73" s="228"/>
      <c r="F73" s="228"/>
      <c r="G73" s="228"/>
      <c r="H73" s="228"/>
      <c r="I73" s="228"/>
      <c r="J73" s="228"/>
      <c r="K73" s="228"/>
      <c r="L73" s="228"/>
      <c r="M73" s="228"/>
      <c r="N73" s="229"/>
    </row>
    <row r="74" spans="3:14" x14ac:dyDescent="0.2">
      <c r="C74" s="228"/>
      <c r="D74" s="228"/>
      <c r="E74" s="228"/>
      <c r="F74" s="228"/>
      <c r="G74" s="228"/>
      <c r="H74" s="228"/>
      <c r="I74" s="228"/>
      <c r="J74" s="228"/>
      <c r="K74" s="228"/>
      <c r="L74" s="228"/>
      <c r="M74" s="228"/>
      <c r="N74" s="229"/>
    </row>
    <row r="75" spans="3:14" x14ac:dyDescent="0.2">
      <c r="C75" s="228"/>
      <c r="D75" s="228"/>
      <c r="E75" s="228"/>
      <c r="F75" s="228"/>
      <c r="G75" s="228"/>
      <c r="H75" s="228"/>
      <c r="I75" s="228"/>
      <c r="J75" s="228"/>
      <c r="K75" s="228"/>
      <c r="L75" s="228"/>
      <c r="M75" s="228"/>
      <c r="N75" s="229"/>
    </row>
    <row r="76" spans="3:14" x14ac:dyDescent="0.2">
      <c r="C76" s="228"/>
      <c r="D76" s="228"/>
      <c r="E76" s="228"/>
      <c r="F76" s="228"/>
      <c r="G76" s="228"/>
      <c r="H76" s="228"/>
      <c r="I76" s="228"/>
      <c r="J76" s="228"/>
      <c r="K76" s="228"/>
      <c r="L76" s="228"/>
      <c r="M76" s="228"/>
      <c r="N76" s="229"/>
    </row>
    <row r="77" spans="3:14" x14ac:dyDescent="0.2">
      <c r="C77" s="228"/>
      <c r="D77" s="228"/>
      <c r="E77" s="228"/>
      <c r="F77" s="228"/>
      <c r="G77" s="228"/>
      <c r="H77" s="228"/>
      <c r="I77" s="228"/>
      <c r="J77" s="228"/>
      <c r="K77" s="228"/>
      <c r="L77" s="228"/>
      <c r="M77" s="228"/>
      <c r="N77" s="229"/>
    </row>
    <row r="78" spans="3:14" x14ac:dyDescent="0.2">
      <c r="C78" s="228"/>
      <c r="D78" s="228"/>
      <c r="E78" s="228"/>
      <c r="F78" s="228"/>
      <c r="G78" s="228"/>
      <c r="H78" s="228"/>
      <c r="I78" s="228"/>
      <c r="J78" s="228"/>
      <c r="K78" s="228"/>
      <c r="L78" s="228"/>
      <c r="M78" s="228"/>
      <c r="N78" s="229"/>
    </row>
    <row r="79" spans="3:14" x14ac:dyDescent="0.2">
      <c r="C79" s="228"/>
      <c r="D79" s="228"/>
      <c r="E79" s="228"/>
      <c r="F79" s="228"/>
      <c r="G79" s="228"/>
      <c r="H79" s="228"/>
      <c r="I79" s="228"/>
      <c r="J79" s="228"/>
      <c r="K79" s="228"/>
      <c r="L79" s="228"/>
      <c r="M79" s="228"/>
      <c r="N79" s="229"/>
    </row>
    <row r="80" spans="3:14" x14ac:dyDescent="0.2">
      <c r="C80" s="228"/>
      <c r="D80" s="228"/>
      <c r="E80" s="228"/>
      <c r="F80" s="228"/>
      <c r="G80" s="228"/>
      <c r="H80" s="228"/>
      <c r="I80" s="228"/>
      <c r="J80" s="228"/>
      <c r="K80" s="228"/>
      <c r="L80" s="228"/>
      <c r="M80" s="228"/>
      <c r="N80" s="229"/>
    </row>
    <row r="81" spans="3:14" x14ac:dyDescent="0.2">
      <c r="C81" s="228"/>
      <c r="D81" s="228"/>
      <c r="E81" s="228"/>
      <c r="F81" s="228"/>
      <c r="G81" s="228"/>
      <c r="H81" s="228"/>
      <c r="I81" s="228"/>
      <c r="J81" s="228"/>
      <c r="K81" s="228"/>
      <c r="L81" s="228"/>
      <c r="M81" s="228"/>
      <c r="N81" s="229"/>
    </row>
    <row r="82" spans="3:14" x14ac:dyDescent="0.2">
      <c r="C82" s="228"/>
      <c r="D82" s="228"/>
      <c r="E82" s="228"/>
      <c r="F82" s="228"/>
      <c r="G82" s="228"/>
      <c r="H82" s="228"/>
      <c r="I82" s="228"/>
      <c r="J82" s="228"/>
      <c r="K82" s="228"/>
      <c r="L82" s="228"/>
      <c r="M82" s="228"/>
      <c r="N82" s="229"/>
    </row>
    <row r="83" spans="3:14" x14ac:dyDescent="0.2">
      <c r="C83" s="228"/>
      <c r="D83" s="228"/>
      <c r="E83" s="228"/>
      <c r="F83" s="228"/>
      <c r="G83" s="228"/>
      <c r="H83" s="228"/>
      <c r="I83" s="228"/>
      <c r="J83" s="228"/>
      <c r="K83" s="228"/>
      <c r="L83" s="228"/>
      <c r="M83" s="228"/>
      <c r="N83" s="229"/>
    </row>
    <row r="84" spans="3:14" x14ac:dyDescent="0.2">
      <c r="C84" s="228"/>
      <c r="D84" s="228"/>
      <c r="E84" s="228"/>
      <c r="F84" s="228"/>
      <c r="G84" s="228"/>
      <c r="H84" s="228"/>
      <c r="I84" s="228"/>
      <c r="J84" s="228"/>
      <c r="K84" s="228"/>
      <c r="L84" s="228"/>
      <c r="M84" s="228"/>
      <c r="N84" s="229"/>
    </row>
    <row r="85" spans="3:14" x14ac:dyDescent="0.2">
      <c r="C85" s="228"/>
      <c r="D85" s="228"/>
      <c r="E85" s="228"/>
      <c r="F85" s="228"/>
      <c r="G85" s="228"/>
      <c r="H85" s="228"/>
      <c r="I85" s="228"/>
      <c r="J85" s="228"/>
      <c r="K85" s="228"/>
      <c r="L85" s="228"/>
      <c r="M85" s="228"/>
      <c r="N85" s="229"/>
    </row>
    <row r="86" spans="3:14" x14ac:dyDescent="0.2">
      <c r="C86" s="228"/>
      <c r="D86" s="228"/>
      <c r="E86" s="228"/>
      <c r="F86" s="228"/>
      <c r="G86" s="228"/>
      <c r="H86" s="228"/>
      <c r="I86" s="228"/>
      <c r="J86" s="228"/>
      <c r="K86" s="228"/>
      <c r="L86" s="228"/>
      <c r="M86" s="228"/>
      <c r="N86" s="229"/>
    </row>
    <row r="87" spans="3:14" x14ac:dyDescent="0.2">
      <c r="C87" s="228"/>
      <c r="D87" s="228"/>
      <c r="E87" s="228"/>
      <c r="F87" s="228"/>
      <c r="G87" s="228"/>
      <c r="H87" s="228"/>
      <c r="I87" s="228"/>
      <c r="J87" s="228"/>
      <c r="K87" s="228"/>
      <c r="L87" s="228"/>
      <c r="M87" s="228"/>
      <c r="N87" s="229"/>
    </row>
    <row r="88" spans="3:14" x14ac:dyDescent="0.2">
      <c r="C88" s="228"/>
      <c r="D88" s="228"/>
      <c r="E88" s="228"/>
      <c r="F88" s="228"/>
      <c r="G88" s="228"/>
      <c r="H88" s="228"/>
      <c r="I88" s="228"/>
      <c r="J88" s="228"/>
      <c r="K88" s="228"/>
      <c r="L88" s="228"/>
      <c r="M88" s="228"/>
      <c r="N88" s="229"/>
    </row>
    <row r="89" spans="3:14" x14ac:dyDescent="0.2">
      <c r="C89" s="228"/>
      <c r="D89" s="228"/>
      <c r="E89" s="228"/>
      <c r="F89" s="228"/>
      <c r="G89" s="228"/>
      <c r="H89" s="228"/>
      <c r="I89" s="228"/>
      <c r="J89" s="228"/>
      <c r="K89" s="228"/>
      <c r="L89" s="228"/>
      <c r="M89" s="228"/>
      <c r="N89" s="229"/>
    </row>
    <row r="90" spans="3:14" x14ac:dyDescent="0.2">
      <c r="C90" s="228"/>
      <c r="D90" s="228"/>
      <c r="E90" s="228"/>
      <c r="F90" s="228"/>
      <c r="G90" s="228"/>
      <c r="H90" s="228"/>
      <c r="I90" s="228"/>
      <c r="J90" s="228"/>
      <c r="K90" s="228"/>
      <c r="L90" s="228"/>
      <c r="M90" s="228"/>
      <c r="N90" s="229"/>
    </row>
    <row r="91" spans="3:14" x14ac:dyDescent="0.2">
      <c r="C91" s="228"/>
      <c r="D91" s="228"/>
      <c r="E91" s="228"/>
      <c r="F91" s="228"/>
      <c r="G91" s="228"/>
      <c r="H91" s="228"/>
      <c r="I91" s="228"/>
      <c r="J91" s="228"/>
      <c r="K91" s="228"/>
      <c r="L91" s="228"/>
      <c r="M91" s="228"/>
      <c r="N91" s="229"/>
    </row>
    <row r="92" spans="3:14" x14ac:dyDescent="0.2">
      <c r="C92" s="228"/>
      <c r="D92" s="228"/>
      <c r="E92" s="228"/>
      <c r="F92" s="228"/>
      <c r="G92" s="228"/>
      <c r="H92" s="228"/>
      <c r="I92" s="228"/>
      <c r="J92" s="228"/>
      <c r="K92" s="228"/>
      <c r="L92" s="228"/>
      <c r="M92" s="228"/>
      <c r="N92" s="229"/>
    </row>
    <row r="93" spans="3:14" x14ac:dyDescent="0.2">
      <c r="C93" s="228"/>
      <c r="D93" s="228"/>
      <c r="E93" s="228"/>
      <c r="F93" s="228"/>
      <c r="G93" s="228"/>
      <c r="H93" s="228"/>
      <c r="I93" s="228"/>
      <c r="J93" s="228"/>
      <c r="K93" s="228"/>
      <c r="L93" s="228"/>
      <c r="M93" s="228"/>
      <c r="N93" s="229"/>
    </row>
    <row r="94" spans="3:14" x14ac:dyDescent="0.2">
      <c r="C94" s="228"/>
      <c r="D94" s="228"/>
      <c r="E94" s="228"/>
      <c r="F94" s="228"/>
      <c r="G94" s="228"/>
      <c r="H94" s="228"/>
      <c r="I94" s="228"/>
      <c r="J94" s="228"/>
      <c r="K94" s="228"/>
      <c r="L94" s="228"/>
      <c r="M94" s="228"/>
      <c r="N94" s="229"/>
    </row>
    <row r="95" spans="3:14" x14ac:dyDescent="0.2">
      <c r="C95" s="228"/>
      <c r="D95" s="228"/>
      <c r="E95" s="228"/>
      <c r="F95" s="228"/>
      <c r="G95" s="228"/>
      <c r="H95" s="228"/>
      <c r="I95" s="228"/>
      <c r="J95" s="228"/>
      <c r="K95" s="228"/>
      <c r="L95" s="228"/>
      <c r="M95" s="228"/>
      <c r="N95" s="229"/>
    </row>
    <row r="96" spans="3:14" x14ac:dyDescent="0.2">
      <c r="C96" s="228"/>
      <c r="D96" s="228"/>
      <c r="E96" s="228"/>
      <c r="F96" s="228"/>
      <c r="G96" s="228"/>
      <c r="H96" s="228"/>
      <c r="I96" s="228"/>
      <c r="J96" s="228"/>
      <c r="K96" s="228"/>
      <c r="L96" s="228"/>
      <c r="M96" s="228"/>
      <c r="N96" s="229"/>
    </row>
    <row r="97" spans="3:14" x14ac:dyDescent="0.2">
      <c r="C97" s="228"/>
      <c r="D97" s="228"/>
      <c r="E97" s="228"/>
      <c r="F97" s="228"/>
      <c r="G97" s="228"/>
      <c r="H97" s="228"/>
      <c r="I97" s="228"/>
      <c r="J97" s="228"/>
      <c r="K97" s="228"/>
      <c r="L97" s="228"/>
      <c r="M97" s="228"/>
      <c r="N97" s="229"/>
    </row>
    <row r="98" spans="3:14" x14ac:dyDescent="0.2">
      <c r="C98" s="228"/>
      <c r="D98" s="228"/>
      <c r="E98" s="228"/>
      <c r="F98" s="228"/>
      <c r="G98" s="228"/>
      <c r="H98" s="228"/>
      <c r="I98" s="228"/>
      <c r="J98" s="228"/>
      <c r="K98" s="228"/>
      <c r="L98" s="228"/>
      <c r="M98" s="228"/>
      <c r="N98" s="229"/>
    </row>
    <row r="99" spans="3:14" x14ac:dyDescent="0.2">
      <c r="C99" s="228"/>
      <c r="D99" s="228"/>
      <c r="E99" s="228"/>
      <c r="F99" s="228"/>
      <c r="G99" s="228"/>
      <c r="H99" s="228"/>
      <c r="I99" s="228"/>
      <c r="J99" s="228"/>
      <c r="K99" s="228"/>
      <c r="L99" s="228"/>
      <c r="M99" s="228"/>
      <c r="N99" s="229"/>
    </row>
    <row r="100" spans="3:14" x14ac:dyDescent="0.2">
      <c r="C100" s="228"/>
      <c r="D100" s="228"/>
      <c r="E100" s="228"/>
      <c r="F100" s="228"/>
      <c r="G100" s="228"/>
      <c r="H100" s="228"/>
      <c r="I100" s="228"/>
      <c r="J100" s="228"/>
      <c r="K100" s="228"/>
      <c r="L100" s="228"/>
      <c r="M100" s="228"/>
      <c r="N100" s="229"/>
    </row>
    <row r="101" spans="3:14" x14ac:dyDescent="0.2">
      <c r="C101" s="228"/>
      <c r="D101" s="228"/>
      <c r="E101" s="228"/>
      <c r="F101" s="228"/>
      <c r="G101" s="228"/>
      <c r="H101" s="228"/>
      <c r="I101" s="228"/>
      <c r="J101" s="228"/>
      <c r="K101" s="228"/>
      <c r="L101" s="228"/>
      <c r="M101" s="228"/>
      <c r="N101" s="229"/>
    </row>
    <row r="102" spans="3:14" x14ac:dyDescent="0.2">
      <c r="C102" s="228"/>
      <c r="D102" s="228"/>
      <c r="E102" s="228"/>
      <c r="F102" s="228"/>
      <c r="G102" s="228"/>
      <c r="H102" s="228"/>
      <c r="I102" s="228"/>
      <c r="J102" s="228"/>
      <c r="K102" s="228"/>
      <c r="L102" s="228"/>
      <c r="M102" s="228"/>
      <c r="N102" s="229"/>
    </row>
    <row r="103" spans="3:14" x14ac:dyDescent="0.2">
      <c r="C103" s="228"/>
      <c r="D103" s="228"/>
      <c r="E103" s="228"/>
      <c r="F103" s="228"/>
      <c r="G103" s="228"/>
      <c r="H103" s="228"/>
      <c r="I103" s="228"/>
      <c r="J103" s="228"/>
      <c r="K103" s="228"/>
      <c r="L103" s="228"/>
      <c r="M103" s="228"/>
      <c r="N103" s="229"/>
    </row>
    <row r="104" spans="3:14" x14ac:dyDescent="0.2">
      <c r="C104" s="228"/>
      <c r="D104" s="228"/>
      <c r="E104" s="228"/>
      <c r="F104" s="228"/>
      <c r="G104" s="228"/>
      <c r="H104" s="228"/>
      <c r="I104" s="228"/>
      <c r="J104" s="228"/>
      <c r="K104" s="228"/>
      <c r="L104" s="228"/>
      <c r="M104" s="228"/>
      <c r="N104" s="229"/>
    </row>
    <row r="105" spans="3:14" x14ac:dyDescent="0.2">
      <c r="C105" s="228"/>
      <c r="D105" s="228"/>
      <c r="E105" s="228"/>
      <c r="F105" s="228"/>
      <c r="G105" s="228"/>
      <c r="H105" s="228"/>
      <c r="I105" s="228"/>
      <c r="J105" s="228"/>
      <c r="K105" s="228"/>
      <c r="L105" s="228"/>
      <c r="M105" s="228"/>
      <c r="N105" s="229"/>
    </row>
    <row r="106" spans="3:14" x14ac:dyDescent="0.2">
      <c r="C106" s="228"/>
      <c r="D106" s="228"/>
      <c r="E106" s="228"/>
      <c r="F106" s="228"/>
      <c r="G106" s="228"/>
      <c r="H106" s="228"/>
      <c r="I106" s="228"/>
      <c r="J106" s="228"/>
      <c r="K106" s="228"/>
      <c r="L106" s="228"/>
      <c r="M106" s="228"/>
      <c r="N106" s="229"/>
    </row>
    <row r="107" spans="3:14" x14ac:dyDescent="0.2">
      <c r="C107" s="228"/>
      <c r="D107" s="228"/>
      <c r="E107" s="228"/>
      <c r="F107" s="228"/>
      <c r="G107" s="228"/>
      <c r="H107" s="228"/>
      <c r="I107" s="228"/>
      <c r="J107" s="228"/>
      <c r="K107" s="228"/>
      <c r="L107" s="228"/>
      <c r="M107" s="228"/>
      <c r="N107" s="229"/>
    </row>
    <row r="108" spans="3:14" x14ac:dyDescent="0.2">
      <c r="C108" s="228"/>
      <c r="D108" s="228"/>
      <c r="E108" s="228"/>
      <c r="F108" s="228"/>
      <c r="G108" s="228"/>
      <c r="H108" s="228"/>
      <c r="I108" s="228"/>
      <c r="J108" s="228"/>
      <c r="K108" s="228"/>
      <c r="L108" s="228"/>
      <c r="M108" s="228"/>
      <c r="N108" s="229"/>
    </row>
    <row r="109" spans="3:14" x14ac:dyDescent="0.2">
      <c r="C109" s="228"/>
      <c r="D109" s="228"/>
      <c r="E109" s="228"/>
      <c r="F109" s="228"/>
      <c r="G109" s="228"/>
      <c r="H109" s="228"/>
      <c r="I109" s="228"/>
      <c r="J109" s="228"/>
      <c r="K109" s="228"/>
      <c r="L109" s="228"/>
      <c r="M109" s="228"/>
      <c r="N109" s="229"/>
    </row>
    <row r="110" spans="3:14" x14ac:dyDescent="0.2">
      <c r="C110" s="228"/>
      <c r="D110" s="228"/>
      <c r="E110" s="228"/>
      <c r="F110" s="228"/>
      <c r="G110" s="228"/>
      <c r="H110" s="228"/>
      <c r="I110" s="228"/>
      <c r="J110" s="228"/>
      <c r="K110" s="228"/>
      <c r="L110" s="228"/>
      <c r="M110" s="228"/>
      <c r="N110" s="229"/>
    </row>
    <row r="111" spans="3:14" x14ac:dyDescent="0.2">
      <c r="C111" s="228"/>
      <c r="D111" s="228"/>
      <c r="E111" s="228"/>
      <c r="F111" s="228"/>
      <c r="G111" s="228"/>
      <c r="H111" s="228"/>
      <c r="I111" s="228"/>
      <c r="J111" s="228"/>
      <c r="K111" s="228"/>
      <c r="L111" s="228"/>
      <c r="M111" s="228"/>
      <c r="N111" s="229"/>
    </row>
    <row r="112" spans="3:14" x14ac:dyDescent="0.2">
      <c r="C112" s="228"/>
      <c r="D112" s="228"/>
      <c r="E112" s="228"/>
      <c r="F112" s="228"/>
      <c r="G112" s="228"/>
      <c r="H112" s="228"/>
      <c r="I112" s="228"/>
      <c r="J112" s="228"/>
      <c r="K112" s="228"/>
      <c r="L112" s="228"/>
      <c r="M112" s="228"/>
      <c r="N112" s="229"/>
    </row>
    <row r="113" spans="3:14" x14ac:dyDescent="0.2">
      <c r="C113" s="228"/>
      <c r="D113" s="228"/>
      <c r="E113" s="228"/>
      <c r="F113" s="228"/>
      <c r="G113" s="228"/>
      <c r="H113" s="228"/>
      <c r="I113" s="228"/>
      <c r="J113" s="228"/>
      <c r="K113" s="228"/>
      <c r="L113" s="228"/>
      <c r="M113" s="228"/>
      <c r="N113" s="229"/>
    </row>
    <row r="114" spans="3:14" x14ac:dyDescent="0.2">
      <c r="C114" s="228"/>
      <c r="D114" s="228"/>
      <c r="E114" s="228"/>
      <c r="F114" s="228"/>
      <c r="G114" s="228"/>
      <c r="H114" s="228"/>
      <c r="I114" s="228"/>
      <c r="J114" s="228"/>
      <c r="K114" s="228"/>
      <c r="L114" s="228"/>
      <c r="M114" s="228"/>
      <c r="N114" s="229"/>
    </row>
    <row r="115" spans="3:14" x14ac:dyDescent="0.2">
      <c r="C115" s="228"/>
      <c r="D115" s="228"/>
      <c r="E115" s="228"/>
      <c r="F115" s="228"/>
      <c r="G115" s="228"/>
      <c r="H115" s="228"/>
      <c r="I115" s="228"/>
      <c r="J115" s="228"/>
      <c r="K115" s="228"/>
      <c r="L115" s="228"/>
      <c r="M115" s="228"/>
      <c r="N115" s="229"/>
    </row>
    <row r="116" spans="3:14" x14ac:dyDescent="0.2">
      <c r="C116" s="228"/>
      <c r="D116" s="228"/>
      <c r="E116" s="228"/>
      <c r="F116" s="228"/>
      <c r="G116" s="228"/>
      <c r="H116" s="228"/>
      <c r="I116" s="228"/>
      <c r="J116" s="228"/>
      <c r="K116" s="228"/>
      <c r="L116" s="228"/>
      <c r="M116" s="228"/>
      <c r="N116" s="229"/>
    </row>
    <row r="117" spans="3:14" x14ac:dyDescent="0.2">
      <c r="C117" s="228"/>
      <c r="D117" s="228"/>
      <c r="E117" s="228"/>
      <c r="F117" s="228"/>
      <c r="G117" s="228"/>
      <c r="H117" s="228"/>
      <c r="I117" s="228"/>
      <c r="J117" s="228"/>
      <c r="K117" s="228"/>
      <c r="L117" s="228"/>
      <c r="M117" s="228"/>
      <c r="N117" s="229"/>
    </row>
    <row r="118" spans="3:14" x14ac:dyDescent="0.2">
      <c r="C118" s="228"/>
      <c r="D118" s="228"/>
      <c r="E118" s="228"/>
      <c r="F118" s="228"/>
      <c r="G118" s="228"/>
      <c r="H118" s="228"/>
      <c r="I118" s="228"/>
      <c r="J118" s="228"/>
      <c r="K118" s="228"/>
      <c r="L118" s="228"/>
      <c r="M118" s="228"/>
      <c r="N118" s="229"/>
    </row>
    <row r="119" spans="3:14" x14ac:dyDescent="0.2">
      <c r="C119" s="228"/>
      <c r="D119" s="228"/>
      <c r="E119" s="228"/>
      <c r="F119" s="228"/>
      <c r="G119" s="228"/>
      <c r="H119" s="228"/>
      <c r="I119" s="228"/>
      <c r="J119" s="228"/>
      <c r="K119" s="228"/>
      <c r="L119" s="228"/>
      <c r="M119" s="228"/>
      <c r="N119" s="229"/>
    </row>
    <row r="120" spans="3:14" x14ac:dyDescent="0.2">
      <c r="C120" s="228"/>
      <c r="D120" s="228"/>
      <c r="E120" s="228"/>
      <c r="F120" s="228"/>
      <c r="G120" s="228"/>
      <c r="H120" s="228"/>
      <c r="I120" s="228"/>
      <c r="J120" s="228"/>
      <c r="K120" s="228"/>
      <c r="L120" s="228"/>
      <c r="M120" s="228"/>
      <c r="N120" s="229"/>
    </row>
    <row r="121" spans="3:14" x14ac:dyDescent="0.2">
      <c r="C121" s="228"/>
      <c r="D121" s="228"/>
      <c r="E121" s="228"/>
      <c r="F121" s="228"/>
      <c r="G121" s="228"/>
      <c r="H121" s="228"/>
      <c r="I121" s="228"/>
      <c r="J121" s="228"/>
      <c r="K121" s="228"/>
      <c r="L121" s="228"/>
      <c r="M121" s="228"/>
      <c r="N121" s="229"/>
    </row>
    <row r="122" spans="3:14" x14ac:dyDescent="0.2">
      <c r="C122" s="228"/>
      <c r="D122" s="228"/>
      <c r="E122" s="228"/>
      <c r="F122" s="228"/>
      <c r="G122" s="228"/>
      <c r="H122" s="228"/>
      <c r="I122" s="228"/>
      <c r="J122" s="228"/>
      <c r="K122" s="228"/>
      <c r="L122" s="228"/>
      <c r="M122" s="228"/>
      <c r="N122" s="229"/>
    </row>
    <row r="123" spans="3:14" x14ac:dyDescent="0.2">
      <c r="C123" s="228"/>
      <c r="D123" s="228"/>
      <c r="E123" s="228"/>
      <c r="F123" s="228"/>
      <c r="G123" s="228"/>
      <c r="H123" s="228"/>
      <c r="I123" s="228"/>
      <c r="J123" s="228"/>
      <c r="K123" s="228"/>
      <c r="L123" s="228"/>
      <c r="M123" s="228"/>
      <c r="N123" s="229"/>
    </row>
    <row r="124" spans="3:14" x14ac:dyDescent="0.2">
      <c r="C124" s="228"/>
      <c r="D124" s="228"/>
      <c r="E124" s="228"/>
      <c r="F124" s="228"/>
      <c r="G124" s="228"/>
      <c r="H124" s="228"/>
      <c r="I124" s="228"/>
      <c r="J124" s="228"/>
      <c r="K124" s="228"/>
      <c r="L124" s="228"/>
      <c r="M124" s="228"/>
      <c r="N124" s="229"/>
    </row>
    <row r="125" spans="3:14" x14ac:dyDescent="0.2">
      <c r="C125" s="228"/>
      <c r="D125" s="228"/>
      <c r="E125" s="228"/>
      <c r="F125" s="228"/>
      <c r="G125" s="228"/>
      <c r="H125" s="228"/>
      <c r="I125" s="228"/>
      <c r="J125" s="228"/>
      <c r="K125" s="228"/>
      <c r="L125" s="228"/>
      <c r="M125" s="228"/>
      <c r="N125" s="229"/>
    </row>
    <row r="126" spans="3:14" x14ac:dyDescent="0.2">
      <c r="C126" s="228"/>
      <c r="D126" s="228"/>
      <c r="E126" s="228"/>
      <c r="F126" s="228"/>
      <c r="G126" s="228"/>
      <c r="H126" s="228"/>
      <c r="I126" s="228"/>
      <c r="J126" s="228"/>
      <c r="K126" s="228"/>
      <c r="L126" s="228"/>
      <c r="M126" s="228"/>
      <c r="N126" s="229"/>
    </row>
    <row r="127" spans="3:14" x14ac:dyDescent="0.2">
      <c r="C127" s="228"/>
      <c r="D127" s="228"/>
      <c r="E127" s="228"/>
      <c r="F127" s="228"/>
      <c r="G127" s="228"/>
      <c r="H127" s="228"/>
      <c r="I127" s="228"/>
      <c r="J127" s="228"/>
      <c r="K127" s="228"/>
      <c r="L127" s="228"/>
      <c r="M127" s="228"/>
      <c r="N127" s="229"/>
    </row>
    <row r="128" spans="3:14" x14ac:dyDescent="0.2">
      <c r="C128" s="228"/>
      <c r="D128" s="228"/>
      <c r="E128" s="228"/>
      <c r="F128" s="228"/>
      <c r="G128" s="228"/>
      <c r="H128" s="228"/>
      <c r="I128" s="228"/>
      <c r="J128" s="228"/>
      <c r="K128" s="228"/>
      <c r="L128" s="228"/>
      <c r="M128" s="228"/>
      <c r="N128" s="229"/>
    </row>
    <row r="129" spans="3:14" x14ac:dyDescent="0.2">
      <c r="C129" s="228"/>
      <c r="D129" s="228"/>
      <c r="E129" s="228"/>
      <c r="F129" s="228"/>
      <c r="G129" s="228"/>
      <c r="H129" s="228"/>
      <c r="I129" s="228"/>
      <c r="J129" s="228"/>
      <c r="K129" s="228"/>
      <c r="L129" s="228"/>
      <c r="M129" s="228"/>
      <c r="N129" s="229"/>
    </row>
    <row r="130" spans="3:14" x14ac:dyDescent="0.2">
      <c r="C130" s="228"/>
      <c r="D130" s="228"/>
      <c r="E130" s="228"/>
      <c r="F130" s="228"/>
      <c r="G130" s="228"/>
      <c r="H130" s="228"/>
      <c r="I130" s="228"/>
      <c r="J130" s="228"/>
      <c r="K130" s="228"/>
      <c r="L130" s="228"/>
      <c r="M130" s="228"/>
      <c r="N130" s="229"/>
    </row>
    <row r="131" spans="3:14" x14ac:dyDescent="0.2">
      <c r="C131" s="228"/>
      <c r="D131" s="228"/>
      <c r="E131" s="228"/>
      <c r="F131" s="228"/>
      <c r="G131" s="228"/>
      <c r="H131" s="228"/>
      <c r="I131" s="228"/>
      <c r="J131" s="228"/>
      <c r="K131" s="228"/>
      <c r="L131" s="228"/>
      <c r="M131" s="228"/>
      <c r="N131" s="229"/>
    </row>
    <row r="132" spans="3:14" x14ac:dyDescent="0.2">
      <c r="C132" s="228"/>
      <c r="D132" s="228"/>
      <c r="E132" s="228"/>
      <c r="F132" s="228"/>
      <c r="G132" s="228"/>
      <c r="H132" s="228"/>
      <c r="I132" s="228"/>
      <c r="J132" s="228"/>
      <c r="K132" s="228"/>
      <c r="L132" s="228"/>
      <c r="M132" s="228"/>
      <c r="N132" s="229"/>
    </row>
    <row r="133" spans="3:14" x14ac:dyDescent="0.2">
      <c r="C133" s="228"/>
      <c r="D133" s="228"/>
      <c r="E133" s="228"/>
      <c r="F133" s="228"/>
      <c r="G133" s="228"/>
      <c r="H133" s="228"/>
      <c r="I133" s="228"/>
      <c r="J133" s="228"/>
      <c r="K133" s="228"/>
      <c r="L133" s="228"/>
      <c r="M133" s="228"/>
      <c r="N133" s="229"/>
    </row>
    <row r="134" spans="3:14" x14ac:dyDescent="0.2">
      <c r="C134" s="228"/>
      <c r="D134" s="228"/>
      <c r="E134" s="228"/>
      <c r="F134" s="228"/>
      <c r="G134" s="228"/>
      <c r="H134" s="228"/>
      <c r="I134" s="228"/>
      <c r="J134" s="228"/>
      <c r="K134" s="228"/>
      <c r="L134" s="228"/>
      <c r="M134" s="228"/>
      <c r="N134" s="229"/>
    </row>
    <row r="135" spans="3:14" x14ac:dyDescent="0.2">
      <c r="C135" s="228"/>
      <c r="D135" s="228"/>
      <c r="E135" s="228"/>
      <c r="F135" s="228"/>
      <c r="G135" s="228"/>
      <c r="H135" s="228"/>
      <c r="I135" s="228"/>
      <c r="J135" s="228"/>
      <c r="K135" s="228"/>
      <c r="L135" s="228"/>
      <c r="M135" s="228"/>
      <c r="N135" s="229"/>
    </row>
    <row r="136" spans="3:14" x14ac:dyDescent="0.2">
      <c r="C136" s="228"/>
      <c r="D136" s="228"/>
      <c r="E136" s="228"/>
      <c r="F136" s="228"/>
      <c r="G136" s="228"/>
      <c r="H136" s="228"/>
      <c r="I136" s="228"/>
      <c r="J136" s="228"/>
      <c r="K136" s="228"/>
      <c r="L136" s="228"/>
      <c r="M136" s="228"/>
      <c r="N136" s="229"/>
    </row>
    <row r="137" spans="3:14" x14ac:dyDescent="0.2">
      <c r="C137" s="228"/>
      <c r="D137" s="228"/>
      <c r="E137" s="228"/>
      <c r="F137" s="228"/>
      <c r="G137" s="228"/>
      <c r="H137" s="228"/>
      <c r="I137" s="228"/>
      <c r="J137" s="228"/>
      <c r="K137" s="228"/>
      <c r="L137" s="228"/>
      <c r="M137" s="228"/>
      <c r="N137" s="229"/>
    </row>
    <row r="138" spans="3:14" x14ac:dyDescent="0.2">
      <c r="C138" s="228"/>
      <c r="D138" s="228"/>
      <c r="E138" s="228"/>
      <c r="F138" s="228"/>
      <c r="G138" s="228"/>
      <c r="H138" s="228"/>
      <c r="I138" s="228"/>
      <c r="J138" s="228"/>
      <c r="K138" s="228"/>
      <c r="L138" s="228"/>
      <c r="M138" s="228"/>
      <c r="N138" s="229"/>
    </row>
    <row r="139" spans="3:14" x14ac:dyDescent="0.2">
      <c r="C139" s="228"/>
      <c r="D139" s="228"/>
      <c r="E139" s="228"/>
      <c r="F139" s="228"/>
      <c r="G139" s="228"/>
      <c r="H139" s="228"/>
      <c r="I139" s="228"/>
      <c r="J139" s="228"/>
      <c r="K139" s="228"/>
      <c r="L139" s="228"/>
      <c r="M139" s="228"/>
      <c r="N139" s="229"/>
    </row>
    <row r="140" spans="3:14" x14ac:dyDescent="0.2">
      <c r="C140" s="228"/>
      <c r="D140" s="228"/>
      <c r="E140" s="228"/>
      <c r="F140" s="228"/>
      <c r="G140" s="228"/>
      <c r="H140" s="228"/>
      <c r="I140" s="228"/>
      <c r="J140" s="228"/>
      <c r="K140" s="228"/>
      <c r="L140" s="228"/>
      <c r="M140" s="228"/>
      <c r="N140" s="229"/>
    </row>
    <row r="141" spans="3:14" x14ac:dyDescent="0.2">
      <c r="C141" s="228"/>
      <c r="D141" s="228"/>
      <c r="E141" s="228"/>
      <c r="F141" s="228"/>
      <c r="G141" s="228"/>
      <c r="H141" s="228"/>
      <c r="I141" s="228"/>
      <c r="J141" s="228"/>
      <c r="K141" s="228"/>
      <c r="L141" s="228"/>
      <c r="M141" s="228"/>
      <c r="N141" s="229"/>
    </row>
    <row r="142" spans="3:14" x14ac:dyDescent="0.2">
      <c r="C142" s="228"/>
      <c r="D142" s="228"/>
      <c r="E142" s="228"/>
      <c r="F142" s="228"/>
      <c r="G142" s="228"/>
      <c r="H142" s="228"/>
      <c r="I142" s="228"/>
      <c r="J142" s="228"/>
      <c r="K142" s="228"/>
      <c r="L142" s="228"/>
      <c r="M142" s="228"/>
      <c r="N142" s="229"/>
    </row>
    <row r="143" spans="3:14" x14ac:dyDescent="0.2">
      <c r="C143" s="228"/>
      <c r="D143" s="228"/>
      <c r="E143" s="228"/>
      <c r="F143" s="228"/>
      <c r="G143" s="228"/>
      <c r="H143" s="228"/>
      <c r="I143" s="228"/>
      <c r="J143" s="228"/>
      <c r="K143" s="228"/>
      <c r="L143" s="228"/>
      <c r="M143" s="228"/>
      <c r="N143" s="229"/>
    </row>
    <row r="144" spans="3:14" x14ac:dyDescent="0.2">
      <c r="C144" s="228"/>
      <c r="D144" s="228"/>
      <c r="E144" s="228"/>
      <c r="F144" s="228"/>
      <c r="G144" s="228"/>
      <c r="H144" s="228"/>
      <c r="I144" s="228"/>
      <c r="J144" s="228"/>
      <c r="K144" s="228"/>
      <c r="L144" s="228"/>
      <c r="M144" s="228"/>
      <c r="N144" s="229"/>
    </row>
    <row r="145" spans="3:14" x14ac:dyDescent="0.2">
      <c r="C145" s="228"/>
      <c r="D145" s="228"/>
      <c r="E145" s="228"/>
      <c r="F145" s="228"/>
      <c r="G145" s="228"/>
      <c r="H145" s="228"/>
      <c r="I145" s="228"/>
      <c r="J145" s="228"/>
      <c r="K145" s="228"/>
      <c r="L145" s="228"/>
      <c r="M145" s="228"/>
      <c r="N145" s="229"/>
    </row>
    <row r="146" spans="3:14" x14ac:dyDescent="0.2">
      <c r="C146" s="228"/>
      <c r="D146" s="228"/>
      <c r="E146" s="228"/>
      <c r="F146" s="228"/>
      <c r="G146" s="228"/>
      <c r="H146" s="228"/>
      <c r="I146" s="228"/>
      <c r="J146" s="228"/>
      <c r="K146" s="228"/>
      <c r="L146" s="228"/>
      <c r="M146" s="228"/>
      <c r="N146" s="229"/>
    </row>
    <row r="147" spans="3:14" x14ac:dyDescent="0.2">
      <c r="C147" s="228"/>
      <c r="D147" s="228"/>
      <c r="E147" s="228"/>
      <c r="F147" s="228"/>
      <c r="G147" s="228"/>
      <c r="H147" s="228"/>
      <c r="I147" s="228"/>
      <c r="J147" s="228"/>
      <c r="K147" s="228"/>
      <c r="L147" s="228"/>
      <c r="M147" s="228"/>
      <c r="N147" s="229"/>
    </row>
    <row r="148" spans="3:14" x14ac:dyDescent="0.2">
      <c r="C148" s="228"/>
      <c r="D148" s="228"/>
      <c r="E148" s="228"/>
      <c r="F148" s="228"/>
      <c r="G148" s="228"/>
      <c r="H148" s="228"/>
      <c r="I148" s="228"/>
      <c r="J148" s="228"/>
      <c r="K148" s="228"/>
      <c r="L148" s="228"/>
      <c r="M148" s="228"/>
      <c r="N148" s="229"/>
    </row>
    <row r="149" spans="3:14" x14ac:dyDescent="0.2">
      <c r="C149" s="228"/>
      <c r="D149" s="228"/>
      <c r="E149" s="228"/>
      <c r="F149" s="228"/>
      <c r="G149" s="228"/>
      <c r="H149" s="228"/>
      <c r="I149" s="228"/>
      <c r="J149" s="228"/>
      <c r="K149" s="228"/>
      <c r="L149" s="228"/>
      <c r="M149" s="228"/>
      <c r="N149" s="229"/>
    </row>
    <row r="150" spans="3:14" x14ac:dyDescent="0.2">
      <c r="C150" s="228"/>
      <c r="D150" s="228"/>
      <c r="E150" s="228"/>
      <c r="F150" s="228"/>
      <c r="G150" s="228"/>
      <c r="H150" s="228"/>
      <c r="I150" s="228"/>
      <c r="J150" s="228"/>
      <c r="K150" s="228"/>
      <c r="L150" s="228"/>
      <c r="M150" s="228"/>
      <c r="N150" s="229"/>
    </row>
    <row r="151" spans="3:14" x14ac:dyDescent="0.2">
      <c r="C151" s="228"/>
      <c r="D151" s="228"/>
      <c r="E151" s="228"/>
      <c r="F151" s="228"/>
      <c r="G151" s="228"/>
      <c r="H151" s="228"/>
      <c r="I151" s="228"/>
      <c r="J151" s="228"/>
      <c r="K151" s="228"/>
      <c r="L151" s="228"/>
      <c r="M151" s="228"/>
      <c r="N151" s="229"/>
    </row>
    <row r="152" spans="3:14" x14ac:dyDescent="0.2">
      <c r="C152" s="228"/>
      <c r="D152" s="228"/>
      <c r="E152" s="228"/>
      <c r="F152" s="228"/>
      <c r="G152" s="228"/>
      <c r="H152" s="228"/>
      <c r="I152" s="228"/>
      <c r="J152" s="228"/>
      <c r="K152" s="228"/>
      <c r="L152" s="228"/>
      <c r="M152" s="228"/>
      <c r="N152" s="229"/>
    </row>
    <row r="153" spans="3:14" x14ac:dyDescent="0.2">
      <c r="C153" s="228"/>
      <c r="D153" s="228"/>
      <c r="E153" s="228"/>
      <c r="F153" s="228"/>
      <c r="G153" s="228"/>
      <c r="H153" s="228"/>
      <c r="I153" s="228"/>
      <c r="J153" s="228"/>
      <c r="K153" s="228"/>
      <c r="L153" s="228"/>
      <c r="M153" s="228"/>
      <c r="N153" s="229"/>
    </row>
    <row r="154" spans="3:14" x14ac:dyDescent="0.2">
      <c r="C154" s="228"/>
      <c r="D154" s="228"/>
      <c r="E154" s="228"/>
      <c r="F154" s="228"/>
      <c r="G154" s="228"/>
      <c r="H154" s="228"/>
      <c r="I154" s="228"/>
      <c r="J154" s="228"/>
      <c r="K154" s="228"/>
      <c r="L154" s="228"/>
      <c r="M154" s="228"/>
      <c r="N154" s="229"/>
    </row>
    <row r="155" spans="3:14" x14ac:dyDescent="0.2">
      <c r="C155" s="228"/>
      <c r="D155" s="228"/>
      <c r="E155" s="228"/>
      <c r="F155" s="228"/>
      <c r="G155" s="228"/>
      <c r="H155" s="228"/>
      <c r="I155" s="228"/>
      <c r="J155" s="228"/>
      <c r="K155" s="228"/>
      <c r="L155" s="228"/>
      <c r="M155" s="228"/>
      <c r="N155" s="229"/>
    </row>
    <row r="156" spans="3:14" x14ac:dyDescent="0.2">
      <c r="C156" s="228"/>
      <c r="D156" s="228"/>
      <c r="E156" s="228"/>
      <c r="F156" s="228"/>
      <c r="G156" s="228"/>
      <c r="H156" s="228"/>
      <c r="I156" s="228"/>
      <c r="J156" s="228"/>
      <c r="K156" s="228"/>
      <c r="L156" s="228"/>
      <c r="M156" s="228"/>
      <c r="N156" s="229"/>
    </row>
    <row r="157" spans="3:14" x14ac:dyDescent="0.2">
      <c r="C157" s="228"/>
      <c r="D157" s="228"/>
      <c r="E157" s="228"/>
      <c r="F157" s="228"/>
      <c r="G157" s="228"/>
      <c r="H157" s="228"/>
      <c r="I157" s="228"/>
      <c r="J157" s="228"/>
      <c r="K157" s="228"/>
      <c r="L157" s="228"/>
      <c r="M157" s="228"/>
      <c r="N157" s="229"/>
    </row>
    <row r="158" spans="3:14" x14ac:dyDescent="0.2">
      <c r="C158" s="228"/>
      <c r="D158" s="228"/>
      <c r="E158" s="228"/>
      <c r="F158" s="228"/>
      <c r="G158" s="228"/>
      <c r="H158" s="228"/>
      <c r="I158" s="228"/>
      <c r="J158" s="228"/>
      <c r="K158" s="228"/>
      <c r="L158" s="228"/>
      <c r="M158" s="228"/>
      <c r="N158" s="229"/>
    </row>
    <row r="159" spans="3:14" x14ac:dyDescent="0.2">
      <c r="C159" s="228"/>
      <c r="D159" s="228"/>
      <c r="E159" s="228"/>
      <c r="F159" s="228"/>
      <c r="G159" s="228"/>
      <c r="H159" s="228"/>
      <c r="I159" s="228"/>
      <c r="J159" s="228"/>
      <c r="K159" s="228"/>
      <c r="L159" s="228"/>
      <c r="M159" s="228"/>
      <c r="N159" s="229"/>
    </row>
    <row r="160" spans="3:14" x14ac:dyDescent="0.2">
      <c r="C160" s="228"/>
      <c r="D160" s="228"/>
      <c r="E160" s="228"/>
      <c r="F160" s="228"/>
      <c r="G160" s="228"/>
      <c r="H160" s="228"/>
      <c r="I160" s="228"/>
      <c r="J160" s="228"/>
      <c r="K160" s="228"/>
      <c r="L160" s="228"/>
      <c r="M160" s="228"/>
      <c r="N160" s="229"/>
    </row>
    <row r="161" spans="3:14" x14ac:dyDescent="0.2">
      <c r="C161" s="228"/>
      <c r="D161" s="228"/>
      <c r="E161" s="228"/>
      <c r="F161" s="228"/>
      <c r="G161" s="228"/>
      <c r="H161" s="228"/>
      <c r="I161" s="228"/>
      <c r="J161" s="228"/>
      <c r="K161" s="228"/>
      <c r="L161" s="228"/>
      <c r="M161" s="228"/>
      <c r="N161" s="229"/>
    </row>
    <row r="162" spans="3:14" x14ac:dyDescent="0.2">
      <c r="C162" s="228"/>
      <c r="D162" s="228"/>
      <c r="E162" s="228"/>
      <c r="F162" s="228"/>
      <c r="G162" s="228"/>
      <c r="H162" s="228"/>
      <c r="I162" s="228"/>
      <c r="J162" s="228"/>
      <c r="K162" s="228"/>
      <c r="L162" s="228"/>
      <c r="M162" s="228"/>
      <c r="N162" s="229"/>
    </row>
    <row r="163" spans="3:14" x14ac:dyDescent="0.2">
      <c r="C163" s="228"/>
      <c r="D163" s="228"/>
      <c r="E163" s="228"/>
      <c r="F163" s="228"/>
      <c r="G163" s="228"/>
      <c r="H163" s="228"/>
      <c r="I163" s="228"/>
      <c r="J163" s="228"/>
      <c r="K163" s="228"/>
      <c r="L163" s="228"/>
      <c r="M163" s="228"/>
      <c r="N163" s="229"/>
    </row>
    <row r="164" spans="3:14" x14ac:dyDescent="0.2">
      <c r="C164" s="228"/>
      <c r="D164" s="228"/>
      <c r="E164" s="228"/>
      <c r="F164" s="228"/>
      <c r="G164" s="228"/>
      <c r="H164" s="228"/>
      <c r="I164" s="228"/>
      <c r="J164" s="228"/>
      <c r="K164" s="228"/>
      <c r="L164" s="228"/>
      <c r="M164" s="228"/>
      <c r="N164" s="229"/>
    </row>
    <row r="165" spans="3:14" x14ac:dyDescent="0.2">
      <c r="C165" s="228"/>
      <c r="D165" s="228"/>
      <c r="E165" s="228"/>
      <c r="F165" s="228"/>
      <c r="G165" s="228"/>
      <c r="H165" s="228"/>
      <c r="I165" s="228"/>
      <c r="J165" s="228"/>
      <c r="K165" s="228"/>
      <c r="L165" s="228"/>
      <c r="M165" s="228"/>
      <c r="N165" s="229"/>
    </row>
    <row r="166" spans="3:14" x14ac:dyDescent="0.2">
      <c r="C166" s="228"/>
      <c r="D166" s="228"/>
      <c r="E166" s="228"/>
      <c r="F166" s="228"/>
      <c r="G166" s="228"/>
      <c r="H166" s="228"/>
      <c r="I166" s="228"/>
      <c r="J166" s="228"/>
      <c r="K166" s="228"/>
      <c r="L166" s="228"/>
      <c r="M166" s="228"/>
      <c r="N166" s="229"/>
    </row>
    <row r="167" spans="3:14" x14ac:dyDescent="0.2">
      <c r="C167" s="228"/>
      <c r="D167" s="228"/>
      <c r="E167" s="228"/>
      <c r="F167" s="228"/>
      <c r="G167" s="228"/>
      <c r="H167" s="228"/>
      <c r="I167" s="228"/>
      <c r="J167" s="228"/>
      <c r="K167" s="228"/>
      <c r="L167" s="228"/>
      <c r="M167" s="228"/>
      <c r="N167" s="229"/>
    </row>
    <row r="168" spans="3:14" x14ac:dyDescent="0.2">
      <c r="C168" s="228"/>
      <c r="D168" s="228"/>
      <c r="E168" s="228"/>
      <c r="F168" s="228"/>
      <c r="G168" s="228"/>
      <c r="H168" s="228"/>
      <c r="I168" s="228"/>
      <c r="J168" s="228"/>
      <c r="K168" s="228"/>
      <c r="L168" s="228"/>
      <c r="M168" s="228"/>
      <c r="N168" s="229"/>
    </row>
    <row r="169" spans="3:14" x14ac:dyDescent="0.2">
      <c r="C169" s="228"/>
      <c r="D169" s="228"/>
      <c r="E169" s="228"/>
      <c r="F169" s="228"/>
      <c r="G169" s="228"/>
      <c r="H169" s="228"/>
      <c r="I169" s="228"/>
      <c r="J169" s="228"/>
      <c r="K169" s="228"/>
      <c r="L169" s="228"/>
      <c r="M169" s="228"/>
      <c r="N169" s="229"/>
    </row>
    <row r="170" spans="3:14" x14ac:dyDescent="0.2">
      <c r="C170" s="228"/>
      <c r="D170" s="228"/>
      <c r="E170" s="228"/>
      <c r="F170" s="228"/>
      <c r="G170" s="228"/>
      <c r="H170" s="228"/>
      <c r="I170" s="228"/>
      <c r="J170" s="228"/>
      <c r="K170" s="228"/>
      <c r="L170" s="228"/>
      <c r="M170" s="228"/>
      <c r="N170" s="229"/>
    </row>
    <row r="171" spans="3:14" x14ac:dyDescent="0.2">
      <c r="C171" s="228"/>
      <c r="D171" s="228"/>
      <c r="E171" s="228"/>
      <c r="F171" s="228"/>
      <c r="G171" s="228"/>
      <c r="H171" s="228"/>
      <c r="I171" s="228"/>
      <c r="J171" s="228"/>
      <c r="K171" s="228"/>
      <c r="L171" s="228"/>
      <c r="M171" s="228"/>
      <c r="N171" s="229"/>
    </row>
    <row r="172" spans="3:14" x14ac:dyDescent="0.2">
      <c r="C172" s="228"/>
      <c r="D172" s="228"/>
      <c r="E172" s="228"/>
      <c r="F172" s="228"/>
      <c r="G172" s="228"/>
      <c r="H172" s="228"/>
      <c r="I172" s="228"/>
      <c r="J172" s="228"/>
      <c r="K172" s="228"/>
      <c r="L172" s="228"/>
      <c r="M172" s="228"/>
      <c r="N172" s="229"/>
    </row>
    <row r="173" spans="3:14" x14ac:dyDescent="0.2">
      <c r="C173" s="228"/>
      <c r="D173" s="228"/>
      <c r="E173" s="228"/>
      <c r="F173" s="228"/>
      <c r="G173" s="228"/>
      <c r="H173" s="228"/>
      <c r="I173" s="228"/>
      <c r="J173" s="228"/>
      <c r="K173" s="228"/>
      <c r="L173" s="228"/>
      <c r="M173" s="228"/>
      <c r="N173" s="229"/>
    </row>
    <row r="174" spans="3:14" x14ac:dyDescent="0.2">
      <c r="C174" s="228"/>
      <c r="D174" s="228"/>
      <c r="E174" s="228"/>
      <c r="F174" s="228"/>
      <c r="G174" s="228"/>
      <c r="H174" s="228"/>
      <c r="I174" s="228"/>
      <c r="J174" s="228"/>
      <c r="K174" s="228"/>
      <c r="L174" s="228"/>
      <c r="M174" s="228"/>
      <c r="N174" s="229"/>
    </row>
    <row r="175" spans="3:14" x14ac:dyDescent="0.2">
      <c r="C175" s="228"/>
      <c r="D175" s="228"/>
      <c r="E175" s="228"/>
      <c r="F175" s="228"/>
      <c r="G175" s="228"/>
      <c r="H175" s="228"/>
      <c r="I175" s="228"/>
      <c r="J175" s="228"/>
      <c r="K175" s="228"/>
      <c r="L175" s="228"/>
      <c r="M175" s="228"/>
      <c r="N175" s="229"/>
    </row>
    <row r="176" spans="3:14" x14ac:dyDescent="0.2">
      <c r="C176" s="228"/>
      <c r="D176" s="228"/>
      <c r="E176" s="228"/>
      <c r="F176" s="228"/>
      <c r="G176" s="228"/>
      <c r="H176" s="228"/>
      <c r="I176" s="228"/>
      <c r="J176" s="228"/>
      <c r="K176" s="228"/>
      <c r="L176" s="228"/>
      <c r="M176" s="228"/>
      <c r="N176" s="229"/>
    </row>
    <row r="177" spans="3:14" x14ac:dyDescent="0.2">
      <c r="C177" s="228"/>
      <c r="D177" s="228"/>
      <c r="E177" s="228"/>
      <c r="F177" s="228"/>
      <c r="G177" s="228"/>
      <c r="H177" s="228"/>
      <c r="I177" s="228"/>
      <c r="J177" s="228"/>
      <c r="K177" s="228"/>
      <c r="L177" s="228"/>
      <c r="M177" s="228"/>
      <c r="N177" s="229"/>
    </row>
    <row r="178" spans="3:14" x14ac:dyDescent="0.2">
      <c r="C178" s="228"/>
      <c r="D178" s="228"/>
      <c r="E178" s="228"/>
      <c r="F178" s="228"/>
      <c r="G178" s="228"/>
      <c r="H178" s="228"/>
      <c r="I178" s="228"/>
      <c r="J178" s="228"/>
      <c r="K178" s="228"/>
      <c r="L178" s="228"/>
      <c r="M178" s="228"/>
      <c r="N178" s="229"/>
    </row>
    <row r="179" spans="3:14" x14ac:dyDescent="0.2">
      <c r="C179" s="228"/>
      <c r="D179" s="228"/>
      <c r="E179" s="228"/>
      <c r="F179" s="228"/>
      <c r="G179" s="228"/>
      <c r="H179" s="228"/>
      <c r="I179" s="228"/>
      <c r="J179" s="228"/>
      <c r="K179" s="228"/>
      <c r="L179" s="228"/>
      <c r="M179" s="228"/>
      <c r="N179" s="229"/>
    </row>
    <row r="180" spans="3:14" x14ac:dyDescent="0.2">
      <c r="C180" s="228"/>
      <c r="D180" s="228"/>
      <c r="E180" s="228"/>
      <c r="F180" s="228"/>
      <c r="G180" s="228"/>
      <c r="H180" s="228"/>
      <c r="I180" s="228"/>
      <c r="J180" s="228"/>
      <c r="K180" s="228"/>
      <c r="L180" s="228"/>
      <c r="M180" s="228"/>
      <c r="N180" s="229"/>
    </row>
    <row r="181" spans="3:14" x14ac:dyDescent="0.2">
      <c r="C181" s="228"/>
      <c r="D181" s="228"/>
      <c r="E181" s="228"/>
      <c r="F181" s="228"/>
      <c r="G181" s="228"/>
      <c r="H181" s="228"/>
      <c r="I181" s="228"/>
      <c r="J181" s="228"/>
      <c r="K181" s="228"/>
      <c r="L181" s="228"/>
      <c r="M181" s="228"/>
      <c r="N181" s="229"/>
    </row>
    <row r="182" spans="3:14" x14ac:dyDescent="0.2">
      <c r="C182" s="228"/>
      <c r="D182" s="228"/>
      <c r="E182" s="228"/>
      <c r="F182" s="228"/>
      <c r="G182" s="228"/>
      <c r="H182" s="228"/>
      <c r="I182" s="228"/>
      <c r="J182" s="228"/>
      <c r="K182" s="228"/>
      <c r="L182" s="228"/>
      <c r="M182" s="228"/>
      <c r="N182" s="229"/>
    </row>
    <row r="183" spans="3:14" x14ac:dyDescent="0.2">
      <c r="C183" s="228"/>
      <c r="D183" s="228"/>
      <c r="E183" s="228"/>
      <c r="F183" s="228"/>
      <c r="G183" s="228"/>
      <c r="H183" s="228"/>
      <c r="I183" s="228"/>
      <c r="J183" s="228"/>
      <c r="K183" s="228"/>
      <c r="L183" s="228"/>
      <c r="M183" s="228"/>
      <c r="N183" s="229"/>
    </row>
    <row r="184" spans="3:14" x14ac:dyDescent="0.2">
      <c r="C184" s="228"/>
      <c r="D184" s="228"/>
      <c r="E184" s="228"/>
      <c r="F184" s="228"/>
      <c r="G184" s="228"/>
      <c r="H184" s="228"/>
      <c r="I184" s="228"/>
      <c r="J184" s="228"/>
      <c r="K184" s="228"/>
      <c r="L184" s="228"/>
      <c r="M184" s="228"/>
      <c r="N184" s="229"/>
    </row>
    <row r="185" spans="3:14" x14ac:dyDescent="0.2">
      <c r="C185" s="228"/>
      <c r="D185" s="228"/>
      <c r="E185" s="228"/>
      <c r="F185" s="228"/>
      <c r="G185" s="228"/>
      <c r="H185" s="228"/>
      <c r="I185" s="228"/>
      <c r="J185" s="228"/>
      <c r="K185" s="228"/>
      <c r="L185" s="228"/>
      <c r="M185" s="228"/>
      <c r="N185" s="229"/>
    </row>
    <row r="186" spans="3:14" x14ac:dyDescent="0.2">
      <c r="C186" s="228"/>
      <c r="D186" s="228"/>
      <c r="E186" s="228"/>
      <c r="F186" s="228"/>
      <c r="G186" s="228"/>
      <c r="H186" s="228"/>
      <c r="I186" s="228"/>
      <c r="J186" s="228"/>
      <c r="K186" s="228"/>
      <c r="L186" s="228"/>
      <c r="M186" s="228"/>
      <c r="N186" s="229"/>
    </row>
    <row r="187" spans="3:14" x14ac:dyDescent="0.2">
      <c r="C187" s="228"/>
      <c r="D187" s="228"/>
      <c r="E187" s="228"/>
      <c r="F187" s="228"/>
      <c r="G187" s="228"/>
      <c r="H187" s="228"/>
      <c r="I187" s="228"/>
      <c r="J187" s="228"/>
      <c r="K187" s="228"/>
      <c r="L187" s="228"/>
      <c r="M187" s="228"/>
      <c r="N187" s="229"/>
    </row>
    <row r="188" spans="3:14" x14ac:dyDescent="0.2">
      <c r="C188" s="228"/>
      <c r="D188" s="228"/>
      <c r="E188" s="228"/>
      <c r="F188" s="228"/>
      <c r="G188" s="228"/>
      <c r="H188" s="228"/>
      <c r="I188" s="228"/>
      <c r="J188" s="228"/>
      <c r="K188" s="228"/>
      <c r="L188" s="228"/>
      <c r="M188" s="228"/>
      <c r="N188" s="229"/>
    </row>
    <row r="189" spans="3:14" x14ac:dyDescent="0.2">
      <c r="C189" s="228"/>
      <c r="D189" s="228"/>
      <c r="E189" s="228"/>
      <c r="F189" s="228"/>
      <c r="G189" s="228"/>
      <c r="H189" s="228"/>
      <c r="I189" s="228"/>
      <c r="J189" s="228"/>
      <c r="K189" s="228"/>
      <c r="L189" s="228"/>
      <c r="M189" s="228"/>
      <c r="N189" s="229"/>
    </row>
    <row r="190" spans="3:14" x14ac:dyDescent="0.2">
      <c r="C190" s="228"/>
      <c r="D190" s="228"/>
      <c r="E190" s="228"/>
      <c r="F190" s="228"/>
      <c r="G190" s="228"/>
      <c r="H190" s="228"/>
      <c r="I190" s="228"/>
      <c r="J190" s="228"/>
      <c r="K190" s="228"/>
      <c r="L190" s="228"/>
      <c r="M190" s="228"/>
      <c r="N190" s="229"/>
    </row>
    <row r="191" spans="3:14" x14ac:dyDescent="0.2">
      <c r="C191" s="228"/>
      <c r="D191" s="228"/>
      <c r="E191" s="228"/>
      <c r="F191" s="228"/>
      <c r="G191" s="228"/>
      <c r="H191" s="228"/>
      <c r="I191" s="228"/>
      <c r="J191" s="228"/>
      <c r="K191" s="228"/>
      <c r="L191" s="228"/>
      <c r="M191" s="228"/>
      <c r="N191" s="229"/>
    </row>
    <row r="192" spans="3:14" x14ac:dyDescent="0.2">
      <c r="C192" s="228"/>
      <c r="D192" s="228"/>
      <c r="E192" s="228"/>
      <c r="F192" s="228"/>
      <c r="G192" s="228"/>
      <c r="H192" s="228"/>
      <c r="I192" s="228"/>
      <c r="J192" s="228"/>
      <c r="K192" s="228"/>
      <c r="L192" s="228"/>
      <c r="M192" s="228"/>
      <c r="N192" s="229"/>
    </row>
    <row r="193" spans="3:14" x14ac:dyDescent="0.2">
      <c r="C193" s="228"/>
      <c r="D193" s="228"/>
      <c r="E193" s="228"/>
      <c r="F193" s="228"/>
      <c r="G193" s="228"/>
      <c r="H193" s="228"/>
      <c r="I193" s="228"/>
      <c r="J193" s="228"/>
      <c r="K193" s="228"/>
      <c r="L193" s="228"/>
      <c r="M193" s="228"/>
      <c r="N193" s="229"/>
    </row>
    <row r="194" spans="3:14" x14ac:dyDescent="0.2">
      <c r="C194" s="228"/>
      <c r="D194" s="228"/>
      <c r="E194" s="228"/>
      <c r="F194" s="228"/>
      <c r="G194" s="228"/>
      <c r="H194" s="228"/>
      <c r="I194" s="228"/>
      <c r="J194" s="228"/>
      <c r="K194" s="228"/>
      <c r="L194" s="228"/>
      <c r="M194" s="228"/>
      <c r="N194" s="229"/>
    </row>
    <row r="195" spans="3:14" x14ac:dyDescent="0.2">
      <c r="C195" s="228"/>
      <c r="D195" s="228"/>
      <c r="E195" s="228"/>
      <c r="F195" s="228"/>
      <c r="G195" s="228"/>
      <c r="H195" s="228"/>
      <c r="I195" s="228"/>
      <c r="J195" s="228"/>
      <c r="K195" s="228"/>
      <c r="L195" s="228"/>
      <c r="M195" s="228"/>
      <c r="N195" s="229"/>
    </row>
    <row r="196" spans="3:14" x14ac:dyDescent="0.2">
      <c r="C196" s="228"/>
      <c r="D196" s="228"/>
      <c r="E196" s="228"/>
      <c r="F196" s="228"/>
      <c r="G196" s="228"/>
      <c r="H196" s="228"/>
      <c r="I196" s="228"/>
      <c r="J196" s="228"/>
      <c r="K196" s="228"/>
      <c r="L196" s="228"/>
      <c r="M196" s="228"/>
      <c r="N196" s="229"/>
    </row>
    <row r="197" spans="3:14" x14ac:dyDescent="0.2">
      <c r="C197" s="228"/>
      <c r="D197" s="228"/>
      <c r="E197" s="228"/>
      <c r="F197" s="228"/>
      <c r="G197" s="228"/>
      <c r="H197" s="228"/>
      <c r="I197" s="228"/>
      <c r="J197" s="228"/>
      <c r="K197" s="228"/>
      <c r="L197" s="228"/>
      <c r="M197" s="228"/>
      <c r="N197" s="229"/>
    </row>
    <row r="198" spans="3:14" x14ac:dyDescent="0.2">
      <c r="C198" s="228"/>
      <c r="D198" s="228"/>
      <c r="E198" s="228"/>
      <c r="F198" s="228"/>
      <c r="G198" s="228"/>
      <c r="H198" s="228"/>
      <c r="I198" s="228"/>
      <c r="J198" s="228"/>
      <c r="K198" s="228"/>
      <c r="L198" s="228"/>
      <c r="M198" s="228"/>
      <c r="N198" s="229"/>
    </row>
    <row r="199" spans="3:14" x14ac:dyDescent="0.2">
      <c r="C199" s="228"/>
      <c r="D199" s="228"/>
      <c r="E199" s="228"/>
      <c r="F199" s="228"/>
      <c r="G199" s="228"/>
      <c r="H199" s="228"/>
      <c r="I199" s="228"/>
      <c r="J199" s="228"/>
      <c r="K199" s="228"/>
      <c r="L199" s="228"/>
      <c r="M199" s="228"/>
      <c r="N199" s="229"/>
    </row>
    <row r="200" spans="3:14" x14ac:dyDescent="0.2">
      <c r="C200" s="228"/>
      <c r="D200" s="228"/>
      <c r="E200" s="228"/>
      <c r="F200" s="228"/>
      <c r="G200" s="228"/>
      <c r="H200" s="228"/>
      <c r="I200" s="228"/>
      <c r="J200" s="228"/>
      <c r="K200" s="228"/>
      <c r="L200" s="228"/>
      <c r="M200" s="228"/>
      <c r="N200" s="229"/>
    </row>
    <row r="201" spans="3:14" x14ac:dyDescent="0.2">
      <c r="C201" s="228"/>
      <c r="D201" s="228"/>
      <c r="E201" s="228"/>
      <c r="F201" s="228"/>
      <c r="G201" s="228"/>
      <c r="H201" s="228"/>
      <c r="I201" s="228"/>
      <c r="J201" s="228"/>
      <c r="K201" s="228"/>
      <c r="L201" s="228"/>
      <c r="M201" s="228"/>
      <c r="N201" s="229"/>
    </row>
    <row r="202" spans="3:14" x14ac:dyDescent="0.2">
      <c r="C202" s="228"/>
      <c r="D202" s="228"/>
      <c r="E202" s="228"/>
      <c r="F202" s="228"/>
      <c r="G202" s="228"/>
      <c r="H202" s="228"/>
      <c r="I202" s="228"/>
      <c r="J202" s="228"/>
      <c r="K202" s="228"/>
      <c r="L202" s="228"/>
      <c r="M202" s="228"/>
      <c r="N202" s="229"/>
    </row>
    <row r="203" spans="3:14" x14ac:dyDescent="0.2">
      <c r="C203" s="228"/>
      <c r="D203" s="228"/>
      <c r="E203" s="228"/>
      <c r="F203" s="228"/>
      <c r="G203" s="228"/>
      <c r="H203" s="228"/>
      <c r="I203" s="228"/>
      <c r="J203" s="228"/>
      <c r="K203" s="228"/>
      <c r="L203" s="228"/>
      <c r="M203" s="228"/>
      <c r="N203" s="229"/>
    </row>
    <row r="204" spans="3:14" x14ac:dyDescent="0.2">
      <c r="C204" s="228"/>
      <c r="D204" s="228"/>
      <c r="E204" s="228"/>
      <c r="F204" s="228"/>
      <c r="G204" s="228"/>
      <c r="H204" s="228"/>
      <c r="I204" s="228"/>
      <c r="J204" s="228"/>
      <c r="K204" s="228"/>
      <c r="L204" s="228"/>
      <c r="M204" s="228"/>
      <c r="N204" s="229"/>
    </row>
    <row r="205" spans="3:14" x14ac:dyDescent="0.2">
      <c r="C205" s="228"/>
      <c r="D205" s="228"/>
      <c r="E205" s="228"/>
      <c r="F205" s="228"/>
      <c r="G205" s="228"/>
      <c r="H205" s="228"/>
      <c r="I205" s="228"/>
      <c r="J205" s="228"/>
      <c r="K205" s="228"/>
      <c r="L205" s="228"/>
      <c r="M205" s="228"/>
      <c r="N205" s="229"/>
    </row>
    <row r="206" spans="3:14" x14ac:dyDescent="0.2">
      <c r="C206" s="228"/>
      <c r="D206" s="228"/>
      <c r="E206" s="228"/>
      <c r="F206" s="228"/>
      <c r="G206" s="228"/>
      <c r="H206" s="228"/>
      <c r="I206" s="228"/>
      <c r="J206" s="228"/>
      <c r="K206" s="228"/>
      <c r="L206" s="228"/>
      <c r="M206" s="228"/>
      <c r="N206" s="229"/>
    </row>
    <row r="207" spans="3:14" x14ac:dyDescent="0.2">
      <c r="C207" s="228"/>
      <c r="D207" s="228"/>
      <c r="E207" s="228"/>
      <c r="F207" s="228"/>
      <c r="G207" s="228"/>
      <c r="H207" s="228"/>
      <c r="I207" s="228"/>
      <c r="J207" s="228"/>
      <c r="K207" s="228"/>
      <c r="L207" s="228"/>
      <c r="M207" s="228"/>
      <c r="N207" s="229"/>
    </row>
    <row r="208" spans="3:14" x14ac:dyDescent="0.2">
      <c r="C208" s="228"/>
      <c r="D208" s="228"/>
      <c r="E208" s="228"/>
      <c r="F208" s="228"/>
      <c r="G208" s="228"/>
      <c r="H208" s="228"/>
      <c r="I208" s="228"/>
      <c r="J208" s="228"/>
      <c r="K208" s="228"/>
      <c r="L208" s="228"/>
      <c r="M208" s="228"/>
      <c r="N208" s="229"/>
    </row>
    <row r="209" spans="3:14" x14ac:dyDescent="0.2">
      <c r="C209" s="228"/>
      <c r="D209" s="228"/>
      <c r="E209" s="228"/>
      <c r="F209" s="228"/>
      <c r="G209" s="228"/>
      <c r="H209" s="228"/>
      <c r="I209" s="228"/>
      <c r="J209" s="228"/>
      <c r="K209" s="228"/>
      <c r="L209" s="228"/>
      <c r="M209" s="228"/>
      <c r="N209" s="229"/>
    </row>
    <row r="210" spans="3:14" x14ac:dyDescent="0.2">
      <c r="C210" s="228"/>
      <c r="D210" s="228"/>
      <c r="E210" s="228"/>
      <c r="F210" s="228"/>
      <c r="G210" s="228"/>
      <c r="H210" s="228"/>
      <c r="I210" s="228"/>
      <c r="J210" s="228"/>
      <c r="K210" s="228"/>
      <c r="L210" s="228"/>
      <c r="M210" s="228"/>
      <c r="N210" s="229"/>
    </row>
    <row r="211" spans="3:14" x14ac:dyDescent="0.2">
      <c r="C211" s="228"/>
      <c r="D211" s="228"/>
      <c r="E211" s="228"/>
      <c r="F211" s="228"/>
      <c r="G211" s="228"/>
      <c r="H211" s="228"/>
      <c r="I211" s="228"/>
      <c r="J211" s="228"/>
      <c r="K211" s="228"/>
      <c r="L211" s="228"/>
      <c r="M211" s="228"/>
      <c r="N211" s="229"/>
    </row>
    <row r="212" spans="3:14" x14ac:dyDescent="0.2">
      <c r="C212" s="228"/>
      <c r="D212" s="228"/>
      <c r="E212" s="228"/>
      <c r="F212" s="228"/>
      <c r="G212" s="228"/>
      <c r="H212" s="228"/>
      <c r="I212" s="228"/>
      <c r="J212" s="228"/>
      <c r="K212" s="228"/>
      <c r="L212" s="228"/>
      <c r="M212" s="228"/>
      <c r="N212" s="229"/>
    </row>
    <row r="213" spans="3:14" x14ac:dyDescent="0.2">
      <c r="C213" s="228"/>
      <c r="D213" s="228"/>
      <c r="E213" s="228"/>
      <c r="F213" s="228"/>
      <c r="G213" s="228"/>
      <c r="H213" s="228"/>
      <c r="I213" s="228"/>
      <c r="J213" s="228"/>
      <c r="K213" s="228"/>
      <c r="L213" s="228"/>
      <c r="M213" s="228"/>
      <c r="N213" s="229"/>
    </row>
    <row r="214" spans="3:14" x14ac:dyDescent="0.2">
      <c r="C214" s="228"/>
      <c r="D214" s="228"/>
      <c r="E214" s="228"/>
      <c r="F214" s="228"/>
      <c r="G214" s="228"/>
      <c r="H214" s="228"/>
      <c r="I214" s="228"/>
      <c r="J214" s="228"/>
      <c r="K214" s="228"/>
      <c r="L214" s="228"/>
      <c r="M214" s="228"/>
      <c r="N214" s="229"/>
    </row>
    <row r="215" spans="3:14" x14ac:dyDescent="0.2">
      <c r="C215" s="228"/>
      <c r="D215" s="228"/>
      <c r="E215" s="228"/>
      <c r="F215" s="228"/>
      <c r="G215" s="228"/>
      <c r="H215" s="228"/>
      <c r="I215" s="228"/>
      <c r="J215" s="228"/>
      <c r="K215" s="228"/>
      <c r="L215" s="228"/>
      <c r="M215" s="228"/>
      <c r="N215" s="229"/>
    </row>
    <row r="216" spans="3:14" x14ac:dyDescent="0.2">
      <c r="C216" s="228"/>
      <c r="D216" s="228"/>
      <c r="E216" s="228"/>
      <c r="F216" s="228"/>
      <c r="G216" s="228"/>
      <c r="H216" s="228"/>
      <c r="I216" s="228"/>
      <c r="J216" s="228"/>
      <c r="K216" s="228"/>
      <c r="L216" s="228"/>
      <c r="M216" s="228"/>
      <c r="N216" s="229"/>
    </row>
    <row r="217" spans="3:14" x14ac:dyDescent="0.2">
      <c r="C217" s="228"/>
      <c r="D217" s="228"/>
      <c r="E217" s="228"/>
      <c r="F217" s="228"/>
      <c r="G217" s="228"/>
      <c r="H217" s="228"/>
      <c r="I217" s="228"/>
      <c r="J217" s="228"/>
      <c r="K217" s="228"/>
      <c r="L217" s="228"/>
      <c r="M217" s="228"/>
      <c r="N217" s="229"/>
    </row>
    <row r="218" spans="3:14" x14ac:dyDescent="0.2">
      <c r="C218" s="228"/>
      <c r="D218" s="228"/>
      <c r="E218" s="228"/>
      <c r="F218" s="228"/>
      <c r="G218" s="228"/>
      <c r="H218" s="228"/>
      <c r="I218" s="228"/>
      <c r="J218" s="228"/>
      <c r="K218" s="228"/>
      <c r="L218" s="228"/>
      <c r="M218" s="228"/>
      <c r="N218" s="229"/>
    </row>
    <row r="219" spans="3:14" x14ac:dyDescent="0.2">
      <c r="C219" s="228"/>
      <c r="D219" s="228"/>
      <c r="E219" s="228"/>
      <c r="F219" s="228"/>
      <c r="G219" s="228"/>
      <c r="H219" s="228"/>
      <c r="I219" s="228"/>
      <c r="J219" s="228"/>
      <c r="K219" s="228"/>
      <c r="L219" s="228"/>
      <c r="M219" s="228"/>
      <c r="N219" s="229"/>
    </row>
    <row r="220" spans="3:14" x14ac:dyDescent="0.2">
      <c r="C220" s="228"/>
      <c r="D220" s="228"/>
      <c r="E220" s="228"/>
      <c r="F220" s="228"/>
      <c r="G220" s="228"/>
      <c r="H220" s="228"/>
      <c r="I220" s="228"/>
      <c r="J220" s="228"/>
      <c r="K220" s="228"/>
      <c r="L220" s="228"/>
      <c r="M220" s="228"/>
      <c r="N220" s="229"/>
    </row>
    <row r="221" spans="3:14" x14ac:dyDescent="0.2">
      <c r="C221" s="228"/>
      <c r="D221" s="228"/>
      <c r="E221" s="228"/>
      <c r="F221" s="228"/>
      <c r="G221" s="228"/>
      <c r="H221" s="228"/>
      <c r="I221" s="228"/>
      <c r="J221" s="228"/>
      <c r="K221" s="228"/>
      <c r="L221" s="228"/>
      <c r="M221" s="228"/>
      <c r="N221" s="229"/>
    </row>
    <row r="222" spans="3:14" x14ac:dyDescent="0.2">
      <c r="C222" s="228"/>
      <c r="D222" s="228"/>
      <c r="E222" s="228"/>
      <c r="F222" s="228"/>
      <c r="G222" s="228"/>
      <c r="H222" s="228"/>
      <c r="I222" s="228"/>
      <c r="J222" s="228"/>
      <c r="K222" s="228"/>
      <c r="L222" s="228"/>
      <c r="M222" s="228"/>
      <c r="N222" s="229"/>
    </row>
    <row r="223" spans="3:14" x14ac:dyDescent="0.2">
      <c r="C223" s="228"/>
      <c r="D223" s="228"/>
      <c r="E223" s="228"/>
      <c r="F223" s="228"/>
      <c r="G223" s="228"/>
      <c r="H223" s="228"/>
      <c r="I223" s="228"/>
      <c r="J223" s="228"/>
      <c r="K223" s="228"/>
      <c r="L223" s="228"/>
      <c r="M223" s="228"/>
      <c r="N223" s="229"/>
    </row>
    <row r="224" spans="3:14" x14ac:dyDescent="0.2">
      <c r="C224" s="228"/>
      <c r="D224" s="228"/>
      <c r="E224" s="228"/>
      <c r="F224" s="228"/>
      <c r="G224" s="228"/>
      <c r="H224" s="228"/>
      <c r="I224" s="228"/>
      <c r="J224" s="228"/>
      <c r="K224" s="228"/>
      <c r="L224" s="228"/>
      <c r="M224" s="228"/>
      <c r="N224" s="229"/>
    </row>
    <row r="225" spans="3:14" x14ac:dyDescent="0.2">
      <c r="C225" s="228"/>
      <c r="D225" s="228"/>
      <c r="E225" s="228"/>
      <c r="F225" s="228"/>
      <c r="G225" s="228"/>
      <c r="H225" s="228"/>
      <c r="I225" s="228"/>
      <c r="J225" s="228"/>
      <c r="K225" s="228"/>
      <c r="L225" s="228"/>
      <c r="M225" s="228"/>
      <c r="N225" s="229"/>
    </row>
    <row r="226" spans="3:14" x14ac:dyDescent="0.2">
      <c r="C226" s="228"/>
      <c r="D226" s="228"/>
      <c r="E226" s="228"/>
      <c r="F226" s="228"/>
      <c r="G226" s="228"/>
      <c r="H226" s="228"/>
      <c r="I226" s="228"/>
      <c r="J226" s="228"/>
      <c r="K226" s="228"/>
      <c r="L226" s="228"/>
      <c r="M226" s="228"/>
      <c r="N226" s="229"/>
    </row>
    <row r="227" spans="3:14" x14ac:dyDescent="0.2">
      <c r="C227" s="228"/>
      <c r="D227" s="228"/>
      <c r="E227" s="228"/>
      <c r="F227" s="228"/>
      <c r="G227" s="228"/>
      <c r="H227" s="228"/>
      <c r="I227" s="228"/>
      <c r="J227" s="228"/>
      <c r="K227" s="228"/>
      <c r="L227" s="228"/>
      <c r="M227" s="228"/>
      <c r="N227" s="229"/>
    </row>
    <row r="228" spans="3:14" x14ac:dyDescent="0.2">
      <c r="C228" s="228"/>
      <c r="D228" s="228"/>
      <c r="E228" s="228"/>
      <c r="F228" s="228"/>
      <c r="G228" s="228"/>
      <c r="H228" s="228"/>
      <c r="I228" s="228"/>
      <c r="J228" s="228"/>
      <c r="K228" s="228"/>
      <c r="L228" s="228"/>
      <c r="M228" s="228"/>
      <c r="N228" s="229"/>
    </row>
    <row r="229" spans="3:14" x14ac:dyDescent="0.2">
      <c r="C229" s="228"/>
      <c r="D229" s="228"/>
      <c r="E229" s="228"/>
      <c r="F229" s="228"/>
      <c r="G229" s="228"/>
      <c r="H229" s="228"/>
      <c r="I229" s="228"/>
      <c r="J229" s="228"/>
      <c r="K229" s="228"/>
      <c r="L229" s="228"/>
      <c r="M229" s="228"/>
      <c r="N229" s="229"/>
    </row>
    <row r="230" spans="3:14" x14ac:dyDescent="0.2">
      <c r="C230" s="228"/>
      <c r="D230" s="228"/>
      <c r="E230" s="228"/>
      <c r="F230" s="228"/>
      <c r="G230" s="228"/>
      <c r="H230" s="228"/>
      <c r="I230" s="228"/>
      <c r="J230" s="228"/>
      <c r="K230" s="228"/>
      <c r="L230" s="228"/>
      <c r="M230" s="228"/>
      <c r="N230" s="229"/>
    </row>
    <row r="231" spans="3:14" x14ac:dyDescent="0.2">
      <c r="C231" s="228"/>
      <c r="D231" s="228"/>
      <c r="E231" s="228"/>
      <c r="F231" s="228"/>
      <c r="G231" s="228"/>
      <c r="H231" s="228"/>
      <c r="I231" s="228"/>
      <c r="J231" s="228"/>
      <c r="K231" s="228"/>
      <c r="L231" s="228"/>
      <c r="M231" s="228"/>
      <c r="N231" s="229"/>
    </row>
    <row r="232" spans="3:14" x14ac:dyDescent="0.2">
      <c r="C232" s="228"/>
      <c r="D232" s="228"/>
      <c r="E232" s="228"/>
      <c r="F232" s="228"/>
      <c r="G232" s="228"/>
      <c r="H232" s="228"/>
      <c r="I232" s="228"/>
      <c r="J232" s="228"/>
      <c r="K232" s="228"/>
      <c r="L232" s="228"/>
      <c r="M232" s="228"/>
      <c r="N232" s="229"/>
    </row>
    <row r="233" spans="3:14" x14ac:dyDescent="0.2">
      <c r="C233" s="228"/>
      <c r="D233" s="228"/>
      <c r="E233" s="228"/>
      <c r="F233" s="228"/>
      <c r="G233" s="228"/>
      <c r="H233" s="228"/>
      <c r="I233" s="228"/>
      <c r="J233" s="228"/>
      <c r="K233" s="228"/>
      <c r="L233" s="228"/>
      <c r="M233" s="228"/>
      <c r="N233" s="229"/>
    </row>
    <row r="234" spans="3:14" x14ac:dyDescent="0.2">
      <c r="C234" s="228"/>
      <c r="D234" s="228"/>
      <c r="E234" s="228"/>
      <c r="F234" s="228"/>
      <c r="G234" s="228"/>
      <c r="H234" s="228"/>
      <c r="I234" s="228"/>
      <c r="J234" s="228"/>
      <c r="K234" s="228"/>
      <c r="L234" s="228"/>
      <c r="M234" s="228"/>
      <c r="N234" s="229"/>
    </row>
    <row r="235" spans="3:14" x14ac:dyDescent="0.2">
      <c r="C235" s="228"/>
      <c r="D235" s="228"/>
      <c r="E235" s="228"/>
      <c r="F235" s="228"/>
      <c r="G235" s="228"/>
      <c r="H235" s="228"/>
      <c r="I235" s="228"/>
      <c r="J235" s="228"/>
      <c r="K235" s="228"/>
      <c r="L235" s="228"/>
      <c r="M235" s="228"/>
      <c r="N235" s="229"/>
    </row>
    <row r="236" spans="3:14" x14ac:dyDescent="0.2">
      <c r="C236" s="228"/>
      <c r="D236" s="228"/>
      <c r="E236" s="228"/>
      <c r="F236" s="228"/>
      <c r="G236" s="228"/>
      <c r="H236" s="228"/>
      <c r="I236" s="228"/>
      <c r="J236" s="228"/>
      <c r="K236" s="228"/>
      <c r="L236" s="228"/>
      <c r="M236" s="228"/>
      <c r="N236" s="229"/>
    </row>
    <row r="237" spans="3:14" x14ac:dyDescent="0.2">
      <c r="C237" s="228"/>
      <c r="D237" s="228"/>
      <c r="E237" s="228"/>
      <c r="F237" s="228"/>
      <c r="G237" s="228"/>
      <c r="H237" s="228"/>
      <c r="I237" s="228"/>
      <c r="J237" s="228"/>
      <c r="K237" s="228"/>
      <c r="L237" s="228"/>
      <c r="M237" s="228"/>
      <c r="N237" s="229"/>
    </row>
    <row r="238" spans="3:14" x14ac:dyDescent="0.2">
      <c r="C238" s="228"/>
      <c r="D238" s="228"/>
      <c r="E238" s="228"/>
      <c r="F238" s="228"/>
      <c r="G238" s="228"/>
      <c r="H238" s="228"/>
      <c r="I238" s="228"/>
      <c r="J238" s="228"/>
      <c r="K238" s="228"/>
      <c r="L238" s="228"/>
      <c r="M238" s="228"/>
      <c r="N238" s="229"/>
    </row>
    <row r="239" spans="3:14" x14ac:dyDescent="0.2">
      <c r="C239" s="228"/>
      <c r="D239" s="228"/>
      <c r="E239" s="228"/>
      <c r="F239" s="228"/>
      <c r="G239" s="228"/>
      <c r="H239" s="228"/>
      <c r="I239" s="228"/>
      <c r="J239" s="228"/>
      <c r="K239" s="228"/>
      <c r="L239" s="228"/>
      <c r="M239" s="228"/>
      <c r="N239" s="229"/>
    </row>
    <row r="240" spans="3:14" x14ac:dyDescent="0.2">
      <c r="C240" s="228"/>
      <c r="D240" s="228"/>
      <c r="E240" s="228"/>
      <c r="F240" s="228"/>
      <c r="G240" s="228"/>
      <c r="H240" s="228"/>
      <c r="I240" s="228"/>
      <c r="J240" s="228"/>
      <c r="K240" s="228"/>
      <c r="L240" s="228"/>
      <c r="M240" s="228"/>
      <c r="N240" s="229"/>
    </row>
    <row r="241" spans="3:14" x14ac:dyDescent="0.2">
      <c r="C241" s="228"/>
      <c r="D241" s="228"/>
      <c r="E241" s="228"/>
      <c r="F241" s="228"/>
      <c r="G241" s="228"/>
      <c r="H241" s="228"/>
      <c r="I241" s="228"/>
      <c r="J241" s="228"/>
      <c r="K241" s="228"/>
      <c r="L241" s="228"/>
      <c r="M241" s="228"/>
      <c r="N241" s="229"/>
    </row>
    <row r="242" spans="3:14" x14ac:dyDescent="0.2">
      <c r="C242" s="228"/>
      <c r="D242" s="228"/>
      <c r="E242" s="228"/>
      <c r="F242" s="228"/>
      <c r="G242" s="228"/>
      <c r="H242" s="228"/>
      <c r="I242" s="228"/>
      <c r="J242" s="228"/>
      <c r="K242" s="228"/>
      <c r="L242" s="228"/>
      <c r="M242" s="228"/>
      <c r="N242" s="229"/>
    </row>
    <row r="243" spans="3:14" x14ac:dyDescent="0.2">
      <c r="C243" s="228"/>
      <c r="D243" s="228"/>
      <c r="E243" s="228"/>
      <c r="F243" s="228"/>
      <c r="G243" s="228"/>
      <c r="H243" s="228"/>
      <c r="I243" s="228"/>
      <c r="J243" s="228"/>
      <c r="K243" s="228"/>
      <c r="L243" s="228"/>
      <c r="M243" s="228"/>
      <c r="N243" s="229"/>
    </row>
    <row r="244" spans="3:14" x14ac:dyDescent="0.2">
      <c r="C244" s="228"/>
      <c r="D244" s="228"/>
      <c r="E244" s="228"/>
      <c r="F244" s="228"/>
      <c r="G244" s="228"/>
      <c r="H244" s="228"/>
      <c r="I244" s="228"/>
      <c r="J244" s="228"/>
      <c r="K244" s="228"/>
      <c r="L244" s="228"/>
      <c r="M244" s="228"/>
      <c r="N244" s="229"/>
    </row>
    <row r="245" spans="3:14" x14ac:dyDescent="0.2">
      <c r="C245" s="228"/>
      <c r="D245" s="228"/>
      <c r="E245" s="228"/>
      <c r="F245" s="228"/>
      <c r="G245" s="228"/>
      <c r="H245" s="228"/>
      <c r="I245" s="228"/>
      <c r="J245" s="228"/>
      <c r="K245" s="228"/>
      <c r="L245" s="228"/>
      <c r="M245" s="228"/>
      <c r="N245" s="229"/>
    </row>
    <row r="246" spans="3:14" x14ac:dyDescent="0.2">
      <c r="C246" s="228"/>
      <c r="D246" s="228"/>
      <c r="E246" s="228"/>
      <c r="F246" s="228"/>
      <c r="G246" s="228"/>
      <c r="H246" s="228"/>
      <c r="I246" s="228"/>
      <c r="J246" s="228"/>
      <c r="K246" s="228"/>
      <c r="L246" s="228"/>
      <c r="M246" s="228"/>
      <c r="N246" s="229"/>
    </row>
    <row r="247" spans="3:14" x14ac:dyDescent="0.2">
      <c r="C247" s="228"/>
      <c r="D247" s="228"/>
      <c r="E247" s="228"/>
      <c r="F247" s="228"/>
      <c r="G247" s="228"/>
      <c r="H247" s="228"/>
      <c r="I247" s="228"/>
      <c r="J247" s="228"/>
      <c r="K247" s="228"/>
      <c r="L247" s="228"/>
      <c r="M247" s="228"/>
      <c r="N247" s="229"/>
    </row>
    <row r="248" spans="3:14" x14ac:dyDescent="0.2">
      <c r="C248" s="228"/>
      <c r="D248" s="228"/>
      <c r="E248" s="228"/>
      <c r="F248" s="228"/>
      <c r="G248" s="228"/>
      <c r="H248" s="228"/>
      <c r="I248" s="228"/>
      <c r="J248" s="228"/>
      <c r="K248" s="228"/>
      <c r="L248" s="228"/>
      <c r="M248" s="228"/>
      <c r="N248" s="229"/>
    </row>
    <row r="249" spans="3:14" x14ac:dyDescent="0.2">
      <c r="C249" s="228"/>
      <c r="D249" s="228"/>
      <c r="E249" s="228"/>
      <c r="F249" s="228"/>
      <c r="G249" s="228"/>
      <c r="H249" s="228"/>
      <c r="I249" s="228"/>
      <c r="J249" s="228"/>
      <c r="K249" s="228"/>
      <c r="L249" s="228"/>
      <c r="M249" s="228"/>
      <c r="N249" s="229"/>
    </row>
    <row r="250" spans="3:14" x14ac:dyDescent="0.2">
      <c r="C250" s="228"/>
      <c r="D250" s="228"/>
      <c r="E250" s="228"/>
      <c r="F250" s="228"/>
      <c r="G250" s="228"/>
      <c r="H250" s="228"/>
      <c r="I250" s="228"/>
      <c r="J250" s="228"/>
      <c r="K250" s="228"/>
      <c r="L250" s="228"/>
      <c r="M250" s="228"/>
      <c r="N250" s="229"/>
    </row>
    <row r="251" spans="3:14" x14ac:dyDescent="0.2">
      <c r="C251" s="228"/>
      <c r="D251" s="228"/>
      <c r="E251" s="228"/>
      <c r="F251" s="228"/>
      <c r="G251" s="228"/>
      <c r="H251" s="228"/>
      <c r="I251" s="228"/>
      <c r="J251" s="228"/>
      <c r="K251" s="228"/>
      <c r="L251" s="228"/>
      <c r="M251" s="228"/>
      <c r="N251" s="229"/>
    </row>
    <row r="252" spans="3:14" x14ac:dyDescent="0.2">
      <c r="C252" s="228"/>
      <c r="D252" s="228"/>
      <c r="E252" s="228"/>
      <c r="F252" s="228"/>
      <c r="G252" s="228"/>
      <c r="H252" s="228"/>
      <c r="I252" s="228"/>
      <c r="J252" s="228"/>
      <c r="K252" s="228"/>
      <c r="L252" s="228"/>
      <c r="M252" s="228"/>
      <c r="N252" s="229"/>
    </row>
    <row r="253" spans="3:14" x14ac:dyDescent="0.2">
      <c r="C253" s="228"/>
      <c r="D253" s="228"/>
      <c r="E253" s="228"/>
      <c r="F253" s="228"/>
      <c r="G253" s="228"/>
      <c r="H253" s="228"/>
      <c r="I253" s="228"/>
      <c r="J253" s="228"/>
      <c r="K253" s="228"/>
      <c r="L253" s="228"/>
      <c r="M253" s="228"/>
      <c r="N253" s="229"/>
    </row>
    <row r="254" spans="3:14" x14ac:dyDescent="0.2">
      <c r="C254" s="228"/>
      <c r="D254" s="228"/>
      <c r="E254" s="228"/>
      <c r="F254" s="228"/>
      <c r="G254" s="228"/>
      <c r="H254" s="228"/>
      <c r="I254" s="228"/>
      <c r="J254" s="228"/>
      <c r="K254" s="228"/>
      <c r="L254" s="228"/>
      <c r="M254" s="228"/>
      <c r="N254" s="229"/>
    </row>
    <row r="255" spans="3:14" x14ac:dyDescent="0.2">
      <c r="C255" s="228"/>
      <c r="D255" s="228"/>
      <c r="E255" s="228"/>
      <c r="F255" s="228"/>
      <c r="G255" s="228"/>
      <c r="H255" s="228"/>
      <c r="I255" s="228"/>
      <c r="J255" s="228"/>
      <c r="K255" s="228"/>
      <c r="L255" s="228"/>
      <c r="M255" s="228"/>
      <c r="N255" s="229"/>
    </row>
    <row r="256" spans="3:14" x14ac:dyDescent="0.2">
      <c r="C256" s="228"/>
      <c r="D256" s="228"/>
      <c r="E256" s="228"/>
      <c r="F256" s="228"/>
      <c r="G256" s="228"/>
      <c r="H256" s="228"/>
      <c r="I256" s="228"/>
      <c r="J256" s="228"/>
      <c r="K256" s="228"/>
      <c r="L256" s="228"/>
      <c r="M256" s="228"/>
      <c r="N256" s="229"/>
    </row>
    <row r="257" spans="3:14" x14ac:dyDescent="0.2">
      <c r="C257" s="228"/>
      <c r="D257" s="228"/>
      <c r="E257" s="228"/>
      <c r="F257" s="228"/>
      <c r="G257" s="228"/>
      <c r="H257" s="228"/>
      <c r="I257" s="228"/>
      <c r="J257" s="228"/>
      <c r="K257" s="228"/>
      <c r="L257" s="228"/>
      <c r="M257" s="228"/>
      <c r="N257" s="229"/>
    </row>
    <row r="258" spans="3:14" x14ac:dyDescent="0.2">
      <c r="C258" s="228"/>
      <c r="D258" s="228"/>
      <c r="E258" s="228"/>
      <c r="F258" s="228"/>
      <c r="G258" s="228"/>
      <c r="H258" s="228"/>
      <c r="I258" s="228"/>
      <c r="J258" s="228"/>
      <c r="K258" s="228"/>
      <c r="L258" s="228"/>
      <c r="M258" s="228"/>
      <c r="N258" s="229"/>
    </row>
    <row r="259" spans="3:14" x14ac:dyDescent="0.2">
      <c r="C259" s="228"/>
      <c r="D259" s="228"/>
      <c r="E259" s="228"/>
      <c r="F259" s="228"/>
      <c r="G259" s="228"/>
      <c r="H259" s="228"/>
      <c r="I259" s="228"/>
      <c r="J259" s="228"/>
      <c r="K259" s="228"/>
      <c r="L259" s="228"/>
      <c r="M259" s="228"/>
      <c r="N259" s="229"/>
    </row>
    <row r="260" spans="3:14" x14ac:dyDescent="0.2">
      <c r="C260" s="228"/>
      <c r="D260" s="228"/>
      <c r="E260" s="228"/>
      <c r="F260" s="228"/>
      <c r="G260" s="228"/>
      <c r="H260" s="228"/>
      <c r="I260" s="228"/>
      <c r="J260" s="228"/>
      <c r="K260" s="228"/>
      <c r="L260" s="228"/>
      <c r="M260" s="228"/>
      <c r="N260" s="229"/>
    </row>
    <row r="261" spans="3:14" x14ac:dyDescent="0.2">
      <c r="C261" s="228"/>
      <c r="D261" s="228"/>
      <c r="E261" s="228"/>
      <c r="F261" s="228"/>
      <c r="G261" s="228"/>
      <c r="H261" s="228"/>
      <c r="I261" s="228"/>
      <c r="J261" s="228"/>
      <c r="K261" s="228"/>
      <c r="L261" s="228"/>
      <c r="M261" s="228"/>
      <c r="N261" s="229"/>
    </row>
    <row r="262" spans="3:14" x14ac:dyDescent="0.2">
      <c r="C262" s="228"/>
      <c r="D262" s="228"/>
      <c r="E262" s="228"/>
      <c r="F262" s="228"/>
      <c r="G262" s="228"/>
      <c r="H262" s="228"/>
      <c r="I262" s="228"/>
      <c r="J262" s="228"/>
      <c r="K262" s="228"/>
      <c r="L262" s="228"/>
      <c r="M262" s="228"/>
      <c r="N262" s="229"/>
    </row>
    <row r="263" spans="3:14" x14ac:dyDescent="0.2">
      <c r="C263" s="228"/>
      <c r="D263" s="228"/>
      <c r="E263" s="228"/>
      <c r="F263" s="228"/>
      <c r="G263" s="228"/>
      <c r="H263" s="228"/>
      <c r="I263" s="228"/>
      <c r="J263" s="228"/>
      <c r="K263" s="228"/>
      <c r="L263" s="228"/>
      <c r="M263" s="228"/>
      <c r="N263" s="229"/>
    </row>
    <row r="264" spans="3:14" x14ac:dyDescent="0.2">
      <c r="C264" s="228"/>
      <c r="D264" s="228"/>
      <c r="E264" s="228"/>
      <c r="F264" s="228"/>
      <c r="G264" s="228"/>
      <c r="H264" s="228"/>
      <c r="I264" s="228"/>
      <c r="J264" s="228"/>
      <c r="K264" s="228"/>
      <c r="L264" s="228"/>
      <c r="M264" s="228"/>
      <c r="N264" s="229"/>
    </row>
    <row r="265" spans="3:14" x14ac:dyDescent="0.2">
      <c r="C265" s="228"/>
      <c r="D265" s="228"/>
      <c r="E265" s="228"/>
      <c r="F265" s="228"/>
      <c r="G265" s="228"/>
      <c r="H265" s="228"/>
      <c r="I265" s="228"/>
      <c r="J265" s="228"/>
      <c r="K265" s="228"/>
      <c r="L265" s="228"/>
      <c r="M265" s="228"/>
      <c r="N265" s="229"/>
    </row>
    <row r="266" spans="3:14" x14ac:dyDescent="0.2">
      <c r="C266" s="228"/>
      <c r="D266" s="228"/>
      <c r="E266" s="228"/>
      <c r="F266" s="228"/>
      <c r="G266" s="228"/>
      <c r="H266" s="228"/>
      <c r="I266" s="228"/>
      <c r="J266" s="228"/>
      <c r="K266" s="228"/>
      <c r="L266" s="228"/>
      <c r="M266" s="228"/>
      <c r="N266" s="229"/>
    </row>
    <row r="267" spans="3:14" x14ac:dyDescent="0.2">
      <c r="C267" s="228"/>
      <c r="D267" s="228"/>
      <c r="E267" s="228"/>
      <c r="F267" s="228"/>
      <c r="G267" s="228"/>
      <c r="H267" s="228"/>
      <c r="I267" s="228"/>
      <c r="J267" s="228"/>
      <c r="K267" s="228"/>
      <c r="L267" s="228"/>
      <c r="M267" s="228"/>
      <c r="N267" s="229"/>
    </row>
    <row r="268" spans="3:14" x14ac:dyDescent="0.2">
      <c r="C268" s="228"/>
      <c r="D268" s="228"/>
      <c r="E268" s="228"/>
      <c r="F268" s="228"/>
      <c r="G268" s="228"/>
      <c r="H268" s="228"/>
      <c r="I268" s="228"/>
      <c r="J268" s="228"/>
      <c r="K268" s="228"/>
      <c r="L268" s="228"/>
      <c r="M268" s="228"/>
      <c r="N268" s="229"/>
    </row>
    <row r="269" spans="3:14" x14ac:dyDescent="0.2">
      <c r="C269" s="228"/>
      <c r="D269" s="228"/>
      <c r="E269" s="228"/>
      <c r="F269" s="228"/>
      <c r="G269" s="228"/>
      <c r="H269" s="228"/>
      <c r="I269" s="228"/>
      <c r="J269" s="228"/>
      <c r="K269" s="228"/>
      <c r="L269" s="228"/>
      <c r="M269" s="228"/>
      <c r="N269" s="229"/>
    </row>
    <row r="270" spans="3:14" x14ac:dyDescent="0.2">
      <c r="C270" s="228"/>
      <c r="D270" s="228"/>
      <c r="E270" s="228"/>
      <c r="F270" s="228"/>
      <c r="G270" s="228"/>
      <c r="H270" s="228"/>
      <c r="I270" s="228"/>
      <c r="J270" s="228"/>
      <c r="K270" s="228"/>
      <c r="L270" s="228"/>
      <c r="M270" s="228"/>
      <c r="N270" s="229"/>
    </row>
    <row r="271" spans="3:14" x14ac:dyDescent="0.2">
      <c r="C271" s="228"/>
      <c r="D271" s="228"/>
      <c r="E271" s="228"/>
      <c r="F271" s="228"/>
      <c r="G271" s="228"/>
      <c r="H271" s="228"/>
      <c r="I271" s="228"/>
      <c r="J271" s="228"/>
      <c r="K271" s="228"/>
      <c r="L271" s="228"/>
      <c r="M271" s="228"/>
      <c r="N271" s="229"/>
    </row>
    <row r="272" spans="3:14" x14ac:dyDescent="0.2">
      <c r="C272" s="228"/>
      <c r="D272" s="228"/>
      <c r="E272" s="228"/>
      <c r="F272" s="228"/>
      <c r="G272" s="228"/>
      <c r="H272" s="228"/>
      <c r="I272" s="228"/>
      <c r="J272" s="228"/>
      <c r="K272" s="228"/>
      <c r="L272" s="228"/>
      <c r="M272" s="228"/>
      <c r="N272" s="229"/>
    </row>
    <row r="273" spans="3:14" x14ac:dyDescent="0.2">
      <c r="C273" s="228"/>
      <c r="D273" s="228"/>
      <c r="E273" s="228"/>
      <c r="F273" s="228"/>
      <c r="G273" s="228"/>
      <c r="H273" s="228"/>
      <c r="I273" s="228"/>
      <c r="J273" s="228"/>
      <c r="K273" s="228"/>
      <c r="L273" s="228"/>
      <c r="M273" s="228"/>
      <c r="N273" s="229"/>
    </row>
    <row r="274" spans="3:14" x14ac:dyDescent="0.2">
      <c r="C274" s="228"/>
      <c r="D274" s="228"/>
      <c r="E274" s="228"/>
      <c r="F274" s="228"/>
      <c r="G274" s="228"/>
      <c r="H274" s="228"/>
      <c r="I274" s="228"/>
      <c r="J274" s="228"/>
      <c r="K274" s="228"/>
      <c r="L274" s="228"/>
      <c r="M274" s="228"/>
      <c r="N274" s="229"/>
    </row>
    <row r="275" spans="3:14" x14ac:dyDescent="0.2">
      <c r="C275" s="228"/>
      <c r="D275" s="228"/>
      <c r="E275" s="228"/>
      <c r="F275" s="228"/>
      <c r="G275" s="228"/>
      <c r="H275" s="228"/>
      <c r="I275" s="228"/>
      <c r="J275" s="228"/>
      <c r="K275" s="228"/>
      <c r="L275" s="228"/>
      <c r="M275" s="228"/>
      <c r="N275" s="229"/>
    </row>
    <row r="276" spans="3:14" x14ac:dyDescent="0.2">
      <c r="C276" s="228"/>
      <c r="D276" s="228"/>
      <c r="E276" s="228"/>
      <c r="F276" s="228"/>
      <c r="G276" s="228"/>
      <c r="H276" s="228"/>
      <c r="I276" s="228"/>
      <c r="J276" s="228"/>
      <c r="K276" s="228"/>
      <c r="L276" s="228"/>
      <c r="M276" s="228"/>
      <c r="N276" s="229"/>
    </row>
    <row r="277" spans="3:14" x14ac:dyDescent="0.2">
      <c r="C277" s="228"/>
      <c r="D277" s="228"/>
      <c r="E277" s="228"/>
      <c r="F277" s="228"/>
      <c r="G277" s="228"/>
      <c r="H277" s="228"/>
      <c r="I277" s="228"/>
      <c r="J277" s="228"/>
      <c r="K277" s="228"/>
      <c r="L277" s="228"/>
      <c r="M277" s="228"/>
      <c r="N277" s="229"/>
    </row>
    <row r="278" spans="3:14" x14ac:dyDescent="0.2">
      <c r="C278" s="228"/>
      <c r="D278" s="228"/>
      <c r="E278" s="228"/>
      <c r="F278" s="228"/>
      <c r="G278" s="228"/>
      <c r="H278" s="228"/>
      <c r="I278" s="228"/>
      <c r="J278" s="228"/>
      <c r="K278" s="228"/>
      <c r="L278" s="228"/>
      <c r="M278" s="228"/>
      <c r="N278" s="229"/>
    </row>
    <row r="279" spans="3:14" x14ac:dyDescent="0.2">
      <c r="C279" s="228"/>
      <c r="D279" s="228"/>
      <c r="E279" s="228"/>
      <c r="F279" s="228"/>
      <c r="G279" s="228"/>
      <c r="H279" s="228"/>
      <c r="I279" s="228"/>
      <c r="J279" s="228"/>
      <c r="K279" s="228"/>
      <c r="L279" s="228"/>
      <c r="M279" s="228"/>
      <c r="N279" s="229"/>
    </row>
    <row r="280" spans="3:14" x14ac:dyDescent="0.2">
      <c r="C280" s="228"/>
      <c r="D280" s="228"/>
      <c r="E280" s="228"/>
      <c r="F280" s="228"/>
      <c r="G280" s="228"/>
      <c r="H280" s="228"/>
      <c r="I280" s="228"/>
      <c r="J280" s="228"/>
      <c r="K280" s="228"/>
      <c r="L280" s="228"/>
      <c r="M280" s="228"/>
      <c r="N280" s="229"/>
    </row>
    <row r="281" spans="3:14" x14ac:dyDescent="0.2">
      <c r="C281" s="228"/>
      <c r="D281" s="228"/>
      <c r="E281" s="228"/>
      <c r="F281" s="228"/>
      <c r="G281" s="228"/>
      <c r="H281" s="228"/>
      <c r="I281" s="228"/>
      <c r="J281" s="228"/>
      <c r="K281" s="228"/>
      <c r="L281" s="228"/>
      <c r="M281" s="228"/>
      <c r="N281" s="229"/>
    </row>
    <row r="282" spans="3:14" x14ac:dyDescent="0.2">
      <c r="C282" s="228"/>
      <c r="D282" s="228"/>
      <c r="E282" s="228"/>
      <c r="F282" s="228"/>
      <c r="G282" s="228"/>
      <c r="H282" s="228"/>
      <c r="I282" s="228"/>
      <c r="J282" s="228"/>
      <c r="K282" s="228"/>
      <c r="L282" s="228"/>
      <c r="M282" s="228"/>
      <c r="N282" s="229"/>
    </row>
    <row r="283" spans="3:14" x14ac:dyDescent="0.2">
      <c r="C283" s="228"/>
      <c r="D283" s="228"/>
      <c r="E283" s="228"/>
      <c r="F283" s="228"/>
      <c r="G283" s="228"/>
      <c r="H283" s="228"/>
      <c r="I283" s="228"/>
      <c r="J283" s="228"/>
      <c r="K283" s="228"/>
      <c r="L283" s="228"/>
      <c r="M283" s="228"/>
      <c r="N283" s="229"/>
    </row>
    <row r="284" spans="3:14" x14ac:dyDescent="0.2">
      <c r="C284" s="228"/>
      <c r="D284" s="228"/>
      <c r="E284" s="228"/>
      <c r="F284" s="228"/>
      <c r="G284" s="228"/>
      <c r="H284" s="228"/>
      <c r="I284" s="228"/>
      <c r="J284" s="228"/>
      <c r="K284" s="228"/>
      <c r="L284" s="228"/>
      <c r="M284" s="228"/>
      <c r="N284" s="229"/>
    </row>
    <row r="285" spans="3:14" x14ac:dyDescent="0.2">
      <c r="C285" s="228"/>
      <c r="D285" s="228"/>
      <c r="E285" s="228"/>
      <c r="F285" s="228"/>
      <c r="G285" s="228"/>
      <c r="H285" s="228"/>
      <c r="I285" s="228"/>
      <c r="J285" s="228"/>
      <c r="K285" s="228"/>
      <c r="L285" s="228"/>
      <c r="M285" s="228"/>
      <c r="N285" s="229"/>
    </row>
    <row r="286" spans="3:14" x14ac:dyDescent="0.2">
      <c r="C286" s="228"/>
      <c r="D286" s="228"/>
      <c r="E286" s="228"/>
      <c r="F286" s="228"/>
      <c r="G286" s="228"/>
      <c r="H286" s="228"/>
      <c r="I286" s="228"/>
      <c r="J286" s="228"/>
      <c r="K286" s="228"/>
      <c r="L286" s="228"/>
      <c r="M286" s="228"/>
      <c r="N286" s="229"/>
    </row>
    <row r="287" spans="3:14" x14ac:dyDescent="0.2">
      <c r="C287" s="228"/>
      <c r="D287" s="228"/>
      <c r="E287" s="228"/>
      <c r="F287" s="228"/>
      <c r="G287" s="228"/>
      <c r="H287" s="228"/>
      <c r="I287" s="228"/>
      <c r="J287" s="228"/>
      <c r="K287" s="228"/>
      <c r="L287" s="228"/>
      <c r="M287" s="228"/>
      <c r="N287" s="229"/>
    </row>
    <row r="288" spans="3:14" x14ac:dyDescent="0.2">
      <c r="C288" s="228"/>
      <c r="D288" s="228"/>
      <c r="E288" s="228"/>
      <c r="F288" s="228"/>
      <c r="G288" s="228"/>
      <c r="H288" s="228"/>
      <c r="I288" s="228"/>
      <c r="J288" s="228"/>
      <c r="K288" s="228"/>
      <c r="L288" s="228"/>
      <c r="M288" s="228"/>
      <c r="N288" s="229"/>
    </row>
    <row r="289" spans="3:14" x14ac:dyDescent="0.2">
      <c r="C289" s="228"/>
      <c r="D289" s="228"/>
      <c r="E289" s="228"/>
      <c r="F289" s="228"/>
      <c r="G289" s="228"/>
      <c r="H289" s="228"/>
      <c r="I289" s="228"/>
      <c r="J289" s="228"/>
      <c r="K289" s="228"/>
      <c r="L289" s="228"/>
      <c r="M289" s="228"/>
      <c r="N289" s="229"/>
    </row>
    <row r="290" spans="3:14" x14ac:dyDescent="0.2">
      <c r="C290" s="228"/>
      <c r="D290" s="228"/>
      <c r="E290" s="228"/>
      <c r="F290" s="228"/>
      <c r="G290" s="228"/>
      <c r="H290" s="228"/>
      <c r="I290" s="228"/>
      <c r="J290" s="228"/>
      <c r="K290" s="228"/>
      <c r="L290" s="228"/>
      <c r="M290" s="228"/>
      <c r="N290" s="229"/>
    </row>
    <row r="291" spans="3:14" x14ac:dyDescent="0.2">
      <c r="C291" s="228"/>
      <c r="D291" s="228"/>
      <c r="E291" s="228"/>
      <c r="F291" s="228"/>
      <c r="G291" s="228"/>
      <c r="H291" s="228"/>
      <c r="I291" s="228"/>
      <c r="J291" s="228"/>
      <c r="K291" s="228"/>
      <c r="L291" s="228"/>
      <c r="M291" s="228"/>
      <c r="N291" s="229"/>
    </row>
    <row r="292" spans="3:14" x14ac:dyDescent="0.2">
      <c r="C292" s="228"/>
      <c r="D292" s="228"/>
      <c r="E292" s="228"/>
      <c r="F292" s="228"/>
      <c r="G292" s="228"/>
      <c r="H292" s="228"/>
      <c r="I292" s="228"/>
      <c r="J292" s="228"/>
      <c r="K292" s="228"/>
      <c r="L292" s="228"/>
      <c r="M292" s="228"/>
      <c r="N292" s="229"/>
    </row>
    <row r="293" spans="3:14" x14ac:dyDescent="0.2">
      <c r="C293" s="228"/>
      <c r="D293" s="228"/>
      <c r="E293" s="228"/>
      <c r="F293" s="228"/>
      <c r="G293" s="228"/>
      <c r="H293" s="228"/>
      <c r="I293" s="228"/>
      <c r="J293" s="228"/>
      <c r="K293" s="228"/>
      <c r="L293" s="228"/>
      <c r="M293" s="228"/>
      <c r="N293" s="229"/>
    </row>
    <row r="294" spans="3:14" x14ac:dyDescent="0.2">
      <c r="C294" s="228"/>
      <c r="D294" s="228"/>
      <c r="E294" s="228"/>
      <c r="F294" s="228"/>
      <c r="G294" s="228"/>
      <c r="H294" s="228"/>
      <c r="I294" s="228"/>
      <c r="J294" s="228"/>
      <c r="K294" s="228"/>
      <c r="L294" s="228"/>
      <c r="M294" s="228"/>
      <c r="N294" s="229"/>
    </row>
    <row r="295" spans="3:14" x14ac:dyDescent="0.2">
      <c r="C295" s="228"/>
      <c r="D295" s="228"/>
      <c r="E295" s="228"/>
      <c r="F295" s="228"/>
      <c r="G295" s="228"/>
      <c r="H295" s="228"/>
      <c r="I295" s="228"/>
      <c r="J295" s="228"/>
      <c r="K295" s="228"/>
      <c r="L295" s="228"/>
      <c r="M295" s="228"/>
      <c r="N295" s="229"/>
    </row>
    <row r="296" spans="3:14" x14ac:dyDescent="0.2">
      <c r="C296" s="228"/>
      <c r="D296" s="228"/>
      <c r="E296" s="228"/>
      <c r="F296" s="228"/>
      <c r="G296" s="228"/>
      <c r="H296" s="228"/>
      <c r="I296" s="228"/>
      <c r="J296" s="228"/>
      <c r="K296" s="228"/>
      <c r="L296" s="228"/>
      <c r="M296" s="228"/>
      <c r="N296" s="229"/>
    </row>
    <row r="297" spans="3:14" x14ac:dyDescent="0.2">
      <c r="C297" s="228"/>
      <c r="D297" s="228"/>
      <c r="E297" s="228"/>
      <c r="F297" s="228"/>
      <c r="G297" s="228"/>
      <c r="H297" s="228"/>
      <c r="I297" s="228"/>
      <c r="J297" s="228"/>
      <c r="K297" s="228"/>
      <c r="L297" s="228"/>
      <c r="M297" s="228"/>
      <c r="N297" s="229"/>
    </row>
    <row r="298" spans="3:14" x14ac:dyDescent="0.2">
      <c r="C298" s="228"/>
      <c r="D298" s="228"/>
      <c r="E298" s="228"/>
      <c r="F298" s="228"/>
      <c r="G298" s="228"/>
      <c r="H298" s="228"/>
      <c r="I298" s="228"/>
      <c r="J298" s="228"/>
      <c r="K298" s="228"/>
      <c r="L298" s="228"/>
      <c r="M298" s="228"/>
      <c r="N298" s="229"/>
    </row>
    <row r="299" spans="3:14" x14ac:dyDescent="0.2">
      <c r="C299" s="228"/>
      <c r="D299" s="228"/>
      <c r="E299" s="228"/>
      <c r="F299" s="228"/>
      <c r="G299" s="228"/>
      <c r="H299" s="228"/>
      <c r="I299" s="228"/>
      <c r="J299" s="228"/>
      <c r="K299" s="228"/>
      <c r="L299" s="228"/>
      <c r="M299" s="228"/>
      <c r="N299" s="229"/>
    </row>
    <row r="300" spans="3:14" x14ac:dyDescent="0.2">
      <c r="C300" s="228"/>
      <c r="D300" s="228"/>
      <c r="E300" s="228"/>
      <c r="F300" s="228"/>
      <c r="G300" s="228"/>
      <c r="H300" s="228"/>
      <c r="I300" s="228"/>
      <c r="J300" s="228"/>
      <c r="K300" s="228"/>
      <c r="L300" s="228"/>
      <c r="M300" s="228"/>
      <c r="N300" s="229"/>
    </row>
    <row r="301" spans="3:14" x14ac:dyDescent="0.2">
      <c r="C301" s="228"/>
      <c r="D301" s="228"/>
      <c r="E301" s="228"/>
      <c r="F301" s="228"/>
      <c r="G301" s="228"/>
      <c r="H301" s="228"/>
      <c r="I301" s="228"/>
      <c r="J301" s="228"/>
      <c r="K301" s="228"/>
      <c r="L301" s="228"/>
      <c r="M301" s="228"/>
      <c r="N301" s="229"/>
    </row>
    <row r="302" spans="3:14" x14ac:dyDescent="0.2">
      <c r="C302" s="228"/>
      <c r="D302" s="228"/>
      <c r="E302" s="228"/>
      <c r="F302" s="228"/>
      <c r="G302" s="228"/>
      <c r="H302" s="228"/>
      <c r="I302" s="228"/>
      <c r="J302" s="228"/>
      <c r="K302" s="228"/>
      <c r="L302" s="228"/>
      <c r="M302" s="228"/>
      <c r="N302" s="229"/>
    </row>
    <row r="303" spans="3:14" x14ac:dyDescent="0.2">
      <c r="C303" s="228"/>
      <c r="D303" s="228"/>
      <c r="E303" s="228"/>
      <c r="F303" s="228"/>
      <c r="G303" s="228"/>
      <c r="H303" s="228"/>
      <c r="I303" s="228"/>
      <c r="J303" s="228"/>
      <c r="K303" s="228"/>
      <c r="L303" s="228"/>
      <c r="M303" s="228"/>
      <c r="N303" s="229"/>
    </row>
    <row r="304" spans="3:14" x14ac:dyDescent="0.2">
      <c r="C304" s="228"/>
      <c r="D304" s="228"/>
      <c r="E304" s="228"/>
      <c r="F304" s="228"/>
      <c r="G304" s="228"/>
      <c r="H304" s="228"/>
      <c r="I304" s="228"/>
      <c r="J304" s="228"/>
      <c r="K304" s="228"/>
      <c r="L304" s="228"/>
      <c r="M304" s="228"/>
      <c r="N304" s="229"/>
    </row>
    <row r="305" spans="3:14" x14ac:dyDescent="0.2">
      <c r="C305" s="228"/>
      <c r="D305" s="228"/>
      <c r="E305" s="228"/>
      <c r="F305" s="228"/>
      <c r="G305" s="228"/>
      <c r="H305" s="228"/>
      <c r="I305" s="228"/>
      <c r="J305" s="228"/>
      <c r="K305" s="228"/>
      <c r="L305" s="228"/>
      <c r="M305" s="228"/>
      <c r="N305" s="229"/>
    </row>
    <row r="306" spans="3:14" x14ac:dyDescent="0.2">
      <c r="C306" s="228"/>
      <c r="D306" s="228"/>
      <c r="E306" s="228"/>
      <c r="F306" s="228"/>
      <c r="G306" s="228"/>
      <c r="H306" s="228"/>
      <c r="I306" s="228"/>
      <c r="J306" s="228"/>
      <c r="K306" s="228"/>
      <c r="L306" s="228"/>
      <c r="M306" s="228"/>
      <c r="N306" s="229"/>
    </row>
    <row r="307" spans="3:14" x14ac:dyDescent="0.2">
      <c r="C307" s="228"/>
      <c r="D307" s="228"/>
      <c r="E307" s="228"/>
      <c r="F307" s="228"/>
      <c r="G307" s="228"/>
      <c r="H307" s="228"/>
      <c r="I307" s="228"/>
      <c r="J307" s="228"/>
      <c r="K307" s="228"/>
      <c r="L307" s="228"/>
      <c r="M307" s="228"/>
      <c r="N307" s="229"/>
    </row>
    <row r="308" spans="3:14" x14ac:dyDescent="0.2">
      <c r="C308" s="228"/>
      <c r="D308" s="228"/>
      <c r="E308" s="228"/>
      <c r="F308" s="228"/>
      <c r="G308" s="228"/>
      <c r="H308" s="228"/>
      <c r="I308" s="228"/>
      <c r="J308" s="228"/>
      <c r="K308" s="228"/>
      <c r="L308" s="228"/>
      <c r="M308" s="228"/>
      <c r="N308" s="229"/>
    </row>
    <row r="309" spans="3:14" x14ac:dyDescent="0.2">
      <c r="C309" s="228"/>
      <c r="D309" s="228"/>
      <c r="E309" s="228"/>
      <c r="F309" s="228"/>
      <c r="G309" s="228"/>
      <c r="H309" s="228"/>
      <c r="I309" s="228"/>
      <c r="J309" s="228"/>
      <c r="K309" s="228"/>
      <c r="L309" s="228"/>
      <c r="M309" s="228"/>
      <c r="N309" s="229"/>
    </row>
    <row r="310" spans="3:14" x14ac:dyDescent="0.2">
      <c r="C310" s="228"/>
      <c r="D310" s="228"/>
      <c r="E310" s="228"/>
      <c r="F310" s="228"/>
      <c r="G310" s="228"/>
      <c r="H310" s="228"/>
      <c r="I310" s="228"/>
      <c r="J310" s="228"/>
      <c r="K310" s="228"/>
      <c r="L310" s="228"/>
      <c r="M310" s="228"/>
      <c r="N310" s="229"/>
    </row>
    <row r="311" spans="3:14" x14ac:dyDescent="0.2">
      <c r="C311" s="228"/>
      <c r="D311" s="228"/>
      <c r="E311" s="228"/>
      <c r="F311" s="228"/>
      <c r="G311" s="228"/>
      <c r="H311" s="228"/>
      <c r="I311" s="228"/>
      <c r="J311" s="228"/>
      <c r="K311" s="228"/>
      <c r="L311" s="228"/>
      <c r="M311" s="228"/>
      <c r="N311" s="229"/>
    </row>
    <row r="312" spans="3:14" x14ac:dyDescent="0.2">
      <c r="C312" s="228"/>
      <c r="D312" s="228"/>
      <c r="E312" s="228"/>
      <c r="F312" s="228"/>
      <c r="G312" s="228"/>
      <c r="H312" s="228"/>
      <c r="I312" s="228"/>
      <c r="J312" s="228"/>
      <c r="K312" s="228"/>
      <c r="L312" s="228"/>
      <c r="M312" s="228"/>
      <c r="N312" s="229"/>
    </row>
    <row r="313" spans="3:14" x14ac:dyDescent="0.2">
      <c r="C313" s="228"/>
      <c r="D313" s="228"/>
      <c r="E313" s="228"/>
      <c r="F313" s="228"/>
      <c r="G313" s="228"/>
      <c r="H313" s="228"/>
      <c r="I313" s="228"/>
      <c r="J313" s="228"/>
      <c r="K313" s="228"/>
      <c r="L313" s="228"/>
      <c r="M313" s="228"/>
      <c r="N313" s="229"/>
    </row>
    <row r="314" spans="3:14" x14ac:dyDescent="0.2">
      <c r="C314" s="228"/>
      <c r="D314" s="228"/>
      <c r="E314" s="228"/>
      <c r="F314" s="228"/>
      <c r="G314" s="228"/>
      <c r="H314" s="228"/>
      <c r="I314" s="228"/>
      <c r="J314" s="228"/>
      <c r="K314" s="228"/>
      <c r="L314" s="228"/>
      <c r="M314" s="228"/>
      <c r="N314" s="229"/>
    </row>
    <row r="315" spans="3:14" x14ac:dyDescent="0.2">
      <c r="C315" s="228"/>
      <c r="D315" s="228"/>
      <c r="E315" s="228"/>
      <c r="F315" s="228"/>
      <c r="G315" s="228"/>
      <c r="H315" s="228"/>
      <c r="I315" s="228"/>
      <c r="J315" s="228"/>
      <c r="K315" s="228"/>
      <c r="L315" s="228"/>
      <c r="M315" s="228"/>
      <c r="N315" s="229"/>
    </row>
    <row r="316" spans="3:14" x14ac:dyDescent="0.2">
      <c r="C316" s="228"/>
      <c r="D316" s="228"/>
      <c r="E316" s="228"/>
      <c r="F316" s="228"/>
      <c r="G316" s="228"/>
      <c r="H316" s="228"/>
      <c r="I316" s="228"/>
      <c r="J316" s="228"/>
      <c r="K316" s="228"/>
      <c r="L316" s="228"/>
      <c r="M316" s="228"/>
      <c r="N316" s="229"/>
    </row>
    <row r="317" spans="3:14" x14ac:dyDescent="0.2">
      <c r="C317" s="228"/>
      <c r="D317" s="228"/>
      <c r="E317" s="228"/>
      <c r="F317" s="228"/>
      <c r="G317" s="228"/>
      <c r="H317" s="228"/>
      <c r="I317" s="228"/>
      <c r="J317" s="228"/>
      <c r="K317" s="228"/>
      <c r="L317" s="228"/>
      <c r="M317" s="228"/>
      <c r="N317" s="229"/>
    </row>
    <row r="318" spans="3:14" x14ac:dyDescent="0.2">
      <c r="C318" s="228"/>
      <c r="D318" s="228"/>
      <c r="E318" s="228"/>
      <c r="F318" s="228"/>
      <c r="G318" s="228"/>
      <c r="H318" s="228"/>
      <c r="I318" s="228"/>
      <c r="J318" s="228"/>
      <c r="K318" s="228"/>
      <c r="L318" s="228"/>
      <c r="M318" s="228"/>
      <c r="N318" s="229"/>
    </row>
    <row r="319" spans="3:14" x14ac:dyDescent="0.2">
      <c r="C319" s="228"/>
      <c r="D319" s="228"/>
      <c r="E319" s="228"/>
      <c r="F319" s="228"/>
      <c r="G319" s="228"/>
      <c r="H319" s="228"/>
      <c r="I319" s="228"/>
      <c r="J319" s="228"/>
      <c r="K319" s="228"/>
      <c r="L319" s="228"/>
      <c r="M319" s="228"/>
      <c r="N319" s="229"/>
    </row>
    <row r="320" spans="3:14" x14ac:dyDescent="0.2">
      <c r="C320" s="228"/>
      <c r="D320" s="228"/>
      <c r="E320" s="228"/>
      <c r="F320" s="228"/>
      <c r="G320" s="228"/>
      <c r="H320" s="228"/>
      <c r="I320" s="228"/>
      <c r="J320" s="228"/>
      <c r="K320" s="228"/>
      <c r="L320" s="228"/>
      <c r="M320" s="228"/>
      <c r="N320" s="229"/>
    </row>
    <row r="321" spans="3:14" x14ac:dyDescent="0.2">
      <c r="C321" s="228"/>
      <c r="D321" s="228"/>
      <c r="E321" s="228"/>
      <c r="F321" s="228"/>
      <c r="G321" s="228"/>
      <c r="H321" s="228"/>
      <c r="I321" s="228"/>
      <c r="J321" s="228"/>
      <c r="K321" s="228"/>
      <c r="L321" s="228"/>
      <c r="M321" s="228"/>
      <c r="N321" s="229"/>
    </row>
    <row r="322" spans="3:14" x14ac:dyDescent="0.2">
      <c r="C322" s="228"/>
      <c r="D322" s="228"/>
      <c r="E322" s="228"/>
      <c r="F322" s="228"/>
      <c r="G322" s="228"/>
      <c r="H322" s="228"/>
      <c r="I322" s="228"/>
      <c r="J322" s="228"/>
      <c r="K322" s="228"/>
      <c r="L322" s="228"/>
      <c r="M322" s="228"/>
      <c r="N322" s="229"/>
    </row>
    <row r="323" spans="3:14" x14ac:dyDescent="0.2">
      <c r="C323" s="228"/>
      <c r="D323" s="228"/>
      <c r="E323" s="228"/>
      <c r="F323" s="228"/>
      <c r="G323" s="228"/>
      <c r="H323" s="228"/>
      <c r="I323" s="228"/>
      <c r="J323" s="228"/>
      <c r="K323" s="228"/>
      <c r="L323" s="228"/>
      <c r="M323" s="228"/>
      <c r="N323" s="229"/>
    </row>
    <row r="324" spans="3:14" x14ac:dyDescent="0.2">
      <c r="C324" s="228"/>
      <c r="D324" s="228"/>
      <c r="E324" s="228"/>
      <c r="F324" s="228"/>
      <c r="G324" s="228"/>
      <c r="H324" s="228"/>
      <c r="I324" s="228"/>
      <c r="J324" s="228"/>
      <c r="K324" s="228"/>
      <c r="L324" s="228"/>
      <c r="M324" s="228"/>
      <c r="N324" s="229"/>
    </row>
    <row r="325" spans="3:14" x14ac:dyDescent="0.2">
      <c r="C325" s="228"/>
      <c r="D325" s="228"/>
      <c r="E325" s="228"/>
      <c r="F325" s="228"/>
      <c r="G325" s="228"/>
      <c r="H325" s="228"/>
      <c r="I325" s="228"/>
      <c r="J325" s="228"/>
      <c r="K325" s="228"/>
      <c r="L325" s="228"/>
      <c r="M325" s="228"/>
      <c r="N325" s="229"/>
    </row>
    <row r="326" spans="3:14" x14ac:dyDescent="0.2">
      <c r="C326" s="228"/>
      <c r="D326" s="228"/>
      <c r="E326" s="228"/>
      <c r="F326" s="228"/>
      <c r="G326" s="228"/>
      <c r="H326" s="228"/>
      <c r="I326" s="228"/>
      <c r="J326" s="228"/>
      <c r="K326" s="228"/>
      <c r="L326" s="228"/>
      <c r="M326" s="228"/>
      <c r="N326" s="229"/>
    </row>
    <row r="327" spans="3:14" x14ac:dyDescent="0.2">
      <c r="C327" s="228"/>
      <c r="D327" s="228"/>
      <c r="E327" s="228"/>
      <c r="F327" s="228"/>
      <c r="G327" s="228"/>
      <c r="H327" s="228"/>
      <c r="I327" s="228"/>
      <c r="J327" s="228"/>
      <c r="K327" s="228"/>
      <c r="L327" s="228"/>
      <c r="M327" s="228"/>
      <c r="N327" s="229"/>
    </row>
    <row r="328" spans="3:14" x14ac:dyDescent="0.2">
      <c r="C328" s="228"/>
      <c r="D328" s="228"/>
      <c r="E328" s="228"/>
      <c r="F328" s="228"/>
      <c r="G328" s="228"/>
      <c r="H328" s="228"/>
      <c r="I328" s="228"/>
      <c r="J328" s="228"/>
      <c r="K328" s="228"/>
      <c r="L328" s="228"/>
      <c r="M328" s="228"/>
      <c r="N328" s="229"/>
    </row>
    <row r="329" spans="3:14" x14ac:dyDescent="0.2">
      <c r="C329" s="228"/>
      <c r="D329" s="228"/>
      <c r="E329" s="228"/>
      <c r="F329" s="228"/>
      <c r="G329" s="228"/>
      <c r="H329" s="228"/>
      <c r="I329" s="228"/>
      <c r="J329" s="228"/>
      <c r="K329" s="228"/>
      <c r="L329" s="228"/>
      <c r="M329" s="228"/>
      <c r="N329" s="229"/>
    </row>
    <row r="330" spans="3:14" x14ac:dyDescent="0.2">
      <c r="C330" s="228"/>
      <c r="D330" s="228"/>
      <c r="E330" s="228"/>
      <c r="F330" s="228"/>
      <c r="G330" s="228"/>
      <c r="H330" s="228"/>
      <c r="I330" s="228"/>
      <c r="J330" s="228"/>
      <c r="K330" s="228"/>
      <c r="L330" s="228"/>
      <c r="M330" s="228"/>
      <c r="N330" s="229"/>
    </row>
    <row r="331" spans="3:14" x14ac:dyDescent="0.2">
      <c r="C331" s="228"/>
      <c r="D331" s="228"/>
      <c r="E331" s="228"/>
      <c r="F331" s="228"/>
      <c r="G331" s="228"/>
      <c r="H331" s="228"/>
      <c r="I331" s="228"/>
      <c r="J331" s="228"/>
      <c r="K331" s="228"/>
      <c r="L331" s="228"/>
      <c r="M331" s="228"/>
      <c r="N331" s="229"/>
    </row>
    <row r="332" spans="3:14" x14ac:dyDescent="0.2">
      <c r="C332" s="228"/>
      <c r="D332" s="228"/>
      <c r="E332" s="228"/>
      <c r="F332" s="228"/>
      <c r="G332" s="228"/>
      <c r="H332" s="228"/>
      <c r="I332" s="228"/>
      <c r="J332" s="228"/>
      <c r="K332" s="228"/>
      <c r="L332" s="228"/>
      <c r="M332" s="228"/>
      <c r="N332" s="229"/>
    </row>
    <row r="333" spans="3:14" x14ac:dyDescent="0.2">
      <c r="C333" s="228"/>
      <c r="D333" s="228"/>
      <c r="E333" s="228"/>
      <c r="F333" s="228"/>
      <c r="G333" s="228"/>
      <c r="H333" s="228"/>
      <c r="I333" s="228"/>
      <c r="J333" s="228"/>
      <c r="K333" s="228"/>
      <c r="L333" s="228"/>
      <c r="M333" s="228"/>
      <c r="N333" s="229"/>
    </row>
    <row r="334" spans="3:14" x14ac:dyDescent="0.2">
      <c r="C334" s="228"/>
      <c r="D334" s="228"/>
      <c r="E334" s="228"/>
      <c r="F334" s="228"/>
      <c r="G334" s="228"/>
      <c r="H334" s="228"/>
      <c r="I334" s="228"/>
      <c r="J334" s="228"/>
      <c r="K334" s="228"/>
      <c r="L334" s="228"/>
      <c r="M334" s="228"/>
      <c r="N334" s="229"/>
    </row>
    <row r="335" spans="3:14" x14ac:dyDescent="0.2">
      <c r="C335" s="228"/>
      <c r="D335" s="228"/>
      <c r="E335" s="228"/>
      <c r="F335" s="228"/>
      <c r="G335" s="228"/>
      <c r="H335" s="228"/>
      <c r="I335" s="228"/>
      <c r="J335" s="228"/>
      <c r="K335" s="228"/>
      <c r="L335" s="228"/>
      <c r="M335" s="228"/>
      <c r="N335" s="229"/>
    </row>
    <row r="336" spans="3:14" x14ac:dyDescent="0.2">
      <c r="C336" s="228"/>
      <c r="D336" s="228"/>
      <c r="E336" s="228"/>
      <c r="F336" s="228"/>
      <c r="G336" s="228"/>
      <c r="H336" s="228"/>
      <c r="I336" s="228"/>
      <c r="J336" s="228"/>
      <c r="K336" s="228"/>
      <c r="L336" s="228"/>
      <c r="M336" s="228"/>
      <c r="N336" s="229"/>
    </row>
    <row r="337" spans="3:14" x14ac:dyDescent="0.2">
      <c r="C337" s="228"/>
      <c r="D337" s="228"/>
      <c r="E337" s="228"/>
      <c r="F337" s="228"/>
      <c r="G337" s="228"/>
      <c r="H337" s="228"/>
      <c r="I337" s="228"/>
      <c r="J337" s="228"/>
      <c r="K337" s="228"/>
      <c r="L337" s="228"/>
      <c r="M337" s="228"/>
      <c r="N337" s="229"/>
    </row>
    <row r="338" spans="3:14" x14ac:dyDescent="0.2">
      <c r="C338" s="228"/>
      <c r="D338" s="228"/>
      <c r="E338" s="228"/>
      <c r="F338" s="228"/>
      <c r="G338" s="228"/>
      <c r="H338" s="228"/>
      <c r="I338" s="228"/>
      <c r="J338" s="228"/>
      <c r="K338" s="228"/>
      <c r="L338" s="228"/>
      <c r="M338" s="228"/>
      <c r="N338" s="229"/>
    </row>
    <row r="339" spans="3:14" x14ac:dyDescent="0.2">
      <c r="C339" s="228"/>
      <c r="D339" s="228"/>
      <c r="E339" s="228"/>
      <c r="F339" s="228"/>
      <c r="G339" s="228"/>
      <c r="H339" s="228"/>
      <c r="I339" s="228"/>
      <c r="J339" s="228"/>
      <c r="K339" s="228"/>
      <c r="L339" s="228"/>
      <c r="M339" s="228"/>
      <c r="N339" s="229"/>
    </row>
    <row r="340" spans="3:14" x14ac:dyDescent="0.2">
      <c r="C340" s="228"/>
      <c r="D340" s="228"/>
      <c r="E340" s="228"/>
      <c r="F340" s="228"/>
      <c r="G340" s="228"/>
      <c r="H340" s="228"/>
      <c r="I340" s="228"/>
      <c r="J340" s="228"/>
      <c r="K340" s="228"/>
      <c r="L340" s="228"/>
      <c r="M340" s="228"/>
      <c r="N340" s="229"/>
    </row>
    <row r="341" spans="3:14" x14ac:dyDescent="0.2">
      <c r="C341" s="228"/>
      <c r="D341" s="228"/>
      <c r="E341" s="228"/>
      <c r="F341" s="228"/>
      <c r="G341" s="228"/>
      <c r="H341" s="228"/>
      <c r="I341" s="228"/>
      <c r="J341" s="228"/>
      <c r="K341" s="228"/>
      <c r="L341" s="228"/>
      <c r="M341" s="228"/>
      <c r="N341" s="229"/>
    </row>
    <row r="342" spans="3:14" x14ac:dyDescent="0.2">
      <c r="C342" s="228"/>
      <c r="D342" s="228"/>
      <c r="E342" s="228"/>
      <c r="F342" s="228"/>
      <c r="G342" s="228"/>
      <c r="H342" s="228"/>
      <c r="I342" s="228"/>
      <c r="J342" s="228"/>
      <c r="K342" s="228"/>
      <c r="L342" s="228"/>
      <c r="M342" s="228"/>
      <c r="N342" s="229"/>
    </row>
    <row r="343" spans="3:14" x14ac:dyDescent="0.2">
      <c r="C343" s="228"/>
      <c r="D343" s="228"/>
      <c r="E343" s="228"/>
      <c r="F343" s="228"/>
      <c r="G343" s="228"/>
      <c r="H343" s="228"/>
      <c r="I343" s="228"/>
      <c r="J343" s="228"/>
      <c r="K343" s="228"/>
      <c r="L343" s="228"/>
      <c r="M343" s="228"/>
      <c r="N343" s="229"/>
    </row>
    <row r="344" spans="3:14" x14ac:dyDescent="0.2">
      <c r="C344" s="228"/>
      <c r="D344" s="228"/>
      <c r="E344" s="228"/>
      <c r="F344" s="228"/>
      <c r="G344" s="228"/>
      <c r="H344" s="228"/>
      <c r="I344" s="228"/>
      <c r="J344" s="228"/>
      <c r="K344" s="228"/>
      <c r="L344" s="228"/>
      <c r="M344" s="228"/>
      <c r="N344" s="229"/>
    </row>
    <row r="345" spans="3:14" x14ac:dyDescent="0.2">
      <c r="C345" s="228"/>
      <c r="D345" s="228"/>
      <c r="E345" s="228"/>
      <c r="F345" s="228"/>
      <c r="G345" s="228"/>
      <c r="H345" s="228"/>
      <c r="I345" s="228"/>
      <c r="J345" s="228"/>
      <c r="K345" s="228"/>
      <c r="L345" s="228"/>
      <c r="M345" s="228"/>
      <c r="N345" s="229"/>
    </row>
    <row r="346" spans="3:14" x14ac:dyDescent="0.2">
      <c r="C346" s="228"/>
      <c r="D346" s="228"/>
      <c r="E346" s="228"/>
      <c r="F346" s="228"/>
      <c r="G346" s="228"/>
      <c r="H346" s="228"/>
      <c r="I346" s="228"/>
      <c r="J346" s="228"/>
      <c r="K346" s="228"/>
      <c r="L346" s="228"/>
      <c r="M346" s="228"/>
      <c r="N346" s="229"/>
    </row>
    <row r="347" spans="3:14" x14ac:dyDescent="0.2">
      <c r="C347" s="228"/>
      <c r="D347" s="228"/>
      <c r="E347" s="228"/>
      <c r="F347" s="228"/>
      <c r="G347" s="228"/>
      <c r="H347" s="228"/>
      <c r="I347" s="228"/>
      <c r="J347" s="228"/>
      <c r="K347" s="228"/>
      <c r="L347" s="228"/>
      <c r="M347" s="228"/>
      <c r="N347" s="229"/>
    </row>
    <row r="348" spans="3:14" x14ac:dyDescent="0.2">
      <c r="C348" s="228"/>
      <c r="D348" s="228"/>
      <c r="E348" s="228"/>
      <c r="F348" s="228"/>
      <c r="G348" s="228"/>
      <c r="H348" s="228"/>
      <c r="I348" s="228"/>
      <c r="J348" s="228"/>
      <c r="K348" s="228"/>
      <c r="L348" s="228"/>
      <c r="M348" s="228"/>
      <c r="N348" s="229"/>
    </row>
    <row r="349" spans="3:14" x14ac:dyDescent="0.2">
      <c r="C349" s="228"/>
      <c r="D349" s="228"/>
      <c r="E349" s="228"/>
      <c r="F349" s="228"/>
      <c r="G349" s="228"/>
      <c r="H349" s="228"/>
      <c r="I349" s="228"/>
      <c r="J349" s="228"/>
      <c r="K349" s="228"/>
      <c r="L349" s="228"/>
      <c r="M349" s="228"/>
      <c r="N349" s="229"/>
    </row>
    <row r="350" spans="3:14" x14ac:dyDescent="0.2">
      <c r="C350" s="228"/>
      <c r="D350" s="228"/>
      <c r="E350" s="228"/>
      <c r="F350" s="228"/>
      <c r="G350" s="228"/>
      <c r="H350" s="228"/>
      <c r="I350" s="228"/>
      <c r="J350" s="228"/>
      <c r="K350" s="228"/>
      <c r="L350" s="228"/>
      <c r="M350" s="228"/>
      <c r="N350" s="229"/>
    </row>
    <row r="351" spans="3:14" x14ac:dyDescent="0.2">
      <c r="C351" s="228"/>
      <c r="D351" s="228"/>
      <c r="E351" s="228"/>
      <c r="F351" s="228"/>
      <c r="G351" s="228"/>
      <c r="H351" s="228"/>
      <c r="I351" s="228"/>
      <c r="J351" s="228"/>
      <c r="K351" s="228"/>
      <c r="L351" s="228"/>
      <c r="M351" s="228"/>
      <c r="N351" s="229"/>
    </row>
    <row r="352" spans="3:14" x14ac:dyDescent="0.2">
      <c r="C352" s="228"/>
      <c r="D352" s="228"/>
      <c r="E352" s="228"/>
      <c r="F352" s="228"/>
      <c r="G352" s="228"/>
      <c r="H352" s="228"/>
      <c r="I352" s="228"/>
      <c r="J352" s="228"/>
      <c r="K352" s="228"/>
      <c r="L352" s="228"/>
      <c r="M352" s="228"/>
      <c r="N352" s="229"/>
    </row>
    <row r="353" spans="3:14" x14ac:dyDescent="0.2">
      <c r="C353" s="228"/>
      <c r="D353" s="228"/>
      <c r="E353" s="228"/>
      <c r="F353" s="228"/>
      <c r="G353" s="228"/>
      <c r="H353" s="228"/>
      <c r="I353" s="228"/>
      <c r="J353" s="228"/>
      <c r="K353" s="228"/>
      <c r="L353" s="228"/>
      <c r="M353" s="228"/>
      <c r="N353" s="229"/>
    </row>
    <row r="354" spans="3:14" x14ac:dyDescent="0.2">
      <c r="C354" s="228"/>
      <c r="D354" s="228"/>
      <c r="E354" s="228"/>
      <c r="F354" s="228"/>
      <c r="G354" s="228"/>
      <c r="H354" s="228"/>
      <c r="I354" s="228"/>
      <c r="J354" s="228"/>
      <c r="K354" s="228"/>
      <c r="L354" s="228"/>
      <c r="M354" s="228"/>
      <c r="N354" s="229"/>
    </row>
    <row r="355" spans="3:14" x14ac:dyDescent="0.2">
      <c r="C355" s="228"/>
      <c r="D355" s="228"/>
      <c r="E355" s="228"/>
      <c r="F355" s="228"/>
      <c r="G355" s="228"/>
      <c r="H355" s="228"/>
      <c r="I355" s="228"/>
      <c r="J355" s="228"/>
      <c r="K355" s="228"/>
      <c r="L355" s="228"/>
      <c r="M355" s="228"/>
      <c r="N355" s="229"/>
    </row>
    <row r="356" spans="3:14" x14ac:dyDescent="0.2">
      <c r="C356" s="228"/>
      <c r="D356" s="228"/>
      <c r="E356" s="228"/>
      <c r="F356" s="228"/>
      <c r="G356" s="228"/>
      <c r="H356" s="228"/>
      <c r="I356" s="228"/>
      <c r="J356" s="228"/>
      <c r="K356" s="228"/>
      <c r="L356" s="228"/>
      <c r="M356" s="228"/>
      <c r="N356" s="229"/>
    </row>
    <row r="357" spans="3:14" x14ac:dyDescent="0.2">
      <c r="C357" s="228"/>
      <c r="D357" s="228"/>
      <c r="E357" s="228"/>
      <c r="F357" s="228"/>
      <c r="G357" s="228"/>
      <c r="H357" s="228"/>
      <c r="I357" s="228"/>
      <c r="J357" s="228"/>
      <c r="K357" s="228"/>
      <c r="L357" s="228"/>
      <c r="M357" s="228"/>
      <c r="N357" s="229"/>
    </row>
    <row r="358" spans="3:14" x14ac:dyDescent="0.2">
      <c r="C358" s="228"/>
      <c r="D358" s="228"/>
      <c r="E358" s="228"/>
      <c r="F358" s="228"/>
      <c r="G358" s="228"/>
      <c r="H358" s="228"/>
      <c r="I358" s="228"/>
      <c r="J358" s="228"/>
      <c r="K358" s="228"/>
      <c r="L358" s="228"/>
      <c r="M358" s="228"/>
      <c r="N358" s="229"/>
    </row>
    <row r="359" spans="3:14" x14ac:dyDescent="0.2">
      <c r="C359" s="228"/>
      <c r="D359" s="228"/>
      <c r="E359" s="228"/>
      <c r="F359" s="228"/>
      <c r="G359" s="228"/>
      <c r="H359" s="228"/>
      <c r="I359" s="228"/>
      <c r="J359" s="228"/>
      <c r="K359" s="228"/>
      <c r="L359" s="228"/>
      <c r="M359" s="228"/>
      <c r="N359" s="229"/>
    </row>
    <row r="360" spans="3:14" x14ac:dyDescent="0.2">
      <c r="C360" s="228"/>
      <c r="D360" s="228"/>
      <c r="E360" s="228"/>
      <c r="F360" s="228"/>
      <c r="G360" s="228"/>
      <c r="H360" s="228"/>
      <c r="I360" s="228"/>
      <c r="J360" s="228"/>
      <c r="K360" s="228"/>
      <c r="L360" s="228"/>
      <c r="M360" s="228"/>
      <c r="N360" s="229"/>
    </row>
    <row r="361" spans="3:14" x14ac:dyDescent="0.2">
      <c r="C361" s="228"/>
      <c r="D361" s="228"/>
      <c r="E361" s="228"/>
      <c r="F361" s="228"/>
      <c r="G361" s="228"/>
      <c r="H361" s="228"/>
      <c r="I361" s="228"/>
      <c r="J361" s="228"/>
      <c r="K361" s="228"/>
      <c r="L361" s="228"/>
      <c r="M361" s="228"/>
      <c r="N361" s="229"/>
    </row>
    <row r="362" spans="3:14" x14ac:dyDescent="0.2">
      <c r="C362" s="228"/>
      <c r="D362" s="228"/>
      <c r="E362" s="228"/>
      <c r="F362" s="228"/>
      <c r="G362" s="228"/>
      <c r="H362" s="228"/>
      <c r="I362" s="228"/>
      <c r="J362" s="228"/>
      <c r="K362" s="228"/>
      <c r="L362" s="228"/>
      <c r="M362" s="228"/>
      <c r="N362" s="229"/>
    </row>
    <row r="363" spans="3:14" x14ac:dyDescent="0.2">
      <c r="C363" s="228"/>
      <c r="D363" s="228"/>
      <c r="E363" s="228"/>
      <c r="F363" s="228"/>
      <c r="G363" s="228"/>
      <c r="H363" s="228"/>
      <c r="I363" s="228"/>
      <c r="J363" s="228"/>
      <c r="K363" s="228"/>
      <c r="L363" s="228"/>
      <c r="M363" s="228"/>
      <c r="N363" s="229"/>
    </row>
    <row r="364" spans="3:14" x14ac:dyDescent="0.2">
      <c r="C364" s="228"/>
      <c r="D364" s="228"/>
      <c r="E364" s="228"/>
      <c r="F364" s="228"/>
      <c r="G364" s="228"/>
      <c r="H364" s="228"/>
      <c r="I364" s="228"/>
      <c r="J364" s="228"/>
      <c r="K364" s="228"/>
      <c r="L364" s="228"/>
      <c r="M364" s="228"/>
      <c r="N364" s="229"/>
    </row>
    <row r="365" spans="3:14" x14ac:dyDescent="0.2">
      <c r="C365" s="228"/>
      <c r="D365" s="228"/>
      <c r="E365" s="228"/>
      <c r="F365" s="228"/>
      <c r="G365" s="228"/>
      <c r="H365" s="228"/>
      <c r="I365" s="228"/>
      <c r="J365" s="228"/>
      <c r="K365" s="228"/>
      <c r="L365" s="228"/>
      <c r="M365" s="228"/>
      <c r="N365" s="229"/>
    </row>
    <row r="366" spans="3:14" x14ac:dyDescent="0.2">
      <c r="C366" s="228"/>
      <c r="D366" s="228"/>
      <c r="E366" s="228"/>
      <c r="F366" s="228"/>
      <c r="G366" s="228"/>
      <c r="H366" s="228"/>
      <c r="I366" s="228"/>
      <c r="J366" s="228"/>
      <c r="K366" s="228"/>
      <c r="L366" s="228"/>
      <c r="M366" s="228"/>
      <c r="N366" s="229"/>
    </row>
    <row r="367" spans="3:14" x14ac:dyDescent="0.2">
      <c r="C367" s="228"/>
      <c r="D367" s="228"/>
      <c r="E367" s="228"/>
      <c r="F367" s="228"/>
      <c r="G367" s="228"/>
      <c r="H367" s="228"/>
      <c r="I367" s="228"/>
      <c r="J367" s="228"/>
      <c r="K367" s="228"/>
      <c r="L367" s="228"/>
      <c r="M367" s="228"/>
      <c r="N367" s="229"/>
    </row>
    <row r="368" spans="3:14" x14ac:dyDescent="0.2">
      <c r="C368" s="228"/>
      <c r="D368" s="228"/>
      <c r="E368" s="228"/>
      <c r="F368" s="228"/>
      <c r="G368" s="228"/>
      <c r="H368" s="228"/>
      <c r="I368" s="228"/>
      <c r="J368" s="228"/>
      <c r="K368" s="228"/>
      <c r="L368" s="228"/>
      <c r="M368" s="228"/>
      <c r="N368" s="229"/>
    </row>
    <row r="369" spans="3:14" x14ac:dyDescent="0.2">
      <c r="C369" s="228"/>
      <c r="D369" s="228"/>
      <c r="E369" s="228"/>
      <c r="F369" s="228"/>
      <c r="G369" s="228"/>
      <c r="H369" s="228"/>
      <c r="I369" s="228"/>
      <c r="J369" s="228"/>
      <c r="K369" s="228"/>
      <c r="L369" s="228"/>
      <c r="M369" s="228"/>
      <c r="N369" s="229"/>
    </row>
    <row r="370" spans="3:14" x14ac:dyDescent="0.2">
      <c r="C370" s="228"/>
      <c r="D370" s="228"/>
      <c r="E370" s="228"/>
      <c r="F370" s="228"/>
      <c r="G370" s="228"/>
      <c r="H370" s="228"/>
      <c r="I370" s="228"/>
      <c r="J370" s="228"/>
      <c r="K370" s="228"/>
      <c r="L370" s="228"/>
      <c r="M370" s="228"/>
      <c r="N370" s="229"/>
    </row>
    <row r="371" spans="3:14" x14ac:dyDescent="0.2">
      <c r="C371" s="228"/>
      <c r="D371" s="228"/>
      <c r="E371" s="228"/>
      <c r="F371" s="228"/>
      <c r="G371" s="228"/>
      <c r="H371" s="228"/>
      <c r="I371" s="228"/>
      <c r="J371" s="228"/>
      <c r="K371" s="228"/>
      <c r="L371" s="228"/>
      <c r="M371" s="228"/>
      <c r="N371" s="229"/>
    </row>
    <row r="372" spans="3:14" x14ac:dyDescent="0.2">
      <c r="C372" s="228"/>
      <c r="D372" s="228"/>
      <c r="E372" s="228"/>
      <c r="F372" s="228"/>
      <c r="G372" s="228"/>
      <c r="H372" s="228"/>
      <c r="I372" s="228"/>
      <c r="J372" s="228"/>
      <c r="K372" s="228"/>
      <c r="L372" s="228"/>
      <c r="M372" s="228"/>
      <c r="N372" s="229"/>
    </row>
    <row r="373" spans="3:14" x14ac:dyDescent="0.2">
      <c r="C373" s="228"/>
      <c r="D373" s="228"/>
      <c r="E373" s="228"/>
      <c r="F373" s="228"/>
      <c r="G373" s="228"/>
      <c r="H373" s="228"/>
      <c r="I373" s="228"/>
      <c r="J373" s="228"/>
      <c r="K373" s="228"/>
      <c r="L373" s="228"/>
      <c r="M373" s="228"/>
      <c r="N373" s="229"/>
    </row>
    <row r="374" spans="3:14" x14ac:dyDescent="0.2">
      <c r="C374" s="228"/>
      <c r="D374" s="228"/>
      <c r="E374" s="228"/>
      <c r="F374" s="228"/>
      <c r="G374" s="228"/>
      <c r="H374" s="228"/>
      <c r="I374" s="228"/>
      <c r="J374" s="228"/>
      <c r="K374" s="228"/>
      <c r="L374" s="228"/>
      <c r="M374" s="228"/>
      <c r="N374" s="229"/>
    </row>
    <row r="375" spans="3:14" x14ac:dyDescent="0.2">
      <c r="C375" s="228"/>
      <c r="D375" s="228"/>
      <c r="E375" s="228"/>
      <c r="F375" s="228"/>
      <c r="G375" s="228"/>
      <c r="H375" s="228"/>
      <c r="I375" s="228"/>
      <c r="J375" s="228"/>
      <c r="K375" s="228"/>
      <c r="L375" s="228"/>
      <c r="M375" s="228"/>
      <c r="N375" s="229"/>
    </row>
    <row r="376" spans="3:14" x14ac:dyDescent="0.2">
      <c r="C376" s="228"/>
      <c r="D376" s="228"/>
      <c r="E376" s="228"/>
      <c r="F376" s="228"/>
      <c r="G376" s="228"/>
      <c r="H376" s="228"/>
      <c r="I376" s="228"/>
      <c r="J376" s="228"/>
      <c r="K376" s="228"/>
      <c r="L376" s="228"/>
      <c r="M376" s="228"/>
      <c r="N376" s="229"/>
    </row>
    <row r="377" spans="3:14" x14ac:dyDescent="0.2">
      <c r="C377" s="228"/>
      <c r="D377" s="228"/>
      <c r="E377" s="228"/>
      <c r="F377" s="228"/>
      <c r="G377" s="228"/>
      <c r="H377" s="228"/>
      <c r="I377" s="228"/>
      <c r="J377" s="228"/>
      <c r="K377" s="228"/>
      <c r="L377" s="228"/>
      <c r="M377" s="228"/>
      <c r="N377" s="229"/>
    </row>
    <row r="378" spans="3:14" x14ac:dyDescent="0.2">
      <c r="C378" s="228"/>
      <c r="D378" s="228"/>
      <c r="E378" s="228"/>
      <c r="F378" s="228"/>
      <c r="G378" s="228"/>
      <c r="H378" s="228"/>
      <c r="I378" s="228"/>
      <c r="J378" s="228"/>
      <c r="K378" s="228"/>
      <c r="L378" s="228"/>
      <c r="M378" s="228"/>
      <c r="N378" s="229"/>
    </row>
    <row r="379" spans="3:14" x14ac:dyDescent="0.2">
      <c r="C379" s="228"/>
      <c r="D379" s="228"/>
      <c r="E379" s="228"/>
      <c r="F379" s="228"/>
      <c r="G379" s="228"/>
      <c r="H379" s="228"/>
      <c r="I379" s="228"/>
      <c r="J379" s="228"/>
      <c r="K379" s="228"/>
      <c r="L379" s="228"/>
      <c r="M379" s="228"/>
      <c r="N379" s="229"/>
    </row>
    <row r="380" spans="3:14" x14ac:dyDescent="0.2">
      <c r="C380" s="228"/>
      <c r="D380" s="228"/>
      <c r="E380" s="228"/>
      <c r="F380" s="228"/>
      <c r="G380" s="228"/>
      <c r="H380" s="228"/>
      <c r="I380" s="228"/>
      <c r="J380" s="228"/>
      <c r="K380" s="228"/>
      <c r="L380" s="228"/>
      <c r="M380" s="228"/>
      <c r="N380" s="229"/>
    </row>
    <row r="381" spans="3:14" x14ac:dyDescent="0.2">
      <c r="C381" s="228"/>
      <c r="D381" s="228"/>
      <c r="E381" s="228"/>
      <c r="F381" s="228"/>
      <c r="G381" s="228"/>
      <c r="H381" s="228"/>
      <c r="I381" s="228"/>
      <c r="J381" s="228"/>
      <c r="K381" s="228"/>
      <c r="L381" s="228"/>
      <c r="M381" s="228"/>
      <c r="N381" s="229"/>
    </row>
    <row r="382" spans="3:14" x14ac:dyDescent="0.2">
      <c r="C382" s="228"/>
      <c r="D382" s="228"/>
      <c r="E382" s="228"/>
      <c r="F382" s="228"/>
      <c r="G382" s="228"/>
      <c r="H382" s="228"/>
      <c r="I382" s="228"/>
      <c r="J382" s="228"/>
      <c r="K382" s="228"/>
      <c r="L382" s="228"/>
      <c r="M382" s="228"/>
      <c r="N382" s="229"/>
    </row>
    <row r="383" spans="3:14" x14ac:dyDescent="0.2">
      <c r="C383" s="228"/>
      <c r="D383" s="228"/>
      <c r="E383" s="228"/>
      <c r="F383" s="228"/>
      <c r="G383" s="228"/>
      <c r="H383" s="228"/>
      <c r="I383" s="228"/>
      <c r="J383" s="228"/>
      <c r="K383" s="228"/>
      <c r="L383" s="228"/>
      <c r="M383" s="228"/>
      <c r="N383" s="229"/>
    </row>
    <row r="384" spans="3:14" x14ac:dyDescent="0.2">
      <c r="C384" s="228"/>
      <c r="D384" s="228"/>
      <c r="E384" s="228"/>
      <c r="F384" s="228"/>
      <c r="G384" s="228"/>
      <c r="H384" s="228"/>
      <c r="I384" s="228"/>
      <c r="J384" s="228"/>
      <c r="K384" s="228"/>
      <c r="L384" s="228"/>
      <c r="M384" s="228"/>
      <c r="N384" s="229"/>
    </row>
    <row r="385" spans="3:14" x14ac:dyDescent="0.2">
      <c r="C385" s="228"/>
      <c r="D385" s="228"/>
      <c r="E385" s="228"/>
      <c r="F385" s="228"/>
      <c r="G385" s="228"/>
      <c r="H385" s="228"/>
      <c r="I385" s="228"/>
      <c r="J385" s="228"/>
      <c r="K385" s="228"/>
      <c r="L385" s="228"/>
      <c r="M385" s="228"/>
      <c r="N385" s="229"/>
    </row>
    <row r="386" spans="3:14" x14ac:dyDescent="0.2">
      <c r="C386" s="228"/>
      <c r="D386" s="228"/>
      <c r="E386" s="228"/>
      <c r="F386" s="228"/>
      <c r="G386" s="228"/>
      <c r="H386" s="228"/>
      <c r="I386" s="228"/>
      <c r="J386" s="228"/>
      <c r="K386" s="228"/>
      <c r="L386" s="228"/>
      <c r="M386" s="228"/>
      <c r="N386" s="229"/>
    </row>
    <row r="387" spans="3:14" x14ac:dyDescent="0.2">
      <c r="C387" s="228"/>
      <c r="D387" s="228"/>
      <c r="E387" s="228"/>
      <c r="F387" s="228"/>
      <c r="G387" s="228"/>
      <c r="H387" s="228"/>
      <c r="I387" s="228"/>
      <c r="J387" s="228"/>
      <c r="K387" s="228"/>
      <c r="L387" s="228"/>
      <c r="M387" s="228"/>
      <c r="N387" s="229"/>
    </row>
    <row r="388" spans="3:14" x14ac:dyDescent="0.2">
      <c r="C388" s="228"/>
      <c r="D388" s="228"/>
      <c r="E388" s="228"/>
      <c r="F388" s="228"/>
      <c r="G388" s="228"/>
      <c r="H388" s="228"/>
      <c r="I388" s="228"/>
      <c r="J388" s="228"/>
      <c r="K388" s="228"/>
      <c r="L388" s="228"/>
      <c r="M388" s="228"/>
      <c r="N388" s="229"/>
    </row>
    <row r="389" spans="3:14" x14ac:dyDescent="0.2">
      <c r="C389" s="228"/>
      <c r="D389" s="228"/>
      <c r="E389" s="228"/>
      <c r="F389" s="228"/>
      <c r="G389" s="228"/>
      <c r="H389" s="228"/>
      <c r="I389" s="228"/>
      <c r="J389" s="228"/>
      <c r="K389" s="228"/>
      <c r="L389" s="228"/>
      <c r="M389" s="228"/>
      <c r="N389" s="229"/>
    </row>
    <row r="390" spans="3:14" x14ac:dyDescent="0.2">
      <c r="C390" s="228"/>
      <c r="D390" s="228"/>
      <c r="E390" s="228"/>
      <c r="F390" s="228"/>
      <c r="G390" s="228"/>
      <c r="H390" s="228"/>
      <c r="I390" s="228"/>
      <c r="J390" s="228"/>
      <c r="K390" s="228"/>
      <c r="L390" s="228"/>
      <c r="M390" s="228"/>
      <c r="N390" s="229"/>
    </row>
    <row r="391" spans="3:14" x14ac:dyDescent="0.2">
      <c r="C391" s="228"/>
      <c r="D391" s="228"/>
      <c r="E391" s="228"/>
      <c r="F391" s="228"/>
      <c r="G391" s="228"/>
      <c r="H391" s="228"/>
      <c r="I391" s="228"/>
      <c r="J391" s="228"/>
      <c r="K391" s="228"/>
      <c r="L391" s="228"/>
      <c r="M391" s="228"/>
      <c r="N391" s="229"/>
    </row>
    <row r="392" spans="3:14" x14ac:dyDescent="0.2">
      <c r="C392" s="228"/>
      <c r="D392" s="228"/>
      <c r="E392" s="228"/>
      <c r="F392" s="228"/>
      <c r="G392" s="228"/>
      <c r="H392" s="228"/>
      <c r="I392" s="228"/>
      <c r="J392" s="228"/>
      <c r="K392" s="228"/>
      <c r="L392" s="228"/>
      <c r="M392" s="228"/>
      <c r="N392" s="229"/>
    </row>
    <row r="393" spans="3:14" x14ac:dyDescent="0.2">
      <c r="C393" s="228"/>
      <c r="D393" s="228"/>
      <c r="E393" s="228"/>
      <c r="F393" s="228"/>
      <c r="G393" s="228"/>
      <c r="H393" s="228"/>
      <c r="I393" s="228"/>
      <c r="J393" s="228"/>
      <c r="K393" s="228"/>
      <c r="L393" s="228"/>
      <c r="M393" s="228"/>
      <c r="N393" s="229"/>
    </row>
    <row r="394" spans="3:14" x14ac:dyDescent="0.2">
      <c r="C394" s="228"/>
      <c r="D394" s="228"/>
      <c r="E394" s="228"/>
      <c r="F394" s="228"/>
      <c r="G394" s="228"/>
      <c r="H394" s="228"/>
      <c r="I394" s="228"/>
      <c r="J394" s="228"/>
      <c r="K394" s="228"/>
      <c r="L394" s="228"/>
      <c r="M394" s="228"/>
      <c r="N394" s="229"/>
    </row>
    <row r="395" spans="3:14" x14ac:dyDescent="0.2">
      <c r="C395" s="228"/>
      <c r="D395" s="228"/>
      <c r="E395" s="228"/>
      <c r="F395" s="228"/>
      <c r="G395" s="228"/>
      <c r="H395" s="228"/>
      <c r="I395" s="228"/>
      <c r="J395" s="228"/>
      <c r="K395" s="228"/>
      <c r="L395" s="228"/>
      <c r="M395" s="228"/>
      <c r="N395" s="229"/>
    </row>
    <row r="396" spans="3:14" x14ac:dyDescent="0.2">
      <c r="C396" s="228"/>
      <c r="D396" s="228"/>
      <c r="E396" s="228"/>
      <c r="F396" s="228"/>
      <c r="G396" s="228"/>
      <c r="H396" s="228"/>
      <c r="I396" s="228"/>
      <c r="J396" s="228"/>
      <c r="K396" s="228"/>
      <c r="L396" s="228"/>
      <c r="M396" s="228"/>
      <c r="N396" s="229"/>
    </row>
    <row r="397" spans="3:14" x14ac:dyDescent="0.2">
      <c r="C397" s="228"/>
      <c r="D397" s="228"/>
      <c r="E397" s="228"/>
      <c r="F397" s="228"/>
      <c r="G397" s="228"/>
      <c r="H397" s="228"/>
      <c r="I397" s="228"/>
      <c r="J397" s="228"/>
      <c r="K397" s="228"/>
      <c r="L397" s="228"/>
      <c r="M397" s="228"/>
      <c r="N397" s="229"/>
    </row>
    <row r="398" spans="3:14" x14ac:dyDescent="0.2">
      <c r="C398" s="228"/>
      <c r="D398" s="228"/>
      <c r="E398" s="228"/>
      <c r="F398" s="228"/>
      <c r="G398" s="228"/>
      <c r="H398" s="228"/>
      <c r="I398" s="228"/>
      <c r="J398" s="228"/>
      <c r="K398" s="228"/>
      <c r="L398" s="228"/>
      <c r="M398" s="228"/>
      <c r="N398" s="229"/>
    </row>
    <row r="399" spans="3:14" x14ac:dyDescent="0.2">
      <c r="C399" s="228"/>
      <c r="D399" s="228"/>
      <c r="E399" s="228"/>
      <c r="F399" s="228"/>
      <c r="G399" s="228"/>
      <c r="H399" s="228"/>
      <c r="I399" s="228"/>
      <c r="J399" s="228"/>
      <c r="K399" s="228"/>
      <c r="L399" s="228"/>
      <c r="M399" s="228"/>
      <c r="N399" s="229"/>
    </row>
    <row r="400" spans="3:14" x14ac:dyDescent="0.2">
      <c r="C400" s="228"/>
      <c r="D400" s="228"/>
      <c r="E400" s="228"/>
      <c r="F400" s="228"/>
      <c r="G400" s="228"/>
      <c r="H400" s="228"/>
      <c r="I400" s="228"/>
      <c r="J400" s="228"/>
      <c r="K400" s="228"/>
      <c r="L400" s="228"/>
      <c r="M400" s="228"/>
      <c r="N400" s="229"/>
    </row>
    <row r="401" spans="3:14" x14ac:dyDescent="0.2">
      <c r="C401" s="228"/>
      <c r="D401" s="228"/>
      <c r="E401" s="228"/>
      <c r="F401" s="228"/>
      <c r="G401" s="228"/>
      <c r="H401" s="228"/>
      <c r="I401" s="228"/>
      <c r="J401" s="228"/>
      <c r="K401" s="228"/>
      <c r="L401" s="228"/>
      <c r="M401" s="228"/>
      <c r="N401" s="229"/>
    </row>
    <row r="402" spans="3:14" x14ac:dyDescent="0.2">
      <c r="C402" s="228"/>
      <c r="D402" s="228"/>
      <c r="E402" s="228"/>
      <c r="F402" s="228"/>
      <c r="G402" s="228"/>
      <c r="H402" s="228"/>
      <c r="I402" s="228"/>
      <c r="J402" s="228"/>
      <c r="K402" s="228"/>
      <c r="L402" s="228"/>
      <c r="M402" s="228"/>
      <c r="N402" s="229"/>
    </row>
    <row r="403" spans="3:14" x14ac:dyDescent="0.2">
      <c r="C403" s="228"/>
      <c r="D403" s="228"/>
      <c r="E403" s="228"/>
      <c r="F403" s="228"/>
      <c r="G403" s="228"/>
      <c r="H403" s="228"/>
      <c r="I403" s="228"/>
      <c r="J403" s="228"/>
      <c r="K403" s="228"/>
      <c r="L403" s="228"/>
      <c r="M403" s="228"/>
      <c r="N403" s="229"/>
    </row>
    <row r="404" spans="3:14" x14ac:dyDescent="0.2">
      <c r="C404" s="228"/>
      <c r="D404" s="228"/>
      <c r="E404" s="228"/>
      <c r="F404" s="228"/>
      <c r="G404" s="228"/>
      <c r="H404" s="228"/>
      <c r="I404" s="228"/>
      <c r="J404" s="228"/>
      <c r="K404" s="228"/>
      <c r="L404" s="228"/>
      <c r="M404" s="228"/>
      <c r="N404" s="229"/>
    </row>
    <row r="405" spans="3:14" x14ac:dyDescent="0.2">
      <c r="C405" s="228"/>
      <c r="D405" s="228"/>
      <c r="E405" s="228"/>
      <c r="F405" s="228"/>
      <c r="G405" s="228"/>
      <c r="H405" s="228"/>
      <c r="I405" s="228"/>
      <c r="J405" s="228"/>
      <c r="K405" s="228"/>
      <c r="L405" s="228"/>
      <c r="M405" s="228"/>
      <c r="N405" s="229"/>
    </row>
    <row r="406" spans="3:14" x14ac:dyDescent="0.2">
      <c r="C406" s="228"/>
      <c r="D406" s="228"/>
      <c r="E406" s="228"/>
      <c r="F406" s="228"/>
      <c r="G406" s="228"/>
      <c r="H406" s="228"/>
      <c r="I406" s="228"/>
      <c r="J406" s="228"/>
      <c r="K406" s="228"/>
      <c r="L406" s="228"/>
      <c r="M406" s="228"/>
      <c r="N406" s="229"/>
    </row>
    <row r="407" spans="3:14" x14ac:dyDescent="0.2">
      <c r="C407" s="228"/>
      <c r="D407" s="228"/>
      <c r="E407" s="228"/>
      <c r="F407" s="228"/>
      <c r="G407" s="228"/>
      <c r="H407" s="228"/>
      <c r="I407" s="228"/>
      <c r="J407" s="228"/>
      <c r="K407" s="228"/>
      <c r="L407" s="228"/>
      <c r="M407" s="228"/>
      <c r="N407" s="229"/>
    </row>
    <row r="408" spans="3:14" x14ac:dyDescent="0.2">
      <c r="C408" s="228"/>
      <c r="D408" s="228"/>
      <c r="E408" s="228"/>
      <c r="F408" s="228"/>
      <c r="G408" s="228"/>
      <c r="H408" s="228"/>
      <c r="I408" s="228"/>
      <c r="J408" s="228"/>
      <c r="K408" s="228"/>
      <c r="L408" s="228"/>
      <c r="M408" s="228"/>
      <c r="N408" s="229"/>
    </row>
    <row r="409" spans="3:14" x14ac:dyDescent="0.2">
      <c r="C409" s="228"/>
      <c r="D409" s="228"/>
      <c r="E409" s="228"/>
      <c r="F409" s="228"/>
      <c r="G409" s="228"/>
      <c r="H409" s="228"/>
      <c r="I409" s="228"/>
      <c r="J409" s="228"/>
      <c r="K409" s="228"/>
      <c r="L409" s="228"/>
      <c r="M409" s="228"/>
      <c r="N409" s="229"/>
    </row>
    <row r="410" spans="3:14" x14ac:dyDescent="0.2">
      <c r="C410" s="228"/>
      <c r="D410" s="228"/>
      <c r="E410" s="228"/>
      <c r="F410" s="228"/>
      <c r="G410" s="228"/>
      <c r="H410" s="228"/>
      <c r="I410" s="228"/>
      <c r="J410" s="228"/>
      <c r="K410" s="228"/>
      <c r="L410" s="228"/>
      <c r="M410" s="228"/>
      <c r="N410" s="229"/>
    </row>
    <row r="411" spans="3:14" x14ac:dyDescent="0.2">
      <c r="C411" s="228"/>
      <c r="D411" s="228"/>
      <c r="E411" s="228"/>
      <c r="F411" s="228"/>
      <c r="G411" s="228"/>
      <c r="H411" s="228"/>
      <c r="I411" s="228"/>
      <c r="J411" s="228"/>
      <c r="K411" s="228"/>
      <c r="L411" s="228"/>
      <c r="M411" s="228"/>
      <c r="N411" s="229"/>
    </row>
    <row r="412" spans="3:14" x14ac:dyDescent="0.2">
      <c r="C412" s="228"/>
      <c r="D412" s="228"/>
      <c r="E412" s="228"/>
      <c r="F412" s="228"/>
      <c r="G412" s="228"/>
      <c r="H412" s="228"/>
      <c r="I412" s="228"/>
      <c r="J412" s="228"/>
      <c r="K412" s="228"/>
      <c r="L412" s="228"/>
      <c r="M412" s="228"/>
      <c r="N412" s="229"/>
    </row>
    <row r="413" spans="3:14" x14ac:dyDescent="0.2">
      <c r="C413" s="228"/>
      <c r="D413" s="228"/>
      <c r="E413" s="228"/>
      <c r="F413" s="228"/>
      <c r="G413" s="228"/>
      <c r="H413" s="228"/>
      <c r="I413" s="228"/>
      <c r="J413" s="228"/>
      <c r="K413" s="228"/>
      <c r="L413" s="228"/>
      <c r="M413" s="228"/>
      <c r="N413" s="229"/>
    </row>
    <row r="414" spans="3:14" x14ac:dyDescent="0.2">
      <c r="C414" s="228"/>
      <c r="D414" s="228"/>
      <c r="E414" s="228"/>
      <c r="F414" s="228"/>
      <c r="G414" s="228"/>
      <c r="H414" s="228"/>
      <c r="I414" s="228"/>
      <c r="J414" s="228"/>
      <c r="K414" s="228"/>
      <c r="L414" s="228"/>
      <c r="M414" s="228"/>
      <c r="N414" s="229"/>
    </row>
    <row r="415" spans="3:14" x14ac:dyDescent="0.2">
      <c r="C415" s="228"/>
      <c r="D415" s="228"/>
      <c r="E415" s="228"/>
      <c r="F415" s="228"/>
      <c r="G415" s="228"/>
      <c r="H415" s="228"/>
      <c r="I415" s="228"/>
      <c r="J415" s="228"/>
      <c r="K415" s="228"/>
      <c r="L415" s="228"/>
      <c r="M415" s="228"/>
      <c r="N415" s="229"/>
    </row>
    <row r="416" spans="3:14" x14ac:dyDescent="0.2">
      <c r="C416" s="228"/>
      <c r="D416" s="228"/>
      <c r="E416" s="228"/>
      <c r="F416" s="228"/>
      <c r="G416" s="228"/>
      <c r="H416" s="228"/>
      <c r="I416" s="228"/>
      <c r="J416" s="228"/>
      <c r="K416" s="228"/>
      <c r="L416" s="228"/>
      <c r="M416" s="228"/>
      <c r="N416" s="229"/>
    </row>
    <row r="417" spans="3:14" x14ac:dyDescent="0.2">
      <c r="C417" s="228"/>
      <c r="D417" s="228"/>
      <c r="E417" s="228"/>
      <c r="F417" s="228"/>
      <c r="G417" s="228"/>
      <c r="H417" s="228"/>
      <c r="I417" s="228"/>
      <c r="J417" s="228"/>
      <c r="K417" s="228"/>
      <c r="L417" s="228"/>
      <c r="M417" s="228"/>
      <c r="N417" s="229"/>
    </row>
    <row r="418" spans="3:14" x14ac:dyDescent="0.2">
      <c r="C418" s="228"/>
      <c r="D418" s="228"/>
      <c r="E418" s="228"/>
      <c r="F418" s="228"/>
      <c r="G418" s="228"/>
      <c r="H418" s="228"/>
      <c r="I418" s="228"/>
      <c r="J418" s="228"/>
      <c r="K418" s="228"/>
      <c r="L418" s="228"/>
      <c r="M418" s="228"/>
      <c r="N418" s="229"/>
    </row>
    <row r="419" spans="3:14" x14ac:dyDescent="0.2">
      <c r="C419" s="228"/>
      <c r="D419" s="228"/>
      <c r="E419" s="228"/>
      <c r="F419" s="228"/>
      <c r="G419" s="228"/>
      <c r="H419" s="228"/>
      <c r="I419" s="228"/>
      <c r="J419" s="228"/>
      <c r="K419" s="228"/>
      <c r="L419" s="228"/>
      <c r="M419" s="228"/>
      <c r="N419" s="229"/>
    </row>
    <row r="420" spans="3:14" x14ac:dyDescent="0.2">
      <c r="C420" s="228"/>
      <c r="D420" s="228"/>
      <c r="E420" s="228"/>
      <c r="F420" s="228"/>
      <c r="G420" s="228"/>
      <c r="H420" s="228"/>
      <c r="I420" s="228"/>
      <c r="J420" s="228"/>
      <c r="K420" s="228"/>
      <c r="L420" s="228"/>
      <c r="M420" s="228"/>
      <c r="N420" s="229"/>
    </row>
    <row r="421" spans="3:14" x14ac:dyDescent="0.2">
      <c r="C421" s="228"/>
      <c r="D421" s="228"/>
      <c r="E421" s="228"/>
      <c r="F421" s="228"/>
      <c r="G421" s="228"/>
      <c r="H421" s="228"/>
      <c r="I421" s="228"/>
      <c r="J421" s="228"/>
      <c r="K421" s="228"/>
      <c r="L421" s="228"/>
      <c r="M421" s="228"/>
      <c r="N421" s="229"/>
    </row>
    <row r="422" spans="3:14" x14ac:dyDescent="0.2">
      <c r="C422" s="228"/>
      <c r="D422" s="228"/>
      <c r="E422" s="228"/>
      <c r="F422" s="228"/>
      <c r="G422" s="228"/>
      <c r="H422" s="228"/>
      <c r="I422" s="228"/>
      <c r="J422" s="228"/>
      <c r="K422" s="228"/>
      <c r="L422" s="228"/>
      <c r="M422" s="228"/>
      <c r="N422" s="229"/>
    </row>
    <row r="423" spans="3:14" x14ac:dyDescent="0.2">
      <c r="C423" s="228"/>
      <c r="D423" s="228"/>
      <c r="E423" s="228"/>
      <c r="F423" s="228"/>
      <c r="G423" s="228"/>
      <c r="H423" s="228"/>
      <c r="I423" s="228"/>
      <c r="J423" s="228"/>
      <c r="K423" s="228"/>
      <c r="L423" s="228"/>
      <c r="M423" s="228"/>
      <c r="N423" s="229"/>
    </row>
    <row r="424" spans="3:14" x14ac:dyDescent="0.2">
      <c r="C424" s="228"/>
      <c r="D424" s="228"/>
      <c r="E424" s="228"/>
      <c r="F424" s="228"/>
      <c r="G424" s="228"/>
      <c r="H424" s="228"/>
      <c r="I424" s="228"/>
      <c r="J424" s="228"/>
      <c r="K424" s="228"/>
      <c r="L424" s="228"/>
      <c r="M424" s="228"/>
      <c r="N424" s="229"/>
    </row>
    <row r="425" spans="3:14" x14ac:dyDescent="0.2">
      <c r="C425" s="228"/>
      <c r="D425" s="228"/>
      <c r="E425" s="228"/>
      <c r="F425" s="228"/>
      <c r="G425" s="228"/>
      <c r="H425" s="228"/>
      <c r="I425" s="228"/>
      <c r="J425" s="228"/>
      <c r="K425" s="228"/>
      <c r="L425" s="228"/>
      <c r="M425" s="228"/>
      <c r="N425" s="229"/>
    </row>
    <row r="426" spans="3:14" x14ac:dyDescent="0.2">
      <c r="C426" s="228"/>
      <c r="D426" s="228"/>
      <c r="E426" s="228"/>
      <c r="F426" s="228"/>
      <c r="G426" s="228"/>
      <c r="H426" s="228"/>
      <c r="I426" s="228"/>
      <c r="J426" s="228"/>
      <c r="K426" s="228"/>
      <c r="L426" s="228"/>
      <c r="M426" s="228"/>
      <c r="N426" s="229"/>
    </row>
    <row r="427" spans="3:14" x14ac:dyDescent="0.2">
      <c r="C427" s="228"/>
      <c r="D427" s="228"/>
      <c r="E427" s="228"/>
      <c r="F427" s="228"/>
      <c r="G427" s="228"/>
      <c r="H427" s="228"/>
      <c r="I427" s="228"/>
      <c r="J427" s="228"/>
      <c r="K427" s="228"/>
      <c r="L427" s="228"/>
      <c r="M427" s="228"/>
      <c r="N427" s="229"/>
    </row>
    <row r="428" spans="3:14" x14ac:dyDescent="0.2">
      <c r="C428" s="228"/>
      <c r="D428" s="228"/>
      <c r="E428" s="228"/>
      <c r="F428" s="228"/>
      <c r="G428" s="228"/>
      <c r="H428" s="228"/>
      <c r="I428" s="228"/>
      <c r="J428" s="228"/>
      <c r="K428" s="228"/>
      <c r="L428" s="228"/>
      <c r="M428" s="228"/>
      <c r="N428" s="229"/>
    </row>
    <row r="429" spans="3:14" x14ac:dyDescent="0.2">
      <c r="C429" s="228"/>
      <c r="D429" s="228"/>
      <c r="E429" s="228"/>
      <c r="F429" s="228"/>
      <c r="G429" s="228"/>
      <c r="H429" s="228"/>
      <c r="I429" s="228"/>
      <c r="J429" s="228"/>
      <c r="K429" s="228"/>
      <c r="L429" s="228"/>
      <c r="M429" s="228"/>
      <c r="N429" s="229"/>
    </row>
    <row r="430" spans="3:14" x14ac:dyDescent="0.2">
      <c r="C430" s="228"/>
      <c r="D430" s="228"/>
      <c r="E430" s="228"/>
      <c r="F430" s="228"/>
      <c r="G430" s="228"/>
      <c r="H430" s="228"/>
      <c r="I430" s="228"/>
      <c r="J430" s="228"/>
      <c r="K430" s="228"/>
      <c r="L430" s="228"/>
      <c r="M430" s="228"/>
      <c r="N430" s="229"/>
    </row>
    <row r="431" spans="3:14" x14ac:dyDescent="0.2">
      <c r="C431" s="228"/>
      <c r="D431" s="228"/>
      <c r="E431" s="228"/>
      <c r="F431" s="228"/>
      <c r="G431" s="228"/>
      <c r="H431" s="228"/>
      <c r="I431" s="228"/>
      <c r="J431" s="228"/>
      <c r="K431" s="228"/>
      <c r="L431" s="228"/>
      <c r="M431" s="228"/>
      <c r="N431" s="229"/>
    </row>
    <row r="432" spans="3:14" x14ac:dyDescent="0.2">
      <c r="C432" s="228"/>
      <c r="D432" s="228"/>
      <c r="E432" s="228"/>
      <c r="F432" s="228"/>
      <c r="G432" s="228"/>
      <c r="H432" s="228"/>
      <c r="I432" s="228"/>
      <c r="J432" s="228"/>
      <c r="K432" s="228"/>
      <c r="L432" s="228"/>
      <c r="M432" s="228"/>
      <c r="N432" s="229"/>
    </row>
    <row r="433" spans="3:14" x14ac:dyDescent="0.2">
      <c r="C433" s="229"/>
      <c r="D433" s="229"/>
      <c r="E433" s="229"/>
      <c r="F433" s="229"/>
      <c r="G433" s="229"/>
      <c r="H433" s="229"/>
      <c r="I433" s="229"/>
      <c r="J433" s="229"/>
      <c r="K433" s="229"/>
      <c r="L433" s="229"/>
      <c r="M433" s="229"/>
      <c r="N433" s="229"/>
    </row>
    <row r="434" spans="3:14" x14ac:dyDescent="0.2">
      <c r="C434" s="229"/>
      <c r="D434" s="229"/>
      <c r="E434" s="229"/>
      <c r="F434" s="229"/>
      <c r="G434" s="229"/>
      <c r="H434" s="229"/>
      <c r="I434" s="229"/>
      <c r="J434" s="229"/>
      <c r="K434" s="229"/>
      <c r="L434" s="229"/>
      <c r="M434" s="229"/>
      <c r="N434" s="229"/>
    </row>
    <row r="435" spans="3:14" x14ac:dyDescent="0.2">
      <c r="C435" s="229"/>
      <c r="D435" s="229"/>
      <c r="E435" s="229"/>
      <c r="F435" s="229"/>
      <c r="G435" s="229"/>
      <c r="H435" s="229"/>
      <c r="I435" s="229"/>
      <c r="J435" s="229"/>
      <c r="K435" s="229"/>
      <c r="L435" s="229"/>
      <c r="M435" s="229"/>
      <c r="N435" s="229"/>
    </row>
    <row r="436" spans="3:14" x14ac:dyDescent="0.2">
      <c r="C436" s="229"/>
      <c r="D436" s="229"/>
      <c r="E436" s="229"/>
      <c r="F436" s="229"/>
      <c r="G436" s="229"/>
      <c r="H436" s="229"/>
      <c r="I436" s="229"/>
      <c r="J436" s="229"/>
      <c r="K436" s="229"/>
      <c r="L436" s="229"/>
      <c r="M436" s="229"/>
      <c r="N436" s="229"/>
    </row>
    <row r="437" spans="3:14" x14ac:dyDescent="0.2">
      <c r="C437" s="229"/>
      <c r="D437" s="229"/>
      <c r="E437" s="229"/>
      <c r="F437" s="229"/>
      <c r="G437" s="229"/>
      <c r="H437" s="229"/>
      <c r="I437" s="229"/>
      <c r="J437" s="229"/>
      <c r="K437" s="229"/>
      <c r="L437" s="229"/>
      <c r="M437" s="229"/>
      <c r="N437" s="229"/>
    </row>
    <row r="438" spans="3:14" x14ac:dyDescent="0.2">
      <c r="C438" s="229"/>
      <c r="D438" s="229"/>
      <c r="E438" s="229"/>
      <c r="F438" s="229"/>
      <c r="G438" s="229"/>
      <c r="H438" s="229"/>
      <c r="I438" s="229"/>
      <c r="J438" s="229"/>
      <c r="K438" s="229"/>
      <c r="L438" s="229"/>
      <c r="M438" s="229"/>
      <c r="N438" s="229"/>
    </row>
    <row r="439" spans="3:14" x14ac:dyDescent="0.2">
      <c r="C439" s="229"/>
      <c r="D439" s="229"/>
      <c r="E439" s="229"/>
      <c r="F439" s="229"/>
      <c r="G439" s="229"/>
      <c r="H439" s="229"/>
      <c r="I439" s="229"/>
      <c r="J439" s="229"/>
      <c r="K439" s="229"/>
      <c r="L439" s="229"/>
      <c r="M439" s="229"/>
      <c r="N439" s="229"/>
    </row>
    <row r="440" spans="3:14" x14ac:dyDescent="0.2">
      <c r="C440" s="229"/>
      <c r="D440" s="229"/>
      <c r="E440" s="229"/>
      <c r="F440" s="229"/>
      <c r="G440" s="229"/>
      <c r="H440" s="229"/>
      <c r="I440" s="229"/>
      <c r="J440" s="229"/>
      <c r="K440" s="229"/>
      <c r="L440" s="229"/>
      <c r="M440" s="229"/>
      <c r="N440" s="229"/>
    </row>
    <row r="441" spans="3:14" x14ac:dyDescent="0.2">
      <c r="C441" s="229"/>
      <c r="D441" s="229"/>
      <c r="E441" s="229"/>
      <c r="F441" s="229"/>
      <c r="G441" s="229"/>
      <c r="H441" s="229"/>
      <c r="I441" s="229"/>
      <c r="J441" s="229"/>
      <c r="K441" s="229"/>
      <c r="L441" s="229"/>
      <c r="M441" s="229"/>
      <c r="N441" s="229"/>
    </row>
    <row r="442" spans="3:14" x14ac:dyDescent="0.2">
      <c r="C442" s="229"/>
      <c r="D442" s="229"/>
      <c r="E442" s="229"/>
      <c r="F442" s="229"/>
      <c r="G442" s="229"/>
      <c r="H442" s="229"/>
      <c r="I442" s="229"/>
      <c r="J442" s="229"/>
      <c r="K442" s="229"/>
      <c r="L442" s="229"/>
      <c r="M442" s="229"/>
      <c r="N442" s="229"/>
    </row>
    <row r="443" spans="3:14" x14ac:dyDescent="0.2">
      <c r="C443" s="229"/>
      <c r="D443" s="229"/>
      <c r="E443" s="229"/>
      <c r="F443" s="229"/>
      <c r="G443" s="229"/>
      <c r="H443" s="229"/>
      <c r="I443" s="229"/>
      <c r="J443" s="229"/>
      <c r="K443" s="229"/>
      <c r="L443" s="229"/>
      <c r="M443" s="229"/>
      <c r="N443" s="229"/>
    </row>
    <row r="444" spans="3:14" x14ac:dyDescent="0.2">
      <c r="C444" s="229"/>
      <c r="D444" s="229"/>
      <c r="E444" s="229"/>
      <c r="F444" s="229"/>
      <c r="G444" s="229"/>
      <c r="H444" s="229"/>
      <c r="I444" s="229"/>
      <c r="J444" s="229"/>
      <c r="K444" s="229"/>
      <c r="L444" s="229"/>
      <c r="M444" s="229"/>
      <c r="N444" s="229"/>
    </row>
    <row r="445" spans="3:14" x14ac:dyDescent="0.2">
      <c r="C445" s="229"/>
      <c r="D445" s="229"/>
      <c r="E445" s="229"/>
      <c r="F445" s="229"/>
      <c r="G445" s="229"/>
      <c r="H445" s="229"/>
      <c r="I445" s="229"/>
      <c r="J445" s="229"/>
      <c r="K445" s="229"/>
      <c r="L445" s="229"/>
      <c r="M445" s="229"/>
      <c r="N445" s="229"/>
    </row>
    <row r="446" spans="3:14" x14ac:dyDescent="0.2">
      <c r="C446" s="229"/>
      <c r="D446" s="229"/>
      <c r="E446" s="229"/>
      <c r="F446" s="229"/>
      <c r="G446" s="229"/>
      <c r="H446" s="229"/>
      <c r="I446" s="229"/>
      <c r="J446" s="229"/>
      <c r="K446" s="229"/>
      <c r="L446" s="229"/>
      <c r="M446" s="229"/>
      <c r="N446" s="229"/>
    </row>
    <row r="447" spans="3:14" x14ac:dyDescent="0.2">
      <c r="C447" s="229"/>
      <c r="D447" s="229"/>
      <c r="E447" s="229"/>
      <c r="F447" s="229"/>
      <c r="G447" s="229"/>
      <c r="H447" s="229"/>
      <c r="I447" s="229"/>
      <c r="J447" s="229"/>
      <c r="K447" s="229"/>
      <c r="L447" s="229"/>
      <c r="M447" s="229"/>
      <c r="N447" s="229"/>
    </row>
    <row r="448" spans="3:14" x14ac:dyDescent="0.2">
      <c r="C448" s="229"/>
      <c r="D448" s="229"/>
      <c r="E448" s="229"/>
      <c r="F448" s="229"/>
      <c r="G448" s="229"/>
      <c r="H448" s="229"/>
      <c r="I448" s="229"/>
      <c r="J448" s="229"/>
      <c r="K448" s="229"/>
      <c r="L448" s="229"/>
      <c r="M448" s="229"/>
      <c r="N448" s="229"/>
    </row>
    <row r="449" spans="3:14" x14ac:dyDescent="0.2">
      <c r="C449" s="229"/>
      <c r="D449" s="229"/>
      <c r="E449" s="229"/>
      <c r="F449" s="229"/>
      <c r="G449" s="229"/>
      <c r="H449" s="229"/>
      <c r="I449" s="229"/>
      <c r="J449" s="229"/>
      <c r="K449" s="229"/>
      <c r="L449" s="229"/>
      <c r="M449" s="229"/>
      <c r="N449" s="229"/>
    </row>
    <row r="450" spans="3:14" x14ac:dyDescent="0.2">
      <c r="C450" s="229"/>
      <c r="D450" s="229"/>
      <c r="E450" s="229"/>
      <c r="F450" s="229"/>
      <c r="G450" s="229"/>
      <c r="H450" s="229"/>
      <c r="I450" s="229"/>
      <c r="J450" s="229"/>
      <c r="K450" s="229"/>
      <c r="L450" s="229"/>
      <c r="M450" s="229"/>
      <c r="N450" s="229"/>
    </row>
    <row r="451" spans="3:14" x14ac:dyDescent="0.2">
      <c r="C451" s="229"/>
      <c r="D451" s="229"/>
      <c r="E451" s="229"/>
      <c r="F451" s="229"/>
      <c r="G451" s="229"/>
      <c r="H451" s="229"/>
      <c r="I451" s="229"/>
      <c r="J451" s="229"/>
      <c r="K451" s="229"/>
      <c r="L451" s="229"/>
      <c r="M451" s="229"/>
      <c r="N451" s="229"/>
    </row>
    <row r="452" spans="3:14" x14ac:dyDescent="0.2">
      <c r="C452" s="229"/>
      <c r="D452" s="229"/>
      <c r="E452" s="229"/>
      <c r="F452" s="229"/>
      <c r="G452" s="229"/>
      <c r="H452" s="229"/>
      <c r="I452" s="229"/>
      <c r="J452" s="229"/>
      <c r="K452" s="229"/>
      <c r="L452" s="229"/>
      <c r="M452" s="229"/>
      <c r="N452" s="229"/>
    </row>
    <row r="453" spans="3:14" x14ac:dyDescent="0.2">
      <c r="C453" s="229"/>
      <c r="D453" s="229"/>
      <c r="E453" s="229"/>
      <c r="F453" s="229"/>
      <c r="G453" s="229"/>
      <c r="H453" s="229"/>
      <c r="I453" s="229"/>
      <c r="J453" s="229"/>
      <c r="K453" s="229"/>
      <c r="L453" s="229"/>
      <c r="M453" s="229"/>
      <c r="N453" s="229"/>
    </row>
    <row r="454" spans="3:14" x14ac:dyDescent="0.2">
      <c r="C454" s="229"/>
      <c r="D454" s="229"/>
      <c r="E454" s="229"/>
      <c r="F454" s="229"/>
      <c r="G454" s="229"/>
      <c r="H454" s="229"/>
      <c r="I454" s="229"/>
      <c r="J454" s="229"/>
      <c r="K454" s="229"/>
      <c r="L454" s="229"/>
      <c r="M454" s="229"/>
      <c r="N454" s="229"/>
    </row>
    <row r="455" spans="3:14" x14ac:dyDescent="0.2">
      <c r="C455" s="229"/>
      <c r="D455" s="229"/>
      <c r="E455" s="229"/>
      <c r="F455" s="229"/>
      <c r="G455" s="229"/>
      <c r="H455" s="229"/>
      <c r="I455" s="229"/>
      <c r="J455" s="229"/>
      <c r="K455" s="229"/>
      <c r="L455" s="229"/>
      <c r="M455" s="229"/>
      <c r="N455" s="229"/>
    </row>
    <row r="456" spans="3:14" x14ac:dyDescent="0.2">
      <c r="C456" s="229"/>
      <c r="D456" s="229"/>
      <c r="E456" s="229"/>
      <c r="F456" s="229"/>
      <c r="G456" s="229"/>
      <c r="H456" s="229"/>
      <c r="I456" s="229"/>
      <c r="J456" s="229"/>
      <c r="K456" s="229"/>
      <c r="L456" s="229"/>
      <c r="M456" s="229"/>
      <c r="N456" s="229"/>
    </row>
    <row r="457" spans="3:14" x14ac:dyDescent="0.2">
      <c r="C457" s="229"/>
      <c r="D457" s="229"/>
      <c r="E457" s="229"/>
      <c r="F457" s="229"/>
      <c r="G457" s="229"/>
      <c r="H457" s="229"/>
      <c r="I457" s="229"/>
      <c r="J457" s="229"/>
      <c r="K457" s="229"/>
      <c r="L457" s="229"/>
      <c r="M457" s="229"/>
      <c r="N457" s="229"/>
    </row>
    <row r="458" spans="3:14" x14ac:dyDescent="0.2">
      <c r="C458" s="229"/>
      <c r="D458" s="229"/>
      <c r="E458" s="229"/>
      <c r="F458" s="229"/>
      <c r="G458" s="229"/>
      <c r="H458" s="229"/>
      <c r="I458" s="229"/>
      <c r="J458" s="229"/>
      <c r="K458" s="229"/>
      <c r="L458" s="229"/>
      <c r="M458" s="229"/>
      <c r="N458" s="229"/>
    </row>
    <row r="459" spans="3:14" x14ac:dyDescent="0.2">
      <c r="C459" s="229"/>
      <c r="D459" s="229"/>
      <c r="E459" s="229"/>
      <c r="F459" s="229"/>
      <c r="G459" s="229"/>
      <c r="H459" s="229"/>
      <c r="I459" s="229"/>
      <c r="J459" s="229"/>
      <c r="K459" s="229"/>
      <c r="L459" s="229"/>
      <c r="M459" s="229"/>
      <c r="N459" s="229"/>
    </row>
    <row r="460" spans="3:14" x14ac:dyDescent="0.2">
      <c r="C460" s="229"/>
      <c r="D460" s="229"/>
      <c r="E460" s="229"/>
      <c r="F460" s="229"/>
      <c r="G460" s="229"/>
      <c r="H460" s="229"/>
      <c r="I460" s="229"/>
      <c r="J460" s="229"/>
      <c r="K460" s="229"/>
      <c r="L460" s="229"/>
      <c r="M460" s="229"/>
      <c r="N460" s="229"/>
    </row>
    <row r="461" spans="3:14" x14ac:dyDescent="0.2">
      <c r="C461" s="229"/>
      <c r="D461" s="229"/>
      <c r="E461" s="229"/>
      <c r="F461" s="229"/>
      <c r="G461" s="229"/>
      <c r="H461" s="229"/>
      <c r="I461" s="229"/>
      <c r="J461" s="229"/>
      <c r="K461" s="229"/>
      <c r="L461" s="229"/>
      <c r="M461" s="229"/>
      <c r="N461" s="229"/>
    </row>
    <row r="462" spans="3:14" x14ac:dyDescent="0.2">
      <c r="C462" s="229"/>
      <c r="D462" s="229"/>
      <c r="E462" s="229"/>
      <c r="F462" s="229"/>
      <c r="G462" s="229"/>
      <c r="H462" s="229"/>
      <c r="I462" s="229"/>
      <c r="J462" s="229"/>
      <c r="K462" s="229"/>
      <c r="L462" s="229"/>
      <c r="M462" s="229"/>
      <c r="N462" s="229"/>
    </row>
    <row r="463" spans="3:14" x14ac:dyDescent="0.2">
      <c r="C463" s="229"/>
      <c r="D463" s="229"/>
      <c r="E463" s="229"/>
      <c r="F463" s="229"/>
      <c r="G463" s="229"/>
      <c r="H463" s="229"/>
      <c r="I463" s="229"/>
      <c r="J463" s="229"/>
      <c r="K463" s="229"/>
      <c r="L463" s="229"/>
      <c r="M463" s="229"/>
      <c r="N463" s="229"/>
    </row>
    <row r="464" spans="3:14" x14ac:dyDescent="0.2">
      <c r="C464" s="229"/>
      <c r="D464" s="229"/>
      <c r="E464" s="229"/>
      <c r="F464" s="229"/>
      <c r="G464" s="229"/>
      <c r="H464" s="229"/>
      <c r="I464" s="229"/>
      <c r="J464" s="229"/>
      <c r="K464" s="229"/>
      <c r="L464" s="229"/>
      <c r="M464" s="229"/>
      <c r="N464" s="229"/>
    </row>
    <row r="465" spans="3:14" x14ac:dyDescent="0.2">
      <c r="C465" s="229"/>
      <c r="D465" s="229"/>
      <c r="E465" s="229"/>
      <c r="F465" s="229"/>
      <c r="G465" s="229"/>
      <c r="H465" s="229"/>
      <c r="I465" s="229"/>
      <c r="J465" s="229"/>
      <c r="K465" s="229"/>
      <c r="L465" s="229"/>
      <c r="M465" s="229"/>
      <c r="N465" s="229"/>
    </row>
    <row r="466" spans="3:14" x14ac:dyDescent="0.2">
      <c r="C466" s="229"/>
      <c r="D466" s="229"/>
      <c r="E466" s="229"/>
      <c r="F466" s="229"/>
      <c r="G466" s="229"/>
      <c r="H466" s="229"/>
      <c r="I466" s="229"/>
      <c r="J466" s="229"/>
      <c r="K466" s="229"/>
      <c r="L466" s="229"/>
      <c r="M466" s="229"/>
      <c r="N466" s="229"/>
    </row>
    <row r="467" spans="3:14" x14ac:dyDescent="0.2">
      <c r="C467" s="229"/>
      <c r="D467" s="229"/>
      <c r="E467" s="229"/>
      <c r="F467" s="229"/>
      <c r="G467" s="229"/>
      <c r="H467" s="229"/>
      <c r="I467" s="229"/>
      <c r="J467" s="229"/>
      <c r="K467" s="229"/>
      <c r="L467" s="229"/>
      <c r="M467" s="229"/>
      <c r="N467" s="229"/>
    </row>
    <row r="468" spans="3:14" x14ac:dyDescent="0.2">
      <c r="C468" s="229"/>
      <c r="D468" s="229"/>
      <c r="E468" s="229"/>
      <c r="F468" s="229"/>
      <c r="G468" s="229"/>
      <c r="H468" s="229"/>
      <c r="I468" s="229"/>
      <c r="J468" s="229"/>
      <c r="K468" s="229"/>
      <c r="L468" s="229"/>
      <c r="M468" s="229"/>
      <c r="N468" s="229"/>
    </row>
    <row r="469" spans="3:14" x14ac:dyDescent="0.2">
      <c r="C469" s="229"/>
      <c r="D469" s="229"/>
      <c r="E469" s="229"/>
      <c r="F469" s="229"/>
      <c r="G469" s="229"/>
      <c r="H469" s="229"/>
      <c r="I469" s="229"/>
      <c r="J469" s="229"/>
      <c r="K469" s="229"/>
      <c r="L469" s="229"/>
      <c r="M469" s="229"/>
      <c r="N469" s="229"/>
    </row>
    <row r="470" spans="3:14" x14ac:dyDescent="0.2">
      <c r="C470" s="229"/>
      <c r="D470" s="229"/>
      <c r="E470" s="229"/>
      <c r="F470" s="229"/>
      <c r="G470" s="229"/>
      <c r="H470" s="229"/>
      <c r="I470" s="229"/>
      <c r="J470" s="229"/>
      <c r="K470" s="229"/>
      <c r="L470" s="229"/>
      <c r="M470" s="229"/>
      <c r="N470" s="229"/>
    </row>
    <row r="471" spans="3:14" x14ac:dyDescent="0.2">
      <c r="C471" s="229"/>
      <c r="D471" s="229"/>
      <c r="E471" s="229"/>
      <c r="F471" s="229"/>
      <c r="G471" s="229"/>
      <c r="H471" s="229"/>
      <c r="I471" s="229"/>
      <c r="J471" s="229"/>
      <c r="K471" s="229"/>
      <c r="L471" s="229"/>
      <c r="M471" s="229"/>
      <c r="N471" s="229"/>
    </row>
    <row r="472" spans="3:14" x14ac:dyDescent="0.2">
      <c r="C472" s="229"/>
      <c r="D472" s="229"/>
      <c r="E472" s="229"/>
      <c r="F472" s="229"/>
      <c r="G472" s="229"/>
      <c r="H472" s="229"/>
      <c r="I472" s="229"/>
      <c r="J472" s="229"/>
      <c r="K472" s="229"/>
      <c r="L472" s="229"/>
      <c r="M472" s="229"/>
      <c r="N472" s="229"/>
    </row>
    <row r="473" spans="3:14" x14ac:dyDescent="0.2">
      <c r="C473" s="229"/>
      <c r="D473" s="229"/>
      <c r="E473" s="229"/>
      <c r="F473" s="229"/>
      <c r="G473" s="229"/>
      <c r="H473" s="229"/>
      <c r="I473" s="229"/>
      <c r="J473" s="229"/>
      <c r="K473" s="229"/>
      <c r="L473" s="229"/>
      <c r="M473" s="229"/>
      <c r="N473" s="229"/>
    </row>
    <row r="474" spans="3:14" x14ac:dyDescent="0.2">
      <c r="C474" s="229"/>
      <c r="D474" s="229"/>
      <c r="E474" s="229"/>
      <c r="F474" s="229"/>
      <c r="G474" s="229"/>
      <c r="H474" s="229"/>
      <c r="I474" s="229"/>
      <c r="J474" s="229"/>
      <c r="K474" s="229"/>
      <c r="L474" s="229"/>
      <c r="M474" s="229"/>
      <c r="N474" s="229"/>
    </row>
    <row r="475" spans="3:14" x14ac:dyDescent="0.2">
      <c r="C475" s="229"/>
      <c r="D475" s="229"/>
      <c r="E475" s="229"/>
      <c r="F475" s="229"/>
      <c r="G475" s="229"/>
      <c r="H475" s="229"/>
      <c r="I475" s="229"/>
      <c r="J475" s="229"/>
      <c r="K475" s="229"/>
      <c r="L475" s="229"/>
      <c r="M475" s="229"/>
      <c r="N475" s="229"/>
    </row>
    <row r="476" spans="3:14" x14ac:dyDescent="0.2">
      <c r="C476" s="229"/>
      <c r="D476" s="229"/>
      <c r="E476" s="229"/>
      <c r="F476" s="229"/>
      <c r="G476" s="229"/>
      <c r="H476" s="229"/>
      <c r="I476" s="229"/>
      <c r="J476" s="229"/>
      <c r="K476" s="229"/>
      <c r="L476" s="229"/>
      <c r="M476" s="229"/>
      <c r="N476" s="229"/>
    </row>
    <row r="477" spans="3:14" x14ac:dyDescent="0.2">
      <c r="C477" s="229"/>
      <c r="D477" s="229"/>
      <c r="E477" s="229"/>
      <c r="F477" s="229"/>
      <c r="G477" s="229"/>
      <c r="H477" s="229"/>
      <c r="I477" s="229"/>
      <c r="J477" s="229"/>
      <c r="K477" s="229"/>
      <c r="L477" s="229"/>
      <c r="M477" s="229"/>
      <c r="N477" s="229"/>
    </row>
    <row r="478" spans="3:14" x14ac:dyDescent="0.2">
      <c r="C478" s="229"/>
      <c r="D478" s="229"/>
      <c r="E478" s="229"/>
      <c r="F478" s="229"/>
      <c r="G478" s="229"/>
      <c r="H478" s="229"/>
      <c r="I478" s="229"/>
      <c r="J478" s="229"/>
      <c r="K478" s="229"/>
      <c r="L478" s="229"/>
      <c r="M478" s="229"/>
      <c r="N478" s="229"/>
    </row>
    <row r="479" spans="3:14" x14ac:dyDescent="0.2">
      <c r="C479" s="229"/>
      <c r="D479" s="229"/>
      <c r="E479" s="229"/>
      <c r="F479" s="229"/>
      <c r="G479" s="229"/>
      <c r="H479" s="229"/>
      <c r="I479" s="229"/>
      <c r="J479" s="229"/>
      <c r="K479" s="229"/>
      <c r="L479" s="229"/>
      <c r="M479" s="229"/>
      <c r="N479" s="229"/>
    </row>
    <row r="480" spans="3:14" x14ac:dyDescent="0.2">
      <c r="C480" s="229"/>
      <c r="D480" s="229"/>
      <c r="E480" s="229"/>
      <c r="F480" s="229"/>
      <c r="G480" s="229"/>
      <c r="H480" s="229"/>
      <c r="I480" s="229"/>
      <c r="J480" s="229"/>
      <c r="K480" s="229"/>
      <c r="L480" s="229"/>
      <c r="M480" s="229"/>
      <c r="N480" s="229"/>
    </row>
    <row r="481" spans="3:14" x14ac:dyDescent="0.2">
      <c r="C481" s="229"/>
      <c r="D481" s="229"/>
      <c r="E481" s="229"/>
      <c r="F481" s="229"/>
      <c r="G481" s="229"/>
      <c r="H481" s="229"/>
      <c r="I481" s="229"/>
      <c r="J481" s="229"/>
      <c r="K481" s="229"/>
      <c r="L481" s="229"/>
      <c r="M481" s="229"/>
      <c r="N481" s="229"/>
    </row>
    <row r="482" spans="3:14" x14ac:dyDescent="0.2">
      <c r="C482" s="229"/>
      <c r="D482" s="229"/>
      <c r="E482" s="229"/>
      <c r="F482" s="229"/>
      <c r="G482" s="229"/>
      <c r="H482" s="229"/>
      <c r="I482" s="229"/>
      <c r="J482" s="229"/>
      <c r="K482" s="229"/>
      <c r="L482" s="229"/>
      <c r="M482" s="229"/>
      <c r="N482" s="229"/>
    </row>
    <row r="483" spans="3:14" x14ac:dyDescent="0.2">
      <c r="C483" s="229"/>
      <c r="D483" s="229"/>
      <c r="E483" s="229"/>
      <c r="F483" s="229"/>
      <c r="G483" s="229"/>
      <c r="H483" s="229"/>
      <c r="I483" s="229"/>
      <c r="J483" s="229"/>
      <c r="K483" s="229"/>
      <c r="L483" s="229"/>
      <c r="M483" s="229"/>
      <c r="N483" s="229"/>
    </row>
    <row r="484" spans="3:14" x14ac:dyDescent="0.2">
      <c r="C484" s="229"/>
      <c r="D484" s="229"/>
      <c r="E484" s="229"/>
      <c r="F484" s="229"/>
      <c r="G484" s="229"/>
      <c r="H484" s="229"/>
      <c r="I484" s="229"/>
      <c r="J484" s="229"/>
      <c r="K484" s="229"/>
      <c r="L484" s="229"/>
      <c r="M484" s="229"/>
      <c r="N484" s="229"/>
    </row>
    <row r="485" spans="3:14" x14ac:dyDescent="0.2">
      <c r="C485" s="229"/>
      <c r="D485" s="229"/>
      <c r="E485" s="229"/>
      <c r="F485" s="229"/>
      <c r="G485" s="229"/>
      <c r="H485" s="229"/>
      <c r="I485" s="229"/>
      <c r="J485" s="229"/>
      <c r="K485" s="229"/>
      <c r="L485" s="229"/>
      <c r="M485" s="229"/>
      <c r="N485" s="229"/>
    </row>
    <row r="486" spans="3:14" x14ac:dyDescent="0.2">
      <c r="C486" s="229"/>
      <c r="D486" s="229"/>
      <c r="E486" s="229"/>
      <c r="F486" s="229"/>
      <c r="G486" s="229"/>
      <c r="H486" s="229"/>
      <c r="I486" s="229"/>
      <c r="J486" s="229"/>
      <c r="K486" s="229"/>
      <c r="L486" s="229"/>
      <c r="M486" s="229"/>
      <c r="N486" s="229"/>
    </row>
    <row r="487" spans="3:14" x14ac:dyDescent="0.2">
      <c r="C487" s="229"/>
      <c r="D487" s="229"/>
      <c r="E487" s="229"/>
      <c r="F487" s="229"/>
      <c r="G487" s="229"/>
      <c r="H487" s="229"/>
      <c r="I487" s="229"/>
      <c r="J487" s="229"/>
      <c r="K487" s="229"/>
      <c r="L487" s="229"/>
      <c r="M487" s="229"/>
      <c r="N487" s="229"/>
    </row>
    <row r="488" spans="3:14" x14ac:dyDescent="0.2">
      <c r="C488" s="229"/>
      <c r="D488" s="229"/>
      <c r="E488" s="229"/>
      <c r="F488" s="229"/>
      <c r="G488" s="229"/>
      <c r="H488" s="229"/>
      <c r="I488" s="229"/>
      <c r="J488" s="229"/>
      <c r="K488" s="229"/>
      <c r="L488" s="229"/>
      <c r="M488" s="229"/>
      <c r="N488" s="229"/>
    </row>
    <row r="489" spans="3:14" x14ac:dyDescent="0.2">
      <c r="C489" s="229"/>
      <c r="D489" s="229"/>
      <c r="E489" s="229"/>
      <c r="F489" s="229"/>
      <c r="G489" s="229"/>
      <c r="H489" s="229"/>
      <c r="I489" s="229"/>
      <c r="J489" s="229"/>
      <c r="K489" s="229"/>
      <c r="L489" s="229"/>
      <c r="M489" s="229"/>
      <c r="N489" s="229"/>
    </row>
    <row r="490" spans="3:14" x14ac:dyDescent="0.2">
      <c r="C490" s="229"/>
      <c r="D490" s="229"/>
      <c r="E490" s="229"/>
      <c r="F490" s="229"/>
      <c r="G490" s="229"/>
      <c r="H490" s="229"/>
      <c r="I490" s="229"/>
      <c r="J490" s="229"/>
      <c r="K490" s="229"/>
      <c r="L490" s="229"/>
      <c r="M490" s="229"/>
      <c r="N490" s="229"/>
    </row>
    <row r="491" spans="3:14" x14ac:dyDescent="0.2">
      <c r="C491" s="229"/>
      <c r="D491" s="229"/>
      <c r="E491" s="229"/>
      <c r="F491" s="229"/>
      <c r="G491" s="229"/>
      <c r="H491" s="229"/>
      <c r="I491" s="229"/>
      <c r="J491" s="229"/>
      <c r="K491" s="229"/>
      <c r="L491" s="229"/>
      <c r="M491" s="229"/>
      <c r="N491" s="229"/>
    </row>
    <row r="492" spans="3:14" x14ac:dyDescent="0.2">
      <c r="C492" s="229"/>
      <c r="D492" s="229"/>
      <c r="E492" s="229"/>
      <c r="F492" s="229"/>
      <c r="G492" s="229"/>
      <c r="H492" s="229"/>
      <c r="I492" s="229"/>
      <c r="J492" s="229"/>
      <c r="K492" s="229"/>
      <c r="L492" s="229"/>
      <c r="M492" s="229"/>
      <c r="N492" s="229"/>
    </row>
    <row r="493" spans="3:14" x14ac:dyDescent="0.2">
      <c r="C493" s="229"/>
      <c r="D493" s="229"/>
      <c r="E493" s="229"/>
      <c r="F493" s="229"/>
      <c r="G493" s="229"/>
      <c r="H493" s="229"/>
      <c r="I493" s="229"/>
      <c r="J493" s="229"/>
      <c r="K493" s="229"/>
      <c r="L493" s="229"/>
      <c r="M493" s="229"/>
      <c r="N493" s="229"/>
    </row>
    <row r="494" spans="3:14" x14ac:dyDescent="0.2">
      <c r="C494" s="229"/>
      <c r="D494" s="229"/>
      <c r="E494" s="229"/>
      <c r="F494" s="229"/>
      <c r="G494" s="229"/>
      <c r="H494" s="229"/>
      <c r="I494" s="229"/>
      <c r="J494" s="229"/>
      <c r="K494" s="229"/>
      <c r="L494" s="229"/>
      <c r="M494" s="229"/>
      <c r="N494" s="229"/>
    </row>
    <row r="495" spans="3:14" x14ac:dyDescent="0.2">
      <c r="C495" s="229"/>
      <c r="D495" s="229"/>
      <c r="E495" s="229"/>
      <c r="F495" s="229"/>
      <c r="G495" s="229"/>
      <c r="H495" s="229"/>
      <c r="I495" s="229"/>
      <c r="J495" s="229"/>
      <c r="K495" s="229"/>
      <c r="L495" s="229"/>
      <c r="M495" s="229"/>
      <c r="N495" s="229"/>
    </row>
    <row r="496" spans="3:14" x14ac:dyDescent="0.2">
      <c r="C496" s="229"/>
      <c r="D496" s="229"/>
      <c r="E496" s="229"/>
      <c r="F496" s="229"/>
      <c r="G496" s="229"/>
      <c r="H496" s="229"/>
      <c r="I496" s="229"/>
      <c r="J496" s="229"/>
      <c r="K496" s="229"/>
      <c r="L496" s="229"/>
      <c r="M496" s="229"/>
      <c r="N496" s="229"/>
    </row>
    <row r="497" spans="3:14" x14ac:dyDescent="0.2">
      <c r="C497" s="229"/>
      <c r="D497" s="229"/>
      <c r="E497" s="229"/>
      <c r="F497" s="229"/>
      <c r="G497" s="229"/>
      <c r="H497" s="229"/>
      <c r="I497" s="229"/>
      <c r="J497" s="229"/>
      <c r="K497" s="229"/>
      <c r="L497" s="229"/>
      <c r="M497" s="229"/>
      <c r="N497" s="229"/>
    </row>
    <row r="498" spans="3:14" x14ac:dyDescent="0.2">
      <c r="C498" s="229"/>
      <c r="D498" s="229"/>
      <c r="E498" s="229"/>
      <c r="F498" s="229"/>
      <c r="G498" s="229"/>
      <c r="H498" s="229"/>
      <c r="I498" s="229"/>
      <c r="J498" s="229"/>
      <c r="K498" s="229"/>
      <c r="L498" s="229"/>
      <c r="M498" s="229"/>
      <c r="N498" s="229"/>
    </row>
    <row r="499" spans="3:14" x14ac:dyDescent="0.2">
      <c r="C499" s="229"/>
      <c r="D499" s="229"/>
      <c r="E499" s="229"/>
      <c r="F499" s="229"/>
      <c r="G499" s="229"/>
      <c r="H499" s="229"/>
      <c r="I499" s="229"/>
      <c r="J499" s="229"/>
      <c r="K499" s="229"/>
      <c r="L499" s="229"/>
      <c r="M499" s="229"/>
      <c r="N499" s="229"/>
    </row>
    <row r="500" spans="3:14" x14ac:dyDescent="0.2">
      <c r="C500" s="229"/>
      <c r="D500" s="229"/>
      <c r="E500" s="229"/>
      <c r="F500" s="229"/>
      <c r="G500" s="229"/>
      <c r="H500" s="229"/>
      <c r="I500" s="229"/>
      <c r="J500" s="229"/>
      <c r="K500" s="229"/>
      <c r="L500" s="229"/>
      <c r="M500" s="229"/>
      <c r="N500" s="229"/>
    </row>
    <row r="501" spans="3:14" x14ac:dyDescent="0.2">
      <c r="C501" s="229"/>
      <c r="D501" s="229"/>
      <c r="E501" s="229"/>
      <c r="F501" s="229"/>
      <c r="G501" s="229"/>
      <c r="H501" s="229"/>
      <c r="I501" s="229"/>
      <c r="J501" s="229"/>
      <c r="K501" s="229"/>
      <c r="L501" s="229"/>
      <c r="M501" s="229"/>
      <c r="N501" s="229"/>
    </row>
    <row r="502" spans="3:14" x14ac:dyDescent="0.2">
      <c r="C502" s="229"/>
      <c r="D502" s="229"/>
      <c r="E502" s="229"/>
      <c r="F502" s="229"/>
      <c r="G502" s="229"/>
      <c r="H502" s="229"/>
      <c r="I502" s="229"/>
      <c r="J502" s="229"/>
      <c r="K502" s="229"/>
      <c r="L502" s="229"/>
      <c r="M502" s="229"/>
      <c r="N502" s="229"/>
    </row>
    <row r="503" spans="3:14" x14ac:dyDescent="0.2">
      <c r="C503" s="229"/>
      <c r="D503" s="229"/>
      <c r="E503" s="229"/>
      <c r="F503" s="229"/>
      <c r="G503" s="229"/>
      <c r="H503" s="229"/>
      <c r="I503" s="229"/>
      <c r="J503" s="229"/>
      <c r="K503" s="229"/>
      <c r="L503" s="229"/>
      <c r="M503" s="229"/>
      <c r="N503" s="229"/>
    </row>
    <row r="504" spans="3:14" x14ac:dyDescent="0.2">
      <c r="C504" s="229"/>
      <c r="D504" s="229"/>
      <c r="E504" s="229"/>
      <c r="F504" s="229"/>
      <c r="G504" s="229"/>
      <c r="H504" s="229"/>
      <c r="I504" s="229"/>
      <c r="J504" s="229"/>
      <c r="K504" s="229"/>
      <c r="L504" s="229"/>
      <c r="M504" s="229"/>
      <c r="N504" s="229"/>
    </row>
    <row r="505" spans="3:14" x14ac:dyDescent="0.2">
      <c r="C505" s="229"/>
      <c r="D505" s="229"/>
      <c r="E505" s="229"/>
      <c r="F505" s="229"/>
      <c r="G505" s="229"/>
      <c r="H505" s="229"/>
      <c r="I505" s="229"/>
      <c r="J505" s="229"/>
      <c r="K505" s="229"/>
      <c r="L505" s="229"/>
      <c r="M505" s="229"/>
      <c r="N505" s="229"/>
    </row>
    <row r="506" spans="3:14" x14ac:dyDescent="0.2">
      <c r="C506" s="229"/>
      <c r="D506" s="229"/>
      <c r="E506" s="229"/>
      <c r="F506" s="229"/>
      <c r="G506" s="229"/>
      <c r="H506" s="229"/>
      <c r="I506" s="229"/>
      <c r="J506" s="229"/>
      <c r="K506" s="229"/>
      <c r="L506" s="229"/>
      <c r="M506" s="229"/>
      <c r="N506" s="229"/>
    </row>
    <row r="507" spans="3:14" x14ac:dyDescent="0.2">
      <c r="C507" s="229"/>
      <c r="D507" s="229"/>
      <c r="E507" s="229"/>
      <c r="F507" s="229"/>
      <c r="G507" s="229"/>
      <c r="H507" s="229"/>
      <c r="I507" s="229"/>
      <c r="J507" s="229"/>
      <c r="K507" s="229"/>
      <c r="L507" s="229"/>
      <c r="M507" s="229"/>
      <c r="N507" s="229"/>
    </row>
    <row r="508" spans="3:14" x14ac:dyDescent="0.2">
      <c r="C508" s="229"/>
      <c r="D508" s="229"/>
      <c r="E508" s="229"/>
      <c r="F508" s="229"/>
      <c r="G508" s="229"/>
      <c r="H508" s="229"/>
      <c r="I508" s="229"/>
      <c r="J508" s="229"/>
      <c r="K508" s="229"/>
      <c r="L508" s="229"/>
      <c r="M508" s="229"/>
      <c r="N508" s="229"/>
    </row>
    <row r="509" spans="3:14" x14ac:dyDescent="0.2">
      <c r="C509" s="229"/>
      <c r="D509" s="229"/>
      <c r="E509" s="229"/>
      <c r="F509" s="229"/>
      <c r="G509" s="229"/>
      <c r="H509" s="229"/>
      <c r="I509" s="229"/>
      <c r="J509" s="229"/>
      <c r="K509" s="229"/>
      <c r="L509" s="229"/>
      <c r="M509" s="229"/>
      <c r="N509" s="229"/>
    </row>
    <row r="510" spans="3:14" x14ac:dyDescent="0.2">
      <c r="C510" s="229"/>
      <c r="D510" s="229"/>
      <c r="E510" s="229"/>
      <c r="F510" s="229"/>
      <c r="G510" s="229"/>
      <c r="H510" s="229"/>
      <c r="I510" s="229"/>
      <c r="J510" s="229"/>
      <c r="K510" s="229"/>
      <c r="L510" s="229"/>
      <c r="M510" s="229"/>
      <c r="N510" s="229"/>
    </row>
    <row r="511" spans="3:14" x14ac:dyDescent="0.2">
      <c r="C511" s="229"/>
      <c r="D511" s="229"/>
      <c r="E511" s="229"/>
      <c r="F511" s="229"/>
      <c r="G511" s="229"/>
      <c r="H511" s="229"/>
      <c r="I511" s="229"/>
      <c r="J511" s="229"/>
      <c r="K511" s="229"/>
      <c r="L511" s="229"/>
      <c r="M511" s="229"/>
      <c r="N511" s="229"/>
    </row>
    <row r="512" spans="3:14" x14ac:dyDescent="0.2">
      <c r="C512" s="229"/>
      <c r="D512" s="229"/>
      <c r="E512" s="229"/>
      <c r="F512" s="229"/>
      <c r="G512" s="229"/>
      <c r="H512" s="229"/>
      <c r="I512" s="229"/>
      <c r="J512" s="229"/>
      <c r="K512" s="229"/>
      <c r="L512" s="229"/>
      <c r="M512" s="229"/>
      <c r="N512" s="229"/>
    </row>
    <row r="513" spans="3:14" x14ac:dyDescent="0.2">
      <c r="C513" s="229"/>
      <c r="D513" s="229"/>
      <c r="E513" s="229"/>
      <c r="F513" s="229"/>
      <c r="G513" s="229"/>
      <c r="H513" s="229"/>
      <c r="I513" s="229"/>
      <c r="J513" s="229"/>
      <c r="K513" s="229"/>
      <c r="L513" s="229"/>
      <c r="M513" s="229"/>
      <c r="N513" s="229"/>
    </row>
    <row r="514" spans="3:14" x14ac:dyDescent="0.2">
      <c r="C514" s="229"/>
      <c r="D514" s="229"/>
      <c r="E514" s="229"/>
      <c r="F514" s="229"/>
      <c r="G514" s="229"/>
      <c r="H514" s="229"/>
      <c r="I514" s="229"/>
      <c r="J514" s="229"/>
      <c r="K514" s="229"/>
      <c r="L514" s="229"/>
      <c r="M514" s="229"/>
      <c r="N514" s="229"/>
    </row>
    <row r="515" spans="3:14" x14ac:dyDescent="0.2">
      <c r="C515" s="229"/>
      <c r="D515" s="229"/>
      <c r="E515" s="229"/>
      <c r="F515" s="229"/>
      <c r="G515" s="229"/>
      <c r="H515" s="229"/>
      <c r="I515" s="229"/>
      <c r="J515" s="229"/>
      <c r="K515" s="229"/>
      <c r="L515" s="229"/>
      <c r="M515" s="229"/>
      <c r="N515" s="229"/>
    </row>
    <row r="516" spans="3:14" x14ac:dyDescent="0.2">
      <c r="C516" s="229"/>
      <c r="D516" s="229"/>
      <c r="E516" s="229"/>
      <c r="F516" s="229"/>
      <c r="G516" s="229"/>
      <c r="H516" s="229"/>
      <c r="I516" s="229"/>
      <c r="J516" s="229"/>
      <c r="K516" s="229"/>
      <c r="L516" s="229"/>
      <c r="M516" s="229"/>
      <c r="N516" s="229"/>
    </row>
    <row r="517" spans="3:14" x14ac:dyDescent="0.2">
      <c r="C517" s="229"/>
      <c r="D517" s="229"/>
      <c r="E517" s="229"/>
      <c r="F517" s="229"/>
      <c r="G517" s="229"/>
      <c r="H517" s="229"/>
      <c r="I517" s="229"/>
      <c r="J517" s="229"/>
      <c r="K517" s="229"/>
      <c r="L517" s="229"/>
      <c r="M517" s="229"/>
      <c r="N517" s="229"/>
    </row>
    <row r="518" spans="3:14" x14ac:dyDescent="0.2">
      <c r="C518" s="229"/>
      <c r="D518" s="229"/>
      <c r="E518" s="229"/>
      <c r="F518" s="229"/>
      <c r="G518" s="229"/>
      <c r="H518" s="229"/>
      <c r="I518" s="229"/>
      <c r="J518" s="229"/>
      <c r="K518" s="229"/>
      <c r="L518" s="229"/>
      <c r="M518" s="229"/>
      <c r="N518" s="229"/>
    </row>
    <row r="519" spans="3:14" x14ac:dyDescent="0.2">
      <c r="C519" s="229"/>
      <c r="D519" s="229"/>
      <c r="E519" s="229"/>
      <c r="F519" s="229"/>
      <c r="G519" s="229"/>
      <c r="H519" s="229"/>
      <c r="I519" s="229"/>
      <c r="J519" s="229"/>
      <c r="K519" s="229"/>
      <c r="L519" s="229"/>
      <c r="M519" s="229"/>
      <c r="N519" s="229"/>
    </row>
    <row r="520" spans="3:14" x14ac:dyDescent="0.2">
      <c r="C520" s="229"/>
      <c r="D520" s="229"/>
      <c r="E520" s="229"/>
      <c r="F520" s="229"/>
      <c r="G520" s="229"/>
      <c r="H520" s="229"/>
      <c r="I520" s="229"/>
      <c r="J520" s="229"/>
      <c r="K520" s="229"/>
      <c r="L520" s="229"/>
      <c r="M520" s="229"/>
      <c r="N520" s="229"/>
    </row>
    <row r="521" spans="3:14" x14ac:dyDescent="0.2">
      <c r="C521" s="229"/>
      <c r="D521" s="229"/>
      <c r="E521" s="229"/>
      <c r="F521" s="229"/>
      <c r="G521" s="229"/>
      <c r="H521" s="229"/>
      <c r="I521" s="229"/>
      <c r="J521" s="229"/>
      <c r="K521" s="229"/>
      <c r="L521" s="229"/>
      <c r="M521" s="229"/>
      <c r="N521" s="229"/>
    </row>
    <row r="522" spans="3:14" x14ac:dyDescent="0.2">
      <c r="C522" s="229"/>
      <c r="D522" s="229"/>
      <c r="E522" s="229"/>
      <c r="F522" s="229"/>
      <c r="G522" s="229"/>
      <c r="H522" s="229"/>
      <c r="I522" s="229"/>
      <c r="J522" s="229"/>
      <c r="K522" s="229"/>
      <c r="L522" s="229"/>
      <c r="M522" s="229"/>
      <c r="N522" s="229"/>
    </row>
    <row r="523" spans="3:14" x14ac:dyDescent="0.2">
      <c r="C523" s="229"/>
      <c r="D523" s="229"/>
      <c r="E523" s="229"/>
      <c r="F523" s="229"/>
      <c r="G523" s="229"/>
      <c r="H523" s="229"/>
      <c r="I523" s="229"/>
      <c r="J523" s="229"/>
      <c r="K523" s="229"/>
      <c r="L523" s="229"/>
      <c r="M523" s="229"/>
      <c r="N523" s="229"/>
    </row>
    <row r="524" spans="3:14" x14ac:dyDescent="0.2">
      <c r="C524" s="229"/>
      <c r="D524" s="229"/>
      <c r="E524" s="229"/>
      <c r="F524" s="229"/>
      <c r="G524" s="229"/>
      <c r="H524" s="229"/>
      <c r="I524" s="229"/>
      <c r="J524" s="229"/>
      <c r="K524" s="229"/>
      <c r="L524" s="229"/>
      <c r="M524" s="229"/>
      <c r="N524" s="229"/>
    </row>
    <row r="525" spans="3:14" x14ac:dyDescent="0.2">
      <c r="C525" s="229"/>
      <c r="D525" s="229"/>
      <c r="E525" s="229"/>
      <c r="F525" s="229"/>
      <c r="G525" s="229"/>
      <c r="H525" s="229"/>
      <c r="I525" s="229"/>
      <c r="J525" s="229"/>
      <c r="K525" s="229"/>
      <c r="L525" s="229"/>
      <c r="M525" s="229"/>
      <c r="N525" s="229"/>
    </row>
    <row r="526" spans="3:14" x14ac:dyDescent="0.2">
      <c r="C526" s="229"/>
      <c r="D526" s="229"/>
      <c r="E526" s="229"/>
      <c r="F526" s="229"/>
      <c r="G526" s="229"/>
      <c r="H526" s="229"/>
      <c r="I526" s="229"/>
      <c r="J526" s="229"/>
      <c r="K526" s="229"/>
      <c r="L526" s="229"/>
      <c r="M526" s="229"/>
      <c r="N526" s="229"/>
    </row>
    <row r="527" spans="3:14" x14ac:dyDescent="0.2">
      <c r="C527" s="229"/>
      <c r="D527" s="229"/>
      <c r="E527" s="229"/>
      <c r="F527" s="229"/>
      <c r="G527" s="229"/>
      <c r="H527" s="229"/>
      <c r="I527" s="229"/>
      <c r="J527" s="229"/>
      <c r="K527" s="229"/>
      <c r="L527" s="229"/>
      <c r="M527" s="229"/>
      <c r="N527" s="229"/>
    </row>
    <row r="528" spans="3:14" x14ac:dyDescent="0.2">
      <c r="C528" s="229"/>
      <c r="D528" s="229"/>
      <c r="E528" s="229"/>
      <c r="F528" s="229"/>
      <c r="G528" s="229"/>
      <c r="H528" s="229"/>
      <c r="I528" s="229"/>
      <c r="J528" s="229"/>
      <c r="K528" s="229"/>
      <c r="L528" s="229"/>
      <c r="M528" s="229"/>
      <c r="N528" s="229"/>
    </row>
    <row r="529" spans="3:14" x14ac:dyDescent="0.2">
      <c r="C529" s="229"/>
      <c r="D529" s="229"/>
      <c r="E529" s="229"/>
      <c r="F529" s="229"/>
      <c r="G529" s="229"/>
      <c r="H529" s="229"/>
      <c r="I529" s="229"/>
      <c r="J529" s="229"/>
      <c r="K529" s="229"/>
      <c r="L529" s="229"/>
      <c r="M529" s="229"/>
      <c r="N529" s="229"/>
    </row>
    <row r="530" spans="3:14" x14ac:dyDescent="0.2">
      <c r="C530" s="229"/>
      <c r="D530" s="229"/>
      <c r="E530" s="229"/>
      <c r="F530" s="229"/>
      <c r="G530" s="229"/>
      <c r="H530" s="229"/>
      <c r="I530" s="229"/>
      <c r="J530" s="229"/>
      <c r="K530" s="229"/>
      <c r="L530" s="229"/>
      <c r="M530" s="229"/>
      <c r="N530" s="229"/>
    </row>
    <row r="531" spans="3:14" x14ac:dyDescent="0.2">
      <c r="C531" s="229"/>
      <c r="D531" s="229"/>
      <c r="E531" s="229"/>
      <c r="F531" s="229"/>
      <c r="G531" s="229"/>
      <c r="H531" s="229"/>
      <c r="I531" s="229"/>
      <c r="J531" s="229"/>
      <c r="K531" s="229"/>
      <c r="L531" s="229"/>
      <c r="M531" s="229"/>
      <c r="N531" s="229"/>
    </row>
    <row r="532" spans="3:14" x14ac:dyDescent="0.2">
      <c r="C532" s="229"/>
      <c r="D532" s="229"/>
      <c r="E532" s="229"/>
      <c r="F532" s="229"/>
      <c r="G532" s="229"/>
      <c r="H532" s="229"/>
      <c r="I532" s="229"/>
      <c r="J532" s="229"/>
      <c r="K532" s="229"/>
      <c r="L532" s="229"/>
      <c r="M532" s="229"/>
      <c r="N532" s="229"/>
    </row>
    <row r="533" spans="3:14" x14ac:dyDescent="0.2">
      <c r="C533" s="229"/>
      <c r="D533" s="229"/>
      <c r="E533" s="229"/>
      <c r="F533" s="229"/>
      <c r="G533" s="229"/>
      <c r="H533" s="229"/>
      <c r="I533" s="229"/>
      <c r="J533" s="229"/>
      <c r="K533" s="229"/>
      <c r="L533" s="229"/>
      <c r="M533" s="229"/>
      <c r="N533" s="229"/>
    </row>
    <row r="534" spans="3:14" x14ac:dyDescent="0.2">
      <c r="C534" s="229"/>
      <c r="D534" s="229"/>
      <c r="E534" s="229"/>
      <c r="F534" s="229"/>
      <c r="G534" s="229"/>
      <c r="H534" s="229"/>
      <c r="I534" s="229"/>
      <c r="J534" s="229"/>
      <c r="K534" s="229"/>
      <c r="L534" s="229"/>
      <c r="M534" s="229"/>
      <c r="N534" s="229"/>
    </row>
    <row r="535" spans="3:14" x14ac:dyDescent="0.2">
      <c r="C535" s="229"/>
      <c r="D535" s="229"/>
      <c r="E535" s="229"/>
      <c r="F535" s="229"/>
      <c r="G535" s="229"/>
      <c r="H535" s="229"/>
      <c r="I535" s="229"/>
      <c r="J535" s="229"/>
      <c r="K535" s="229"/>
      <c r="L535" s="229"/>
      <c r="M535" s="229"/>
      <c r="N535" s="229"/>
    </row>
    <row r="536" spans="3:14" x14ac:dyDescent="0.2">
      <c r="C536" s="229"/>
      <c r="D536" s="229"/>
      <c r="E536" s="229"/>
      <c r="F536" s="229"/>
      <c r="G536" s="229"/>
      <c r="H536" s="229"/>
      <c r="I536" s="229"/>
      <c r="J536" s="229"/>
      <c r="K536" s="229"/>
      <c r="L536" s="229"/>
      <c r="M536" s="229"/>
      <c r="N536" s="229"/>
    </row>
    <row r="537" spans="3:14" x14ac:dyDescent="0.2">
      <c r="C537" s="229"/>
      <c r="D537" s="229"/>
      <c r="E537" s="229"/>
      <c r="F537" s="229"/>
      <c r="G537" s="229"/>
      <c r="H537" s="229"/>
      <c r="I537" s="229"/>
      <c r="J537" s="229"/>
      <c r="K537" s="229"/>
      <c r="L537" s="229"/>
      <c r="M537" s="229"/>
      <c r="N537" s="229"/>
    </row>
    <row r="538" spans="3:14" x14ac:dyDescent="0.2">
      <c r="C538" s="229"/>
      <c r="D538" s="229"/>
      <c r="E538" s="229"/>
      <c r="F538" s="229"/>
      <c r="G538" s="229"/>
      <c r="H538" s="229"/>
      <c r="I538" s="229"/>
      <c r="J538" s="229"/>
      <c r="K538" s="229"/>
      <c r="L538" s="229"/>
      <c r="M538" s="229"/>
      <c r="N538" s="229"/>
    </row>
    <row r="539" spans="3:14" x14ac:dyDescent="0.2">
      <c r="C539" s="229"/>
      <c r="D539" s="229"/>
      <c r="E539" s="229"/>
      <c r="F539" s="229"/>
      <c r="G539" s="229"/>
      <c r="H539" s="229"/>
      <c r="I539" s="229"/>
      <c r="J539" s="229"/>
      <c r="K539" s="229"/>
      <c r="L539" s="229"/>
      <c r="M539" s="229"/>
      <c r="N539" s="229"/>
    </row>
    <row r="540" spans="3:14" x14ac:dyDescent="0.2">
      <c r="C540" s="229"/>
      <c r="D540" s="229"/>
      <c r="E540" s="229"/>
      <c r="F540" s="229"/>
      <c r="G540" s="229"/>
      <c r="H540" s="229"/>
      <c r="I540" s="229"/>
      <c r="J540" s="229"/>
      <c r="K540" s="229"/>
      <c r="L540" s="229"/>
      <c r="M540" s="229"/>
      <c r="N540" s="229"/>
    </row>
    <row r="541" spans="3:14" x14ac:dyDescent="0.2">
      <c r="C541" s="229"/>
      <c r="D541" s="229"/>
      <c r="E541" s="229"/>
      <c r="F541" s="229"/>
      <c r="G541" s="229"/>
      <c r="H541" s="229"/>
      <c r="I541" s="229"/>
      <c r="J541" s="229"/>
      <c r="K541" s="229"/>
      <c r="L541" s="229"/>
      <c r="M541" s="229"/>
      <c r="N541" s="229"/>
    </row>
    <row r="542" spans="3:14" x14ac:dyDescent="0.2">
      <c r="C542" s="229"/>
      <c r="D542" s="229"/>
      <c r="E542" s="229"/>
      <c r="F542" s="229"/>
      <c r="G542" s="229"/>
      <c r="H542" s="229"/>
      <c r="I542" s="229"/>
      <c r="J542" s="229"/>
      <c r="K542" s="229"/>
      <c r="L542" s="229"/>
      <c r="M542" s="229"/>
      <c r="N542" s="229"/>
    </row>
    <row r="543" spans="3:14" x14ac:dyDescent="0.2">
      <c r="C543" s="229"/>
      <c r="D543" s="229"/>
      <c r="E543" s="229"/>
      <c r="F543" s="229"/>
      <c r="G543" s="229"/>
      <c r="H543" s="229"/>
      <c r="I543" s="229"/>
      <c r="J543" s="229"/>
      <c r="K543" s="229"/>
      <c r="L543" s="229"/>
      <c r="M543" s="229"/>
      <c r="N543" s="229"/>
    </row>
    <row r="544" spans="3:14" x14ac:dyDescent="0.2">
      <c r="C544" s="229"/>
      <c r="D544" s="229"/>
      <c r="E544" s="229"/>
      <c r="F544" s="229"/>
      <c r="G544" s="229"/>
      <c r="H544" s="229"/>
      <c r="I544" s="229"/>
      <c r="J544" s="229"/>
      <c r="K544" s="229"/>
      <c r="L544" s="229"/>
      <c r="M544" s="229"/>
      <c r="N544" s="229"/>
    </row>
    <row r="545" spans="3:14" x14ac:dyDescent="0.2">
      <c r="C545" s="229"/>
      <c r="D545" s="229"/>
      <c r="E545" s="229"/>
      <c r="F545" s="229"/>
      <c r="G545" s="229"/>
      <c r="H545" s="229"/>
      <c r="I545" s="229"/>
      <c r="J545" s="229"/>
      <c r="K545" s="229"/>
      <c r="L545" s="229"/>
      <c r="M545" s="229"/>
      <c r="N545" s="229"/>
    </row>
    <row r="546" spans="3:14" x14ac:dyDescent="0.2">
      <c r="C546" s="229"/>
      <c r="D546" s="229"/>
      <c r="E546" s="229"/>
      <c r="F546" s="229"/>
      <c r="G546" s="229"/>
      <c r="H546" s="229"/>
      <c r="I546" s="229"/>
      <c r="J546" s="229"/>
      <c r="K546" s="229"/>
      <c r="L546" s="229"/>
      <c r="M546" s="229"/>
      <c r="N546" s="229"/>
    </row>
    <row r="547" spans="3:14" x14ac:dyDescent="0.2">
      <c r="C547" s="229"/>
      <c r="D547" s="229"/>
      <c r="E547" s="229"/>
      <c r="F547" s="229"/>
      <c r="G547" s="229"/>
      <c r="H547" s="229"/>
      <c r="I547" s="229"/>
      <c r="J547" s="229"/>
      <c r="K547" s="229"/>
      <c r="L547" s="229"/>
      <c r="M547" s="229"/>
      <c r="N547" s="229"/>
    </row>
    <row r="548" spans="3:14" x14ac:dyDescent="0.2">
      <c r="C548" s="229"/>
      <c r="D548" s="229"/>
      <c r="E548" s="229"/>
      <c r="F548" s="229"/>
      <c r="G548" s="229"/>
      <c r="H548" s="229"/>
      <c r="I548" s="229"/>
      <c r="J548" s="229"/>
      <c r="K548" s="229"/>
      <c r="L548" s="229"/>
      <c r="M548" s="229"/>
      <c r="N548" s="229"/>
    </row>
    <row r="549" spans="3:14" x14ac:dyDescent="0.2">
      <c r="C549" s="229"/>
      <c r="D549" s="229"/>
      <c r="E549" s="229"/>
      <c r="F549" s="229"/>
      <c r="G549" s="229"/>
      <c r="H549" s="229"/>
      <c r="I549" s="229"/>
      <c r="J549" s="229"/>
      <c r="K549" s="229"/>
      <c r="L549" s="229"/>
      <c r="M549" s="229"/>
      <c r="N549" s="229"/>
    </row>
    <row r="550" spans="3:14" x14ac:dyDescent="0.2">
      <c r="C550" s="229"/>
      <c r="D550" s="229"/>
      <c r="E550" s="229"/>
      <c r="F550" s="229"/>
      <c r="G550" s="229"/>
      <c r="H550" s="229"/>
      <c r="I550" s="229"/>
      <c r="J550" s="229"/>
      <c r="K550" s="229"/>
      <c r="L550" s="229"/>
      <c r="M550" s="229"/>
      <c r="N550" s="229"/>
    </row>
    <row r="551" spans="3:14" x14ac:dyDescent="0.2">
      <c r="C551" s="229"/>
      <c r="D551" s="229"/>
      <c r="E551" s="229"/>
      <c r="F551" s="229"/>
      <c r="G551" s="229"/>
      <c r="H551" s="229"/>
      <c r="I551" s="229"/>
      <c r="J551" s="229"/>
      <c r="K551" s="229"/>
      <c r="L551" s="229"/>
      <c r="M551" s="229"/>
      <c r="N551" s="229"/>
    </row>
    <row r="552" spans="3:14" x14ac:dyDescent="0.2">
      <c r="C552" s="229"/>
      <c r="D552" s="229"/>
      <c r="E552" s="229"/>
      <c r="F552" s="229"/>
      <c r="G552" s="229"/>
      <c r="H552" s="229"/>
      <c r="I552" s="229"/>
      <c r="J552" s="229"/>
      <c r="K552" s="229"/>
      <c r="L552" s="229"/>
      <c r="M552" s="229"/>
      <c r="N552" s="229"/>
    </row>
    <row r="553" spans="3:14" x14ac:dyDescent="0.2">
      <c r="C553" s="229"/>
      <c r="D553" s="229"/>
      <c r="E553" s="229"/>
      <c r="F553" s="229"/>
      <c r="G553" s="229"/>
      <c r="H553" s="229"/>
      <c r="I553" s="229"/>
      <c r="J553" s="229"/>
      <c r="K553" s="229"/>
      <c r="L553" s="229"/>
      <c r="M553" s="229"/>
      <c r="N553" s="229"/>
    </row>
    <row r="554" spans="3:14" x14ac:dyDescent="0.2">
      <c r="C554" s="229"/>
      <c r="D554" s="229"/>
      <c r="E554" s="229"/>
      <c r="F554" s="229"/>
      <c r="G554" s="229"/>
      <c r="H554" s="229"/>
      <c r="I554" s="229"/>
      <c r="J554" s="229"/>
      <c r="K554" s="229"/>
      <c r="L554" s="229"/>
      <c r="M554" s="229"/>
      <c r="N554" s="229"/>
    </row>
    <row r="555" spans="3:14" x14ac:dyDescent="0.2">
      <c r="C555" s="229"/>
      <c r="D555" s="229"/>
      <c r="E555" s="229"/>
      <c r="F555" s="229"/>
      <c r="G555" s="229"/>
      <c r="H555" s="229"/>
      <c r="I555" s="229"/>
      <c r="J555" s="229"/>
      <c r="K555" s="229"/>
      <c r="L555" s="229"/>
      <c r="M555" s="229"/>
      <c r="N555" s="229"/>
    </row>
    <row r="556" spans="3:14" x14ac:dyDescent="0.2">
      <c r="C556" s="229"/>
      <c r="D556" s="229"/>
      <c r="E556" s="229"/>
      <c r="F556" s="229"/>
      <c r="G556" s="229"/>
      <c r="H556" s="229"/>
      <c r="I556" s="229"/>
      <c r="J556" s="229"/>
      <c r="K556" s="229"/>
      <c r="L556" s="229"/>
      <c r="M556" s="229"/>
      <c r="N556" s="229"/>
    </row>
    <row r="557" spans="3:14" x14ac:dyDescent="0.2">
      <c r="C557" s="229"/>
      <c r="D557" s="229"/>
      <c r="E557" s="229"/>
      <c r="F557" s="229"/>
      <c r="G557" s="229"/>
      <c r="H557" s="229"/>
      <c r="I557" s="229"/>
      <c r="J557" s="229"/>
      <c r="K557" s="229"/>
      <c r="L557" s="229"/>
      <c r="M557" s="229"/>
      <c r="N557" s="229"/>
    </row>
    <row r="558" spans="3:14" x14ac:dyDescent="0.2">
      <c r="C558" s="229"/>
      <c r="D558" s="229"/>
      <c r="E558" s="229"/>
      <c r="F558" s="229"/>
      <c r="G558" s="229"/>
      <c r="H558" s="229"/>
      <c r="I558" s="229"/>
      <c r="J558" s="229"/>
      <c r="K558" s="229"/>
      <c r="L558" s="229"/>
      <c r="M558" s="229"/>
      <c r="N558" s="229"/>
    </row>
    <row r="559" spans="3:14" x14ac:dyDescent="0.2">
      <c r="C559" s="229"/>
      <c r="D559" s="229"/>
      <c r="E559" s="229"/>
      <c r="F559" s="229"/>
      <c r="G559" s="229"/>
      <c r="H559" s="229"/>
      <c r="I559" s="229"/>
      <c r="J559" s="229"/>
      <c r="K559" s="229"/>
      <c r="L559" s="229"/>
      <c r="M559" s="229"/>
      <c r="N559" s="229"/>
    </row>
    <row r="560" spans="3:14" x14ac:dyDescent="0.2">
      <c r="C560" s="229"/>
      <c r="D560" s="229"/>
      <c r="E560" s="229"/>
      <c r="F560" s="229"/>
      <c r="G560" s="229"/>
      <c r="H560" s="229"/>
      <c r="I560" s="229"/>
      <c r="J560" s="229"/>
      <c r="K560" s="229"/>
      <c r="L560" s="229"/>
      <c r="M560" s="229"/>
      <c r="N560" s="229"/>
    </row>
    <row r="561" spans="3:14" x14ac:dyDescent="0.2">
      <c r="C561" s="229"/>
      <c r="D561" s="229"/>
      <c r="E561" s="229"/>
      <c r="F561" s="229"/>
      <c r="G561" s="229"/>
      <c r="H561" s="229"/>
      <c r="I561" s="229"/>
      <c r="J561" s="229"/>
      <c r="K561" s="229"/>
      <c r="L561" s="229"/>
      <c r="M561" s="229"/>
      <c r="N561" s="229"/>
    </row>
    <row r="562" spans="3:14" x14ac:dyDescent="0.2">
      <c r="C562" s="229"/>
      <c r="D562" s="229"/>
      <c r="E562" s="229"/>
      <c r="F562" s="229"/>
      <c r="G562" s="229"/>
      <c r="H562" s="229"/>
      <c r="I562" s="229"/>
      <c r="J562" s="229"/>
      <c r="K562" s="229"/>
      <c r="L562" s="229"/>
      <c r="M562" s="229"/>
      <c r="N562" s="229"/>
    </row>
    <row r="563" spans="3:14" x14ac:dyDescent="0.2">
      <c r="C563" s="229"/>
      <c r="D563" s="229"/>
      <c r="E563" s="229"/>
      <c r="F563" s="229"/>
      <c r="G563" s="229"/>
      <c r="H563" s="229"/>
      <c r="I563" s="229"/>
      <c r="J563" s="229"/>
      <c r="K563" s="229"/>
      <c r="L563" s="229"/>
      <c r="M563" s="229"/>
      <c r="N563" s="229"/>
    </row>
    <row r="564" spans="3:14" x14ac:dyDescent="0.2">
      <c r="C564" s="229"/>
      <c r="D564" s="229"/>
      <c r="E564" s="229"/>
      <c r="F564" s="229"/>
      <c r="G564" s="229"/>
      <c r="H564" s="229"/>
      <c r="I564" s="229"/>
      <c r="J564" s="229"/>
      <c r="K564" s="229"/>
      <c r="L564" s="229"/>
      <c r="M564" s="229"/>
      <c r="N564" s="229"/>
    </row>
    <row r="565" spans="3:14" x14ac:dyDescent="0.2">
      <c r="C565" s="229"/>
      <c r="D565" s="229"/>
      <c r="E565" s="229"/>
      <c r="F565" s="229"/>
      <c r="G565" s="229"/>
      <c r="H565" s="229"/>
      <c r="I565" s="229"/>
      <c r="J565" s="229"/>
      <c r="K565" s="229"/>
      <c r="L565" s="229"/>
      <c r="M565" s="229"/>
      <c r="N565" s="229"/>
    </row>
    <row r="566" spans="3:14" x14ac:dyDescent="0.2">
      <c r="C566" s="229"/>
      <c r="D566" s="229"/>
      <c r="E566" s="229"/>
      <c r="F566" s="229"/>
      <c r="G566" s="229"/>
      <c r="H566" s="229"/>
      <c r="I566" s="229"/>
      <c r="J566" s="229"/>
      <c r="K566" s="229"/>
      <c r="L566" s="229"/>
      <c r="M566" s="229"/>
      <c r="N566" s="229"/>
    </row>
    <row r="567" spans="3:14" x14ac:dyDescent="0.2">
      <c r="C567" s="229"/>
      <c r="D567" s="229"/>
      <c r="E567" s="229"/>
      <c r="F567" s="229"/>
      <c r="G567" s="229"/>
      <c r="H567" s="229"/>
      <c r="I567" s="229"/>
      <c r="J567" s="229"/>
      <c r="K567" s="229"/>
      <c r="L567" s="229"/>
      <c r="M567" s="229"/>
      <c r="N567" s="229"/>
    </row>
    <row r="568" spans="3:14" x14ac:dyDescent="0.2">
      <c r="C568" s="229"/>
      <c r="D568" s="229"/>
      <c r="E568" s="229"/>
      <c r="F568" s="229"/>
      <c r="G568" s="229"/>
      <c r="H568" s="229"/>
      <c r="I568" s="229"/>
      <c r="J568" s="229"/>
      <c r="K568" s="229"/>
      <c r="L568" s="229"/>
      <c r="M568" s="229"/>
      <c r="N568" s="229"/>
    </row>
    <row r="569" spans="3:14" x14ac:dyDescent="0.2">
      <c r="C569" s="229"/>
      <c r="D569" s="229"/>
      <c r="E569" s="229"/>
      <c r="F569" s="229"/>
      <c r="G569" s="229"/>
      <c r="H569" s="229"/>
      <c r="I569" s="229"/>
      <c r="J569" s="229"/>
      <c r="K569" s="229"/>
      <c r="L569" s="229"/>
      <c r="M569" s="229"/>
      <c r="N569" s="229"/>
    </row>
    <row r="570" spans="3:14" x14ac:dyDescent="0.2">
      <c r="C570" s="229"/>
      <c r="D570" s="229"/>
      <c r="E570" s="229"/>
      <c r="F570" s="229"/>
      <c r="G570" s="229"/>
      <c r="H570" s="229"/>
      <c r="I570" s="229"/>
      <c r="J570" s="229"/>
      <c r="K570" s="229"/>
      <c r="L570" s="229"/>
      <c r="M570" s="229"/>
      <c r="N570" s="229"/>
    </row>
    <row r="571" spans="3:14" x14ac:dyDescent="0.2">
      <c r="C571" s="229"/>
      <c r="D571" s="229"/>
      <c r="E571" s="229"/>
      <c r="F571" s="229"/>
      <c r="G571" s="229"/>
      <c r="H571" s="229"/>
      <c r="I571" s="229"/>
      <c r="J571" s="229"/>
      <c r="K571" s="229"/>
      <c r="L571" s="229"/>
      <c r="M571" s="229"/>
      <c r="N571" s="229"/>
    </row>
    <row r="572" spans="3:14" x14ac:dyDescent="0.2">
      <c r="C572" s="229"/>
      <c r="D572" s="229"/>
      <c r="E572" s="229"/>
      <c r="F572" s="229"/>
      <c r="G572" s="229"/>
      <c r="H572" s="229"/>
      <c r="I572" s="229"/>
      <c r="J572" s="229"/>
      <c r="K572" s="229"/>
      <c r="L572" s="229"/>
      <c r="M572" s="229"/>
      <c r="N572" s="229"/>
    </row>
    <row r="573" spans="3:14" x14ac:dyDescent="0.2">
      <c r="C573" s="229"/>
      <c r="D573" s="229"/>
      <c r="E573" s="229"/>
      <c r="F573" s="229"/>
      <c r="G573" s="229"/>
      <c r="H573" s="229"/>
      <c r="I573" s="229"/>
      <c r="J573" s="229"/>
      <c r="K573" s="229"/>
      <c r="L573" s="229"/>
      <c r="M573" s="229"/>
      <c r="N573" s="229"/>
    </row>
    <row r="574" spans="3:14" x14ac:dyDescent="0.2">
      <c r="C574" s="229"/>
      <c r="D574" s="229"/>
      <c r="E574" s="229"/>
      <c r="F574" s="229"/>
      <c r="G574" s="229"/>
      <c r="H574" s="229"/>
      <c r="I574" s="229"/>
      <c r="J574" s="229"/>
      <c r="K574" s="229"/>
      <c r="L574" s="229"/>
      <c r="M574" s="229"/>
      <c r="N574" s="229"/>
    </row>
    <row r="575" spans="3:14" x14ac:dyDescent="0.2">
      <c r="C575" s="229"/>
      <c r="D575" s="229"/>
      <c r="E575" s="229"/>
      <c r="F575" s="229"/>
      <c r="G575" s="229"/>
      <c r="H575" s="229"/>
      <c r="I575" s="229"/>
      <c r="J575" s="229"/>
      <c r="K575" s="229"/>
      <c r="L575" s="229"/>
      <c r="M575" s="229"/>
      <c r="N575" s="229"/>
    </row>
    <row r="576" spans="3:14" x14ac:dyDescent="0.2">
      <c r="C576" s="229"/>
      <c r="D576" s="229"/>
      <c r="E576" s="229"/>
      <c r="F576" s="229"/>
      <c r="G576" s="229"/>
      <c r="H576" s="229"/>
      <c r="I576" s="229"/>
      <c r="J576" s="229"/>
      <c r="K576" s="229"/>
      <c r="L576" s="229"/>
      <c r="M576" s="229"/>
      <c r="N576" s="229"/>
    </row>
    <row r="577" spans="3:14" x14ac:dyDescent="0.2">
      <c r="C577" s="229"/>
      <c r="D577" s="229"/>
      <c r="E577" s="229"/>
      <c r="F577" s="229"/>
      <c r="G577" s="229"/>
      <c r="H577" s="229"/>
      <c r="I577" s="229"/>
      <c r="J577" s="229"/>
      <c r="K577" s="229"/>
      <c r="L577" s="229"/>
      <c r="M577" s="229"/>
      <c r="N577" s="229"/>
    </row>
    <row r="578" spans="3:14" x14ac:dyDescent="0.2">
      <c r="C578" s="229"/>
      <c r="D578" s="229"/>
      <c r="E578" s="229"/>
      <c r="F578" s="229"/>
      <c r="G578" s="229"/>
      <c r="H578" s="229"/>
      <c r="I578" s="229"/>
      <c r="J578" s="229"/>
      <c r="K578" s="229"/>
      <c r="L578" s="229"/>
      <c r="M578" s="229"/>
      <c r="N578" s="229"/>
    </row>
    <row r="579" spans="3:14" x14ac:dyDescent="0.2">
      <c r="C579" s="229"/>
      <c r="D579" s="229"/>
      <c r="E579" s="229"/>
      <c r="F579" s="229"/>
      <c r="G579" s="229"/>
      <c r="H579" s="229"/>
      <c r="I579" s="229"/>
      <c r="J579" s="229"/>
      <c r="K579" s="229"/>
      <c r="L579" s="229"/>
      <c r="M579" s="229"/>
      <c r="N579" s="229"/>
    </row>
    <row r="580" spans="3:14" x14ac:dyDescent="0.2">
      <c r="C580" s="229"/>
      <c r="D580" s="229"/>
      <c r="E580" s="229"/>
      <c r="F580" s="229"/>
      <c r="G580" s="229"/>
      <c r="H580" s="229"/>
      <c r="I580" s="229"/>
      <c r="J580" s="229"/>
      <c r="K580" s="229"/>
      <c r="L580" s="229"/>
      <c r="M580" s="229"/>
      <c r="N580" s="229"/>
    </row>
    <row r="581" spans="3:14" x14ac:dyDescent="0.2">
      <c r="C581" s="229"/>
      <c r="D581" s="229"/>
      <c r="E581" s="229"/>
      <c r="F581" s="229"/>
      <c r="G581" s="229"/>
      <c r="H581" s="229"/>
      <c r="I581" s="229"/>
      <c r="J581" s="229"/>
      <c r="K581" s="229"/>
      <c r="L581" s="229"/>
      <c r="M581" s="229"/>
      <c r="N581" s="229"/>
    </row>
    <row r="582" spans="3:14" x14ac:dyDescent="0.2">
      <c r="C582" s="229"/>
      <c r="D582" s="229"/>
      <c r="E582" s="229"/>
      <c r="F582" s="229"/>
      <c r="G582" s="229"/>
      <c r="H582" s="229"/>
      <c r="I582" s="229"/>
      <c r="J582" s="229"/>
      <c r="K582" s="229"/>
      <c r="L582" s="229"/>
      <c r="M582" s="229"/>
      <c r="N582" s="229"/>
    </row>
    <row r="583" spans="3:14" x14ac:dyDescent="0.2">
      <c r="C583" s="229"/>
      <c r="D583" s="229"/>
      <c r="E583" s="229"/>
      <c r="F583" s="229"/>
      <c r="G583" s="229"/>
      <c r="H583" s="229"/>
      <c r="I583" s="229"/>
      <c r="J583" s="229"/>
      <c r="K583" s="229"/>
      <c r="L583" s="229"/>
      <c r="M583" s="229"/>
      <c r="N583" s="229"/>
    </row>
    <row r="584" spans="3:14" x14ac:dyDescent="0.2">
      <c r="C584" s="229"/>
      <c r="D584" s="229"/>
      <c r="E584" s="229"/>
      <c r="F584" s="229"/>
      <c r="G584" s="229"/>
      <c r="H584" s="229"/>
      <c r="I584" s="229"/>
      <c r="J584" s="229"/>
      <c r="K584" s="229"/>
      <c r="L584" s="229"/>
      <c r="M584" s="229"/>
      <c r="N584" s="229"/>
    </row>
    <row r="585" spans="3:14" x14ac:dyDescent="0.2">
      <c r="C585" s="229"/>
      <c r="D585" s="229"/>
      <c r="E585" s="229"/>
      <c r="F585" s="229"/>
      <c r="G585" s="229"/>
      <c r="H585" s="229"/>
      <c r="I585" s="229"/>
      <c r="J585" s="229"/>
      <c r="K585" s="229"/>
      <c r="L585" s="229"/>
      <c r="M585" s="229"/>
      <c r="N585" s="229"/>
    </row>
    <row r="586" spans="3:14" x14ac:dyDescent="0.2">
      <c r="C586" s="229"/>
      <c r="D586" s="229"/>
      <c r="E586" s="229"/>
      <c r="F586" s="229"/>
      <c r="G586" s="229"/>
      <c r="H586" s="229"/>
      <c r="I586" s="229"/>
      <c r="J586" s="229"/>
      <c r="K586" s="229"/>
      <c r="L586" s="229"/>
      <c r="M586" s="229"/>
      <c r="N586" s="229"/>
    </row>
    <row r="587" spans="3:14" x14ac:dyDescent="0.2">
      <c r="C587" s="229"/>
      <c r="D587" s="229"/>
      <c r="E587" s="229"/>
      <c r="F587" s="229"/>
      <c r="G587" s="229"/>
      <c r="H587" s="229"/>
      <c r="I587" s="229"/>
      <c r="J587" s="229"/>
      <c r="K587" s="229"/>
      <c r="L587" s="229"/>
      <c r="M587" s="229"/>
      <c r="N587" s="229"/>
    </row>
    <row r="588" spans="3:14" x14ac:dyDescent="0.2">
      <c r="C588" s="229"/>
      <c r="D588" s="229"/>
      <c r="E588" s="229"/>
      <c r="F588" s="229"/>
      <c r="G588" s="229"/>
      <c r="H588" s="229"/>
      <c r="I588" s="229"/>
      <c r="J588" s="229"/>
      <c r="K588" s="229"/>
      <c r="L588" s="229"/>
      <c r="M588" s="229"/>
      <c r="N588" s="229"/>
    </row>
    <row r="589" spans="3:14" x14ac:dyDescent="0.2">
      <c r="C589" s="229"/>
      <c r="D589" s="229"/>
      <c r="E589" s="229"/>
      <c r="F589" s="229"/>
      <c r="G589" s="229"/>
      <c r="H589" s="229"/>
      <c r="I589" s="229"/>
      <c r="J589" s="229"/>
      <c r="K589" s="229"/>
      <c r="L589" s="229"/>
      <c r="M589" s="229"/>
      <c r="N589" s="229"/>
    </row>
    <row r="590" spans="3:14" x14ac:dyDescent="0.2">
      <c r="C590" s="229"/>
      <c r="D590" s="229"/>
      <c r="E590" s="229"/>
      <c r="F590" s="229"/>
      <c r="G590" s="229"/>
      <c r="H590" s="229"/>
      <c r="I590" s="229"/>
      <c r="J590" s="229"/>
      <c r="K590" s="229"/>
      <c r="L590" s="229"/>
      <c r="M590" s="229"/>
      <c r="N590" s="229"/>
    </row>
    <row r="591" spans="3:14" x14ac:dyDescent="0.2">
      <c r="C591" s="229"/>
      <c r="D591" s="229"/>
      <c r="E591" s="229"/>
      <c r="F591" s="229"/>
      <c r="G591" s="229"/>
      <c r="H591" s="229"/>
      <c r="I591" s="229"/>
      <c r="J591" s="229"/>
      <c r="K591" s="229"/>
      <c r="L591" s="229"/>
      <c r="M591" s="229"/>
      <c r="N591" s="229"/>
    </row>
    <row r="592" spans="3:14" x14ac:dyDescent="0.2">
      <c r="C592" s="229"/>
      <c r="D592" s="229"/>
      <c r="E592" s="229"/>
      <c r="F592" s="229"/>
      <c r="G592" s="229"/>
      <c r="H592" s="229"/>
      <c r="I592" s="229"/>
      <c r="J592" s="229"/>
      <c r="K592" s="229"/>
      <c r="L592" s="229"/>
      <c r="M592" s="229"/>
      <c r="N592" s="229"/>
    </row>
    <row r="593" spans="3:14" x14ac:dyDescent="0.2">
      <c r="C593" s="229"/>
      <c r="D593" s="229"/>
      <c r="E593" s="229"/>
      <c r="F593" s="229"/>
      <c r="G593" s="229"/>
      <c r="H593" s="229"/>
      <c r="I593" s="229"/>
      <c r="J593" s="229"/>
      <c r="K593" s="229"/>
      <c r="L593" s="229"/>
      <c r="M593" s="229"/>
      <c r="N593" s="229"/>
    </row>
    <row r="594" spans="3:14" x14ac:dyDescent="0.2">
      <c r="C594" s="229"/>
      <c r="D594" s="229"/>
      <c r="E594" s="229"/>
      <c r="F594" s="229"/>
      <c r="G594" s="229"/>
      <c r="H594" s="229"/>
      <c r="I594" s="229"/>
      <c r="J594" s="229"/>
      <c r="K594" s="229"/>
      <c r="L594" s="229"/>
      <c r="M594" s="229"/>
      <c r="N594" s="229"/>
    </row>
    <row r="595" spans="3:14" x14ac:dyDescent="0.2">
      <c r="C595" s="229"/>
      <c r="D595" s="229"/>
      <c r="E595" s="229"/>
      <c r="F595" s="229"/>
      <c r="G595" s="229"/>
      <c r="H595" s="229"/>
      <c r="I595" s="229"/>
      <c r="J595" s="229"/>
      <c r="K595" s="229"/>
      <c r="L595" s="229"/>
      <c r="M595" s="229"/>
      <c r="N595" s="229"/>
    </row>
    <row r="596" spans="3:14" x14ac:dyDescent="0.2">
      <c r="C596" s="229"/>
      <c r="D596" s="229"/>
      <c r="E596" s="229"/>
      <c r="F596" s="229"/>
      <c r="G596" s="229"/>
      <c r="H596" s="229"/>
      <c r="I596" s="229"/>
      <c r="J596" s="229"/>
      <c r="K596" s="229"/>
      <c r="L596" s="229"/>
      <c r="M596" s="229"/>
      <c r="N596" s="229"/>
    </row>
    <row r="597" spans="3:14" x14ac:dyDescent="0.2">
      <c r="C597" s="229"/>
      <c r="D597" s="229"/>
      <c r="E597" s="229"/>
      <c r="F597" s="229"/>
      <c r="G597" s="229"/>
      <c r="H597" s="229"/>
      <c r="I597" s="229"/>
      <c r="J597" s="229"/>
      <c r="K597" s="229"/>
      <c r="L597" s="229"/>
      <c r="M597" s="229"/>
      <c r="N597" s="229"/>
    </row>
    <row r="598" spans="3:14" x14ac:dyDescent="0.2">
      <c r="C598" s="229"/>
      <c r="D598" s="229"/>
      <c r="E598" s="229"/>
      <c r="F598" s="229"/>
      <c r="G598" s="229"/>
      <c r="H598" s="229"/>
      <c r="I598" s="229"/>
      <c r="J598" s="229"/>
      <c r="K598" s="229"/>
      <c r="L598" s="229"/>
      <c r="M598" s="229"/>
      <c r="N598" s="229"/>
    </row>
    <row r="599" spans="3:14" x14ac:dyDescent="0.2">
      <c r="C599" s="229"/>
      <c r="D599" s="229"/>
      <c r="E599" s="229"/>
      <c r="F599" s="229"/>
      <c r="G599" s="229"/>
      <c r="H599" s="229"/>
      <c r="I599" s="229"/>
      <c r="J599" s="229"/>
      <c r="K599" s="229"/>
      <c r="L599" s="229"/>
      <c r="M599" s="229"/>
      <c r="N599" s="229"/>
    </row>
    <row r="600" spans="3:14" x14ac:dyDescent="0.2">
      <c r="C600" s="229"/>
      <c r="D600" s="229"/>
      <c r="E600" s="229"/>
      <c r="F600" s="229"/>
      <c r="G600" s="229"/>
      <c r="H600" s="229"/>
      <c r="I600" s="229"/>
      <c r="J600" s="229"/>
      <c r="K600" s="229"/>
      <c r="L600" s="229"/>
      <c r="M600" s="229"/>
      <c r="N600" s="229"/>
    </row>
    <row r="601" spans="3:14" x14ac:dyDescent="0.2">
      <c r="C601" s="229"/>
      <c r="D601" s="229"/>
      <c r="E601" s="229"/>
      <c r="F601" s="229"/>
      <c r="G601" s="229"/>
      <c r="H601" s="229"/>
      <c r="I601" s="229"/>
      <c r="J601" s="229"/>
      <c r="K601" s="229"/>
      <c r="L601" s="229"/>
      <c r="M601" s="229"/>
      <c r="N601" s="229"/>
    </row>
    <row r="602" spans="3:14" x14ac:dyDescent="0.2">
      <c r="C602" s="229"/>
      <c r="D602" s="229"/>
      <c r="E602" s="229"/>
      <c r="F602" s="229"/>
      <c r="G602" s="229"/>
      <c r="H602" s="229"/>
      <c r="I602" s="229"/>
      <c r="J602" s="229"/>
      <c r="K602" s="229"/>
      <c r="L602" s="229"/>
      <c r="M602" s="229"/>
      <c r="N602" s="229"/>
    </row>
    <row r="603" spans="3:14" x14ac:dyDescent="0.2">
      <c r="C603" s="229"/>
      <c r="D603" s="229"/>
      <c r="E603" s="229"/>
      <c r="F603" s="229"/>
      <c r="G603" s="229"/>
      <c r="H603" s="229"/>
      <c r="I603" s="229"/>
      <c r="J603" s="229"/>
      <c r="K603" s="229"/>
      <c r="L603" s="229"/>
      <c r="M603" s="229"/>
      <c r="N603" s="229"/>
    </row>
    <row r="604" spans="3:14" x14ac:dyDescent="0.2">
      <c r="C604" s="229"/>
      <c r="D604" s="229"/>
      <c r="E604" s="229"/>
      <c r="F604" s="229"/>
      <c r="G604" s="229"/>
      <c r="H604" s="229"/>
      <c r="I604" s="229"/>
      <c r="J604" s="229"/>
      <c r="K604" s="229"/>
      <c r="L604" s="229"/>
      <c r="M604" s="229"/>
      <c r="N604" s="229"/>
    </row>
    <row r="605" spans="3:14" x14ac:dyDescent="0.2">
      <c r="C605" s="229"/>
      <c r="D605" s="229"/>
      <c r="E605" s="229"/>
      <c r="F605" s="229"/>
      <c r="G605" s="229"/>
      <c r="H605" s="229"/>
      <c r="I605" s="229"/>
      <c r="J605" s="229"/>
      <c r="K605" s="229"/>
      <c r="L605" s="229"/>
      <c r="M605" s="229"/>
      <c r="N605" s="229"/>
    </row>
    <row r="606" spans="3:14" x14ac:dyDescent="0.2">
      <c r="C606" s="229"/>
      <c r="D606" s="229"/>
      <c r="E606" s="229"/>
      <c r="F606" s="229"/>
      <c r="G606" s="229"/>
      <c r="H606" s="229"/>
      <c r="I606" s="229"/>
      <c r="J606" s="229"/>
      <c r="K606" s="229"/>
      <c r="L606" s="229"/>
      <c r="M606" s="229"/>
      <c r="N606" s="229"/>
    </row>
    <row r="607" spans="3:14" x14ac:dyDescent="0.2">
      <c r="C607" s="229"/>
      <c r="D607" s="229"/>
      <c r="E607" s="229"/>
      <c r="F607" s="229"/>
      <c r="G607" s="229"/>
      <c r="H607" s="229"/>
      <c r="I607" s="229"/>
      <c r="J607" s="229"/>
      <c r="K607" s="229"/>
      <c r="L607" s="229"/>
      <c r="M607" s="229"/>
      <c r="N607" s="229"/>
    </row>
    <row r="608" spans="3:14" x14ac:dyDescent="0.2">
      <c r="C608" s="229"/>
      <c r="D608" s="229"/>
      <c r="E608" s="229"/>
      <c r="F608" s="229"/>
      <c r="G608" s="229"/>
      <c r="H608" s="229"/>
      <c r="I608" s="229"/>
      <c r="J608" s="229"/>
      <c r="K608" s="229"/>
      <c r="L608" s="229"/>
      <c r="M608" s="229"/>
      <c r="N608" s="229"/>
    </row>
    <row r="609" spans="3:14" x14ac:dyDescent="0.2">
      <c r="C609" s="229"/>
      <c r="D609" s="229"/>
      <c r="E609" s="229"/>
      <c r="F609" s="229"/>
      <c r="G609" s="229"/>
      <c r="H609" s="229"/>
      <c r="I609" s="229"/>
      <c r="J609" s="229"/>
      <c r="K609" s="229"/>
      <c r="L609" s="229"/>
      <c r="M609" s="229"/>
      <c r="N609" s="229"/>
    </row>
    <row r="610" spans="3:14" x14ac:dyDescent="0.2">
      <c r="C610" s="229"/>
      <c r="D610" s="229"/>
      <c r="E610" s="229"/>
      <c r="F610" s="229"/>
      <c r="G610" s="229"/>
      <c r="H610" s="229"/>
      <c r="I610" s="229"/>
      <c r="J610" s="229"/>
      <c r="K610" s="229"/>
      <c r="L610" s="229"/>
      <c r="M610" s="229"/>
      <c r="N610" s="229"/>
    </row>
    <row r="611" spans="3:14" x14ac:dyDescent="0.2">
      <c r="C611" s="229"/>
      <c r="D611" s="229"/>
      <c r="E611" s="229"/>
      <c r="F611" s="229"/>
      <c r="G611" s="229"/>
      <c r="H611" s="229"/>
      <c r="I611" s="229"/>
      <c r="J611" s="229"/>
      <c r="K611" s="229"/>
      <c r="L611" s="229"/>
      <c r="M611" s="229"/>
      <c r="N611" s="229"/>
    </row>
    <row r="612" spans="3:14" x14ac:dyDescent="0.2">
      <c r="C612" s="229"/>
      <c r="D612" s="229"/>
      <c r="E612" s="229"/>
      <c r="F612" s="229"/>
      <c r="G612" s="229"/>
      <c r="H612" s="229"/>
      <c r="I612" s="229"/>
      <c r="J612" s="229"/>
      <c r="K612" s="229"/>
      <c r="L612" s="229"/>
      <c r="M612" s="229"/>
      <c r="N612" s="229"/>
    </row>
    <row r="613" spans="3:14" x14ac:dyDescent="0.2">
      <c r="C613" s="229"/>
      <c r="D613" s="229"/>
      <c r="E613" s="229"/>
      <c r="F613" s="229"/>
      <c r="G613" s="229"/>
      <c r="H613" s="229"/>
      <c r="I613" s="229"/>
      <c r="J613" s="229"/>
      <c r="K613" s="229"/>
      <c r="L613" s="229"/>
      <c r="M613" s="229"/>
      <c r="N613" s="229"/>
    </row>
    <row r="614" spans="3:14" x14ac:dyDescent="0.2">
      <c r="C614" s="229"/>
      <c r="D614" s="229"/>
      <c r="E614" s="229"/>
      <c r="F614" s="229"/>
      <c r="G614" s="229"/>
      <c r="H614" s="229"/>
      <c r="I614" s="229"/>
      <c r="J614" s="229"/>
      <c r="K614" s="229"/>
      <c r="L614" s="229"/>
      <c r="M614" s="229"/>
      <c r="N614" s="229"/>
    </row>
    <row r="615" spans="3:14" x14ac:dyDescent="0.2">
      <c r="C615" s="229"/>
      <c r="D615" s="229"/>
      <c r="E615" s="229"/>
      <c r="F615" s="229"/>
      <c r="G615" s="229"/>
      <c r="H615" s="229"/>
      <c r="I615" s="229"/>
      <c r="J615" s="229"/>
      <c r="K615" s="229"/>
      <c r="L615" s="229"/>
      <c r="M615" s="229"/>
      <c r="N615" s="229"/>
    </row>
    <row r="616" spans="3:14" x14ac:dyDescent="0.2">
      <c r="C616" s="229"/>
      <c r="D616" s="229"/>
      <c r="E616" s="229"/>
      <c r="F616" s="229"/>
      <c r="G616" s="229"/>
      <c r="H616" s="229"/>
      <c r="I616" s="229"/>
      <c r="J616" s="229"/>
      <c r="K616" s="229"/>
      <c r="L616" s="229"/>
      <c r="M616" s="229"/>
      <c r="N616" s="229"/>
    </row>
    <row r="617" spans="3:14" x14ac:dyDescent="0.2">
      <c r="C617" s="229"/>
      <c r="D617" s="229"/>
      <c r="E617" s="229"/>
      <c r="F617" s="229"/>
      <c r="G617" s="229"/>
      <c r="H617" s="229"/>
      <c r="I617" s="229"/>
      <c r="J617" s="229"/>
      <c r="K617" s="229"/>
      <c r="L617" s="229"/>
      <c r="M617" s="229"/>
      <c r="N617" s="229"/>
    </row>
    <row r="618" spans="3:14" x14ac:dyDescent="0.2">
      <c r="C618" s="229"/>
      <c r="D618" s="229"/>
      <c r="E618" s="229"/>
      <c r="F618" s="229"/>
      <c r="G618" s="229"/>
      <c r="H618" s="229"/>
      <c r="I618" s="229"/>
      <c r="J618" s="229"/>
      <c r="K618" s="229"/>
      <c r="L618" s="229"/>
      <c r="M618" s="229"/>
      <c r="N618" s="229"/>
    </row>
    <row r="619" spans="3:14" x14ac:dyDescent="0.2">
      <c r="C619" s="229"/>
      <c r="D619" s="229"/>
      <c r="E619" s="229"/>
      <c r="F619" s="229"/>
      <c r="G619" s="229"/>
      <c r="H619" s="229"/>
      <c r="I619" s="229"/>
      <c r="J619" s="229"/>
      <c r="K619" s="229"/>
      <c r="L619" s="229"/>
      <c r="M619" s="229"/>
      <c r="N619" s="229"/>
    </row>
    <row r="620" spans="3:14" x14ac:dyDescent="0.2">
      <c r="C620" s="229"/>
      <c r="D620" s="229"/>
      <c r="E620" s="229"/>
      <c r="F620" s="229"/>
      <c r="G620" s="229"/>
      <c r="H620" s="229"/>
      <c r="I620" s="229"/>
      <c r="J620" s="229"/>
      <c r="K620" s="229"/>
      <c r="L620" s="229"/>
      <c r="M620" s="229"/>
      <c r="N620" s="229"/>
    </row>
    <row r="621" spans="3:14" x14ac:dyDescent="0.2">
      <c r="C621" s="229"/>
      <c r="D621" s="229"/>
      <c r="E621" s="229"/>
      <c r="F621" s="229"/>
      <c r="G621" s="229"/>
      <c r="H621" s="229"/>
      <c r="I621" s="229"/>
      <c r="J621" s="229"/>
      <c r="K621" s="229"/>
      <c r="L621" s="229"/>
      <c r="M621" s="229"/>
      <c r="N621" s="229"/>
    </row>
    <row r="622" spans="3:14" x14ac:dyDescent="0.2">
      <c r="C622" s="229"/>
      <c r="D622" s="229"/>
      <c r="E622" s="229"/>
      <c r="F622" s="229"/>
      <c r="G622" s="229"/>
      <c r="H622" s="229"/>
      <c r="I622" s="229"/>
      <c r="J622" s="229"/>
      <c r="K622" s="229"/>
      <c r="L622" s="229"/>
      <c r="M622" s="229"/>
      <c r="N622" s="229"/>
    </row>
    <row r="623" spans="3:14" x14ac:dyDescent="0.2">
      <c r="C623" s="229"/>
      <c r="D623" s="229"/>
      <c r="E623" s="229"/>
      <c r="F623" s="229"/>
      <c r="G623" s="229"/>
      <c r="H623" s="229"/>
      <c r="I623" s="229"/>
      <c r="J623" s="229"/>
      <c r="K623" s="229"/>
      <c r="L623" s="229"/>
      <c r="M623" s="229"/>
      <c r="N623" s="229"/>
    </row>
    <row r="624" spans="3:14" x14ac:dyDescent="0.2">
      <c r="C624" s="229"/>
      <c r="D624" s="229"/>
      <c r="E624" s="229"/>
      <c r="F624" s="229"/>
      <c r="G624" s="229"/>
      <c r="H624" s="229"/>
      <c r="I624" s="229"/>
      <c r="J624" s="229"/>
      <c r="K624" s="229"/>
      <c r="L624" s="229"/>
      <c r="M624" s="229"/>
      <c r="N624" s="229"/>
    </row>
    <row r="625" spans="3:14" x14ac:dyDescent="0.2">
      <c r="C625" s="229"/>
      <c r="D625" s="229"/>
      <c r="E625" s="229"/>
      <c r="F625" s="229"/>
      <c r="G625" s="229"/>
      <c r="H625" s="229"/>
      <c r="I625" s="229"/>
      <c r="J625" s="229"/>
      <c r="K625" s="229"/>
      <c r="L625" s="229"/>
      <c r="M625" s="229"/>
      <c r="N625" s="229"/>
    </row>
    <row r="626" spans="3:14" x14ac:dyDescent="0.2">
      <c r="C626" s="229"/>
      <c r="D626" s="229"/>
      <c r="E626" s="229"/>
      <c r="F626" s="229"/>
      <c r="G626" s="229"/>
      <c r="H626" s="229"/>
      <c r="I626" s="229"/>
      <c r="J626" s="229"/>
      <c r="K626" s="229"/>
      <c r="L626" s="229"/>
      <c r="M626" s="229"/>
      <c r="N626" s="229"/>
    </row>
    <row r="627" spans="3:14" x14ac:dyDescent="0.2">
      <c r="C627" s="229"/>
      <c r="D627" s="229"/>
      <c r="E627" s="229"/>
      <c r="F627" s="229"/>
      <c r="G627" s="229"/>
      <c r="H627" s="229"/>
      <c r="I627" s="229"/>
      <c r="J627" s="229"/>
      <c r="K627" s="229"/>
      <c r="L627" s="229"/>
      <c r="M627" s="229"/>
      <c r="N627" s="229"/>
    </row>
    <row r="628" spans="3:14" x14ac:dyDescent="0.2">
      <c r="C628" s="229"/>
      <c r="D628" s="229"/>
      <c r="E628" s="229"/>
      <c r="F628" s="229"/>
      <c r="G628" s="229"/>
      <c r="H628" s="229"/>
      <c r="I628" s="229"/>
      <c r="J628" s="229"/>
      <c r="K628" s="229"/>
      <c r="L628" s="229"/>
      <c r="M628" s="229"/>
      <c r="N628" s="229"/>
    </row>
    <row r="629" spans="3:14" x14ac:dyDescent="0.2">
      <c r="C629" s="229"/>
      <c r="D629" s="229"/>
      <c r="E629" s="229"/>
      <c r="F629" s="229"/>
      <c r="G629" s="229"/>
      <c r="H629" s="229"/>
      <c r="I629" s="229"/>
      <c r="J629" s="229"/>
      <c r="K629" s="229"/>
      <c r="L629" s="229"/>
      <c r="M629" s="229"/>
      <c r="N629" s="229"/>
    </row>
    <row r="630" spans="3:14" x14ac:dyDescent="0.2">
      <c r="C630" s="229"/>
      <c r="D630" s="229"/>
      <c r="E630" s="229"/>
      <c r="F630" s="229"/>
      <c r="G630" s="229"/>
      <c r="H630" s="229"/>
      <c r="I630" s="229"/>
      <c r="J630" s="229"/>
      <c r="K630" s="229"/>
      <c r="L630" s="229"/>
      <c r="M630" s="229"/>
      <c r="N630" s="229"/>
    </row>
    <row r="631" spans="3:14" x14ac:dyDescent="0.2">
      <c r="C631" s="229"/>
      <c r="D631" s="229"/>
      <c r="E631" s="229"/>
      <c r="F631" s="229"/>
      <c r="G631" s="229"/>
      <c r="H631" s="229"/>
      <c r="I631" s="229"/>
      <c r="J631" s="229"/>
      <c r="K631" s="229"/>
      <c r="L631" s="229"/>
      <c r="M631" s="229"/>
      <c r="N631" s="229"/>
    </row>
    <row r="632" spans="3:14" x14ac:dyDescent="0.2">
      <c r="C632" s="229"/>
      <c r="D632" s="229"/>
      <c r="E632" s="229"/>
      <c r="F632" s="229"/>
      <c r="G632" s="229"/>
      <c r="H632" s="229"/>
      <c r="I632" s="229"/>
      <c r="J632" s="229"/>
      <c r="K632" s="229"/>
      <c r="L632" s="229"/>
      <c r="M632" s="229"/>
      <c r="N632" s="229"/>
    </row>
    <row r="633" spans="3:14" x14ac:dyDescent="0.2">
      <c r="C633" s="229"/>
      <c r="D633" s="229"/>
      <c r="E633" s="229"/>
      <c r="F633" s="229"/>
      <c r="G633" s="229"/>
      <c r="H633" s="229"/>
      <c r="I633" s="229"/>
      <c r="J633" s="229"/>
      <c r="K633" s="229"/>
      <c r="L633" s="229"/>
      <c r="M633" s="229"/>
      <c r="N633" s="229"/>
    </row>
    <row r="634" spans="3:14" x14ac:dyDescent="0.2">
      <c r="C634" s="229"/>
      <c r="D634" s="229"/>
      <c r="E634" s="229"/>
      <c r="F634" s="229"/>
      <c r="G634" s="229"/>
      <c r="H634" s="229"/>
      <c r="I634" s="229"/>
      <c r="J634" s="229"/>
      <c r="K634" s="229"/>
      <c r="L634" s="229"/>
      <c r="M634" s="229"/>
      <c r="N634" s="229"/>
    </row>
    <row r="635" spans="3:14" x14ac:dyDescent="0.2">
      <c r="C635" s="229"/>
      <c r="D635" s="229"/>
      <c r="E635" s="229"/>
      <c r="F635" s="229"/>
      <c r="G635" s="229"/>
      <c r="H635" s="229"/>
      <c r="I635" s="229"/>
      <c r="J635" s="229"/>
      <c r="K635" s="229"/>
      <c r="L635" s="229"/>
      <c r="M635" s="229"/>
      <c r="N635" s="229"/>
    </row>
    <row r="636" spans="3:14" x14ac:dyDescent="0.2">
      <c r="C636" s="229"/>
      <c r="D636" s="229"/>
      <c r="E636" s="229"/>
      <c r="F636" s="229"/>
      <c r="G636" s="229"/>
      <c r="H636" s="229"/>
      <c r="I636" s="229"/>
      <c r="J636" s="229"/>
      <c r="K636" s="229"/>
      <c r="L636" s="229"/>
      <c r="M636" s="229"/>
      <c r="N636" s="229"/>
    </row>
    <row r="637" spans="3:14" x14ac:dyDescent="0.2">
      <c r="C637" s="229"/>
      <c r="D637" s="229"/>
      <c r="E637" s="229"/>
      <c r="F637" s="229"/>
      <c r="G637" s="229"/>
      <c r="H637" s="229"/>
      <c r="I637" s="229"/>
      <c r="J637" s="229"/>
      <c r="K637" s="229"/>
      <c r="L637" s="229"/>
      <c r="M637" s="229"/>
      <c r="N637" s="229"/>
    </row>
    <row r="638" spans="3:14" x14ac:dyDescent="0.2">
      <c r="C638" s="229"/>
      <c r="D638" s="229"/>
      <c r="E638" s="229"/>
      <c r="F638" s="229"/>
      <c r="G638" s="229"/>
      <c r="H638" s="229"/>
      <c r="I638" s="229"/>
      <c r="J638" s="229"/>
      <c r="K638" s="229"/>
      <c r="L638" s="229"/>
      <c r="M638" s="229"/>
      <c r="N638" s="229"/>
    </row>
    <row r="639" spans="3:14" x14ac:dyDescent="0.2">
      <c r="C639" s="229"/>
      <c r="D639" s="229"/>
      <c r="E639" s="229"/>
      <c r="F639" s="229"/>
      <c r="G639" s="229"/>
      <c r="H639" s="229"/>
      <c r="I639" s="229"/>
      <c r="J639" s="229"/>
      <c r="K639" s="229"/>
      <c r="L639" s="229"/>
      <c r="M639" s="229"/>
      <c r="N639" s="229"/>
    </row>
    <row r="640" spans="3:14" x14ac:dyDescent="0.2">
      <c r="C640" s="229"/>
      <c r="D640" s="229"/>
      <c r="E640" s="229"/>
      <c r="F640" s="229"/>
      <c r="G640" s="229"/>
      <c r="H640" s="229"/>
      <c r="I640" s="229"/>
      <c r="J640" s="229"/>
      <c r="K640" s="229"/>
      <c r="L640" s="229"/>
      <c r="M640" s="229"/>
      <c r="N640" s="229"/>
    </row>
    <row r="641" spans="3:14" x14ac:dyDescent="0.2">
      <c r="C641" s="229"/>
      <c r="D641" s="229"/>
      <c r="E641" s="229"/>
      <c r="F641" s="229"/>
      <c r="G641" s="229"/>
      <c r="H641" s="229"/>
      <c r="I641" s="229"/>
      <c r="J641" s="229"/>
      <c r="K641" s="229"/>
      <c r="L641" s="229"/>
      <c r="M641" s="229"/>
      <c r="N641" s="229"/>
    </row>
    <row r="642" spans="3:14" x14ac:dyDescent="0.2">
      <c r="C642" s="229"/>
      <c r="D642" s="229"/>
      <c r="E642" s="229"/>
      <c r="F642" s="229"/>
      <c r="G642" s="229"/>
      <c r="H642" s="229"/>
      <c r="I642" s="229"/>
      <c r="J642" s="229"/>
      <c r="K642" s="229"/>
      <c r="L642" s="229"/>
      <c r="M642" s="229"/>
      <c r="N642" s="229"/>
    </row>
    <row r="643" spans="3:14" x14ac:dyDescent="0.2">
      <c r="C643" s="229"/>
      <c r="D643" s="229"/>
      <c r="E643" s="229"/>
      <c r="F643" s="229"/>
      <c r="G643" s="229"/>
      <c r="H643" s="229"/>
      <c r="I643" s="229"/>
      <c r="J643" s="229"/>
      <c r="K643" s="229"/>
      <c r="L643" s="229"/>
      <c r="M643" s="229"/>
      <c r="N643" s="229"/>
    </row>
    <row r="644" spans="3:14" x14ac:dyDescent="0.2">
      <c r="C644" s="229"/>
      <c r="D644" s="229"/>
      <c r="E644" s="229"/>
      <c r="F644" s="229"/>
      <c r="G644" s="229"/>
      <c r="H644" s="229"/>
      <c r="I644" s="229"/>
      <c r="J644" s="229"/>
      <c r="K644" s="229"/>
      <c r="L644" s="229"/>
      <c r="M644" s="229"/>
      <c r="N644" s="229"/>
    </row>
    <row r="645" spans="3:14" x14ac:dyDescent="0.2">
      <c r="C645" s="229"/>
      <c r="D645" s="229"/>
      <c r="E645" s="229"/>
      <c r="F645" s="229"/>
      <c r="G645" s="229"/>
      <c r="H645" s="229"/>
      <c r="I645" s="229"/>
      <c r="J645" s="229"/>
      <c r="K645" s="229"/>
      <c r="L645" s="229"/>
      <c r="M645" s="229"/>
      <c r="N645" s="229"/>
    </row>
    <row r="646" spans="3:14" x14ac:dyDescent="0.2">
      <c r="C646" s="229"/>
      <c r="D646" s="229"/>
      <c r="E646" s="229"/>
      <c r="F646" s="229"/>
      <c r="G646" s="229"/>
      <c r="H646" s="229"/>
      <c r="I646" s="229"/>
      <c r="J646" s="229"/>
      <c r="K646" s="229"/>
      <c r="L646" s="229"/>
      <c r="M646" s="229"/>
      <c r="N646" s="229"/>
    </row>
    <row r="647" spans="3:14" x14ac:dyDescent="0.2">
      <c r="C647" s="229"/>
      <c r="D647" s="229"/>
      <c r="E647" s="229"/>
      <c r="F647" s="229"/>
      <c r="G647" s="229"/>
      <c r="H647" s="229"/>
      <c r="I647" s="229"/>
      <c r="J647" s="229"/>
      <c r="K647" s="229"/>
      <c r="L647" s="229"/>
      <c r="M647" s="229"/>
      <c r="N647" s="229"/>
    </row>
    <row r="648" spans="3:14" x14ac:dyDescent="0.2">
      <c r="C648" s="229"/>
      <c r="D648" s="229"/>
      <c r="E648" s="229"/>
      <c r="F648" s="229"/>
      <c r="G648" s="229"/>
      <c r="H648" s="229"/>
      <c r="I648" s="229"/>
      <c r="J648" s="229"/>
      <c r="K648" s="229"/>
      <c r="L648" s="229"/>
      <c r="M648" s="229"/>
      <c r="N648" s="229"/>
    </row>
    <row r="649" spans="3:14" x14ac:dyDescent="0.2">
      <c r="C649" s="229"/>
      <c r="D649" s="229"/>
      <c r="E649" s="229"/>
      <c r="F649" s="229"/>
      <c r="G649" s="229"/>
      <c r="H649" s="229"/>
      <c r="I649" s="229"/>
      <c r="J649" s="229"/>
      <c r="K649" s="229"/>
      <c r="L649" s="229"/>
      <c r="M649" s="229"/>
      <c r="N649" s="229"/>
    </row>
    <row r="650" spans="3:14" x14ac:dyDescent="0.2">
      <c r="C650" s="229"/>
      <c r="D650" s="229"/>
      <c r="E650" s="229"/>
      <c r="F650" s="229"/>
      <c r="G650" s="229"/>
      <c r="H650" s="229"/>
      <c r="I650" s="229"/>
      <c r="J650" s="229"/>
      <c r="K650" s="229"/>
      <c r="L650" s="229"/>
      <c r="M650" s="229"/>
      <c r="N650" s="229"/>
    </row>
    <row r="651" spans="3:14" x14ac:dyDescent="0.2">
      <c r="C651" s="229"/>
      <c r="D651" s="229"/>
      <c r="E651" s="229"/>
      <c r="F651" s="229"/>
      <c r="G651" s="229"/>
      <c r="H651" s="229"/>
      <c r="I651" s="229"/>
      <c r="J651" s="229"/>
      <c r="K651" s="229"/>
      <c r="L651" s="229"/>
      <c r="M651" s="229"/>
      <c r="N651" s="229"/>
    </row>
    <row r="652" spans="3:14" x14ac:dyDescent="0.2">
      <c r="C652" s="229"/>
      <c r="D652" s="229"/>
      <c r="E652" s="229"/>
      <c r="F652" s="229"/>
      <c r="G652" s="229"/>
      <c r="H652" s="229"/>
      <c r="I652" s="229"/>
      <c r="J652" s="229"/>
      <c r="K652" s="229"/>
      <c r="L652" s="229"/>
      <c r="M652" s="229"/>
      <c r="N652" s="229"/>
    </row>
    <row r="653" spans="3:14" x14ac:dyDescent="0.2">
      <c r="C653" s="229"/>
      <c r="D653" s="229"/>
      <c r="E653" s="229"/>
      <c r="F653" s="229"/>
      <c r="G653" s="229"/>
      <c r="H653" s="229"/>
      <c r="I653" s="229"/>
      <c r="J653" s="229"/>
      <c r="K653" s="229"/>
      <c r="L653" s="229"/>
      <c r="M653" s="229"/>
      <c r="N653" s="229"/>
    </row>
    <row r="654" spans="3:14" x14ac:dyDescent="0.2">
      <c r="C654" s="229"/>
      <c r="D654" s="229"/>
      <c r="E654" s="229"/>
      <c r="F654" s="229"/>
      <c r="G654" s="229"/>
      <c r="H654" s="229"/>
      <c r="I654" s="229"/>
      <c r="J654" s="229"/>
      <c r="K654" s="229"/>
      <c r="L654" s="229"/>
      <c r="M654" s="229"/>
      <c r="N654" s="229"/>
    </row>
    <row r="655" spans="3:14" x14ac:dyDescent="0.2">
      <c r="C655" s="229"/>
      <c r="D655" s="229"/>
      <c r="E655" s="229"/>
      <c r="F655" s="229"/>
      <c r="G655" s="229"/>
      <c r="H655" s="229"/>
      <c r="I655" s="229"/>
      <c r="J655" s="229"/>
      <c r="K655" s="229"/>
      <c r="L655" s="229"/>
      <c r="M655" s="229"/>
      <c r="N655" s="229"/>
    </row>
    <row r="656" spans="3:14" x14ac:dyDescent="0.2">
      <c r="C656" s="229"/>
      <c r="D656" s="229"/>
      <c r="E656" s="229"/>
      <c r="F656" s="229"/>
      <c r="G656" s="229"/>
      <c r="H656" s="229"/>
      <c r="I656" s="229"/>
      <c r="J656" s="229"/>
      <c r="K656" s="229"/>
      <c r="L656" s="229"/>
      <c r="M656" s="229"/>
      <c r="N656" s="229"/>
    </row>
    <row r="657" spans="3:14" x14ac:dyDescent="0.2">
      <c r="C657" s="229"/>
      <c r="D657" s="229"/>
      <c r="E657" s="229"/>
      <c r="F657" s="229"/>
      <c r="G657" s="229"/>
      <c r="H657" s="229"/>
      <c r="I657" s="229"/>
      <c r="J657" s="229"/>
      <c r="K657" s="229"/>
      <c r="L657" s="229"/>
      <c r="M657" s="229"/>
      <c r="N657" s="229"/>
    </row>
    <row r="658" spans="3:14" x14ac:dyDescent="0.2">
      <c r="C658" s="229"/>
      <c r="D658" s="229"/>
      <c r="E658" s="229"/>
      <c r="F658" s="229"/>
      <c r="G658" s="229"/>
      <c r="H658" s="229"/>
      <c r="I658" s="229"/>
      <c r="J658" s="229"/>
      <c r="K658" s="229"/>
      <c r="L658" s="229"/>
      <c r="M658" s="229"/>
      <c r="N658" s="229"/>
    </row>
    <row r="659" spans="3:14" x14ac:dyDescent="0.2">
      <c r="C659" s="229"/>
      <c r="D659" s="229"/>
      <c r="E659" s="229"/>
      <c r="F659" s="229"/>
      <c r="G659" s="229"/>
      <c r="H659" s="229"/>
      <c r="I659" s="229"/>
      <c r="J659" s="229"/>
      <c r="K659" s="229"/>
      <c r="L659" s="229"/>
      <c r="M659" s="229"/>
      <c r="N659" s="229"/>
    </row>
    <row r="660" spans="3:14" x14ac:dyDescent="0.2">
      <c r="C660" s="229"/>
      <c r="D660" s="229"/>
      <c r="E660" s="229"/>
      <c r="F660" s="229"/>
      <c r="G660" s="229"/>
      <c r="H660" s="229"/>
      <c r="I660" s="229"/>
      <c r="J660" s="229"/>
      <c r="K660" s="229"/>
      <c r="L660" s="229"/>
      <c r="M660" s="229"/>
      <c r="N660" s="229"/>
    </row>
    <row r="661" spans="3:14" x14ac:dyDescent="0.2">
      <c r="C661" s="229"/>
      <c r="D661" s="229"/>
      <c r="E661" s="229"/>
      <c r="F661" s="229"/>
      <c r="G661" s="229"/>
      <c r="H661" s="229"/>
      <c r="I661" s="229"/>
      <c r="J661" s="229"/>
      <c r="K661" s="229"/>
      <c r="L661" s="229"/>
      <c r="M661" s="229"/>
      <c r="N661" s="229"/>
    </row>
    <row r="662" spans="3:14" x14ac:dyDescent="0.2">
      <c r="C662" s="229"/>
      <c r="D662" s="229"/>
      <c r="E662" s="229"/>
      <c r="F662" s="229"/>
      <c r="G662" s="229"/>
      <c r="H662" s="229"/>
      <c r="I662" s="229"/>
      <c r="J662" s="229"/>
      <c r="K662" s="229"/>
      <c r="L662" s="229"/>
      <c r="M662" s="229"/>
      <c r="N662" s="229"/>
    </row>
    <row r="663" spans="3:14" x14ac:dyDescent="0.2">
      <c r="C663" s="229"/>
      <c r="D663" s="229"/>
      <c r="E663" s="229"/>
      <c r="F663" s="229"/>
      <c r="G663" s="229"/>
      <c r="H663" s="229"/>
      <c r="I663" s="229"/>
      <c r="J663" s="229"/>
      <c r="K663" s="229"/>
      <c r="L663" s="229"/>
      <c r="M663" s="229"/>
      <c r="N663" s="229"/>
    </row>
    <row r="664" spans="3:14" x14ac:dyDescent="0.2">
      <c r="C664" s="229"/>
      <c r="D664" s="229"/>
      <c r="E664" s="229"/>
      <c r="F664" s="229"/>
      <c r="G664" s="229"/>
      <c r="H664" s="229"/>
      <c r="I664" s="229"/>
      <c r="J664" s="229"/>
      <c r="K664" s="229"/>
      <c r="L664" s="229"/>
      <c r="M664" s="229"/>
      <c r="N664" s="229"/>
    </row>
    <row r="665" spans="3:14" x14ac:dyDescent="0.2">
      <c r="C665" s="229"/>
      <c r="D665" s="229"/>
      <c r="E665" s="229"/>
      <c r="F665" s="229"/>
      <c r="G665" s="229"/>
      <c r="H665" s="229"/>
      <c r="I665" s="229"/>
      <c r="J665" s="229"/>
      <c r="K665" s="229"/>
      <c r="L665" s="229"/>
      <c r="M665" s="229"/>
      <c r="N665" s="229"/>
    </row>
    <row r="666" spans="3:14" x14ac:dyDescent="0.2">
      <c r="C666" s="229"/>
      <c r="D666" s="229"/>
      <c r="E666" s="229"/>
      <c r="F666" s="229"/>
      <c r="G666" s="229"/>
      <c r="H666" s="229"/>
      <c r="I666" s="229"/>
      <c r="J666" s="229"/>
      <c r="K666" s="229"/>
      <c r="L666" s="229"/>
      <c r="M666" s="229"/>
      <c r="N666" s="229"/>
    </row>
    <row r="667" spans="3:14" x14ac:dyDescent="0.2">
      <c r="C667" s="229"/>
      <c r="D667" s="229"/>
      <c r="E667" s="229"/>
      <c r="F667" s="229"/>
      <c r="G667" s="229"/>
      <c r="H667" s="229"/>
      <c r="I667" s="229"/>
      <c r="J667" s="229"/>
      <c r="K667" s="229"/>
      <c r="L667" s="229"/>
      <c r="M667" s="229"/>
      <c r="N667" s="229"/>
    </row>
    <row r="668" spans="3:14" x14ac:dyDescent="0.2">
      <c r="C668" s="229"/>
      <c r="D668" s="229"/>
      <c r="E668" s="229"/>
      <c r="F668" s="229"/>
      <c r="G668" s="229"/>
      <c r="H668" s="229"/>
      <c r="I668" s="229"/>
      <c r="J668" s="229"/>
      <c r="K668" s="229"/>
      <c r="L668" s="229"/>
      <c r="M668" s="229"/>
      <c r="N668" s="229"/>
    </row>
    <row r="669" spans="3:14" x14ac:dyDescent="0.2">
      <c r="C669" s="229"/>
      <c r="D669" s="229"/>
      <c r="E669" s="229"/>
      <c r="F669" s="229"/>
      <c r="G669" s="229"/>
      <c r="H669" s="229"/>
      <c r="I669" s="229"/>
      <c r="J669" s="229"/>
      <c r="K669" s="229"/>
      <c r="L669" s="229"/>
      <c r="M669" s="229"/>
      <c r="N669" s="229"/>
    </row>
    <row r="670" spans="3:14" x14ac:dyDescent="0.2">
      <c r="C670" s="229"/>
      <c r="D670" s="229"/>
      <c r="E670" s="229"/>
      <c r="F670" s="229"/>
      <c r="G670" s="229"/>
      <c r="H670" s="229"/>
      <c r="I670" s="229"/>
      <c r="J670" s="229"/>
      <c r="K670" s="229"/>
      <c r="L670" s="229"/>
      <c r="M670" s="229"/>
      <c r="N670" s="229"/>
    </row>
    <row r="671" spans="3:14" x14ac:dyDescent="0.2">
      <c r="C671" s="229"/>
      <c r="D671" s="229"/>
      <c r="E671" s="229"/>
      <c r="F671" s="229"/>
      <c r="G671" s="229"/>
      <c r="H671" s="229"/>
      <c r="I671" s="229"/>
      <c r="J671" s="229"/>
      <c r="K671" s="229"/>
      <c r="L671" s="229"/>
      <c r="M671" s="229"/>
      <c r="N671" s="229"/>
    </row>
    <row r="672" spans="3:14" x14ac:dyDescent="0.2">
      <c r="C672" s="229"/>
      <c r="D672" s="229"/>
      <c r="E672" s="229"/>
      <c r="F672" s="229"/>
      <c r="G672" s="229"/>
      <c r="H672" s="229"/>
      <c r="I672" s="229"/>
      <c r="J672" s="229"/>
      <c r="K672" s="229"/>
      <c r="L672" s="229"/>
      <c r="M672" s="229"/>
      <c r="N672" s="229"/>
    </row>
    <row r="673" spans="3:14" x14ac:dyDescent="0.2">
      <c r="C673" s="229"/>
      <c r="D673" s="229"/>
      <c r="E673" s="229"/>
      <c r="F673" s="229"/>
      <c r="G673" s="229"/>
      <c r="H673" s="229"/>
      <c r="I673" s="229"/>
      <c r="J673" s="229"/>
      <c r="K673" s="229"/>
      <c r="L673" s="229"/>
      <c r="M673" s="229"/>
      <c r="N673" s="229"/>
    </row>
    <row r="674" spans="3:14" x14ac:dyDescent="0.2">
      <c r="C674" s="229"/>
      <c r="D674" s="229"/>
      <c r="E674" s="229"/>
      <c r="F674" s="229"/>
      <c r="G674" s="229"/>
      <c r="H674" s="229"/>
      <c r="I674" s="229"/>
      <c r="J674" s="229"/>
      <c r="K674" s="229"/>
      <c r="L674" s="229"/>
      <c r="M674" s="229"/>
      <c r="N674" s="229"/>
    </row>
    <row r="675" spans="3:14" x14ac:dyDescent="0.2">
      <c r="C675" s="229"/>
      <c r="D675" s="229"/>
      <c r="E675" s="229"/>
      <c r="F675" s="229"/>
      <c r="G675" s="229"/>
      <c r="H675" s="229"/>
      <c r="I675" s="229"/>
      <c r="J675" s="229"/>
      <c r="K675" s="229"/>
      <c r="L675" s="229"/>
      <c r="M675" s="229"/>
      <c r="N675" s="229"/>
    </row>
    <row r="676" spans="3:14" x14ac:dyDescent="0.2">
      <c r="C676" s="229"/>
      <c r="D676" s="229"/>
      <c r="E676" s="229"/>
      <c r="F676" s="229"/>
      <c r="G676" s="229"/>
      <c r="H676" s="229"/>
      <c r="I676" s="229"/>
      <c r="J676" s="229"/>
      <c r="K676" s="229"/>
      <c r="L676" s="229"/>
      <c r="M676" s="229"/>
      <c r="N676" s="229"/>
    </row>
    <row r="677" spans="3:14" x14ac:dyDescent="0.2">
      <c r="C677" s="229"/>
      <c r="D677" s="229"/>
      <c r="E677" s="229"/>
      <c r="F677" s="229"/>
      <c r="G677" s="229"/>
      <c r="H677" s="229"/>
      <c r="I677" s="229"/>
      <c r="J677" s="229"/>
      <c r="K677" s="229"/>
      <c r="L677" s="229"/>
      <c r="M677" s="229"/>
      <c r="N677" s="229"/>
    </row>
    <row r="678" spans="3:14" x14ac:dyDescent="0.2">
      <c r="C678" s="229"/>
      <c r="D678" s="229"/>
      <c r="E678" s="229"/>
      <c r="F678" s="229"/>
      <c r="G678" s="229"/>
      <c r="H678" s="229"/>
      <c r="I678" s="229"/>
      <c r="J678" s="229"/>
      <c r="K678" s="229"/>
      <c r="L678" s="229"/>
      <c r="M678" s="229"/>
      <c r="N678" s="229"/>
    </row>
    <row r="679" spans="3:14" x14ac:dyDescent="0.2">
      <c r="C679" s="229"/>
      <c r="D679" s="229"/>
      <c r="E679" s="229"/>
      <c r="F679" s="229"/>
      <c r="G679" s="229"/>
      <c r="H679" s="229"/>
      <c r="I679" s="229"/>
      <c r="J679" s="229"/>
      <c r="K679" s="229"/>
      <c r="L679" s="229"/>
      <c r="M679" s="229"/>
      <c r="N679" s="229"/>
    </row>
    <row r="680" spans="3:14" x14ac:dyDescent="0.2">
      <c r="C680" s="229"/>
      <c r="D680" s="229"/>
      <c r="E680" s="229"/>
      <c r="F680" s="229"/>
      <c r="G680" s="229"/>
      <c r="H680" s="229"/>
      <c r="I680" s="229"/>
      <c r="J680" s="229"/>
      <c r="K680" s="229"/>
      <c r="L680" s="229"/>
      <c r="M680" s="229"/>
      <c r="N680" s="229"/>
    </row>
    <row r="681" spans="3:14" x14ac:dyDescent="0.2">
      <c r="C681" s="229"/>
      <c r="D681" s="229"/>
      <c r="E681" s="229"/>
      <c r="F681" s="229"/>
      <c r="G681" s="229"/>
      <c r="H681" s="229"/>
      <c r="I681" s="229"/>
      <c r="J681" s="229"/>
      <c r="K681" s="229"/>
      <c r="L681" s="229"/>
      <c r="M681" s="229"/>
      <c r="N681" s="229"/>
    </row>
    <row r="682" spans="3:14" x14ac:dyDescent="0.2">
      <c r="C682" s="229"/>
      <c r="D682" s="229"/>
      <c r="E682" s="229"/>
      <c r="F682" s="229"/>
      <c r="G682" s="229"/>
      <c r="H682" s="229"/>
      <c r="I682" s="229"/>
      <c r="J682" s="229"/>
      <c r="K682" s="229"/>
      <c r="L682" s="229"/>
      <c r="M682" s="229"/>
      <c r="N682" s="229"/>
    </row>
    <row r="683" spans="3:14" x14ac:dyDescent="0.2">
      <c r="C683" s="229"/>
      <c r="D683" s="229"/>
      <c r="E683" s="229"/>
      <c r="F683" s="229"/>
      <c r="G683" s="229"/>
      <c r="H683" s="229"/>
      <c r="I683" s="229"/>
      <c r="J683" s="229"/>
      <c r="K683" s="229"/>
      <c r="L683" s="229"/>
      <c r="M683" s="229"/>
      <c r="N683" s="229"/>
    </row>
    <row r="684" spans="3:14" x14ac:dyDescent="0.2">
      <c r="C684" s="229"/>
      <c r="D684" s="229"/>
      <c r="E684" s="229"/>
      <c r="F684" s="229"/>
      <c r="G684" s="229"/>
      <c r="H684" s="229"/>
      <c r="I684" s="229"/>
      <c r="J684" s="229"/>
      <c r="K684" s="229"/>
      <c r="L684" s="229"/>
      <c r="M684" s="229"/>
      <c r="N684" s="229"/>
    </row>
    <row r="685" spans="3:14" x14ac:dyDescent="0.2">
      <c r="C685" s="229"/>
      <c r="D685" s="229"/>
      <c r="E685" s="229"/>
      <c r="F685" s="229"/>
      <c r="G685" s="229"/>
      <c r="H685" s="229"/>
      <c r="I685" s="229"/>
      <c r="J685" s="229"/>
      <c r="K685" s="229"/>
      <c r="L685" s="229"/>
      <c r="M685" s="229"/>
      <c r="N685" s="229"/>
    </row>
    <row r="686" spans="3:14" x14ac:dyDescent="0.2">
      <c r="C686" s="229"/>
      <c r="D686" s="229"/>
      <c r="E686" s="229"/>
      <c r="F686" s="229"/>
      <c r="G686" s="229"/>
      <c r="H686" s="229"/>
      <c r="I686" s="229"/>
      <c r="J686" s="229"/>
      <c r="K686" s="229"/>
      <c r="L686" s="229"/>
      <c r="M686" s="229"/>
      <c r="N686" s="229"/>
    </row>
    <row r="687" spans="3:14" x14ac:dyDescent="0.2">
      <c r="C687" s="229"/>
      <c r="D687" s="229"/>
      <c r="E687" s="229"/>
      <c r="F687" s="229"/>
      <c r="G687" s="229"/>
      <c r="H687" s="229"/>
      <c r="I687" s="229"/>
      <c r="J687" s="229"/>
      <c r="K687" s="229"/>
      <c r="L687" s="229"/>
      <c r="M687" s="229"/>
      <c r="N687" s="229"/>
    </row>
    <row r="688" spans="3:14" x14ac:dyDescent="0.2">
      <c r="C688" s="229"/>
      <c r="D688" s="229"/>
      <c r="E688" s="229"/>
      <c r="F688" s="229"/>
      <c r="G688" s="229"/>
      <c r="H688" s="229"/>
      <c r="I688" s="229"/>
      <c r="J688" s="229"/>
      <c r="K688" s="229"/>
      <c r="L688" s="229"/>
      <c r="M688" s="229"/>
      <c r="N688" s="229"/>
    </row>
    <row r="689" spans="3:14" x14ac:dyDescent="0.2">
      <c r="C689" s="229"/>
      <c r="D689" s="229"/>
      <c r="E689" s="229"/>
      <c r="F689" s="229"/>
      <c r="G689" s="229"/>
      <c r="H689" s="229"/>
      <c r="I689" s="229"/>
      <c r="J689" s="229"/>
      <c r="K689" s="229"/>
      <c r="L689" s="229"/>
      <c r="M689" s="229"/>
      <c r="N689" s="229"/>
    </row>
    <row r="690" spans="3:14" x14ac:dyDescent="0.2">
      <c r="C690" s="229"/>
      <c r="D690" s="229"/>
      <c r="E690" s="229"/>
      <c r="F690" s="229"/>
      <c r="G690" s="229"/>
      <c r="H690" s="229"/>
      <c r="I690" s="229"/>
      <c r="J690" s="229"/>
      <c r="K690" s="229"/>
      <c r="L690" s="229"/>
      <c r="M690" s="229"/>
      <c r="N690" s="229"/>
    </row>
    <row r="691" spans="3:14" x14ac:dyDescent="0.2">
      <c r="C691" s="229"/>
      <c r="D691" s="229"/>
      <c r="E691" s="229"/>
      <c r="F691" s="229"/>
      <c r="G691" s="229"/>
      <c r="H691" s="229"/>
      <c r="I691" s="229"/>
      <c r="J691" s="229"/>
      <c r="K691" s="229"/>
      <c r="L691" s="229"/>
      <c r="M691" s="229"/>
      <c r="N691" s="229"/>
    </row>
    <row r="692" spans="3:14" x14ac:dyDescent="0.2">
      <c r="C692" s="229"/>
      <c r="D692" s="229"/>
      <c r="E692" s="229"/>
      <c r="F692" s="229"/>
      <c r="G692" s="229"/>
      <c r="H692" s="229"/>
      <c r="I692" s="229"/>
      <c r="J692" s="229"/>
      <c r="K692" s="229"/>
      <c r="L692" s="229"/>
      <c r="M692" s="229"/>
      <c r="N692" s="229"/>
    </row>
    <row r="693" spans="3:14" x14ac:dyDescent="0.2">
      <c r="C693" s="229"/>
      <c r="D693" s="229"/>
      <c r="E693" s="229"/>
      <c r="F693" s="229"/>
      <c r="G693" s="229"/>
      <c r="H693" s="229"/>
      <c r="I693" s="229"/>
      <c r="J693" s="229"/>
      <c r="K693" s="229"/>
      <c r="L693" s="229"/>
      <c r="M693" s="229"/>
      <c r="N693" s="229"/>
    </row>
    <row r="694" spans="3:14" x14ac:dyDescent="0.2">
      <c r="C694" s="229"/>
      <c r="D694" s="229"/>
      <c r="E694" s="229"/>
      <c r="F694" s="229"/>
      <c r="G694" s="229"/>
      <c r="H694" s="229"/>
      <c r="I694" s="229"/>
      <c r="J694" s="229"/>
      <c r="K694" s="229"/>
      <c r="L694" s="229"/>
      <c r="M694" s="229"/>
      <c r="N694" s="229"/>
    </row>
    <row r="695" spans="3:14" x14ac:dyDescent="0.2">
      <c r="C695" s="229"/>
      <c r="D695" s="229"/>
      <c r="E695" s="229"/>
      <c r="F695" s="229"/>
      <c r="G695" s="229"/>
      <c r="H695" s="229"/>
      <c r="I695" s="229"/>
      <c r="J695" s="229"/>
      <c r="K695" s="229"/>
      <c r="L695" s="229"/>
      <c r="M695" s="229"/>
      <c r="N695" s="229"/>
    </row>
    <row r="696" spans="3:14" x14ac:dyDescent="0.2">
      <c r="C696" s="229"/>
      <c r="D696" s="229"/>
      <c r="E696" s="229"/>
      <c r="F696" s="229"/>
      <c r="G696" s="229"/>
      <c r="H696" s="229"/>
      <c r="I696" s="229"/>
      <c r="J696" s="229"/>
      <c r="K696" s="229"/>
      <c r="L696" s="229"/>
      <c r="M696" s="229"/>
      <c r="N696" s="229"/>
    </row>
    <row r="697" spans="3:14" x14ac:dyDescent="0.2">
      <c r="C697" s="229"/>
      <c r="D697" s="229"/>
      <c r="E697" s="229"/>
      <c r="F697" s="229"/>
      <c r="G697" s="229"/>
      <c r="H697" s="229"/>
      <c r="I697" s="229"/>
      <c r="J697" s="229"/>
      <c r="K697" s="229"/>
      <c r="L697" s="229"/>
      <c r="M697" s="229"/>
      <c r="N697" s="229"/>
    </row>
    <row r="698" spans="3:14" x14ac:dyDescent="0.2">
      <c r="C698" s="229"/>
      <c r="D698" s="229"/>
      <c r="E698" s="229"/>
      <c r="F698" s="229"/>
      <c r="G698" s="229"/>
      <c r="H698" s="229"/>
      <c r="I698" s="229"/>
      <c r="J698" s="229"/>
      <c r="K698" s="229"/>
      <c r="L698" s="229"/>
      <c r="M698" s="229"/>
      <c r="N698" s="229"/>
    </row>
    <row r="699" spans="3:14" x14ac:dyDescent="0.2">
      <c r="C699" s="229"/>
      <c r="D699" s="229"/>
      <c r="E699" s="229"/>
      <c r="F699" s="229"/>
      <c r="G699" s="229"/>
      <c r="H699" s="229"/>
      <c r="I699" s="229"/>
      <c r="J699" s="229"/>
      <c r="K699" s="229"/>
      <c r="L699" s="229"/>
      <c r="M699" s="229"/>
      <c r="N699" s="229"/>
    </row>
    <row r="700" spans="3:14" x14ac:dyDescent="0.2">
      <c r="C700" s="229"/>
      <c r="D700" s="229"/>
      <c r="E700" s="229"/>
      <c r="F700" s="229"/>
      <c r="G700" s="229"/>
      <c r="H700" s="229"/>
      <c r="I700" s="229"/>
      <c r="J700" s="229"/>
      <c r="K700" s="229"/>
      <c r="L700" s="229"/>
      <c r="M700" s="229"/>
      <c r="N700" s="229"/>
    </row>
    <row r="701" spans="3:14" x14ac:dyDescent="0.2">
      <c r="C701" s="229"/>
      <c r="D701" s="229"/>
      <c r="E701" s="229"/>
      <c r="F701" s="229"/>
      <c r="G701" s="229"/>
      <c r="H701" s="229"/>
      <c r="I701" s="229"/>
      <c r="J701" s="229"/>
      <c r="K701" s="229"/>
      <c r="L701" s="229"/>
      <c r="M701" s="229"/>
      <c r="N701" s="229"/>
    </row>
    <row r="702" spans="3:14" x14ac:dyDescent="0.2">
      <c r="C702" s="229"/>
      <c r="D702" s="229"/>
      <c r="E702" s="229"/>
      <c r="F702" s="229"/>
      <c r="G702" s="229"/>
      <c r="H702" s="229"/>
      <c r="I702" s="229"/>
      <c r="J702" s="229"/>
      <c r="K702" s="229"/>
      <c r="L702" s="229"/>
      <c r="M702" s="229"/>
      <c r="N702" s="229"/>
    </row>
    <row r="703" spans="3:14" x14ac:dyDescent="0.2">
      <c r="C703" s="229"/>
      <c r="D703" s="229"/>
      <c r="E703" s="229"/>
      <c r="F703" s="229"/>
      <c r="G703" s="229"/>
      <c r="H703" s="229"/>
      <c r="I703" s="229"/>
      <c r="J703" s="229"/>
      <c r="K703" s="229"/>
      <c r="L703" s="229"/>
      <c r="M703" s="229"/>
      <c r="N703" s="229"/>
    </row>
    <row r="704" spans="3:14" x14ac:dyDescent="0.2">
      <c r="C704" s="229"/>
      <c r="D704" s="229"/>
      <c r="E704" s="229"/>
      <c r="F704" s="229"/>
      <c r="G704" s="229"/>
      <c r="H704" s="229"/>
      <c r="I704" s="229"/>
      <c r="J704" s="229"/>
      <c r="K704" s="229"/>
      <c r="L704" s="229"/>
      <c r="M704" s="229"/>
      <c r="N704" s="229"/>
    </row>
    <row r="705" spans="3:14" x14ac:dyDescent="0.2">
      <c r="C705" s="229"/>
      <c r="D705" s="229"/>
      <c r="E705" s="229"/>
      <c r="F705" s="229"/>
      <c r="G705" s="229"/>
      <c r="H705" s="229"/>
      <c r="I705" s="229"/>
      <c r="J705" s="229"/>
      <c r="K705" s="229"/>
      <c r="L705" s="229"/>
      <c r="M705" s="229"/>
      <c r="N705" s="229"/>
    </row>
    <row r="706" spans="3:14" x14ac:dyDescent="0.2">
      <c r="C706" s="229"/>
      <c r="D706" s="229"/>
      <c r="E706" s="229"/>
      <c r="F706" s="229"/>
      <c r="G706" s="229"/>
      <c r="H706" s="229"/>
      <c r="I706" s="229"/>
      <c r="J706" s="229"/>
      <c r="K706" s="229"/>
      <c r="L706" s="229"/>
      <c r="M706" s="229"/>
      <c r="N706" s="229"/>
    </row>
    <row r="707" spans="3:14" x14ac:dyDescent="0.2">
      <c r="C707" s="229"/>
      <c r="D707" s="229"/>
      <c r="E707" s="229"/>
      <c r="F707" s="229"/>
      <c r="G707" s="229"/>
      <c r="H707" s="229"/>
      <c r="I707" s="229"/>
      <c r="J707" s="229"/>
      <c r="K707" s="229"/>
      <c r="L707" s="229"/>
      <c r="M707" s="229"/>
      <c r="N707" s="229"/>
    </row>
    <row r="708" spans="3:14" x14ac:dyDescent="0.2">
      <c r="C708" s="229"/>
      <c r="D708" s="229"/>
      <c r="E708" s="229"/>
      <c r="F708" s="229"/>
      <c r="G708" s="229"/>
      <c r="H708" s="229"/>
      <c r="I708" s="229"/>
      <c r="J708" s="229"/>
      <c r="K708" s="229"/>
      <c r="L708" s="229"/>
      <c r="M708" s="229"/>
      <c r="N708" s="229"/>
    </row>
    <row r="709" spans="3:14" x14ac:dyDescent="0.2">
      <c r="C709" s="229"/>
      <c r="D709" s="229"/>
      <c r="E709" s="229"/>
      <c r="F709" s="229"/>
      <c r="G709" s="229"/>
      <c r="H709" s="229"/>
      <c r="I709" s="229"/>
      <c r="J709" s="229"/>
      <c r="K709" s="229"/>
      <c r="L709" s="229"/>
      <c r="M709" s="229"/>
      <c r="N709" s="229"/>
    </row>
    <row r="710" spans="3:14" x14ac:dyDescent="0.2">
      <c r="C710" s="229"/>
      <c r="D710" s="229"/>
      <c r="E710" s="229"/>
      <c r="F710" s="229"/>
      <c r="G710" s="229"/>
      <c r="H710" s="229"/>
      <c r="I710" s="229"/>
      <c r="J710" s="229"/>
      <c r="K710" s="229"/>
      <c r="L710" s="229"/>
      <c r="M710" s="229"/>
      <c r="N710" s="229"/>
    </row>
    <row r="711" spans="3:14" x14ac:dyDescent="0.2">
      <c r="C711" s="229"/>
      <c r="D711" s="229"/>
      <c r="E711" s="229"/>
      <c r="F711" s="229"/>
      <c r="G711" s="229"/>
      <c r="H711" s="229"/>
      <c r="I711" s="229"/>
      <c r="J711" s="229"/>
      <c r="K711" s="229"/>
      <c r="L711" s="229"/>
      <c r="M711" s="229"/>
      <c r="N711" s="229"/>
    </row>
    <row r="712" spans="3:14" x14ac:dyDescent="0.2">
      <c r="C712" s="229"/>
      <c r="D712" s="229"/>
      <c r="E712" s="229"/>
      <c r="F712" s="229"/>
      <c r="G712" s="229"/>
      <c r="H712" s="229"/>
      <c r="I712" s="229"/>
      <c r="J712" s="229"/>
      <c r="K712" s="229"/>
      <c r="L712" s="229"/>
      <c r="M712" s="229"/>
      <c r="N712" s="229"/>
    </row>
    <row r="713" spans="3:14" x14ac:dyDescent="0.2">
      <c r="C713" s="229"/>
      <c r="D713" s="229"/>
      <c r="E713" s="229"/>
      <c r="F713" s="229"/>
      <c r="G713" s="229"/>
      <c r="H713" s="229"/>
      <c r="I713" s="229"/>
      <c r="J713" s="229"/>
      <c r="K713" s="229"/>
      <c r="L713" s="229"/>
      <c r="M713" s="229"/>
      <c r="N713" s="229"/>
    </row>
    <row r="714" spans="3:14" x14ac:dyDescent="0.2">
      <c r="C714" s="229"/>
      <c r="D714" s="229"/>
      <c r="E714" s="229"/>
      <c r="F714" s="229"/>
      <c r="G714" s="229"/>
      <c r="H714" s="229"/>
      <c r="I714" s="229"/>
      <c r="J714" s="229"/>
      <c r="K714" s="229"/>
      <c r="L714" s="229"/>
      <c r="M714" s="229"/>
      <c r="N714" s="229"/>
    </row>
    <row r="715" spans="3:14" x14ac:dyDescent="0.2">
      <c r="C715" s="229"/>
      <c r="D715" s="229"/>
      <c r="E715" s="229"/>
      <c r="F715" s="229"/>
      <c r="G715" s="229"/>
      <c r="H715" s="229"/>
      <c r="I715" s="229"/>
      <c r="J715" s="229"/>
      <c r="K715" s="229"/>
      <c r="L715" s="229"/>
      <c r="M715" s="229"/>
      <c r="N715" s="229"/>
    </row>
    <row r="716" spans="3:14" x14ac:dyDescent="0.2">
      <c r="C716" s="229"/>
      <c r="D716" s="229"/>
      <c r="E716" s="229"/>
      <c r="F716" s="229"/>
      <c r="G716" s="229"/>
      <c r="H716" s="229"/>
      <c r="I716" s="229"/>
      <c r="J716" s="229"/>
      <c r="K716" s="229"/>
      <c r="L716" s="229"/>
      <c r="M716" s="229"/>
      <c r="N716" s="229"/>
    </row>
    <row r="717" spans="3:14" x14ac:dyDescent="0.2">
      <c r="C717" s="229"/>
      <c r="D717" s="229"/>
      <c r="E717" s="229"/>
      <c r="F717" s="229"/>
      <c r="G717" s="229"/>
      <c r="H717" s="229"/>
      <c r="I717" s="229"/>
      <c r="J717" s="229"/>
      <c r="K717" s="229"/>
      <c r="L717" s="229"/>
      <c r="M717" s="229"/>
      <c r="N717" s="229"/>
    </row>
    <row r="718" spans="3:14" x14ac:dyDescent="0.2">
      <c r="C718" s="229"/>
      <c r="D718" s="229"/>
      <c r="E718" s="229"/>
      <c r="F718" s="229"/>
      <c r="G718" s="229"/>
      <c r="H718" s="229"/>
      <c r="I718" s="229"/>
      <c r="J718" s="229"/>
      <c r="K718" s="229"/>
      <c r="L718" s="229"/>
      <c r="M718" s="229"/>
      <c r="N718" s="229"/>
    </row>
    <row r="719" spans="3:14" x14ac:dyDescent="0.2">
      <c r="C719" s="229"/>
      <c r="D719" s="229"/>
      <c r="E719" s="229"/>
      <c r="F719" s="229"/>
      <c r="G719" s="229"/>
      <c r="H719" s="229"/>
      <c r="I719" s="229"/>
      <c r="J719" s="229"/>
      <c r="K719" s="229"/>
      <c r="L719" s="229"/>
      <c r="M719" s="229"/>
      <c r="N719" s="229"/>
    </row>
    <row r="720" spans="3:14" x14ac:dyDescent="0.2">
      <c r="C720" s="229"/>
      <c r="D720" s="229"/>
      <c r="E720" s="229"/>
      <c r="F720" s="229"/>
      <c r="G720" s="229"/>
      <c r="H720" s="229"/>
      <c r="I720" s="229"/>
      <c r="J720" s="229"/>
      <c r="K720" s="229"/>
      <c r="L720" s="229"/>
      <c r="M720" s="229"/>
      <c r="N720" s="229"/>
    </row>
    <row r="721" spans="3:14" x14ac:dyDescent="0.2">
      <c r="C721" s="229"/>
      <c r="D721" s="229"/>
      <c r="E721" s="229"/>
      <c r="F721" s="229"/>
      <c r="G721" s="229"/>
      <c r="H721" s="229"/>
      <c r="I721" s="229"/>
      <c r="J721" s="229"/>
      <c r="K721" s="229"/>
      <c r="L721" s="229"/>
      <c r="M721" s="229"/>
      <c r="N721" s="229"/>
    </row>
    <row r="722" spans="3:14" x14ac:dyDescent="0.2">
      <c r="C722" s="229"/>
      <c r="D722" s="229"/>
      <c r="E722" s="229"/>
      <c r="F722" s="229"/>
      <c r="G722" s="229"/>
      <c r="H722" s="229"/>
      <c r="I722" s="229"/>
      <c r="J722" s="229"/>
      <c r="K722" s="229"/>
      <c r="L722" s="229"/>
      <c r="M722" s="229"/>
      <c r="N722" s="229"/>
    </row>
    <row r="723" spans="3:14" x14ac:dyDescent="0.2">
      <c r="C723" s="229"/>
      <c r="D723" s="229"/>
      <c r="E723" s="229"/>
      <c r="F723" s="229"/>
      <c r="G723" s="229"/>
      <c r="H723" s="229"/>
      <c r="I723" s="229"/>
      <c r="J723" s="229"/>
      <c r="K723" s="229"/>
      <c r="L723" s="229"/>
      <c r="M723" s="229"/>
      <c r="N723" s="229"/>
    </row>
    <row r="724" spans="3:14" x14ac:dyDescent="0.2">
      <c r="C724" s="229"/>
      <c r="D724" s="229"/>
      <c r="E724" s="229"/>
      <c r="F724" s="229"/>
      <c r="G724" s="229"/>
      <c r="H724" s="229"/>
      <c r="I724" s="229"/>
      <c r="J724" s="229"/>
      <c r="K724" s="229"/>
      <c r="L724" s="229"/>
      <c r="M724" s="229"/>
      <c r="N724" s="229"/>
    </row>
    <row r="725" spans="3:14" x14ac:dyDescent="0.2">
      <c r="C725" s="229"/>
      <c r="D725" s="229"/>
      <c r="E725" s="229"/>
      <c r="F725" s="229"/>
      <c r="G725" s="229"/>
      <c r="H725" s="229"/>
      <c r="I725" s="229"/>
      <c r="J725" s="229"/>
      <c r="K725" s="229"/>
      <c r="L725" s="229"/>
      <c r="M725" s="229"/>
      <c r="N725" s="229"/>
    </row>
    <row r="726" spans="3:14" x14ac:dyDescent="0.2">
      <c r="C726" s="229"/>
      <c r="D726" s="229"/>
      <c r="E726" s="229"/>
      <c r="F726" s="229"/>
      <c r="G726" s="229"/>
      <c r="H726" s="229"/>
      <c r="I726" s="229"/>
      <c r="J726" s="229"/>
      <c r="K726" s="229"/>
      <c r="L726" s="229"/>
      <c r="M726" s="229"/>
      <c r="N726" s="229"/>
    </row>
    <row r="727" spans="3:14" x14ac:dyDescent="0.2">
      <c r="C727" s="229"/>
      <c r="D727" s="229"/>
      <c r="E727" s="229"/>
      <c r="F727" s="229"/>
      <c r="G727" s="229"/>
      <c r="H727" s="229"/>
      <c r="I727" s="229"/>
      <c r="J727" s="229"/>
      <c r="K727" s="229"/>
      <c r="L727" s="229"/>
      <c r="M727" s="229"/>
      <c r="N727" s="229"/>
    </row>
    <row r="728" spans="3:14" x14ac:dyDescent="0.2">
      <c r="C728" s="229"/>
      <c r="D728" s="229"/>
      <c r="E728" s="229"/>
      <c r="F728" s="229"/>
      <c r="G728" s="229"/>
      <c r="H728" s="229"/>
      <c r="I728" s="229"/>
      <c r="J728" s="229"/>
      <c r="K728" s="229"/>
      <c r="L728" s="229"/>
      <c r="M728" s="229"/>
      <c r="N728" s="229"/>
    </row>
    <row r="729" spans="3:14" x14ac:dyDescent="0.2">
      <c r="C729" s="229"/>
      <c r="D729" s="229"/>
      <c r="E729" s="229"/>
      <c r="F729" s="229"/>
      <c r="G729" s="229"/>
      <c r="H729" s="229"/>
      <c r="I729" s="229"/>
      <c r="J729" s="229"/>
      <c r="K729" s="229"/>
      <c r="L729" s="229"/>
      <c r="M729" s="229"/>
      <c r="N729" s="229"/>
    </row>
    <row r="730" spans="3:14" x14ac:dyDescent="0.2">
      <c r="C730" s="229"/>
      <c r="D730" s="229"/>
      <c r="E730" s="229"/>
      <c r="F730" s="229"/>
      <c r="G730" s="229"/>
      <c r="H730" s="229"/>
      <c r="I730" s="229"/>
      <c r="J730" s="229"/>
      <c r="K730" s="229"/>
      <c r="L730" s="229"/>
      <c r="M730" s="229"/>
      <c r="N730" s="229"/>
    </row>
    <row r="731" spans="3:14" x14ac:dyDescent="0.2">
      <c r="C731" s="229"/>
      <c r="D731" s="229"/>
      <c r="E731" s="229"/>
      <c r="F731" s="229"/>
      <c r="G731" s="229"/>
      <c r="H731" s="229"/>
      <c r="I731" s="229"/>
      <c r="J731" s="229"/>
      <c r="K731" s="229"/>
      <c r="L731" s="229"/>
      <c r="M731" s="229"/>
      <c r="N731" s="229"/>
    </row>
    <row r="732" spans="3:14" x14ac:dyDescent="0.2">
      <c r="C732" s="229"/>
      <c r="D732" s="229"/>
      <c r="E732" s="229"/>
      <c r="F732" s="229"/>
      <c r="G732" s="229"/>
      <c r="H732" s="229"/>
      <c r="I732" s="229"/>
      <c r="J732" s="229"/>
      <c r="K732" s="229"/>
      <c r="L732" s="229"/>
      <c r="M732" s="229"/>
      <c r="N732" s="229"/>
    </row>
    <row r="733" spans="3:14" x14ac:dyDescent="0.2">
      <c r="C733" s="229"/>
      <c r="D733" s="229"/>
      <c r="E733" s="229"/>
      <c r="F733" s="229"/>
      <c r="G733" s="229"/>
      <c r="H733" s="229"/>
      <c r="I733" s="229"/>
      <c r="J733" s="229"/>
      <c r="K733" s="229"/>
      <c r="L733" s="229"/>
      <c r="M733" s="229"/>
      <c r="N733" s="229"/>
    </row>
    <row r="734" spans="3:14" x14ac:dyDescent="0.2">
      <c r="C734" s="229"/>
      <c r="D734" s="229"/>
      <c r="E734" s="229"/>
      <c r="F734" s="229"/>
      <c r="G734" s="229"/>
      <c r="H734" s="229"/>
      <c r="I734" s="229"/>
      <c r="J734" s="229"/>
      <c r="K734" s="229"/>
      <c r="L734" s="229"/>
      <c r="M734" s="229"/>
      <c r="N734" s="229"/>
    </row>
    <row r="735" spans="3:14" x14ac:dyDescent="0.2">
      <c r="C735" s="229"/>
      <c r="D735" s="229"/>
      <c r="E735" s="229"/>
      <c r="F735" s="229"/>
      <c r="G735" s="229"/>
      <c r="H735" s="229"/>
      <c r="I735" s="229"/>
      <c r="J735" s="229"/>
      <c r="K735" s="229"/>
      <c r="L735" s="229"/>
      <c r="M735" s="229"/>
      <c r="N735" s="229"/>
    </row>
    <row r="736" spans="3:14" x14ac:dyDescent="0.2">
      <c r="C736" s="229"/>
      <c r="D736" s="229"/>
      <c r="E736" s="229"/>
      <c r="F736" s="229"/>
      <c r="G736" s="229"/>
      <c r="H736" s="229"/>
      <c r="I736" s="229"/>
      <c r="J736" s="229"/>
      <c r="K736" s="229"/>
      <c r="L736" s="229"/>
      <c r="M736" s="229"/>
      <c r="N736" s="229"/>
    </row>
    <row r="737" spans="3:14" x14ac:dyDescent="0.2">
      <c r="C737" s="229"/>
      <c r="D737" s="229"/>
      <c r="E737" s="229"/>
      <c r="F737" s="229"/>
      <c r="G737" s="229"/>
      <c r="H737" s="229"/>
      <c r="I737" s="229"/>
      <c r="J737" s="229"/>
      <c r="K737" s="229"/>
      <c r="L737" s="229"/>
      <c r="M737" s="229"/>
      <c r="N737" s="229"/>
    </row>
    <row r="738" spans="3:14" x14ac:dyDescent="0.2">
      <c r="C738" s="229"/>
      <c r="D738" s="229"/>
      <c r="E738" s="229"/>
      <c r="F738" s="229"/>
      <c r="G738" s="229"/>
      <c r="H738" s="229"/>
      <c r="I738" s="229"/>
      <c r="J738" s="229"/>
      <c r="K738" s="229"/>
      <c r="L738" s="229"/>
      <c r="M738" s="229"/>
      <c r="N738" s="229"/>
    </row>
    <row r="739" spans="3:14" x14ac:dyDescent="0.2">
      <c r="C739" s="229"/>
      <c r="D739" s="229"/>
      <c r="E739" s="229"/>
      <c r="F739" s="229"/>
      <c r="G739" s="229"/>
      <c r="H739" s="229"/>
      <c r="I739" s="229"/>
      <c r="J739" s="229"/>
      <c r="K739" s="229"/>
      <c r="L739" s="229"/>
      <c r="M739" s="229"/>
      <c r="N739" s="229"/>
    </row>
    <row r="740" spans="3:14" x14ac:dyDescent="0.2">
      <c r="C740" s="229"/>
      <c r="D740" s="229"/>
      <c r="E740" s="229"/>
      <c r="F740" s="229"/>
      <c r="G740" s="229"/>
      <c r="H740" s="229"/>
      <c r="I740" s="229"/>
      <c r="J740" s="229"/>
      <c r="K740" s="229"/>
      <c r="L740" s="229"/>
      <c r="M740" s="229"/>
      <c r="N740" s="229"/>
    </row>
    <row r="741" spans="3:14" x14ac:dyDescent="0.2">
      <c r="C741" s="229"/>
      <c r="D741" s="229"/>
      <c r="E741" s="229"/>
      <c r="F741" s="229"/>
      <c r="G741" s="229"/>
      <c r="H741" s="229"/>
      <c r="I741" s="229"/>
      <c r="J741" s="229"/>
      <c r="K741" s="229"/>
      <c r="L741" s="229"/>
      <c r="M741" s="229"/>
      <c r="N741" s="229"/>
    </row>
    <row r="742" spans="3:14" x14ac:dyDescent="0.2">
      <c r="C742" s="229"/>
      <c r="D742" s="229"/>
      <c r="E742" s="229"/>
      <c r="F742" s="229"/>
      <c r="G742" s="229"/>
      <c r="H742" s="229"/>
      <c r="I742" s="229"/>
      <c r="J742" s="229"/>
      <c r="K742" s="229"/>
      <c r="L742" s="229"/>
      <c r="M742" s="229"/>
      <c r="N742" s="229"/>
    </row>
    <row r="743" spans="3:14" x14ac:dyDescent="0.2">
      <c r="C743" s="229"/>
      <c r="D743" s="229"/>
      <c r="E743" s="229"/>
      <c r="F743" s="229"/>
      <c r="G743" s="229"/>
      <c r="H743" s="229"/>
      <c r="I743" s="229"/>
      <c r="J743" s="229"/>
      <c r="K743" s="229"/>
      <c r="L743" s="229"/>
      <c r="M743" s="229"/>
      <c r="N743" s="229"/>
    </row>
    <row r="744" spans="3:14" x14ac:dyDescent="0.2">
      <c r="C744" s="229"/>
      <c r="D744" s="229"/>
      <c r="E744" s="229"/>
      <c r="F744" s="229"/>
      <c r="G744" s="229"/>
      <c r="H744" s="229"/>
      <c r="I744" s="229"/>
      <c r="J744" s="229"/>
      <c r="K744" s="229"/>
      <c r="L744" s="229"/>
      <c r="M744" s="229"/>
      <c r="N744" s="229"/>
    </row>
    <row r="745" spans="3:14" x14ac:dyDescent="0.2">
      <c r="C745" s="229"/>
      <c r="D745" s="229"/>
      <c r="E745" s="229"/>
      <c r="F745" s="229"/>
      <c r="G745" s="229"/>
      <c r="H745" s="229"/>
      <c r="I745" s="229"/>
      <c r="J745" s="229"/>
      <c r="K745" s="229"/>
      <c r="L745" s="229"/>
      <c r="M745" s="229"/>
      <c r="N745" s="229"/>
    </row>
    <row r="746" spans="3:14" x14ac:dyDescent="0.2">
      <c r="C746" s="229"/>
      <c r="D746" s="229"/>
      <c r="E746" s="229"/>
      <c r="F746" s="229"/>
      <c r="G746" s="229"/>
      <c r="H746" s="229"/>
      <c r="I746" s="229"/>
      <c r="J746" s="229"/>
      <c r="K746" s="229"/>
      <c r="L746" s="229"/>
      <c r="M746" s="229"/>
      <c r="N746" s="229"/>
    </row>
    <row r="747" spans="3:14" x14ac:dyDescent="0.2">
      <c r="C747" s="229"/>
      <c r="D747" s="229"/>
      <c r="E747" s="229"/>
      <c r="F747" s="229"/>
      <c r="G747" s="229"/>
      <c r="H747" s="229"/>
      <c r="I747" s="229"/>
      <c r="J747" s="229"/>
      <c r="K747" s="229"/>
      <c r="L747" s="229"/>
      <c r="M747" s="229"/>
      <c r="N747" s="229"/>
    </row>
    <row r="748" spans="3:14" x14ac:dyDescent="0.2">
      <c r="C748" s="229"/>
      <c r="D748" s="229"/>
      <c r="E748" s="229"/>
      <c r="F748" s="229"/>
      <c r="G748" s="229"/>
      <c r="H748" s="229"/>
      <c r="I748" s="229"/>
      <c r="J748" s="229"/>
      <c r="K748" s="229"/>
      <c r="L748" s="229"/>
      <c r="M748" s="229"/>
      <c r="N748" s="229"/>
    </row>
    <row r="749" spans="3:14" x14ac:dyDescent="0.2">
      <c r="C749" s="229"/>
      <c r="D749" s="229"/>
      <c r="E749" s="229"/>
      <c r="F749" s="229"/>
      <c r="G749" s="229"/>
      <c r="H749" s="229"/>
      <c r="I749" s="229"/>
      <c r="J749" s="229"/>
      <c r="K749" s="229"/>
      <c r="L749" s="229"/>
      <c r="M749" s="229"/>
      <c r="N749" s="229"/>
    </row>
    <row r="750" spans="3:14" x14ac:dyDescent="0.2">
      <c r="C750" s="229"/>
      <c r="D750" s="229"/>
      <c r="E750" s="229"/>
      <c r="F750" s="229"/>
      <c r="G750" s="229"/>
      <c r="H750" s="229"/>
      <c r="I750" s="229"/>
      <c r="J750" s="229"/>
      <c r="K750" s="229"/>
      <c r="L750" s="229"/>
      <c r="M750" s="229"/>
      <c r="N750" s="229"/>
    </row>
    <row r="751" spans="3:14" x14ac:dyDescent="0.2">
      <c r="C751" s="229"/>
      <c r="D751" s="229"/>
      <c r="E751" s="229"/>
      <c r="F751" s="229"/>
      <c r="G751" s="229"/>
      <c r="H751" s="229"/>
      <c r="I751" s="229"/>
      <c r="J751" s="229"/>
      <c r="K751" s="229"/>
      <c r="L751" s="229"/>
      <c r="M751" s="229"/>
      <c r="N751" s="229"/>
    </row>
    <row r="752" spans="3:14" x14ac:dyDescent="0.2">
      <c r="C752" s="229"/>
      <c r="D752" s="229"/>
      <c r="E752" s="229"/>
      <c r="F752" s="229"/>
      <c r="G752" s="229"/>
      <c r="H752" s="229"/>
      <c r="I752" s="229"/>
      <c r="J752" s="229"/>
      <c r="K752" s="229"/>
      <c r="L752" s="229"/>
      <c r="M752" s="229"/>
      <c r="N752" s="229"/>
    </row>
    <row r="753" spans="3:14" x14ac:dyDescent="0.2">
      <c r="C753" s="229"/>
      <c r="D753" s="229"/>
      <c r="E753" s="229"/>
      <c r="F753" s="229"/>
      <c r="G753" s="229"/>
      <c r="H753" s="229"/>
      <c r="I753" s="229"/>
      <c r="J753" s="229"/>
      <c r="K753" s="229"/>
      <c r="L753" s="229"/>
      <c r="M753" s="229"/>
      <c r="N753" s="229"/>
    </row>
    <row r="754" spans="3:14" x14ac:dyDescent="0.2">
      <c r="C754" s="229"/>
      <c r="D754" s="229"/>
      <c r="E754" s="229"/>
      <c r="F754" s="229"/>
      <c r="G754" s="229"/>
      <c r="H754" s="229"/>
      <c r="I754" s="229"/>
      <c r="J754" s="229"/>
      <c r="K754" s="229"/>
      <c r="L754" s="229"/>
      <c r="M754" s="229"/>
      <c r="N754" s="229"/>
    </row>
    <row r="755" spans="3:14" x14ac:dyDescent="0.2">
      <c r="C755" s="229"/>
      <c r="D755" s="229"/>
      <c r="E755" s="229"/>
      <c r="F755" s="229"/>
      <c r="G755" s="229"/>
      <c r="H755" s="229"/>
      <c r="I755" s="229"/>
      <c r="J755" s="229"/>
      <c r="K755" s="229"/>
      <c r="L755" s="229"/>
      <c r="M755" s="229"/>
      <c r="N755" s="229"/>
    </row>
    <row r="756" spans="3:14" x14ac:dyDescent="0.2">
      <c r="C756" s="229"/>
      <c r="D756" s="229"/>
      <c r="E756" s="229"/>
      <c r="F756" s="229"/>
      <c r="G756" s="229"/>
      <c r="H756" s="229"/>
      <c r="I756" s="229"/>
      <c r="J756" s="229"/>
      <c r="K756" s="229"/>
      <c r="L756" s="229"/>
      <c r="M756" s="229"/>
      <c r="N756" s="229"/>
    </row>
    <row r="757" spans="3:14" x14ac:dyDescent="0.2">
      <c r="C757" s="229"/>
      <c r="D757" s="229"/>
      <c r="E757" s="229"/>
      <c r="F757" s="229"/>
      <c r="G757" s="229"/>
      <c r="H757" s="229"/>
      <c r="I757" s="229"/>
      <c r="J757" s="229"/>
      <c r="K757" s="229"/>
      <c r="L757" s="229"/>
      <c r="M757" s="229"/>
      <c r="N757" s="229"/>
    </row>
    <row r="758" spans="3:14" x14ac:dyDescent="0.2">
      <c r="C758" s="229"/>
      <c r="D758" s="229"/>
      <c r="E758" s="229"/>
      <c r="F758" s="229"/>
      <c r="G758" s="229"/>
      <c r="H758" s="229"/>
      <c r="I758" s="229"/>
      <c r="J758" s="229"/>
      <c r="K758" s="229"/>
      <c r="L758" s="229"/>
      <c r="M758" s="229"/>
      <c r="N758" s="229"/>
    </row>
    <row r="759" spans="3:14" x14ac:dyDescent="0.2">
      <c r="C759" s="229"/>
      <c r="D759" s="229"/>
      <c r="E759" s="229"/>
      <c r="F759" s="229"/>
      <c r="G759" s="229"/>
      <c r="H759" s="229"/>
      <c r="I759" s="229"/>
      <c r="J759" s="229"/>
      <c r="K759" s="229"/>
      <c r="L759" s="229"/>
      <c r="M759" s="229"/>
      <c r="N759" s="229"/>
    </row>
    <row r="760" spans="3:14" x14ac:dyDescent="0.2">
      <c r="C760" s="229"/>
      <c r="D760" s="229"/>
      <c r="E760" s="229"/>
      <c r="F760" s="229"/>
      <c r="G760" s="229"/>
      <c r="H760" s="229"/>
      <c r="I760" s="229"/>
      <c r="J760" s="229"/>
      <c r="K760" s="229"/>
      <c r="L760" s="229"/>
      <c r="M760" s="229"/>
      <c r="N760" s="229"/>
    </row>
    <row r="761" spans="3:14" x14ac:dyDescent="0.2">
      <c r="C761" s="229"/>
      <c r="D761" s="229"/>
      <c r="E761" s="229"/>
      <c r="F761" s="229"/>
      <c r="G761" s="229"/>
      <c r="H761" s="229"/>
      <c r="I761" s="229"/>
      <c r="J761" s="229"/>
      <c r="K761" s="229"/>
      <c r="L761" s="229"/>
      <c r="M761" s="229"/>
      <c r="N761" s="229"/>
    </row>
    <row r="762" spans="3:14" x14ac:dyDescent="0.2">
      <c r="C762" s="229"/>
      <c r="D762" s="229"/>
      <c r="E762" s="229"/>
      <c r="F762" s="229"/>
      <c r="G762" s="229"/>
      <c r="H762" s="229"/>
      <c r="I762" s="229"/>
      <c r="J762" s="229"/>
      <c r="K762" s="229"/>
      <c r="L762" s="229"/>
      <c r="M762" s="229"/>
      <c r="N762" s="229"/>
    </row>
    <row r="763" spans="3:14" x14ac:dyDescent="0.2">
      <c r="C763" s="229"/>
      <c r="D763" s="229"/>
      <c r="E763" s="229"/>
      <c r="F763" s="229"/>
      <c r="G763" s="229"/>
      <c r="H763" s="229"/>
      <c r="I763" s="229"/>
      <c r="J763" s="229"/>
      <c r="K763" s="229"/>
      <c r="L763" s="229"/>
      <c r="M763" s="229"/>
      <c r="N763" s="229"/>
    </row>
    <row r="764" spans="3:14" x14ac:dyDescent="0.2">
      <c r="C764" s="229"/>
      <c r="D764" s="229"/>
      <c r="E764" s="229"/>
      <c r="F764" s="229"/>
      <c r="G764" s="229"/>
      <c r="H764" s="229"/>
      <c r="I764" s="229"/>
      <c r="J764" s="229"/>
      <c r="K764" s="229"/>
      <c r="L764" s="229"/>
      <c r="M764" s="229"/>
      <c r="N764" s="229"/>
    </row>
    <row r="765" spans="3:14" x14ac:dyDescent="0.2">
      <c r="C765" s="229"/>
      <c r="D765" s="229"/>
      <c r="E765" s="229"/>
      <c r="F765" s="229"/>
      <c r="G765" s="229"/>
      <c r="H765" s="229"/>
      <c r="I765" s="229"/>
      <c r="J765" s="229"/>
      <c r="K765" s="229"/>
      <c r="L765" s="229"/>
      <c r="M765" s="229"/>
      <c r="N765" s="229"/>
    </row>
    <row r="766" spans="3:14" x14ac:dyDescent="0.2">
      <c r="C766" s="229"/>
      <c r="D766" s="229"/>
      <c r="E766" s="229"/>
      <c r="F766" s="229"/>
      <c r="G766" s="229"/>
      <c r="H766" s="229"/>
      <c r="I766" s="229"/>
      <c r="J766" s="229"/>
      <c r="K766" s="229"/>
      <c r="L766" s="229"/>
      <c r="M766" s="229"/>
      <c r="N766" s="229"/>
    </row>
    <row r="767" spans="3:14" x14ac:dyDescent="0.2">
      <c r="C767" s="229"/>
      <c r="D767" s="229"/>
      <c r="E767" s="229"/>
      <c r="F767" s="229"/>
      <c r="G767" s="229"/>
      <c r="H767" s="229"/>
      <c r="I767" s="229"/>
      <c r="J767" s="229"/>
      <c r="K767" s="229"/>
      <c r="L767" s="229"/>
      <c r="M767" s="229"/>
      <c r="N767" s="229"/>
    </row>
    <row r="768" spans="3:14" x14ac:dyDescent="0.2">
      <c r="C768" s="229"/>
      <c r="D768" s="229"/>
      <c r="E768" s="229"/>
      <c r="F768" s="229"/>
      <c r="G768" s="229"/>
      <c r="H768" s="229"/>
      <c r="I768" s="229"/>
      <c r="J768" s="229"/>
      <c r="K768" s="229"/>
      <c r="L768" s="229"/>
      <c r="M768" s="229"/>
      <c r="N768" s="229"/>
    </row>
    <row r="769" spans="3:14" x14ac:dyDescent="0.2">
      <c r="C769" s="229"/>
      <c r="D769" s="229"/>
      <c r="E769" s="229"/>
      <c r="F769" s="229"/>
      <c r="G769" s="229"/>
      <c r="H769" s="229"/>
      <c r="I769" s="229"/>
      <c r="J769" s="229"/>
      <c r="K769" s="229"/>
      <c r="L769" s="229"/>
      <c r="M769" s="229"/>
      <c r="N769" s="229"/>
    </row>
    <row r="770" spans="3:14" x14ac:dyDescent="0.2">
      <c r="C770" s="229"/>
      <c r="D770" s="229"/>
      <c r="E770" s="229"/>
      <c r="F770" s="229"/>
      <c r="G770" s="229"/>
      <c r="H770" s="229"/>
      <c r="I770" s="229"/>
      <c r="J770" s="229"/>
      <c r="K770" s="229"/>
      <c r="L770" s="229"/>
      <c r="M770" s="229"/>
      <c r="N770" s="229"/>
    </row>
    <row r="771" spans="3:14" x14ac:dyDescent="0.2">
      <c r="C771" s="229"/>
      <c r="D771" s="229"/>
      <c r="E771" s="229"/>
      <c r="F771" s="229"/>
      <c r="G771" s="229"/>
      <c r="H771" s="229"/>
      <c r="I771" s="229"/>
      <c r="J771" s="229"/>
      <c r="K771" s="229"/>
      <c r="L771" s="229"/>
      <c r="M771" s="229"/>
      <c r="N771" s="229"/>
    </row>
    <row r="772" spans="3:14" x14ac:dyDescent="0.2">
      <c r="C772" s="229"/>
      <c r="D772" s="229"/>
      <c r="E772" s="229"/>
      <c r="F772" s="229"/>
      <c r="G772" s="229"/>
      <c r="H772" s="229"/>
      <c r="I772" s="229"/>
      <c r="J772" s="229"/>
      <c r="K772" s="229"/>
      <c r="L772" s="229"/>
      <c r="M772" s="229"/>
      <c r="N772" s="229"/>
    </row>
    <row r="773" spans="3:14" x14ac:dyDescent="0.2">
      <c r="C773" s="229"/>
      <c r="D773" s="229"/>
      <c r="E773" s="229"/>
      <c r="F773" s="229"/>
      <c r="G773" s="229"/>
      <c r="H773" s="229"/>
      <c r="I773" s="229"/>
      <c r="J773" s="229"/>
      <c r="K773" s="229"/>
      <c r="L773" s="229"/>
      <c r="M773" s="229"/>
      <c r="N773" s="229"/>
    </row>
    <row r="774" spans="3:14" x14ac:dyDescent="0.2">
      <c r="C774" s="229"/>
      <c r="D774" s="229"/>
      <c r="E774" s="229"/>
      <c r="F774" s="229"/>
      <c r="G774" s="229"/>
      <c r="H774" s="229"/>
      <c r="I774" s="229"/>
      <c r="J774" s="229"/>
      <c r="K774" s="229"/>
      <c r="L774" s="229"/>
      <c r="M774" s="229"/>
      <c r="N774" s="229"/>
    </row>
    <row r="775" spans="3:14" x14ac:dyDescent="0.2">
      <c r="C775" s="229"/>
      <c r="D775" s="229"/>
      <c r="E775" s="229"/>
      <c r="F775" s="229"/>
      <c r="G775" s="229"/>
      <c r="H775" s="229"/>
      <c r="I775" s="229"/>
      <c r="J775" s="229"/>
      <c r="K775" s="229"/>
      <c r="L775" s="229"/>
      <c r="M775" s="229"/>
      <c r="N775" s="229"/>
    </row>
    <row r="776" spans="3:14" x14ac:dyDescent="0.2">
      <c r="C776" s="229"/>
      <c r="D776" s="229"/>
      <c r="E776" s="229"/>
      <c r="F776" s="229"/>
      <c r="G776" s="229"/>
      <c r="H776" s="229"/>
      <c r="I776" s="229"/>
      <c r="J776" s="229"/>
      <c r="K776" s="229"/>
      <c r="L776" s="229"/>
      <c r="M776" s="229"/>
      <c r="N776" s="229"/>
    </row>
    <row r="777" spans="3:14" x14ac:dyDescent="0.2">
      <c r="C777" s="229"/>
      <c r="D777" s="229"/>
      <c r="E777" s="229"/>
      <c r="F777" s="229"/>
      <c r="G777" s="229"/>
      <c r="H777" s="229"/>
      <c r="I777" s="229"/>
      <c r="J777" s="229"/>
      <c r="K777" s="229"/>
      <c r="L777" s="229"/>
      <c r="M777" s="229"/>
      <c r="N777" s="229"/>
    </row>
    <row r="778" spans="3:14" x14ac:dyDescent="0.2">
      <c r="C778" s="229"/>
      <c r="D778" s="229"/>
      <c r="E778" s="229"/>
      <c r="F778" s="229"/>
      <c r="G778" s="229"/>
      <c r="H778" s="229"/>
      <c r="I778" s="229"/>
      <c r="J778" s="229"/>
      <c r="K778" s="229"/>
      <c r="L778" s="229"/>
      <c r="M778" s="229"/>
      <c r="N778" s="229"/>
    </row>
    <row r="779" spans="3:14" x14ac:dyDescent="0.2">
      <c r="C779" s="229"/>
      <c r="D779" s="229"/>
      <c r="E779" s="229"/>
      <c r="F779" s="229"/>
      <c r="G779" s="229"/>
      <c r="H779" s="229"/>
      <c r="I779" s="229"/>
      <c r="J779" s="229"/>
      <c r="K779" s="229"/>
      <c r="L779" s="229"/>
      <c r="M779" s="229"/>
      <c r="N779" s="229"/>
    </row>
    <row r="780" spans="3:14" x14ac:dyDescent="0.2">
      <c r="C780" s="229"/>
      <c r="D780" s="229"/>
      <c r="E780" s="229"/>
      <c r="F780" s="229"/>
      <c r="G780" s="229"/>
      <c r="H780" s="229"/>
      <c r="I780" s="229"/>
      <c r="J780" s="229"/>
      <c r="K780" s="229"/>
      <c r="L780" s="229"/>
      <c r="M780" s="229"/>
      <c r="N780" s="229"/>
    </row>
    <row r="781" spans="3:14" x14ac:dyDescent="0.2">
      <c r="C781" s="229"/>
      <c r="D781" s="229"/>
      <c r="E781" s="229"/>
      <c r="F781" s="229"/>
      <c r="G781" s="229"/>
      <c r="H781" s="229"/>
      <c r="I781" s="229"/>
      <c r="J781" s="229"/>
      <c r="K781" s="229"/>
      <c r="L781" s="229"/>
      <c r="M781" s="229"/>
      <c r="N781" s="229"/>
    </row>
    <row r="782" spans="3:14" x14ac:dyDescent="0.2">
      <c r="C782" s="229"/>
      <c r="D782" s="229"/>
      <c r="E782" s="229"/>
      <c r="F782" s="229"/>
      <c r="G782" s="229"/>
      <c r="H782" s="229"/>
      <c r="I782" s="229"/>
      <c r="J782" s="229"/>
      <c r="K782" s="229"/>
      <c r="L782" s="229"/>
      <c r="M782" s="229"/>
      <c r="N782" s="229"/>
    </row>
    <row r="783" spans="3:14" x14ac:dyDescent="0.2">
      <c r="C783" s="229"/>
      <c r="D783" s="229"/>
      <c r="E783" s="229"/>
      <c r="F783" s="229"/>
      <c r="G783" s="229"/>
      <c r="H783" s="229"/>
      <c r="I783" s="229"/>
      <c r="J783" s="229"/>
      <c r="K783" s="229"/>
      <c r="L783" s="229"/>
      <c r="M783" s="229"/>
      <c r="N783" s="229"/>
    </row>
    <row r="784" spans="3:14" x14ac:dyDescent="0.2">
      <c r="C784" s="229"/>
      <c r="D784" s="229"/>
      <c r="E784" s="229"/>
      <c r="F784" s="229"/>
      <c r="G784" s="229"/>
      <c r="H784" s="229"/>
      <c r="I784" s="229"/>
      <c r="J784" s="229"/>
      <c r="K784" s="229"/>
      <c r="L784" s="229"/>
      <c r="M784" s="229"/>
      <c r="N784" s="229"/>
    </row>
    <row r="785" spans="3:14" x14ac:dyDescent="0.2">
      <c r="C785" s="229"/>
      <c r="D785" s="229"/>
      <c r="E785" s="229"/>
      <c r="F785" s="229"/>
      <c r="G785" s="229"/>
      <c r="H785" s="229"/>
      <c r="I785" s="229"/>
      <c r="J785" s="229"/>
      <c r="K785" s="229"/>
      <c r="L785" s="229"/>
      <c r="M785" s="229"/>
      <c r="N785" s="229"/>
    </row>
    <row r="786" spans="3:14" x14ac:dyDescent="0.2">
      <c r="C786" s="229"/>
      <c r="D786" s="229"/>
      <c r="E786" s="229"/>
      <c r="F786" s="229"/>
      <c r="G786" s="229"/>
      <c r="H786" s="229"/>
      <c r="I786" s="229"/>
      <c r="J786" s="229"/>
      <c r="K786" s="229"/>
      <c r="L786" s="229"/>
      <c r="M786" s="229"/>
      <c r="N786" s="229"/>
    </row>
    <row r="787" spans="3:14" x14ac:dyDescent="0.2">
      <c r="C787" s="229"/>
      <c r="D787" s="229"/>
      <c r="E787" s="229"/>
      <c r="F787" s="229"/>
      <c r="G787" s="229"/>
      <c r="H787" s="229"/>
      <c r="I787" s="229"/>
      <c r="J787" s="229"/>
      <c r="K787" s="229"/>
      <c r="L787" s="229"/>
      <c r="M787" s="229"/>
      <c r="N787" s="229"/>
    </row>
    <row r="788" spans="3:14" x14ac:dyDescent="0.2">
      <c r="C788" s="229"/>
      <c r="D788" s="229"/>
      <c r="E788" s="229"/>
      <c r="F788" s="229"/>
      <c r="G788" s="229"/>
      <c r="H788" s="229"/>
      <c r="I788" s="229"/>
      <c r="J788" s="229"/>
      <c r="K788" s="229"/>
      <c r="L788" s="229"/>
      <c r="M788" s="229"/>
      <c r="N788" s="229"/>
    </row>
    <row r="789" spans="3:14" x14ac:dyDescent="0.2">
      <c r="C789" s="229"/>
      <c r="D789" s="229"/>
      <c r="E789" s="229"/>
      <c r="F789" s="229"/>
      <c r="G789" s="229"/>
      <c r="H789" s="229"/>
      <c r="I789" s="229"/>
      <c r="J789" s="229"/>
      <c r="K789" s="229"/>
      <c r="L789" s="229"/>
      <c r="M789" s="229"/>
      <c r="N789" s="229"/>
    </row>
    <row r="790" spans="3:14" x14ac:dyDescent="0.2">
      <c r="C790" s="229"/>
      <c r="D790" s="229"/>
      <c r="E790" s="229"/>
      <c r="F790" s="229"/>
      <c r="G790" s="229"/>
      <c r="H790" s="229"/>
      <c r="I790" s="229"/>
      <c r="J790" s="229"/>
      <c r="K790" s="229"/>
      <c r="L790" s="229"/>
      <c r="M790" s="229"/>
      <c r="N790" s="229"/>
    </row>
    <row r="791" spans="3:14" x14ac:dyDescent="0.2">
      <c r="C791" s="229"/>
      <c r="D791" s="229"/>
      <c r="E791" s="229"/>
      <c r="F791" s="229"/>
      <c r="G791" s="229"/>
      <c r="H791" s="229"/>
      <c r="I791" s="229"/>
      <c r="J791" s="229"/>
      <c r="K791" s="229"/>
      <c r="L791" s="229"/>
      <c r="M791" s="229"/>
      <c r="N791" s="229"/>
    </row>
    <row r="792" spans="3:14" x14ac:dyDescent="0.2">
      <c r="C792" s="229"/>
      <c r="D792" s="229"/>
      <c r="E792" s="229"/>
      <c r="F792" s="229"/>
      <c r="G792" s="229"/>
      <c r="H792" s="229"/>
      <c r="I792" s="229"/>
      <c r="J792" s="229"/>
      <c r="K792" s="229"/>
      <c r="L792" s="229"/>
      <c r="M792" s="229"/>
      <c r="N792" s="229"/>
    </row>
    <row r="793" spans="3:14" x14ac:dyDescent="0.2">
      <c r="C793" s="229"/>
      <c r="D793" s="229"/>
      <c r="E793" s="229"/>
      <c r="F793" s="229"/>
      <c r="G793" s="229"/>
      <c r="H793" s="229"/>
      <c r="I793" s="229"/>
      <c r="J793" s="229"/>
      <c r="K793" s="229"/>
      <c r="L793" s="229"/>
      <c r="M793" s="229"/>
      <c r="N793" s="229"/>
    </row>
    <row r="794" spans="3:14" x14ac:dyDescent="0.2">
      <c r="C794" s="229"/>
      <c r="D794" s="229"/>
      <c r="E794" s="229"/>
      <c r="F794" s="229"/>
      <c r="G794" s="229"/>
      <c r="H794" s="229"/>
      <c r="I794" s="229"/>
      <c r="J794" s="229"/>
      <c r="K794" s="229"/>
      <c r="L794" s="229"/>
      <c r="M794" s="229"/>
      <c r="N794" s="229"/>
    </row>
    <row r="795" spans="3:14" x14ac:dyDescent="0.2">
      <c r="C795" s="229"/>
      <c r="D795" s="229"/>
      <c r="E795" s="229"/>
      <c r="F795" s="229"/>
      <c r="G795" s="229"/>
      <c r="H795" s="229"/>
      <c r="I795" s="229"/>
      <c r="J795" s="229"/>
      <c r="K795" s="229"/>
      <c r="L795" s="229"/>
      <c r="M795" s="229"/>
      <c r="N795" s="229"/>
    </row>
    <row r="796" spans="3:14" x14ac:dyDescent="0.2">
      <c r="C796" s="229"/>
      <c r="D796" s="229"/>
      <c r="E796" s="229"/>
      <c r="F796" s="229"/>
      <c r="G796" s="229"/>
      <c r="H796" s="229"/>
      <c r="I796" s="229"/>
      <c r="J796" s="229"/>
      <c r="K796" s="229"/>
      <c r="L796" s="229"/>
      <c r="M796" s="229"/>
      <c r="N796" s="229"/>
    </row>
    <row r="797" spans="3:14" x14ac:dyDescent="0.2">
      <c r="C797" s="229"/>
      <c r="D797" s="229"/>
      <c r="E797" s="229"/>
      <c r="F797" s="229"/>
      <c r="G797" s="229"/>
      <c r="H797" s="229"/>
      <c r="I797" s="229"/>
      <c r="J797" s="229"/>
      <c r="K797" s="229"/>
      <c r="L797" s="229"/>
      <c r="M797" s="229"/>
      <c r="N797" s="229"/>
    </row>
    <row r="798" spans="3:14" x14ac:dyDescent="0.2">
      <c r="C798" s="229"/>
      <c r="D798" s="229"/>
      <c r="E798" s="229"/>
      <c r="F798" s="229"/>
      <c r="G798" s="229"/>
      <c r="H798" s="229"/>
      <c r="I798" s="229"/>
      <c r="J798" s="229"/>
      <c r="K798" s="229"/>
      <c r="L798" s="229"/>
      <c r="M798" s="229"/>
      <c r="N798" s="229"/>
    </row>
    <row r="799" spans="3:14" x14ac:dyDescent="0.2">
      <c r="C799" s="229"/>
      <c r="D799" s="229"/>
      <c r="E799" s="229"/>
      <c r="F799" s="229"/>
      <c r="G799" s="229"/>
      <c r="H799" s="229"/>
      <c r="I799" s="229"/>
      <c r="J799" s="229"/>
      <c r="K799" s="229"/>
      <c r="L799" s="229"/>
      <c r="M799" s="229"/>
      <c r="N799" s="229"/>
    </row>
    <row r="800" spans="3:14" x14ac:dyDescent="0.2">
      <c r="C800" s="229"/>
      <c r="D800" s="229"/>
      <c r="E800" s="229"/>
      <c r="F800" s="229"/>
      <c r="G800" s="229"/>
      <c r="H800" s="229"/>
      <c r="I800" s="229"/>
      <c r="J800" s="229"/>
      <c r="K800" s="229"/>
      <c r="L800" s="229"/>
      <c r="M800" s="229"/>
      <c r="N800" s="229"/>
    </row>
    <row r="801" spans="3:14" x14ac:dyDescent="0.2">
      <c r="C801" s="229"/>
      <c r="D801" s="229"/>
      <c r="E801" s="229"/>
      <c r="F801" s="229"/>
      <c r="G801" s="229"/>
      <c r="H801" s="229"/>
      <c r="I801" s="229"/>
      <c r="J801" s="229"/>
      <c r="K801" s="229"/>
      <c r="L801" s="229"/>
      <c r="M801" s="229"/>
      <c r="N801" s="229"/>
    </row>
    <row r="802" spans="3:14" x14ac:dyDescent="0.2">
      <c r="C802" s="229"/>
      <c r="D802" s="229"/>
      <c r="E802" s="229"/>
      <c r="F802" s="229"/>
      <c r="G802" s="229"/>
      <c r="H802" s="229"/>
      <c r="I802" s="229"/>
      <c r="J802" s="229"/>
      <c r="K802" s="229"/>
      <c r="L802" s="229"/>
      <c r="M802" s="229"/>
      <c r="N802" s="229"/>
    </row>
    <row r="803" spans="3:14" x14ac:dyDescent="0.2">
      <c r="C803" s="229"/>
      <c r="D803" s="229"/>
      <c r="E803" s="229"/>
      <c r="F803" s="229"/>
      <c r="G803" s="229"/>
      <c r="H803" s="229"/>
      <c r="I803" s="229"/>
      <c r="J803" s="229"/>
      <c r="K803" s="229"/>
      <c r="L803" s="229"/>
      <c r="M803" s="229"/>
      <c r="N803" s="229"/>
    </row>
    <row r="804" spans="3:14" x14ac:dyDescent="0.2">
      <c r="C804" s="229"/>
      <c r="D804" s="229"/>
      <c r="E804" s="229"/>
      <c r="F804" s="229"/>
      <c r="G804" s="229"/>
      <c r="H804" s="229"/>
      <c r="I804" s="229"/>
      <c r="J804" s="229"/>
      <c r="K804" s="229"/>
      <c r="L804" s="229"/>
      <c r="M804" s="229"/>
      <c r="N804" s="229"/>
    </row>
    <row r="805" spans="3:14" x14ac:dyDescent="0.2">
      <c r="C805" s="229"/>
      <c r="D805" s="229"/>
      <c r="E805" s="229"/>
      <c r="F805" s="229"/>
      <c r="G805" s="229"/>
      <c r="H805" s="229"/>
      <c r="I805" s="229"/>
      <c r="J805" s="229"/>
      <c r="K805" s="229"/>
      <c r="L805" s="229"/>
      <c r="M805" s="229"/>
      <c r="N805" s="229"/>
    </row>
    <row r="806" spans="3:14" x14ac:dyDescent="0.2">
      <c r="C806" s="229"/>
      <c r="D806" s="229"/>
      <c r="E806" s="229"/>
      <c r="F806" s="229"/>
      <c r="G806" s="229"/>
      <c r="H806" s="229"/>
      <c r="I806" s="229"/>
      <c r="J806" s="229"/>
      <c r="K806" s="229"/>
      <c r="L806" s="229"/>
      <c r="M806" s="229"/>
      <c r="N806" s="229"/>
    </row>
    <row r="807" spans="3:14" x14ac:dyDescent="0.2">
      <c r="C807" s="229"/>
      <c r="D807" s="229"/>
      <c r="E807" s="229"/>
      <c r="F807" s="229"/>
      <c r="G807" s="229"/>
      <c r="H807" s="229"/>
      <c r="I807" s="229"/>
      <c r="J807" s="229"/>
      <c r="K807" s="229"/>
      <c r="L807" s="229"/>
      <c r="M807" s="229"/>
      <c r="N807" s="229"/>
    </row>
    <row r="808" spans="3:14" x14ac:dyDescent="0.2">
      <c r="C808" s="229"/>
      <c r="D808" s="229"/>
      <c r="E808" s="229"/>
      <c r="F808" s="229"/>
      <c r="G808" s="229"/>
      <c r="H808" s="229"/>
      <c r="I808" s="229"/>
      <c r="J808" s="229"/>
      <c r="K808" s="229"/>
      <c r="L808" s="229"/>
      <c r="M808" s="229"/>
      <c r="N808" s="229"/>
    </row>
    <row r="809" spans="3:14" x14ac:dyDescent="0.2">
      <c r="C809" s="229"/>
      <c r="D809" s="229"/>
      <c r="E809" s="229"/>
      <c r="F809" s="229"/>
      <c r="G809" s="229"/>
      <c r="H809" s="229"/>
      <c r="I809" s="229"/>
      <c r="J809" s="229"/>
      <c r="K809" s="229"/>
      <c r="L809" s="229"/>
      <c r="M809" s="229"/>
      <c r="N809" s="229"/>
    </row>
    <row r="810" spans="3:14" x14ac:dyDescent="0.2">
      <c r="C810" s="229"/>
      <c r="D810" s="229"/>
      <c r="E810" s="229"/>
      <c r="F810" s="229"/>
      <c r="G810" s="229"/>
      <c r="H810" s="229"/>
      <c r="I810" s="229"/>
      <c r="J810" s="229"/>
      <c r="K810" s="229"/>
      <c r="L810" s="229"/>
      <c r="M810" s="229"/>
      <c r="N810" s="229"/>
    </row>
    <row r="811" spans="3:14" x14ac:dyDescent="0.2">
      <c r="C811" s="229"/>
      <c r="D811" s="229"/>
      <c r="E811" s="229"/>
      <c r="F811" s="229"/>
      <c r="G811" s="229"/>
      <c r="H811" s="229"/>
      <c r="I811" s="229"/>
      <c r="J811" s="229"/>
      <c r="K811" s="229"/>
      <c r="L811" s="229"/>
      <c r="M811" s="229"/>
      <c r="N811" s="229"/>
    </row>
    <row r="812" spans="3:14" x14ac:dyDescent="0.2">
      <c r="C812" s="229"/>
      <c r="D812" s="229"/>
      <c r="E812" s="229"/>
      <c r="F812" s="229"/>
      <c r="G812" s="229"/>
      <c r="H812" s="229"/>
      <c r="I812" s="229"/>
      <c r="J812" s="229"/>
      <c r="K812" s="229"/>
      <c r="L812" s="229"/>
      <c r="M812" s="229"/>
      <c r="N812" s="229"/>
    </row>
    <row r="813" spans="3:14" x14ac:dyDescent="0.2">
      <c r="C813" s="229"/>
      <c r="D813" s="229"/>
      <c r="E813" s="229"/>
      <c r="F813" s="229"/>
      <c r="G813" s="229"/>
      <c r="H813" s="229"/>
      <c r="I813" s="229"/>
      <c r="J813" s="229"/>
      <c r="K813" s="229"/>
      <c r="L813" s="229"/>
      <c r="M813" s="229"/>
      <c r="N813" s="229"/>
    </row>
    <row r="814" spans="3:14" x14ac:dyDescent="0.2">
      <c r="C814" s="229"/>
      <c r="D814" s="229"/>
      <c r="E814" s="229"/>
      <c r="F814" s="229"/>
      <c r="G814" s="229"/>
      <c r="H814" s="229"/>
      <c r="I814" s="229"/>
      <c r="J814" s="229"/>
      <c r="K814" s="229"/>
      <c r="L814" s="229"/>
      <c r="M814" s="229"/>
      <c r="N814" s="229"/>
    </row>
    <row r="815" spans="3:14" x14ac:dyDescent="0.2">
      <c r="C815" s="229"/>
      <c r="D815" s="229"/>
      <c r="E815" s="229"/>
      <c r="F815" s="229"/>
      <c r="G815" s="229"/>
      <c r="H815" s="229"/>
      <c r="I815" s="229"/>
      <c r="J815" s="229"/>
      <c r="K815" s="229"/>
      <c r="L815" s="229"/>
      <c r="M815" s="229"/>
      <c r="N815" s="229"/>
    </row>
    <row r="816" spans="3:14" x14ac:dyDescent="0.2">
      <c r="C816" s="229"/>
      <c r="D816" s="229"/>
      <c r="E816" s="229"/>
      <c r="F816" s="229"/>
      <c r="G816" s="229"/>
      <c r="H816" s="229"/>
      <c r="I816" s="229"/>
      <c r="J816" s="229"/>
      <c r="K816" s="229"/>
      <c r="L816" s="229"/>
      <c r="M816" s="229"/>
      <c r="N816" s="229"/>
    </row>
    <row r="817" spans="3:14" x14ac:dyDescent="0.2">
      <c r="C817" s="229"/>
      <c r="D817" s="229"/>
      <c r="E817" s="229"/>
      <c r="F817" s="229"/>
      <c r="G817" s="229"/>
      <c r="H817" s="229"/>
      <c r="I817" s="229"/>
      <c r="J817" s="229"/>
      <c r="K817" s="229"/>
      <c r="L817" s="229"/>
      <c r="M817" s="229"/>
      <c r="N817" s="229"/>
    </row>
    <row r="818" spans="3:14" x14ac:dyDescent="0.2">
      <c r="C818" s="229"/>
      <c r="D818" s="229"/>
      <c r="E818" s="229"/>
      <c r="F818" s="229"/>
      <c r="G818" s="229"/>
      <c r="H818" s="229"/>
      <c r="I818" s="229"/>
      <c r="J818" s="229"/>
      <c r="K818" s="229"/>
      <c r="L818" s="229"/>
      <c r="M818" s="229"/>
      <c r="N818" s="229"/>
    </row>
    <row r="819" spans="3:14" x14ac:dyDescent="0.2">
      <c r="C819" s="229"/>
      <c r="D819" s="229"/>
      <c r="E819" s="229"/>
      <c r="F819" s="229"/>
      <c r="G819" s="229"/>
      <c r="H819" s="229"/>
      <c r="I819" s="229"/>
      <c r="J819" s="229"/>
      <c r="K819" s="229"/>
      <c r="L819" s="229"/>
      <c r="M819" s="229"/>
      <c r="N819" s="229"/>
    </row>
    <row r="820" spans="3:14" x14ac:dyDescent="0.2">
      <c r="C820" s="229"/>
      <c r="D820" s="229"/>
      <c r="E820" s="229"/>
      <c r="F820" s="229"/>
      <c r="G820" s="229"/>
      <c r="H820" s="229"/>
      <c r="I820" s="229"/>
      <c r="J820" s="229"/>
      <c r="K820" s="229"/>
      <c r="L820" s="229"/>
      <c r="M820" s="229"/>
      <c r="N820" s="229"/>
    </row>
    <row r="821" spans="3:14" x14ac:dyDescent="0.2">
      <c r="C821" s="229"/>
      <c r="D821" s="229"/>
      <c r="E821" s="229"/>
      <c r="F821" s="229"/>
      <c r="G821" s="229"/>
      <c r="H821" s="229"/>
      <c r="I821" s="229"/>
      <c r="J821" s="229"/>
      <c r="K821" s="229"/>
      <c r="L821" s="229"/>
      <c r="M821" s="229"/>
      <c r="N821" s="229"/>
    </row>
    <row r="822" spans="3:14" x14ac:dyDescent="0.2">
      <c r="C822" s="229"/>
      <c r="D822" s="229"/>
      <c r="E822" s="229"/>
      <c r="F822" s="229"/>
      <c r="G822" s="229"/>
      <c r="H822" s="229"/>
      <c r="I822" s="229"/>
      <c r="J822" s="229"/>
      <c r="K822" s="229"/>
      <c r="L822" s="229"/>
      <c r="M822" s="229"/>
      <c r="N822" s="229"/>
    </row>
    <row r="823" spans="3:14" x14ac:dyDescent="0.2">
      <c r="C823" s="229"/>
      <c r="D823" s="229"/>
      <c r="E823" s="229"/>
      <c r="F823" s="229"/>
      <c r="G823" s="229"/>
      <c r="H823" s="229"/>
      <c r="I823" s="229"/>
      <c r="J823" s="229"/>
      <c r="K823" s="229"/>
      <c r="L823" s="229"/>
      <c r="M823" s="229"/>
      <c r="N823" s="229"/>
    </row>
    <row r="824" spans="3:14" x14ac:dyDescent="0.2">
      <c r="C824" s="229"/>
      <c r="D824" s="229"/>
      <c r="E824" s="229"/>
      <c r="F824" s="229"/>
      <c r="G824" s="229"/>
      <c r="H824" s="229"/>
      <c r="I824" s="229"/>
      <c r="J824" s="229"/>
      <c r="K824" s="229"/>
      <c r="L824" s="229"/>
      <c r="M824" s="229"/>
      <c r="N824" s="229"/>
    </row>
    <row r="825" spans="3:14" x14ac:dyDescent="0.2">
      <c r="C825" s="229"/>
      <c r="D825" s="229"/>
      <c r="E825" s="229"/>
      <c r="F825" s="229"/>
      <c r="G825" s="229"/>
      <c r="H825" s="229"/>
      <c r="I825" s="229"/>
      <c r="J825" s="229"/>
      <c r="K825" s="229"/>
      <c r="L825" s="229"/>
      <c r="M825" s="229"/>
      <c r="N825" s="229"/>
    </row>
    <row r="826" spans="3:14" x14ac:dyDescent="0.2">
      <c r="C826" s="229"/>
      <c r="D826" s="229"/>
      <c r="E826" s="229"/>
      <c r="F826" s="229"/>
      <c r="G826" s="229"/>
      <c r="H826" s="229"/>
      <c r="I826" s="229"/>
      <c r="J826" s="229"/>
      <c r="K826" s="229"/>
      <c r="L826" s="229"/>
      <c r="M826" s="229"/>
      <c r="N826" s="229"/>
    </row>
    <row r="827" spans="3:14" x14ac:dyDescent="0.2">
      <c r="C827" s="229"/>
      <c r="D827" s="229"/>
      <c r="E827" s="229"/>
      <c r="F827" s="229"/>
      <c r="G827" s="229"/>
      <c r="H827" s="229"/>
      <c r="I827" s="229"/>
      <c r="J827" s="229"/>
      <c r="K827" s="229"/>
      <c r="L827" s="229"/>
      <c r="M827" s="229"/>
      <c r="N827" s="229"/>
    </row>
    <row r="828" spans="3:14" x14ac:dyDescent="0.2">
      <c r="C828" s="229"/>
      <c r="D828" s="229"/>
      <c r="E828" s="229"/>
      <c r="F828" s="229"/>
      <c r="G828" s="229"/>
      <c r="H828" s="229"/>
      <c r="I828" s="229"/>
      <c r="J828" s="229"/>
      <c r="K828" s="229"/>
      <c r="L828" s="229"/>
      <c r="M828" s="229"/>
      <c r="N828" s="229"/>
    </row>
    <row r="829" spans="3:14" x14ac:dyDescent="0.2">
      <c r="C829" s="229"/>
      <c r="D829" s="229"/>
      <c r="E829" s="229"/>
      <c r="F829" s="229"/>
      <c r="G829" s="229"/>
      <c r="H829" s="229"/>
      <c r="I829" s="229"/>
      <c r="J829" s="229"/>
      <c r="K829" s="229"/>
      <c r="L829" s="229"/>
      <c r="M829" s="229"/>
      <c r="N829" s="229"/>
    </row>
    <row r="830" spans="3:14" x14ac:dyDescent="0.2">
      <c r="C830" s="229"/>
      <c r="D830" s="229"/>
      <c r="E830" s="229"/>
      <c r="F830" s="229"/>
      <c r="G830" s="229"/>
      <c r="H830" s="229"/>
      <c r="I830" s="229"/>
      <c r="J830" s="229"/>
      <c r="K830" s="229"/>
      <c r="L830" s="229"/>
      <c r="M830" s="229"/>
      <c r="N830" s="229"/>
    </row>
    <row r="831" spans="3:14" x14ac:dyDescent="0.2">
      <c r="C831" s="229"/>
      <c r="D831" s="229"/>
      <c r="E831" s="229"/>
      <c r="F831" s="229"/>
      <c r="G831" s="229"/>
      <c r="H831" s="229"/>
      <c r="I831" s="229"/>
      <c r="J831" s="229"/>
      <c r="K831" s="229"/>
      <c r="L831" s="229"/>
      <c r="M831" s="229"/>
      <c r="N831" s="229"/>
    </row>
    <row r="832" spans="3:14" x14ac:dyDescent="0.2">
      <c r="C832" s="229"/>
      <c r="D832" s="229"/>
      <c r="E832" s="229"/>
      <c r="F832" s="229"/>
      <c r="G832" s="229"/>
      <c r="H832" s="229"/>
      <c r="I832" s="229"/>
      <c r="J832" s="229"/>
      <c r="K832" s="229"/>
      <c r="L832" s="229"/>
      <c r="M832" s="229"/>
      <c r="N832" s="229"/>
    </row>
    <row r="833" spans="3:14" x14ac:dyDescent="0.2">
      <c r="C833" s="229"/>
      <c r="D833" s="229"/>
      <c r="E833" s="229"/>
      <c r="F833" s="229"/>
      <c r="G833" s="229"/>
      <c r="H833" s="229"/>
      <c r="I833" s="229"/>
      <c r="J833" s="229"/>
      <c r="K833" s="229"/>
      <c r="L833" s="229"/>
      <c r="M833" s="229"/>
      <c r="N833" s="229"/>
    </row>
    <row r="834" spans="3:14" x14ac:dyDescent="0.2">
      <c r="C834" s="229"/>
      <c r="D834" s="229"/>
      <c r="E834" s="229"/>
      <c r="F834" s="229"/>
      <c r="G834" s="229"/>
      <c r="H834" s="229"/>
      <c r="I834" s="229"/>
      <c r="J834" s="229"/>
      <c r="K834" s="229"/>
      <c r="L834" s="229"/>
      <c r="M834" s="229"/>
      <c r="N834" s="229"/>
    </row>
    <row r="835" spans="3:14" x14ac:dyDescent="0.2">
      <c r="C835" s="229"/>
      <c r="D835" s="229"/>
      <c r="E835" s="229"/>
      <c r="F835" s="229"/>
      <c r="G835" s="229"/>
      <c r="H835" s="229"/>
      <c r="I835" s="229"/>
      <c r="J835" s="229"/>
      <c r="K835" s="229"/>
      <c r="L835" s="229"/>
      <c r="M835" s="229"/>
      <c r="N835" s="229"/>
    </row>
    <row r="836" spans="3:14" x14ac:dyDescent="0.2">
      <c r="C836" s="229"/>
      <c r="D836" s="229"/>
      <c r="E836" s="229"/>
      <c r="F836" s="229"/>
      <c r="G836" s="229"/>
      <c r="H836" s="229"/>
      <c r="I836" s="229"/>
      <c r="J836" s="229"/>
      <c r="K836" s="229"/>
      <c r="L836" s="229"/>
      <c r="M836" s="229"/>
      <c r="N836" s="229"/>
    </row>
    <row r="837" spans="3:14" x14ac:dyDescent="0.2">
      <c r="C837" s="229"/>
      <c r="D837" s="229"/>
      <c r="E837" s="229"/>
      <c r="F837" s="229"/>
      <c r="G837" s="229"/>
      <c r="H837" s="229"/>
      <c r="I837" s="229"/>
      <c r="J837" s="229"/>
      <c r="K837" s="229"/>
      <c r="L837" s="229"/>
      <c r="M837" s="229"/>
      <c r="N837" s="229"/>
    </row>
    <row r="838" spans="3:14" x14ac:dyDescent="0.2">
      <c r="C838" s="229"/>
      <c r="D838" s="229"/>
      <c r="E838" s="229"/>
      <c r="F838" s="229"/>
      <c r="G838" s="229"/>
      <c r="H838" s="229"/>
      <c r="I838" s="229"/>
      <c r="J838" s="229"/>
      <c r="K838" s="229"/>
      <c r="L838" s="229"/>
      <c r="M838" s="229"/>
      <c r="N838" s="229"/>
    </row>
    <row r="839" spans="3:14" x14ac:dyDescent="0.2">
      <c r="C839" s="229"/>
      <c r="D839" s="229"/>
      <c r="E839" s="229"/>
      <c r="F839" s="229"/>
      <c r="G839" s="229"/>
      <c r="H839" s="229"/>
      <c r="I839" s="229"/>
      <c r="J839" s="229"/>
      <c r="K839" s="229"/>
      <c r="L839" s="229"/>
      <c r="M839" s="229"/>
      <c r="N839" s="229"/>
    </row>
    <row r="840" spans="3:14" x14ac:dyDescent="0.2">
      <c r="C840" s="229"/>
      <c r="D840" s="229"/>
      <c r="E840" s="229"/>
      <c r="F840" s="229"/>
      <c r="G840" s="229"/>
      <c r="H840" s="229"/>
      <c r="I840" s="229"/>
      <c r="J840" s="229"/>
      <c r="K840" s="229"/>
      <c r="L840" s="229"/>
      <c r="M840" s="229"/>
      <c r="N840" s="229"/>
    </row>
    <row r="841" spans="3:14" x14ac:dyDescent="0.2">
      <c r="C841" s="229"/>
      <c r="D841" s="229"/>
      <c r="E841" s="229"/>
      <c r="F841" s="229"/>
      <c r="G841" s="229"/>
      <c r="H841" s="229"/>
      <c r="I841" s="229"/>
      <c r="J841" s="229"/>
      <c r="K841" s="229"/>
      <c r="L841" s="229"/>
      <c r="M841" s="229"/>
      <c r="N841" s="229"/>
    </row>
    <row r="842" spans="3:14" x14ac:dyDescent="0.2">
      <c r="C842" s="229"/>
      <c r="D842" s="229"/>
      <c r="E842" s="229"/>
      <c r="F842" s="229"/>
      <c r="G842" s="229"/>
      <c r="H842" s="229"/>
      <c r="I842" s="229"/>
      <c r="J842" s="229"/>
      <c r="K842" s="229"/>
      <c r="L842" s="229"/>
      <c r="M842" s="229"/>
      <c r="N842" s="229"/>
    </row>
    <row r="843" spans="3:14" x14ac:dyDescent="0.2">
      <c r="C843" s="229"/>
      <c r="D843" s="229"/>
      <c r="E843" s="229"/>
      <c r="F843" s="229"/>
      <c r="G843" s="229"/>
      <c r="H843" s="229"/>
      <c r="I843" s="229"/>
      <c r="J843" s="229"/>
      <c r="K843" s="229"/>
      <c r="L843" s="229"/>
      <c r="M843" s="229"/>
      <c r="N843" s="229"/>
    </row>
    <row r="844" spans="3:14" x14ac:dyDescent="0.2">
      <c r="C844" s="229"/>
      <c r="D844" s="229"/>
      <c r="E844" s="229"/>
      <c r="F844" s="229"/>
      <c r="G844" s="229"/>
      <c r="H844" s="229"/>
      <c r="I844" s="229"/>
      <c r="J844" s="229"/>
      <c r="K844" s="229"/>
      <c r="L844" s="229"/>
      <c r="M844" s="229"/>
      <c r="N844" s="229"/>
    </row>
    <row r="845" spans="3:14" x14ac:dyDescent="0.2">
      <c r="C845" s="229"/>
      <c r="D845" s="229"/>
      <c r="E845" s="229"/>
      <c r="F845" s="229"/>
      <c r="G845" s="229"/>
      <c r="H845" s="229"/>
      <c r="I845" s="229"/>
      <c r="J845" s="229"/>
      <c r="K845" s="229"/>
      <c r="L845" s="229"/>
      <c r="M845" s="229"/>
      <c r="N845" s="229"/>
    </row>
    <row r="846" spans="3:14" x14ac:dyDescent="0.2">
      <c r="C846" s="229"/>
      <c r="D846" s="229"/>
      <c r="E846" s="229"/>
      <c r="F846" s="229"/>
      <c r="G846" s="229"/>
      <c r="H846" s="229"/>
      <c r="I846" s="229"/>
      <c r="J846" s="229"/>
      <c r="K846" s="229"/>
      <c r="L846" s="229"/>
      <c r="M846" s="229"/>
      <c r="N846" s="229"/>
    </row>
    <row r="847" spans="3:14" x14ac:dyDescent="0.2">
      <c r="C847" s="229"/>
      <c r="D847" s="229"/>
      <c r="E847" s="229"/>
      <c r="F847" s="229"/>
      <c r="G847" s="229"/>
      <c r="H847" s="229"/>
      <c r="I847" s="229"/>
      <c r="J847" s="229"/>
      <c r="K847" s="229"/>
      <c r="L847" s="229"/>
      <c r="M847" s="229"/>
      <c r="N847" s="229"/>
    </row>
    <row r="848" spans="3:14" x14ac:dyDescent="0.2">
      <c r="C848" s="229"/>
      <c r="D848" s="229"/>
      <c r="E848" s="229"/>
      <c r="F848" s="229"/>
      <c r="G848" s="229"/>
      <c r="H848" s="229"/>
      <c r="I848" s="229"/>
      <c r="J848" s="229"/>
      <c r="K848" s="229"/>
      <c r="L848" s="229"/>
      <c r="M848" s="229"/>
      <c r="N848" s="229"/>
    </row>
    <row r="849" spans="3:14" x14ac:dyDescent="0.2">
      <c r="C849" s="229"/>
      <c r="D849" s="229"/>
      <c r="E849" s="229"/>
      <c r="F849" s="229"/>
      <c r="G849" s="229"/>
      <c r="H849" s="229"/>
      <c r="I849" s="229"/>
      <c r="J849" s="229"/>
      <c r="K849" s="229"/>
      <c r="L849" s="229"/>
      <c r="M849" s="229"/>
      <c r="N849" s="229"/>
    </row>
    <row r="850" spans="3:14" x14ac:dyDescent="0.2">
      <c r="C850" s="229"/>
      <c r="D850" s="229"/>
      <c r="E850" s="229"/>
      <c r="F850" s="229"/>
      <c r="G850" s="229"/>
      <c r="H850" s="229"/>
      <c r="I850" s="229"/>
      <c r="J850" s="229"/>
      <c r="K850" s="229"/>
      <c r="L850" s="229"/>
      <c r="M850" s="229"/>
      <c r="N850" s="229"/>
    </row>
    <row r="851" spans="3:14" x14ac:dyDescent="0.2">
      <c r="C851" s="229"/>
      <c r="D851" s="229"/>
      <c r="E851" s="229"/>
      <c r="F851" s="229"/>
      <c r="G851" s="229"/>
      <c r="H851" s="229"/>
      <c r="I851" s="229"/>
      <c r="J851" s="229"/>
      <c r="K851" s="229"/>
      <c r="L851" s="229"/>
      <c r="M851" s="229"/>
      <c r="N851" s="229"/>
    </row>
    <row r="852" spans="3:14" x14ac:dyDescent="0.2">
      <c r="C852" s="229"/>
      <c r="D852" s="229"/>
      <c r="E852" s="229"/>
      <c r="F852" s="229"/>
      <c r="G852" s="229"/>
      <c r="H852" s="229"/>
      <c r="I852" s="229"/>
      <c r="J852" s="229"/>
      <c r="K852" s="229"/>
      <c r="L852" s="229"/>
      <c r="M852" s="229"/>
      <c r="N852" s="229"/>
    </row>
    <row r="853" spans="3:14" x14ac:dyDescent="0.2">
      <c r="C853" s="229"/>
      <c r="D853" s="229"/>
      <c r="E853" s="229"/>
      <c r="F853" s="229"/>
      <c r="G853" s="229"/>
      <c r="H853" s="229"/>
      <c r="I853" s="229"/>
      <c r="J853" s="229"/>
      <c r="K853" s="229"/>
      <c r="L853" s="229"/>
      <c r="M853" s="229"/>
      <c r="N853" s="229"/>
    </row>
    <row r="854" spans="3:14" x14ac:dyDescent="0.2">
      <c r="C854" s="229"/>
      <c r="D854" s="229"/>
      <c r="E854" s="229"/>
      <c r="F854" s="229"/>
      <c r="G854" s="229"/>
      <c r="H854" s="229"/>
      <c r="I854" s="229"/>
      <c r="J854" s="229"/>
      <c r="K854" s="229"/>
      <c r="L854" s="229"/>
      <c r="M854" s="229"/>
      <c r="N854" s="229"/>
    </row>
    <row r="855" spans="3:14" x14ac:dyDescent="0.2">
      <c r="C855" s="229"/>
      <c r="D855" s="229"/>
      <c r="E855" s="229"/>
      <c r="F855" s="229"/>
      <c r="G855" s="229"/>
      <c r="H855" s="229"/>
      <c r="I855" s="229"/>
      <c r="J855" s="229"/>
      <c r="K855" s="229"/>
      <c r="L855" s="229"/>
      <c r="M855" s="229"/>
      <c r="N855" s="229"/>
    </row>
    <row r="856" spans="3:14" x14ac:dyDescent="0.2">
      <c r="C856" s="229"/>
      <c r="D856" s="229"/>
      <c r="E856" s="229"/>
      <c r="F856" s="229"/>
      <c r="G856" s="229"/>
      <c r="H856" s="229"/>
      <c r="I856" s="229"/>
      <c r="J856" s="229"/>
      <c r="K856" s="229"/>
      <c r="L856" s="229"/>
      <c r="M856" s="229"/>
      <c r="N856" s="229"/>
    </row>
    <row r="857" spans="3:14" x14ac:dyDescent="0.2">
      <c r="C857" s="229"/>
      <c r="D857" s="229"/>
      <c r="E857" s="229"/>
      <c r="F857" s="229"/>
      <c r="G857" s="229"/>
      <c r="H857" s="229"/>
      <c r="I857" s="229"/>
      <c r="J857" s="229"/>
      <c r="K857" s="229"/>
      <c r="L857" s="229"/>
      <c r="M857" s="229"/>
      <c r="N857" s="229"/>
    </row>
    <row r="858" spans="3:14" x14ac:dyDescent="0.2">
      <c r="C858" s="229"/>
      <c r="D858" s="229"/>
      <c r="E858" s="229"/>
      <c r="F858" s="229"/>
      <c r="G858" s="229"/>
      <c r="H858" s="229"/>
      <c r="I858" s="229"/>
      <c r="J858" s="229"/>
      <c r="K858" s="229"/>
      <c r="L858" s="229"/>
      <c r="M858" s="229"/>
      <c r="N858" s="229"/>
    </row>
    <row r="859" spans="3:14" x14ac:dyDescent="0.2">
      <c r="C859" s="229"/>
      <c r="D859" s="229"/>
      <c r="E859" s="229"/>
      <c r="F859" s="229"/>
      <c r="G859" s="229"/>
      <c r="H859" s="229"/>
      <c r="I859" s="229"/>
      <c r="J859" s="229"/>
      <c r="K859" s="229"/>
      <c r="L859" s="229"/>
      <c r="M859" s="229"/>
      <c r="N859" s="229"/>
    </row>
    <row r="860" spans="3:14" x14ac:dyDescent="0.2">
      <c r="C860" s="229"/>
      <c r="D860" s="229"/>
      <c r="E860" s="229"/>
      <c r="F860" s="229"/>
      <c r="G860" s="229"/>
      <c r="H860" s="229"/>
      <c r="I860" s="229"/>
      <c r="J860" s="229"/>
      <c r="K860" s="229"/>
      <c r="L860" s="229"/>
      <c r="M860" s="229"/>
      <c r="N860" s="229"/>
    </row>
    <row r="861" spans="3:14" x14ac:dyDescent="0.2">
      <c r="C861" s="229"/>
      <c r="D861" s="229"/>
      <c r="E861" s="229"/>
      <c r="F861" s="229"/>
      <c r="G861" s="229"/>
      <c r="H861" s="229"/>
      <c r="I861" s="229"/>
      <c r="J861" s="229"/>
      <c r="K861" s="229"/>
      <c r="L861" s="229"/>
      <c r="M861" s="229"/>
      <c r="N861" s="229"/>
    </row>
    <row r="862" spans="3:14" x14ac:dyDescent="0.2">
      <c r="C862" s="229"/>
      <c r="D862" s="229"/>
      <c r="E862" s="229"/>
      <c r="F862" s="229"/>
      <c r="G862" s="229"/>
      <c r="H862" s="229"/>
      <c r="I862" s="229"/>
      <c r="J862" s="229"/>
      <c r="K862" s="229"/>
      <c r="L862" s="229"/>
      <c r="M862" s="229"/>
      <c r="N862" s="229"/>
    </row>
    <row r="863" spans="3:14" x14ac:dyDescent="0.2">
      <c r="C863" s="229"/>
      <c r="D863" s="229"/>
      <c r="E863" s="229"/>
      <c r="F863" s="229"/>
      <c r="G863" s="229"/>
      <c r="H863" s="229"/>
      <c r="I863" s="229"/>
      <c r="J863" s="229"/>
      <c r="K863" s="229"/>
      <c r="L863" s="229"/>
      <c r="M863" s="229"/>
      <c r="N863" s="229"/>
    </row>
    <row r="864" spans="3:14" x14ac:dyDescent="0.2">
      <c r="C864" s="229"/>
      <c r="D864" s="229"/>
      <c r="E864" s="229"/>
      <c r="F864" s="229"/>
      <c r="G864" s="229"/>
      <c r="H864" s="229"/>
      <c r="I864" s="229"/>
      <c r="J864" s="229"/>
      <c r="K864" s="229"/>
      <c r="L864" s="229"/>
      <c r="M864" s="229"/>
      <c r="N864" s="229"/>
    </row>
    <row r="865" spans="3:14" x14ac:dyDescent="0.2">
      <c r="C865" s="229"/>
      <c r="D865" s="229"/>
      <c r="E865" s="229"/>
      <c r="F865" s="229"/>
      <c r="G865" s="229"/>
      <c r="H865" s="229"/>
      <c r="I865" s="229"/>
      <c r="J865" s="229"/>
      <c r="K865" s="229"/>
      <c r="L865" s="229"/>
      <c r="M865" s="229"/>
      <c r="N865" s="229"/>
    </row>
    <row r="866" spans="3:14" x14ac:dyDescent="0.2">
      <c r="C866" s="229"/>
      <c r="D866" s="229"/>
      <c r="E866" s="229"/>
      <c r="F866" s="229"/>
      <c r="G866" s="229"/>
      <c r="H866" s="229"/>
      <c r="I866" s="229"/>
      <c r="J866" s="229"/>
      <c r="K866" s="229"/>
      <c r="L866" s="229"/>
      <c r="M866" s="229"/>
      <c r="N866" s="229"/>
    </row>
    <row r="867" spans="3:14" x14ac:dyDescent="0.2">
      <c r="C867" s="229"/>
      <c r="D867" s="229"/>
      <c r="E867" s="229"/>
      <c r="F867" s="229"/>
      <c r="G867" s="229"/>
      <c r="H867" s="229"/>
      <c r="I867" s="229"/>
      <c r="J867" s="229"/>
      <c r="K867" s="229"/>
      <c r="L867" s="229"/>
      <c r="M867" s="229"/>
      <c r="N867" s="229"/>
    </row>
    <row r="868" spans="3:14" x14ac:dyDescent="0.2">
      <c r="C868" s="229"/>
      <c r="D868" s="229"/>
      <c r="E868" s="229"/>
      <c r="F868" s="229"/>
      <c r="G868" s="229"/>
      <c r="H868" s="229"/>
      <c r="I868" s="229"/>
      <c r="J868" s="229"/>
      <c r="K868" s="229"/>
      <c r="L868" s="229"/>
      <c r="M868" s="229"/>
      <c r="N868" s="229"/>
    </row>
    <row r="869" spans="3:14" x14ac:dyDescent="0.2">
      <c r="C869" s="229"/>
      <c r="D869" s="229"/>
      <c r="E869" s="229"/>
      <c r="F869" s="229"/>
      <c r="G869" s="229"/>
      <c r="H869" s="229"/>
      <c r="I869" s="229"/>
      <c r="J869" s="229"/>
      <c r="K869" s="229"/>
      <c r="L869" s="229"/>
      <c r="M869" s="229"/>
      <c r="N869" s="229"/>
    </row>
    <row r="870" spans="3:14" x14ac:dyDescent="0.2">
      <c r="C870" s="229"/>
      <c r="D870" s="229"/>
      <c r="E870" s="229"/>
      <c r="F870" s="229"/>
      <c r="G870" s="229"/>
      <c r="H870" s="229"/>
      <c r="I870" s="229"/>
      <c r="J870" s="229"/>
      <c r="K870" s="229"/>
      <c r="L870" s="229"/>
      <c r="M870" s="229"/>
      <c r="N870" s="229"/>
    </row>
    <row r="871" spans="3:14" x14ac:dyDescent="0.2">
      <c r="C871" s="229"/>
      <c r="D871" s="229"/>
      <c r="E871" s="229"/>
      <c r="F871" s="229"/>
      <c r="G871" s="229"/>
      <c r="H871" s="229"/>
      <c r="I871" s="229"/>
      <c r="J871" s="229"/>
      <c r="K871" s="229"/>
      <c r="L871" s="229"/>
      <c r="M871" s="229"/>
      <c r="N871" s="229"/>
    </row>
    <row r="872" spans="3:14" x14ac:dyDescent="0.2">
      <c r="C872" s="229"/>
      <c r="D872" s="229"/>
      <c r="E872" s="229"/>
      <c r="F872" s="229"/>
      <c r="G872" s="229"/>
      <c r="H872" s="229"/>
      <c r="I872" s="229"/>
      <c r="J872" s="229"/>
      <c r="K872" s="229"/>
      <c r="L872" s="229"/>
      <c r="M872" s="229"/>
      <c r="N872" s="229"/>
    </row>
    <row r="873" spans="3:14" x14ac:dyDescent="0.2">
      <c r="C873" s="229"/>
      <c r="D873" s="229"/>
      <c r="E873" s="229"/>
      <c r="F873" s="229"/>
      <c r="G873" s="229"/>
      <c r="H873" s="229"/>
      <c r="I873" s="229"/>
      <c r="J873" s="229"/>
      <c r="K873" s="229"/>
      <c r="L873" s="229"/>
      <c r="M873" s="229"/>
      <c r="N873" s="229"/>
    </row>
    <row r="874" spans="3:14" x14ac:dyDescent="0.2">
      <c r="C874" s="229"/>
      <c r="D874" s="229"/>
      <c r="E874" s="229"/>
      <c r="F874" s="229"/>
      <c r="G874" s="229"/>
      <c r="H874" s="229"/>
      <c r="I874" s="229"/>
      <c r="J874" s="229"/>
      <c r="K874" s="229"/>
      <c r="L874" s="229"/>
      <c r="M874" s="229"/>
      <c r="N874" s="229"/>
    </row>
    <row r="875" spans="3:14" x14ac:dyDescent="0.2">
      <c r="C875" s="229"/>
      <c r="D875" s="229"/>
      <c r="E875" s="229"/>
      <c r="F875" s="229"/>
      <c r="G875" s="229"/>
      <c r="H875" s="229"/>
      <c r="I875" s="229"/>
      <c r="J875" s="229"/>
      <c r="K875" s="229"/>
      <c r="L875" s="229"/>
      <c r="M875" s="229"/>
      <c r="N875" s="229"/>
    </row>
    <row r="876" spans="3:14" x14ac:dyDescent="0.2">
      <c r="C876" s="229"/>
      <c r="D876" s="229"/>
      <c r="E876" s="229"/>
      <c r="F876" s="229"/>
      <c r="G876" s="229"/>
      <c r="H876" s="229"/>
      <c r="I876" s="229"/>
      <c r="J876" s="229"/>
      <c r="K876" s="229"/>
      <c r="L876" s="229"/>
      <c r="M876" s="229"/>
      <c r="N876" s="229"/>
    </row>
    <row r="877" spans="3:14" x14ac:dyDescent="0.2">
      <c r="C877" s="229"/>
      <c r="D877" s="229"/>
      <c r="E877" s="229"/>
      <c r="F877" s="229"/>
      <c r="G877" s="229"/>
      <c r="H877" s="229"/>
      <c r="I877" s="229"/>
      <c r="J877" s="229"/>
      <c r="K877" s="229"/>
      <c r="L877" s="229"/>
      <c r="M877" s="229"/>
      <c r="N877" s="229"/>
    </row>
    <row r="878" spans="3:14" x14ac:dyDescent="0.2">
      <c r="C878" s="229"/>
      <c r="D878" s="229"/>
      <c r="E878" s="229"/>
      <c r="F878" s="229"/>
      <c r="G878" s="229"/>
      <c r="H878" s="229"/>
      <c r="I878" s="229"/>
      <c r="J878" s="229"/>
      <c r="K878" s="229"/>
      <c r="L878" s="229"/>
      <c r="M878" s="229"/>
      <c r="N878" s="229"/>
    </row>
    <row r="879" spans="3:14" x14ac:dyDescent="0.2">
      <c r="C879" s="229"/>
      <c r="D879" s="229"/>
      <c r="E879" s="229"/>
      <c r="F879" s="229"/>
      <c r="G879" s="229"/>
      <c r="H879" s="229"/>
      <c r="I879" s="229"/>
      <c r="J879" s="229"/>
      <c r="K879" s="229"/>
      <c r="L879" s="229"/>
      <c r="M879" s="229"/>
      <c r="N879" s="229"/>
    </row>
    <row r="880" spans="3:14" x14ac:dyDescent="0.2">
      <c r="C880" s="229"/>
      <c r="D880" s="229"/>
      <c r="E880" s="229"/>
      <c r="F880" s="229"/>
      <c r="G880" s="229"/>
      <c r="H880" s="229"/>
      <c r="I880" s="229"/>
      <c r="J880" s="229"/>
      <c r="K880" s="229"/>
      <c r="L880" s="229"/>
      <c r="M880" s="229"/>
      <c r="N880" s="229"/>
    </row>
    <row r="881" spans="3:14" x14ac:dyDescent="0.2">
      <c r="C881" s="229"/>
      <c r="D881" s="229"/>
      <c r="E881" s="229"/>
      <c r="F881" s="229"/>
      <c r="G881" s="229"/>
      <c r="H881" s="229"/>
      <c r="I881" s="229"/>
      <c r="J881" s="229"/>
      <c r="K881" s="229"/>
      <c r="L881" s="229"/>
      <c r="M881" s="229"/>
      <c r="N881" s="229"/>
    </row>
    <row r="882" spans="3:14" x14ac:dyDescent="0.2">
      <c r="C882" s="229"/>
      <c r="D882" s="229"/>
      <c r="E882" s="229"/>
      <c r="F882" s="229"/>
      <c r="G882" s="229"/>
      <c r="H882" s="229"/>
      <c r="I882" s="229"/>
      <c r="J882" s="229"/>
      <c r="K882" s="229"/>
      <c r="L882" s="229"/>
      <c r="M882" s="229"/>
      <c r="N882" s="229"/>
    </row>
    <row r="883" spans="3:14" x14ac:dyDescent="0.2">
      <c r="C883" s="229"/>
      <c r="D883" s="229"/>
      <c r="E883" s="229"/>
      <c r="F883" s="229"/>
      <c r="G883" s="229"/>
      <c r="H883" s="229"/>
      <c r="I883" s="229"/>
      <c r="J883" s="229"/>
      <c r="K883" s="229"/>
      <c r="L883" s="229"/>
      <c r="M883" s="229"/>
      <c r="N883" s="229"/>
    </row>
    <row r="884" spans="3:14" x14ac:dyDescent="0.2">
      <c r="C884" s="229"/>
      <c r="D884" s="229"/>
      <c r="E884" s="229"/>
      <c r="F884" s="229"/>
      <c r="G884" s="229"/>
      <c r="H884" s="229"/>
      <c r="I884" s="229"/>
      <c r="J884" s="229"/>
      <c r="K884" s="229"/>
      <c r="L884" s="229"/>
      <c r="M884" s="229"/>
      <c r="N884" s="229"/>
    </row>
    <row r="885" spans="3:14" x14ac:dyDescent="0.2">
      <c r="C885" s="229"/>
      <c r="D885" s="229"/>
      <c r="E885" s="229"/>
      <c r="F885" s="229"/>
      <c r="G885" s="229"/>
      <c r="H885" s="229"/>
      <c r="I885" s="229"/>
      <c r="J885" s="229"/>
      <c r="K885" s="229"/>
      <c r="L885" s="229"/>
      <c r="M885" s="229"/>
      <c r="N885" s="229"/>
    </row>
    <row r="886" spans="3:14" x14ac:dyDescent="0.2">
      <c r="C886" s="229"/>
      <c r="D886" s="229"/>
      <c r="E886" s="229"/>
      <c r="F886" s="229"/>
      <c r="G886" s="229"/>
      <c r="H886" s="229"/>
      <c r="I886" s="229"/>
      <c r="J886" s="229"/>
      <c r="K886" s="229"/>
      <c r="L886" s="229"/>
      <c r="M886" s="229"/>
      <c r="N886" s="229"/>
    </row>
    <row r="887" spans="3:14" x14ac:dyDescent="0.2">
      <c r="C887" s="229"/>
      <c r="D887" s="229"/>
      <c r="E887" s="229"/>
      <c r="F887" s="229"/>
      <c r="G887" s="229"/>
      <c r="H887" s="229"/>
      <c r="I887" s="229"/>
      <c r="J887" s="229"/>
      <c r="K887" s="229"/>
      <c r="L887" s="229"/>
      <c r="M887" s="229"/>
      <c r="N887" s="229"/>
    </row>
    <row r="888" spans="3:14" x14ac:dyDescent="0.2">
      <c r="C888" s="229"/>
      <c r="D888" s="229"/>
      <c r="E888" s="229"/>
      <c r="F888" s="229"/>
      <c r="G888" s="229"/>
      <c r="H888" s="229"/>
      <c r="I888" s="229"/>
      <c r="J888" s="229"/>
      <c r="K888" s="229"/>
      <c r="L888" s="229"/>
      <c r="M888" s="229"/>
      <c r="N888" s="229"/>
    </row>
    <row r="889" spans="3:14" x14ac:dyDescent="0.2">
      <c r="C889" s="229"/>
      <c r="D889" s="229"/>
      <c r="E889" s="229"/>
      <c r="F889" s="229"/>
      <c r="G889" s="229"/>
      <c r="H889" s="229"/>
      <c r="I889" s="229"/>
      <c r="J889" s="229"/>
      <c r="K889" s="229"/>
      <c r="L889" s="229"/>
      <c r="M889" s="229"/>
      <c r="N889" s="229"/>
    </row>
    <row r="890" spans="3:14" x14ac:dyDescent="0.2">
      <c r="C890" s="229"/>
      <c r="D890" s="229"/>
      <c r="E890" s="229"/>
      <c r="F890" s="229"/>
      <c r="G890" s="229"/>
      <c r="H890" s="229"/>
      <c r="I890" s="229"/>
      <c r="J890" s="229"/>
      <c r="K890" s="229"/>
      <c r="L890" s="229"/>
      <c r="M890" s="229"/>
      <c r="N890" s="229"/>
    </row>
    <row r="891" spans="3:14" x14ac:dyDescent="0.2">
      <c r="C891" s="229"/>
      <c r="D891" s="229"/>
      <c r="E891" s="229"/>
      <c r="F891" s="229"/>
      <c r="G891" s="229"/>
      <c r="H891" s="229"/>
      <c r="I891" s="229"/>
      <c r="J891" s="229"/>
      <c r="K891" s="229"/>
      <c r="L891" s="229"/>
      <c r="M891" s="229"/>
      <c r="N891" s="229"/>
    </row>
    <row r="892" spans="3:14" x14ac:dyDescent="0.2">
      <c r="C892" s="229"/>
      <c r="D892" s="229"/>
      <c r="E892" s="229"/>
      <c r="F892" s="229"/>
      <c r="G892" s="229"/>
      <c r="H892" s="229"/>
      <c r="I892" s="229"/>
      <c r="J892" s="229"/>
      <c r="K892" s="229"/>
      <c r="L892" s="229"/>
      <c r="M892" s="229"/>
      <c r="N892" s="229"/>
    </row>
    <row r="893" spans="3:14" x14ac:dyDescent="0.2">
      <c r="C893" s="229"/>
      <c r="D893" s="229"/>
      <c r="E893" s="229"/>
      <c r="F893" s="229"/>
      <c r="G893" s="229"/>
      <c r="H893" s="229"/>
      <c r="I893" s="229"/>
      <c r="J893" s="229"/>
      <c r="K893" s="229"/>
      <c r="L893" s="229"/>
      <c r="M893" s="229"/>
      <c r="N893" s="229"/>
    </row>
    <row r="894" spans="3:14" x14ac:dyDescent="0.2">
      <c r="C894" s="229"/>
      <c r="D894" s="229"/>
      <c r="E894" s="229"/>
      <c r="F894" s="229"/>
      <c r="G894" s="229"/>
      <c r="H894" s="229"/>
      <c r="I894" s="229"/>
      <c r="J894" s="229"/>
      <c r="K894" s="229"/>
      <c r="L894" s="229"/>
      <c r="M894" s="229"/>
      <c r="N894" s="229"/>
    </row>
    <row r="895" spans="3:14" x14ac:dyDescent="0.2">
      <c r="C895" s="229"/>
      <c r="D895" s="229"/>
      <c r="E895" s="229"/>
      <c r="F895" s="229"/>
      <c r="G895" s="229"/>
      <c r="H895" s="229"/>
      <c r="I895" s="229"/>
      <c r="J895" s="229"/>
      <c r="K895" s="229"/>
      <c r="L895" s="229"/>
      <c r="M895" s="229"/>
      <c r="N895" s="229"/>
    </row>
    <row r="896" spans="3:14" x14ac:dyDescent="0.2">
      <c r="C896" s="229"/>
      <c r="D896" s="229"/>
      <c r="E896" s="229"/>
      <c r="F896" s="229"/>
      <c r="G896" s="229"/>
      <c r="H896" s="229"/>
      <c r="I896" s="229"/>
      <c r="J896" s="229"/>
      <c r="K896" s="229"/>
      <c r="L896" s="229"/>
      <c r="M896" s="229"/>
      <c r="N896" s="229"/>
    </row>
    <row r="897" spans="3:14" x14ac:dyDescent="0.2">
      <c r="C897" s="229"/>
      <c r="D897" s="229"/>
      <c r="E897" s="229"/>
      <c r="F897" s="229"/>
      <c r="G897" s="229"/>
      <c r="H897" s="229"/>
      <c r="I897" s="229"/>
      <c r="J897" s="229"/>
      <c r="K897" s="229"/>
      <c r="L897" s="229"/>
      <c r="M897" s="229"/>
      <c r="N897" s="229"/>
    </row>
    <row r="898" spans="3:14" x14ac:dyDescent="0.2">
      <c r="C898" s="229"/>
      <c r="D898" s="229"/>
      <c r="E898" s="229"/>
      <c r="F898" s="229"/>
      <c r="G898" s="229"/>
      <c r="H898" s="229"/>
      <c r="I898" s="229"/>
      <c r="J898" s="229"/>
      <c r="K898" s="229"/>
      <c r="L898" s="229"/>
      <c r="M898" s="229"/>
      <c r="N898" s="229"/>
    </row>
    <row r="899" spans="3:14" x14ac:dyDescent="0.2">
      <c r="C899" s="229"/>
      <c r="D899" s="229"/>
      <c r="E899" s="229"/>
      <c r="F899" s="229"/>
      <c r="G899" s="229"/>
      <c r="H899" s="229"/>
      <c r="I899" s="229"/>
      <c r="J899" s="229"/>
      <c r="K899" s="229"/>
      <c r="L899" s="229"/>
      <c r="M899" s="229"/>
      <c r="N899" s="229"/>
    </row>
    <row r="900" spans="3:14" x14ac:dyDescent="0.2">
      <c r="C900" s="229"/>
      <c r="D900" s="229"/>
      <c r="E900" s="229"/>
      <c r="F900" s="229"/>
      <c r="G900" s="229"/>
      <c r="H900" s="229"/>
      <c r="I900" s="229"/>
      <c r="J900" s="229"/>
      <c r="K900" s="229"/>
      <c r="L900" s="229"/>
      <c r="M900" s="229"/>
      <c r="N900" s="229"/>
    </row>
    <row r="901" spans="3:14" x14ac:dyDescent="0.2">
      <c r="C901" s="229"/>
      <c r="D901" s="229"/>
      <c r="E901" s="229"/>
      <c r="F901" s="229"/>
      <c r="G901" s="229"/>
      <c r="H901" s="229"/>
      <c r="I901" s="229"/>
      <c r="J901" s="229"/>
      <c r="K901" s="229"/>
      <c r="L901" s="229"/>
      <c r="M901" s="229"/>
      <c r="N901" s="229"/>
    </row>
    <row r="902" spans="3:14" x14ac:dyDescent="0.2">
      <c r="C902" s="229"/>
      <c r="D902" s="229"/>
      <c r="E902" s="229"/>
      <c r="F902" s="229"/>
      <c r="G902" s="229"/>
      <c r="H902" s="229"/>
      <c r="I902" s="229"/>
      <c r="J902" s="229"/>
      <c r="K902" s="229"/>
      <c r="L902" s="229"/>
      <c r="M902" s="229"/>
      <c r="N902" s="229"/>
    </row>
    <row r="903" spans="3:14" x14ac:dyDescent="0.2">
      <c r="C903" s="229"/>
      <c r="D903" s="229"/>
      <c r="E903" s="229"/>
      <c r="F903" s="229"/>
      <c r="G903" s="229"/>
      <c r="H903" s="229"/>
      <c r="I903" s="229"/>
      <c r="J903" s="229"/>
      <c r="K903" s="229"/>
      <c r="L903" s="229"/>
      <c r="M903" s="229"/>
      <c r="N903" s="229"/>
    </row>
    <row r="904" spans="3:14" x14ac:dyDescent="0.2">
      <c r="C904" s="229"/>
      <c r="D904" s="229"/>
      <c r="E904" s="229"/>
      <c r="F904" s="229"/>
      <c r="G904" s="229"/>
      <c r="H904" s="229"/>
      <c r="I904" s="229"/>
      <c r="J904" s="229"/>
      <c r="K904" s="229"/>
      <c r="L904" s="229"/>
      <c r="M904" s="229"/>
      <c r="N904" s="229"/>
    </row>
    <row r="905" spans="3:14" x14ac:dyDescent="0.2">
      <c r="C905" s="229"/>
      <c r="D905" s="229"/>
      <c r="E905" s="229"/>
      <c r="F905" s="229"/>
      <c r="G905" s="229"/>
      <c r="H905" s="229"/>
      <c r="I905" s="229"/>
      <c r="J905" s="229"/>
      <c r="K905" s="229"/>
      <c r="L905" s="229"/>
      <c r="M905" s="229"/>
      <c r="N905" s="229"/>
    </row>
    <row r="906" spans="3:14" x14ac:dyDescent="0.2">
      <c r="C906" s="229"/>
      <c r="D906" s="229"/>
      <c r="E906" s="229"/>
      <c r="F906" s="229"/>
      <c r="G906" s="229"/>
      <c r="H906" s="229"/>
      <c r="I906" s="229"/>
      <c r="J906" s="229"/>
      <c r="K906" s="229"/>
      <c r="L906" s="229"/>
      <c r="M906" s="229"/>
      <c r="N906" s="229"/>
    </row>
    <row r="907" spans="3:14" x14ac:dyDescent="0.2">
      <c r="C907" s="229"/>
      <c r="D907" s="229"/>
      <c r="E907" s="229"/>
      <c r="F907" s="229"/>
      <c r="G907" s="229"/>
      <c r="H907" s="229"/>
      <c r="I907" s="229"/>
      <c r="J907" s="229"/>
      <c r="K907" s="229"/>
      <c r="L907" s="229"/>
      <c r="M907" s="229"/>
      <c r="N907" s="229"/>
    </row>
    <row r="908" spans="3:14" x14ac:dyDescent="0.2">
      <c r="C908" s="229"/>
      <c r="D908" s="229"/>
      <c r="E908" s="229"/>
      <c r="F908" s="229"/>
      <c r="G908" s="229"/>
      <c r="H908" s="229"/>
      <c r="I908" s="229"/>
      <c r="J908" s="229"/>
      <c r="K908" s="229"/>
      <c r="L908" s="229"/>
      <c r="M908" s="229"/>
      <c r="N908" s="229"/>
    </row>
    <row r="909" spans="3:14" x14ac:dyDescent="0.2">
      <c r="C909" s="229"/>
      <c r="D909" s="229"/>
      <c r="E909" s="229"/>
      <c r="F909" s="229"/>
      <c r="G909" s="229"/>
      <c r="H909" s="229"/>
      <c r="I909" s="229"/>
      <c r="J909" s="229"/>
      <c r="K909" s="229"/>
      <c r="L909" s="229"/>
      <c r="M909" s="229"/>
      <c r="N909" s="229"/>
    </row>
    <row r="910" spans="3:14" x14ac:dyDescent="0.2">
      <c r="C910" s="229"/>
      <c r="D910" s="229"/>
      <c r="E910" s="229"/>
      <c r="F910" s="229"/>
      <c r="G910" s="229"/>
      <c r="H910" s="229"/>
      <c r="I910" s="229"/>
      <c r="J910" s="229"/>
      <c r="K910" s="229"/>
      <c r="L910" s="229"/>
      <c r="M910" s="229"/>
      <c r="N910" s="229"/>
    </row>
    <row r="911" spans="3:14" x14ac:dyDescent="0.2">
      <c r="C911" s="229"/>
      <c r="D911" s="229"/>
      <c r="E911" s="229"/>
      <c r="F911" s="229"/>
      <c r="G911" s="229"/>
      <c r="H911" s="229"/>
      <c r="I911" s="229"/>
      <c r="J911" s="229"/>
      <c r="K911" s="229"/>
      <c r="L911" s="229"/>
      <c r="M911" s="229"/>
      <c r="N911" s="229"/>
    </row>
    <row r="912" spans="3:14" x14ac:dyDescent="0.2">
      <c r="C912" s="229"/>
      <c r="D912" s="229"/>
      <c r="E912" s="229"/>
      <c r="F912" s="229"/>
      <c r="G912" s="229"/>
      <c r="H912" s="229"/>
      <c r="I912" s="229"/>
      <c r="J912" s="229"/>
      <c r="K912" s="229"/>
      <c r="L912" s="229"/>
      <c r="M912" s="229"/>
      <c r="N912" s="229"/>
    </row>
    <row r="913" spans="3:14" x14ac:dyDescent="0.2">
      <c r="C913" s="229"/>
      <c r="D913" s="229"/>
      <c r="E913" s="229"/>
      <c r="F913" s="229"/>
      <c r="G913" s="229"/>
      <c r="H913" s="229"/>
      <c r="I913" s="229"/>
      <c r="J913" s="229"/>
      <c r="K913" s="229"/>
      <c r="L913" s="229"/>
      <c r="M913" s="229"/>
      <c r="N913" s="229"/>
    </row>
    <row r="914" spans="3:14" x14ac:dyDescent="0.2">
      <c r="C914" s="229"/>
      <c r="D914" s="229"/>
      <c r="E914" s="229"/>
      <c r="F914" s="229"/>
      <c r="G914" s="229"/>
      <c r="H914" s="229"/>
      <c r="I914" s="229"/>
      <c r="J914" s="229"/>
      <c r="K914" s="229"/>
      <c r="L914" s="229"/>
      <c r="M914" s="229"/>
      <c r="N914" s="229"/>
    </row>
    <row r="915" spans="3:14" x14ac:dyDescent="0.2">
      <c r="C915" s="229"/>
      <c r="D915" s="229"/>
      <c r="E915" s="229"/>
      <c r="F915" s="229"/>
      <c r="G915" s="229"/>
      <c r="H915" s="229"/>
      <c r="I915" s="229"/>
      <c r="J915" s="229"/>
      <c r="K915" s="229"/>
      <c r="L915" s="229"/>
      <c r="M915" s="229"/>
      <c r="N915" s="229"/>
    </row>
    <row r="916" spans="3:14" x14ac:dyDescent="0.2">
      <c r="C916" s="229"/>
      <c r="D916" s="229"/>
      <c r="E916" s="229"/>
      <c r="F916" s="229"/>
      <c r="G916" s="229"/>
      <c r="H916" s="229"/>
      <c r="I916" s="229"/>
      <c r="J916" s="229"/>
      <c r="K916" s="229"/>
      <c r="L916" s="229"/>
      <c r="M916" s="229"/>
      <c r="N916" s="229"/>
    </row>
    <row r="917" spans="3:14" x14ac:dyDescent="0.2">
      <c r="C917" s="229"/>
      <c r="D917" s="229"/>
      <c r="E917" s="229"/>
      <c r="F917" s="229"/>
      <c r="G917" s="229"/>
      <c r="H917" s="229"/>
      <c r="I917" s="229"/>
      <c r="J917" s="229"/>
      <c r="K917" s="229"/>
      <c r="L917" s="229"/>
      <c r="M917" s="229"/>
      <c r="N917" s="229"/>
    </row>
    <row r="918" spans="3:14" x14ac:dyDescent="0.2">
      <c r="C918" s="229"/>
      <c r="D918" s="229"/>
      <c r="E918" s="229"/>
      <c r="F918" s="229"/>
      <c r="G918" s="229"/>
      <c r="H918" s="229"/>
      <c r="I918" s="229"/>
      <c r="J918" s="229"/>
      <c r="K918" s="229"/>
      <c r="L918" s="229"/>
      <c r="M918" s="229"/>
      <c r="N918" s="229"/>
    </row>
    <row r="919" spans="3:14" x14ac:dyDescent="0.2">
      <c r="C919" s="229"/>
      <c r="D919" s="229"/>
      <c r="E919" s="229"/>
      <c r="F919" s="229"/>
      <c r="G919" s="229"/>
      <c r="H919" s="229"/>
      <c r="I919" s="229"/>
      <c r="J919" s="229"/>
      <c r="K919" s="229"/>
      <c r="L919" s="229"/>
      <c r="M919" s="229"/>
      <c r="N919" s="229"/>
    </row>
    <row r="920" spans="3:14" x14ac:dyDescent="0.2">
      <c r="C920" s="229"/>
      <c r="D920" s="229"/>
      <c r="E920" s="229"/>
      <c r="F920" s="229"/>
      <c r="G920" s="229"/>
      <c r="H920" s="229"/>
      <c r="I920" s="229"/>
      <c r="J920" s="229"/>
      <c r="K920" s="229"/>
      <c r="L920" s="229"/>
      <c r="M920" s="229"/>
      <c r="N920" s="229"/>
    </row>
    <row r="921" spans="3:14" x14ac:dyDescent="0.2">
      <c r="C921" s="229"/>
      <c r="D921" s="229"/>
      <c r="E921" s="229"/>
      <c r="F921" s="229"/>
      <c r="G921" s="229"/>
      <c r="H921" s="229"/>
      <c r="I921" s="229"/>
      <c r="J921" s="229"/>
      <c r="K921" s="229"/>
      <c r="L921" s="229"/>
      <c r="M921" s="229"/>
      <c r="N921" s="229"/>
    </row>
    <row r="922" spans="3:14" x14ac:dyDescent="0.2">
      <c r="C922" s="229"/>
      <c r="D922" s="229"/>
      <c r="E922" s="229"/>
      <c r="F922" s="229"/>
      <c r="G922" s="229"/>
      <c r="H922" s="229"/>
      <c r="I922" s="229"/>
      <c r="J922" s="229"/>
      <c r="K922" s="229"/>
      <c r="L922" s="229"/>
      <c r="M922" s="229"/>
      <c r="N922" s="229"/>
    </row>
    <row r="923" spans="3:14" x14ac:dyDescent="0.2">
      <c r="C923" s="229"/>
      <c r="D923" s="229"/>
      <c r="E923" s="229"/>
      <c r="F923" s="229"/>
      <c r="G923" s="229"/>
      <c r="H923" s="229"/>
      <c r="I923" s="229"/>
      <c r="J923" s="229"/>
      <c r="K923" s="229"/>
      <c r="L923" s="229"/>
      <c r="M923" s="229"/>
      <c r="N923" s="229"/>
    </row>
    <row r="924" spans="3:14" x14ac:dyDescent="0.2">
      <c r="C924" s="229"/>
      <c r="D924" s="229"/>
      <c r="E924" s="229"/>
      <c r="F924" s="229"/>
      <c r="G924" s="229"/>
      <c r="H924" s="229"/>
      <c r="I924" s="229"/>
      <c r="J924" s="229"/>
      <c r="K924" s="229"/>
      <c r="L924" s="229"/>
      <c r="M924" s="229"/>
      <c r="N924" s="229"/>
    </row>
    <row r="925" spans="3:14" x14ac:dyDescent="0.2">
      <c r="C925" s="229"/>
      <c r="D925" s="229"/>
      <c r="E925" s="229"/>
      <c r="F925" s="229"/>
      <c r="G925" s="229"/>
      <c r="H925" s="229"/>
      <c r="I925" s="229"/>
      <c r="J925" s="229"/>
      <c r="K925" s="229"/>
      <c r="L925" s="229"/>
      <c r="M925" s="229"/>
      <c r="N925" s="229"/>
    </row>
    <row r="926" spans="3:14" x14ac:dyDescent="0.2">
      <c r="C926" s="229"/>
      <c r="D926" s="229"/>
      <c r="E926" s="229"/>
      <c r="F926" s="229"/>
      <c r="G926" s="229"/>
      <c r="H926" s="229"/>
      <c r="I926" s="229"/>
      <c r="J926" s="229"/>
      <c r="K926" s="229"/>
      <c r="L926" s="229"/>
      <c r="M926" s="229"/>
      <c r="N926" s="229"/>
    </row>
    <row r="927" spans="3:14" x14ac:dyDescent="0.2">
      <c r="C927" s="229"/>
      <c r="D927" s="229"/>
      <c r="E927" s="229"/>
      <c r="F927" s="229"/>
      <c r="G927" s="229"/>
      <c r="H927" s="229"/>
      <c r="I927" s="229"/>
      <c r="J927" s="229"/>
      <c r="K927" s="229"/>
      <c r="L927" s="229"/>
      <c r="M927" s="229"/>
      <c r="N927" s="229"/>
    </row>
    <row r="928" spans="3:14" x14ac:dyDescent="0.2">
      <c r="C928" s="229"/>
      <c r="D928" s="229"/>
      <c r="E928" s="229"/>
      <c r="F928" s="229"/>
      <c r="G928" s="229"/>
      <c r="H928" s="229"/>
      <c r="I928" s="229"/>
      <c r="J928" s="229"/>
      <c r="K928" s="229"/>
      <c r="L928" s="229"/>
      <c r="M928" s="229"/>
      <c r="N928" s="229"/>
    </row>
    <row r="929" spans="3:14" x14ac:dyDescent="0.2">
      <c r="C929" s="229"/>
      <c r="D929" s="229"/>
      <c r="E929" s="229"/>
      <c r="F929" s="229"/>
      <c r="G929" s="229"/>
      <c r="H929" s="229"/>
      <c r="I929" s="229"/>
      <c r="J929" s="229"/>
      <c r="K929" s="229"/>
      <c r="L929" s="229"/>
      <c r="M929" s="229"/>
      <c r="N929" s="229"/>
    </row>
    <row r="930" spans="3:14" x14ac:dyDescent="0.2">
      <c r="C930" s="229"/>
      <c r="D930" s="229"/>
      <c r="E930" s="229"/>
      <c r="F930" s="229"/>
      <c r="G930" s="229"/>
      <c r="H930" s="229"/>
      <c r="I930" s="229"/>
      <c r="J930" s="229"/>
      <c r="K930" s="229"/>
      <c r="L930" s="229"/>
      <c r="M930" s="229"/>
      <c r="N930" s="229"/>
    </row>
    <row r="931" spans="3:14" x14ac:dyDescent="0.2">
      <c r="C931" s="229"/>
      <c r="D931" s="229"/>
      <c r="E931" s="229"/>
      <c r="F931" s="229"/>
      <c r="G931" s="229"/>
      <c r="H931" s="229"/>
      <c r="I931" s="229"/>
      <c r="J931" s="229"/>
      <c r="K931" s="229"/>
      <c r="L931" s="229"/>
      <c r="M931" s="229"/>
      <c r="N931" s="229"/>
    </row>
    <row r="932" spans="3:14" x14ac:dyDescent="0.2">
      <c r="C932" s="229"/>
      <c r="D932" s="229"/>
      <c r="E932" s="229"/>
      <c r="F932" s="229"/>
      <c r="G932" s="229"/>
      <c r="H932" s="229"/>
      <c r="I932" s="229"/>
      <c r="J932" s="229"/>
      <c r="K932" s="229"/>
      <c r="L932" s="229"/>
      <c r="M932" s="229"/>
      <c r="N932" s="229"/>
    </row>
    <row r="933" spans="3:14" x14ac:dyDescent="0.2">
      <c r="C933" s="229"/>
      <c r="D933" s="229"/>
      <c r="E933" s="229"/>
      <c r="F933" s="229"/>
      <c r="G933" s="229"/>
      <c r="H933" s="229"/>
      <c r="I933" s="229"/>
      <c r="J933" s="229"/>
      <c r="K933" s="229"/>
      <c r="L933" s="229"/>
      <c r="M933" s="229"/>
      <c r="N933" s="229"/>
    </row>
    <row r="934" spans="3:14" x14ac:dyDescent="0.2">
      <c r="C934" s="229"/>
      <c r="D934" s="229"/>
      <c r="E934" s="229"/>
      <c r="F934" s="229"/>
      <c r="G934" s="229"/>
      <c r="H934" s="229"/>
      <c r="I934" s="229"/>
      <c r="J934" s="229"/>
      <c r="K934" s="229"/>
      <c r="L934" s="229"/>
      <c r="M934" s="229"/>
      <c r="N934" s="229"/>
    </row>
    <row r="935" spans="3:14" x14ac:dyDescent="0.2">
      <c r="C935" s="229"/>
      <c r="D935" s="229"/>
      <c r="E935" s="229"/>
      <c r="F935" s="229"/>
      <c r="G935" s="229"/>
      <c r="H935" s="229"/>
      <c r="I935" s="229"/>
      <c r="J935" s="229"/>
      <c r="K935" s="229"/>
      <c r="L935" s="229"/>
      <c r="M935" s="229"/>
      <c r="N935" s="229"/>
    </row>
    <row r="936" spans="3:14" x14ac:dyDescent="0.2">
      <c r="C936" s="229"/>
      <c r="D936" s="229"/>
      <c r="E936" s="229"/>
      <c r="F936" s="229"/>
      <c r="G936" s="229"/>
      <c r="H936" s="229"/>
      <c r="I936" s="229"/>
      <c r="J936" s="229"/>
      <c r="K936" s="229"/>
      <c r="L936" s="229"/>
      <c r="M936" s="229"/>
      <c r="N936" s="229"/>
    </row>
    <row r="937" spans="3:14" x14ac:dyDescent="0.2">
      <c r="C937" s="229"/>
      <c r="D937" s="229"/>
      <c r="E937" s="229"/>
      <c r="F937" s="229"/>
      <c r="G937" s="229"/>
      <c r="H937" s="229"/>
      <c r="I937" s="229"/>
      <c r="J937" s="229"/>
      <c r="K937" s="229"/>
      <c r="L937" s="229"/>
      <c r="M937" s="229"/>
      <c r="N937" s="229"/>
    </row>
    <row r="938" spans="3:14" x14ac:dyDescent="0.2">
      <c r="C938" s="229"/>
      <c r="D938" s="229"/>
      <c r="E938" s="229"/>
      <c r="F938" s="229"/>
      <c r="G938" s="229"/>
      <c r="H938" s="229"/>
      <c r="I938" s="229"/>
      <c r="J938" s="229"/>
      <c r="K938" s="229"/>
      <c r="L938" s="229"/>
      <c r="M938" s="229"/>
      <c r="N938" s="229"/>
    </row>
    <row r="939" spans="3:14" x14ac:dyDescent="0.2">
      <c r="C939" s="229"/>
      <c r="D939" s="229"/>
      <c r="E939" s="229"/>
      <c r="F939" s="229"/>
      <c r="G939" s="229"/>
      <c r="H939" s="229"/>
      <c r="I939" s="229"/>
      <c r="J939" s="229"/>
      <c r="K939" s="229"/>
      <c r="L939" s="229"/>
      <c r="M939" s="229"/>
      <c r="N939" s="229"/>
    </row>
    <row r="940" spans="3:14" x14ac:dyDescent="0.2">
      <c r="C940" s="229"/>
      <c r="D940" s="229"/>
      <c r="E940" s="229"/>
      <c r="F940" s="229"/>
      <c r="G940" s="229"/>
      <c r="H940" s="229"/>
      <c r="I940" s="229"/>
      <c r="J940" s="229"/>
      <c r="K940" s="229"/>
      <c r="L940" s="229"/>
      <c r="M940" s="229"/>
      <c r="N940" s="229"/>
    </row>
    <row r="941" spans="3:14" x14ac:dyDescent="0.2">
      <c r="C941" s="229"/>
      <c r="D941" s="229"/>
      <c r="E941" s="229"/>
      <c r="F941" s="229"/>
      <c r="G941" s="229"/>
      <c r="H941" s="229"/>
      <c r="I941" s="229"/>
      <c r="J941" s="229"/>
      <c r="K941" s="229"/>
      <c r="L941" s="229"/>
      <c r="M941" s="229"/>
      <c r="N941" s="229"/>
    </row>
    <row r="942" spans="3:14" x14ac:dyDescent="0.2">
      <c r="C942" s="229"/>
      <c r="D942" s="229"/>
      <c r="E942" s="229"/>
      <c r="F942" s="229"/>
      <c r="G942" s="229"/>
      <c r="H942" s="229"/>
      <c r="I942" s="229"/>
      <c r="J942" s="229"/>
      <c r="K942" s="229"/>
      <c r="L942" s="229"/>
      <c r="M942" s="229"/>
      <c r="N942" s="229"/>
    </row>
    <row r="943" spans="3:14" x14ac:dyDescent="0.2">
      <c r="C943" s="229"/>
      <c r="D943" s="229"/>
      <c r="E943" s="229"/>
      <c r="F943" s="229"/>
      <c r="G943" s="229"/>
      <c r="H943" s="229"/>
      <c r="I943" s="229"/>
      <c r="J943" s="229"/>
      <c r="K943" s="229"/>
      <c r="L943" s="229"/>
      <c r="M943" s="229"/>
      <c r="N943" s="229"/>
    </row>
    <row r="944" spans="3:14" x14ac:dyDescent="0.2">
      <c r="C944" s="229"/>
      <c r="D944" s="229"/>
      <c r="E944" s="229"/>
      <c r="F944" s="229"/>
      <c r="G944" s="229"/>
      <c r="H944" s="229"/>
      <c r="I944" s="229"/>
      <c r="J944" s="229"/>
      <c r="K944" s="229"/>
      <c r="L944" s="229"/>
      <c r="M944" s="229"/>
      <c r="N944" s="229"/>
    </row>
    <row r="945" spans="3:14" x14ac:dyDescent="0.2">
      <c r="C945" s="229"/>
      <c r="D945" s="229"/>
      <c r="E945" s="229"/>
      <c r="F945" s="229"/>
      <c r="G945" s="229"/>
      <c r="H945" s="229"/>
      <c r="I945" s="229"/>
      <c r="J945" s="229"/>
      <c r="K945" s="229"/>
      <c r="L945" s="229"/>
      <c r="M945" s="229"/>
      <c r="N945" s="229"/>
    </row>
    <row r="946" spans="3:14" x14ac:dyDescent="0.2">
      <c r="C946" s="229"/>
      <c r="D946" s="229"/>
      <c r="E946" s="229"/>
      <c r="F946" s="229"/>
      <c r="G946" s="229"/>
      <c r="H946" s="229"/>
      <c r="I946" s="229"/>
      <c r="J946" s="229"/>
      <c r="K946" s="229"/>
      <c r="L946" s="229"/>
      <c r="M946" s="229"/>
      <c r="N946" s="229"/>
    </row>
    <row r="947" spans="3:14" x14ac:dyDescent="0.2">
      <c r="C947" s="229"/>
      <c r="D947" s="229"/>
      <c r="E947" s="229"/>
      <c r="F947" s="229"/>
      <c r="G947" s="229"/>
      <c r="H947" s="229"/>
      <c r="I947" s="229"/>
      <c r="J947" s="229"/>
      <c r="K947" s="229"/>
      <c r="L947" s="229"/>
      <c r="M947" s="229"/>
      <c r="N947" s="229"/>
    </row>
    <row r="948" spans="3:14" x14ac:dyDescent="0.2">
      <c r="C948" s="229"/>
      <c r="D948" s="229"/>
      <c r="E948" s="229"/>
      <c r="F948" s="229"/>
      <c r="G948" s="229"/>
      <c r="H948" s="229"/>
      <c r="I948" s="229"/>
      <c r="J948" s="229"/>
      <c r="K948" s="229"/>
      <c r="L948" s="229"/>
      <c r="M948" s="229"/>
      <c r="N948" s="229"/>
    </row>
    <row r="949" spans="3:14" x14ac:dyDescent="0.2">
      <c r="C949" s="229"/>
      <c r="D949" s="229"/>
      <c r="E949" s="229"/>
      <c r="F949" s="229"/>
      <c r="G949" s="229"/>
      <c r="H949" s="229"/>
      <c r="I949" s="229"/>
      <c r="J949" s="229"/>
      <c r="K949" s="229"/>
      <c r="L949" s="229"/>
      <c r="M949" s="229"/>
      <c r="N949" s="229"/>
    </row>
    <row r="950" spans="3:14" x14ac:dyDescent="0.2">
      <c r="C950" s="229"/>
      <c r="D950" s="229"/>
      <c r="E950" s="229"/>
      <c r="F950" s="229"/>
      <c r="G950" s="229"/>
      <c r="H950" s="229"/>
      <c r="I950" s="229"/>
      <c r="J950" s="229"/>
      <c r="K950" s="229"/>
      <c r="L950" s="229"/>
      <c r="M950" s="229"/>
      <c r="N950" s="229"/>
    </row>
    <row r="951" spans="3:14" x14ac:dyDescent="0.2">
      <c r="C951" s="229"/>
      <c r="D951" s="229"/>
      <c r="E951" s="229"/>
      <c r="F951" s="229"/>
      <c r="G951" s="229"/>
      <c r="H951" s="229"/>
      <c r="I951" s="229"/>
      <c r="J951" s="229"/>
      <c r="K951" s="229"/>
      <c r="L951" s="229"/>
      <c r="M951" s="229"/>
      <c r="N951" s="229"/>
    </row>
    <row r="952" spans="3:14" x14ac:dyDescent="0.2">
      <c r="C952" s="229"/>
      <c r="D952" s="229"/>
      <c r="E952" s="229"/>
      <c r="F952" s="229"/>
      <c r="G952" s="229"/>
      <c r="H952" s="229"/>
      <c r="I952" s="229"/>
      <c r="J952" s="229"/>
      <c r="K952" s="229"/>
      <c r="L952" s="229"/>
      <c r="M952" s="229"/>
      <c r="N952" s="229"/>
    </row>
    <row r="953" spans="3:14" x14ac:dyDescent="0.2">
      <c r="C953" s="229"/>
      <c r="D953" s="229"/>
      <c r="E953" s="229"/>
      <c r="F953" s="229"/>
      <c r="G953" s="229"/>
      <c r="H953" s="229"/>
      <c r="I953" s="229"/>
      <c r="J953" s="229"/>
      <c r="K953" s="229"/>
      <c r="L953" s="229"/>
      <c r="M953" s="229"/>
      <c r="N953" s="229"/>
    </row>
    <row r="954" spans="3:14" x14ac:dyDescent="0.2">
      <c r="C954" s="229"/>
      <c r="D954" s="229"/>
      <c r="E954" s="229"/>
      <c r="F954" s="229"/>
      <c r="G954" s="229"/>
      <c r="H954" s="229"/>
      <c r="I954" s="229"/>
      <c r="J954" s="229"/>
      <c r="K954" s="229"/>
      <c r="L954" s="229"/>
      <c r="M954" s="229"/>
      <c r="N954" s="229"/>
    </row>
    <row r="955" spans="3:14" x14ac:dyDescent="0.2">
      <c r="C955" s="229"/>
      <c r="D955" s="229"/>
      <c r="E955" s="229"/>
      <c r="F955" s="229"/>
      <c r="G955" s="229"/>
      <c r="H955" s="229"/>
      <c r="I955" s="229"/>
      <c r="J955" s="229"/>
      <c r="K955" s="229"/>
      <c r="L955" s="229"/>
      <c r="M955" s="229"/>
      <c r="N955" s="229"/>
    </row>
    <row r="956" spans="3:14" x14ac:dyDescent="0.2">
      <c r="C956" s="229"/>
      <c r="D956" s="229"/>
      <c r="E956" s="229"/>
      <c r="F956" s="229"/>
      <c r="G956" s="229"/>
      <c r="H956" s="229"/>
      <c r="I956" s="229"/>
      <c r="J956" s="229"/>
      <c r="K956" s="229"/>
      <c r="L956" s="229"/>
      <c r="M956" s="229"/>
      <c r="N956" s="229"/>
    </row>
    <row r="957" spans="3:14" x14ac:dyDescent="0.2">
      <c r="C957" s="229"/>
      <c r="D957" s="229"/>
      <c r="E957" s="229"/>
      <c r="F957" s="229"/>
      <c r="G957" s="229"/>
      <c r="H957" s="229"/>
      <c r="I957" s="229"/>
      <c r="J957" s="229"/>
      <c r="K957" s="229"/>
      <c r="L957" s="229"/>
      <c r="M957" s="229"/>
      <c r="N957" s="229"/>
    </row>
    <row r="958" spans="3:14" x14ac:dyDescent="0.2">
      <c r="C958" s="229"/>
      <c r="D958" s="229"/>
      <c r="E958" s="229"/>
      <c r="F958" s="229"/>
      <c r="G958" s="229"/>
      <c r="H958" s="229"/>
      <c r="I958" s="229"/>
      <c r="J958" s="229"/>
      <c r="K958" s="229"/>
      <c r="L958" s="229"/>
      <c r="M958" s="229"/>
      <c r="N958" s="229"/>
    </row>
    <row r="959" spans="3:14" x14ac:dyDescent="0.2">
      <c r="C959" s="229"/>
      <c r="D959" s="229"/>
      <c r="E959" s="229"/>
      <c r="F959" s="229"/>
      <c r="G959" s="229"/>
      <c r="H959" s="229"/>
      <c r="I959" s="229"/>
      <c r="J959" s="229"/>
      <c r="K959" s="229"/>
      <c r="L959" s="229"/>
      <c r="M959" s="229"/>
      <c r="N959" s="229"/>
    </row>
    <row r="960" spans="3:14" x14ac:dyDescent="0.2">
      <c r="C960" s="229"/>
      <c r="D960" s="229"/>
      <c r="E960" s="229"/>
      <c r="F960" s="229"/>
      <c r="G960" s="229"/>
      <c r="H960" s="229"/>
      <c r="I960" s="229"/>
      <c r="J960" s="229"/>
      <c r="K960" s="229"/>
      <c r="L960" s="229"/>
      <c r="M960" s="229"/>
      <c r="N960" s="229"/>
    </row>
    <row r="961" spans="3:14" x14ac:dyDescent="0.2">
      <c r="C961" s="229"/>
      <c r="D961" s="229"/>
      <c r="E961" s="229"/>
      <c r="F961" s="229"/>
      <c r="G961" s="229"/>
      <c r="H961" s="229"/>
      <c r="I961" s="229"/>
      <c r="J961" s="229"/>
      <c r="K961" s="229"/>
      <c r="L961" s="229"/>
      <c r="M961" s="229"/>
      <c r="N961" s="229"/>
    </row>
    <row r="962" spans="3:14" x14ac:dyDescent="0.2">
      <c r="C962" s="229"/>
      <c r="D962" s="229"/>
      <c r="E962" s="229"/>
      <c r="F962" s="229"/>
      <c r="G962" s="229"/>
      <c r="H962" s="229"/>
      <c r="I962" s="229"/>
      <c r="J962" s="229"/>
      <c r="K962" s="229"/>
      <c r="L962" s="229"/>
      <c r="M962" s="229"/>
      <c r="N962" s="229"/>
    </row>
    <row r="963" spans="3:14" x14ac:dyDescent="0.2">
      <c r="C963" s="229"/>
      <c r="D963" s="229"/>
      <c r="E963" s="229"/>
      <c r="F963" s="229"/>
      <c r="G963" s="229"/>
      <c r="H963" s="229"/>
      <c r="I963" s="229"/>
      <c r="J963" s="229"/>
      <c r="K963" s="229"/>
      <c r="L963" s="229"/>
      <c r="M963" s="229"/>
      <c r="N963" s="229"/>
    </row>
    <row r="964" spans="3:14" x14ac:dyDescent="0.2">
      <c r="C964" s="229"/>
      <c r="D964" s="229"/>
      <c r="E964" s="229"/>
      <c r="F964" s="229"/>
      <c r="G964" s="229"/>
      <c r="H964" s="229"/>
      <c r="I964" s="229"/>
      <c r="J964" s="229"/>
      <c r="K964" s="229"/>
      <c r="L964" s="229"/>
      <c r="M964" s="229"/>
      <c r="N964" s="229"/>
    </row>
    <row r="965" spans="3:14" x14ac:dyDescent="0.2">
      <c r="C965" s="229"/>
      <c r="D965" s="229"/>
      <c r="E965" s="229"/>
      <c r="F965" s="229"/>
      <c r="G965" s="229"/>
      <c r="H965" s="229"/>
      <c r="I965" s="229"/>
      <c r="J965" s="229"/>
      <c r="K965" s="229"/>
      <c r="L965" s="229"/>
      <c r="M965" s="229"/>
      <c r="N965" s="229"/>
    </row>
    <row r="966" spans="3:14" x14ac:dyDescent="0.2">
      <c r="C966" s="229"/>
      <c r="D966" s="229"/>
      <c r="E966" s="229"/>
      <c r="F966" s="229"/>
      <c r="G966" s="229"/>
      <c r="H966" s="229"/>
      <c r="I966" s="229"/>
      <c r="J966" s="229"/>
      <c r="K966" s="229"/>
      <c r="L966" s="229"/>
      <c r="M966" s="229"/>
      <c r="N966" s="229"/>
    </row>
    <row r="967" spans="3:14" x14ac:dyDescent="0.2">
      <c r="C967" s="229"/>
      <c r="D967" s="229"/>
      <c r="E967" s="229"/>
      <c r="F967" s="229"/>
      <c r="G967" s="229"/>
      <c r="H967" s="229"/>
      <c r="I967" s="229"/>
      <c r="J967" s="229"/>
      <c r="K967" s="229"/>
      <c r="L967" s="229"/>
      <c r="M967" s="229"/>
      <c r="N967" s="229"/>
    </row>
    <row r="968" spans="3:14" x14ac:dyDescent="0.2">
      <c r="C968" s="229"/>
      <c r="D968" s="229"/>
      <c r="E968" s="229"/>
      <c r="F968" s="229"/>
      <c r="G968" s="229"/>
      <c r="H968" s="229"/>
      <c r="I968" s="229"/>
      <c r="J968" s="229"/>
      <c r="K968" s="229"/>
      <c r="L968" s="229"/>
      <c r="M968" s="229"/>
      <c r="N968" s="229"/>
    </row>
    <row r="969" spans="3:14" x14ac:dyDescent="0.2">
      <c r="C969" s="229"/>
      <c r="D969" s="229"/>
      <c r="E969" s="229"/>
      <c r="F969" s="229"/>
      <c r="G969" s="229"/>
      <c r="H969" s="229"/>
      <c r="I969" s="229"/>
      <c r="J969" s="229"/>
      <c r="K969" s="229"/>
      <c r="L969" s="229"/>
      <c r="M969" s="229"/>
      <c r="N969" s="229"/>
    </row>
    <row r="970" spans="3:14" x14ac:dyDescent="0.2">
      <c r="C970" s="229"/>
      <c r="D970" s="229"/>
      <c r="E970" s="229"/>
      <c r="F970" s="229"/>
      <c r="G970" s="229"/>
      <c r="H970" s="229"/>
      <c r="I970" s="229"/>
      <c r="J970" s="229"/>
      <c r="K970" s="229"/>
      <c r="L970" s="229"/>
      <c r="M970" s="229"/>
      <c r="N970" s="229"/>
    </row>
    <row r="971" spans="3:14" x14ac:dyDescent="0.2">
      <c r="C971" s="229"/>
      <c r="D971" s="229"/>
      <c r="E971" s="229"/>
      <c r="F971" s="229"/>
      <c r="G971" s="229"/>
      <c r="H971" s="229"/>
      <c r="I971" s="229"/>
      <c r="J971" s="229"/>
      <c r="K971" s="229"/>
      <c r="L971" s="229"/>
      <c r="M971" s="229"/>
      <c r="N971" s="229"/>
    </row>
    <row r="972" spans="3:14" x14ac:dyDescent="0.2">
      <c r="C972" s="229"/>
      <c r="D972" s="229"/>
      <c r="E972" s="229"/>
      <c r="F972" s="229"/>
      <c r="G972" s="229"/>
      <c r="H972" s="229"/>
      <c r="I972" s="229"/>
      <c r="J972" s="229"/>
      <c r="K972" s="229"/>
      <c r="L972" s="229"/>
      <c r="M972" s="229"/>
      <c r="N972" s="229"/>
    </row>
    <row r="973" spans="3:14" x14ac:dyDescent="0.2">
      <c r="C973" s="229"/>
      <c r="D973" s="229"/>
      <c r="E973" s="229"/>
      <c r="F973" s="229"/>
      <c r="G973" s="229"/>
      <c r="H973" s="229"/>
      <c r="I973" s="229"/>
      <c r="J973" s="229"/>
      <c r="K973" s="229"/>
      <c r="L973" s="229"/>
      <c r="M973" s="229"/>
      <c r="N973" s="229"/>
    </row>
    <row r="974" spans="3:14" x14ac:dyDescent="0.2">
      <c r="C974" s="229"/>
      <c r="D974" s="229"/>
      <c r="E974" s="229"/>
      <c r="F974" s="229"/>
      <c r="G974" s="229"/>
      <c r="H974" s="229"/>
      <c r="I974" s="229"/>
      <c r="J974" s="229"/>
      <c r="K974" s="229"/>
      <c r="L974" s="229"/>
      <c r="M974" s="229"/>
      <c r="N974" s="229"/>
    </row>
    <row r="975" spans="3:14" x14ac:dyDescent="0.2">
      <c r="C975" s="229"/>
      <c r="D975" s="229"/>
      <c r="E975" s="229"/>
      <c r="F975" s="229"/>
      <c r="G975" s="229"/>
      <c r="H975" s="229"/>
      <c r="I975" s="229"/>
      <c r="J975" s="229"/>
      <c r="K975" s="229"/>
      <c r="L975" s="229"/>
      <c r="M975" s="229"/>
      <c r="N975" s="229"/>
    </row>
    <row r="976" spans="3:14" x14ac:dyDescent="0.2">
      <c r="C976" s="229"/>
      <c r="D976" s="229"/>
      <c r="E976" s="229"/>
      <c r="F976" s="229"/>
      <c r="G976" s="229"/>
      <c r="H976" s="229"/>
      <c r="I976" s="229"/>
      <c r="J976" s="229"/>
      <c r="K976" s="229"/>
      <c r="L976" s="229"/>
      <c r="M976" s="229"/>
      <c r="N976" s="229"/>
    </row>
    <row r="977" spans="3:14" x14ac:dyDescent="0.2">
      <c r="C977" s="229"/>
      <c r="D977" s="229"/>
      <c r="E977" s="229"/>
      <c r="F977" s="229"/>
      <c r="G977" s="229"/>
      <c r="H977" s="229"/>
      <c r="I977" s="229"/>
      <c r="J977" s="229"/>
      <c r="K977" s="229"/>
      <c r="L977" s="229"/>
      <c r="M977" s="229"/>
      <c r="N977" s="229"/>
    </row>
    <row r="978" spans="3:14" x14ac:dyDescent="0.2">
      <c r="C978" s="229"/>
      <c r="D978" s="229"/>
      <c r="E978" s="229"/>
      <c r="F978" s="229"/>
      <c r="G978" s="229"/>
      <c r="H978" s="229"/>
      <c r="I978" s="229"/>
      <c r="J978" s="229"/>
      <c r="K978" s="229"/>
      <c r="L978" s="229"/>
      <c r="M978" s="229"/>
      <c r="N978" s="229"/>
    </row>
    <row r="979" spans="3:14" x14ac:dyDescent="0.2">
      <c r="C979" s="229"/>
      <c r="D979" s="229"/>
      <c r="E979" s="229"/>
      <c r="F979" s="229"/>
      <c r="G979" s="229"/>
      <c r="H979" s="229"/>
      <c r="I979" s="229"/>
      <c r="J979" s="229"/>
      <c r="K979" s="229"/>
      <c r="L979" s="229"/>
      <c r="M979" s="229"/>
      <c r="N979" s="229"/>
    </row>
    <row r="980" spans="3:14" x14ac:dyDescent="0.2">
      <c r="C980" s="229"/>
      <c r="D980" s="229"/>
      <c r="E980" s="229"/>
      <c r="F980" s="229"/>
      <c r="G980" s="229"/>
      <c r="H980" s="229"/>
      <c r="I980" s="229"/>
      <c r="J980" s="229"/>
      <c r="K980" s="229"/>
      <c r="L980" s="229"/>
      <c r="M980" s="229"/>
      <c r="N980" s="229"/>
    </row>
    <row r="981" spans="3:14" x14ac:dyDescent="0.2">
      <c r="C981" s="229"/>
      <c r="D981" s="229"/>
      <c r="E981" s="229"/>
      <c r="F981" s="229"/>
      <c r="G981" s="229"/>
      <c r="H981" s="229"/>
      <c r="I981" s="229"/>
      <c r="J981" s="229"/>
      <c r="K981" s="229"/>
      <c r="L981" s="229"/>
      <c r="M981" s="229"/>
      <c r="N981" s="229"/>
    </row>
    <row r="982" spans="3:14" x14ac:dyDescent="0.2">
      <c r="C982" s="229"/>
      <c r="D982" s="229"/>
      <c r="E982" s="229"/>
      <c r="F982" s="229"/>
      <c r="G982" s="229"/>
      <c r="H982" s="229"/>
      <c r="I982" s="229"/>
      <c r="J982" s="229"/>
      <c r="K982" s="229"/>
      <c r="L982" s="229"/>
      <c r="M982" s="229"/>
      <c r="N982" s="229"/>
    </row>
    <row r="983" spans="3:14" x14ac:dyDescent="0.2">
      <c r="C983" s="229"/>
      <c r="D983" s="229"/>
      <c r="E983" s="229"/>
      <c r="F983" s="229"/>
      <c r="G983" s="229"/>
      <c r="H983" s="229"/>
      <c r="I983" s="229"/>
      <c r="J983" s="229"/>
      <c r="K983" s="229"/>
      <c r="L983" s="229"/>
      <c r="M983" s="229"/>
      <c r="N983" s="229"/>
    </row>
    <row r="984" spans="3:14" x14ac:dyDescent="0.2">
      <c r="C984" s="229"/>
      <c r="D984" s="229"/>
      <c r="E984" s="229"/>
      <c r="F984" s="229"/>
      <c r="G984" s="229"/>
      <c r="H984" s="229"/>
      <c r="I984" s="229"/>
      <c r="J984" s="229"/>
      <c r="K984" s="229"/>
      <c r="L984" s="229"/>
      <c r="M984" s="229"/>
      <c r="N984" s="229"/>
    </row>
    <row r="985" spans="3:14" x14ac:dyDescent="0.2">
      <c r="C985" s="229"/>
      <c r="D985" s="229"/>
      <c r="E985" s="229"/>
      <c r="F985" s="229"/>
      <c r="G985" s="229"/>
      <c r="H985" s="229"/>
      <c r="I985" s="229"/>
      <c r="J985" s="229"/>
      <c r="K985" s="229"/>
      <c r="L985" s="229"/>
      <c r="M985" s="229"/>
      <c r="N985" s="229"/>
    </row>
    <row r="986" spans="3:14" x14ac:dyDescent="0.2">
      <c r="C986" s="229"/>
      <c r="D986" s="229"/>
      <c r="E986" s="229"/>
      <c r="F986" s="229"/>
      <c r="G986" s="229"/>
      <c r="H986" s="229"/>
      <c r="I986" s="229"/>
      <c r="J986" s="229"/>
      <c r="K986" s="229"/>
      <c r="L986" s="229"/>
      <c r="M986" s="229"/>
      <c r="N986" s="229"/>
    </row>
    <row r="987" spans="3:14" x14ac:dyDescent="0.2">
      <c r="C987" s="229"/>
      <c r="D987" s="229"/>
      <c r="E987" s="229"/>
      <c r="F987" s="229"/>
      <c r="G987" s="229"/>
      <c r="H987" s="229"/>
      <c r="I987" s="229"/>
      <c r="J987" s="229"/>
      <c r="K987" s="229"/>
      <c r="L987" s="229"/>
      <c r="M987" s="229"/>
      <c r="N987" s="229"/>
    </row>
    <row r="988" spans="3:14" x14ac:dyDescent="0.2">
      <c r="C988" s="229"/>
      <c r="D988" s="229"/>
      <c r="E988" s="229"/>
      <c r="F988" s="229"/>
      <c r="G988" s="229"/>
      <c r="H988" s="229"/>
      <c r="I988" s="229"/>
      <c r="J988" s="229"/>
      <c r="K988" s="229"/>
      <c r="L988" s="229"/>
      <c r="M988" s="229"/>
      <c r="N988" s="229"/>
    </row>
    <row r="989" spans="3:14" x14ac:dyDescent="0.2">
      <c r="C989" s="229"/>
      <c r="D989" s="229"/>
      <c r="E989" s="229"/>
      <c r="F989" s="229"/>
      <c r="G989" s="229"/>
      <c r="H989" s="229"/>
      <c r="I989" s="229"/>
      <c r="J989" s="229"/>
      <c r="K989" s="229"/>
      <c r="L989" s="229"/>
      <c r="M989" s="229"/>
      <c r="N989" s="229"/>
    </row>
    <row r="990" spans="3:14" x14ac:dyDescent="0.2">
      <c r="C990" s="229"/>
      <c r="D990" s="229"/>
      <c r="E990" s="229"/>
      <c r="F990" s="229"/>
      <c r="G990" s="229"/>
      <c r="H990" s="229"/>
      <c r="I990" s="229"/>
      <c r="J990" s="229"/>
      <c r="K990" s="229"/>
      <c r="L990" s="229"/>
      <c r="M990" s="229"/>
      <c r="N990" s="229"/>
    </row>
    <row r="991" spans="3:14" x14ac:dyDescent="0.2">
      <c r="C991" s="229"/>
      <c r="D991" s="229"/>
      <c r="E991" s="229"/>
      <c r="F991" s="229"/>
      <c r="G991" s="229"/>
      <c r="H991" s="229"/>
      <c r="I991" s="229"/>
      <c r="J991" s="229"/>
      <c r="K991" s="229"/>
      <c r="L991" s="229"/>
      <c r="M991" s="229"/>
      <c r="N991" s="229"/>
    </row>
    <row r="992" spans="3:14" x14ac:dyDescent="0.2">
      <c r="C992" s="229"/>
      <c r="D992" s="229"/>
      <c r="E992" s="229"/>
      <c r="F992" s="229"/>
      <c r="G992" s="229"/>
      <c r="H992" s="229"/>
      <c r="I992" s="229"/>
      <c r="J992" s="229"/>
      <c r="K992" s="229"/>
      <c r="L992" s="229"/>
      <c r="M992" s="229"/>
      <c r="N992" s="229"/>
    </row>
    <row r="993" spans="3:14" x14ac:dyDescent="0.2">
      <c r="C993" s="229"/>
      <c r="D993" s="229"/>
      <c r="E993" s="229"/>
      <c r="F993" s="229"/>
      <c r="G993" s="229"/>
      <c r="H993" s="229"/>
      <c r="I993" s="229"/>
      <c r="J993" s="229"/>
      <c r="K993" s="229"/>
      <c r="L993" s="229"/>
      <c r="M993" s="229"/>
      <c r="N993" s="229"/>
    </row>
    <row r="994" spans="3:14" x14ac:dyDescent="0.2">
      <c r="C994" s="229"/>
      <c r="D994" s="229"/>
      <c r="E994" s="229"/>
      <c r="F994" s="229"/>
      <c r="G994" s="229"/>
      <c r="H994" s="229"/>
      <c r="I994" s="229"/>
      <c r="J994" s="229"/>
      <c r="K994" s="229"/>
      <c r="L994" s="229"/>
      <c r="M994" s="229"/>
      <c r="N994" s="229"/>
    </row>
    <row r="995" spans="3:14" x14ac:dyDescent="0.2">
      <c r="C995" s="229"/>
      <c r="D995" s="229"/>
      <c r="E995" s="229"/>
      <c r="F995" s="229"/>
      <c r="G995" s="229"/>
      <c r="H995" s="229"/>
      <c r="I995" s="229"/>
      <c r="J995" s="229"/>
      <c r="K995" s="229"/>
      <c r="L995" s="229"/>
      <c r="M995" s="229"/>
      <c r="N995" s="229"/>
    </row>
    <row r="996" spans="3:14" x14ac:dyDescent="0.2">
      <c r="C996" s="229"/>
      <c r="D996" s="229"/>
      <c r="E996" s="229"/>
      <c r="F996" s="229"/>
      <c r="G996" s="229"/>
      <c r="H996" s="229"/>
      <c r="I996" s="229"/>
      <c r="J996" s="229"/>
      <c r="K996" s="229"/>
      <c r="L996" s="229"/>
      <c r="M996" s="229"/>
      <c r="N996" s="229"/>
    </row>
    <row r="997" spans="3:14" x14ac:dyDescent="0.2">
      <c r="C997" s="229"/>
      <c r="D997" s="229"/>
      <c r="E997" s="229"/>
      <c r="F997" s="229"/>
      <c r="G997" s="229"/>
      <c r="H997" s="229"/>
      <c r="I997" s="229"/>
      <c r="J997" s="229"/>
      <c r="K997" s="229"/>
      <c r="L997" s="229"/>
      <c r="M997" s="229"/>
      <c r="N997" s="229"/>
    </row>
    <row r="998" spans="3:14" x14ac:dyDescent="0.2">
      <c r="C998" s="229"/>
      <c r="D998" s="229"/>
      <c r="E998" s="229"/>
      <c r="F998" s="229"/>
      <c r="G998" s="229"/>
      <c r="H998" s="229"/>
      <c r="I998" s="229"/>
      <c r="J998" s="229"/>
      <c r="K998" s="229"/>
      <c r="L998" s="229"/>
      <c r="M998" s="229"/>
      <c r="N998" s="229"/>
    </row>
    <row r="999" spans="3:14" x14ac:dyDescent="0.2">
      <c r="C999" s="229"/>
      <c r="D999" s="229"/>
      <c r="E999" s="229"/>
      <c r="F999" s="229"/>
      <c r="G999" s="229"/>
      <c r="H999" s="229"/>
      <c r="I999" s="229"/>
      <c r="J999" s="229"/>
      <c r="K999" s="229"/>
      <c r="L999" s="229"/>
      <c r="M999" s="229"/>
      <c r="N999" s="229"/>
    </row>
    <row r="1000" spans="3:14" x14ac:dyDescent="0.2">
      <c r="C1000" s="229"/>
      <c r="D1000" s="229"/>
      <c r="E1000" s="229"/>
      <c r="F1000" s="229"/>
      <c r="G1000" s="229"/>
      <c r="H1000" s="229"/>
      <c r="I1000" s="229"/>
      <c r="J1000" s="229"/>
      <c r="K1000" s="229"/>
      <c r="L1000" s="229"/>
      <c r="M1000" s="229"/>
      <c r="N1000" s="229"/>
    </row>
    <row r="1001" spans="3:14" x14ac:dyDescent="0.2">
      <c r="C1001" s="229"/>
      <c r="D1001" s="229"/>
      <c r="E1001" s="229"/>
      <c r="F1001" s="229"/>
      <c r="G1001" s="229"/>
      <c r="H1001" s="229"/>
      <c r="I1001" s="229"/>
      <c r="J1001" s="229"/>
      <c r="K1001" s="229"/>
      <c r="L1001" s="229"/>
      <c r="M1001" s="229"/>
      <c r="N1001" s="229"/>
    </row>
    <row r="1002" spans="3:14" x14ac:dyDescent="0.2">
      <c r="C1002" s="229"/>
      <c r="D1002" s="229"/>
      <c r="E1002" s="229"/>
      <c r="F1002" s="229"/>
      <c r="G1002" s="229"/>
      <c r="H1002" s="229"/>
      <c r="I1002" s="229"/>
      <c r="J1002" s="229"/>
      <c r="K1002" s="229"/>
      <c r="L1002" s="229"/>
      <c r="M1002" s="229"/>
      <c r="N1002" s="229"/>
    </row>
    <row r="1003" spans="3:14" x14ac:dyDescent="0.2">
      <c r="C1003" s="229"/>
      <c r="D1003" s="229"/>
      <c r="E1003" s="229"/>
      <c r="F1003" s="229"/>
      <c r="G1003" s="229"/>
      <c r="H1003" s="229"/>
      <c r="I1003" s="229"/>
      <c r="J1003" s="229"/>
      <c r="K1003" s="229"/>
      <c r="L1003" s="229"/>
      <c r="M1003" s="229"/>
      <c r="N1003" s="229"/>
    </row>
    <row r="1004" spans="3:14" x14ac:dyDescent="0.2">
      <c r="C1004" s="229"/>
      <c r="D1004" s="229"/>
      <c r="E1004" s="229"/>
      <c r="F1004" s="229"/>
      <c r="G1004" s="229"/>
      <c r="H1004" s="229"/>
      <c r="I1004" s="229"/>
      <c r="J1004" s="229"/>
      <c r="K1004" s="229"/>
      <c r="L1004" s="229"/>
      <c r="M1004" s="229"/>
      <c r="N1004" s="229"/>
    </row>
    <row r="1005" spans="3:14" x14ac:dyDescent="0.2">
      <c r="C1005" s="229"/>
      <c r="D1005" s="229"/>
      <c r="E1005" s="229"/>
      <c r="F1005" s="229"/>
      <c r="G1005" s="229"/>
      <c r="H1005" s="229"/>
      <c r="I1005" s="229"/>
      <c r="J1005" s="229"/>
      <c r="K1005" s="229"/>
      <c r="L1005" s="229"/>
      <c r="M1005" s="229"/>
      <c r="N1005" s="229"/>
    </row>
    <row r="1006" spans="3:14" x14ac:dyDescent="0.2">
      <c r="C1006" s="229"/>
      <c r="D1006" s="229"/>
      <c r="E1006" s="229"/>
      <c r="F1006" s="229"/>
      <c r="G1006" s="229"/>
      <c r="H1006" s="229"/>
      <c r="I1006" s="229"/>
      <c r="J1006" s="229"/>
      <c r="K1006" s="229"/>
      <c r="L1006" s="229"/>
      <c r="M1006" s="229"/>
      <c r="N1006" s="229"/>
    </row>
    <row r="1007" spans="3:14" x14ac:dyDescent="0.2">
      <c r="C1007" s="229"/>
      <c r="D1007" s="229"/>
      <c r="E1007" s="229"/>
      <c r="F1007" s="229"/>
      <c r="G1007" s="229"/>
      <c r="H1007" s="229"/>
      <c r="I1007" s="229"/>
      <c r="J1007" s="229"/>
      <c r="K1007" s="229"/>
      <c r="L1007" s="229"/>
      <c r="M1007" s="229"/>
      <c r="N1007" s="229"/>
    </row>
    <row r="1008" spans="3:14" x14ac:dyDescent="0.2">
      <c r="C1008" s="229"/>
      <c r="D1008" s="229"/>
      <c r="E1008" s="229"/>
      <c r="F1008" s="229"/>
      <c r="G1008" s="229"/>
      <c r="H1008" s="229"/>
      <c r="I1008" s="229"/>
      <c r="J1008" s="229"/>
      <c r="K1008" s="229"/>
      <c r="L1008" s="229"/>
      <c r="M1008" s="229"/>
      <c r="N1008" s="229"/>
    </row>
    <row r="1009" spans="3:14" x14ac:dyDescent="0.2">
      <c r="C1009" s="229"/>
      <c r="D1009" s="229"/>
      <c r="E1009" s="229"/>
      <c r="F1009" s="229"/>
      <c r="G1009" s="229"/>
      <c r="H1009" s="229"/>
      <c r="I1009" s="229"/>
      <c r="J1009" s="229"/>
      <c r="K1009" s="229"/>
      <c r="L1009" s="229"/>
      <c r="M1009" s="229"/>
      <c r="N1009" s="229"/>
    </row>
    <row r="1010" spans="3:14" x14ac:dyDescent="0.2">
      <c r="C1010" s="229"/>
      <c r="D1010" s="229"/>
      <c r="E1010" s="229"/>
      <c r="F1010" s="229"/>
      <c r="G1010" s="229"/>
      <c r="H1010" s="229"/>
      <c r="I1010" s="229"/>
      <c r="J1010" s="229"/>
      <c r="K1010" s="229"/>
      <c r="L1010" s="229"/>
      <c r="M1010" s="229"/>
      <c r="N1010" s="229"/>
    </row>
    <row r="1011" spans="3:14" x14ac:dyDescent="0.2">
      <c r="C1011" s="229"/>
      <c r="D1011" s="229"/>
      <c r="E1011" s="229"/>
      <c r="F1011" s="229"/>
      <c r="G1011" s="229"/>
      <c r="H1011" s="229"/>
      <c r="I1011" s="229"/>
      <c r="J1011" s="229"/>
      <c r="K1011" s="229"/>
      <c r="L1011" s="229"/>
      <c r="M1011" s="229"/>
      <c r="N1011" s="229"/>
    </row>
    <row r="1012" spans="3:14" x14ac:dyDescent="0.2">
      <c r="C1012" s="229"/>
      <c r="D1012" s="229"/>
      <c r="E1012" s="229"/>
      <c r="F1012" s="229"/>
      <c r="G1012" s="229"/>
      <c r="H1012" s="229"/>
      <c r="I1012" s="229"/>
      <c r="J1012" s="229"/>
      <c r="K1012" s="229"/>
      <c r="L1012" s="229"/>
      <c r="M1012" s="229"/>
      <c r="N1012" s="229"/>
    </row>
    <row r="1013" spans="3:14" x14ac:dyDescent="0.2">
      <c r="C1013" s="229"/>
      <c r="D1013" s="229"/>
      <c r="E1013" s="229"/>
      <c r="F1013" s="229"/>
      <c r="G1013" s="229"/>
      <c r="H1013" s="229"/>
      <c r="I1013" s="229"/>
      <c r="J1013" s="229"/>
      <c r="K1013" s="229"/>
      <c r="L1013" s="229"/>
      <c r="M1013" s="229"/>
      <c r="N1013" s="229"/>
    </row>
    <row r="1014" spans="3:14" x14ac:dyDescent="0.2">
      <c r="C1014" s="229"/>
      <c r="D1014" s="229"/>
      <c r="E1014" s="229"/>
      <c r="F1014" s="229"/>
      <c r="G1014" s="229"/>
      <c r="H1014" s="229"/>
      <c r="I1014" s="229"/>
      <c r="J1014" s="229"/>
      <c r="K1014" s="229"/>
      <c r="L1014" s="229"/>
      <c r="M1014" s="229"/>
      <c r="N1014" s="229"/>
    </row>
    <row r="1015" spans="3:14" x14ac:dyDescent="0.2">
      <c r="C1015" s="229"/>
      <c r="D1015" s="229"/>
      <c r="E1015" s="229"/>
      <c r="F1015" s="229"/>
      <c r="G1015" s="229"/>
      <c r="H1015" s="229"/>
      <c r="I1015" s="229"/>
      <c r="J1015" s="229"/>
      <c r="K1015" s="229"/>
      <c r="L1015" s="229"/>
      <c r="M1015" s="229"/>
      <c r="N1015" s="229"/>
    </row>
    <row r="1016" spans="3:14" x14ac:dyDescent="0.2">
      <c r="C1016" s="229"/>
      <c r="D1016" s="229"/>
      <c r="E1016" s="229"/>
      <c r="F1016" s="229"/>
      <c r="G1016" s="229"/>
      <c r="H1016" s="229"/>
      <c r="I1016" s="229"/>
      <c r="J1016" s="229"/>
      <c r="K1016" s="229"/>
      <c r="L1016" s="229"/>
      <c r="M1016" s="229"/>
      <c r="N1016" s="229"/>
    </row>
    <row r="1017" spans="3:14" x14ac:dyDescent="0.2">
      <c r="C1017" s="229"/>
      <c r="D1017" s="229"/>
      <c r="E1017" s="229"/>
      <c r="F1017" s="229"/>
      <c r="G1017" s="229"/>
      <c r="H1017" s="229"/>
      <c r="I1017" s="229"/>
      <c r="J1017" s="229"/>
      <c r="K1017" s="229"/>
      <c r="L1017" s="229"/>
      <c r="M1017" s="229"/>
      <c r="N1017" s="229"/>
    </row>
    <row r="1018" spans="3:14" x14ac:dyDescent="0.2">
      <c r="C1018" s="229"/>
      <c r="D1018" s="229"/>
      <c r="E1018" s="229"/>
      <c r="F1018" s="229"/>
      <c r="G1018" s="229"/>
      <c r="H1018" s="229"/>
      <c r="I1018" s="229"/>
      <c r="J1018" s="229"/>
      <c r="K1018" s="229"/>
      <c r="L1018" s="229"/>
      <c r="M1018" s="229"/>
      <c r="N1018" s="229"/>
    </row>
    <row r="1019" spans="3:14" x14ac:dyDescent="0.2">
      <c r="C1019" s="229"/>
      <c r="D1019" s="229"/>
      <c r="E1019" s="229"/>
      <c r="F1019" s="229"/>
      <c r="G1019" s="229"/>
      <c r="H1019" s="229"/>
      <c r="I1019" s="229"/>
      <c r="J1019" s="229"/>
      <c r="K1019" s="229"/>
      <c r="L1019" s="229"/>
      <c r="M1019" s="229"/>
      <c r="N1019" s="229"/>
    </row>
    <row r="1020" spans="3:14" x14ac:dyDescent="0.2">
      <c r="C1020" s="229"/>
      <c r="D1020" s="229"/>
      <c r="E1020" s="229"/>
      <c r="F1020" s="229"/>
      <c r="G1020" s="229"/>
      <c r="H1020" s="229"/>
      <c r="I1020" s="229"/>
      <c r="J1020" s="229"/>
      <c r="K1020" s="229"/>
      <c r="L1020" s="229"/>
      <c r="M1020" s="229"/>
      <c r="N1020" s="229"/>
    </row>
    <row r="1021" spans="3:14" x14ac:dyDescent="0.2">
      <c r="C1021" s="229"/>
      <c r="D1021" s="229"/>
      <c r="E1021" s="229"/>
      <c r="F1021" s="229"/>
      <c r="G1021" s="229"/>
      <c r="H1021" s="229"/>
      <c r="I1021" s="229"/>
      <c r="J1021" s="229"/>
      <c r="K1021" s="229"/>
      <c r="L1021" s="229"/>
      <c r="M1021" s="229"/>
      <c r="N1021" s="229"/>
    </row>
    <row r="1022" spans="3:14" x14ac:dyDescent="0.2">
      <c r="C1022" s="229"/>
      <c r="D1022" s="229"/>
      <c r="E1022" s="229"/>
      <c r="F1022" s="229"/>
      <c r="G1022" s="229"/>
      <c r="H1022" s="229"/>
      <c r="I1022" s="229"/>
      <c r="J1022" s="229"/>
      <c r="K1022" s="229"/>
      <c r="L1022" s="229"/>
      <c r="M1022" s="229"/>
      <c r="N1022" s="229"/>
    </row>
    <row r="1023" spans="3:14" x14ac:dyDescent="0.2">
      <c r="C1023" s="229"/>
      <c r="D1023" s="229"/>
      <c r="E1023" s="229"/>
      <c r="F1023" s="229"/>
      <c r="G1023" s="229"/>
      <c r="H1023" s="229"/>
      <c r="I1023" s="229"/>
      <c r="J1023" s="229"/>
      <c r="K1023" s="229"/>
      <c r="L1023" s="229"/>
      <c r="M1023" s="229"/>
      <c r="N1023" s="229"/>
    </row>
    <row r="1024" spans="3:14" x14ac:dyDescent="0.2">
      <c r="C1024" s="229"/>
      <c r="D1024" s="229"/>
      <c r="E1024" s="229"/>
      <c r="F1024" s="229"/>
      <c r="G1024" s="229"/>
      <c r="H1024" s="229"/>
      <c r="I1024" s="229"/>
      <c r="J1024" s="229"/>
      <c r="K1024" s="229"/>
      <c r="L1024" s="229"/>
      <c r="M1024" s="229"/>
      <c r="N1024" s="229"/>
    </row>
    <row r="1025" spans="3:14" x14ac:dyDescent="0.2">
      <c r="C1025" s="229"/>
      <c r="D1025" s="229"/>
      <c r="E1025" s="229"/>
      <c r="F1025" s="229"/>
      <c r="G1025" s="229"/>
      <c r="H1025" s="229"/>
      <c r="I1025" s="229"/>
      <c r="J1025" s="229"/>
      <c r="K1025" s="229"/>
      <c r="L1025" s="229"/>
      <c r="M1025" s="229"/>
      <c r="N1025" s="229"/>
    </row>
    <row r="1026" spans="3:14" x14ac:dyDescent="0.2">
      <c r="C1026" s="229"/>
      <c r="D1026" s="229"/>
      <c r="E1026" s="229"/>
      <c r="F1026" s="229"/>
      <c r="G1026" s="229"/>
      <c r="H1026" s="229"/>
      <c r="I1026" s="229"/>
      <c r="J1026" s="229"/>
      <c r="K1026" s="229"/>
      <c r="L1026" s="229"/>
      <c r="M1026" s="229"/>
      <c r="N1026" s="229"/>
    </row>
    <row r="1027" spans="3:14" x14ac:dyDescent="0.2">
      <c r="C1027" s="229"/>
      <c r="D1027" s="229"/>
      <c r="E1027" s="229"/>
      <c r="F1027" s="229"/>
      <c r="G1027" s="229"/>
      <c r="H1027" s="229"/>
      <c r="I1027" s="229"/>
      <c r="J1027" s="229"/>
      <c r="K1027" s="229"/>
      <c r="L1027" s="229"/>
      <c r="M1027" s="229"/>
      <c r="N1027" s="229"/>
    </row>
    <row r="1028" spans="3:14" x14ac:dyDescent="0.2">
      <c r="C1028" s="229"/>
      <c r="D1028" s="229"/>
      <c r="E1028" s="229"/>
      <c r="F1028" s="229"/>
      <c r="G1028" s="229"/>
      <c r="H1028" s="229"/>
      <c r="I1028" s="229"/>
      <c r="J1028" s="229"/>
      <c r="K1028" s="229"/>
      <c r="L1028" s="229"/>
      <c r="M1028" s="229"/>
      <c r="N1028" s="229"/>
    </row>
    <row r="1029" spans="3:14" x14ac:dyDescent="0.2">
      <c r="C1029" s="229"/>
      <c r="D1029" s="229"/>
      <c r="E1029" s="229"/>
      <c r="F1029" s="229"/>
      <c r="G1029" s="229"/>
      <c r="H1029" s="229"/>
      <c r="I1029" s="229"/>
      <c r="J1029" s="229"/>
      <c r="K1029" s="229"/>
      <c r="L1029" s="229"/>
      <c r="M1029" s="229"/>
      <c r="N1029" s="229"/>
    </row>
    <row r="1030" spans="3:14" x14ac:dyDescent="0.2">
      <c r="C1030" s="229"/>
      <c r="D1030" s="229"/>
      <c r="E1030" s="229"/>
      <c r="F1030" s="229"/>
      <c r="G1030" s="229"/>
      <c r="H1030" s="229"/>
      <c r="I1030" s="229"/>
      <c r="J1030" s="229"/>
      <c r="K1030" s="229"/>
      <c r="L1030" s="229"/>
      <c r="M1030" s="229"/>
      <c r="N1030" s="229"/>
    </row>
    <row r="1031" spans="3:14" x14ac:dyDescent="0.2">
      <c r="C1031" s="229"/>
      <c r="D1031" s="229"/>
      <c r="E1031" s="229"/>
      <c r="F1031" s="229"/>
      <c r="G1031" s="229"/>
      <c r="H1031" s="229"/>
      <c r="I1031" s="229"/>
      <c r="J1031" s="229"/>
      <c r="K1031" s="229"/>
      <c r="L1031" s="229"/>
      <c r="M1031" s="229"/>
      <c r="N1031" s="229"/>
    </row>
    <row r="1032" spans="3:14" x14ac:dyDescent="0.2">
      <c r="C1032" s="229"/>
      <c r="D1032" s="229"/>
      <c r="E1032" s="229"/>
      <c r="F1032" s="229"/>
      <c r="G1032" s="229"/>
      <c r="H1032" s="229"/>
      <c r="I1032" s="229"/>
      <c r="J1032" s="229"/>
      <c r="K1032" s="229"/>
      <c r="L1032" s="229"/>
      <c r="M1032" s="229"/>
      <c r="N1032" s="229"/>
    </row>
    <row r="1033" spans="3:14" x14ac:dyDescent="0.2">
      <c r="C1033" s="229"/>
      <c r="D1033" s="229"/>
      <c r="E1033" s="229"/>
      <c r="F1033" s="229"/>
      <c r="G1033" s="229"/>
      <c r="H1033" s="229"/>
      <c r="I1033" s="229"/>
      <c r="J1033" s="229"/>
      <c r="K1033" s="229"/>
      <c r="L1033" s="229"/>
      <c r="M1033" s="229"/>
      <c r="N1033" s="229"/>
    </row>
    <row r="1034" spans="3:14" x14ac:dyDescent="0.2">
      <c r="C1034" s="229"/>
      <c r="D1034" s="229"/>
      <c r="E1034" s="229"/>
      <c r="F1034" s="229"/>
      <c r="G1034" s="229"/>
      <c r="H1034" s="229"/>
      <c r="I1034" s="229"/>
      <c r="J1034" s="229"/>
      <c r="K1034" s="229"/>
      <c r="L1034" s="229"/>
      <c r="M1034" s="229"/>
      <c r="N1034" s="229"/>
    </row>
    <row r="1035" spans="3:14" x14ac:dyDescent="0.2">
      <c r="C1035" s="229"/>
      <c r="D1035" s="229"/>
      <c r="E1035" s="229"/>
      <c r="F1035" s="229"/>
      <c r="G1035" s="229"/>
      <c r="H1035" s="229"/>
      <c r="I1035" s="229"/>
      <c r="J1035" s="229"/>
      <c r="K1035" s="229"/>
      <c r="L1035" s="229"/>
      <c r="M1035" s="229"/>
      <c r="N1035" s="229"/>
    </row>
    <row r="1036" spans="3:14" x14ac:dyDescent="0.2">
      <c r="C1036" s="229"/>
      <c r="D1036" s="229"/>
      <c r="E1036" s="229"/>
      <c r="F1036" s="229"/>
      <c r="G1036" s="229"/>
      <c r="H1036" s="229"/>
      <c r="I1036" s="229"/>
      <c r="J1036" s="229"/>
      <c r="K1036" s="229"/>
      <c r="L1036" s="229"/>
      <c r="M1036" s="229"/>
      <c r="N1036" s="229"/>
    </row>
    <row r="1037" spans="3:14" x14ac:dyDescent="0.2">
      <c r="C1037" s="229"/>
      <c r="D1037" s="229"/>
      <c r="E1037" s="229"/>
      <c r="F1037" s="229"/>
      <c r="G1037" s="229"/>
      <c r="H1037" s="229"/>
      <c r="I1037" s="229"/>
      <c r="J1037" s="229"/>
      <c r="K1037" s="229"/>
      <c r="L1037" s="229"/>
      <c r="M1037" s="229"/>
      <c r="N1037" s="229"/>
    </row>
    <row r="1038" spans="3:14" x14ac:dyDescent="0.2">
      <c r="C1038" s="229"/>
      <c r="D1038" s="229"/>
      <c r="E1038" s="229"/>
      <c r="F1038" s="229"/>
      <c r="G1038" s="229"/>
      <c r="H1038" s="229"/>
      <c r="I1038" s="229"/>
      <c r="J1038" s="229"/>
      <c r="K1038" s="229"/>
      <c r="L1038" s="229"/>
      <c r="M1038" s="229"/>
      <c r="N1038" s="229"/>
    </row>
    <row r="1039" spans="3:14" x14ac:dyDescent="0.2">
      <c r="C1039" s="229"/>
      <c r="D1039" s="229"/>
      <c r="E1039" s="229"/>
      <c r="F1039" s="229"/>
      <c r="G1039" s="229"/>
      <c r="H1039" s="229"/>
      <c r="I1039" s="229"/>
      <c r="J1039" s="229"/>
      <c r="K1039" s="229"/>
      <c r="L1039" s="229"/>
      <c r="M1039" s="229"/>
      <c r="N1039" s="229"/>
    </row>
    <row r="1040" spans="3:14" x14ac:dyDescent="0.2">
      <c r="C1040" s="229"/>
      <c r="D1040" s="229"/>
      <c r="E1040" s="229"/>
      <c r="F1040" s="229"/>
      <c r="G1040" s="229"/>
      <c r="H1040" s="229"/>
      <c r="I1040" s="229"/>
      <c r="J1040" s="229"/>
      <c r="K1040" s="229"/>
      <c r="L1040" s="229"/>
      <c r="M1040" s="229"/>
      <c r="N1040" s="229"/>
    </row>
    <row r="1041" spans="3:14" x14ac:dyDescent="0.2">
      <c r="C1041" s="229"/>
      <c r="D1041" s="229"/>
      <c r="E1041" s="229"/>
      <c r="F1041" s="229"/>
      <c r="G1041" s="229"/>
      <c r="H1041" s="229"/>
      <c r="I1041" s="229"/>
      <c r="J1041" s="229"/>
      <c r="K1041" s="229"/>
      <c r="L1041" s="229"/>
      <c r="M1041" s="229"/>
      <c r="N1041" s="229"/>
    </row>
    <row r="1042" spans="3:14" x14ac:dyDescent="0.2">
      <c r="C1042" s="229"/>
      <c r="D1042" s="229"/>
      <c r="E1042" s="229"/>
      <c r="F1042" s="229"/>
      <c r="G1042" s="229"/>
      <c r="H1042" s="229"/>
      <c r="I1042" s="229"/>
      <c r="J1042" s="229"/>
      <c r="K1042" s="229"/>
      <c r="L1042" s="229"/>
      <c r="M1042" s="229"/>
      <c r="N1042" s="229"/>
    </row>
    <row r="1043" spans="3:14" x14ac:dyDescent="0.2">
      <c r="C1043" s="229"/>
      <c r="D1043" s="229"/>
      <c r="E1043" s="229"/>
      <c r="F1043" s="229"/>
      <c r="G1043" s="229"/>
      <c r="H1043" s="229"/>
      <c r="I1043" s="229"/>
      <c r="J1043" s="229"/>
      <c r="K1043" s="229"/>
      <c r="L1043" s="229"/>
      <c r="M1043" s="229"/>
      <c r="N1043" s="229"/>
    </row>
    <row r="1044" spans="3:14" x14ac:dyDescent="0.2">
      <c r="C1044" s="229"/>
      <c r="D1044" s="229"/>
      <c r="E1044" s="229"/>
      <c r="F1044" s="229"/>
      <c r="G1044" s="229"/>
      <c r="H1044" s="229"/>
      <c r="I1044" s="229"/>
      <c r="J1044" s="229"/>
      <c r="K1044" s="229"/>
      <c r="L1044" s="229"/>
      <c r="M1044" s="229"/>
      <c r="N1044" s="229"/>
    </row>
    <row r="1045" spans="3:14" x14ac:dyDescent="0.2">
      <c r="C1045" s="229"/>
      <c r="D1045" s="229"/>
      <c r="E1045" s="229"/>
      <c r="F1045" s="229"/>
      <c r="G1045" s="229"/>
      <c r="H1045" s="229"/>
      <c r="I1045" s="229"/>
      <c r="J1045" s="229"/>
      <c r="K1045" s="229"/>
      <c r="L1045" s="229"/>
      <c r="M1045" s="229"/>
      <c r="N1045" s="229"/>
    </row>
    <row r="1046" spans="3:14" x14ac:dyDescent="0.2">
      <c r="C1046" s="229"/>
      <c r="D1046" s="229"/>
      <c r="E1046" s="229"/>
      <c r="F1046" s="229"/>
      <c r="G1046" s="229"/>
      <c r="H1046" s="229"/>
      <c r="I1046" s="229"/>
      <c r="J1046" s="229"/>
      <c r="K1046" s="229"/>
      <c r="L1046" s="229"/>
      <c r="M1046" s="229"/>
      <c r="N1046" s="229"/>
    </row>
    <row r="1047" spans="3:14" x14ac:dyDescent="0.2">
      <c r="C1047" s="229"/>
      <c r="D1047" s="229"/>
      <c r="E1047" s="229"/>
      <c r="F1047" s="229"/>
      <c r="G1047" s="229"/>
      <c r="H1047" s="229"/>
      <c r="I1047" s="229"/>
      <c r="J1047" s="229"/>
      <c r="K1047" s="229"/>
      <c r="L1047" s="229"/>
      <c r="M1047" s="229"/>
      <c r="N1047" s="229"/>
    </row>
    <row r="1048" spans="3:14" x14ac:dyDescent="0.2">
      <c r="C1048" s="229"/>
      <c r="D1048" s="229"/>
      <c r="E1048" s="229"/>
      <c r="F1048" s="229"/>
      <c r="G1048" s="229"/>
      <c r="H1048" s="229"/>
      <c r="I1048" s="229"/>
      <c r="J1048" s="229"/>
      <c r="K1048" s="229"/>
      <c r="L1048" s="229"/>
      <c r="M1048" s="229"/>
      <c r="N1048" s="229"/>
    </row>
    <row r="1049" spans="3:14" x14ac:dyDescent="0.2">
      <c r="C1049" s="229"/>
      <c r="D1049" s="229"/>
      <c r="E1049" s="229"/>
      <c r="F1049" s="229"/>
      <c r="G1049" s="229"/>
      <c r="H1049" s="229"/>
      <c r="I1049" s="229"/>
      <c r="J1049" s="229"/>
      <c r="K1049" s="229"/>
      <c r="L1049" s="229"/>
      <c r="M1049" s="229"/>
      <c r="N1049" s="229"/>
    </row>
    <row r="1050" spans="3:14" x14ac:dyDescent="0.2">
      <c r="C1050" s="229"/>
      <c r="D1050" s="229"/>
      <c r="E1050" s="229"/>
      <c r="F1050" s="229"/>
      <c r="G1050" s="229"/>
      <c r="H1050" s="229"/>
      <c r="I1050" s="229"/>
      <c r="J1050" s="229"/>
      <c r="K1050" s="229"/>
      <c r="L1050" s="229"/>
      <c r="M1050" s="229"/>
      <c r="N1050" s="229"/>
    </row>
    <row r="1051" spans="3:14" x14ac:dyDescent="0.2">
      <c r="C1051" s="229"/>
      <c r="D1051" s="229"/>
      <c r="E1051" s="229"/>
      <c r="F1051" s="229"/>
      <c r="G1051" s="229"/>
      <c r="H1051" s="229"/>
      <c r="I1051" s="229"/>
      <c r="J1051" s="229"/>
      <c r="K1051" s="229"/>
      <c r="L1051" s="229"/>
      <c r="M1051" s="229"/>
      <c r="N1051" s="229"/>
    </row>
    <row r="1052" spans="3:14" x14ac:dyDescent="0.2">
      <c r="C1052" s="229"/>
      <c r="D1052" s="229"/>
      <c r="E1052" s="229"/>
      <c r="F1052" s="229"/>
      <c r="G1052" s="229"/>
      <c r="H1052" s="229"/>
      <c r="I1052" s="229"/>
      <c r="J1052" s="229"/>
      <c r="K1052" s="229"/>
      <c r="L1052" s="229"/>
      <c r="M1052" s="229"/>
      <c r="N1052" s="229"/>
    </row>
    <row r="1053" spans="3:14" x14ac:dyDescent="0.2">
      <c r="C1053" s="229"/>
      <c r="D1053" s="229"/>
      <c r="E1053" s="229"/>
      <c r="F1053" s="229"/>
      <c r="G1053" s="229"/>
      <c r="H1053" s="229"/>
      <c r="I1053" s="229"/>
      <c r="J1053" s="229"/>
      <c r="K1053" s="229"/>
      <c r="L1053" s="229"/>
      <c r="M1053" s="229"/>
      <c r="N1053" s="229"/>
    </row>
    <row r="1054" spans="3:14" x14ac:dyDescent="0.2">
      <c r="C1054" s="229"/>
      <c r="D1054" s="229"/>
      <c r="E1054" s="229"/>
      <c r="F1054" s="229"/>
      <c r="G1054" s="229"/>
      <c r="H1054" s="229"/>
      <c r="I1054" s="229"/>
      <c r="J1054" s="229"/>
      <c r="K1054" s="229"/>
      <c r="L1054" s="229"/>
      <c r="M1054" s="229"/>
      <c r="N1054" s="229"/>
    </row>
    <row r="1055" spans="3:14" x14ac:dyDescent="0.2">
      <c r="C1055" s="229"/>
      <c r="D1055" s="229"/>
      <c r="E1055" s="229"/>
      <c r="F1055" s="229"/>
      <c r="G1055" s="229"/>
      <c r="H1055" s="229"/>
      <c r="I1055" s="229"/>
      <c r="J1055" s="229"/>
      <c r="K1055" s="229"/>
      <c r="L1055" s="229"/>
      <c r="M1055" s="229"/>
      <c r="N1055" s="229"/>
    </row>
    <row r="1056" spans="3:14" x14ac:dyDescent="0.2">
      <c r="C1056" s="229"/>
      <c r="D1056" s="229"/>
      <c r="E1056" s="229"/>
      <c r="F1056" s="229"/>
      <c r="G1056" s="229"/>
      <c r="H1056" s="229"/>
      <c r="I1056" s="229"/>
      <c r="J1056" s="229"/>
      <c r="K1056" s="229"/>
      <c r="L1056" s="229"/>
      <c r="M1056" s="229"/>
      <c r="N1056" s="229"/>
    </row>
    <row r="1057" spans="3:14" x14ac:dyDescent="0.2">
      <c r="C1057" s="229"/>
      <c r="D1057" s="229"/>
      <c r="E1057" s="229"/>
      <c r="F1057" s="229"/>
      <c r="G1057" s="229"/>
      <c r="H1057" s="229"/>
      <c r="I1057" s="229"/>
      <c r="J1057" s="229"/>
      <c r="K1057" s="229"/>
      <c r="L1057" s="229"/>
      <c r="M1057" s="229"/>
      <c r="N1057" s="229"/>
    </row>
    <row r="1058" spans="3:14" x14ac:dyDescent="0.2">
      <c r="C1058" s="229"/>
      <c r="D1058" s="229"/>
      <c r="E1058" s="229"/>
      <c r="F1058" s="229"/>
      <c r="G1058" s="229"/>
      <c r="H1058" s="229"/>
      <c r="I1058" s="229"/>
      <c r="J1058" s="229"/>
      <c r="K1058" s="229"/>
      <c r="L1058" s="229"/>
      <c r="M1058" s="229"/>
      <c r="N1058" s="229"/>
    </row>
    <row r="1059" spans="3:14" x14ac:dyDescent="0.2">
      <c r="C1059" s="229"/>
      <c r="D1059" s="229"/>
      <c r="E1059" s="229"/>
      <c r="F1059" s="229"/>
      <c r="G1059" s="229"/>
      <c r="H1059" s="229"/>
      <c r="I1059" s="229"/>
      <c r="J1059" s="229"/>
      <c r="K1059" s="229"/>
      <c r="L1059" s="229"/>
      <c r="M1059" s="229"/>
      <c r="N1059" s="229"/>
    </row>
    <row r="1060" spans="3:14" x14ac:dyDescent="0.2">
      <c r="C1060" s="229"/>
      <c r="D1060" s="229"/>
      <c r="E1060" s="229"/>
      <c r="F1060" s="229"/>
      <c r="G1060" s="229"/>
      <c r="H1060" s="229"/>
      <c r="I1060" s="229"/>
      <c r="J1060" s="229"/>
      <c r="K1060" s="229"/>
      <c r="L1060" s="229"/>
      <c r="M1060" s="229"/>
      <c r="N1060" s="229"/>
    </row>
    <row r="1061" spans="3:14" x14ac:dyDescent="0.2">
      <c r="C1061" s="229"/>
      <c r="D1061" s="229"/>
      <c r="E1061" s="229"/>
      <c r="F1061" s="229"/>
      <c r="G1061" s="229"/>
      <c r="H1061" s="229"/>
      <c r="I1061" s="229"/>
      <c r="J1061" s="229"/>
      <c r="K1061" s="229"/>
      <c r="L1061" s="229"/>
      <c r="M1061" s="229"/>
      <c r="N1061" s="229"/>
    </row>
    <row r="1062" spans="3:14" x14ac:dyDescent="0.2">
      <c r="C1062" s="229"/>
      <c r="D1062" s="229"/>
      <c r="E1062" s="229"/>
      <c r="F1062" s="229"/>
      <c r="G1062" s="229"/>
      <c r="H1062" s="229"/>
      <c r="I1062" s="229"/>
      <c r="J1062" s="229"/>
      <c r="K1062" s="229"/>
      <c r="L1062" s="229"/>
      <c r="M1062" s="229"/>
      <c r="N1062" s="229"/>
    </row>
    <row r="1063" spans="3:14" x14ac:dyDescent="0.2">
      <c r="C1063" s="229"/>
      <c r="D1063" s="229"/>
      <c r="E1063" s="229"/>
      <c r="F1063" s="229"/>
      <c r="G1063" s="229"/>
      <c r="H1063" s="229"/>
      <c r="I1063" s="229"/>
      <c r="J1063" s="229"/>
      <c r="K1063" s="229"/>
      <c r="L1063" s="229"/>
      <c r="M1063" s="229"/>
      <c r="N1063" s="229"/>
    </row>
    <row r="1064" spans="3:14" x14ac:dyDescent="0.2">
      <c r="C1064" s="229"/>
      <c r="D1064" s="229"/>
      <c r="E1064" s="229"/>
      <c r="F1064" s="229"/>
      <c r="G1064" s="229"/>
      <c r="H1064" s="229"/>
      <c r="I1064" s="229"/>
      <c r="J1064" s="229"/>
      <c r="K1064" s="229"/>
      <c r="L1064" s="229"/>
      <c r="M1064" s="229"/>
      <c r="N1064" s="229"/>
    </row>
    <row r="1065" spans="3:14" x14ac:dyDescent="0.2">
      <c r="C1065" s="229"/>
      <c r="D1065" s="229"/>
      <c r="E1065" s="229"/>
      <c r="F1065" s="229"/>
      <c r="G1065" s="229"/>
      <c r="H1065" s="229"/>
      <c r="I1065" s="229"/>
      <c r="J1065" s="229"/>
      <c r="K1065" s="229"/>
      <c r="L1065" s="229"/>
      <c r="M1065" s="229"/>
      <c r="N1065" s="229"/>
    </row>
    <row r="1066" spans="3:14" x14ac:dyDescent="0.2">
      <c r="C1066" s="229"/>
      <c r="D1066" s="229"/>
      <c r="E1066" s="229"/>
      <c r="F1066" s="229"/>
      <c r="G1066" s="229"/>
      <c r="H1066" s="229"/>
      <c r="I1066" s="229"/>
      <c r="J1066" s="229"/>
      <c r="K1066" s="229"/>
      <c r="L1066" s="229"/>
      <c r="M1066" s="229"/>
      <c r="N1066" s="229"/>
    </row>
    <row r="1067" spans="3:14" x14ac:dyDescent="0.2">
      <c r="C1067" s="229"/>
      <c r="D1067" s="229"/>
      <c r="E1067" s="229"/>
      <c r="F1067" s="229"/>
      <c r="G1067" s="229"/>
      <c r="H1067" s="229"/>
      <c r="I1067" s="229"/>
      <c r="J1067" s="229"/>
      <c r="K1067" s="229"/>
      <c r="L1067" s="229"/>
      <c r="M1067" s="229"/>
      <c r="N1067" s="229"/>
    </row>
    <row r="1068" spans="3:14" x14ac:dyDescent="0.2">
      <c r="C1068" s="229"/>
      <c r="D1068" s="229"/>
      <c r="E1068" s="229"/>
      <c r="F1068" s="229"/>
      <c r="G1068" s="229"/>
      <c r="H1068" s="229"/>
      <c r="I1068" s="229"/>
      <c r="J1068" s="229"/>
      <c r="K1068" s="229"/>
      <c r="L1068" s="229"/>
      <c r="M1068" s="229"/>
      <c r="N1068" s="229"/>
    </row>
    <row r="1069" spans="3:14" x14ac:dyDescent="0.2">
      <c r="C1069" s="229"/>
      <c r="D1069" s="229"/>
      <c r="E1069" s="229"/>
      <c r="F1069" s="229"/>
      <c r="G1069" s="229"/>
      <c r="H1069" s="229"/>
      <c r="I1069" s="229"/>
      <c r="J1069" s="229"/>
      <c r="K1069" s="229"/>
      <c r="L1069" s="229"/>
      <c r="M1069" s="229"/>
      <c r="N1069" s="229"/>
    </row>
    <row r="1070" spans="3:14" x14ac:dyDescent="0.2">
      <c r="C1070" s="229"/>
      <c r="D1070" s="229"/>
      <c r="E1070" s="229"/>
      <c r="F1070" s="229"/>
      <c r="G1070" s="229"/>
      <c r="H1070" s="229"/>
      <c r="I1070" s="229"/>
      <c r="J1070" s="229"/>
      <c r="K1070" s="229"/>
      <c r="L1070" s="229"/>
      <c r="M1070" s="229"/>
      <c r="N1070" s="229"/>
    </row>
    <row r="1071" spans="3:14" x14ac:dyDescent="0.2">
      <c r="C1071" s="229"/>
      <c r="D1071" s="229"/>
      <c r="E1071" s="229"/>
      <c r="F1071" s="229"/>
      <c r="G1071" s="229"/>
      <c r="H1071" s="229"/>
      <c r="I1071" s="229"/>
      <c r="J1071" s="229"/>
      <c r="K1071" s="229"/>
      <c r="L1071" s="229"/>
      <c r="M1071" s="229"/>
      <c r="N1071" s="229"/>
    </row>
    <row r="1072" spans="3:14" x14ac:dyDescent="0.2">
      <c r="C1072" s="229"/>
      <c r="D1072" s="229"/>
      <c r="E1072" s="229"/>
      <c r="F1072" s="229"/>
      <c r="G1072" s="229"/>
      <c r="H1072" s="229"/>
      <c r="I1072" s="229"/>
      <c r="J1072" s="229"/>
      <c r="K1072" s="229"/>
      <c r="L1072" s="229"/>
      <c r="M1072" s="229"/>
      <c r="N1072" s="229"/>
    </row>
    <row r="1073" spans="3:14" x14ac:dyDescent="0.2">
      <c r="C1073" s="229"/>
      <c r="D1073" s="229"/>
      <c r="E1073" s="229"/>
      <c r="F1073" s="229"/>
      <c r="G1073" s="229"/>
      <c r="H1073" s="229"/>
      <c r="I1073" s="229"/>
      <c r="J1073" s="229"/>
      <c r="K1073" s="229"/>
      <c r="L1073" s="229"/>
      <c r="M1073" s="229"/>
      <c r="N1073" s="229"/>
    </row>
    <row r="1074" spans="3:14" x14ac:dyDescent="0.2">
      <c r="C1074" s="229"/>
      <c r="D1074" s="229"/>
      <c r="E1074" s="229"/>
      <c r="F1074" s="229"/>
      <c r="G1074" s="229"/>
      <c r="H1074" s="229"/>
      <c r="I1074" s="229"/>
      <c r="J1074" s="229"/>
      <c r="K1074" s="229"/>
      <c r="L1074" s="229"/>
      <c r="M1074" s="229"/>
      <c r="N1074" s="229"/>
    </row>
    <row r="1075" spans="3:14" x14ac:dyDescent="0.2">
      <c r="C1075" s="229"/>
      <c r="D1075" s="229"/>
      <c r="E1075" s="229"/>
      <c r="F1075" s="229"/>
      <c r="G1075" s="229"/>
      <c r="H1075" s="229"/>
      <c r="I1075" s="229"/>
      <c r="J1075" s="229"/>
      <c r="K1075" s="229"/>
      <c r="L1075" s="229"/>
      <c r="M1075" s="229"/>
      <c r="N1075" s="229"/>
    </row>
    <row r="1076" spans="3:14" x14ac:dyDescent="0.2">
      <c r="C1076" s="229"/>
      <c r="D1076" s="229"/>
      <c r="E1076" s="229"/>
      <c r="F1076" s="229"/>
      <c r="G1076" s="229"/>
      <c r="H1076" s="229"/>
      <c r="I1076" s="229"/>
      <c r="J1076" s="229"/>
      <c r="K1076" s="229"/>
      <c r="L1076" s="229"/>
      <c r="M1076" s="229"/>
      <c r="N1076" s="229"/>
    </row>
    <row r="1077" spans="3:14" x14ac:dyDescent="0.2">
      <c r="C1077" s="229"/>
      <c r="D1077" s="229"/>
      <c r="E1077" s="229"/>
      <c r="F1077" s="229"/>
      <c r="G1077" s="229"/>
      <c r="H1077" s="229"/>
      <c r="I1077" s="229"/>
      <c r="J1077" s="229"/>
      <c r="K1077" s="229"/>
      <c r="L1077" s="229"/>
      <c r="M1077" s="229"/>
      <c r="N1077" s="229"/>
    </row>
    <row r="1078" spans="3:14" x14ac:dyDescent="0.2">
      <c r="C1078" s="229"/>
      <c r="D1078" s="229"/>
      <c r="E1078" s="229"/>
      <c r="F1078" s="229"/>
      <c r="G1078" s="229"/>
      <c r="H1078" s="229"/>
      <c r="I1078" s="229"/>
      <c r="J1078" s="229"/>
      <c r="K1078" s="229"/>
      <c r="L1078" s="229"/>
      <c r="M1078" s="229"/>
      <c r="N1078" s="229"/>
    </row>
    <row r="1079" spans="3:14" x14ac:dyDescent="0.2">
      <c r="C1079" s="229"/>
      <c r="D1079" s="229"/>
      <c r="E1079" s="229"/>
      <c r="F1079" s="229"/>
      <c r="G1079" s="229"/>
      <c r="H1079" s="229"/>
      <c r="I1079" s="229"/>
      <c r="J1079" s="229"/>
      <c r="K1079" s="229"/>
      <c r="L1079" s="229"/>
      <c r="M1079" s="229"/>
      <c r="N1079" s="229"/>
    </row>
    <row r="1080" spans="3:14" x14ac:dyDescent="0.2">
      <c r="C1080" s="229"/>
      <c r="D1080" s="229"/>
      <c r="E1080" s="229"/>
      <c r="F1080" s="229"/>
      <c r="G1080" s="229"/>
      <c r="H1080" s="229"/>
      <c r="I1080" s="229"/>
      <c r="J1080" s="229"/>
      <c r="K1080" s="229"/>
      <c r="L1080" s="229"/>
      <c r="M1080" s="229"/>
      <c r="N1080" s="229"/>
    </row>
    <row r="1081" spans="3:14" x14ac:dyDescent="0.2">
      <c r="C1081" s="229"/>
      <c r="D1081" s="229"/>
      <c r="E1081" s="229"/>
      <c r="F1081" s="229"/>
      <c r="G1081" s="229"/>
      <c r="H1081" s="229"/>
      <c r="I1081" s="229"/>
      <c r="J1081" s="229"/>
      <c r="K1081" s="229"/>
      <c r="L1081" s="229"/>
      <c r="M1081" s="229"/>
      <c r="N1081" s="229"/>
    </row>
    <row r="1082" spans="3:14" x14ac:dyDescent="0.2">
      <c r="C1082" s="229"/>
      <c r="D1082" s="229"/>
      <c r="E1082" s="229"/>
      <c r="F1082" s="229"/>
      <c r="G1082" s="229"/>
      <c r="H1082" s="229"/>
      <c r="I1082" s="229"/>
      <c r="J1082" s="229"/>
      <c r="K1082" s="229"/>
      <c r="L1082" s="229"/>
      <c r="M1082" s="229"/>
      <c r="N1082" s="229"/>
    </row>
    <row r="1083" spans="3:14" x14ac:dyDescent="0.2">
      <c r="C1083" s="229"/>
      <c r="D1083" s="229"/>
      <c r="E1083" s="229"/>
      <c r="F1083" s="229"/>
      <c r="G1083" s="229"/>
      <c r="H1083" s="229"/>
      <c r="I1083" s="229"/>
      <c r="J1083" s="229"/>
      <c r="K1083" s="229"/>
      <c r="L1083" s="229"/>
      <c r="M1083" s="229"/>
      <c r="N1083" s="229"/>
    </row>
    <row r="1084" spans="3:14" x14ac:dyDescent="0.2">
      <c r="C1084" s="229"/>
      <c r="D1084" s="229"/>
      <c r="E1084" s="229"/>
      <c r="F1084" s="229"/>
      <c r="G1084" s="229"/>
      <c r="H1084" s="229"/>
      <c r="I1084" s="229"/>
      <c r="J1084" s="229"/>
      <c r="K1084" s="229"/>
      <c r="L1084" s="229"/>
      <c r="M1084" s="229"/>
      <c r="N1084" s="229"/>
    </row>
    <row r="1085" spans="3:14" x14ac:dyDescent="0.2">
      <c r="C1085" s="229"/>
      <c r="D1085" s="229"/>
      <c r="E1085" s="229"/>
      <c r="F1085" s="229"/>
      <c r="G1085" s="229"/>
      <c r="H1085" s="229"/>
      <c r="I1085" s="229"/>
      <c r="J1085" s="229"/>
      <c r="K1085" s="229"/>
      <c r="L1085" s="229"/>
      <c r="M1085" s="229"/>
      <c r="N1085" s="229"/>
    </row>
    <row r="1086" spans="3:14" x14ac:dyDescent="0.2">
      <c r="C1086" s="229"/>
      <c r="D1086" s="229"/>
      <c r="E1086" s="229"/>
      <c r="F1086" s="229"/>
      <c r="G1086" s="229"/>
      <c r="H1086" s="229"/>
      <c r="I1086" s="229"/>
      <c r="J1086" s="229"/>
      <c r="K1086" s="229"/>
      <c r="L1086" s="229"/>
      <c r="M1086" s="229"/>
      <c r="N1086" s="229"/>
    </row>
    <row r="1087" spans="3:14" x14ac:dyDescent="0.2">
      <c r="C1087" s="229"/>
      <c r="D1087" s="229"/>
      <c r="E1087" s="229"/>
      <c r="F1087" s="229"/>
      <c r="G1087" s="229"/>
      <c r="H1087" s="229"/>
      <c r="I1087" s="229"/>
      <c r="J1087" s="229"/>
      <c r="K1087" s="229"/>
      <c r="L1087" s="229"/>
      <c r="M1087" s="229"/>
      <c r="N1087" s="229"/>
    </row>
    <row r="1088" spans="3:14" x14ac:dyDescent="0.2">
      <c r="C1088" s="229"/>
      <c r="D1088" s="229"/>
      <c r="E1088" s="229"/>
      <c r="F1088" s="229"/>
      <c r="G1088" s="229"/>
      <c r="H1088" s="229"/>
      <c r="I1088" s="229"/>
      <c r="J1088" s="229"/>
      <c r="K1088" s="229"/>
      <c r="L1088" s="229"/>
      <c r="M1088" s="229"/>
      <c r="N1088" s="229"/>
    </row>
    <row r="1089" spans="3:14" x14ac:dyDescent="0.2">
      <c r="C1089" s="229"/>
      <c r="D1089" s="229"/>
      <c r="E1089" s="229"/>
      <c r="F1089" s="229"/>
      <c r="G1089" s="229"/>
      <c r="H1089" s="229"/>
      <c r="I1089" s="229"/>
      <c r="J1089" s="229"/>
      <c r="K1089" s="229"/>
      <c r="L1089" s="229"/>
      <c r="M1089" s="229"/>
      <c r="N1089" s="229"/>
    </row>
    <row r="1090" spans="3:14" x14ac:dyDescent="0.2">
      <c r="C1090" s="229"/>
      <c r="D1090" s="229"/>
      <c r="E1090" s="229"/>
      <c r="F1090" s="229"/>
      <c r="G1090" s="229"/>
      <c r="H1090" s="229"/>
      <c r="I1090" s="229"/>
      <c r="J1090" s="229"/>
      <c r="K1090" s="229"/>
      <c r="L1090" s="229"/>
      <c r="M1090" s="229"/>
      <c r="N1090" s="229"/>
    </row>
    <row r="1091" spans="3:14" x14ac:dyDescent="0.2">
      <c r="C1091" s="229"/>
      <c r="D1091" s="229"/>
      <c r="E1091" s="229"/>
      <c r="F1091" s="229"/>
      <c r="G1091" s="229"/>
      <c r="H1091" s="229"/>
      <c r="I1091" s="229"/>
      <c r="J1091" s="229"/>
      <c r="K1091" s="229"/>
      <c r="L1091" s="229"/>
      <c r="M1091" s="229"/>
      <c r="N1091" s="229"/>
    </row>
    <row r="1092" spans="3:14" x14ac:dyDescent="0.2">
      <c r="C1092" s="229"/>
      <c r="D1092" s="229"/>
      <c r="E1092" s="229"/>
      <c r="F1092" s="229"/>
      <c r="G1092" s="229"/>
      <c r="H1092" s="229"/>
      <c r="I1092" s="229"/>
      <c r="J1092" s="229"/>
      <c r="K1092" s="229"/>
      <c r="L1092" s="229"/>
      <c r="M1092" s="229"/>
      <c r="N1092" s="229"/>
    </row>
    <row r="1093" spans="3:14" x14ac:dyDescent="0.2">
      <c r="C1093" s="229"/>
      <c r="D1093" s="229"/>
      <c r="E1093" s="229"/>
      <c r="F1093" s="229"/>
      <c r="G1093" s="229"/>
      <c r="H1093" s="229"/>
      <c r="I1093" s="229"/>
      <c r="J1093" s="229"/>
      <c r="K1093" s="229"/>
      <c r="L1093" s="229"/>
      <c r="M1093" s="229"/>
      <c r="N1093" s="229"/>
    </row>
    <row r="1094" spans="3:14" x14ac:dyDescent="0.2">
      <c r="C1094" s="229"/>
      <c r="D1094" s="229"/>
      <c r="E1094" s="229"/>
      <c r="F1094" s="229"/>
      <c r="G1094" s="229"/>
      <c r="H1094" s="229"/>
      <c r="I1094" s="229"/>
      <c r="J1094" s="229"/>
      <c r="K1094" s="229"/>
      <c r="L1094" s="229"/>
      <c r="M1094" s="229"/>
      <c r="N1094" s="229"/>
    </row>
    <row r="1095" spans="3:14" x14ac:dyDescent="0.2">
      <c r="C1095" s="229"/>
      <c r="D1095" s="229"/>
      <c r="E1095" s="229"/>
      <c r="F1095" s="229"/>
      <c r="G1095" s="229"/>
      <c r="H1095" s="229"/>
      <c r="I1095" s="229"/>
      <c r="J1095" s="229"/>
      <c r="K1095" s="229"/>
      <c r="L1095" s="229"/>
      <c r="M1095" s="229"/>
      <c r="N1095" s="229"/>
    </row>
    <row r="1096" spans="3:14" x14ac:dyDescent="0.2">
      <c r="C1096" s="229"/>
      <c r="D1096" s="229"/>
      <c r="E1096" s="229"/>
      <c r="F1096" s="229"/>
      <c r="G1096" s="229"/>
      <c r="H1096" s="229"/>
      <c r="I1096" s="229"/>
      <c r="J1096" s="229"/>
      <c r="K1096" s="229"/>
      <c r="L1096" s="229"/>
      <c r="M1096" s="229"/>
      <c r="N1096" s="229"/>
    </row>
    <row r="1097" spans="3:14" x14ac:dyDescent="0.2">
      <c r="C1097" s="229"/>
      <c r="D1097" s="229"/>
      <c r="E1097" s="229"/>
      <c r="F1097" s="229"/>
      <c r="G1097" s="229"/>
      <c r="H1097" s="229"/>
      <c r="I1097" s="229"/>
      <c r="J1097" s="229"/>
      <c r="K1097" s="229"/>
      <c r="L1097" s="229"/>
      <c r="M1097" s="229"/>
      <c r="N1097" s="229"/>
    </row>
    <row r="1098" spans="3:14" x14ac:dyDescent="0.2">
      <c r="C1098" s="229"/>
      <c r="D1098" s="229"/>
      <c r="E1098" s="229"/>
      <c r="F1098" s="229"/>
      <c r="G1098" s="229"/>
      <c r="H1098" s="229"/>
      <c r="I1098" s="229"/>
      <c r="J1098" s="229"/>
      <c r="K1098" s="229"/>
      <c r="L1098" s="229"/>
      <c r="M1098" s="229"/>
      <c r="N1098" s="229"/>
    </row>
    <row r="1099" spans="3:14" x14ac:dyDescent="0.2">
      <c r="C1099" s="229"/>
      <c r="D1099" s="229"/>
      <c r="E1099" s="229"/>
      <c r="F1099" s="229"/>
      <c r="G1099" s="229"/>
      <c r="H1099" s="229"/>
      <c r="I1099" s="229"/>
      <c r="J1099" s="229"/>
      <c r="K1099" s="229"/>
      <c r="L1099" s="229"/>
      <c r="M1099" s="229"/>
      <c r="N1099" s="229"/>
    </row>
    <row r="1100" spans="3:14" x14ac:dyDescent="0.2">
      <c r="C1100" s="229"/>
      <c r="D1100" s="229"/>
      <c r="E1100" s="229"/>
      <c r="F1100" s="229"/>
      <c r="G1100" s="229"/>
      <c r="H1100" s="229"/>
      <c r="I1100" s="229"/>
      <c r="J1100" s="229"/>
      <c r="K1100" s="229"/>
      <c r="L1100" s="229"/>
      <c r="M1100" s="229"/>
      <c r="N1100" s="229"/>
    </row>
    <row r="1101" spans="3:14" x14ac:dyDescent="0.2">
      <c r="C1101" s="229"/>
      <c r="D1101" s="229"/>
      <c r="E1101" s="229"/>
      <c r="F1101" s="229"/>
      <c r="G1101" s="229"/>
      <c r="H1101" s="229"/>
      <c r="I1101" s="229"/>
      <c r="J1101" s="229"/>
      <c r="K1101" s="229"/>
      <c r="L1101" s="229"/>
      <c r="M1101" s="229"/>
      <c r="N1101" s="229"/>
    </row>
    <row r="1102" spans="3:14" x14ac:dyDescent="0.2">
      <c r="C1102" s="229"/>
      <c r="D1102" s="229"/>
      <c r="E1102" s="229"/>
      <c r="F1102" s="229"/>
      <c r="G1102" s="229"/>
      <c r="H1102" s="229"/>
      <c r="I1102" s="229"/>
      <c r="J1102" s="229"/>
      <c r="K1102" s="229"/>
      <c r="L1102" s="229"/>
      <c r="M1102" s="229"/>
      <c r="N1102" s="229"/>
    </row>
    <row r="1103" spans="3:14" x14ac:dyDescent="0.2">
      <c r="C1103" s="229"/>
      <c r="D1103" s="229"/>
      <c r="E1103" s="229"/>
      <c r="F1103" s="229"/>
      <c r="G1103" s="229"/>
      <c r="H1103" s="229"/>
      <c r="I1103" s="229"/>
      <c r="J1103" s="229"/>
      <c r="K1103" s="229"/>
      <c r="L1103" s="229"/>
      <c r="M1103" s="229"/>
      <c r="N1103" s="229"/>
    </row>
    <row r="1104" spans="3:14" x14ac:dyDescent="0.2">
      <c r="C1104" s="229"/>
      <c r="D1104" s="229"/>
      <c r="E1104" s="229"/>
      <c r="F1104" s="229"/>
      <c r="G1104" s="229"/>
      <c r="H1104" s="229"/>
      <c r="I1104" s="229"/>
      <c r="J1104" s="229"/>
      <c r="K1104" s="229"/>
      <c r="L1104" s="229"/>
      <c r="M1104" s="229"/>
      <c r="N1104" s="229"/>
    </row>
    <row r="1105" spans="3:14" x14ac:dyDescent="0.2">
      <c r="C1105" s="229"/>
      <c r="D1105" s="229"/>
      <c r="E1105" s="229"/>
      <c r="F1105" s="229"/>
      <c r="G1105" s="229"/>
      <c r="H1105" s="229"/>
      <c r="I1105" s="229"/>
      <c r="J1105" s="229"/>
      <c r="K1105" s="229"/>
      <c r="L1105" s="229"/>
      <c r="M1105" s="229"/>
      <c r="N1105" s="229"/>
    </row>
    <row r="1106" spans="3:14" x14ac:dyDescent="0.2">
      <c r="C1106" s="229"/>
      <c r="D1106" s="229"/>
      <c r="E1106" s="229"/>
      <c r="F1106" s="229"/>
      <c r="G1106" s="229"/>
      <c r="H1106" s="229"/>
      <c r="I1106" s="229"/>
      <c r="J1106" s="229"/>
      <c r="K1106" s="229"/>
      <c r="L1106" s="229"/>
      <c r="M1106" s="229"/>
      <c r="N1106" s="229"/>
    </row>
    <row r="1107" spans="3:14" x14ac:dyDescent="0.2">
      <c r="C1107" s="229"/>
      <c r="D1107" s="229"/>
      <c r="E1107" s="229"/>
      <c r="F1107" s="229"/>
      <c r="G1107" s="229"/>
      <c r="H1107" s="229"/>
      <c r="I1107" s="229"/>
      <c r="J1107" s="229"/>
      <c r="K1107" s="229"/>
      <c r="L1107" s="229"/>
      <c r="M1107" s="229"/>
      <c r="N1107" s="229"/>
    </row>
    <row r="1108" spans="3:14" x14ac:dyDescent="0.2">
      <c r="C1108" s="229"/>
      <c r="D1108" s="229"/>
      <c r="E1108" s="229"/>
      <c r="F1108" s="229"/>
      <c r="G1108" s="229"/>
      <c r="H1108" s="229"/>
      <c r="I1108" s="229"/>
      <c r="J1108" s="229"/>
      <c r="K1108" s="229"/>
      <c r="L1108" s="229"/>
      <c r="M1108" s="229"/>
      <c r="N1108" s="229"/>
    </row>
    <row r="1109" spans="3:14" x14ac:dyDescent="0.2">
      <c r="C1109" s="229"/>
      <c r="D1109" s="229"/>
      <c r="E1109" s="229"/>
      <c r="F1109" s="229"/>
      <c r="G1109" s="229"/>
      <c r="H1109" s="229"/>
      <c r="I1109" s="229"/>
      <c r="J1109" s="229"/>
      <c r="K1109" s="229"/>
      <c r="L1109" s="229"/>
      <c r="M1109" s="229"/>
      <c r="N1109" s="229"/>
    </row>
    <row r="1110" spans="3:14" x14ac:dyDescent="0.2">
      <c r="C1110" s="229"/>
      <c r="D1110" s="229"/>
      <c r="E1110" s="229"/>
      <c r="F1110" s="229"/>
      <c r="G1110" s="229"/>
      <c r="H1110" s="229"/>
      <c r="I1110" s="229"/>
      <c r="J1110" s="229"/>
      <c r="K1110" s="229"/>
      <c r="L1110" s="229"/>
      <c r="M1110" s="229"/>
      <c r="N1110" s="229"/>
    </row>
    <row r="1111" spans="3:14" x14ac:dyDescent="0.2">
      <c r="C1111" s="229"/>
      <c r="D1111" s="229"/>
      <c r="E1111" s="229"/>
      <c r="F1111" s="229"/>
      <c r="G1111" s="229"/>
      <c r="H1111" s="229"/>
      <c r="I1111" s="229"/>
      <c r="J1111" s="229"/>
      <c r="K1111" s="229"/>
      <c r="L1111" s="229"/>
      <c r="M1111" s="229"/>
      <c r="N1111" s="229"/>
    </row>
    <row r="1112" spans="3:14" x14ac:dyDescent="0.2">
      <c r="C1112" s="229"/>
      <c r="D1112" s="229"/>
      <c r="E1112" s="229"/>
      <c r="F1112" s="229"/>
      <c r="G1112" s="229"/>
      <c r="H1112" s="229"/>
      <c r="I1112" s="229"/>
      <c r="J1112" s="229"/>
      <c r="K1112" s="229"/>
      <c r="L1112" s="229"/>
      <c r="M1112" s="229"/>
      <c r="N1112" s="229"/>
    </row>
    <row r="1113" spans="3:14" x14ac:dyDescent="0.2">
      <c r="C1113" s="229"/>
      <c r="D1113" s="229"/>
      <c r="E1113" s="229"/>
      <c r="F1113" s="229"/>
      <c r="G1113" s="229"/>
      <c r="H1113" s="229"/>
      <c r="I1113" s="229"/>
      <c r="J1113" s="229"/>
      <c r="K1113" s="229"/>
      <c r="L1113" s="229"/>
      <c r="M1113" s="229"/>
      <c r="N1113" s="229"/>
    </row>
    <row r="1114" spans="3:14" x14ac:dyDescent="0.2">
      <c r="C1114" s="229"/>
      <c r="D1114" s="229"/>
      <c r="E1114" s="229"/>
      <c r="F1114" s="229"/>
      <c r="G1114" s="229"/>
      <c r="H1114" s="229"/>
      <c r="I1114" s="229"/>
      <c r="J1114" s="229"/>
      <c r="K1114" s="229"/>
      <c r="L1114" s="229"/>
      <c r="M1114" s="229"/>
      <c r="N1114" s="229"/>
    </row>
    <row r="1115" spans="3:14" x14ac:dyDescent="0.2">
      <c r="C1115" s="229"/>
      <c r="D1115" s="229"/>
      <c r="E1115" s="229"/>
      <c r="F1115" s="229"/>
      <c r="G1115" s="229"/>
      <c r="H1115" s="229"/>
      <c r="I1115" s="229"/>
      <c r="J1115" s="229"/>
      <c r="K1115" s="229"/>
      <c r="L1115" s="229"/>
      <c r="M1115" s="229"/>
      <c r="N1115" s="229"/>
    </row>
    <row r="1116" spans="3:14" x14ac:dyDescent="0.2">
      <c r="C1116" s="229"/>
      <c r="D1116" s="229"/>
      <c r="E1116" s="229"/>
      <c r="F1116" s="229"/>
      <c r="G1116" s="229"/>
      <c r="H1116" s="229"/>
      <c r="I1116" s="229"/>
      <c r="J1116" s="229"/>
      <c r="K1116" s="229"/>
      <c r="L1116" s="229"/>
      <c r="M1116" s="229"/>
      <c r="N1116" s="229"/>
    </row>
    <row r="1117" spans="3:14" x14ac:dyDescent="0.2">
      <c r="C1117" s="229"/>
      <c r="D1117" s="229"/>
      <c r="E1117" s="229"/>
      <c r="F1117" s="229"/>
      <c r="G1117" s="229"/>
      <c r="H1117" s="229"/>
      <c r="I1117" s="229"/>
      <c r="J1117" s="229"/>
      <c r="K1117" s="229"/>
      <c r="L1117" s="229"/>
      <c r="M1117" s="229"/>
      <c r="N1117" s="229"/>
    </row>
    <row r="1118" spans="3:14" x14ac:dyDescent="0.2">
      <c r="C1118" s="229"/>
      <c r="D1118" s="229"/>
      <c r="E1118" s="229"/>
      <c r="F1118" s="229"/>
      <c r="G1118" s="229"/>
      <c r="H1118" s="229"/>
      <c r="I1118" s="229"/>
      <c r="J1118" s="229"/>
      <c r="K1118" s="229"/>
      <c r="L1118" s="229"/>
      <c r="M1118" s="229"/>
      <c r="N1118" s="229"/>
    </row>
    <row r="1119" spans="3:14" x14ac:dyDescent="0.2">
      <c r="C1119" s="229"/>
      <c r="D1119" s="229"/>
      <c r="E1119" s="229"/>
      <c r="F1119" s="229"/>
      <c r="G1119" s="229"/>
      <c r="H1119" s="229"/>
      <c r="I1119" s="229"/>
      <c r="J1119" s="229"/>
      <c r="K1119" s="229"/>
      <c r="L1119" s="229"/>
      <c r="M1119" s="229"/>
      <c r="N1119" s="229"/>
    </row>
    <row r="1120" spans="3:14" x14ac:dyDescent="0.2">
      <c r="C1120" s="229"/>
      <c r="D1120" s="229"/>
      <c r="E1120" s="229"/>
      <c r="F1120" s="229"/>
      <c r="G1120" s="229"/>
      <c r="H1120" s="229"/>
      <c r="I1120" s="229"/>
      <c r="J1120" s="229"/>
      <c r="K1120" s="229"/>
      <c r="L1120" s="229"/>
      <c r="M1120" s="229"/>
      <c r="N1120" s="229"/>
    </row>
    <row r="1121" spans="3:14" x14ac:dyDescent="0.2">
      <c r="C1121" s="229"/>
      <c r="D1121" s="229"/>
      <c r="E1121" s="229"/>
      <c r="F1121" s="229"/>
      <c r="G1121" s="229"/>
      <c r="H1121" s="229"/>
      <c r="I1121" s="229"/>
      <c r="J1121" s="229"/>
      <c r="K1121" s="229"/>
      <c r="L1121" s="229"/>
      <c r="M1121" s="229"/>
      <c r="N1121" s="229"/>
    </row>
    <row r="1122" spans="3:14" x14ac:dyDescent="0.2">
      <c r="C1122" s="229"/>
      <c r="D1122" s="229"/>
      <c r="E1122" s="229"/>
      <c r="F1122" s="229"/>
      <c r="G1122" s="229"/>
      <c r="H1122" s="229"/>
      <c r="I1122" s="229"/>
      <c r="J1122" s="229"/>
      <c r="K1122" s="229"/>
      <c r="L1122" s="229"/>
      <c r="M1122" s="229"/>
      <c r="N1122" s="229"/>
    </row>
    <row r="1123" spans="3:14" x14ac:dyDescent="0.2">
      <c r="C1123" s="229"/>
      <c r="D1123" s="229"/>
      <c r="E1123" s="229"/>
      <c r="F1123" s="229"/>
      <c r="G1123" s="229"/>
      <c r="H1123" s="229"/>
      <c r="I1123" s="229"/>
      <c r="J1123" s="229"/>
      <c r="K1123" s="229"/>
      <c r="L1123" s="229"/>
      <c r="M1123" s="229"/>
      <c r="N1123" s="229"/>
    </row>
    <row r="1124" spans="3:14" x14ac:dyDescent="0.2">
      <c r="C1124" s="229"/>
      <c r="D1124" s="229"/>
      <c r="E1124" s="229"/>
      <c r="F1124" s="229"/>
      <c r="G1124" s="229"/>
      <c r="H1124" s="229"/>
      <c r="I1124" s="229"/>
      <c r="J1124" s="229"/>
      <c r="K1124" s="229"/>
      <c r="L1124" s="229"/>
      <c r="M1124" s="229"/>
      <c r="N1124" s="229"/>
    </row>
    <row r="1125" spans="3:14" x14ac:dyDescent="0.2">
      <c r="C1125" s="229"/>
      <c r="D1125" s="229"/>
      <c r="E1125" s="229"/>
      <c r="F1125" s="229"/>
      <c r="G1125" s="229"/>
      <c r="H1125" s="229"/>
      <c r="I1125" s="229"/>
      <c r="J1125" s="229"/>
      <c r="K1125" s="229"/>
      <c r="L1125" s="229"/>
      <c r="M1125" s="229"/>
      <c r="N1125" s="229"/>
    </row>
    <row r="1126" spans="3:14" x14ac:dyDescent="0.2">
      <c r="C1126" s="229"/>
      <c r="D1126" s="229"/>
      <c r="E1126" s="229"/>
      <c r="F1126" s="229"/>
      <c r="G1126" s="229"/>
      <c r="H1126" s="229"/>
      <c r="I1126" s="229"/>
      <c r="J1126" s="229"/>
      <c r="K1126" s="229"/>
      <c r="L1126" s="229"/>
      <c r="M1126" s="229"/>
      <c r="N1126" s="229"/>
    </row>
    <row r="1127" spans="3:14" x14ac:dyDescent="0.2">
      <c r="C1127" s="229"/>
      <c r="D1127" s="229"/>
      <c r="E1127" s="229"/>
      <c r="F1127" s="229"/>
      <c r="G1127" s="229"/>
      <c r="H1127" s="229"/>
      <c r="I1127" s="229"/>
      <c r="J1127" s="229"/>
      <c r="K1127" s="229"/>
      <c r="L1127" s="229"/>
      <c r="M1127" s="229"/>
      <c r="N1127" s="229"/>
    </row>
    <row r="1128" spans="3:14" x14ac:dyDescent="0.2">
      <c r="C1128" s="229"/>
      <c r="D1128" s="229"/>
      <c r="E1128" s="229"/>
      <c r="F1128" s="229"/>
      <c r="G1128" s="229"/>
      <c r="H1128" s="229"/>
      <c r="I1128" s="229"/>
      <c r="J1128" s="229"/>
      <c r="K1128" s="229"/>
      <c r="L1128" s="229"/>
      <c r="M1128" s="229"/>
      <c r="N1128" s="229"/>
    </row>
    <row r="1129" spans="3:14" x14ac:dyDescent="0.2">
      <c r="C1129" s="229"/>
      <c r="D1129" s="229"/>
      <c r="E1129" s="229"/>
      <c r="F1129" s="229"/>
      <c r="G1129" s="229"/>
      <c r="H1129" s="229"/>
      <c r="I1129" s="229"/>
      <c r="J1129" s="229"/>
      <c r="K1129" s="229"/>
      <c r="L1129" s="229"/>
      <c r="M1129" s="229"/>
      <c r="N1129" s="229"/>
    </row>
    <row r="1130" spans="3:14" x14ac:dyDescent="0.2">
      <c r="C1130" s="229"/>
      <c r="D1130" s="229"/>
      <c r="E1130" s="229"/>
      <c r="F1130" s="229"/>
      <c r="G1130" s="229"/>
      <c r="H1130" s="229"/>
      <c r="I1130" s="229"/>
      <c r="J1130" s="229"/>
      <c r="K1130" s="229"/>
      <c r="L1130" s="229"/>
      <c r="M1130" s="229"/>
      <c r="N1130" s="229"/>
    </row>
    <row r="1131" spans="3:14" x14ac:dyDescent="0.2">
      <c r="C1131" s="229"/>
      <c r="D1131" s="229"/>
      <c r="E1131" s="229"/>
      <c r="F1131" s="229"/>
      <c r="G1131" s="229"/>
      <c r="H1131" s="229"/>
      <c r="I1131" s="229"/>
      <c r="J1131" s="229"/>
      <c r="K1131" s="229"/>
      <c r="L1131" s="229"/>
      <c r="M1131" s="229"/>
      <c r="N1131" s="229"/>
    </row>
    <row r="1132" spans="3:14" x14ac:dyDescent="0.2">
      <c r="C1132" s="229"/>
      <c r="D1132" s="229"/>
      <c r="E1132" s="229"/>
      <c r="F1132" s="229"/>
      <c r="G1132" s="229"/>
      <c r="H1132" s="229"/>
      <c r="I1132" s="229"/>
      <c r="J1132" s="229"/>
      <c r="K1132" s="229"/>
      <c r="L1132" s="229"/>
      <c r="M1132" s="229"/>
      <c r="N1132" s="229"/>
    </row>
    <row r="1133" spans="3:14" x14ac:dyDescent="0.2">
      <c r="C1133" s="229"/>
      <c r="D1133" s="229"/>
      <c r="E1133" s="229"/>
      <c r="F1133" s="229"/>
      <c r="G1133" s="229"/>
      <c r="H1133" s="229"/>
      <c r="I1133" s="229"/>
      <c r="J1133" s="229"/>
      <c r="K1133" s="229"/>
      <c r="L1133" s="229"/>
      <c r="M1133" s="229"/>
      <c r="N1133" s="229"/>
    </row>
    <row r="1134" spans="3:14" x14ac:dyDescent="0.2">
      <c r="C1134" s="229"/>
      <c r="D1134" s="229"/>
      <c r="E1134" s="229"/>
      <c r="F1134" s="229"/>
      <c r="G1134" s="229"/>
      <c r="H1134" s="229"/>
      <c r="I1134" s="229"/>
      <c r="J1134" s="229"/>
      <c r="K1134" s="229"/>
      <c r="L1134" s="229"/>
      <c r="M1134" s="229"/>
      <c r="N1134" s="229"/>
    </row>
    <row r="1135" spans="3:14" x14ac:dyDescent="0.2">
      <c r="C1135" s="229"/>
      <c r="D1135" s="229"/>
      <c r="E1135" s="229"/>
      <c r="F1135" s="229"/>
      <c r="G1135" s="229"/>
      <c r="H1135" s="229"/>
      <c r="I1135" s="229"/>
      <c r="J1135" s="229"/>
      <c r="K1135" s="229"/>
      <c r="L1135" s="229"/>
      <c r="M1135" s="229"/>
      <c r="N1135" s="229"/>
    </row>
    <row r="1136" spans="3:14" x14ac:dyDescent="0.2">
      <c r="C1136" s="229"/>
      <c r="D1136" s="229"/>
      <c r="E1136" s="229"/>
      <c r="F1136" s="229"/>
      <c r="G1136" s="229"/>
      <c r="H1136" s="229"/>
      <c r="I1136" s="229"/>
      <c r="J1136" s="229"/>
      <c r="K1136" s="229"/>
      <c r="L1136" s="229"/>
      <c r="M1136" s="229"/>
      <c r="N1136" s="229"/>
    </row>
    <row r="1137" spans="3:14" x14ac:dyDescent="0.2">
      <c r="C1137" s="229"/>
      <c r="D1137" s="229"/>
      <c r="E1137" s="229"/>
      <c r="F1137" s="229"/>
      <c r="G1137" s="229"/>
      <c r="H1137" s="229"/>
      <c r="I1137" s="229"/>
      <c r="J1137" s="229"/>
      <c r="K1137" s="229"/>
      <c r="L1137" s="229"/>
      <c r="M1137" s="229"/>
      <c r="N1137" s="229"/>
    </row>
    <row r="1138" spans="3:14" x14ac:dyDescent="0.2">
      <c r="C1138" s="229"/>
      <c r="D1138" s="229"/>
      <c r="E1138" s="229"/>
      <c r="F1138" s="229"/>
      <c r="G1138" s="229"/>
      <c r="H1138" s="229"/>
      <c r="I1138" s="229"/>
      <c r="J1138" s="229"/>
      <c r="K1138" s="229"/>
      <c r="L1138" s="229"/>
      <c r="M1138" s="229"/>
      <c r="N1138" s="229"/>
    </row>
    <row r="1139" spans="3:14" x14ac:dyDescent="0.2">
      <c r="C1139" s="229"/>
      <c r="D1139" s="229"/>
      <c r="E1139" s="229"/>
      <c r="F1139" s="229"/>
      <c r="G1139" s="229"/>
      <c r="H1139" s="229"/>
      <c r="I1139" s="229"/>
      <c r="J1139" s="229"/>
      <c r="K1139" s="229"/>
      <c r="L1139" s="229"/>
      <c r="M1139" s="229"/>
      <c r="N1139" s="229"/>
    </row>
    <row r="1140" spans="3:14" x14ac:dyDescent="0.2">
      <c r="C1140" s="229"/>
      <c r="D1140" s="229"/>
      <c r="E1140" s="229"/>
      <c r="F1140" s="229"/>
      <c r="G1140" s="229"/>
      <c r="H1140" s="229"/>
      <c r="I1140" s="229"/>
      <c r="J1140" s="229"/>
      <c r="K1140" s="229"/>
      <c r="L1140" s="229"/>
      <c r="M1140" s="229"/>
      <c r="N1140" s="229"/>
    </row>
    <row r="1141" spans="3:14" x14ac:dyDescent="0.2">
      <c r="C1141" s="229"/>
      <c r="D1141" s="229"/>
      <c r="E1141" s="229"/>
      <c r="F1141" s="229"/>
      <c r="G1141" s="229"/>
      <c r="H1141" s="229"/>
      <c r="I1141" s="229"/>
      <c r="J1141" s="229"/>
      <c r="K1141" s="229"/>
      <c r="L1141" s="229"/>
      <c r="M1141" s="229"/>
      <c r="N1141" s="229"/>
    </row>
    <row r="1142" spans="3:14" x14ac:dyDescent="0.2">
      <c r="C1142" s="229"/>
      <c r="D1142" s="229"/>
      <c r="E1142" s="229"/>
      <c r="F1142" s="229"/>
      <c r="G1142" s="229"/>
      <c r="H1142" s="229"/>
      <c r="I1142" s="229"/>
      <c r="J1142" s="229"/>
      <c r="K1142" s="229"/>
      <c r="L1142" s="229"/>
      <c r="M1142" s="229"/>
      <c r="N1142" s="229"/>
    </row>
    <row r="1143" spans="3:14" x14ac:dyDescent="0.2">
      <c r="C1143" s="229"/>
      <c r="D1143" s="229"/>
      <c r="E1143" s="229"/>
      <c r="F1143" s="229"/>
      <c r="G1143" s="229"/>
      <c r="H1143" s="229"/>
      <c r="I1143" s="229"/>
      <c r="J1143" s="229"/>
      <c r="K1143" s="229"/>
      <c r="L1143" s="229"/>
      <c r="M1143" s="229"/>
      <c r="N1143" s="229"/>
    </row>
    <row r="1144" spans="3:14" x14ac:dyDescent="0.2">
      <c r="C1144" s="229"/>
      <c r="D1144" s="229"/>
      <c r="E1144" s="229"/>
      <c r="F1144" s="229"/>
      <c r="G1144" s="229"/>
      <c r="H1144" s="229"/>
      <c r="I1144" s="229"/>
      <c r="J1144" s="229"/>
      <c r="K1144" s="229"/>
      <c r="L1144" s="229"/>
      <c r="M1144" s="229"/>
      <c r="N1144" s="229"/>
    </row>
    <row r="1145" spans="3:14" x14ac:dyDescent="0.2">
      <c r="C1145" s="229"/>
      <c r="D1145" s="229"/>
      <c r="E1145" s="229"/>
      <c r="F1145" s="229"/>
      <c r="G1145" s="229"/>
      <c r="H1145" s="229"/>
      <c r="I1145" s="229"/>
      <c r="J1145" s="229"/>
      <c r="K1145" s="229"/>
      <c r="L1145" s="229"/>
      <c r="M1145" s="229"/>
      <c r="N1145" s="229"/>
    </row>
    <row r="1146" spans="3:14" x14ac:dyDescent="0.2">
      <c r="C1146" s="229"/>
      <c r="D1146" s="229"/>
      <c r="E1146" s="229"/>
      <c r="F1146" s="229"/>
      <c r="G1146" s="229"/>
      <c r="H1146" s="229"/>
      <c r="I1146" s="229"/>
      <c r="J1146" s="229"/>
      <c r="K1146" s="229"/>
      <c r="L1146" s="229"/>
      <c r="M1146" s="229"/>
      <c r="N1146" s="229"/>
    </row>
    <row r="1147" spans="3:14" x14ac:dyDescent="0.2">
      <c r="C1147" s="229"/>
      <c r="D1147" s="229"/>
      <c r="E1147" s="229"/>
      <c r="F1147" s="229"/>
      <c r="G1147" s="229"/>
      <c r="H1147" s="229"/>
      <c r="I1147" s="229"/>
      <c r="J1147" s="229"/>
      <c r="K1147" s="229"/>
      <c r="L1147" s="229"/>
      <c r="M1147" s="229"/>
      <c r="N1147" s="229"/>
    </row>
    <row r="1148" spans="3:14" x14ac:dyDescent="0.2">
      <c r="C1148" s="229"/>
      <c r="D1148" s="229"/>
      <c r="E1148" s="229"/>
      <c r="F1148" s="229"/>
      <c r="G1148" s="229"/>
      <c r="H1148" s="229"/>
      <c r="I1148" s="229"/>
      <c r="J1148" s="229"/>
      <c r="K1148" s="229"/>
      <c r="L1148" s="229"/>
      <c r="M1148" s="229"/>
      <c r="N1148" s="229"/>
    </row>
    <row r="1149" spans="3:14" x14ac:dyDescent="0.2">
      <c r="C1149" s="229"/>
      <c r="D1149" s="229"/>
      <c r="E1149" s="229"/>
      <c r="F1149" s="229"/>
      <c r="G1149" s="229"/>
      <c r="H1149" s="229"/>
      <c r="I1149" s="229"/>
      <c r="J1149" s="229"/>
      <c r="K1149" s="229"/>
      <c r="L1149" s="229"/>
      <c r="M1149" s="229"/>
      <c r="N1149" s="229"/>
    </row>
    <row r="1150" spans="3:14" x14ac:dyDescent="0.2">
      <c r="C1150" s="229"/>
      <c r="D1150" s="229"/>
      <c r="E1150" s="229"/>
      <c r="F1150" s="229"/>
      <c r="G1150" s="229"/>
      <c r="H1150" s="229"/>
      <c r="I1150" s="229"/>
      <c r="J1150" s="229"/>
      <c r="K1150" s="229"/>
      <c r="L1150" s="229"/>
      <c r="M1150" s="229"/>
      <c r="N1150" s="229"/>
    </row>
    <row r="1151" spans="3:14" x14ac:dyDescent="0.2">
      <c r="C1151" s="229"/>
      <c r="D1151" s="229"/>
      <c r="E1151" s="229"/>
      <c r="F1151" s="229"/>
      <c r="G1151" s="229"/>
      <c r="H1151" s="229"/>
      <c r="I1151" s="229"/>
      <c r="J1151" s="229"/>
      <c r="K1151" s="229"/>
      <c r="L1151" s="229"/>
      <c r="M1151" s="229"/>
      <c r="N1151" s="229"/>
    </row>
    <row r="1152" spans="3:14" x14ac:dyDescent="0.2">
      <c r="C1152" s="229"/>
      <c r="D1152" s="229"/>
      <c r="E1152" s="229"/>
      <c r="F1152" s="229"/>
      <c r="G1152" s="229"/>
      <c r="H1152" s="229"/>
      <c r="I1152" s="229"/>
      <c r="J1152" s="229"/>
      <c r="K1152" s="229"/>
      <c r="L1152" s="229"/>
      <c r="M1152" s="229"/>
      <c r="N1152" s="229"/>
    </row>
    <row r="1153" spans="3:14" x14ac:dyDescent="0.2">
      <c r="C1153" s="229"/>
      <c r="D1153" s="229"/>
      <c r="E1153" s="229"/>
      <c r="F1153" s="229"/>
      <c r="G1153" s="229"/>
      <c r="H1153" s="229"/>
      <c r="I1153" s="229"/>
      <c r="J1153" s="229"/>
      <c r="K1153" s="229"/>
      <c r="L1153" s="229"/>
      <c r="M1153" s="229"/>
      <c r="N1153" s="229"/>
    </row>
    <row r="1154" spans="3:14" x14ac:dyDescent="0.2">
      <c r="C1154" s="229"/>
      <c r="D1154" s="229"/>
      <c r="E1154" s="229"/>
      <c r="F1154" s="229"/>
      <c r="G1154" s="229"/>
      <c r="H1154" s="229"/>
      <c r="I1154" s="229"/>
      <c r="J1154" s="229"/>
      <c r="K1154" s="229"/>
      <c r="L1154" s="229"/>
      <c r="M1154" s="229"/>
      <c r="N1154" s="229"/>
    </row>
    <row r="1155" spans="3:14" x14ac:dyDescent="0.2">
      <c r="C1155" s="229"/>
      <c r="D1155" s="229"/>
      <c r="E1155" s="229"/>
      <c r="F1155" s="229"/>
      <c r="G1155" s="229"/>
      <c r="H1155" s="229"/>
      <c r="I1155" s="229"/>
      <c r="J1155" s="229"/>
      <c r="K1155" s="229"/>
      <c r="L1155" s="229"/>
      <c r="M1155" s="229"/>
      <c r="N1155" s="229"/>
    </row>
    <row r="1156" spans="3:14" x14ac:dyDescent="0.2">
      <c r="C1156" s="229"/>
      <c r="D1156" s="229"/>
      <c r="E1156" s="229"/>
      <c r="F1156" s="229"/>
      <c r="G1156" s="229"/>
      <c r="H1156" s="229"/>
      <c r="I1156" s="229"/>
      <c r="J1156" s="229"/>
      <c r="K1156" s="229"/>
      <c r="L1156" s="229"/>
      <c r="M1156" s="229"/>
      <c r="N1156" s="229"/>
    </row>
    <row r="1157" spans="3:14" x14ac:dyDescent="0.2">
      <c r="C1157" s="229"/>
      <c r="D1157" s="229"/>
      <c r="E1157" s="229"/>
      <c r="F1157" s="229"/>
      <c r="G1157" s="229"/>
      <c r="H1157" s="229"/>
      <c r="I1157" s="229"/>
      <c r="J1157" s="229"/>
      <c r="K1157" s="229"/>
      <c r="L1157" s="229"/>
      <c r="M1157" s="229"/>
      <c r="N1157" s="229"/>
    </row>
    <row r="1158" spans="3:14" x14ac:dyDescent="0.2">
      <c r="C1158" s="229"/>
      <c r="D1158" s="229"/>
      <c r="E1158" s="229"/>
      <c r="F1158" s="229"/>
      <c r="G1158" s="229"/>
      <c r="H1158" s="229"/>
      <c r="I1158" s="229"/>
      <c r="J1158" s="229"/>
      <c r="K1158" s="229"/>
      <c r="L1158" s="229"/>
      <c r="M1158" s="229"/>
      <c r="N1158" s="229"/>
    </row>
    <row r="1159" spans="3:14" x14ac:dyDescent="0.2">
      <c r="C1159" s="229"/>
      <c r="D1159" s="229"/>
      <c r="E1159" s="229"/>
      <c r="F1159" s="229"/>
      <c r="G1159" s="229"/>
      <c r="H1159" s="229"/>
      <c r="I1159" s="229"/>
      <c r="J1159" s="229"/>
      <c r="K1159" s="229"/>
      <c r="L1159" s="229"/>
      <c r="M1159" s="229"/>
      <c r="N1159" s="229"/>
    </row>
    <row r="1160" spans="3:14" x14ac:dyDescent="0.2">
      <c r="C1160" s="229"/>
      <c r="D1160" s="229"/>
      <c r="E1160" s="229"/>
      <c r="F1160" s="229"/>
      <c r="G1160" s="229"/>
      <c r="H1160" s="229"/>
      <c r="I1160" s="229"/>
      <c r="J1160" s="229"/>
      <c r="K1160" s="229"/>
      <c r="L1160" s="229"/>
      <c r="M1160" s="229"/>
      <c r="N1160" s="229"/>
    </row>
    <row r="1161" spans="3:14" x14ac:dyDescent="0.2">
      <c r="C1161" s="229"/>
      <c r="D1161" s="229"/>
      <c r="E1161" s="229"/>
      <c r="F1161" s="229"/>
      <c r="G1161" s="229"/>
      <c r="H1161" s="229"/>
      <c r="I1161" s="229"/>
      <c r="J1161" s="229"/>
      <c r="K1161" s="229"/>
      <c r="L1161" s="229"/>
      <c r="M1161" s="229"/>
      <c r="N1161" s="229"/>
    </row>
    <row r="1162" spans="3:14" x14ac:dyDescent="0.2">
      <c r="C1162" s="229"/>
      <c r="D1162" s="229"/>
      <c r="E1162" s="229"/>
      <c r="F1162" s="229"/>
      <c r="G1162" s="229"/>
      <c r="H1162" s="229"/>
      <c r="I1162" s="229"/>
      <c r="J1162" s="229"/>
      <c r="K1162" s="229"/>
      <c r="L1162" s="229"/>
      <c r="M1162" s="229"/>
      <c r="N1162" s="229"/>
    </row>
    <row r="1163" spans="3:14" x14ac:dyDescent="0.2">
      <c r="C1163" s="229"/>
      <c r="D1163" s="229"/>
      <c r="E1163" s="229"/>
      <c r="F1163" s="229"/>
      <c r="G1163" s="229"/>
      <c r="H1163" s="229"/>
      <c r="I1163" s="229"/>
      <c r="J1163" s="229"/>
      <c r="K1163" s="229"/>
      <c r="L1163" s="229"/>
      <c r="M1163" s="229"/>
      <c r="N1163" s="229"/>
    </row>
    <row r="1164" spans="3:14" x14ac:dyDescent="0.2">
      <c r="C1164" s="229"/>
      <c r="D1164" s="229"/>
      <c r="E1164" s="229"/>
      <c r="F1164" s="229"/>
      <c r="G1164" s="229"/>
      <c r="H1164" s="229"/>
      <c r="I1164" s="229"/>
      <c r="J1164" s="229"/>
      <c r="K1164" s="229"/>
      <c r="L1164" s="229"/>
      <c r="M1164" s="229"/>
      <c r="N1164" s="229"/>
    </row>
    <row r="1165" spans="3:14" x14ac:dyDescent="0.2">
      <c r="C1165" s="229"/>
      <c r="D1165" s="229"/>
      <c r="E1165" s="229"/>
      <c r="F1165" s="229"/>
      <c r="G1165" s="229"/>
      <c r="H1165" s="229"/>
      <c r="I1165" s="229"/>
      <c r="J1165" s="229"/>
      <c r="K1165" s="229"/>
      <c r="L1165" s="229"/>
      <c r="M1165" s="229"/>
      <c r="N1165" s="229"/>
    </row>
    <row r="1166" spans="3:14" x14ac:dyDescent="0.2">
      <c r="C1166" s="229"/>
      <c r="D1166" s="229"/>
      <c r="E1166" s="229"/>
      <c r="F1166" s="229"/>
      <c r="G1166" s="229"/>
      <c r="H1166" s="229"/>
      <c r="I1166" s="229"/>
      <c r="J1166" s="229"/>
      <c r="K1166" s="229"/>
      <c r="L1166" s="229"/>
      <c r="M1166" s="229"/>
      <c r="N1166" s="229"/>
    </row>
    <row r="1167" spans="3:14" x14ac:dyDescent="0.2">
      <c r="C1167" s="229"/>
      <c r="D1167" s="229"/>
      <c r="E1167" s="229"/>
      <c r="F1167" s="229"/>
      <c r="G1167" s="229"/>
      <c r="H1167" s="229"/>
      <c r="I1167" s="229"/>
      <c r="J1167" s="229"/>
      <c r="K1167" s="229"/>
      <c r="L1167" s="229"/>
      <c r="M1167" s="229"/>
      <c r="N1167" s="229"/>
    </row>
    <row r="1168" spans="3:14" x14ac:dyDescent="0.2">
      <c r="C1168" s="229"/>
      <c r="D1168" s="229"/>
      <c r="E1168" s="229"/>
      <c r="F1168" s="229"/>
      <c r="G1168" s="229"/>
      <c r="H1168" s="229"/>
      <c r="I1168" s="229"/>
      <c r="J1168" s="229"/>
      <c r="K1168" s="229"/>
      <c r="L1168" s="229"/>
      <c r="M1168" s="229"/>
      <c r="N1168" s="229"/>
    </row>
    <row r="1169" spans="3:14" x14ac:dyDescent="0.2">
      <c r="C1169" s="229"/>
      <c r="D1169" s="229"/>
      <c r="E1169" s="229"/>
      <c r="F1169" s="229"/>
      <c r="G1169" s="229"/>
      <c r="H1169" s="229"/>
      <c r="I1169" s="229"/>
      <c r="J1169" s="229"/>
      <c r="K1169" s="229"/>
      <c r="L1169" s="229"/>
      <c r="M1169" s="229"/>
      <c r="N1169" s="229"/>
    </row>
    <row r="1170" spans="3:14" x14ac:dyDescent="0.2">
      <c r="C1170" s="229"/>
      <c r="D1170" s="229"/>
      <c r="E1170" s="229"/>
      <c r="F1170" s="229"/>
      <c r="G1170" s="229"/>
      <c r="H1170" s="229"/>
      <c r="I1170" s="229"/>
      <c r="J1170" s="229"/>
      <c r="K1170" s="229"/>
      <c r="L1170" s="229"/>
      <c r="M1170" s="229"/>
      <c r="N1170" s="229"/>
    </row>
    <row r="1171" spans="3:14" x14ac:dyDescent="0.2">
      <c r="C1171" s="229"/>
      <c r="D1171" s="229"/>
      <c r="E1171" s="229"/>
      <c r="F1171" s="229"/>
      <c r="G1171" s="229"/>
      <c r="H1171" s="229"/>
      <c r="I1171" s="229"/>
      <c r="J1171" s="229"/>
      <c r="K1171" s="229"/>
      <c r="L1171" s="229"/>
      <c r="M1171" s="229"/>
      <c r="N1171" s="229"/>
    </row>
    <row r="1172" spans="3:14" x14ac:dyDescent="0.2">
      <c r="C1172" s="229"/>
      <c r="D1172" s="229"/>
      <c r="E1172" s="229"/>
      <c r="F1172" s="229"/>
      <c r="G1172" s="229"/>
      <c r="H1172" s="229"/>
      <c r="I1172" s="229"/>
      <c r="J1172" s="229"/>
      <c r="K1172" s="229"/>
      <c r="L1172" s="229"/>
      <c r="M1172" s="229"/>
      <c r="N1172" s="229"/>
    </row>
    <row r="1173" spans="3:14" x14ac:dyDescent="0.2">
      <c r="C1173" s="229"/>
      <c r="D1173" s="229"/>
      <c r="E1173" s="229"/>
      <c r="F1173" s="229"/>
      <c r="G1173" s="229"/>
      <c r="H1173" s="229"/>
      <c r="I1173" s="229"/>
      <c r="J1173" s="229"/>
      <c r="K1173" s="229"/>
      <c r="L1173" s="229"/>
      <c r="M1173" s="229"/>
      <c r="N1173" s="229"/>
    </row>
    <row r="1174" spans="3:14" x14ac:dyDescent="0.2">
      <c r="C1174" s="229"/>
      <c r="D1174" s="229"/>
      <c r="E1174" s="229"/>
      <c r="F1174" s="229"/>
      <c r="G1174" s="229"/>
      <c r="H1174" s="229"/>
      <c r="I1174" s="229"/>
      <c r="J1174" s="229"/>
      <c r="K1174" s="229"/>
      <c r="L1174" s="229"/>
      <c r="M1174" s="229"/>
      <c r="N1174" s="229"/>
    </row>
    <row r="1175" spans="3:14" x14ac:dyDescent="0.2">
      <c r="C1175" s="229"/>
      <c r="D1175" s="229"/>
      <c r="E1175" s="229"/>
      <c r="F1175" s="229"/>
      <c r="G1175" s="229"/>
      <c r="H1175" s="229"/>
      <c r="I1175" s="229"/>
      <c r="J1175" s="229"/>
      <c r="K1175" s="229"/>
      <c r="L1175" s="229"/>
      <c r="M1175" s="229"/>
      <c r="N1175" s="229"/>
    </row>
    <row r="1176" spans="3:14" x14ac:dyDescent="0.2">
      <c r="C1176" s="229"/>
      <c r="D1176" s="229"/>
      <c r="E1176" s="229"/>
      <c r="F1176" s="229"/>
      <c r="G1176" s="229"/>
      <c r="H1176" s="229"/>
      <c r="I1176" s="229"/>
      <c r="J1176" s="229"/>
      <c r="K1176" s="229"/>
      <c r="L1176" s="229"/>
      <c r="M1176" s="229"/>
      <c r="N1176" s="229"/>
    </row>
    <row r="1177" spans="3:14" x14ac:dyDescent="0.2">
      <c r="C1177" s="229"/>
      <c r="D1177" s="229"/>
      <c r="E1177" s="229"/>
      <c r="F1177" s="229"/>
      <c r="G1177" s="229"/>
      <c r="H1177" s="229"/>
      <c r="I1177" s="229"/>
      <c r="J1177" s="229"/>
      <c r="K1177" s="229"/>
      <c r="L1177" s="229"/>
      <c r="M1177" s="229"/>
      <c r="N1177" s="229"/>
    </row>
    <row r="1178" spans="3:14" x14ac:dyDescent="0.2">
      <c r="C1178" s="229"/>
      <c r="D1178" s="229"/>
      <c r="E1178" s="229"/>
      <c r="F1178" s="229"/>
      <c r="G1178" s="229"/>
      <c r="H1178" s="229"/>
      <c r="I1178" s="229"/>
      <c r="J1178" s="229"/>
      <c r="K1178" s="229"/>
      <c r="L1178" s="229"/>
      <c r="M1178" s="229"/>
      <c r="N1178" s="229"/>
    </row>
    <row r="1179" spans="3:14" x14ac:dyDescent="0.2">
      <c r="C1179" s="229"/>
      <c r="D1179" s="229"/>
      <c r="E1179" s="229"/>
      <c r="F1179" s="229"/>
      <c r="G1179" s="229"/>
      <c r="H1179" s="229"/>
      <c r="I1179" s="229"/>
      <c r="J1179" s="229"/>
      <c r="K1179" s="229"/>
      <c r="L1179" s="229"/>
      <c r="M1179" s="229"/>
      <c r="N1179" s="229"/>
    </row>
    <row r="1180" spans="3:14" x14ac:dyDescent="0.2">
      <c r="C1180" s="229"/>
      <c r="D1180" s="229"/>
      <c r="E1180" s="229"/>
      <c r="F1180" s="229"/>
      <c r="G1180" s="229"/>
      <c r="H1180" s="229"/>
      <c r="I1180" s="229"/>
      <c r="J1180" s="229"/>
      <c r="K1180" s="229"/>
      <c r="L1180" s="229"/>
      <c r="M1180" s="229"/>
      <c r="N1180" s="229"/>
    </row>
    <row r="1181" spans="3:14" x14ac:dyDescent="0.2">
      <c r="C1181" s="229"/>
      <c r="D1181" s="229"/>
      <c r="E1181" s="229"/>
      <c r="F1181" s="229"/>
      <c r="G1181" s="229"/>
      <c r="H1181" s="229"/>
      <c r="I1181" s="229"/>
      <c r="J1181" s="229"/>
      <c r="K1181" s="229"/>
      <c r="L1181" s="229"/>
      <c r="M1181" s="229"/>
      <c r="N1181" s="229"/>
    </row>
    <row r="1182" spans="3:14" x14ac:dyDescent="0.2">
      <c r="C1182" s="229"/>
      <c r="D1182" s="229"/>
      <c r="E1182" s="229"/>
      <c r="F1182" s="229"/>
      <c r="G1182" s="229"/>
      <c r="H1182" s="229"/>
      <c r="I1182" s="229"/>
      <c r="J1182" s="229"/>
      <c r="K1182" s="229"/>
      <c r="L1182" s="229"/>
      <c r="M1182" s="229"/>
      <c r="N1182" s="229"/>
    </row>
    <row r="1183" spans="3:14" x14ac:dyDescent="0.2">
      <c r="C1183" s="229"/>
      <c r="D1183" s="229"/>
      <c r="E1183" s="229"/>
      <c r="F1183" s="229"/>
      <c r="G1183" s="229"/>
      <c r="H1183" s="229"/>
      <c r="I1183" s="229"/>
      <c r="J1183" s="229"/>
      <c r="K1183" s="229"/>
      <c r="L1183" s="229"/>
      <c r="M1183" s="229"/>
      <c r="N1183" s="229"/>
    </row>
    <row r="1184" spans="3:14" x14ac:dyDescent="0.2">
      <c r="C1184" s="229"/>
      <c r="D1184" s="229"/>
      <c r="E1184" s="229"/>
      <c r="F1184" s="229"/>
      <c r="G1184" s="229"/>
      <c r="H1184" s="229"/>
      <c r="I1184" s="229"/>
      <c r="J1184" s="229"/>
      <c r="K1184" s="229"/>
      <c r="L1184" s="229"/>
      <c r="M1184" s="229"/>
      <c r="N1184" s="229"/>
    </row>
    <row r="1185" spans="3:14" x14ac:dyDescent="0.2">
      <c r="C1185" s="229"/>
      <c r="D1185" s="229"/>
      <c r="E1185" s="229"/>
      <c r="F1185" s="229"/>
      <c r="G1185" s="229"/>
      <c r="H1185" s="229"/>
      <c r="I1185" s="229"/>
      <c r="J1185" s="229"/>
      <c r="K1185" s="229"/>
      <c r="L1185" s="229"/>
      <c r="M1185" s="229"/>
      <c r="N1185" s="229"/>
    </row>
    <row r="1186" spans="3:14" x14ac:dyDescent="0.2">
      <c r="C1186" s="229"/>
      <c r="D1186" s="229"/>
      <c r="E1186" s="229"/>
      <c r="F1186" s="229"/>
      <c r="G1186" s="229"/>
      <c r="H1186" s="229"/>
      <c r="I1186" s="229"/>
      <c r="J1186" s="229"/>
      <c r="K1186" s="229"/>
      <c r="L1186" s="229"/>
      <c r="M1186" s="229"/>
      <c r="N1186" s="229"/>
    </row>
    <row r="1187" spans="3:14" x14ac:dyDescent="0.2">
      <c r="C1187" s="229"/>
      <c r="D1187" s="229"/>
      <c r="E1187" s="229"/>
      <c r="F1187" s="229"/>
      <c r="G1187" s="229"/>
      <c r="H1187" s="229"/>
      <c r="I1187" s="229"/>
      <c r="J1187" s="229"/>
      <c r="K1187" s="229"/>
      <c r="L1187" s="229"/>
      <c r="M1187" s="229"/>
      <c r="N1187" s="229"/>
    </row>
    <row r="1188" spans="3:14" x14ac:dyDescent="0.2">
      <c r="C1188" s="229"/>
      <c r="D1188" s="229"/>
      <c r="E1188" s="229"/>
      <c r="F1188" s="229"/>
      <c r="G1188" s="229"/>
      <c r="H1188" s="229"/>
      <c r="I1188" s="229"/>
      <c r="J1188" s="229"/>
      <c r="K1188" s="229"/>
      <c r="L1188" s="229"/>
      <c r="M1188" s="229"/>
      <c r="N1188" s="229"/>
    </row>
    <row r="1189" spans="3:14" x14ac:dyDescent="0.2">
      <c r="C1189" s="229"/>
      <c r="D1189" s="229"/>
      <c r="E1189" s="229"/>
      <c r="F1189" s="229"/>
      <c r="G1189" s="229"/>
      <c r="H1189" s="229"/>
      <c r="I1189" s="229"/>
      <c r="J1189" s="229"/>
      <c r="K1189" s="229"/>
      <c r="L1189" s="229"/>
      <c r="M1189" s="229"/>
      <c r="N1189" s="229"/>
    </row>
    <row r="1190" spans="3:14" x14ac:dyDescent="0.2">
      <c r="C1190" s="229"/>
      <c r="D1190" s="229"/>
      <c r="E1190" s="229"/>
      <c r="F1190" s="229"/>
      <c r="G1190" s="229"/>
      <c r="H1190" s="229"/>
      <c r="I1190" s="229"/>
      <c r="J1190" s="229"/>
      <c r="K1190" s="229"/>
      <c r="L1190" s="229"/>
      <c r="M1190" s="229"/>
      <c r="N1190" s="229"/>
    </row>
    <row r="1191" spans="3:14" x14ac:dyDescent="0.2">
      <c r="C1191" s="229"/>
      <c r="D1191" s="229"/>
      <c r="E1191" s="229"/>
      <c r="F1191" s="229"/>
      <c r="G1191" s="229"/>
      <c r="H1191" s="229"/>
      <c r="I1191" s="229"/>
      <c r="J1191" s="229"/>
      <c r="K1191" s="229"/>
      <c r="L1191" s="229"/>
      <c r="M1191" s="229"/>
      <c r="N1191" s="229"/>
    </row>
    <row r="1192" spans="3:14" x14ac:dyDescent="0.2">
      <c r="C1192" s="229"/>
      <c r="D1192" s="229"/>
      <c r="E1192" s="229"/>
      <c r="F1192" s="229"/>
      <c r="G1192" s="229"/>
      <c r="H1192" s="229"/>
      <c r="I1192" s="229"/>
      <c r="J1192" s="229"/>
      <c r="K1192" s="229"/>
      <c r="L1192" s="229"/>
      <c r="M1192" s="229"/>
      <c r="N1192" s="229"/>
    </row>
    <row r="1193" spans="3:14" x14ac:dyDescent="0.2">
      <c r="C1193" s="229"/>
      <c r="D1193" s="229"/>
      <c r="E1193" s="229"/>
      <c r="F1193" s="229"/>
      <c r="G1193" s="229"/>
      <c r="H1193" s="229"/>
      <c r="I1193" s="229"/>
      <c r="J1193" s="229"/>
      <c r="K1193" s="229"/>
      <c r="L1193" s="229"/>
      <c r="M1193" s="229"/>
      <c r="N1193" s="229"/>
    </row>
    <row r="1194" spans="3:14" x14ac:dyDescent="0.2">
      <c r="C1194" s="229"/>
      <c r="D1194" s="229"/>
      <c r="E1194" s="229"/>
      <c r="F1194" s="229"/>
      <c r="G1194" s="229"/>
      <c r="H1194" s="229"/>
      <c r="I1194" s="229"/>
      <c r="J1194" s="229"/>
      <c r="K1194" s="229"/>
      <c r="L1194" s="229"/>
      <c r="M1194" s="229"/>
      <c r="N1194" s="229"/>
    </row>
    <row r="1195" spans="3:14" x14ac:dyDescent="0.2">
      <c r="C1195" s="229"/>
      <c r="D1195" s="229"/>
      <c r="E1195" s="229"/>
      <c r="F1195" s="229"/>
      <c r="G1195" s="229"/>
      <c r="H1195" s="229"/>
      <c r="I1195" s="229"/>
      <c r="J1195" s="229"/>
      <c r="K1195" s="229"/>
      <c r="L1195" s="229"/>
      <c r="M1195" s="229"/>
      <c r="N1195" s="229"/>
    </row>
    <row r="1196" spans="3:14" x14ac:dyDescent="0.2">
      <c r="C1196" s="229"/>
      <c r="D1196" s="229"/>
      <c r="E1196" s="229"/>
      <c r="F1196" s="229"/>
      <c r="G1196" s="229"/>
      <c r="H1196" s="229"/>
      <c r="I1196" s="229"/>
      <c r="J1196" s="229"/>
      <c r="K1196" s="229"/>
      <c r="L1196" s="229"/>
      <c r="M1196" s="229"/>
      <c r="N1196" s="229"/>
    </row>
    <row r="1197" spans="3:14" x14ac:dyDescent="0.2">
      <c r="C1197" s="229"/>
      <c r="D1197" s="229"/>
      <c r="E1197" s="229"/>
      <c r="F1197" s="229"/>
      <c r="G1197" s="229"/>
      <c r="H1197" s="229"/>
      <c r="I1197" s="229"/>
      <c r="J1197" s="229"/>
      <c r="K1197" s="229"/>
      <c r="L1197" s="229"/>
      <c r="M1197" s="229"/>
      <c r="N1197" s="229"/>
    </row>
    <row r="1198" spans="3:14" x14ac:dyDescent="0.2">
      <c r="C1198" s="229"/>
      <c r="D1198" s="229"/>
      <c r="E1198" s="229"/>
      <c r="F1198" s="229"/>
      <c r="G1198" s="229"/>
      <c r="H1198" s="229"/>
      <c r="I1198" s="229"/>
      <c r="J1198" s="229"/>
      <c r="K1198" s="229"/>
      <c r="L1198" s="229"/>
      <c r="M1198" s="229"/>
      <c r="N1198" s="229"/>
    </row>
    <row r="1199" spans="3:14" x14ac:dyDescent="0.2">
      <c r="C1199" s="229"/>
      <c r="D1199" s="229"/>
      <c r="E1199" s="229"/>
      <c r="F1199" s="229"/>
      <c r="G1199" s="229"/>
      <c r="H1199" s="229"/>
      <c r="I1199" s="229"/>
      <c r="J1199" s="229"/>
      <c r="K1199" s="229"/>
      <c r="L1199" s="229"/>
      <c r="M1199" s="229"/>
      <c r="N1199" s="229"/>
    </row>
    <row r="1200" spans="3:14" x14ac:dyDescent="0.2">
      <c r="C1200" s="229"/>
      <c r="D1200" s="229"/>
      <c r="E1200" s="229"/>
      <c r="F1200" s="229"/>
      <c r="G1200" s="229"/>
      <c r="H1200" s="229"/>
      <c r="I1200" s="229"/>
      <c r="J1200" s="229"/>
      <c r="K1200" s="229"/>
      <c r="L1200" s="229"/>
      <c r="M1200" s="229"/>
      <c r="N1200" s="229"/>
    </row>
    <row r="1201" spans="3:14" x14ac:dyDescent="0.2">
      <c r="C1201" s="229"/>
      <c r="D1201" s="229"/>
      <c r="E1201" s="229"/>
      <c r="F1201" s="229"/>
      <c r="G1201" s="229"/>
      <c r="H1201" s="229"/>
      <c r="I1201" s="229"/>
      <c r="J1201" s="229"/>
      <c r="K1201" s="229"/>
      <c r="L1201" s="229"/>
      <c r="M1201" s="229"/>
      <c r="N1201" s="229"/>
    </row>
    <row r="1202" spans="3:14" x14ac:dyDescent="0.2">
      <c r="C1202" s="229"/>
      <c r="D1202" s="229"/>
      <c r="E1202" s="229"/>
      <c r="F1202" s="229"/>
      <c r="G1202" s="229"/>
      <c r="H1202" s="229"/>
      <c r="I1202" s="229"/>
      <c r="J1202" s="229"/>
      <c r="K1202" s="229"/>
      <c r="L1202" s="229"/>
      <c r="M1202" s="229"/>
      <c r="N1202" s="229"/>
    </row>
    <row r="1203" spans="3:14" x14ac:dyDescent="0.2">
      <c r="C1203" s="229"/>
      <c r="D1203" s="229"/>
      <c r="E1203" s="229"/>
      <c r="F1203" s="229"/>
      <c r="G1203" s="229"/>
      <c r="H1203" s="229"/>
      <c r="I1203" s="229"/>
      <c r="J1203" s="229"/>
      <c r="K1203" s="229"/>
      <c r="L1203" s="229"/>
      <c r="M1203" s="229"/>
      <c r="N1203" s="229"/>
    </row>
    <row r="1204" spans="3:14" x14ac:dyDescent="0.2">
      <c r="C1204" s="229"/>
      <c r="D1204" s="229"/>
      <c r="E1204" s="229"/>
      <c r="F1204" s="229"/>
      <c r="G1204" s="229"/>
      <c r="H1204" s="229"/>
      <c r="I1204" s="229"/>
      <c r="J1204" s="229"/>
      <c r="K1204" s="229"/>
      <c r="L1204" s="229"/>
      <c r="M1204" s="229"/>
      <c r="N1204" s="229"/>
    </row>
    <row r="1205" spans="3:14" x14ac:dyDescent="0.2">
      <c r="C1205" s="229"/>
      <c r="D1205" s="229"/>
      <c r="E1205" s="229"/>
      <c r="F1205" s="229"/>
      <c r="G1205" s="229"/>
      <c r="H1205" s="229"/>
      <c r="I1205" s="229"/>
      <c r="J1205" s="229"/>
      <c r="K1205" s="229"/>
      <c r="L1205" s="229"/>
      <c r="M1205" s="229"/>
      <c r="N1205" s="229"/>
    </row>
    <row r="1206" spans="3:14" x14ac:dyDescent="0.2">
      <c r="C1206" s="229"/>
      <c r="D1206" s="229"/>
      <c r="E1206" s="229"/>
      <c r="F1206" s="229"/>
      <c r="G1206" s="229"/>
      <c r="H1206" s="229"/>
      <c r="I1206" s="229"/>
      <c r="J1206" s="229"/>
      <c r="K1206" s="229"/>
      <c r="L1206" s="229"/>
      <c r="M1206" s="229"/>
      <c r="N1206" s="229"/>
    </row>
    <row r="1207" spans="3:14" x14ac:dyDescent="0.2">
      <c r="C1207" s="229"/>
      <c r="D1207" s="229"/>
      <c r="E1207" s="229"/>
      <c r="F1207" s="229"/>
      <c r="G1207" s="229"/>
      <c r="H1207" s="229"/>
      <c r="I1207" s="229"/>
      <c r="J1207" s="229"/>
      <c r="K1207" s="229"/>
      <c r="L1207" s="229"/>
      <c r="M1207" s="229"/>
      <c r="N1207" s="229"/>
    </row>
    <row r="1208" spans="3:14" x14ac:dyDescent="0.2">
      <c r="C1208" s="229"/>
      <c r="D1208" s="229"/>
      <c r="E1208" s="229"/>
      <c r="F1208" s="229"/>
      <c r="G1208" s="229"/>
      <c r="H1208" s="229"/>
      <c r="I1208" s="229"/>
      <c r="J1208" s="229"/>
      <c r="K1208" s="229"/>
      <c r="L1208" s="229"/>
      <c r="M1208" s="229"/>
      <c r="N1208" s="229"/>
    </row>
    <row r="1209" spans="3:14" x14ac:dyDescent="0.2">
      <c r="C1209" s="229"/>
      <c r="D1209" s="229"/>
      <c r="E1209" s="229"/>
      <c r="F1209" s="229"/>
      <c r="G1209" s="229"/>
      <c r="H1209" s="229"/>
      <c r="I1209" s="229"/>
      <c r="J1209" s="229"/>
      <c r="K1209" s="229"/>
      <c r="L1209" s="229"/>
      <c r="M1209" s="229"/>
      <c r="N1209" s="229"/>
    </row>
    <row r="1210" spans="3:14" x14ac:dyDescent="0.2">
      <c r="C1210" s="229"/>
      <c r="D1210" s="229"/>
      <c r="E1210" s="229"/>
      <c r="F1210" s="229"/>
      <c r="G1210" s="229"/>
      <c r="H1210" s="229"/>
      <c r="I1210" s="229"/>
      <c r="J1210" s="229"/>
      <c r="K1210" s="229"/>
      <c r="L1210" s="229"/>
      <c r="M1210" s="229"/>
      <c r="N1210" s="229"/>
    </row>
    <row r="1211" spans="3:14" x14ac:dyDescent="0.2">
      <c r="C1211" s="229"/>
      <c r="D1211" s="229"/>
      <c r="E1211" s="229"/>
      <c r="F1211" s="229"/>
      <c r="G1211" s="229"/>
      <c r="H1211" s="229"/>
      <c r="I1211" s="229"/>
      <c r="J1211" s="229"/>
      <c r="K1211" s="229"/>
      <c r="L1211" s="229"/>
      <c r="M1211" s="229"/>
      <c r="N1211" s="229"/>
    </row>
    <row r="1212" spans="3:14" x14ac:dyDescent="0.2">
      <c r="C1212" s="229"/>
      <c r="D1212" s="229"/>
      <c r="E1212" s="229"/>
      <c r="F1212" s="229"/>
      <c r="G1212" s="229"/>
      <c r="H1212" s="229"/>
      <c r="I1212" s="229"/>
      <c r="J1212" s="229"/>
      <c r="K1212" s="229"/>
      <c r="L1212" s="229"/>
      <c r="M1212" s="229"/>
      <c r="N1212" s="229"/>
    </row>
    <row r="1213" spans="3:14" x14ac:dyDescent="0.2">
      <c r="C1213" s="229"/>
      <c r="D1213" s="229"/>
      <c r="E1213" s="229"/>
      <c r="F1213" s="229"/>
      <c r="G1213" s="229"/>
      <c r="H1213" s="229"/>
      <c r="I1213" s="229"/>
      <c r="J1213" s="229"/>
      <c r="K1213" s="229"/>
      <c r="L1213" s="229"/>
      <c r="M1213" s="229"/>
      <c r="N1213" s="229"/>
    </row>
    <row r="1214" spans="3:14" x14ac:dyDescent="0.2">
      <c r="C1214" s="229"/>
      <c r="D1214" s="229"/>
      <c r="E1214" s="229"/>
      <c r="F1214" s="229"/>
      <c r="G1214" s="229"/>
      <c r="H1214" s="229"/>
      <c r="I1214" s="229"/>
      <c r="J1214" s="229"/>
      <c r="K1214" s="229"/>
      <c r="L1214" s="229"/>
      <c r="M1214" s="229"/>
      <c r="N1214" s="229"/>
    </row>
    <row r="1215" spans="3:14" x14ac:dyDescent="0.2">
      <c r="C1215" s="229"/>
      <c r="D1215" s="229"/>
      <c r="E1215" s="229"/>
      <c r="F1215" s="229"/>
      <c r="G1215" s="229"/>
      <c r="H1215" s="229"/>
      <c r="I1215" s="229"/>
      <c r="J1215" s="229"/>
      <c r="K1215" s="229"/>
      <c r="L1215" s="229"/>
      <c r="M1215" s="229"/>
      <c r="N1215" s="229"/>
    </row>
    <row r="1216" spans="3:14" x14ac:dyDescent="0.2">
      <c r="C1216" s="229"/>
      <c r="D1216" s="229"/>
      <c r="E1216" s="229"/>
      <c r="F1216" s="229"/>
      <c r="G1216" s="229"/>
      <c r="H1216" s="229"/>
      <c r="I1216" s="229"/>
      <c r="J1216" s="229"/>
      <c r="K1216" s="229"/>
      <c r="L1216" s="229"/>
      <c r="M1216" s="229"/>
      <c r="N1216" s="229"/>
    </row>
    <row r="1217" spans="3:14" x14ac:dyDescent="0.2">
      <c r="C1217" s="229"/>
      <c r="D1217" s="229"/>
      <c r="E1217" s="229"/>
      <c r="F1217" s="229"/>
      <c r="G1217" s="229"/>
      <c r="H1217" s="229"/>
      <c r="I1217" s="229"/>
      <c r="J1217" s="229"/>
      <c r="K1217" s="229"/>
      <c r="L1217" s="229"/>
      <c r="M1217" s="229"/>
      <c r="N1217" s="229"/>
    </row>
    <row r="1218" spans="3:14" x14ac:dyDescent="0.2">
      <c r="C1218" s="229"/>
      <c r="D1218" s="229"/>
      <c r="E1218" s="229"/>
      <c r="F1218" s="229"/>
      <c r="G1218" s="229"/>
      <c r="H1218" s="229"/>
      <c r="I1218" s="229"/>
      <c r="J1218" s="229"/>
      <c r="K1218" s="229"/>
      <c r="L1218" s="229"/>
      <c r="M1218" s="229"/>
      <c r="N1218" s="229"/>
    </row>
    <row r="1219" spans="3:14" x14ac:dyDescent="0.2">
      <c r="C1219" s="229"/>
      <c r="D1219" s="229"/>
      <c r="E1219" s="229"/>
      <c r="F1219" s="229"/>
      <c r="G1219" s="229"/>
      <c r="H1219" s="229"/>
      <c r="I1219" s="229"/>
      <c r="J1219" s="229"/>
      <c r="K1219" s="229"/>
      <c r="L1219" s="229"/>
      <c r="M1219" s="229"/>
      <c r="N1219" s="229"/>
    </row>
    <row r="1220" spans="3:14" x14ac:dyDescent="0.2">
      <c r="C1220" s="229"/>
      <c r="D1220" s="229"/>
      <c r="E1220" s="229"/>
      <c r="F1220" s="229"/>
      <c r="G1220" s="229"/>
      <c r="H1220" s="229"/>
      <c r="I1220" s="229"/>
      <c r="J1220" s="229"/>
      <c r="K1220" s="229"/>
      <c r="L1220" s="229"/>
      <c r="M1220" s="229"/>
      <c r="N1220" s="229"/>
    </row>
    <row r="1221" spans="3:14" x14ac:dyDescent="0.2">
      <c r="C1221" s="229"/>
      <c r="D1221" s="229"/>
      <c r="E1221" s="229"/>
      <c r="F1221" s="229"/>
      <c r="G1221" s="229"/>
      <c r="H1221" s="229"/>
      <c r="I1221" s="229"/>
      <c r="J1221" s="229"/>
      <c r="K1221" s="229"/>
      <c r="L1221" s="229"/>
      <c r="M1221" s="229"/>
      <c r="N1221" s="229"/>
    </row>
    <row r="1222" spans="3:14" x14ac:dyDescent="0.2">
      <c r="C1222" s="229"/>
      <c r="D1222" s="229"/>
      <c r="E1222" s="229"/>
      <c r="F1222" s="229"/>
      <c r="G1222" s="229"/>
      <c r="H1222" s="229"/>
      <c r="I1222" s="229"/>
      <c r="J1222" s="229"/>
      <c r="K1222" s="229"/>
      <c r="L1222" s="229"/>
      <c r="M1222" s="229"/>
      <c r="N1222" s="229"/>
    </row>
    <row r="1223" spans="3:14" x14ac:dyDescent="0.2">
      <c r="C1223" s="229"/>
      <c r="D1223" s="229"/>
      <c r="E1223" s="229"/>
      <c r="F1223" s="229"/>
      <c r="G1223" s="229"/>
      <c r="H1223" s="229"/>
      <c r="I1223" s="229"/>
      <c r="J1223" s="229"/>
      <c r="K1223" s="229"/>
      <c r="L1223" s="229"/>
      <c r="M1223" s="229"/>
      <c r="N1223" s="229"/>
    </row>
    <row r="1224" spans="3:14" x14ac:dyDescent="0.2">
      <c r="C1224" s="229"/>
      <c r="D1224" s="229"/>
      <c r="E1224" s="229"/>
      <c r="F1224" s="229"/>
      <c r="G1224" s="229"/>
      <c r="H1224" s="229"/>
      <c r="I1224" s="229"/>
      <c r="J1224" s="229"/>
      <c r="K1224" s="229"/>
      <c r="L1224" s="229"/>
      <c r="M1224" s="229"/>
      <c r="N1224" s="229"/>
    </row>
    <row r="1225" spans="3:14" x14ac:dyDescent="0.2">
      <c r="C1225" s="229"/>
      <c r="D1225" s="229"/>
      <c r="E1225" s="229"/>
      <c r="F1225" s="229"/>
      <c r="G1225" s="229"/>
      <c r="H1225" s="229"/>
      <c r="I1225" s="229"/>
      <c r="J1225" s="229"/>
      <c r="K1225" s="229"/>
      <c r="L1225" s="229"/>
      <c r="M1225" s="229"/>
      <c r="N1225" s="229"/>
    </row>
    <row r="1226" spans="3:14" x14ac:dyDescent="0.2">
      <c r="C1226" s="229"/>
      <c r="D1226" s="229"/>
      <c r="E1226" s="229"/>
      <c r="F1226" s="229"/>
      <c r="G1226" s="229"/>
      <c r="H1226" s="229"/>
      <c r="I1226" s="229"/>
      <c r="J1226" s="229"/>
      <c r="K1226" s="229"/>
      <c r="L1226" s="229"/>
      <c r="M1226" s="229"/>
      <c r="N1226" s="229"/>
    </row>
    <row r="1227" spans="3:14" x14ac:dyDescent="0.2">
      <c r="C1227" s="229"/>
      <c r="D1227" s="229"/>
      <c r="E1227" s="229"/>
      <c r="F1227" s="229"/>
      <c r="G1227" s="229"/>
      <c r="H1227" s="229"/>
      <c r="I1227" s="229"/>
      <c r="J1227" s="229"/>
      <c r="K1227" s="229"/>
      <c r="L1227" s="229"/>
      <c r="M1227" s="229"/>
      <c r="N1227" s="229"/>
    </row>
    <row r="1228" spans="3:14" x14ac:dyDescent="0.2">
      <c r="C1228" s="229"/>
      <c r="D1228" s="229"/>
      <c r="E1228" s="229"/>
      <c r="F1228" s="229"/>
      <c r="G1228" s="229"/>
      <c r="H1228" s="229"/>
      <c r="I1228" s="229"/>
      <c r="J1228" s="229"/>
      <c r="K1228" s="229"/>
      <c r="L1228" s="229"/>
      <c r="M1228" s="229"/>
      <c r="N1228" s="229"/>
    </row>
    <row r="1229" spans="3:14" x14ac:dyDescent="0.2">
      <c r="C1229" s="229"/>
      <c r="D1229" s="229"/>
      <c r="E1229" s="229"/>
      <c r="F1229" s="229"/>
      <c r="G1229" s="229"/>
      <c r="H1229" s="229"/>
      <c r="I1229" s="229"/>
      <c r="J1229" s="229"/>
      <c r="K1229" s="229"/>
      <c r="L1229" s="229"/>
      <c r="M1229" s="229"/>
      <c r="N1229" s="229"/>
    </row>
    <row r="1230" spans="3:14" x14ac:dyDescent="0.2">
      <c r="C1230" s="229"/>
      <c r="D1230" s="229"/>
      <c r="E1230" s="229"/>
      <c r="F1230" s="229"/>
      <c r="G1230" s="229"/>
      <c r="H1230" s="229"/>
      <c r="I1230" s="229"/>
      <c r="J1230" s="229"/>
      <c r="K1230" s="229"/>
      <c r="L1230" s="229"/>
      <c r="M1230" s="229"/>
      <c r="N1230" s="229"/>
    </row>
    <row r="1231" spans="3:14" x14ac:dyDescent="0.2">
      <c r="C1231" s="229"/>
      <c r="D1231" s="229"/>
      <c r="E1231" s="229"/>
      <c r="F1231" s="229"/>
      <c r="G1231" s="229"/>
      <c r="H1231" s="229"/>
      <c r="I1231" s="229"/>
      <c r="J1231" s="229"/>
      <c r="K1231" s="229"/>
      <c r="L1231" s="229"/>
      <c r="M1231" s="229"/>
      <c r="N1231" s="229"/>
    </row>
    <row r="1232" spans="3:14" x14ac:dyDescent="0.2">
      <c r="C1232" s="229"/>
      <c r="D1232" s="229"/>
      <c r="E1232" s="229"/>
      <c r="F1232" s="229"/>
      <c r="G1232" s="229"/>
      <c r="H1232" s="229"/>
      <c r="I1232" s="229"/>
      <c r="J1232" s="229"/>
      <c r="K1232" s="229"/>
      <c r="L1232" s="229"/>
      <c r="M1232" s="229"/>
      <c r="N1232" s="229"/>
    </row>
    <row r="1233" spans="3:14" x14ac:dyDescent="0.2">
      <c r="C1233" s="229"/>
      <c r="D1233" s="229"/>
      <c r="E1233" s="229"/>
      <c r="F1233" s="229"/>
      <c r="G1233" s="229"/>
      <c r="H1233" s="229"/>
      <c r="I1233" s="229"/>
      <c r="J1233" s="229"/>
      <c r="K1233" s="229"/>
      <c r="L1233" s="229"/>
      <c r="M1233" s="229"/>
      <c r="N1233" s="229"/>
    </row>
    <row r="1234" spans="3:14" x14ac:dyDescent="0.2">
      <c r="C1234" s="229"/>
      <c r="D1234" s="229"/>
      <c r="E1234" s="229"/>
      <c r="F1234" s="229"/>
      <c r="G1234" s="229"/>
      <c r="H1234" s="229"/>
      <c r="I1234" s="229"/>
      <c r="J1234" s="229"/>
      <c r="K1234" s="229"/>
      <c r="L1234" s="229"/>
      <c r="M1234" s="229"/>
      <c r="N1234" s="229"/>
    </row>
    <row r="1235" spans="3:14" x14ac:dyDescent="0.2">
      <c r="C1235" s="229"/>
      <c r="D1235" s="229"/>
      <c r="E1235" s="229"/>
      <c r="F1235" s="229"/>
      <c r="G1235" s="229"/>
      <c r="H1235" s="229"/>
      <c r="I1235" s="229"/>
      <c r="J1235" s="229"/>
      <c r="K1235" s="229"/>
      <c r="L1235" s="229"/>
      <c r="M1235" s="229"/>
      <c r="N1235" s="229"/>
    </row>
    <row r="1236" spans="3:14" x14ac:dyDescent="0.2">
      <c r="C1236" s="229"/>
      <c r="D1236" s="229"/>
      <c r="E1236" s="229"/>
      <c r="F1236" s="229"/>
      <c r="G1236" s="229"/>
      <c r="H1236" s="229"/>
      <c r="I1236" s="229"/>
      <c r="J1236" s="229"/>
      <c r="K1236" s="229"/>
      <c r="L1236" s="229"/>
      <c r="M1236" s="229"/>
      <c r="N1236" s="229"/>
    </row>
    <row r="1237" spans="3:14" x14ac:dyDescent="0.2">
      <c r="C1237" s="229"/>
      <c r="D1237" s="229"/>
      <c r="E1237" s="229"/>
      <c r="F1237" s="229"/>
      <c r="G1237" s="229"/>
      <c r="H1237" s="229"/>
      <c r="I1237" s="229"/>
      <c r="J1237" s="229"/>
      <c r="K1237" s="229"/>
      <c r="L1237" s="229"/>
      <c r="M1237" s="229"/>
      <c r="N1237" s="229"/>
    </row>
    <row r="1238" spans="3:14" x14ac:dyDescent="0.2">
      <c r="C1238" s="229"/>
      <c r="D1238" s="229"/>
      <c r="E1238" s="229"/>
      <c r="F1238" s="229"/>
      <c r="G1238" s="229"/>
      <c r="H1238" s="229"/>
      <c r="I1238" s="229"/>
      <c r="J1238" s="229"/>
      <c r="K1238" s="229"/>
      <c r="L1238" s="229"/>
      <c r="M1238" s="229"/>
      <c r="N1238" s="229"/>
    </row>
    <row r="1239" spans="3:14" x14ac:dyDescent="0.2">
      <c r="C1239" s="229"/>
      <c r="D1239" s="229"/>
      <c r="E1239" s="229"/>
      <c r="F1239" s="229"/>
      <c r="G1239" s="229"/>
      <c r="H1239" s="229"/>
      <c r="I1239" s="229"/>
      <c r="J1239" s="229"/>
      <c r="K1239" s="229"/>
      <c r="L1239" s="229"/>
      <c r="M1239" s="229"/>
      <c r="N1239" s="229"/>
    </row>
    <row r="1240" spans="3:14" x14ac:dyDescent="0.2">
      <c r="C1240" s="229"/>
      <c r="D1240" s="229"/>
      <c r="E1240" s="229"/>
      <c r="F1240" s="229"/>
      <c r="G1240" s="229"/>
      <c r="H1240" s="229"/>
      <c r="I1240" s="229"/>
      <c r="J1240" s="229"/>
      <c r="K1240" s="229"/>
      <c r="L1240" s="229"/>
      <c r="M1240" s="229"/>
      <c r="N1240" s="229"/>
    </row>
    <row r="1241" spans="3:14" x14ac:dyDescent="0.2">
      <c r="C1241" s="229"/>
      <c r="D1241" s="229"/>
      <c r="E1241" s="229"/>
      <c r="F1241" s="229"/>
      <c r="G1241" s="229"/>
      <c r="H1241" s="229"/>
      <c r="I1241" s="229"/>
      <c r="J1241" s="229"/>
      <c r="K1241" s="229"/>
      <c r="L1241" s="229"/>
      <c r="M1241" s="229"/>
      <c r="N1241" s="229"/>
    </row>
    <row r="1242" spans="3:14" x14ac:dyDescent="0.2">
      <c r="C1242" s="229"/>
      <c r="D1242" s="229"/>
      <c r="E1242" s="229"/>
      <c r="F1242" s="229"/>
      <c r="G1242" s="229"/>
      <c r="H1242" s="229"/>
      <c r="I1242" s="229"/>
      <c r="J1242" s="229"/>
      <c r="K1242" s="229"/>
      <c r="L1242" s="229"/>
      <c r="M1242" s="229"/>
      <c r="N1242" s="229"/>
    </row>
    <row r="1243" spans="3:14" x14ac:dyDescent="0.2">
      <c r="C1243" s="229"/>
      <c r="D1243" s="229"/>
      <c r="E1243" s="229"/>
      <c r="F1243" s="229"/>
      <c r="G1243" s="229"/>
      <c r="H1243" s="229"/>
      <c r="I1243" s="229"/>
      <c r="J1243" s="229"/>
      <c r="K1243" s="229"/>
      <c r="L1243" s="229"/>
      <c r="M1243" s="229"/>
      <c r="N1243" s="229"/>
    </row>
    <row r="1244" spans="3:14" x14ac:dyDescent="0.2">
      <c r="C1244" s="229"/>
      <c r="D1244" s="229"/>
      <c r="E1244" s="229"/>
      <c r="F1244" s="229"/>
      <c r="G1244" s="229"/>
      <c r="H1244" s="229"/>
      <c r="I1244" s="229"/>
      <c r="J1244" s="229"/>
      <c r="K1244" s="229"/>
      <c r="L1244" s="229"/>
      <c r="M1244" s="229"/>
      <c r="N1244" s="229"/>
    </row>
    <row r="1245" spans="3:14" x14ac:dyDescent="0.2">
      <c r="C1245" s="229"/>
      <c r="D1245" s="229"/>
      <c r="E1245" s="229"/>
      <c r="F1245" s="229"/>
      <c r="G1245" s="229"/>
      <c r="H1245" s="229"/>
      <c r="I1245" s="229"/>
      <c r="J1245" s="229"/>
      <c r="K1245" s="229"/>
      <c r="L1245" s="229"/>
      <c r="M1245" s="229"/>
      <c r="N1245" s="229"/>
    </row>
    <row r="1246" spans="3:14" x14ac:dyDescent="0.2">
      <c r="C1246" s="229"/>
      <c r="D1246" s="229"/>
      <c r="E1246" s="229"/>
      <c r="F1246" s="229"/>
      <c r="G1246" s="229"/>
      <c r="H1246" s="229"/>
      <c r="I1246" s="229"/>
      <c r="J1246" s="229"/>
      <c r="K1246" s="229"/>
      <c r="L1246" s="229"/>
      <c r="M1246" s="229"/>
      <c r="N1246" s="229"/>
    </row>
    <row r="1247" spans="3:14" x14ac:dyDescent="0.2">
      <c r="C1247" s="229"/>
      <c r="D1247" s="229"/>
      <c r="E1247" s="229"/>
      <c r="F1247" s="229"/>
      <c r="G1247" s="229"/>
      <c r="H1247" s="229"/>
      <c r="I1247" s="229"/>
      <c r="J1247" s="229"/>
      <c r="K1247" s="229"/>
      <c r="L1247" s="229"/>
      <c r="M1247" s="229"/>
      <c r="N1247" s="229"/>
    </row>
    <row r="1248" spans="3:14" x14ac:dyDescent="0.2">
      <c r="C1248" s="229"/>
      <c r="D1248" s="229"/>
      <c r="E1248" s="229"/>
      <c r="F1248" s="229"/>
      <c r="G1248" s="229"/>
      <c r="H1248" s="229"/>
      <c r="I1248" s="229"/>
      <c r="J1248" s="229"/>
      <c r="K1248" s="229"/>
      <c r="L1248" s="229"/>
      <c r="M1248" s="229"/>
      <c r="N1248" s="229"/>
    </row>
    <row r="1249" spans="3:14" x14ac:dyDescent="0.2">
      <c r="C1249" s="229"/>
      <c r="D1249" s="229"/>
      <c r="E1249" s="229"/>
      <c r="F1249" s="229"/>
      <c r="G1249" s="229"/>
      <c r="H1249" s="229"/>
      <c r="I1249" s="229"/>
      <c r="J1249" s="229"/>
      <c r="K1249" s="229"/>
      <c r="L1249" s="229"/>
      <c r="M1249" s="229"/>
      <c r="N1249" s="229"/>
    </row>
    <row r="1250" spans="3:14" x14ac:dyDescent="0.2">
      <c r="C1250" s="229"/>
      <c r="D1250" s="229"/>
      <c r="E1250" s="229"/>
      <c r="F1250" s="229"/>
      <c r="G1250" s="229"/>
      <c r="H1250" s="229"/>
      <c r="I1250" s="229"/>
      <c r="J1250" s="229"/>
      <c r="K1250" s="229"/>
      <c r="L1250" s="229"/>
      <c r="M1250" s="229"/>
      <c r="N1250" s="229"/>
    </row>
    <row r="1251" spans="3:14" x14ac:dyDescent="0.2">
      <c r="C1251" s="229"/>
      <c r="D1251" s="229"/>
      <c r="E1251" s="229"/>
      <c r="F1251" s="229"/>
      <c r="G1251" s="229"/>
      <c r="H1251" s="229"/>
      <c r="I1251" s="229"/>
      <c r="J1251" s="229"/>
      <c r="K1251" s="229"/>
      <c r="L1251" s="229"/>
      <c r="M1251" s="229"/>
      <c r="N1251" s="229"/>
    </row>
    <row r="1252" spans="3:14" x14ac:dyDescent="0.2">
      <c r="C1252" s="229"/>
      <c r="D1252" s="229"/>
      <c r="E1252" s="229"/>
      <c r="F1252" s="229"/>
      <c r="G1252" s="229"/>
      <c r="H1252" s="229"/>
      <c r="I1252" s="229"/>
      <c r="J1252" s="229"/>
      <c r="K1252" s="229"/>
      <c r="L1252" s="229"/>
      <c r="M1252" s="229"/>
      <c r="N1252" s="229"/>
    </row>
    <row r="1253" spans="3:14" x14ac:dyDescent="0.2">
      <c r="C1253" s="229"/>
      <c r="D1253" s="229"/>
      <c r="E1253" s="229"/>
      <c r="F1253" s="229"/>
      <c r="G1253" s="229"/>
      <c r="H1253" s="229"/>
      <c r="I1253" s="229"/>
      <c r="J1253" s="229"/>
      <c r="K1253" s="229"/>
      <c r="L1253" s="229"/>
      <c r="M1253" s="229"/>
      <c r="N1253" s="229"/>
    </row>
    <row r="1254" spans="3:14" x14ac:dyDescent="0.2">
      <c r="C1254" s="229"/>
      <c r="D1254" s="229"/>
      <c r="E1254" s="229"/>
      <c r="F1254" s="229"/>
      <c r="G1254" s="229"/>
      <c r="H1254" s="229"/>
      <c r="I1254" s="229"/>
      <c r="J1254" s="229"/>
      <c r="K1254" s="229"/>
      <c r="L1254" s="229"/>
      <c r="M1254" s="229"/>
      <c r="N1254" s="229"/>
    </row>
    <row r="1255" spans="3:14" x14ac:dyDescent="0.2">
      <c r="C1255" s="229"/>
      <c r="D1255" s="229"/>
      <c r="E1255" s="229"/>
      <c r="F1255" s="229"/>
      <c r="G1255" s="229"/>
      <c r="H1255" s="229"/>
      <c r="I1255" s="229"/>
      <c r="J1255" s="229"/>
      <c r="K1255" s="229"/>
      <c r="L1255" s="229"/>
      <c r="M1255" s="229"/>
      <c r="N1255" s="229"/>
    </row>
    <row r="1256" spans="3:14" x14ac:dyDescent="0.2">
      <c r="C1256" s="229"/>
      <c r="D1256" s="229"/>
      <c r="E1256" s="229"/>
      <c r="F1256" s="229"/>
      <c r="G1256" s="229"/>
      <c r="H1256" s="229"/>
      <c r="I1256" s="229"/>
      <c r="J1256" s="229"/>
      <c r="K1256" s="229"/>
      <c r="L1256" s="229"/>
      <c r="M1256" s="229"/>
      <c r="N1256" s="229"/>
    </row>
    <row r="1257" spans="3:14" x14ac:dyDescent="0.2">
      <c r="C1257" s="229"/>
      <c r="D1257" s="229"/>
      <c r="E1257" s="229"/>
      <c r="F1257" s="229"/>
      <c r="G1257" s="229"/>
      <c r="H1257" s="229"/>
      <c r="I1257" s="229"/>
      <c r="J1257" s="229"/>
      <c r="K1257" s="229"/>
      <c r="L1257" s="229"/>
      <c r="M1257" s="229"/>
      <c r="N1257" s="229"/>
    </row>
    <row r="1258" spans="3:14" x14ac:dyDescent="0.2">
      <c r="C1258" s="229"/>
      <c r="D1258" s="229"/>
      <c r="E1258" s="229"/>
      <c r="F1258" s="229"/>
      <c r="G1258" s="229"/>
      <c r="H1258" s="229"/>
      <c r="I1258" s="229"/>
      <c r="J1258" s="229"/>
      <c r="K1258" s="229"/>
      <c r="L1258" s="229"/>
      <c r="M1258" s="229"/>
      <c r="N1258" s="229"/>
    </row>
    <row r="1259" spans="3:14" x14ac:dyDescent="0.2">
      <c r="C1259" s="229"/>
      <c r="D1259" s="229"/>
      <c r="E1259" s="229"/>
      <c r="F1259" s="229"/>
      <c r="G1259" s="229"/>
      <c r="H1259" s="229"/>
      <c r="I1259" s="229"/>
      <c r="J1259" s="229"/>
      <c r="K1259" s="229"/>
      <c r="L1259" s="229"/>
      <c r="M1259" s="229"/>
      <c r="N1259" s="229"/>
    </row>
    <row r="1260" spans="3:14" x14ac:dyDescent="0.2">
      <c r="C1260" s="229"/>
      <c r="D1260" s="229"/>
      <c r="E1260" s="229"/>
      <c r="F1260" s="229"/>
      <c r="G1260" s="229"/>
      <c r="H1260" s="229"/>
      <c r="I1260" s="229"/>
      <c r="J1260" s="229"/>
      <c r="K1260" s="229"/>
      <c r="L1260" s="229"/>
      <c r="M1260" s="229"/>
      <c r="N1260" s="229"/>
    </row>
    <row r="1261" spans="3:14" x14ac:dyDescent="0.2">
      <c r="C1261" s="229"/>
      <c r="D1261" s="229"/>
      <c r="E1261" s="229"/>
      <c r="F1261" s="229"/>
      <c r="G1261" s="229"/>
      <c r="H1261" s="229"/>
      <c r="I1261" s="229"/>
      <c r="J1261" s="229"/>
      <c r="K1261" s="229"/>
      <c r="L1261" s="229"/>
      <c r="M1261" s="229"/>
      <c r="N1261" s="229"/>
    </row>
    <row r="1262" spans="3:14" x14ac:dyDescent="0.2">
      <c r="C1262" s="229"/>
      <c r="D1262" s="229"/>
      <c r="E1262" s="229"/>
      <c r="F1262" s="229"/>
      <c r="G1262" s="229"/>
      <c r="H1262" s="229"/>
      <c r="I1262" s="229"/>
      <c r="J1262" s="229"/>
      <c r="K1262" s="229"/>
      <c r="L1262" s="229"/>
      <c r="M1262" s="229"/>
      <c r="N1262" s="229"/>
    </row>
    <row r="1263" spans="3:14" x14ac:dyDescent="0.2">
      <c r="C1263" s="229"/>
      <c r="D1263" s="229"/>
      <c r="E1263" s="229"/>
      <c r="F1263" s="229"/>
      <c r="G1263" s="229"/>
      <c r="H1263" s="229"/>
      <c r="I1263" s="229"/>
      <c r="J1263" s="229"/>
      <c r="K1263" s="229"/>
      <c r="L1263" s="229"/>
      <c r="M1263" s="229"/>
      <c r="N1263" s="229"/>
    </row>
    <row r="1264" spans="3:14" x14ac:dyDescent="0.2">
      <c r="C1264" s="229"/>
      <c r="D1264" s="229"/>
      <c r="E1264" s="229"/>
      <c r="F1264" s="229"/>
      <c r="G1264" s="229"/>
      <c r="H1264" s="229"/>
      <c r="I1264" s="229"/>
      <c r="J1264" s="229"/>
      <c r="K1264" s="229"/>
      <c r="L1264" s="229"/>
      <c r="M1264" s="229"/>
      <c r="N1264" s="229"/>
    </row>
    <row r="1265" spans="3:14" x14ac:dyDescent="0.2">
      <c r="C1265" s="229"/>
      <c r="D1265" s="229"/>
      <c r="E1265" s="229"/>
      <c r="F1265" s="229"/>
      <c r="G1265" s="229"/>
      <c r="H1265" s="229"/>
      <c r="I1265" s="229"/>
      <c r="J1265" s="229"/>
      <c r="K1265" s="229"/>
      <c r="L1265" s="229"/>
      <c r="M1265" s="229"/>
      <c r="N1265" s="229"/>
    </row>
    <row r="1266" spans="3:14" x14ac:dyDescent="0.2">
      <c r="C1266" s="229"/>
      <c r="D1266" s="229"/>
      <c r="E1266" s="229"/>
      <c r="F1266" s="229"/>
      <c r="G1266" s="229"/>
      <c r="H1266" s="229"/>
      <c r="I1266" s="229"/>
      <c r="J1266" s="229"/>
      <c r="K1266" s="229"/>
      <c r="L1266" s="229"/>
      <c r="M1266" s="229"/>
      <c r="N1266" s="229"/>
    </row>
    <row r="1267" spans="3:14" x14ac:dyDescent="0.2">
      <c r="C1267" s="229"/>
      <c r="D1267" s="229"/>
      <c r="E1267" s="229"/>
      <c r="F1267" s="229"/>
      <c r="G1267" s="229"/>
      <c r="H1267" s="229"/>
      <c r="I1267" s="229"/>
      <c r="J1267" s="229"/>
      <c r="K1267" s="229"/>
      <c r="L1267" s="229"/>
      <c r="M1267" s="229"/>
      <c r="N1267" s="229"/>
    </row>
    <row r="1268" spans="3:14" x14ac:dyDescent="0.2">
      <c r="C1268" s="229"/>
      <c r="D1268" s="229"/>
      <c r="E1268" s="229"/>
      <c r="F1268" s="229"/>
      <c r="G1268" s="229"/>
      <c r="H1268" s="229"/>
      <c r="I1268" s="229"/>
      <c r="J1268" s="229"/>
      <c r="K1268" s="229"/>
      <c r="L1268" s="229"/>
      <c r="M1268" s="229"/>
      <c r="N1268" s="229"/>
    </row>
    <row r="1269" spans="3:14" x14ac:dyDescent="0.2">
      <c r="C1269" s="229"/>
      <c r="D1269" s="229"/>
      <c r="E1269" s="229"/>
      <c r="F1269" s="229"/>
      <c r="G1269" s="229"/>
      <c r="H1269" s="229"/>
      <c r="I1269" s="229"/>
      <c r="J1269" s="229"/>
      <c r="K1269" s="229"/>
      <c r="L1269" s="229"/>
      <c r="M1269" s="229"/>
      <c r="N1269" s="229"/>
    </row>
    <row r="1270" spans="3:14" x14ac:dyDescent="0.2">
      <c r="C1270" s="229"/>
      <c r="D1270" s="229"/>
      <c r="E1270" s="229"/>
      <c r="F1270" s="229"/>
      <c r="G1270" s="229"/>
      <c r="H1270" s="229"/>
      <c r="I1270" s="229"/>
      <c r="J1270" s="229"/>
      <c r="K1270" s="229"/>
      <c r="L1270" s="229"/>
      <c r="M1270" s="229"/>
      <c r="N1270" s="229"/>
    </row>
    <row r="1271" spans="3:14" x14ac:dyDescent="0.2">
      <c r="C1271" s="229"/>
      <c r="D1271" s="229"/>
      <c r="E1271" s="229"/>
      <c r="F1271" s="229"/>
      <c r="G1271" s="229"/>
      <c r="H1271" s="229"/>
      <c r="I1271" s="229"/>
      <c r="J1271" s="229"/>
      <c r="K1271" s="229"/>
      <c r="L1271" s="229"/>
      <c r="M1271" s="229"/>
      <c r="N1271" s="229"/>
    </row>
    <row r="1272" spans="3:14" x14ac:dyDescent="0.2">
      <c r="C1272" s="229"/>
      <c r="D1272" s="229"/>
      <c r="E1272" s="229"/>
      <c r="F1272" s="229"/>
      <c r="G1272" s="229"/>
      <c r="H1272" s="229"/>
      <c r="I1272" s="229"/>
      <c r="J1272" s="229"/>
      <c r="K1272" s="229"/>
      <c r="L1272" s="229"/>
      <c r="M1272" s="229"/>
      <c r="N1272" s="229"/>
    </row>
    <row r="1273" spans="3:14" x14ac:dyDescent="0.2">
      <c r="C1273" s="229"/>
      <c r="D1273" s="229"/>
      <c r="E1273" s="229"/>
      <c r="F1273" s="229"/>
      <c r="G1273" s="229"/>
      <c r="H1273" s="229"/>
      <c r="I1273" s="229"/>
      <c r="J1273" s="229"/>
      <c r="K1273" s="229"/>
      <c r="L1273" s="229"/>
      <c r="M1273" s="229"/>
      <c r="N1273" s="229"/>
    </row>
    <row r="1274" spans="3:14" x14ac:dyDescent="0.2">
      <c r="C1274" s="229"/>
      <c r="D1274" s="229"/>
      <c r="E1274" s="229"/>
      <c r="F1274" s="229"/>
      <c r="G1274" s="229"/>
      <c r="H1274" s="229"/>
      <c r="I1274" s="229"/>
      <c r="J1274" s="229"/>
      <c r="K1274" s="229"/>
      <c r="L1274" s="229"/>
      <c r="M1274" s="229"/>
      <c r="N1274" s="229"/>
    </row>
    <row r="1275" spans="3:14" x14ac:dyDescent="0.2">
      <c r="C1275" s="229"/>
      <c r="D1275" s="229"/>
      <c r="E1275" s="229"/>
      <c r="F1275" s="229"/>
      <c r="G1275" s="229"/>
      <c r="H1275" s="229"/>
      <c r="I1275" s="229"/>
      <c r="J1275" s="229"/>
      <c r="K1275" s="229"/>
      <c r="L1275" s="229"/>
      <c r="M1275" s="229"/>
      <c r="N1275" s="229"/>
    </row>
    <row r="1276" spans="3:14" x14ac:dyDescent="0.2">
      <c r="C1276" s="229"/>
      <c r="D1276" s="229"/>
      <c r="E1276" s="229"/>
      <c r="F1276" s="229"/>
      <c r="G1276" s="229"/>
      <c r="H1276" s="229"/>
      <c r="I1276" s="229"/>
      <c r="J1276" s="229"/>
      <c r="K1276" s="229"/>
      <c r="L1276" s="229"/>
      <c r="M1276" s="229"/>
      <c r="N1276" s="229"/>
    </row>
    <row r="1277" spans="3:14" x14ac:dyDescent="0.2">
      <c r="C1277" s="229"/>
      <c r="D1277" s="229"/>
      <c r="E1277" s="229"/>
      <c r="F1277" s="229"/>
      <c r="G1277" s="229"/>
      <c r="H1277" s="229"/>
      <c r="I1277" s="229"/>
      <c r="J1277" s="229"/>
      <c r="K1277" s="229"/>
      <c r="L1277" s="229"/>
      <c r="M1277" s="229"/>
      <c r="N1277" s="229"/>
    </row>
    <row r="1278" spans="3:14" x14ac:dyDescent="0.2">
      <c r="C1278" s="229"/>
      <c r="D1278" s="229"/>
      <c r="E1278" s="229"/>
      <c r="F1278" s="229"/>
      <c r="G1278" s="229"/>
      <c r="H1278" s="229"/>
      <c r="I1278" s="229"/>
      <c r="J1278" s="229"/>
      <c r="K1278" s="229"/>
      <c r="L1278" s="229"/>
      <c r="M1278" s="229"/>
      <c r="N1278" s="229"/>
    </row>
    <row r="1279" spans="3:14" x14ac:dyDescent="0.2">
      <c r="C1279" s="229"/>
      <c r="D1279" s="229"/>
      <c r="E1279" s="229"/>
      <c r="F1279" s="229"/>
      <c r="G1279" s="229"/>
      <c r="H1279" s="229"/>
      <c r="I1279" s="229"/>
      <c r="J1279" s="229"/>
      <c r="K1279" s="229"/>
      <c r="L1279" s="229"/>
      <c r="M1279" s="229"/>
      <c r="N1279" s="229"/>
    </row>
    <row r="1280" spans="3:14" x14ac:dyDescent="0.2">
      <c r="C1280" s="229"/>
      <c r="D1280" s="229"/>
      <c r="E1280" s="229"/>
      <c r="F1280" s="229"/>
      <c r="G1280" s="229"/>
      <c r="H1280" s="229"/>
      <c r="I1280" s="229"/>
      <c r="J1280" s="229"/>
      <c r="K1280" s="229"/>
      <c r="L1280" s="229"/>
      <c r="M1280" s="229"/>
      <c r="N1280" s="229"/>
    </row>
    <row r="1281" spans="3:14" x14ac:dyDescent="0.2">
      <c r="C1281" s="229"/>
      <c r="D1281" s="229"/>
      <c r="E1281" s="229"/>
      <c r="F1281" s="229"/>
      <c r="G1281" s="229"/>
      <c r="H1281" s="229"/>
      <c r="I1281" s="229"/>
      <c r="J1281" s="229"/>
      <c r="K1281" s="229"/>
      <c r="L1281" s="229"/>
      <c r="M1281" s="229"/>
      <c r="N1281" s="229"/>
    </row>
    <row r="1282" spans="3:14" x14ac:dyDescent="0.2">
      <c r="C1282" s="229"/>
      <c r="D1282" s="229"/>
      <c r="E1282" s="229"/>
      <c r="F1282" s="229"/>
      <c r="G1282" s="229"/>
      <c r="H1282" s="229"/>
      <c r="I1282" s="229"/>
      <c r="J1282" s="229"/>
      <c r="K1282" s="229"/>
      <c r="L1282" s="229"/>
      <c r="M1282" s="229"/>
      <c r="N1282" s="229"/>
    </row>
    <row r="1283" spans="3:14" x14ac:dyDescent="0.2">
      <c r="C1283" s="229"/>
      <c r="D1283" s="229"/>
      <c r="E1283" s="229"/>
      <c r="F1283" s="229"/>
      <c r="G1283" s="229"/>
      <c r="H1283" s="229"/>
      <c r="I1283" s="229"/>
      <c r="J1283" s="229"/>
      <c r="K1283" s="229"/>
      <c r="L1283" s="229"/>
      <c r="M1283" s="229"/>
      <c r="N1283" s="229"/>
    </row>
    <row r="1284" spans="3:14" x14ac:dyDescent="0.2">
      <c r="C1284" s="229"/>
      <c r="D1284" s="229"/>
      <c r="E1284" s="229"/>
      <c r="F1284" s="229"/>
      <c r="G1284" s="229"/>
      <c r="H1284" s="229"/>
      <c r="I1284" s="229"/>
      <c r="J1284" s="229"/>
      <c r="K1284" s="229"/>
      <c r="L1284" s="229"/>
      <c r="M1284" s="229"/>
      <c r="N1284" s="229"/>
    </row>
    <row r="1285" spans="3:14" x14ac:dyDescent="0.2">
      <c r="C1285" s="229"/>
      <c r="D1285" s="229"/>
      <c r="E1285" s="229"/>
      <c r="F1285" s="229"/>
      <c r="G1285" s="229"/>
      <c r="H1285" s="229"/>
      <c r="I1285" s="229"/>
      <c r="J1285" s="229"/>
      <c r="K1285" s="229"/>
      <c r="L1285" s="229"/>
      <c r="M1285" s="229"/>
      <c r="N1285" s="229"/>
    </row>
    <row r="1286" spans="3:14" x14ac:dyDescent="0.2">
      <c r="C1286" s="229"/>
      <c r="D1286" s="229"/>
      <c r="E1286" s="229"/>
      <c r="F1286" s="229"/>
      <c r="G1286" s="229"/>
      <c r="H1286" s="229"/>
      <c r="I1286" s="229"/>
      <c r="J1286" s="229"/>
      <c r="K1286" s="229"/>
      <c r="L1286" s="229"/>
      <c r="M1286" s="229"/>
      <c r="N1286" s="229"/>
    </row>
    <row r="1287" spans="3:14" x14ac:dyDescent="0.2">
      <c r="C1287" s="229"/>
      <c r="D1287" s="229"/>
      <c r="E1287" s="229"/>
      <c r="F1287" s="229"/>
      <c r="G1287" s="229"/>
      <c r="H1287" s="229"/>
      <c r="I1287" s="229"/>
      <c r="J1287" s="229"/>
      <c r="K1287" s="229"/>
      <c r="L1287" s="229"/>
      <c r="M1287" s="229"/>
      <c r="N1287" s="229"/>
    </row>
    <row r="1288" spans="3:14" x14ac:dyDescent="0.2">
      <c r="C1288" s="229"/>
      <c r="D1288" s="229"/>
      <c r="E1288" s="229"/>
      <c r="F1288" s="229"/>
      <c r="G1288" s="229"/>
      <c r="H1288" s="229"/>
      <c r="I1288" s="229"/>
      <c r="J1288" s="229"/>
      <c r="K1288" s="229"/>
      <c r="L1288" s="229"/>
      <c r="M1288" s="229"/>
      <c r="N1288" s="229"/>
    </row>
    <row r="1289" spans="3:14" x14ac:dyDescent="0.2">
      <c r="C1289" s="229"/>
      <c r="D1289" s="229"/>
      <c r="E1289" s="229"/>
      <c r="F1289" s="229"/>
      <c r="G1289" s="229"/>
      <c r="H1289" s="229"/>
      <c r="I1289" s="229"/>
      <c r="J1289" s="229"/>
      <c r="K1289" s="229"/>
      <c r="L1289" s="229"/>
      <c r="M1289" s="229"/>
      <c r="N1289" s="229"/>
    </row>
    <row r="1290" spans="3:14" x14ac:dyDescent="0.2">
      <c r="C1290" s="229"/>
      <c r="D1290" s="229"/>
      <c r="E1290" s="229"/>
      <c r="F1290" s="229"/>
      <c r="G1290" s="229"/>
      <c r="H1290" s="229"/>
      <c r="I1290" s="229"/>
      <c r="J1290" s="229"/>
      <c r="K1290" s="229"/>
      <c r="L1290" s="229"/>
      <c r="M1290" s="229"/>
      <c r="N1290" s="229"/>
    </row>
    <row r="1291" spans="3:14" x14ac:dyDescent="0.2">
      <c r="C1291" s="229"/>
      <c r="D1291" s="229"/>
      <c r="E1291" s="229"/>
      <c r="F1291" s="229"/>
      <c r="G1291" s="229"/>
      <c r="H1291" s="229"/>
      <c r="I1291" s="229"/>
      <c r="J1291" s="229"/>
      <c r="K1291" s="229"/>
      <c r="L1291" s="229"/>
      <c r="M1291" s="229"/>
      <c r="N1291" s="229"/>
    </row>
    <row r="1292" spans="3:14" x14ac:dyDescent="0.2">
      <c r="C1292" s="229"/>
      <c r="D1292" s="229"/>
      <c r="E1292" s="229"/>
      <c r="F1292" s="229"/>
      <c r="G1292" s="229"/>
      <c r="H1292" s="229"/>
      <c r="I1292" s="229"/>
      <c r="J1292" s="229"/>
      <c r="K1292" s="229"/>
      <c r="L1292" s="229"/>
      <c r="M1292" s="229"/>
      <c r="N1292" s="229"/>
    </row>
    <row r="1293" spans="3:14" x14ac:dyDescent="0.2">
      <c r="C1293" s="229"/>
      <c r="D1293" s="229"/>
      <c r="E1293" s="229"/>
      <c r="F1293" s="229"/>
      <c r="G1293" s="229"/>
      <c r="H1293" s="229"/>
      <c r="I1293" s="229"/>
      <c r="J1293" s="229"/>
      <c r="K1293" s="229"/>
      <c r="L1293" s="229"/>
      <c r="M1293" s="229"/>
      <c r="N1293" s="229"/>
    </row>
    <row r="1294" spans="3:14" x14ac:dyDescent="0.2">
      <c r="C1294" s="229"/>
      <c r="D1294" s="229"/>
      <c r="E1294" s="229"/>
      <c r="F1294" s="229"/>
      <c r="G1294" s="229"/>
      <c r="H1294" s="229"/>
      <c r="I1294" s="229"/>
      <c r="J1294" s="229"/>
      <c r="K1294" s="229"/>
      <c r="L1294" s="229"/>
      <c r="M1294" s="229"/>
      <c r="N1294" s="229"/>
    </row>
    <row r="1295" spans="3:14" x14ac:dyDescent="0.2">
      <c r="C1295" s="229"/>
      <c r="D1295" s="229"/>
      <c r="E1295" s="229"/>
      <c r="F1295" s="229"/>
      <c r="G1295" s="229"/>
      <c r="H1295" s="229"/>
      <c r="I1295" s="229"/>
      <c r="J1295" s="229"/>
      <c r="K1295" s="229"/>
      <c r="L1295" s="229"/>
      <c r="M1295" s="229"/>
      <c r="N1295" s="229"/>
    </row>
    <row r="1296" spans="3:14" x14ac:dyDescent="0.2">
      <c r="C1296" s="229"/>
      <c r="D1296" s="229"/>
      <c r="E1296" s="229"/>
      <c r="F1296" s="229"/>
      <c r="G1296" s="229"/>
      <c r="H1296" s="229"/>
      <c r="I1296" s="229"/>
      <c r="J1296" s="229"/>
      <c r="K1296" s="229"/>
      <c r="L1296" s="229"/>
      <c r="M1296" s="229"/>
      <c r="N1296" s="229"/>
    </row>
    <row r="1297" spans="3:14" x14ac:dyDescent="0.2">
      <c r="C1297" s="229"/>
      <c r="D1297" s="229"/>
      <c r="E1297" s="229"/>
      <c r="F1297" s="229"/>
      <c r="G1297" s="229"/>
      <c r="H1297" s="229"/>
      <c r="I1297" s="229"/>
      <c r="J1297" s="229"/>
      <c r="K1297" s="229"/>
      <c r="L1297" s="229"/>
      <c r="M1297" s="229"/>
      <c r="N1297" s="229"/>
    </row>
    <row r="1298" spans="3:14" x14ac:dyDescent="0.2">
      <c r="C1298" s="229"/>
      <c r="D1298" s="229"/>
      <c r="E1298" s="229"/>
      <c r="F1298" s="229"/>
      <c r="G1298" s="229"/>
      <c r="H1298" s="229"/>
      <c r="I1298" s="229"/>
      <c r="J1298" s="229"/>
      <c r="K1298" s="229"/>
      <c r="L1298" s="229"/>
      <c r="M1298" s="229"/>
      <c r="N1298" s="229"/>
    </row>
    <row r="1299" spans="3:14" x14ac:dyDescent="0.2">
      <c r="C1299" s="229"/>
      <c r="D1299" s="229"/>
      <c r="E1299" s="229"/>
      <c r="F1299" s="229"/>
      <c r="G1299" s="229"/>
      <c r="H1299" s="229"/>
      <c r="I1299" s="229"/>
      <c r="J1299" s="229"/>
      <c r="K1299" s="229"/>
      <c r="L1299" s="229"/>
      <c r="M1299" s="229"/>
      <c r="N1299" s="229"/>
    </row>
    <row r="1300" spans="3:14" x14ac:dyDescent="0.2">
      <c r="C1300" s="229"/>
      <c r="D1300" s="229"/>
      <c r="E1300" s="229"/>
      <c r="F1300" s="229"/>
      <c r="G1300" s="229"/>
      <c r="H1300" s="229"/>
      <c r="I1300" s="229"/>
      <c r="J1300" s="229"/>
      <c r="K1300" s="229"/>
      <c r="L1300" s="229"/>
      <c r="M1300" s="229"/>
      <c r="N1300" s="229"/>
    </row>
    <row r="1301" spans="3:14" x14ac:dyDescent="0.2">
      <c r="C1301" s="229"/>
      <c r="D1301" s="229"/>
      <c r="E1301" s="229"/>
      <c r="F1301" s="229"/>
      <c r="G1301" s="229"/>
      <c r="H1301" s="229"/>
      <c r="I1301" s="229"/>
      <c r="J1301" s="229"/>
      <c r="K1301" s="229"/>
      <c r="L1301" s="229"/>
      <c r="M1301" s="229"/>
      <c r="N1301" s="229"/>
    </row>
    <row r="1302" spans="3:14" x14ac:dyDescent="0.2">
      <c r="C1302" s="229"/>
      <c r="D1302" s="229"/>
      <c r="E1302" s="229"/>
      <c r="F1302" s="229"/>
      <c r="G1302" s="229"/>
      <c r="H1302" s="229"/>
      <c r="I1302" s="229"/>
      <c r="J1302" s="229"/>
      <c r="K1302" s="229"/>
      <c r="L1302" s="229"/>
      <c r="M1302" s="229"/>
      <c r="N1302" s="229"/>
    </row>
    <row r="1303" spans="3:14" x14ac:dyDescent="0.2">
      <c r="C1303" s="229"/>
      <c r="D1303" s="229"/>
      <c r="E1303" s="229"/>
      <c r="F1303" s="229"/>
      <c r="G1303" s="229"/>
      <c r="H1303" s="229"/>
      <c r="I1303" s="229"/>
      <c r="J1303" s="229"/>
      <c r="K1303" s="229"/>
      <c r="L1303" s="229"/>
      <c r="M1303" s="229"/>
      <c r="N1303" s="229"/>
    </row>
    <row r="1304" spans="3:14" x14ac:dyDescent="0.2">
      <c r="C1304" s="229"/>
      <c r="D1304" s="229"/>
      <c r="E1304" s="229"/>
      <c r="F1304" s="229"/>
      <c r="G1304" s="229"/>
      <c r="H1304" s="229"/>
      <c r="I1304" s="229"/>
      <c r="J1304" s="229"/>
      <c r="K1304" s="229"/>
      <c r="L1304" s="229"/>
      <c r="M1304" s="229"/>
      <c r="N1304" s="229"/>
    </row>
    <row r="1305" spans="3:14" x14ac:dyDescent="0.2">
      <c r="C1305" s="229"/>
      <c r="D1305" s="229"/>
      <c r="E1305" s="229"/>
      <c r="F1305" s="229"/>
      <c r="G1305" s="229"/>
      <c r="H1305" s="229"/>
      <c r="I1305" s="229"/>
      <c r="J1305" s="229"/>
      <c r="K1305" s="229"/>
      <c r="L1305" s="229"/>
      <c r="M1305" s="229"/>
      <c r="N1305" s="229"/>
    </row>
    <row r="1306" spans="3:14" x14ac:dyDescent="0.2">
      <c r="C1306" s="229"/>
      <c r="D1306" s="229"/>
      <c r="E1306" s="229"/>
      <c r="F1306" s="229"/>
      <c r="G1306" s="229"/>
      <c r="H1306" s="229"/>
      <c r="I1306" s="229"/>
      <c r="J1306" s="229"/>
      <c r="K1306" s="229"/>
      <c r="L1306" s="229"/>
      <c r="M1306" s="229"/>
      <c r="N1306" s="229"/>
    </row>
    <row r="1307" spans="3:14" x14ac:dyDescent="0.2">
      <c r="C1307" s="229"/>
      <c r="D1307" s="229"/>
      <c r="E1307" s="229"/>
      <c r="F1307" s="229"/>
      <c r="G1307" s="229"/>
      <c r="H1307" s="229"/>
      <c r="I1307" s="229"/>
      <c r="J1307" s="229"/>
      <c r="K1307" s="229"/>
      <c r="L1307" s="229"/>
      <c r="M1307" s="229"/>
      <c r="N1307" s="229"/>
    </row>
    <row r="1308" spans="3:14" x14ac:dyDescent="0.2">
      <c r="C1308" s="229"/>
      <c r="D1308" s="229"/>
      <c r="E1308" s="229"/>
      <c r="F1308" s="229"/>
      <c r="G1308" s="229"/>
      <c r="H1308" s="229"/>
      <c r="I1308" s="229"/>
      <c r="J1308" s="229"/>
      <c r="K1308" s="229"/>
      <c r="L1308" s="229"/>
      <c r="M1308" s="229"/>
      <c r="N1308" s="229"/>
    </row>
    <row r="1309" spans="3:14" x14ac:dyDescent="0.2">
      <c r="C1309" s="229"/>
      <c r="D1309" s="229"/>
      <c r="E1309" s="229"/>
      <c r="F1309" s="229"/>
      <c r="G1309" s="229"/>
      <c r="H1309" s="229"/>
      <c r="I1309" s="229"/>
      <c r="J1309" s="229"/>
      <c r="K1309" s="229"/>
      <c r="L1309" s="229"/>
      <c r="M1309" s="229"/>
      <c r="N1309" s="229"/>
    </row>
    <row r="1310" spans="3:14" x14ac:dyDescent="0.2">
      <c r="C1310" s="229"/>
      <c r="D1310" s="229"/>
      <c r="E1310" s="229"/>
      <c r="F1310" s="229"/>
      <c r="G1310" s="229"/>
      <c r="H1310" s="229"/>
      <c r="I1310" s="229"/>
      <c r="J1310" s="229"/>
      <c r="K1310" s="229"/>
      <c r="L1310" s="229"/>
      <c r="M1310" s="229"/>
      <c r="N1310" s="229"/>
    </row>
    <row r="1311" spans="3:14" x14ac:dyDescent="0.2">
      <c r="C1311" s="229"/>
      <c r="D1311" s="229"/>
      <c r="E1311" s="229"/>
      <c r="F1311" s="229"/>
      <c r="G1311" s="229"/>
      <c r="H1311" s="229"/>
      <c r="I1311" s="229"/>
      <c r="J1311" s="229"/>
      <c r="K1311" s="229"/>
      <c r="L1311" s="229"/>
      <c r="M1311" s="229"/>
      <c r="N1311" s="229"/>
    </row>
    <row r="1312" spans="3:14" x14ac:dyDescent="0.2">
      <c r="C1312" s="229"/>
      <c r="D1312" s="229"/>
      <c r="E1312" s="229"/>
      <c r="F1312" s="229"/>
      <c r="G1312" s="229"/>
      <c r="H1312" s="229"/>
      <c r="I1312" s="229"/>
      <c r="J1312" s="229"/>
      <c r="K1312" s="229"/>
      <c r="L1312" s="229"/>
      <c r="M1312" s="229"/>
      <c r="N1312" s="229"/>
    </row>
    <row r="1313" spans="3:14" x14ac:dyDescent="0.2">
      <c r="C1313" s="229"/>
      <c r="D1313" s="229"/>
      <c r="E1313" s="229"/>
      <c r="F1313" s="229"/>
      <c r="G1313" s="229"/>
      <c r="H1313" s="229"/>
      <c r="I1313" s="229"/>
      <c r="J1313" s="229"/>
      <c r="K1313" s="229"/>
      <c r="L1313" s="229"/>
      <c r="M1313" s="229"/>
      <c r="N1313" s="229"/>
    </row>
    <row r="1314" spans="3:14" x14ac:dyDescent="0.2">
      <c r="C1314" s="229"/>
      <c r="D1314" s="229"/>
      <c r="E1314" s="229"/>
      <c r="F1314" s="229"/>
      <c r="G1314" s="229"/>
      <c r="H1314" s="229"/>
      <c r="I1314" s="229"/>
      <c r="J1314" s="229"/>
      <c r="K1314" s="229"/>
      <c r="L1314" s="229"/>
      <c r="M1314" s="229"/>
      <c r="N1314" s="229"/>
    </row>
    <row r="1315" spans="3:14" x14ac:dyDescent="0.2">
      <c r="C1315" s="229"/>
      <c r="D1315" s="229"/>
      <c r="E1315" s="229"/>
      <c r="F1315" s="229"/>
      <c r="G1315" s="229"/>
      <c r="H1315" s="229"/>
      <c r="I1315" s="229"/>
      <c r="J1315" s="229"/>
      <c r="K1315" s="229"/>
      <c r="L1315" s="229"/>
      <c r="M1315" s="229"/>
      <c r="N1315" s="229"/>
    </row>
    <row r="1316" spans="3:14" x14ac:dyDescent="0.2">
      <c r="C1316" s="229"/>
      <c r="D1316" s="229"/>
      <c r="E1316" s="229"/>
      <c r="F1316" s="229"/>
      <c r="G1316" s="229"/>
      <c r="H1316" s="229"/>
      <c r="I1316" s="229"/>
      <c r="J1316" s="229"/>
      <c r="K1316" s="229"/>
      <c r="L1316" s="229"/>
      <c r="M1316" s="229"/>
      <c r="N1316" s="229"/>
    </row>
    <row r="1317" spans="3:14" x14ac:dyDescent="0.2">
      <c r="C1317" s="229"/>
      <c r="D1317" s="229"/>
      <c r="E1317" s="229"/>
      <c r="F1317" s="229"/>
      <c r="G1317" s="229"/>
      <c r="H1317" s="229"/>
      <c r="I1317" s="229"/>
      <c r="J1317" s="229"/>
      <c r="K1317" s="229"/>
      <c r="L1317" s="229"/>
      <c r="M1317" s="229"/>
      <c r="N1317" s="229"/>
    </row>
    <row r="1318" spans="3:14" x14ac:dyDescent="0.2">
      <c r="C1318" s="229"/>
      <c r="D1318" s="229"/>
      <c r="E1318" s="229"/>
      <c r="F1318" s="229"/>
      <c r="G1318" s="229"/>
      <c r="H1318" s="229"/>
      <c r="I1318" s="229"/>
      <c r="J1318" s="229"/>
      <c r="K1318" s="229"/>
      <c r="L1318" s="229"/>
      <c r="M1318" s="229"/>
      <c r="N1318" s="229"/>
    </row>
    <row r="1319" spans="3:14" x14ac:dyDescent="0.2">
      <c r="C1319" s="229"/>
      <c r="D1319" s="229"/>
      <c r="E1319" s="229"/>
      <c r="F1319" s="229"/>
      <c r="G1319" s="229"/>
      <c r="H1319" s="229"/>
      <c r="I1319" s="229"/>
      <c r="J1319" s="229"/>
      <c r="K1319" s="229"/>
      <c r="L1319" s="229"/>
      <c r="M1319" s="229"/>
      <c r="N1319" s="229"/>
    </row>
    <row r="1320" spans="3:14" x14ac:dyDescent="0.2">
      <c r="C1320" s="229"/>
      <c r="D1320" s="229"/>
      <c r="E1320" s="229"/>
      <c r="F1320" s="229"/>
      <c r="G1320" s="229"/>
      <c r="H1320" s="229"/>
      <c r="I1320" s="229"/>
      <c r="J1320" s="229"/>
      <c r="K1320" s="229"/>
      <c r="L1320" s="229"/>
      <c r="M1320" s="229"/>
      <c r="N1320" s="229"/>
    </row>
    <row r="1321" spans="3:14" x14ac:dyDescent="0.2">
      <c r="C1321" s="229"/>
      <c r="D1321" s="229"/>
      <c r="E1321" s="229"/>
      <c r="F1321" s="229"/>
      <c r="G1321" s="229"/>
      <c r="H1321" s="229"/>
      <c r="I1321" s="229"/>
      <c r="J1321" s="229"/>
      <c r="K1321" s="229"/>
      <c r="L1321" s="229"/>
      <c r="M1321" s="229"/>
      <c r="N1321" s="229"/>
    </row>
    <row r="1322" spans="3:14" x14ac:dyDescent="0.2">
      <c r="C1322" s="229"/>
      <c r="D1322" s="229"/>
      <c r="E1322" s="229"/>
      <c r="F1322" s="229"/>
      <c r="G1322" s="229"/>
      <c r="H1322" s="229"/>
      <c r="I1322" s="229"/>
      <c r="J1322" s="229"/>
      <c r="K1322" s="229"/>
      <c r="L1322" s="229"/>
      <c r="M1322" s="229"/>
      <c r="N1322" s="229"/>
    </row>
    <row r="1323" spans="3:14" x14ac:dyDescent="0.2">
      <c r="C1323" s="229"/>
      <c r="D1323" s="229"/>
      <c r="E1323" s="229"/>
      <c r="F1323" s="229"/>
      <c r="G1323" s="229"/>
      <c r="H1323" s="229"/>
      <c r="I1323" s="229"/>
      <c r="J1323" s="229"/>
      <c r="K1323" s="229"/>
      <c r="L1323" s="229"/>
      <c r="M1323" s="229"/>
      <c r="N1323" s="229"/>
    </row>
    <row r="1324" spans="3:14" x14ac:dyDescent="0.2">
      <c r="C1324" s="229"/>
      <c r="D1324" s="229"/>
      <c r="E1324" s="229"/>
      <c r="F1324" s="229"/>
      <c r="G1324" s="229"/>
      <c r="H1324" s="229"/>
      <c r="I1324" s="229"/>
      <c r="J1324" s="229"/>
      <c r="K1324" s="229"/>
      <c r="L1324" s="229"/>
      <c r="M1324" s="229"/>
      <c r="N1324" s="229"/>
    </row>
    <row r="1325" spans="3:14" x14ac:dyDescent="0.2">
      <c r="C1325" s="229"/>
      <c r="D1325" s="229"/>
      <c r="E1325" s="229"/>
      <c r="F1325" s="229"/>
      <c r="G1325" s="229"/>
      <c r="H1325" s="229"/>
      <c r="I1325" s="229"/>
      <c r="J1325" s="229"/>
      <c r="K1325" s="229"/>
      <c r="L1325" s="229"/>
      <c r="M1325" s="229"/>
      <c r="N1325" s="229"/>
    </row>
    <row r="1326" spans="3:14" x14ac:dyDescent="0.2">
      <c r="C1326" s="229"/>
      <c r="D1326" s="229"/>
      <c r="E1326" s="229"/>
      <c r="F1326" s="229"/>
      <c r="G1326" s="229"/>
      <c r="H1326" s="229"/>
      <c r="I1326" s="229"/>
      <c r="J1326" s="229"/>
      <c r="K1326" s="229"/>
      <c r="L1326" s="229"/>
      <c r="M1326" s="229"/>
      <c r="N1326" s="229"/>
    </row>
    <row r="1327" spans="3:14" x14ac:dyDescent="0.2">
      <c r="C1327" s="229"/>
      <c r="D1327" s="229"/>
      <c r="E1327" s="229"/>
      <c r="F1327" s="229"/>
      <c r="G1327" s="229"/>
      <c r="H1327" s="229"/>
      <c r="I1327" s="229"/>
      <c r="J1327" s="229"/>
      <c r="K1327" s="229"/>
      <c r="L1327" s="229"/>
      <c r="M1327" s="229"/>
      <c r="N1327" s="229"/>
    </row>
    <row r="1328" spans="3:14" x14ac:dyDescent="0.2">
      <c r="C1328" s="229"/>
      <c r="D1328" s="229"/>
      <c r="E1328" s="229"/>
      <c r="F1328" s="229"/>
      <c r="G1328" s="229"/>
      <c r="H1328" s="229"/>
      <c r="I1328" s="229"/>
      <c r="J1328" s="229"/>
      <c r="K1328" s="229"/>
      <c r="L1328" s="229"/>
      <c r="M1328" s="229"/>
      <c r="N1328" s="229"/>
    </row>
    <row r="1329" spans="3:14" x14ac:dyDescent="0.2">
      <c r="C1329" s="229"/>
      <c r="D1329" s="229"/>
      <c r="E1329" s="229"/>
      <c r="F1329" s="229"/>
      <c r="G1329" s="229"/>
      <c r="H1329" s="229"/>
      <c r="I1329" s="229"/>
      <c r="J1329" s="229"/>
      <c r="K1329" s="229"/>
      <c r="L1329" s="229"/>
      <c r="M1329" s="229"/>
      <c r="N1329" s="229"/>
    </row>
    <row r="1330" spans="3:14" x14ac:dyDescent="0.2">
      <c r="C1330" s="229"/>
      <c r="D1330" s="229"/>
      <c r="E1330" s="229"/>
      <c r="F1330" s="229"/>
      <c r="G1330" s="229"/>
      <c r="H1330" s="229"/>
      <c r="I1330" s="229"/>
      <c r="J1330" s="229"/>
      <c r="K1330" s="229"/>
      <c r="L1330" s="229"/>
      <c r="M1330" s="229"/>
      <c r="N1330" s="229"/>
    </row>
    <row r="1331" spans="3:14" x14ac:dyDescent="0.2">
      <c r="C1331" s="229"/>
      <c r="D1331" s="229"/>
      <c r="E1331" s="229"/>
      <c r="F1331" s="229"/>
      <c r="G1331" s="229"/>
      <c r="H1331" s="229"/>
      <c r="I1331" s="229"/>
      <c r="J1331" s="229"/>
      <c r="K1331" s="229"/>
      <c r="L1331" s="229"/>
      <c r="M1331" s="229"/>
      <c r="N1331" s="229"/>
    </row>
    <row r="1332" spans="3:14" x14ac:dyDescent="0.2">
      <c r="C1332" s="229"/>
      <c r="D1332" s="229"/>
      <c r="E1332" s="229"/>
      <c r="F1332" s="229"/>
      <c r="G1332" s="229"/>
      <c r="H1332" s="229"/>
      <c r="I1332" s="229"/>
      <c r="J1332" s="229"/>
      <c r="K1332" s="229"/>
      <c r="L1332" s="229"/>
      <c r="M1332" s="229"/>
      <c r="N1332" s="229"/>
    </row>
    <row r="1333" spans="3:14" x14ac:dyDescent="0.2">
      <c r="C1333" s="229"/>
      <c r="D1333" s="229"/>
      <c r="E1333" s="229"/>
      <c r="F1333" s="229"/>
      <c r="G1333" s="229"/>
      <c r="H1333" s="229"/>
      <c r="I1333" s="229"/>
      <c r="J1333" s="229"/>
      <c r="K1333" s="229"/>
      <c r="L1333" s="229"/>
      <c r="M1333" s="229"/>
      <c r="N1333" s="229"/>
    </row>
    <row r="1334" spans="3:14" x14ac:dyDescent="0.2">
      <c r="C1334" s="229"/>
      <c r="D1334" s="229"/>
      <c r="E1334" s="229"/>
      <c r="F1334" s="229"/>
      <c r="G1334" s="229"/>
      <c r="H1334" s="229"/>
      <c r="I1334" s="229"/>
      <c r="J1334" s="229"/>
      <c r="K1334" s="229"/>
      <c r="L1334" s="229"/>
      <c r="M1334" s="229"/>
      <c r="N1334" s="229"/>
    </row>
    <row r="1335" spans="3:14" x14ac:dyDescent="0.2">
      <c r="C1335" s="229"/>
      <c r="D1335" s="229"/>
      <c r="E1335" s="229"/>
      <c r="F1335" s="229"/>
      <c r="G1335" s="229"/>
      <c r="H1335" s="229"/>
      <c r="I1335" s="229"/>
      <c r="J1335" s="229"/>
      <c r="K1335" s="229"/>
      <c r="L1335" s="229"/>
      <c r="M1335" s="229"/>
      <c r="N1335" s="229"/>
    </row>
    <row r="1336" spans="3:14" x14ac:dyDescent="0.2">
      <c r="C1336" s="229"/>
      <c r="D1336" s="229"/>
      <c r="E1336" s="229"/>
      <c r="F1336" s="229"/>
      <c r="G1336" s="229"/>
      <c r="H1336" s="229"/>
      <c r="I1336" s="229"/>
      <c r="J1336" s="229"/>
      <c r="K1336" s="229"/>
      <c r="L1336" s="229"/>
      <c r="M1336" s="229"/>
      <c r="N1336" s="229"/>
    </row>
    <row r="1337" spans="3:14" x14ac:dyDescent="0.2">
      <c r="C1337" s="229"/>
      <c r="D1337" s="229"/>
      <c r="E1337" s="229"/>
      <c r="F1337" s="229"/>
      <c r="G1337" s="229"/>
      <c r="H1337" s="229"/>
      <c r="I1337" s="229"/>
      <c r="J1337" s="229"/>
      <c r="K1337" s="229"/>
      <c r="L1337" s="229"/>
      <c r="M1337" s="229"/>
      <c r="N1337" s="229"/>
    </row>
    <row r="1338" spans="3:14" x14ac:dyDescent="0.2">
      <c r="C1338" s="229"/>
      <c r="D1338" s="229"/>
      <c r="E1338" s="229"/>
      <c r="F1338" s="229"/>
      <c r="G1338" s="229"/>
      <c r="H1338" s="229"/>
      <c r="I1338" s="229"/>
      <c r="J1338" s="229"/>
      <c r="K1338" s="229"/>
      <c r="L1338" s="229"/>
      <c r="M1338" s="229"/>
      <c r="N1338" s="229"/>
    </row>
    <row r="1339" spans="3:14" x14ac:dyDescent="0.2">
      <c r="C1339" s="229"/>
      <c r="D1339" s="229"/>
      <c r="E1339" s="229"/>
      <c r="F1339" s="229"/>
      <c r="G1339" s="229"/>
      <c r="H1339" s="229"/>
      <c r="I1339" s="229"/>
      <c r="J1339" s="229"/>
      <c r="K1339" s="229"/>
      <c r="L1339" s="229"/>
      <c r="M1339" s="229"/>
      <c r="N1339" s="229"/>
    </row>
    <row r="1340" spans="3:14" x14ac:dyDescent="0.2">
      <c r="C1340" s="229"/>
      <c r="D1340" s="229"/>
      <c r="E1340" s="229"/>
      <c r="F1340" s="229"/>
      <c r="G1340" s="229"/>
      <c r="H1340" s="229"/>
      <c r="I1340" s="229"/>
      <c r="J1340" s="229"/>
      <c r="K1340" s="229"/>
      <c r="L1340" s="229"/>
      <c r="M1340" s="229"/>
      <c r="N1340" s="229"/>
    </row>
    <row r="1341" spans="3:14" x14ac:dyDescent="0.2">
      <c r="C1341" s="229"/>
      <c r="D1341" s="229"/>
      <c r="E1341" s="229"/>
      <c r="F1341" s="229"/>
      <c r="G1341" s="229"/>
      <c r="H1341" s="229"/>
      <c r="I1341" s="229"/>
      <c r="J1341" s="229"/>
      <c r="K1341" s="229"/>
      <c r="L1341" s="229"/>
      <c r="M1341" s="229"/>
      <c r="N1341" s="229"/>
    </row>
    <row r="1342" spans="3:14" x14ac:dyDescent="0.2">
      <c r="C1342" s="229"/>
      <c r="D1342" s="229"/>
      <c r="E1342" s="229"/>
      <c r="F1342" s="229"/>
      <c r="G1342" s="229"/>
      <c r="H1342" s="229"/>
      <c r="I1342" s="229"/>
      <c r="J1342" s="229"/>
      <c r="K1342" s="229"/>
      <c r="L1342" s="229"/>
      <c r="M1342" s="229"/>
      <c r="N1342" s="229"/>
    </row>
    <row r="1343" spans="3:14" x14ac:dyDescent="0.2">
      <c r="C1343" s="229"/>
      <c r="D1343" s="229"/>
      <c r="E1343" s="229"/>
      <c r="F1343" s="229"/>
      <c r="G1343" s="229"/>
      <c r="H1343" s="229"/>
      <c r="I1343" s="229"/>
      <c r="J1343" s="229"/>
      <c r="K1343" s="229"/>
      <c r="L1343" s="229"/>
      <c r="M1343" s="229"/>
      <c r="N1343" s="229"/>
    </row>
    <row r="1344" spans="3:14" x14ac:dyDescent="0.2">
      <c r="C1344" s="229"/>
      <c r="D1344" s="229"/>
      <c r="E1344" s="229"/>
      <c r="F1344" s="229"/>
      <c r="G1344" s="229"/>
      <c r="H1344" s="229"/>
      <c r="I1344" s="229"/>
      <c r="J1344" s="229"/>
      <c r="K1344" s="229"/>
      <c r="L1344" s="229"/>
      <c r="M1344" s="229"/>
      <c r="N1344" s="229"/>
    </row>
    <row r="1345" spans="3:14" x14ac:dyDescent="0.2">
      <c r="C1345" s="229"/>
      <c r="D1345" s="229"/>
      <c r="E1345" s="229"/>
      <c r="F1345" s="229"/>
      <c r="G1345" s="229"/>
      <c r="H1345" s="229"/>
      <c r="I1345" s="229"/>
      <c r="J1345" s="229"/>
      <c r="K1345" s="229"/>
      <c r="L1345" s="229"/>
      <c r="M1345" s="229"/>
      <c r="N1345" s="229"/>
    </row>
    <row r="1346" spans="3:14" x14ac:dyDescent="0.2">
      <c r="C1346" s="229"/>
      <c r="D1346" s="229"/>
      <c r="E1346" s="229"/>
      <c r="F1346" s="229"/>
      <c r="G1346" s="229"/>
      <c r="H1346" s="229"/>
      <c r="I1346" s="229"/>
      <c r="J1346" s="229"/>
      <c r="K1346" s="229"/>
      <c r="L1346" s="229"/>
      <c r="M1346" s="229"/>
      <c r="N1346" s="229"/>
    </row>
    <row r="1347" spans="3:14" x14ac:dyDescent="0.2">
      <c r="C1347" s="229"/>
      <c r="D1347" s="229"/>
      <c r="E1347" s="229"/>
      <c r="F1347" s="229"/>
      <c r="G1347" s="229"/>
      <c r="H1347" s="229"/>
      <c r="I1347" s="229"/>
      <c r="J1347" s="229"/>
      <c r="K1347" s="229"/>
      <c r="L1347" s="229"/>
      <c r="M1347" s="229"/>
      <c r="N1347" s="229"/>
    </row>
    <row r="1348" spans="3:14" x14ac:dyDescent="0.2">
      <c r="C1348" s="229"/>
      <c r="D1348" s="229"/>
      <c r="E1348" s="229"/>
      <c r="F1348" s="229"/>
      <c r="G1348" s="229"/>
      <c r="H1348" s="229"/>
      <c r="I1348" s="229"/>
      <c r="J1348" s="229"/>
      <c r="K1348" s="229"/>
      <c r="L1348" s="229"/>
      <c r="M1348" s="229"/>
      <c r="N1348" s="229"/>
    </row>
    <row r="1349" spans="3:14" x14ac:dyDescent="0.2">
      <c r="C1349" s="229"/>
      <c r="D1349" s="229"/>
      <c r="E1349" s="229"/>
      <c r="F1349" s="229"/>
      <c r="G1349" s="229"/>
      <c r="H1349" s="229"/>
      <c r="I1349" s="229"/>
      <c r="J1349" s="229"/>
      <c r="K1349" s="229"/>
      <c r="L1349" s="229"/>
      <c r="M1349" s="229"/>
      <c r="N1349" s="229"/>
    </row>
    <row r="1350" spans="3:14" x14ac:dyDescent="0.2">
      <c r="C1350" s="229"/>
      <c r="D1350" s="229"/>
      <c r="E1350" s="229"/>
      <c r="F1350" s="229"/>
      <c r="G1350" s="229"/>
      <c r="H1350" s="229"/>
      <c r="I1350" s="229"/>
      <c r="J1350" s="229"/>
      <c r="K1350" s="229"/>
      <c r="L1350" s="229"/>
      <c r="M1350" s="229"/>
      <c r="N1350" s="229"/>
    </row>
    <row r="1351" spans="3:14" x14ac:dyDescent="0.2">
      <c r="C1351" s="229"/>
      <c r="D1351" s="229"/>
      <c r="E1351" s="229"/>
      <c r="F1351" s="229"/>
      <c r="G1351" s="229"/>
      <c r="H1351" s="229"/>
      <c r="I1351" s="229"/>
      <c r="J1351" s="229"/>
      <c r="K1351" s="229"/>
      <c r="L1351" s="229"/>
      <c r="M1351" s="229"/>
      <c r="N1351" s="229"/>
    </row>
    <row r="1352" spans="3:14" x14ac:dyDescent="0.2">
      <c r="C1352" s="229"/>
      <c r="D1352" s="229"/>
      <c r="E1352" s="229"/>
      <c r="F1352" s="229"/>
      <c r="G1352" s="229"/>
      <c r="H1352" s="229"/>
      <c r="I1352" s="229"/>
      <c r="J1352" s="229"/>
      <c r="K1352" s="229"/>
      <c r="L1352" s="229"/>
      <c r="M1352" s="229"/>
      <c r="N1352" s="229"/>
    </row>
    <row r="1353" spans="3:14" x14ac:dyDescent="0.2">
      <c r="C1353" s="229"/>
      <c r="D1353" s="229"/>
      <c r="E1353" s="229"/>
      <c r="F1353" s="229"/>
      <c r="G1353" s="229"/>
      <c r="H1353" s="229"/>
      <c r="I1353" s="229"/>
      <c r="J1353" s="229"/>
      <c r="K1353" s="229"/>
      <c r="L1353" s="229"/>
      <c r="M1353" s="229"/>
      <c r="N1353" s="229"/>
    </row>
    <row r="1354" spans="3:14" x14ac:dyDescent="0.2">
      <c r="C1354" s="229"/>
      <c r="D1354" s="229"/>
      <c r="E1354" s="229"/>
      <c r="F1354" s="229"/>
      <c r="G1354" s="229"/>
      <c r="H1354" s="229"/>
      <c r="I1354" s="229"/>
      <c r="J1354" s="229"/>
      <c r="K1354" s="229"/>
      <c r="L1354" s="229"/>
      <c r="M1354" s="229"/>
      <c r="N1354" s="229"/>
    </row>
    <row r="1355" spans="3:14" x14ac:dyDescent="0.2">
      <c r="C1355" s="229"/>
      <c r="D1355" s="229"/>
      <c r="E1355" s="229"/>
      <c r="F1355" s="229"/>
      <c r="G1355" s="229"/>
      <c r="H1355" s="229"/>
      <c r="I1355" s="229"/>
      <c r="J1355" s="229"/>
      <c r="K1355" s="229"/>
      <c r="L1355" s="229"/>
      <c r="M1355" s="229"/>
      <c r="N1355" s="229"/>
    </row>
    <row r="1356" spans="3:14" x14ac:dyDescent="0.2">
      <c r="C1356" s="229"/>
      <c r="D1356" s="229"/>
      <c r="E1356" s="229"/>
      <c r="F1356" s="229"/>
      <c r="G1356" s="229"/>
      <c r="H1356" s="229"/>
      <c r="I1356" s="229"/>
      <c r="J1356" s="229"/>
      <c r="K1356" s="229"/>
      <c r="L1356" s="229"/>
      <c r="M1356" s="229"/>
      <c r="N1356" s="229"/>
    </row>
    <row r="1357" spans="3:14" x14ac:dyDescent="0.2">
      <c r="C1357" s="229"/>
      <c r="D1357" s="229"/>
      <c r="E1357" s="229"/>
      <c r="F1357" s="229"/>
      <c r="G1357" s="229"/>
      <c r="H1357" s="229"/>
      <c r="I1357" s="229"/>
      <c r="J1357" s="229"/>
      <c r="K1357" s="229"/>
      <c r="L1357" s="229"/>
      <c r="M1357" s="229"/>
      <c r="N1357" s="229"/>
    </row>
    <row r="1358" spans="3:14" x14ac:dyDescent="0.2">
      <c r="C1358" s="229"/>
      <c r="D1358" s="229"/>
      <c r="E1358" s="229"/>
      <c r="F1358" s="229"/>
      <c r="G1358" s="229"/>
      <c r="H1358" s="229"/>
      <c r="I1358" s="229"/>
      <c r="J1358" s="229"/>
      <c r="K1358" s="229"/>
      <c r="L1358" s="229"/>
      <c r="M1358" s="229"/>
      <c r="N1358" s="229"/>
    </row>
    <row r="1359" spans="3:14" x14ac:dyDescent="0.2">
      <c r="C1359" s="229"/>
      <c r="D1359" s="229"/>
      <c r="E1359" s="229"/>
      <c r="F1359" s="229"/>
      <c r="G1359" s="229"/>
      <c r="H1359" s="229"/>
      <c r="I1359" s="229"/>
      <c r="J1359" s="229"/>
      <c r="K1359" s="229"/>
      <c r="L1359" s="229"/>
      <c r="M1359" s="229"/>
      <c r="N1359" s="229"/>
    </row>
    <row r="1360" spans="3:14" x14ac:dyDescent="0.2">
      <c r="C1360" s="229"/>
      <c r="D1360" s="229"/>
      <c r="E1360" s="229"/>
      <c r="F1360" s="229"/>
      <c r="G1360" s="229"/>
      <c r="H1360" s="229"/>
      <c r="I1360" s="229"/>
      <c r="J1360" s="229"/>
      <c r="K1360" s="229"/>
      <c r="L1360" s="229"/>
      <c r="M1360" s="229"/>
      <c r="N1360" s="229"/>
    </row>
    <row r="1361" spans="3:14" x14ac:dyDescent="0.2">
      <c r="C1361" s="229"/>
      <c r="D1361" s="229"/>
      <c r="E1361" s="229"/>
      <c r="F1361" s="229"/>
      <c r="G1361" s="229"/>
      <c r="H1361" s="229"/>
      <c r="I1361" s="229"/>
      <c r="J1361" s="229"/>
      <c r="K1361" s="229"/>
      <c r="L1361" s="229"/>
      <c r="M1361" s="229"/>
      <c r="N1361" s="229"/>
    </row>
    <row r="1362" spans="3:14" x14ac:dyDescent="0.2">
      <c r="C1362" s="229"/>
      <c r="D1362" s="229"/>
      <c r="E1362" s="229"/>
      <c r="F1362" s="229"/>
      <c r="G1362" s="229"/>
      <c r="H1362" s="229"/>
      <c r="I1362" s="229"/>
      <c r="J1362" s="229"/>
      <c r="K1362" s="229"/>
      <c r="L1362" s="229"/>
      <c r="M1362" s="229"/>
      <c r="N1362" s="229"/>
    </row>
    <row r="1363" spans="3:14" x14ac:dyDescent="0.2">
      <c r="C1363" s="229"/>
      <c r="D1363" s="229"/>
      <c r="E1363" s="229"/>
      <c r="F1363" s="229"/>
      <c r="G1363" s="229"/>
      <c r="H1363" s="229"/>
      <c r="I1363" s="229"/>
      <c r="J1363" s="229"/>
      <c r="K1363" s="229"/>
      <c r="L1363" s="229"/>
      <c r="M1363" s="229"/>
      <c r="N1363" s="229"/>
    </row>
    <row r="1364" spans="3:14" x14ac:dyDescent="0.2">
      <c r="C1364" s="229"/>
      <c r="D1364" s="229"/>
      <c r="E1364" s="229"/>
      <c r="F1364" s="229"/>
      <c r="G1364" s="229"/>
      <c r="H1364" s="229"/>
      <c r="I1364" s="229"/>
      <c r="J1364" s="229"/>
      <c r="K1364" s="229"/>
      <c r="L1364" s="229"/>
      <c r="M1364" s="229"/>
      <c r="N1364" s="229"/>
    </row>
    <row r="1365" spans="3:14" x14ac:dyDescent="0.2">
      <c r="C1365" s="229"/>
      <c r="D1365" s="229"/>
      <c r="E1365" s="229"/>
      <c r="F1365" s="229"/>
      <c r="G1365" s="229"/>
      <c r="H1365" s="229"/>
      <c r="I1365" s="229"/>
      <c r="J1365" s="229"/>
      <c r="K1365" s="229"/>
      <c r="L1365" s="229"/>
      <c r="M1365" s="229"/>
      <c r="N1365" s="229"/>
    </row>
    <row r="1366" spans="3:14" x14ac:dyDescent="0.2">
      <c r="C1366" s="229"/>
      <c r="D1366" s="229"/>
      <c r="E1366" s="229"/>
      <c r="F1366" s="229"/>
      <c r="G1366" s="229"/>
      <c r="H1366" s="229"/>
      <c r="I1366" s="229"/>
      <c r="J1366" s="229"/>
      <c r="K1366" s="229"/>
      <c r="L1366" s="229"/>
      <c r="M1366" s="229"/>
      <c r="N1366" s="229"/>
    </row>
    <row r="1367" spans="3:14" x14ac:dyDescent="0.2">
      <c r="C1367" s="229"/>
      <c r="D1367" s="229"/>
      <c r="E1367" s="229"/>
      <c r="F1367" s="229"/>
      <c r="G1367" s="229"/>
      <c r="H1367" s="229"/>
      <c r="I1367" s="229"/>
      <c r="J1367" s="229"/>
      <c r="K1367" s="229"/>
      <c r="L1367" s="229"/>
      <c r="M1367" s="229"/>
      <c r="N1367" s="229"/>
    </row>
    <row r="1368" spans="3:14" x14ac:dyDescent="0.2">
      <c r="C1368" s="229"/>
      <c r="D1368" s="229"/>
      <c r="E1368" s="229"/>
      <c r="F1368" s="229"/>
      <c r="G1368" s="229"/>
      <c r="H1368" s="229"/>
      <c r="I1368" s="229"/>
      <c r="J1368" s="229"/>
      <c r="K1368" s="229"/>
      <c r="L1368" s="229"/>
      <c r="M1368" s="229"/>
      <c r="N1368" s="229"/>
    </row>
    <row r="1369" spans="3:14" x14ac:dyDescent="0.2">
      <c r="C1369" s="229"/>
      <c r="D1369" s="229"/>
      <c r="E1369" s="229"/>
      <c r="F1369" s="229"/>
      <c r="G1369" s="229"/>
      <c r="H1369" s="229"/>
      <c r="I1369" s="229"/>
      <c r="J1369" s="229"/>
      <c r="K1369" s="229"/>
      <c r="L1369" s="229"/>
      <c r="M1369" s="229"/>
      <c r="N1369" s="229"/>
    </row>
    <row r="1370" spans="3:14" x14ac:dyDescent="0.2">
      <c r="C1370" s="229"/>
      <c r="D1370" s="229"/>
      <c r="E1370" s="229"/>
      <c r="F1370" s="229"/>
      <c r="G1370" s="229"/>
      <c r="H1370" s="229"/>
      <c r="I1370" s="229"/>
      <c r="J1370" s="229"/>
      <c r="K1370" s="229"/>
      <c r="L1370" s="229"/>
      <c r="M1370" s="229"/>
      <c r="N1370" s="229"/>
    </row>
    <row r="1371" spans="3:14" x14ac:dyDescent="0.2">
      <c r="C1371" s="229"/>
      <c r="D1371" s="229"/>
      <c r="E1371" s="229"/>
      <c r="F1371" s="229"/>
      <c r="G1371" s="229"/>
      <c r="H1371" s="229"/>
      <c r="I1371" s="229"/>
      <c r="J1371" s="229"/>
      <c r="K1371" s="229"/>
      <c r="L1371" s="229"/>
      <c r="M1371" s="229"/>
      <c r="N1371" s="229"/>
    </row>
    <row r="1372" spans="3:14" x14ac:dyDescent="0.2">
      <c r="C1372" s="229"/>
      <c r="D1372" s="229"/>
      <c r="E1372" s="229"/>
      <c r="F1372" s="229"/>
      <c r="G1372" s="229"/>
      <c r="H1372" s="229"/>
      <c r="I1372" s="229"/>
      <c r="J1372" s="229"/>
      <c r="K1372" s="229"/>
      <c r="L1372" s="229"/>
      <c r="M1372" s="229"/>
      <c r="N1372" s="229"/>
    </row>
    <row r="1373" spans="3:14" x14ac:dyDescent="0.2">
      <c r="C1373" s="229"/>
      <c r="D1373" s="229"/>
      <c r="E1373" s="229"/>
      <c r="F1373" s="229"/>
      <c r="G1373" s="229"/>
      <c r="H1373" s="229"/>
      <c r="I1373" s="229"/>
      <c r="J1373" s="229"/>
      <c r="K1373" s="229"/>
      <c r="L1373" s="229"/>
      <c r="M1373" s="229"/>
      <c r="N1373" s="229"/>
    </row>
    <row r="1374" spans="3:14" x14ac:dyDescent="0.2">
      <c r="C1374" s="229"/>
      <c r="D1374" s="229"/>
      <c r="E1374" s="229"/>
      <c r="F1374" s="229"/>
      <c r="G1374" s="229"/>
      <c r="H1374" s="229"/>
      <c r="I1374" s="229"/>
      <c r="J1374" s="229"/>
      <c r="K1374" s="229"/>
      <c r="L1374" s="229"/>
      <c r="M1374" s="229"/>
      <c r="N1374" s="229"/>
    </row>
    <row r="1375" spans="3:14" x14ac:dyDescent="0.2">
      <c r="C1375" s="229"/>
      <c r="D1375" s="229"/>
      <c r="E1375" s="229"/>
      <c r="F1375" s="229"/>
      <c r="G1375" s="229"/>
      <c r="H1375" s="229"/>
      <c r="I1375" s="229"/>
      <c r="J1375" s="229"/>
      <c r="K1375" s="229"/>
      <c r="L1375" s="229"/>
      <c r="M1375" s="229"/>
      <c r="N1375" s="229"/>
    </row>
    <row r="1376" spans="3:14" x14ac:dyDescent="0.2">
      <c r="C1376" s="229"/>
      <c r="D1376" s="229"/>
      <c r="E1376" s="229"/>
      <c r="F1376" s="229"/>
      <c r="G1376" s="229"/>
      <c r="H1376" s="229"/>
      <c r="I1376" s="229"/>
      <c r="J1376" s="229"/>
      <c r="K1376" s="229"/>
      <c r="L1376" s="229"/>
      <c r="M1376" s="229"/>
      <c r="N1376" s="229"/>
    </row>
    <row r="1377" spans="3:14" x14ac:dyDescent="0.2">
      <c r="C1377" s="229"/>
      <c r="D1377" s="229"/>
      <c r="E1377" s="229"/>
      <c r="F1377" s="229"/>
      <c r="G1377" s="229"/>
      <c r="H1377" s="229"/>
      <c r="I1377" s="229"/>
      <c r="J1377" s="229"/>
      <c r="K1377" s="229"/>
      <c r="L1377" s="229"/>
      <c r="M1377" s="229"/>
      <c r="N1377" s="229"/>
    </row>
    <row r="1378" spans="3:14" x14ac:dyDescent="0.2">
      <c r="C1378" s="229"/>
      <c r="D1378" s="229"/>
      <c r="E1378" s="229"/>
      <c r="F1378" s="229"/>
      <c r="G1378" s="229"/>
      <c r="H1378" s="229"/>
      <c r="I1378" s="229"/>
      <c r="J1378" s="229"/>
      <c r="K1378" s="229"/>
      <c r="L1378" s="229"/>
      <c r="M1378" s="229"/>
      <c r="N1378" s="229"/>
    </row>
    <row r="1379" spans="3:14" x14ac:dyDescent="0.2">
      <c r="C1379" s="229"/>
      <c r="D1379" s="229"/>
      <c r="E1379" s="229"/>
      <c r="F1379" s="229"/>
      <c r="G1379" s="229"/>
      <c r="H1379" s="229"/>
      <c r="I1379" s="229"/>
      <c r="J1379" s="229"/>
      <c r="K1379" s="229"/>
      <c r="L1379" s="229"/>
      <c r="M1379" s="229"/>
      <c r="N1379" s="229"/>
    </row>
    <row r="1380" spans="3:14" x14ac:dyDescent="0.2">
      <c r="C1380" s="229"/>
      <c r="D1380" s="229"/>
      <c r="E1380" s="229"/>
      <c r="F1380" s="229"/>
      <c r="G1380" s="229"/>
      <c r="H1380" s="229"/>
      <c r="I1380" s="229"/>
      <c r="J1380" s="229"/>
      <c r="K1380" s="229"/>
      <c r="L1380" s="229"/>
      <c r="M1380" s="229"/>
      <c r="N1380" s="229"/>
    </row>
    <row r="1381" spans="3:14" x14ac:dyDescent="0.2">
      <c r="C1381" s="229"/>
      <c r="D1381" s="229"/>
      <c r="E1381" s="229"/>
      <c r="F1381" s="229"/>
      <c r="G1381" s="229"/>
      <c r="H1381" s="229"/>
      <c r="I1381" s="229"/>
      <c r="J1381" s="229"/>
      <c r="K1381" s="229"/>
      <c r="L1381" s="229"/>
      <c r="M1381" s="229"/>
      <c r="N1381" s="229"/>
    </row>
    <row r="1382" spans="3:14" x14ac:dyDescent="0.2">
      <c r="C1382" s="229"/>
      <c r="D1382" s="229"/>
      <c r="E1382" s="229"/>
      <c r="F1382" s="229"/>
      <c r="G1382" s="229"/>
      <c r="H1382" s="229"/>
      <c r="I1382" s="229"/>
      <c r="J1382" s="229"/>
      <c r="K1382" s="229"/>
      <c r="L1382" s="229"/>
      <c r="M1382" s="229"/>
      <c r="N1382" s="229"/>
    </row>
    <row r="1383" spans="3:14" x14ac:dyDescent="0.2">
      <c r="C1383" s="229"/>
      <c r="D1383" s="229"/>
      <c r="E1383" s="229"/>
      <c r="F1383" s="229"/>
      <c r="G1383" s="229"/>
      <c r="H1383" s="229"/>
      <c r="I1383" s="229"/>
      <c r="J1383" s="229"/>
      <c r="K1383" s="229"/>
      <c r="L1383" s="229"/>
      <c r="M1383" s="229"/>
      <c r="N1383" s="229"/>
    </row>
    <row r="1384" spans="3:14" x14ac:dyDescent="0.2">
      <c r="C1384" s="229"/>
      <c r="D1384" s="229"/>
      <c r="E1384" s="229"/>
      <c r="F1384" s="229"/>
      <c r="G1384" s="229"/>
      <c r="H1384" s="229"/>
      <c r="I1384" s="229"/>
      <c r="J1384" s="229"/>
      <c r="K1384" s="229"/>
      <c r="L1384" s="229"/>
      <c r="M1384" s="229"/>
      <c r="N1384" s="229"/>
    </row>
    <row r="1385" spans="3:14" x14ac:dyDescent="0.2">
      <c r="C1385" s="229"/>
      <c r="D1385" s="229"/>
      <c r="E1385" s="229"/>
      <c r="F1385" s="229"/>
      <c r="G1385" s="229"/>
      <c r="H1385" s="229"/>
      <c r="I1385" s="229"/>
      <c r="J1385" s="229"/>
      <c r="K1385" s="229"/>
      <c r="L1385" s="229"/>
      <c r="M1385" s="229"/>
      <c r="N1385" s="229"/>
    </row>
    <row r="1386" spans="3:14" x14ac:dyDescent="0.2">
      <c r="C1386" s="229"/>
      <c r="D1386" s="229"/>
      <c r="E1386" s="229"/>
      <c r="F1386" s="229"/>
      <c r="G1386" s="229"/>
      <c r="H1386" s="229"/>
      <c r="I1386" s="229"/>
      <c r="J1386" s="229"/>
      <c r="K1386" s="229"/>
      <c r="L1386" s="229"/>
      <c r="M1386" s="229"/>
      <c r="N1386" s="229"/>
    </row>
    <row r="1387" spans="3:14" x14ac:dyDescent="0.2">
      <c r="C1387" s="229"/>
      <c r="D1387" s="229"/>
      <c r="E1387" s="229"/>
      <c r="F1387" s="229"/>
      <c r="G1387" s="229"/>
      <c r="H1387" s="229"/>
      <c r="I1387" s="229"/>
      <c r="J1387" s="229"/>
      <c r="K1387" s="229"/>
      <c r="L1387" s="229"/>
      <c r="M1387" s="229"/>
      <c r="N1387" s="229"/>
    </row>
    <row r="1388" spans="3:14" x14ac:dyDescent="0.2">
      <c r="C1388" s="229"/>
      <c r="D1388" s="229"/>
      <c r="E1388" s="229"/>
      <c r="F1388" s="229"/>
      <c r="G1388" s="229"/>
      <c r="H1388" s="229"/>
      <c r="I1388" s="229"/>
      <c r="J1388" s="229"/>
      <c r="K1388" s="229"/>
      <c r="L1388" s="229"/>
      <c r="M1388" s="229"/>
      <c r="N1388" s="229"/>
    </row>
    <row r="1389" spans="3:14" x14ac:dyDescent="0.2">
      <c r="C1389" s="229"/>
      <c r="D1389" s="229"/>
      <c r="E1389" s="229"/>
      <c r="F1389" s="229"/>
      <c r="G1389" s="229"/>
      <c r="H1389" s="229"/>
      <c r="I1389" s="229"/>
      <c r="J1389" s="229"/>
      <c r="K1389" s="229"/>
      <c r="L1389" s="229"/>
      <c r="M1389" s="229"/>
      <c r="N1389" s="229"/>
    </row>
    <row r="1390" spans="3:14" x14ac:dyDescent="0.2">
      <c r="C1390" s="229"/>
      <c r="D1390" s="229"/>
      <c r="E1390" s="229"/>
      <c r="F1390" s="229"/>
      <c r="G1390" s="229"/>
      <c r="H1390" s="229"/>
      <c r="I1390" s="229"/>
      <c r="J1390" s="229"/>
      <c r="K1390" s="229"/>
      <c r="L1390" s="229"/>
      <c r="M1390" s="229"/>
      <c r="N1390" s="229"/>
    </row>
    <row r="1391" spans="3:14" x14ac:dyDescent="0.2">
      <c r="C1391" s="229"/>
      <c r="D1391" s="229"/>
      <c r="E1391" s="229"/>
      <c r="F1391" s="229"/>
      <c r="G1391" s="229"/>
      <c r="H1391" s="229"/>
      <c r="I1391" s="229"/>
      <c r="J1391" s="229"/>
      <c r="K1391" s="229"/>
      <c r="L1391" s="229"/>
      <c r="M1391" s="229"/>
      <c r="N1391" s="229"/>
    </row>
    <row r="1392" spans="3:14" x14ac:dyDescent="0.2">
      <c r="C1392" s="229"/>
      <c r="D1392" s="229"/>
      <c r="E1392" s="229"/>
      <c r="F1392" s="229"/>
      <c r="G1392" s="229"/>
      <c r="H1392" s="229"/>
      <c r="I1392" s="229"/>
      <c r="J1392" s="229"/>
      <c r="K1392" s="229"/>
      <c r="L1392" s="229"/>
      <c r="M1392" s="229"/>
      <c r="N1392" s="229"/>
    </row>
    <row r="1393" spans="3:14" x14ac:dyDescent="0.2">
      <c r="C1393" s="229"/>
      <c r="D1393" s="229"/>
      <c r="E1393" s="229"/>
      <c r="F1393" s="229"/>
      <c r="G1393" s="229"/>
      <c r="H1393" s="229"/>
      <c r="I1393" s="229"/>
      <c r="J1393" s="229"/>
      <c r="K1393" s="229"/>
      <c r="L1393" s="229"/>
      <c r="M1393" s="229"/>
      <c r="N1393" s="229"/>
    </row>
    <row r="1394" spans="3:14" x14ac:dyDescent="0.2">
      <c r="C1394" s="229"/>
      <c r="D1394" s="229"/>
      <c r="E1394" s="229"/>
      <c r="F1394" s="229"/>
      <c r="G1394" s="229"/>
      <c r="H1394" s="229"/>
      <c r="I1394" s="229"/>
      <c r="J1394" s="229"/>
      <c r="K1394" s="229"/>
      <c r="L1394" s="229"/>
      <c r="M1394" s="229"/>
      <c r="N1394" s="229"/>
    </row>
    <row r="1395" spans="3:14" x14ac:dyDescent="0.2">
      <c r="C1395" s="229"/>
      <c r="D1395" s="229"/>
      <c r="E1395" s="229"/>
      <c r="F1395" s="229"/>
      <c r="G1395" s="229"/>
      <c r="H1395" s="229"/>
      <c r="I1395" s="229"/>
      <c r="J1395" s="229"/>
      <c r="K1395" s="229"/>
      <c r="L1395" s="229"/>
      <c r="M1395" s="229"/>
      <c r="N1395" s="229"/>
    </row>
    <row r="1396" spans="3:14" x14ac:dyDescent="0.2">
      <c r="C1396" s="229"/>
      <c r="D1396" s="229"/>
      <c r="E1396" s="229"/>
      <c r="F1396" s="229"/>
      <c r="G1396" s="229"/>
      <c r="H1396" s="229"/>
      <c r="I1396" s="229"/>
      <c r="J1396" s="229"/>
      <c r="K1396" s="229"/>
      <c r="L1396" s="229"/>
      <c r="M1396" s="229"/>
      <c r="N1396" s="229"/>
    </row>
    <row r="1397" spans="3:14" x14ac:dyDescent="0.2">
      <c r="C1397" s="229"/>
      <c r="D1397" s="229"/>
      <c r="E1397" s="229"/>
      <c r="F1397" s="229"/>
      <c r="G1397" s="229"/>
      <c r="H1397" s="229"/>
      <c r="I1397" s="229"/>
      <c r="J1397" s="229"/>
      <c r="K1397" s="229"/>
      <c r="L1397" s="229"/>
      <c r="M1397" s="229"/>
      <c r="N1397" s="229"/>
    </row>
    <row r="1398" spans="3:14" x14ac:dyDescent="0.2">
      <c r="C1398" s="229"/>
      <c r="D1398" s="229"/>
      <c r="E1398" s="229"/>
      <c r="F1398" s="229"/>
      <c r="G1398" s="229"/>
      <c r="H1398" s="229"/>
      <c r="I1398" s="229"/>
      <c r="J1398" s="229"/>
      <c r="K1398" s="229"/>
      <c r="L1398" s="229"/>
      <c r="M1398" s="229"/>
      <c r="N1398" s="229"/>
    </row>
    <row r="1399" spans="3:14" x14ac:dyDescent="0.2">
      <c r="C1399" s="229"/>
      <c r="D1399" s="229"/>
      <c r="E1399" s="229"/>
      <c r="F1399" s="229"/>
      <c r="G1399" s="229"/>
      <c r="H1399" s="229"/>
      <c r="I1399" s="229"/>
      <c r="J1399" s="229"/>
      <c r="K1399" s="229"/>
      <c r="L1399" s="229"/>
      <c r="M1399" s="229"/>
      <c r="N1399" s="229"/>
    </row>
    <row r="1400" spans="3:14" x14ac:dyDescent="0.2">
      <c r="C1400" s="229"/>
      <c r="D1400" s="229"/>
      <c r="E1400" s="229"/>
      <c r="F1400" s="229"/>
      <c r="G1400" s="229"/>
      <c r="H1400" s="229"/>
      <c r="I1400" s="229"/>
      <c r="J1400" s="229"/>
      <c r="K1400" s="229"/>
      <c r="L1400" s="229"/>
      <c r="M1400" s="229"/>
      <c r="N1400" s="229"/>
    </row>
    <row r="1401" spans="3:14" x14ac:dyDescent="0.2">
      <c r="C1401" s="229"/>
      <c r="D1401" s="229"/>
      <c r="E1401" s="229"/>
      <c r="F1401" s="229"/>
      <c r="G1401" s="229"/>
      <c r="H1401" s="229"/>
      <c r="I1401" s="229"/>
      <c r="J1401" s="229"/>
      <c r="K1401" s="229"/>
      <c r="L1401" s="229"/>
      <c r="M1401" s="229"/>
      <c r="N1401" s="229"/>
    </row>
    <row r="1402" spans="3:14" x14ac:dyDescent="0.2">
      <c r="C1402" s="229"/>
      <c r="D1402" s="229"/>
      <c r="E1402" s="229"/>
      <c r="F1402" s="229"/>
      <c r="G1402" s="229"/>
      <c r="H1402" s="229"/>
      <c r="I1402" s="229"/>
      <c r="J1402" s="229"/>
      <c r="K1402" s="229"/>
      <c r="L1402" s="229"/>
      <c r="M1402" s="229"/>
      <c r="N1402" s="229"/>
    </row>
    <row r="1403" spans="3:14" x14ac:dyDescent="0.2">
      <c r="C1403" s="229"/>
      <c r="D1403" s="229"/>
      <c r="E1403" s="229"/>
      <c r="F1403" s="229"/>
      <c r="G1403" s="229"/>
      <c r="H1403" s="229"/>
      <c r="I1403" s="229"/>
      <c r="J1403" s="229"/>
      <c r="K1403" s="229"/>
      <c r="L1403" s="229"/>
      <c r="M1403" s="229"/>
      <c r="N1403" s="229"/>
    </row>
    <row r="1404" spans="3:14" x14ac:dyDescent="0.2">
      <c r="C1404" s="229"/>
      <c r="D1404" s="229"/>
      <c r="E1404" s="229"/>
      <c r="F1404" s="229"/>
      <c r="G1404" s="229"/>
      <c r="H1404" s="229"/>
      <c r="I1404" s="229"/>
      <c r="J1404" s="229"/>
      <c r="K1404" s="229"/>
      <c r="L1404" s="229"/>
      <c r="M1404" s="229"/>
      <c r="N1404" s="229"/>
    </row>
    <row r="1405" spans="3:14" x14ac:dyDescent="0.2">
      <c r="C1405" s="229"/>
      <c r="D1405" s="229"/>
      <c r="E1405" s="229"/>
      <c r="F1405" s="229"/>
      <c r="G1405" s="229"/>
      <c r="H1405" s="229"/>
      <c r="I1405" s="229"/>
      <c r="J1405" s="229"/>
      <c r="K1405" s="229"/>
      <c r="L1405" s="229"/>
      <c r="M1405" s="229"/>
      <c r="N1405" s="229"/>
    </row>
    <row r="1406" spans="3:14" x14ac:dyDescent="0.2">
      <c r="C1406" s="229"/>
      <c r="D1406" s="229"/>
      <c r="E1406" s="229"/>
      <c r="F1406" s="229"/>
      <c r="G1406" s="229"/>
      <c r="H1406" s="229"/>
      <c r="I1406" s="229"/>
      <c r="J1406" s="229"/>
      <c r="K1406" s="229"/>
      <c r="L1406" s="229"/>
      <c r="M1406" s="229"/>
      <c r="N1406" s="229"/>
    </row>
    <row r="1407" spans="3:14" x14ac:dyDescent="0.2">
      <c r="C1407" s="229"/>
      <c r="D1407" s="229"/>
      <c r="E1407" s="229"/>
      <c r="F1407" s="229"/>
      <c r="G1407" s="229"/>
      <c r="H1407" s="229"/>
      <c r="I1407" s="229"/>
      <c r="J1407" s="229"/>
      <c r="K1407" s="229"/>
      <c r="L1407" s="229"/>
      <c r="M1407" s="229"/>
      <c r="N1407" s="229"/>
    </row>
    <row r="1408" spans="3:14" x14ac:dyDescent="0.2">
      <c r="C1408" s="229"/>
      <c r="D1408" s="229"/>
      <c r="E1408" s="229"/>
      <c r="F1408" s="229"/>
      <c r="G1408" s="229"/>
      <c r="H1408" s="229"/>
      <c r="I1408" s="229"/>
      <c r="J1408" s="229"/>
      <c r="K1408" s="229"/>
      <c r="L1408" s="229"/>
      <c r="M1408" s="229"/>
      <c r="N1408" s="229"/>
    </row>
    <row r="1409" spans="3:14" x14ac:dyDescent="0.2">
      <c r="C1409" s="229"/>
      <c r="D1409" s="229"/>
      <c r="E1409" s="229"/>
      <c r="F1409" s="229"/>
      <c r="G1409" s="229"/>
      <c r="H1409" s="229"/>
      <c r="I1409" s="229"/>
      <c r="J1409" s="229"/>
      <c r="K1409" s="229"/>
      <c r="L1409" s="229"/>
      <c r="M1409" s="229"/>
      <c r="N1409" s="229"/>
    </row>
    <row r="1410" spans="3:14" x14ac:dyDescent="0.2">
      <c r="C1410" s="229"/>
      <c r="D1410" s="229"/>
      <c r="E1410" s="229"/>
      <c r="F1410" s="229"/>
      <c r="G1410" s="229"/>
      <c r="H1410" s="229"/>
      <c r="I1410" s="229"/>
      <c r="J1410" s="229"/>
      <c r="K1410" s="229"/>
      <c r="L1410" s="229"/>
      <c r="M1410" s="229"/>
      <c r="N1410" s="229"/>
    </row>
    <row r="1411" spans="3:14" x14ac:dyDescent="0.2">
      <c r="C1411" s="229"/>
      <c r="D1411" s="229"/>
      <c r="E1411" s="229"/>
      <c r="F1411" s="229"/>
      <c r="G1411" s="229"/>
      <c r="H1411" s="229"/>
      <c r="I1411" s="229"/>
      <c r="J1411" s="229"/>
      <c r="K1411" s="229"/>
      <c r="L1411" s="229"/>
      <c r="M1411" s="229"/>
      <c r="N1411" s="229"/>
    </row>
    <row r="1412" spans="3:14" x14ac:dyDescent="0.2">
      <c r="C1412" s="229"/>
      <c r="D1412" s="229"/>
      <c r="E1412" s="229"/>
      <c r="F1412" s="229"/>
      <c r="G1412" s="229"/>
      <c r="H1412" s="229"/>
      <c r="I1412" s="229"/>
      <c r="J1412" s="229"/>
      <c r="K1412" s="229"/>
      <c r="L1412" s="229"/>
      <c r="M1412" s="229"/>
      <c r="N1412" s="229"/>
    </row>
    <row r="1413" spans="3:14" x14ac:dyDescent="0.2">
      <c r="C1413" s="229"/>
      <c r="D1413" s="229"/>
      <c r="E1413" s="229"/>
      <c r="F1413" s="229"/>
      <c r="G1413" s="229"/>
      <c r="H1413" s="229"/>
      <c r="I1413" s="229"/>
      <c r="J1413" s="229"/>
      <c r="K1413" s="229"/>
      <c r="L1413" s="229"/>
      <c r="M1413" s="229"/>
      <c r="N1413" s="229"/>
    </row>
    <row r="1414" spans="3:14" x14ac:dyDescent="0.2">
      <c r="C1414" s="229"/>
      <c r="D1414" s="229"/>
      <c r="E1414" s="229"/>
      <c r="F1414" s="229"/>
      <c r="G1414" s="229"/>
      <c r="H1414" s="229"/>
      <c r="I1414" s="229"/>
      <c r="J1414" s="229"/>
      <c r="K1414" s="229"/>
      <c r="L1414" s="229"/>
      <c r="M1414" s="229"/>
      <c r="N1414" s="229"/>
    </row>
    <row r="1415" spans="3:14" x14ac:dyDescent="0.2">
      <c r="C1415" s="229"/>
      <c r="D1415" s="229"/>
      <c r="E1415" s="229"/>
      <c r="F1415" s="229"/>
      <c r="G1415" s="229"/>
      <c r="H1415" s="229"/>
      <c r="I1415" s="229"/>
      <c r="J1415" s="229"/>
      <c r="K1415" s="229"/>
      <c r="L1415" s="229"/>
      <c r="M1415" s="229"/>
      <c r="N1415" s="229"/>
    </row>
    <row r="1416" spans="3:14" x14ac:dyDescent="0.2">
      <c r="C1416" s="229"/>
      <c r="D1416" s="229"/>
      <c r="E1416" s="229"/>
      <c r="F1416" s="229"/>
      <c r="G1416" s="229"/>
      <c r="H1416" s="229"/>
      <c r="I1416" s="229"/>
      <c r="J1416" s="229"/>
      <c r="K1416" s="229"/>
      <c r="L1416" s="229"/>
      <c r="M1416" s="229"/>
      <c r="N1416" s="229"/>
    </row>
    <row r="1417" spans="3:14" x14ac:dyDescent="0.2">
      <c r="C1417" s="229"/>
      <c r="D1417" s="229"/>
      <c r="E1417" s="229"/>
      <c r="F1417" s="229"/>
      <c r="G1417" s="229"/>
      <c r="H1417" s="229"/>
      <c r="I1417" s="229"/>
      <c r="J1417" s="229"/>
      <c r="K1417" s="229"/>
      <c r="L1417" s="229"/>
      <c r="M1417" s="229"/>
      <c r="N1417" s="229"/>
    </row>
    <row r="1418" spans="3:14" x14ac:dyDescent="0.2">
      <c r="C1418" s="229"/>
      <c r="D1418" s="229"/>
      <c r="E1418" s="229"/>
      <c r="F1418" s="229"/>
      <c r="G1418" s="229"/>
      <c r="H1418" s="229"/>
      <c r="I1418" s="229"/>
      <c r="J1418" s="229"/>
      <c r="K1418" s="229"/>
      <c r="L1418" s="229"/>
      <c r="M1418" s="229"/>
      <c r="N1418" s="229"/>
    </row>
    <row r="1419" spans="3:14" x14ac:dyDescent="0.2">
      <c r="C1419" s="229"/>
      <c r="D1419" s="229"/>
      <c r="E1419" s="229"/>
      <c r="F1419" s="229"/>
      <c r="G1419" s="229"/>
      <c r="H1419" s="229"/>
      <c r="I1419" s="229"/>
      <c r="J1419" s="229"/>
      <c r="K1419" s="229"/>
      <c r="L1419" s="229"/>
      <c r="M1419" s="229"/>
      <c r="N1419" s="229"/>
    </row>
    <row r="1420" spans="3:14" x14ac:dyDescent="0.2">
      <c r="C1420" s="229"/>
      <c r="D1420" s="229"/>
      <c r="E1420" s="229"/>
      <c r="F1420" s="229"/>
      <c r="G1420" s="229"/>
      <c r="H1420" s="229"/>
      <c r="I1420" s="229"/>
      <c r="J1420" s="229"/>
      <c r="K1420" s="229"/>
      <c r="L1420" s="229"/>
      <c r="M1420" s="229"/>
      <c r="N1420" s="229"/>
    </row>
    <row r="1421" spans="3:14" x14ac:dyDescent="0.2">
      <c r="C1421" s="229"/>
      <c r="D1421" s="229"/>
      <c r="E1421" s="229"/>
      <c r="F1421" s="229"/>
      <c r="G1421" s="229"/>
      <c r="H1421" s="229"/>
      <c r="I1421" s="229"/>
      <c r="J1421" s="229"/>
      <c r="K1421" s="229"/>
      <c r="L1421" s="229"/>
      <c r="M1421" s="229"/>
      <c r="N1421" s="229"/>
    </row>
    <row r="1422" spans="3:14" x14ac:dyDescent="0.2">
      <c r="C1422" s="229"/>
      <c r="D1422" s="229"/>
      <c r="E1422" s="229"/>
      <c r="F1422" s="229"/>
      <c r="G1422" s="229"/>
      <c r="H1422" s="229"/>
      <c r="I1422" s="229"/>
      <c r="J1422" s="229"/>
      <c r="K1422" s="229"/>
      <c r="L1422" s="229"/>
      <c r="M1422" s="229"/>
      <c r="N1422" s="229"/>
    </row>
    <row r="1423" spans="3:14" x14ac:dyDescent="0.2">
      <c r="C1423" s="229"/>
      <c r="D1423" s="229"/>
      <c r="E1423" s="229"/>
      <c r="F1423" s="229"/>
      <c r="G1423" s="229"/>
      <c r="H1423" s="229"/>
      <c r="I1423" s="229"/>
      <c r="J1423" s="229"/>
      <c r="K1423" s="229"/>
      <c r="L1423" s="229"/>
      <c r="M1423" s="229"/>
      <c r="N1423" s="229"/>
    </row>
    <row r="1424" spans="3:14" x14ac:dyDescent="0.2">
      <c r="C1424" s="229"/>
      <c r="D1424" s="229"/>
      <c r="E1424" s="229"/>
      <c r="F1424" s="229"/>
      <c r="G1424" s="229"/>
      <c r="H1424" s="229"/>
      <c r="I1424" s="229"/>
      <c r="J1424" s="229"/>
      <c r="K1424" s="229"/>
      <c r="L1424" s="229"/>
      <c r="M1424" s="229"/>
      <c r="N1424" s="229"/>
    </row>
    <row r="1425" spans="3:14" x14ac:dyDescent="0.2">
      <c r="C1425" s="229"/>
      <c r="D1425" s="229"/>
      <c r="E1425" s="229"/>
      <c r="F1425" s="229"/>
      <c r="G1425" s="229"/>
      <c r="H1425" s="229"/>
      <c r="I1425" s="229"/>
      <c r="J1425" s="229"/>
      <c r="K1425" s="229"/>
      <c r="L1425" s="229"/>
      <c r="M1425" s="229"/>
      <c r="N1425" s="229"/>
    </row>
    <row r="1426" spans="3:14" x14ac:dyDescent="0.2">
      <c r="C1426" s="229"/>
      <c r="D1426" s="229"/>
      <c r="E1426" s="229"/>
      <c r="F1426" s="229"/>
      <c r="G1426" s="229"/>
      <c r="H1426" s="229"/>
      <c r="I1426" s="229"/>
      <c r="J1426" s="229"/>
      <c r="K1426" s="229"/>
      <c r="L1426" s="229"/>
      <c r="M1426" s="229"/>
      <c r="N1426" s="229"/>
    </row>
    <row r="1427" spans="3:14" x14ac:dyDescent="0.2">
      <c r="C1427" s="229"/>
      <c r="D1427" s="229"/>
      <c r="E1427" s="229"/>
      <c r="F1427" s="229"/>
      <c r="G1427" s="229"/>
      <c r="H1427" s="229"/>
      <c r="I1427" s="229"/>
      <c r="J1427" s="229"/>
      <c r="K1427" s="229"/>
      <c r="L1427" s="229"/>
      <c r="M1427" s="229"/>
      <c r="N1427" s="229"/>
    </row>
    <row r="1428" spans="3:14" x14ac:dyDescent="0.2">
      <c r="C1428" s="229"/>
      <c r="D1428" s="229"/>
      <c r="E1428" s="229"/>
      <c r="F1428" s="229"/>
      <c r="G1428" s="229"/>
      <c r="H1428" s="229"/>
      <c r="I1428" s="229"/>
      <c r="J1428" s="229"/>
      <c r="K1428" s="229"/>
      <c r="L1428" s="229"/>
      <c r="M1428" s="229"/>
      <c r="N1428" s="229"/>
    </row>
    <row r="1429" spans="3:14" x14ac:dyDescent="0.2">
      <c r="C1429" s="229"/>
      <c r="D1429" s="229"/>
      <c r="E1429" s="229"/>
      <c r="F1429" s="229"/>
      <c r="G1429" s="229"/>
      <c r="H1429" s="229"/>
      <c r="I1429" s="229"/>
      <c r="J1429" s="229"/>
      <c r="K1429" s="229"/>
      <c r="L1429" s="229"/>
      <c r="M1429" s="229"/>
      <c r="N1429" s="229"/>
    </row>
    <row r="1430" spans="3:14" x14ac:dyDescent="0.2">
      <c r="C1430" s="229"/>
      <c r="D1430" s="229"/>
      <c r="E1430" s="229"/>
      <c r="F1430" s="229"/>
      <c r="G1430" s="229"/>
      <c r="H1430" s="229"/>
      <c r="I1430" s="229"/>
      <c r="J1430" s="229"/>
      <c r="K1430" s="229"/>
      <c r="L1430" s="229"/>
      <c r="M1430" s="229"/>
      <c r="N1430" s="229"/>
    </row>
    <row r="1431" spans="3:14" x14ac:dyDescent="0.2">
      <c r="C1431" s="229"/>
      <c r="D1431" s="229"/>
      <c r="E1431" s="229"/>
      <c r="F1431" s="229"/>
      <c r="G1431" s="229"/>
      <c r="H1431" s="229"/>
      <c r="I1431" s="229"/>
      <c r="J1431" s="229"/>
      <c r="K1431" s="229"/>
      <c r="L1431" s="229"/>
      <c r="M1431" s="229"/>
      <c r="N1431" s="229"/>
    </row>
    <row r="1432" spans="3:14" x14ac:dyDescent="0.2">
      <c r="C1432" s="229"/>
      <c r="D1432" s="229"/>
      <c r="E1432" s="229"/>
      <c r="F1432" s="229"/>
      <c r="G1432" s="229"/>
      <c r="H1432" s="229"/>
      <c r="I1432" s="229"/>
      <c r="J1432" s="229"/>
      <c r="K1432" s="229"/>
      <c r="L1432" s="229"/>
      <c r="M1432" s="229"/>
      <c r="N1432" s="229"/>
    </row>
    <row r="1433" spans="3:14" x14ac:dyDescent="0.2">
      <c r="C1433" s="229"/>
      <c r="D1433" s="229"/>
      <c r="E1433" s="229"/>
      <c r="F1433" s="229"/>
      <c r="G1433" s="229"/>
      <c r="H1433" s="229"/>
      <c r="I1433" s="229"/>
      <c r="J1433" s="229"/>
      <c r="K1433" s="229"/>
      <c r="L1433" s="229"/>
      <c r="M1433" s="229"/>
      <c r="N1433" s="229"/>
    </row>
    <row r="1434" spans="3:14" x14ac:dyDescent="0.2">
      <c r="C1434" s="229"/>
      <c r="D1434" s="229"/>
      <c r="E1434" s="229"/>
      <c r="F1434" s="229"/>
      <c r="G1434" s="229"/>
      <c r="H1434" s="229"/>
      <c r="I1434" s="229"/>
      <c r="J1434" s="229"/>
      <c r="K1434" s="229"/>
      <c r="L1434" s="229"/>
      <c r="M1434" s="229"/>
      <c r="N1434" s="229"/>
    </row>
    <row r="1435" spans="3:14" x14ac:dyDescent="0.2">
      <c r="C1435" s="229"/>
      <c r="D1435" s="229"/>
      <c r="E1435" s="229"/>
      <c r="F1435" s="229"/>
      <c r="G1435" s="229"/>
      <c r="H1435" s="229"/>
      <c r="I1435" s="229"/>
      <c r="J1435" s="229"/>
      <c r="K1435" s="229"/>
      <c r="L1435" s="229"/>
      <c r="M1435" s="229"/>
      <c r="N1435" s="229"/>
    </row>
    <row r="1436" spans="3:14" x14ac:dyDescent="0.2">
      <c r="C1436" s="229"/>
      <c r="D1436" s="229"/>
      <c r="E1436" s="229"/>
      <c r="F1436" s="229"/>
      <c r="G1436" s="229"/>
      <c r="H1436" s="229"/>
      <c r="I1436" s="229"/>
      <c r="J1436" s="229"/>
      <c r="K1436" s="229"/>
      <c r="L1436" s="229"/>
      <c r="M1436" s="229"/>
      <c r="N1436" s="229"/>
    </row>
    <row r="1437" spans="3:14" x14ac:dyDescent="0.2">
      <c r="C1437" s="229"/>
      <c r="D1437" s="229"/>
      <c r="E1437" s="229"/>
      <c r="F1437" s="229"/>
      <c r="G1437" s="229"/>
      <c r="H1437" s="229"/>
      <c r="I1437" s="229"/>
      <c r="J1437" s="229"/>
      <c r="K1437" s="229"/>
      <c r="L1437" s="229"/>
      <c r="M1437" s="229"/>
      <c r="N1437" s="229"/>
    </row>
    <row r="1438" spans="3:14" x14ac:dyDescent="0.2">
      <c r="C1438" s="229"/>
      <c r="D1438" s="229"/>
      <c r="E1438" s="229"/>
      <c r="F1438" s="229"/>
      <c r="G1438" s="229"/>
      <c r="H1438" s="229"/>
      <c r="I1438" s="229"/>
      <c r="J1438" s="229"/>
      <c r="K1438" s="229"/>
      <c r="L1438" s="229"/>
      <c r="M1438" s="229"/>
      <c r="N1438" s="229"/>
    </row>
    <row r="1439" spans="3:14" x14ac:dyDescent="0.2">
      <c r="C1439" s="229"/>
      <c r="D1439" s="229"/>
      <c r="E1439" s="229"/>
      <c r="F1439" s="229"/>
      <c r="G1439" s="229"/>
      <c r="H1439" s="229"/>
      <c r="I1439" s="229"/>
      <c r="J1439" s="229"/>
      <c r="K1439" s="229"/>
      <c r="L1439" s="229"/>
      <c r="M1439" s="229"/>
      <c r="N1439" s="229"/>
    </row>
    <row r="1440" spans="3:14" x14ac:dyDescent="0.2">
      <c r="C1440" s="229"/>
      <c r="D1440" s="229"/>
      <c r="E1440" s="229"/>
      <c r="F1440" s="229"/>
      <c r="G1440" s="229"/>
      <c r="H1440" s="229"/>
      <c r="I1440" s="229"/>
      <c r="J1440" s="229"/>
      <c r="K1440" s="229"/>
      <c r="L1440" s="229"/>
      <c r="M1440" s="229"/>
      <c r="N1440" s="229"/>
    </row>
    <row r="1441" spans="3:14" x14ac:dyDescent="0.2">
      <c r="C1441" s="229"/>
      <c r="D1441" s="229"/>
      <c r="E1441" s="229"/>
      <c r="F1441" s="229"/>
      <c r="G1441" s="229"/>
      <c r="H1441" s="229"/>
      <c r="I1441" s="229"/>
      <c r="J1441" s="229"/>
      <c r="K1441" s="229"/>
      <c r="L1441" s="229"/>
      <c r="M1441" s="229"/>
      <c r="N1441" s="229"/>
    </row>
    <row r="1442" spans="3:14" x14ac:dyDescent="0.2">
      <c r="C1442" s="229"/>
      <c r="D1442" s="229"/>
      <c r="E1442" s="229"/>
      <c r="F1442" s="229"/>
      <c r="G1442" s="229"/>
      <c r="H1442" s="229"/>
      <c r="I1442" s="229"/>
      <c r="J1442" s="229"/>
      <c r="K1442" s="229"/>
      <c r="L1442" s="229"/>
      <c r="M1442" s="229"/>
      <c r="N1442" s="229"/>
    </row>
    <row r="1443" spans="3:14" x14ac:dyDescent="0.2">
      <c r="C1443" s="229"/>
      <c r="D1443" s="229"/>
      <c r="E1443" s="229"/>
      <c r="F1443" s="229"/>
      <c r="G1443" s="229"/>
      <c r="H1443" s="229"/>
      <c r="I1443" s="229"/>
      <c r="J1443" s="229"/>
      <c r="K1443" s="229"/>
      <c r="L1443" s="229"/>
      <c r="M1443" s="229"/>
      <c r="N1443" s="229"/>
    </row>
    <row r="1444" spans="3:14" x14ac:dyDescent="0.2">
      <c r="C1444" s="229"/>
      <c r="D1444" s="229"/>
      <c r="E1444" s="229"/>
      <c r="F1444" s="229"/>
      <c r="G1444" s="229"/>
      <c r="H1444" s="229"/>
      <c r="I1444" s="229"/>
      <c r="J1444" s="229"/>
      <c r="K1444" s="229"/>
      <c r="L1444" s="229"/>
      <c r="M1444" s="229"/>
      <c r="N1444" s="229"/>
    </row>
    <row r="1445" spans="3:14" x14ac:dyDescent="0.2">
      <c r="C1445" s="229"/>
      <c r="D1445" s="229"/>
      <c r="E1445" s="229"/>
      <c r="F1445" s="229"/>
      <c r="G1445" s="229"/>
      <c r="H1445" s="229"/>
      <c r="I1445" s="229"/>
      <c r="J1445" s="229"/>
      <c r="K1445" s="229"/>
      <c r="L1445" s="229"/>
      <c r="M1445" s="229"/>
      <c r="N1445" s="229"/>
    </row>
    <row r="1446" spans="3:14" x14ac:dyDescent="0.2">
      <c r="C1446" s="229"/>
      <c r="D1446" s="229"/>
      <c r="E1446" s="229"/>
      <c r="F1446" s="229"/>
      <c r="G1446" s="229"/>
      <c r="H1446" s="229"/>
      <c r="I1446" s="229"/>
      <c r="J1446" s="229"/>
      <c r="K1446" s="229"/>
      <c r="L1446" s="229"/>
      <c r="M1446" s="229"/>
      <c r="N1446" s="229"/>
    </row>
    <row r="1447" spans="3:14" x14ac:dyDescent="0.2">
      <c r="C1447" s="229"/>
      <c r="D1447" s="229"/>
      <c r="E1447" s="229"/>
      <c r="F1447" s="229"/>
      <c r="G1447" s="229"/>
      <c r="H1447" s="229"/>
      <c r="I1447" s="229"/>
      <c r="J1447" s="229"/>
      <c r="K1447" s="229"/>
      <c r="L1447" s="229"/>
      <c r="M1447" s="229"/>
      <c r="N1447" s="229"/>
    </row>
    <row r="1448" spans="3:14" x14ac:dyDescent="0.2">
      <c r="C1448" s="229"/>
      <c r="D1448" s="229"/>
      <c r="E1448" s="229"/>
      <c r="F1448" s="229"/>
      <c r="G1448" s="229"/>
      <c r="H1448" s="229"/>
      <c r="I1448" s="229"/>
      <c r="J1448" s="229"/>
      <c r="K1448" s="229"/>
      <c r="L1448" s="229"/>
      <c r="M1448" s="229"/>
      <c r="N1448" s="229"/>
    </row>
    <row r="1449" spans="3:14" x14ac:dyDescent="0.2">
      <c r="C1449" s="229"/>
      <c r="D1449" s="229"/>
      <c r="E1449" s="229"/>
      <c r="F1449" s="229"/>
      <c r="G1449" s="229"/>
      <c r="H1449" s="229"/>
      <c r="I1449" s="229"/>
      <c r="J1449" s="229"/>
      <c r="K1449" s="229"/>
      <c r="L1449" s="229"/>
      <c r="M1449" s="229"/>
      <c r="N1449" s="229"/>
    </row>
    <row r="1450" spans="3:14" x14ac:dyDescent="0.2">
      <c r="C1450" s="229"/>
      <c r="D1450" s="229"/>
      <c r="E1450" s="229"/>
      <c r="F1450" s="229"/>
      <c r="G1450" s="229"/>
      <c r="H1450" s="229"/>
      <c r="I1450" s="229"/>
      <c r="J1450" s="229"/>
      <c r="K1450" s="229"/>
      <c r="L1450" s="229"/>
      <c r="M1450" s="229"/>
      <c r="N1450" s="229"/>
    </row>
    <row r="1451" spans="3:14" x14ac:dyDescent="0.2">
      <c r="C1451" s="229"/>
      <c r="D1451" s="229"/>
      <c r="E1451" s="229"/>
      <c r="F1451" s="229"/>
      <c r="G1451" s="229"/>
      <c r="H1451" s="229"/>
      <c r="I1451" s="229"/>
      <c r="J1451" s="229"/>
      <c r="K1451" s="229"/>
      <c r="L1451" s="229"/>
      <c r="M1451" s="229"/>
      <c r="N1451" s="229"/>
    </row>
    <row r="1452" spans="3:14" x14ac:dyDescent="0.2">
      <c r="C1452" s="229"/>
      <c r="D1452" s="229"/>
      <c r="E1452" s="229"/>
      <c r="F1452" s="229"/>
      <c r="G1452" s="229"/>
      <c r="H1452" s="229"/>
      <c r="I1452" s="229"/>
      <c r="J1452" s="229"/>
      <c r="K1452" s="229"/>
      <c r="L1452" s="229"/>
      <c r="M1452" s="229"/>
      <c r="N1452" s="229"/>
    </row>
    <row r="1453" spans="3:14" x14ac:dyDescent="0.2">
      <c r="C1453" s="229"/>
      <c r="D1453" s="229"/>
      <c r="E1453" s="229"/>
      <c r="F1453" s="229"/>
      <c r="G1453" s="229"/>
      <c r="H1453" s="229"/>
      <c r="I1453" s="229"/>
      <c r="J1453" s="229"/>
      <c r="K1453" s="229"/>
      <c r="L1453" s="229"/>
      <c r="M1453" s="229"/>
      <c r="N1453" s="229"/>
    </row>
    <row r="1454" spans="3:14" x14ac:dyDescent="0.2">
      <c r="C1454" s="229"/>
      <c r="D1454" s="229"/>
      <c r="E1454" s="229"/>
      <c r="F1454" s="229"/>
      <c r="G1454" s="229"/>
      <c r="H1454" s="229"/>
      <c r="I1454" s="229"/>
      <c r="J1454" s="229"/>
      <c r="K1454" s="229"/>
      <c r="L1454" s="229"/>
      <c r="M1454" s="229"/>
      <c r="N1454" s="229"/>
    </row>
    <row r="1455" spans="3:14" x14ac:dyDescent="0.2">
      <c r="C1455" s="229"/>
      <c r="D1455" s="229"/>
      <c r="E1455" s="229"/>
      <c r="F1455" s="229"/>
      <c r="G1455" s="229"/>
      <c r="H1455" s="229"/>
      <c r="I1455" s="229"/>
      <c r="J1455" s="229"/>
      <c r="K1455" s="229"/>
      <c r="L1455" s="229"/>
      <c r="M1455" s="229"/>
      <c r="N1455" s="229"/>
    </row>
    <row r="1456" spans="3:14" x14ac:dyDescent="0.2">
      <c r="C1456" s="229"/>
      <c r="D1456" s="229"/>
      <c r="E1456" s="229"/>
      <c r="F1456" s="229"/>
      <c r="G1456" s="229"/>
      <c r="H1456" s="229"/>
      <c r="I1456" s="229"/>
      <c r="J1456" s="229"/>
      <c r="K1456" s="229"/>
      <c r="L1456" s="229"/>
      <c r="M1456" s="229"/>
      <c r="N1456" s="229"/>
    </row>
    <row r="1457" spans="3:14" x14ac:dyDescent="0.2">
      <c r="C1457" s="229"/>
      <c r="D1457" s="229"/>
      <c r="E1457" s="229"/>
      <c r="F1457" s="229"/>
      <c r="G1457" s="229"/>
      <c r="H1457" s="229"/>
      <c r="I1457" s="229"/>
      <c r="J1457" s="229"/>
      <c r="K1457" s="229"/>
      <c r="L1457" s="229"/>
      <c r="M1457" s="229"/>
      <c r="N1457" s="229"/>
    </row>
    <row r="1458" spans="3:14" x14ac:dyDescent="0.2">
      <c r="C1458" s="229"/>
      <c r="D1458" s="229"/>
      <c r="E1458" s="229"/>
      <c r="F1458" s="229"/>
      <c r="G1458" s="229"/>
      <c r="H1458" s="229"/>
      <c r="I1458" s="229"/>
      <c r="J1458" s="229"/>
      <c r="K1458" s="229"/>
      <c r="L1458" s="229"/>
      <c r="M1458" s="229"/>
      <c r="N1458" s="229"/>
    </row>
    <row r="1459" spans="3:14" x14ac:dyDescent="0.2">
      <c r="C1459" s="229"/>
      <c r="D1459" s="229"/>
      <c r="E1459" s="229"/>
      <c r="F1459" s="229"/>
      <c r="G1459" s="229"/>
      <c r="H1459" s="229"/>
      <c r="I1459" s="229"/>
      <c r="J1459" s="229"/>
      <c r="K1459" s="229"/>
      <c r="L1459" s="229"/>
      <c r="M1459" s="229"/>
      <c r="N1459" s="229"/>
    </row>
    <row r="1460" spans="3:14" x14ac:dyDescent="0.2">
      <c r="C1460" s="229"/>
      <c r="D1460" s="229"/>
      <c r="E1460" s="229"/>
      <c r="F1460" s="229"/>
      <c r="G1460" s="229"/>
      <c r="H1460" s="229"/>
      <c r="I1460" s="229"/>
      <c r="J1460" s="229"/>
      <c r="K1460" s="229"/>
      <c r="L1460" s="229"/>
      <c r="M1460" s="229"/>
      <c r="N1460" s="229"/>
    </row>
    <row r="1461" spans="3:14" x14ac:dyDescent="0.2">
      <c r="C1461" s="229"/>
      <c r="D1461" s="229"/>
      <c r="E1461" s="229"/>
      <c r="F1461" s="229"/>
      <c r="G1461" s="229"/>
      <c r="H1461" s="229"/>
      <c r="I1461" s="229"/>
      <c r="J1461" s="229"/>
      <c r="K1461" s="229"/>
      <c r="L1461" s="229"/>
      <c r="M1461" s="229"/>
      <c r="N1461" s="229"/>
    </row>
    <row r="1462" spans="3:14" x14ac:dyDescent="0.2">
      <c r="C1462" s="229"/>
      <c r="D1462" s="229"/>
      <c r="E1462" s="229"/>
      <c r="F1462" s="229"/>
      <c r="G1462" s="229"/>
      <c r="H1462" s="229"/>
      <c r="I1462" s="229"/>
      <c r="J1462" s="229"/>
      <c r="K1462" s="229"/>
      <c r="L1462" s="229"/>
      <c r="M1462" s="229"/>
      <c r="N1462" s="229"/>
    </row>
    <row r="1463" spans="3:14" x14ac:dyDescent="0.2">
      <c r="C1463" s="229"/>
      <c r="D1463" s="229"/>
      <c r="E1463" s="229"/>
      <c r="F1463" s="229"/>
      <c r="G1463" s="229"/>
      <c r="H1463" s="229"/>
      <c r="I1463" s="229"/>
      <c r="J1463" s="229"/>
      <c r="K1463" s="229"/>
      <c r="L1463" s="229"/>
      <c r="M1463" s="229"/>
      <c r="N1463" s="229"/>
    </row>
    <row r="1464" spans="3:14" x14ac:dyDescent="0.2">
      <c r="C1464" s="229"/>
      <c r="D1464" s="229"/>
      <c r="E1464" s="229"/>
      <c r="F1464" s="229"/>
      <c r="G1464" s="229"/>
      <c r="H1464" s="229"/>
      <c r="I1464" s="229"/>
      <c r="J1464" s="229"/>
      <c r="K1464" s="229"/>
      <c r="L1464" s="229"/>
      <c r="M1464" s="229"/>
      <c r="N1464" s="229"/>
    </row>
    <row r="1465" spans="3:14" x14ac:dyDescent="0.2">
      <c r="C1465" s="229"/>
      <c r="D1465" s="229"/>
      <c r="E1465" s="229"/>
      <c r="F1465" s="229"/>
      <c r="G1465" s="229"/>
      <c r="H1465" s="229"/>
      <c r="I1465" s="229"/>
      <c r="J1465" s="229"/>
      <c r="K1465" s="229"/>
      <c r="L1465" s="229"/>
      <c r="M1465" s="229"/>
      <c r="N1465" s="229"/>
    </row>
    <row r="1466" spans="3:14" x14ac:dyDescent="0.2">
      <c r="C1466" s="229"/>
      <c r="D1466" s="229"/>
      <c r="E1466" s="229"/>
      <c r="F1466" s="229"/>
      <c r="G1466" s="229"/>
      <c r="H1466" s="229"/>
      <c r="I1466" s="229"/>
      <c r="J1466" s="229"/>
      <c r="K1466" s="229"/>
      <c r="L1466" s="229"/>
      <c r="M1466" s="229"/>
      <c r="N1466" s="229"/>
    </row>
    <row r="1467" spans="3:14" x14ac:dyDescent="0.2">
      <c r="C1467" s="229"/>
      <c r="D1467" s="229"/>
      <c r="E1467" s="229"/>
      <c r="F1467" s="229"/>
      <c r="G1467" s="229"/>
      <c r="H1467" s="229"/>
      <c r="I1467" s="229"/>
      <c r="J1467" s="229"/>
      <c r="K1467" s="229"/>
      <c r="L1467" s="229"/>
      <c r="M1467" s="229"/>
      <c r="N1467" s="229"/>
    </row>
    <row r="1468" spans="3:14" x14ac:dyDescent="0.2">
      <c r="C1468" s="229"/>
      <c r="D1468" s="229"/>
      <c r="E1468" s="229"/>
      <c r="F1468" s="229"/>
      <c r="G1468" s="229"/>
      <c r="H1468" s="229"/>
      <c r="I1468" s="229"/>
      <c r="J1468" s="229"/>
      <c r="K1468" s="229"/>
      <c r="L1468" s="229"/>
      <c r="M1468" s="229"/>
      <c r="N1468" s="229"/>
    </row>
    <row r="1469" spans="3:14" x14ac:dyDescent="0.2">
      <c r="C1469" s="229"/>
      <c r="D1469" s="229"/>
      <c r="E1469" s="229"/>
      <c r="F1469" s="229"/>
      <c r="G1469" s="229"/>
      <c r="H1469" s="229"/>
      <c r="I1469" s="229"/>
      <c r="J1469" s="229"/>
      <c r="K1469" s="229"/>
      <c r="L1469" s="229"/>
      <c r="M1469" s="229"/>
      <c r="N1469" s="229"/>
    </row>
    <row r="1470" spans="3:14" x14ac:dyDescent="0.2">
      <c r="C1470" s="229"/>
      <c r="D1470" s="229"/>
      <c r="E1470" s="229"/>
      <c r="F1470" s="229"/>
      <c r="G1470" s="229"/>
      <c r="H1470" s="229"/>
      <c r="I1470" s="229"/>
      <c r="J1470" s="229"/>
      <c r="K1470" s="229"/>
      <c r="L1470" s="229"/>
      <c r="M1470" s="229"/>
      <c r="N1470" s="229"/>
    </row>
    <row r="1471" spans="3:14" x14ac:dyDescent="0.2">
      <c r="C1471" s="229"/>
      <c r="D1471" s="229"/>
      <c r="E1471" s="229"/>
      <c r="F1471" s="229"/>
      <c r="G1471" s="229"/>
      <c r="H1471" s="229"/>
      <c r="I1471" s="229"/>
      <c r="J1471" s="229"/>
      <c r="K1471" s="229"/>
      <c r="L1471" s="229"/>
      <c r="M1471" s="229"/>
      <c r="N1471" s="229"/>
    </row>
    <row r="1472" spans="3:14" x14ac:dyDescent="0.2">
      <c r="C1472" s="229"/>
      <c r="D1472" s="229"/>
      <c r="E1472" s="229"/>
      <c r="F1472" s="229"/>
      <c r="G1472" s="229"/>
      <c r="H1472" s="229"/>
      <c r="I1472" s="229"/>
      <c r="J1472" s="229"/>
      <c r="K1472" s="229"/>
      <c r="L1472" s="229"/>
      <c r="M1472" s="229"/>
      <c r="N1472" s="229"/>
    </row>
    <row r="1473" spans="3:14" x14ac:dyDescent="0.2">
      <c r="C1473" s="229"/>
      <c r="D1473" s="229"/>
      <c r="E1473" s="229"/>
      <c r="F1473" s="229"/>
      <c r="G1473" s="229"/>
      <c r="H1473" s="229"/>
      <c r="I1473" s="229"/>
      <c r="J1473" s="229"/>
      <c r="K1473" s="229"/>
      <c r="L1473" s="229"/>
      <c r="M1473" s="229"/>
      <c r="N1473" s="229"/>
    </row>
    <row r="1474" spans="3:14" x14ac:dyDescent="0.2">
      <c r="C1474" s="229"/>
      <c r="D1474" s="229"/>
      <c r="E1474" s="229"/>
      <c r="F1474" s="229"/>
      <c r="G1474" s="229"/>
      <c r="H1474" s="229"/>
      <c r="I1474" s="229"/>
      <c r="J1474" s="229"/>
      <c r="K1474" s="229"/>
      <c r="L1474" s="229"/>
      <c r="M1474" s="229"/>
      <c r="N1474" s="229"/>
    </row>
    <row r="1475" spans="3:14" x14ac:dyDescent="0.2">
      <c r="C1475" s="229"/>
      <c r="D1475" s="229"/>
      <c r="E1475" s="229"/>
      <c r="F1475" s="229"/>
      <c r="G1475" s="229"/>
      <c r="H1475" s="229"/>
      <c r="I1475" s="229"/>
      <c r="J1475" s="229"/>
      <c r="K1475" s="229"/>
      <c r="L1475" s="229"/>
      <c r="M1475" s="229"/>
      <c r="N1475" s="229"/>
    </row>
    <row r="1476" spans="3:14" x14ac:dyDescent="0.2">
      <c r="C1476" s="229"/>
      <c r="D1476" s="229"/>
      <c r="E1476" s="229"/>
      <c r="F1476" s="229"/>
      <c r="G1476" s="229"/>
      <c r="H1476" s="229"/>
      <c r="I1476" s="229"/>
      <c r="J1476" s="229"/>
      <c r="K1476" s="229"/>
      <c r="L1476" s="229"/>
      <c r="M1476" s="229"/>
      <c r="N1476" s="229"/>
    </row>
    <row r="1477" spans="3:14" x14ac:dyDescent="0.2">
      <c r="C1477" s="229"/>
      <c r="D1477" s="229"/>
      <c r="E1477" s="229"/>
      <c r="F1477" s="229"/>
      <c r="G1477" s="229"/>
      <c r="H1477" s="229"/>
      <c r="I1477" s="229"/>
      <c r="J1477" s="229"/>
      <c r="K1477" s="229"/>
      <c r="L1477" s="229"/>
      <c r="M1477" s="229"/>
      <c r="N1477" s="229"/>
    </row>
    <row r="1478" spans="3:14" x14ac:dyDescent="0.2">
      <c r="C1478" s="229"/>
      <c r="D1478" s="229"/>
      <c r="E1478" s="229"/>
      <c r="F1478" s="229"/>
      <c r="G1478" s="229"/>
      <c r="H1478" s="229"/>
      <c r="I1478" s="229"/>
      <c r="J1478" s="229"/>
      <c r="K1478" s="229"/>
      <c r="L1478" s="229"/>
      <c r="M1478" s="229"/>
      <c r="N1478" s="229"/>
    </row>
    <row r="1479" spans="3:14" x14ac:dyDescent="0.2">
      <c r="C1479" s="229"/>
      <c r="D1479" s="229"/>
      <c r="E1479" s="229"/>
      <c r="F1479" s="229"/>
      <c r="G1479" s="229"/>
      <c r="H1479" s="229"/>
      <c r="I1479" s="229"/>
      <c r="J1479" s="229"/>
      <c r="K1479" s="229"/>
      <c r="L1479" s="229"/>
      <c r="M1479" s="229"/>
      <c r="N1479" s="229"/>
    </row>
    <row r="1480" spans="3:14" x14ac:dyDescent="0.2">
      <c r="C1480" s="229"/>
      <c r="D1480" s="229"/>
      <c r="E1480" s="229"/>
      <c r="F1480" s="229"/>
      <c r="G1480" s="229"/>
      <c r="H1480" s="229"/>
      <c r="I1480" s="229"/>
      <c r="J1480" s="229"/>
      <c r="K1480" s="229"/>
      <c r="L1480" s="229"/>
      <c r="M1480" s="229"/>
      <c r="N1480" s="229"/>
    </row>
    <row r="1481" spans="3:14" x14ac:dyDescent="0.2">
      <c r="C1481" s="229"/>
      <c r="D1481" s="229"/>
      <c r="E1481" s="229"/>
      <c r="F1481" s="229"/>
      <c r="G1481" s="229"/>
      <c r="H1481" s="229"/>
      <c r="I1481" s="229"/>
      <c r="J1481" s="229"/>
      <c r="K1481" s="229"/>
      <c r="L1481" s="229"/>
      <c r="M1481" s="229"/>
      <c r="N1481" s="229"/>
    </row>
    <row r="1482" spans="3:14" x14ac:dyDescent="0.2">
      <c r="C1482" s="229"/>
      <c r="D1482" s="229"/>
      <c r="E1482" s="229"/>
      <c r="F1482" s="229"/>
      <c r="G1482" s="229"/>
      <c r="H1482" s="229"/>
      <c r="I1482" s="229"/>
      <c r="J1482" s="229"/>
      <c r="K1482" s="229"/>
      <c r="L1482" s="229"/>
      <c r="M1482" s="229"/>
      <c r="N1482" s="229"/>
    </row>
    <row r="1483" spans="3:14" x14ac:dyDescent="0.2">
      <c r="C1483" s="229"/>
      <c r="D1483" s="229"/>
      <c r="E1483" s="229"/>
      <c r="F1483" s="229"/>
      <c r="G1483" s="229"/>
      <c r="H1483" s="229"/>
      <c r="I1483" s="229"/>
      <c r="J1483" s="229"/>
      <c r="K1483" s="229"/>
      <c r="L1483" s="229"/>
      <c r="M1483" s="229"/>
      <c r="N1483" s="229"/>
    </row>
    <row r="1484" spans="3:14" x14ac:dyDescent="0.2">
      <c r="C1484" s="229"/>
      <c r="D1484" s="229"/>
      <c r="E1484" s="229"/>
      <c r="F1484" s="229"/>
      <c r="G1484" s="229"/>
      <c r="H1484" s="229"/>
      <c r="I1484" s="229"/>
      <c r="J1484" s="229"/>
      <c r="K1484" s="229"/>
      <c r="L1484" s="229"/>
      <c r="M1484" s="229"/>
      <c r="N1484" s="229"/>
    </row>
    <row r="1485" spans="3:14" x14ac:dyDescent="0.2">
      <c r="C1485" s="229"/>
      <c r="D1485" s="229"/>
      <c r="E1485" s="229"/>
      <c r="F1485" s="229"/>
      <c r="G1485" s="229"/>
      <c r="H1485" s="229"/>
      <c r="I1485" s="229"/>
      <c r="J1485" s="229"/>
      <c r="K1485" s="229"/>
      <c r="L1485" s="229"/>
      <c r="M1485" s="229"/>
      <c r="N1485" s="229"/>
    </row>
    <row r="1486" spans="3:14" x14ac:dyDescent="0.2">
      <c r="C1486" s="229"/>
      <c r="D1486" s="229"/>
      <c r="E1486" s="229"/>
      <c r="F1486" s="229"/>
      <c r="G1486" s="229"/>
      <c r="H1486" s="229"/>
      <c r="I1486" s="229"/>
      <c r="J1486" s="229"/>
      <c r="K1486" s="229"/>
      <c r="L1486" s="229"/>
      <c r="M1486" s="229"/>
      <c r="N1486" s="229"/>
    </row>
    <row r="1487" spans="3:14" x14ac:dyDescent="0.2">
      <c r="C1487" s="229"/>
      <c r="D1487" s="229"/>
      <c r="E1487" s="229"/>
      <c r="F1487" s="229"/>
      <c r="G1487" s="229"/>
      <c r="H1487" s="229"/>
      <c r="I1487" s="229"/>
      <c r="J1487" s="229"/>
      <c r="K1487" s="229"/>
      <c r="L1487" s="229"/>
      <c r="M1487" s="229"/>
      <c r="N1487" s="229"/>
    </row>
    <row r="1488" spans="3:14" x14ac:dyDescent="0.2">
      <c r="C1488" s="229"/>
      <c r="D1488" s="229"/>
      <c r="E1488" s="229"/>
      <c r="F1488" s="229"/>
      <c r="G1488" s="229"/>
      <c r="H1488" s="229"/>
      <c r="I1488" s="229"/>
      <c r="J1488" s="229"/>
      <c r="K1488" s="229"/>
      <c r="L1488" s="229"/>
      <c r="M1488" s="229"/>
      <c r="N1488" s="229"/>
    </row>
    <row r="1489" spans="3:14" x14ac:dyDescent="0.2">
      <c r="C1489" s="229"/>
      <c r="D1489" s="229"/>
      <c r="E1489" s="229"/>
      <c r="F1489" s="229"/>
      <c r="G1489" s="229"/>
      <c r="H1489" s="229"/>
      <c r="I1489" s="229"/>
      <c r="J1489" s="229"/>
      <c r="K1489" s="229"/>
      <c r="L1489" s="229"/>
      <c r="M1489" s="229"/>
      <c r="N1489" s="229"/>
    </row>
    <row r="1490" spans="3:14" x14ac:dyDescent="0.2">
      <c r="C1490" s="229"/>
      <c r="D1490" s="229"/>
      <c r="E1490" s="229"/>
      <c r="F1490" s="229"/>
      <c r="G1490" s="229"/>
      <c r="H1490" s="229"/>
      <c r="I1490" s="229"/>
      <c r="J1490" s="229"/>
      <c r="K1490" s="229"/>
      <c r="L1490" s="229"/>
      <c r="M1490" s="229"/>
      <c r="N1490" s="229"/>
    </row>
    <row r="1491" spans="3:14" x14ac:dyDescent="0.2">
      <c r="C1491" s="229"/>
      <c r="D1491" s="229"/>
      <c r="E1491" s="229"/>
      <c r="F1491" s="229"/>
      <c r="G1491" s="229"/>
      <c r="H1491" s="229"/>
      <c r="I1491" s="229"/>
      <c r="J1491" s="229"/>
      <c r="K1491" s="229"/>
      <c r="L1491" s="229"/>
      <c r="M1491" s="229"/>
      <c r="N1491" s="229"/>
    </row>
    <row r="1492" spans="3:14" x14ac:dyDescent="0.2">
      <c r="C1492" s="229"/>
      <c r="D1492" s="229"/>
      <c r="E1492" s="229"/>
      <c r="F1492" s="229"/>
      <c r="G1492" s="229"/>
      <c r="H1492" s="229"/>
      <c r="I1492" s="229"/>
      <c r="J1492" s="229"/>
      <c r="K1492" s="229"/>
      <c r="L1492" s="229"/>
      <c r="M1492" s="229"/>
      <c r="N1492" s="229"/>
    </row>
    <row r="1493" spans="3:14" x14ac:dyDescent="0.2">
      <c r="C1493" s="229"/>
      <c r="D1493" s="229"/>
      <c r="E1493" s="229"/>
      <c r="F1493" s="229"/>
      <c r="G1493" s="229"/>
      <c r="H1493" s="229"/>
      <c r="I1493" s="229"/>
      <c r="J1493" s="229"/>
      <c r="K1493" s="229"/>
      <c r="L1493" s="229"/>
      <c r="M1493" s="229"/>
      <c r="N1493" s="229"/>
    </row>
    <row r="1494" spans="3:14" x14ac:dyDescent="0.2">
      <c r="C1494" s="229"/>
      <c r="D1494" s="229"/>
      <c r="E1494" s="229"/>
      <c r="F1494" s="229"/>
      <c r="G1494" s="229"/>
      <c r="H1494" s="229"/>
      <c r="I1494" s="229"/>
      <c r="J1494" s="229"/>
      <c r="K1494" s="229"/>
      <c r="L1494" s="229"/>
      <c r="M1494" s="229"/>
      <c r="N1494" s="229"/>
    </row>
    <row r="1495" spans="3:14" x14ac:dyDescent="0.2">
      <c r="C1495" s="229"/>
      <c r="D1495" s="229"/>
      <c r="E1495" s="229"/>
      <c r="F1495" s="229"/>
      <c r="G1495" s="229"/>
      <c r="H1495" s="229"/>
      <c r="I1495" s="229"/>
      <c r="J1495" s="229"/>
      <c r="K1495" s="229"/>
      <c r="L1495" s="229"/>
      <c r="M1495" s="229"/>
      <c r="N1495" s="229"/>
    </row>
    <row r="1496" spans="3:14" x14ac:dyDescent="0.2">
      <c r="C1496" s="229"/>
      <c r="D1496" s="229"/>
      <c r="E1496" s="229"/>
      <c r="F1496" s="229"/>
      <c r="G1496" s="229"/>
      <c r="H1496" s="229"/>
      <c r="I1496" s="229"/>
      <c r="J1496" s="229"/>
      <c r="K1496" s="229"/>
      <c r="L1496" s="229"/>
      <c r="M1496" s="229"/>
      <c r="N1496" s="229"/>
    </row>
    <row r="1497" spans="3:14" x14ac:dyDescent="0.2">
      <c r="C1497" s="229"/>
      <c r="D1497" s="229"/>
      <c r="E1497" s="229"/>
      <c r="F1497" s="229"/>
      <c r="G1497" s="229"/>
      <c r="H1497" s="229"/>
      <c r="I1497" s="229"/>
      <c r="J1497" s="229"/>
      <c r="K1497" s="229"/>
      <c r="L1497" s="229"/>
      <c r="M1497" s="229"/>
      <c r="N1497" s="229"/>
    </row>
    <row r="1498" spans="3:14" x14ac:dyDescent="0.2">
      <c r="C1498" s="229"/>
      <c r="D1498" s="229"/>
      <c r="E1498" s="229"/>
      <c r="F1498" s="229"/>
      <c r="G1498" s="229"/>
      <c r="H1498" s="229"/>
      <c r="I1498" s="229"/>
      <c r="J1498" s="229"/>
      <c r="K1498" s="229"/>
      <c r="L1498" s="229"/>
      <c r="M1498" s="229"/>
      <c r="N1498" s="229"/>
    </row>
    <row r="1499" spans="3:14" x14ac:dyDescent="0.2">
      <c r="C1499" s="229"/>
      <c r="D1499" s="229"/>
      <c r="E1499" s="229"/>
      <c r="F1499" s="229"/>
      <c r="G1499" s="229"/>
      <c r="H1499" s="229"/>
      <c r="I1499" s="229"/>
      <c r="J1499" s="229"/>
      <c r="K1499" s="229"/>
      <c r="L1499" s="229"/>
      <c r="M1499" s="229"/>
      <c r="N1499" s="229"/>
    </row>
    <row r="1500" spans="3:14" x14ac:dyDescent="0.2">
      <c r="C1500" s="229"/>
      <c r="D1500" s="229"/>
      <c r="E1500" s="229"/>
      <c r="F1500" s="229"/>
      <c r="G1500" s="229"/>
      <c r="H1500" s="229"/>
      <c r="I1500" s="229"/>
      <c r="J1500" s="229"/>
      <c r="K1500" s="229"/>
      <c r="L1500" s="229"/>
      <c r="M1500" s="229"/>
      <c r="N1500" s="229"/>
    </row>
    <row r="1501" spans="3:14" x14ac:dyDescent="0.2">
      <c r="C1501" s="229"/>
      <c r="D1501" s="229"/>
      <c r="E1501" s="229"/>
      <c r="F1501" s="229"/>
      <c r="G1501" s="229"/>
      <c r="H1501" s="229"/>
      <c r="I1501" s="229"/>
      <c r="J1501" s="229"/>
      <c r="K1501" s="229"/>
      <c r="L1501" s="229"/>
      <c r="M1501" s="229"/>
      <c r="N1501" s="229"/>
    </row>
    <row r="1502" spans="3:14" x14ac:dyDescent="0.2">
      <c r="C1502" s="229"/>
      <c r="D1502" s="229"/>
      <c r="E1502" s="229"/>
      <c r="F1502" s="229"/>
      <c r="G1502" s="229"/>
      <c r="H1502" s="229"/>
      <c r="I1502" s="229"/>
      <c r="J1502" s="229"/>
      <c r="K1502" s="229"/>
      <c r="L1502" s="229"/>
      <c r="M1502" s="229"/>
      <c r="N1502" s="229"/>
    </row>
    <row r="1503" spans="3:14" x14ac:dyDescent="0.2">
      <c r="C1503" s="229"/>
      <c r="D1503" s="229"/>
      <c r="E1503" s="229"/>
      <c r="F1503" s="229"/>
      <c r="G1503" s="229"/>
      <c r="H1503" s="229"/>
      <c r="I1503" s="229"/>
      <c r="J1503" s="229"/>
      <c r="K1503" s="229"/>
      <c r="L1503" s="229"/>
      <c r="M1503" s="229"/>
      <c r="N1503" s="229"/>
    </row>
    <row r="1504" spans="3:14" x14ac:dyDescent="0.2">
      <c r="C1504" s="229"/>
      <c r="D1504" s="229"/>
      <c r="E1504" s="229"/>
      <c r="F1504" s="229"/>
      <c r="G1504" s="229"/>
      <c r="H1504" s="229"/>
      <c r="I1504" s="229"/>
      <c r="J1504" s="229"/>
      <c r="K1504" s="229"/>
      <c r="L1504" s="229"/>
      <c r="M1504" s="229"/>
      <c r="N1504" s="229"/>
    </row>
    <row r="1505" spans="3:14" x14ac:dyDescent="0.2">
      <c r="C1505" s="229"/>
      <c r="D1505" s="229"/>
      <c r="E1505" s="229"/>
      <c r="F1505" s="229"/>
      <c r="G1505" s="229"/>
      <c r="H1505" s="229"/>
      <c r="I1505" s="229"/>
      <c r="J1505" s="229"/>
      <c r="K1505" s="229"/>
      <c r="L1505" s="229"/>
      <c r="M1505" s="229"/>
      <c r="N1505" s="229"/>
    </row>
    <row r="1506" spans="3:14" x14ac:dyDescent="0.2">
      <c r="C1506" s="229"/>
      <c r="D1506" s="229"/>
      <c r="E1506" s="229"/>
      <c r="F1506" s="229"/>
      <c r="G1506" s="229"/>
      <c r="H1506" s="229"/>
      <c r="I1506" s="229"/>
      <c r="J1506" s="229"/>
      <c r="K1506" s="229"/>
      <c r="L1506" s="229"/>
      <c r="M1506" s="229"/>
      <c r="N1506" s="229"/>
    </row>
    <row r="1507" spans="3:14" x14ac:dyDescent="0.2">
      <c r="C1507" s="229"/>
      <c r="D1507" s="229"/>
      <c r="E1507" s="229"/>
      <c r="F1507" s="229"/>
      <c r="G1507" s="229"/>
      <c r="H1507" s="229"/>
      <c r="I1507" s="229"/>
      <c r="J1507" s="229"/>
      <c r="K1507" s="229"/>
      <c r="L1507" s="229"/>
      <c r="M1507" s="229"/>
      <c r="N1507" s="229"/>
    </row>
    <row r="1508" spans="3:14" x14ac:dyDescent="0.2">
      <c r="C1508" s="229"/>
      <c r="D1508" s="229"/>
      <c r="E1508" s="229"/>
      <c r="F1508" s="229"/>
      <c r="G1508" s="229"/>
      <c r="H1508" s="229"/>
      <c r="I1508" s="229"/>
      <c r="J1508" s="229"/>
      <c r="K1508" s="229"/>
      <c r="L1508" s="229"/>
      <c r="M1508" s="229"/>
      <c r="N1508" s="229"/>
    </row>
    <row r="1509" spans="3:14" x14ac:dyDescent="0.2">
      <c r="C1509" s="229"/>
      <c r="D1509" s="229"/>
      <c r="E1509" s="229"/>
      <c r="F1509" s="229"/>
      <c r="G1509" s="229"/>
      <c r="H1509" s="229"/>
      <c r="I1509" s="229"/>
      <c r="J1509" s="229"/>
      <c r="K1509" s="229"/>
      <c r="L1509" s="229"/>
      <c r="M1509" s="229"/>
      <c r="N1509" s="229"/>
    </row>
    <row r="1510" spans="3:14" x14ac:dyDescent="0.2">
      <c r="C1510" s="229"/>
      <c r="D1510" s="229"/>
      <c r="E1510" s="229"/>
      <c r="F1510" s="229"/>
      <c r="G1510" s="229"/>
      <c r="H1510" s="229"/>
      <c r="I1510" s="229"/>
      <c r="J1510" s="229"/>
      <c r="K1510" s="229"/>
      <c r="L1510" s="229"/>
      <c r="M1510" s="229"/>
      <c r="N1510" s="229"/>
    </row>
    <row r="1511" spans="3:14" x14ac:dyDescent="0.2">
      <c r="C1511" s="229"/>
      <c r="D1511" s="229"/>
      <c r="E1511" s="229"/>
      <c r="F1511" s="229"/>
      <c r="G1511" s="229"/>
      <c r="H1511" s="229"/>
      <c r="I1511" s="229"/>
      <c r="J1511" s="229"/>
      <c r="K1511" s="229"/>
      <c r="L1511" s="229"/>
      <c r="M1511" s="229"/>
      <c r="N1511" s="229"/>
    </row>
    <row r="1512" spans="3:14" x14ac:dyDescent="0.2">
      <c r="C1512" s="229"/>
      <c r="D1512" s="229"/>
      <c r="E1512" s="229"/>
      <c r="F1512" s="229"/>
      <c r="G1512" s="229"/>
      <c r="H1512" s="229"/>
      <c r="I1512" s="229"/>
      <c r="J1512" s="229"/>
      <c r="K1512" s="229"/>
      <c r="L1512" s="229"/>
      <c r="M1512" s="229"/>
      <c r="N1512" s="229"/>
    </row>
    <row r="1513" spans="3:14" x14ac:dyDescent="0.2">
      <c r="C1513" s="229"/>
      <c r="D1513" s="229"/>
      <c r="E1513" s="229"/>
      <c r="F1513" s="229"/>
      <c r="G1513" s="229"/>
      <c r="H1513" s="229"/>
      <c r="I1513" s="229"/>
      <c r="J1513" s="229"/>
      <c r="K1513" s="229"/>
      <c r="L1513" s="229"/>
      <c r="M1513" s="229"/>
      <c r="N1513" s="229"/>
    </row>
    <row r="1514" spans="3:14" x14ac:dyDescent="0.2">
      <c r="C1514" s="229"/>
      <c r="D1514" s="229"/>
      <c r="E1514" s="229"/>
      <c r="F1514" s="229"/>
      <c r="G1514" s="229"/>
      <c r="H1514" s="229"/>
      <c r="I1514" s="229"/>
      <c r="J1514" s="229"/>
      <c r="K1514" s="229"/>
      <c r="L1514" s="229"/>
      <c r="M1514" s="229"/>
      <c r="N1514" s="229"/>
    </row>
    <row r="1515" spans="3:14" x14ac:dyDescent="0.2">
      <c r="C1515" s="229"/>
      <c r="D1515" s="229"/>
      <c r="E1515" s="229"/>
      <c r="F1515" s="229"/>
      <c r="G1515" s="229"/>
      <c r="H1515" s="229"/>
      <c r="I1515" s="229"/>
      <c r="J1515" s="229"/>
      <c r="K1515" s="229"/>
      <c r="L1515" s="229"/>
      <c r="M1515" s="229"/>
      <c r="N1515" s="229"/>
    </row>
    <row r="1516" spans="3:14" x14ac:dyDescent="0.2">
      <c r="C1516" s="229"/>
      <c r="D1516" s="229"/>
      <c r="E1516" s="229"/>
      <c r="F1516" s="229"/>
      <c r="G1516" s="229"/>
      <c r="H1516" s="229"/>
      <c r="I1516" s="229"/>
      <c r="J1516" s="229"/>
      <c r="K1516" s="229"/>
      <c r="L1516" s="229"/>
      <c r="M1516" s="229"/>
      <c r="N1516" s="229"/>
    </row>
    <row r="1517" spans="3:14" x14ac:dyDescent="0.2">
      <c r="C1517" s="229"/>
      <c r="D1517" s="229"/>
      <c r="E1517" s="229"/>
      <c r="F1517" s="229"/>
      <c r="G1517" s="229"/>
      <c r="H1517" s="229"/>
      <c r="I1517" s="229"/>
      <c r="J1517" s="229"/>
      <c r="K1517" s="229"/>
      <c r="L1517" s="229"/>
      <c r="M1517" s="229"/>
      <c r="N1517" s="229"/>
    </row>
    <row r="1518" spans="3:14" x14ac:dyDescent="0.2">
      <c r="C1518" s="229"/>
      <c r="D1518" s="229"/>
      <c r="E1518" s="229"/>
      <c r="F1518" s="229"/>
      <c r="G1518" s="229"/>
      <c r="H1518" s="229"/>
      <c r="I1518" s="229"/>
      <c r="J1518" s="229"/>
      <c r="K1518" s="229"/>
      <c r="L1518" s="229"/>
      <c r="M1518" s="229"/>
      <c r="N1518" s="229"/>
    </row>
    <row r="1519" spans="3:14" x14ac:dyDescent="0.2">
      <c r="C1519" s="229"/>
      <c r="D1519" s="229"/>
      <c r="E1519" s="229"/>
      <c r="F1519" s="229"/>
      <c r="G1519" s="229"/>
      <c r="H1519" s="229"/>
      <c r="I1519" s="229"/>
      <c r="J1519" s="229"/>
      <c r="K1519" s="229"/>
      <c r="L1519" s="229"/>
      <c r="M1519" s="229"/>
      <c r="N1519" s="229"/>
    </row>
    <row r="1520" spans="3:14" x14ac:dyDescent="0.2">
      <c r="C1520" s="229"/>
      <c r="D1520" s="229"/>
      <c r="E1520" s="229"/>
      <c r="F1520" s="229"/>
      <c r="G1520" s="229"/>
      <c r="H1520" s="229"/>
      <c r="I1520" s="229"/>
      <c r="J1520" s="229"/>
      <c r="K1520" s="229"/>
      <c r="L1520" s="229"/>
      <c r="M1520" s="229"/>
      <c r="N1520" s="229"/>
    </row>
    <row r="1521" spans="3:14" x14ac:dyDescent="0.2">
      <c r="C1521" s="229"/>
      <c r="D1521" s="229"/>
      <c r="E1521" s="229"/>
      <c r="F1521" s="229"/>
      <c r="G1521" s="229"/>
      <c r="H1521" s="229"/>
      <c r="I1521" s="229"/>
      <c r="J1521" s="229"/>
      <c r="K1521" s="229"/>
      <c r="L1521" s="229"/>
      <c r="M1521" s="229"/>
      <c r="N1521" s="229"/>
    </row>
    <row r="1522" spans="3:14" x14ac:dyDescent="0.2">
      <c r="C1522" s="229"/>
      <c r="D1522" s="229"/>
      <c r="E1522" s="229"/>
      <c r="F1522" s="229"/>
      <c r="G1522" s="229"/>
      <c r="H1522" s="229"/>
      <c r="I1522" s="229"/>
      <c r="J1522" s="229"/>
      <c r="K1522" s="229"/>
      <c r="L1522" s="229"/>
      <c r="M1522" s="229"/>
      <c r="N1522" s="229"/>
    </row>
    <row r="1523" spans="3:14" x14ac:dyDescent="0.2">
      <c r="C1523" s="229"/>
      <c r="D1523" s="229"/>
      <c r="E1523" s="229"/>
      <c r="F1523" s="229"/>
      <c r="G1523" s="229"/>
      <c r="H1523" s="229"/>
      <c r="I1523" s="229"/>
      <c r="J1523" s="229"/>
      <c r="K1523" s="229"/>
      <c r="L1523" s="229"/>
      <c r="M1523" s="229"/>
      <c r="N1523" s="229"/>
    </row>
    <row r="1524" spans="3:14" x14ac:dyDescent="0.2">
      <c r="C1524" s="229"/>
      <c r="D1524" s="229"/>
      <c r="E1524" s="229"/>
      <c r="F1524" s="229"/>
      <c r="G1524" s="229"/>
      <c r="H1524" s="229"/>
      <c r="I1524" s="229"/>
      <c r="J1524" s="229"/>
      <c r="K1524" s="229"/>
      <c r="L1524" s="229"/>
      <c r="M1524" s="229"/>
      <c r="N1524" s="229"/>
    </row>
    <row r="1525" spans="3:14" x14ac:dyDescent="0.2">
      <c r="C1525" s="229"/>
      <c r="D1525" s="229"/>
      <c r="E1525" s="229"/>
      <c r="F1525" s="229"/>
      <c r="G1525" s="229"/>
      <c r="H1525" s="229"/>
      <c r="I1525" s="229"/>
      <c r="J1525" s="229"/>
      <c r="K1525" s="229"/>
      <c r="L1525" s="229"/>
      <c r="M1525" s="229"/>
      <c r="N1525" s="229"/>
    </row>
    <row r="1526" spans="3:14" x14ac:dyDescent="0.2">
      <c r="C1526" s="229"/>
      <c r="D1526" s="229"/>
      <c r="E1526" s="229"/>
      <c r="F1526" s="229"/>
      <c r="G1526" s="229"/>
      <c r="H1526" s="229"/>
      <c r="I1526" s="229"/>
      <c r="J1526" s="229"/>
      <c r="K1526" s="229"/>
      <c r="L1526" s="229"/>
      <c r="M1526" s="229"/>
      <c r="N1526" s="229"/>
    </row>
    <row r="1527" spans="3:14" x14ac:dyDescent="0.2">
      <c r="C1527" s="229"/>
      <c r="D1527" s="229"/>
      <c r="E1527" s="229"/>
      <c r="F1527" s="229"/>
      <c r="G1527" s="229"/>
      <c r="H1527" s="229"/>
      <c r="I1527" s="229"/>
      <c r="J1527" s="229"/>
      <c r="K1527" s="229"/>
      <c r="L1527" s="229"/>
      <c r="M1527" s="229"/>
      <c r="N1527" s="229"/>
    </row>
    <row r="1528" spans="3:14" x14ac:dyDescent="0.2">
      <c r="C1528" s="229"/>
      <c r="D1528" s="229"/>
      <c r="E1528" s="229"/>
      <c r="F1528" s="229"/>
      <c r="G1528" s="229"/>
      <c r="H1528" s="229"/>
      <c r="I1528" s="229"/>
      <c r="J1528" s="229"/>
      <c r="K1528" s="229"/>
      <c r="L1528" s="229"/>
      <c r="M1528" s="229"/>
      <c r="N1528" s="229"/>
    </row>
    <row r="1529" spans="3:14" x14ac:dyDescent="0.2">
      <c r="C1529" s="229"/>
      <c r="D1529" s="229"/>
      <c r="E1529" s="229"/>
      <c r="F1529" s="229"/>
      <c r="G1529" s="229"/>
      <c r="H1529" s="229"/>
      <c r="I1529" s="229"/>
      <c r="J1529" s="229"/>
      <c r="K1529" s="229"/>
      <c r="L1529" s="229"/>
      <c r="M1529" s="229"/>
      <c r="N1529" s="229"/>
    </row>
    <row r="1530" spans="3:14" x14ac:dyDescent="0.2">
      <c r="C1530" s="229"/>
      <c r="D1530" s="229"/>
      <c r="E1530" s="229"/>
      <c r="F1530" s="229"/>
      <c r="G1530" s="229"/>
      <c r="H1530" s="229"/>
      <c r="I1530" s="229"/>
      <c r="J1530" s="229"/>
      <c r="K1530" s="229"/>
      <c r="L1530" s="229"/>
      <c r="M1530" s="229"/>
      <c r="N1530" s="229"/>
    </row>
    <row r="1531" spans="3:14" x14ac:dyDescent="0.2">
      <c r="C1531" s="229"/>
      <c r="D1531" s="229"/>
      <c r="E1531" s="229"/>
      <c r="F1531" s="229"/>
      <c r="G1531" s="229"/>
      <c r="H1531" s="229"/>
      <c r="I1531" s="229"/>
      <c r="J1531" s="229"/>
      <c r="K1531" s="229"/>
      <c r="L1531" s="229"/>
      <c r="M1531" s="229"/>
      <c r="N1531" s="229"/>
    </row>
    <row r="1532" spans="3:14" x14ac:dyDescent="0.2">
      <c r="C1532" s="229"/>
      <c r="D1532" s="229"/>
      <c r="E1532" s="229"/>
      <c r="F1532" s="229"/>
      <c r="G1532" s="229"/>
      <c r="H1532" s="229"/>
      <c r="I1532" s="229"/>
      <c r="J1532" s="229"/>
      <c r="K1532" s="229"/>
      <c r="L1532" s="229"/>
      <c r="M1532" s="229"/>
      <c r="N1532" s="229"/>
    </row>
    <row r="1533" spans="3:14" x14ac:dyDescent="0.2">
      <c r="C1533" s="229"/>
      <c r="D1533" s="229"/>
      <c r="E1533" s="229"/>
      <c r="F1533" s="229"/>
      <c r="G1533" s="229"/>
      <c r="H1533" s="229"/>
      <c r="I1533" s="229"/>
      <c r="J1533" s="229"/>
      <c r="K1533" s="229"/>
      <c r="L1533" s="229"/>
      <c r="M1533" s="229"/>
      <c r="N1533" s="229"/>
    </row>
    <row r="1534" spans="3:14" x14ac:dyDescent="0.2">
      <c r="C1534" s="229"/>
      <c r="D1534" s="229"/>
      <c r="E1534" s="229"/>
      <c r="F1534" s="229"/>
      <c r="G1534" s="229"/>
      <c r="H1534" s="229"/>
      <c r="I1534" s="229"/>
      <c r="J1534" s="229"/>
      <c r="K1534" s="229"/>
      <c r="L1534" s="229"/>
      <c r="M1534" s="229"/>
      <c r="N1534" s="229"/>
    </row>
    <row r="1535" spans="3:14" x14ac:dyDescent="0.2">
      <c r="C1535" s="229"/>
      <c r="D1535" s="229"/>
      <c r="E1535" s="229"/>
      <c r="F1535" s="229"/>
      <c r="G1535" s="229"/>
      <c r="H1535" s="229"/>
      <c r="I1535" s="229"/>
      <c r="J1535" s="229"/>
      <c r="K1535" s="229"/>
      <c r="L1535" s="229"/>
      <c r="M1535" s="229"/>
      <c r="N1535" s="229"/>
    </row>
    <row r="1536" spans="3:14" x14ac:dyDescent="0.2">
      <c r="C1536" s="229"/>
      <c r="D1536" s="229"/>
      <c r="E1536" s="229"/>
      <c r="F1536" s="229"/>
      <c r="G1536" s="229"/>
      <c r="H1536" s="229"/>
      <c r="I1536" s="229"/>
      <c r="J1536" s="229"/>
      <c r="K1536" s="229"/>
      <c r="L1536" s="229"/>
      <c r="M1536" s="229"/>
      <c r="N1536" s="229"/>
    </row>
    <row r="1537" spans="3:14" x14ac:dyDescent="0.2">
      <c r="C1537" s="229"/>
      <c r="D1537" s="229"/>
      <c r="E1537" s="229"/>
      <c r="F1537" s="229"/>
      <c r="G1537" s="229"/>
      <c r="H1537" s="229"/>
      <c r="I1537" s="229"/>
      <c r="J1537" s="229"/>
      <c r="K1537" s="229"/>
      <c r="L1537" s="229"/>
      <c r="M1537" s="229"/>
      <c r="N1537" s="229"/>
    </row>
    <row r="1538" spans="3:14" x14ac:dyDescent="0.2">
      <c r="C1538" s="229"/>
      <c r="D1538" s="229"/>
      <c r="E1538" s="229"/>
      <c r="F1538" s="229"/>
      <c r="G1538" s="229"/>
      <c r="H1538" s="229"/>
      <c r="I1538" s="229"/>
      <c r="J1538" s="229"/>
      <c r="K1538" s="229"/>
      <c r="L1538" s="229"/>
      <c r="M1538" s="229"/>
      <c r="N1538" s="229"/>
    </row>
    <row r="1539" spans="3:14" x14ac:dyDescent="0.2">
      <c r="C1539" s="229"/>
      <c r="D1539" s="229"/>
      <c r="E1539" s="229"/>
      <c r="F1539" s="229"/>
      <c r="G1539" s="229"/>
      <c r="H1539" s="229"/>
      <c r="I1539" s="229"/>
      <c r="J1539" s="229"/>
      <c r="K1539" s="229"/>
      <c r="L1539" s="229"/>
      <c r="M1539" s="229"/>
      <c r="N1539" s="229"/>
    </row>
    <row r="1540" spans="3:14" x14ac:dyDescent="0.2">
      <c r="C1540" s="229"/>
      <c r="D1540" s="229"/>
      <c r="E1540" s="229"/>
      <c r="F1540" s="229"/>
      <c r="G1540" s="229"/>
      <c r="H1540" s="229"/>
      <c r="I1540" s="229"/>
      <c r="J1540" s="229"/>
      <c r="K1540" s="229"/>
      <c r="L1540" s="229"/>
      <c r="M1540" s="229"/>
      <c r="N1540" s="229"/>
    </row>
    <row r="1541" spans="3:14" x14ac:dyDescent="0.2">
      <c r="C1541" s="229"/>
      <c r="D1541" s="229"/>
      <c r="E1541" s="229"/>
      <c r="F1541" s="229"/>
      <c r="G1541" s="229"/>
      <c r="H1541" s="229"/>
      <c r="I1541" s="229"/>
      <c r="J1541" s="229"/>
      <c r="K1541" s="229"/>
      <c r="L1541" s="229"/>
      <c r="M1541" s="229"/>
      <c r="N1541" s="229"/>
    </row>
    <row r="1542" spans="3:14" x14ac:dyDescent="0.2">
      <c r="C1542" s="229"/>
      <c r="D1542" s="229"/>
      <c r="E1542" s="229"/>
      <c r="F1542" s="229"/>
      <c r="G1542" s="229"/>
      <c r="H1542" s="229"/>
      <c r="I1542" s="229"/>
      <c r="J1542" s="229"/>
      <c r="K1542" s="229"/>
      <c r="L1542" s="229"/>
      <c r="M1542" s="229"/>
      <c r="N1542" s="229"/>
    </row>
    <row r="1543" spans="3:14" x14ac:dyDescent="0.2">
      <c r="C1543" s="229"/>
      <c r="D1543" s="229"/>
      <c r="E1543" s="229"/>
      <c r="F1543" s="229"/>
      <c r="G1543" s="229"/>
      <c r="H1543" s="229"/>
      <c r="I1543" s="229"/>
      <c r="J1543" s="229"/>
      <c r="K1543" s="229"/>
      <c r="L1543" s="229"/>
      <c r="M1543" s="229"/>
      <c r="N1543" s="229"/>
    </row>
    <row r="1544" spans="3:14" x14ac:dyDescent="0.2">
      <c r="C1544" s="229"/>
      <c r="D1544" s="229"/>
      <c r="E1544" s="229"/>
      <c r="F1544" s="229"/>
      <c r="G1544" s="229"/>
      <c r="H1544" s="229"/>
      <c r="I1544" s="229"/>
      <c r="J1544" s="229"/>
      <c r="K1544" s="229"/>
      <c r="L1544" s="229"/>
      <c r="M1544" s="229"/>
      <c r="N1544" s="229"/>
    </row>
    <row r="1545" spans="3:14" x14ac:dyDescent="0.2">
      <c r="C1545" s="229"/>
      <c r="D1545" s="229"/>
      <c r="E1545" s="229"/>
      <c r="F1545" s="229"/>
      <c r="G1545" s="229"/>
      <c r="H1545" s="229"/>
      <c r="I1545" s="229"/>
      <c r="J1545" s="229"/>
      <c r="K1545" s="229"/>
      <c r="L1545" s="229"/>
      <c r="M1545" s="229"/>
      <c r="N1545" s="229"/>
    </row>
    <row r="1546" spans="3:14" x14ac:dyDescent="0.2">
      <c r="C1546" s="229"/>
      <c r="D1546" s="229"/>
      <c r="E1546" s="229"/>
      <c r="F1546" s="229"/>
      <c r="G1546" s="229"/>
      <c r="H1546" s="229"/>
      <c r="I1546" s="229"/>
      <c r="J1546" s="229"/>
      <c r="K1546" s="229"/>
      <c r="L1546" s="229"/>
      <c r="M1546" s="229"/>
      <c r="N1546" s="229"/>
    </row>
  </sheetData>
  <sheetProtection algorithmName="SHA-512" hashValue="54r1Q3OU7HLpSltvN/uE6zJWBdUTZh8MlCN/uslkHYhhB0tm7c7QH5yb5Eo9VfZUPMSAbgGdAYx8pwbxx+82tA==" saltValue="8uifvnDsSUPFAzscww7Q3A==" spinCount="100000" sheet="1" objects="1" scenarios="1"/>
  <mergeCells count="18">
    <mergeCell ref="K4:K5"/>
    <mergeCell ref="A3:N3"/>
    <mergeCell ref="A2:N2"/>
    <mergeCell ref="N4:N5"/>
    <mergeCell ref="N64:N65"/>
    <mergeCell ref="A4:B4"/>
    <mergeCell ref="A38:C38"/>
    <mergeCell ref="L4:L5"/>
    <mergeCell ref="M4:M5"/>
    <mergeCell ref="J4:J5"/>
    <mergeCell ref="A1:I1"/>
    <mergeCell ref="C4:C5"/>
    <mergeCell ref="D4:D5"/>
    <mergeCell ref="E4:E5"/>
    <mergeCell ref="F4:F5"/>
    <mergeCell ref="G4:G5"/>
    <mergeCell ref="H4:H5"/>
    <mergeCell ref="I4:I5"/>
  </mergeCells>
  <phoneticPr fontId="21" type="noConversion"/>
  <conditionalFormatting sqref="A6:B6">
    <cfRule type="expression" dxfId="75" priority="32">
      <formula>AND(NOT(ISBLANK($C$6)),AND(ISBLANK($A$6),ISBLANK($B$6)))</formula>
    </cfRule>
  </conditionalFormatting>
  <conditionalFormatting sqref="A7:B7">
    <cfRule type="expression" dxfId="74" priority="31">
      <formula>AND(NOT(ISBLANK($C$7)),AND(ISBLANK($A$7),ISBLANK($B$7)))</formula>
    </cfRule>
  </conditionalFormatting>
  <conditionalFormatting sqref="A8:B8">
    <cfRule type="expression" dxfId="73" priority="30">
      <formula>AND(NOT(ISBLANK($C$8)),AND(ISBLANK($A$8),ISBLANK($B$8)))</formula>
    </cfRule>
  </conditionalFormatting>
  <conditionalFormatting sqref="A9:B9">
    <cfRule type="expression" dxfId="72" priority="29">
      <formula>AND(NOT(ISBLANK($C$9)),AND(ISBLANK($A$9),ISBLANK($B$9)))</formula>
    </cfRule>
  </conditionalFormatting>
  <conditionalFormatting sqref="A10:B10">
    <cfRule type="expression" dxfId="71" priority="28">
      <formula>AND(NOT(ISBLANK($C$10)),AND(ISBLANK($A$10),ISBLANK($B$10)))</formula>
    </cfRule>
  </conditionalFormatting>
  <conditionalFormatting sqref="A11:B11">
    <cfRule type="expression" dxfId="70" priority="27">
      <formula>AND(NOT(ISBLANK($C$11)),AND(ISBLANK($A$11),ISBLANK($B$11)))</formula>
    </cfRule>
  </conditionalFormatting>
  <conditionalFormatting sqref="A12:B12">
    <cfRule type="expression" dxfId="69" priority="26">
      <formula>AND(NOT(ISBLANK($C$12)),AND(ISBLANK($A$12),ISBLANK($B$12)))</formula>
    </cfRule>
  </conditionalFormatting>
  <conditionalFormatting sqref="A13:B13">
    <cfRule type="expression" dxfId="68" priority="25">
      <formula>AND(NOT(ISBLANK($C$13)),AND(ISBLANK($A$13),ISBLANK($B$13)))</formula>
    </cfRule>
  </conditionalFormatting>
  <conditionalFormatting sqref="A14:B14">
    <cfRule type="expression" dxfId="67" priority="24">
      <formula>AND(NOT(ISBLANK($C$14)),AND(ISBLANK($A$14),ISBLANK($B$14)))</formula>
    </cfRule>
  </conditionalFormatting>
  <conditionalFormatting sqref="A15:B15">
    <cfRule type="expression" dxfId="66" priority="23">
      <formula>AND(NOT(ISBLANK($C$15)),AND(ISBLANK($A$15),ISBLANK($B$15)))</formula>
    </cfRule>
  </conditionalFormatting>
  <conditionalFormatting sqref="A16:B16">
    <cfRule type="expression" dxfId="65" priority="22">
      <formula>AND(NOT(ISBLANK($C$16)),AND(ISBLANK($A$16),ISBLANK($B$16)))</formula>
    </cfRule>
  </conditionalFormatting>
  <conditionalFormatting sqref="A17:B17">
    <cfRule type="expression" dxfId="64" priority="21">
      <formula>AND(NOT(ISBLANK($C$17)),AND(ISBLANK($A$17),ISBLANK($B$17)))</formula>
    </cfRule>
  </conditionalFormatting>
  <conditionalFormatting sqref="A18:B18">
    <cfRule type="expression" dxfId="63" priority="20">
      <formula>AND(NOT(ISBLANK($C$18)),AND(ISBLANK($A$18),ISBLANK($B$18)))</formula>
    </cfRule>
  </conditionalFormatting>
  <conditionalFormatting sqref="A19:B19">
    <cfRule type="expression" dxfId="62" priority="19">
      <formula>AND(NOT(ISBLANK($C$19)),AND(ISBLANK($A$19),ISBLANK($B$19)))</formula>
    </cfRule>
  </conditionalFormatting>
  <conditionalFormatting sqref="A20:B20">
    <cfRule type="expression" dxfId="61" priority="18">
      <formula>AND(NOT(ISBLANK($C$20)),AND(ISBLANK($A$20),ISBLANK($B$20)))</formula>
    </cfRule>
  </conditionalFormatting>
  <conditionalFormatting sqref="A21:B21">
    <cfRule type="expression" dxfId="60" priority="17">
      <formula>AND(NOT(ISBLANK($C$21)),AND(ISBLANK($A$21),ISBLANK($B$21)))</formula>
    </cfRule>
  </conditionalFormatting>
  <conditionalFormatting sqref="A22:B22">
    <cfRule type="expression" dxfId="59" priority="16">
      <formula>AND(NOT(ISBLANK($C$22)),AND(ISBLANK($A$22),ISBLANK($B$22)))</formula>
    </cfRule>
  </conditionalFormatting>
  <conditionalFormatting sqref="A23:B23">
    <cfRule type="expression" dxfId="58" priority="15">
      <formula>AND(NOT(ISBLANK($C$23)),AND(ISBLANK($A$23),ISBLANK($B$23)))</formula>
    </cfRule>
  </conditionalFormatting>
  <conditionalFormatting sqref="A24:B24">
    <cfRule type="expression" dxfId="57" priority="14">
      <formula>AND(NOT(ISBLANK($C$24)),AND(ISBLANK($A$24),ISBLANK($B$24)))</formula>
    </cfRule>
  </conditionalFormatting>
  <conditionalFormatting sqref="A25:B25">
    <cfRule type="expression" dxfId="56" priority="13">
      <formula>AND(NOT(ISBLANK($C$25)),AND(ISBLANK($A$25),ISBLANK($B$25)))</formula>
    </cfRule>
  </conditionalFormatting>
  <conditionalFormatting sqref="A26:B26">
    <cfRule type="expression" dxfId="55" priority="12">
      <formula>AND(NOT(ISBLANK($C$26)),AND(ISBLANK($A$26),ISBLANK($B$26)))</formula>
    </cfRule>
  </conditionalFormatting>
  <conditionalFormatting sqref="A27:B27">
    <cfRule type="expression" dxfId="54" priority="11">
      <formula>AND(NOT(ISBLANK($C$27)),AND(ISBLANK($A$27),ISBLANK($B$27)))</formula>
    </cfRule>
  </conditionalFormatting>
  <conditionalFormatting sqref="A28:B28">
    <cfRule type="expression" dxfId="53" priority="10">
      <formula>AND(NOT(ISBLANK($C$28)),AND(ISBLANK($A$28),ISBLANK($B$28)))</formula>
    </cfRule>
  </conditionalFormatting>
  <conditionalFormatting sqref="A29:B29">
    <cfRule type="expression" dxfId="52" priority="9">
      <formula>AND(NOT(ISBLANK($C$29)),AND(ISBLANK($A$29),ISBLANK($B$29)))</formula>
    </cfRule>
  </conditionalFormatting>
  <conditionalFormatting sqref="A30:B30">
    <cfRule type="expression" dxfId="51" priority="8">
      <formula>AND(NOT(ISBLANK($C$30)),AND(ISBLANK($A$30),ISBLANK($B$30)))</formula>
    </cfRule>
  </conditionalFormatting>
  <conditionalFormatting sqref="A31:B31">
    <cfRule type="expression" dxfId="50" priority="7">
      <formula>AND(NOT(ISBLANK($C$31)),AND(ISBLANK($A$31),ISBLANK($B$31)))</formula>
    </cfRule>
  </conditionalFormatting>
  <conditionalFormatting sqref="A32:B32">
    <cfRule type="expression" dxfId="49" priority="6">
      <formula>AND(NOT(ISBLANK($C$32)),AND(ISBLANK($A$32),ISBLANK($B$32)))</formula>
    </cfRule>
  </conditionalFormatting>
  <conditionalFormatting sqref="A33:B33">
    <cfRule type="expression" dxfId="48" priority="5">
      <formula>AND(NOT(ISBLANK($C$33)),AND(ISBLANK($A$33),ISBLANK($B$33)))</formula>
    </cfRule>
  </conditionalFormatting>
  <conditionalFormatting sqref="A34:B34">
    <cfRule type="expression" dxfId="47" priority="4">
      <formula>AND(NOT(ISBLANK($C$34)),AND(ISBLANK($A$34),ISBLANK($B$34)))</formula>
    </cfRule>
  </conditionalFormatting>
  <conditionalFormatting sqref="A35:B35">
    <cfRule type="expression" dxfId="46" priority="3">
      <formula>AND(NOT(ISBLANK($C$35)),AND(ISBLANK($A$35),ISBLANK($B$35)))</formula>
    </cfRule>
  </conditionalFormatting>
  <conditionalFormatting sqref="A36:B36">
    <cfRule type="expression" dxfId="45" priority="2">
      <formula>AND(NOT(ISBLANK($C$36)),AND(ISBLANK($A$36),ISBLANK($B$36)))</formula>
    </cfRule>
  </conditionalFormatting>
  <conditionalFormatting sqref="A37:B37">
    <cfRule type="expression" dxfId="44" priority="1">
      <formula>AND(NOT(ISBLANK($C$37)),AND(ISBLANK($A$37),ISBLANK($B$37)))</formula>
    </cfRule>
  </conditionalFormatting>
  <dataValidations disablePrompts="1" count="1">
    <dataValidation type="list" allowBlank="1" showInputMessage="1" showErrorMessage="1" sqref="N6:N37" xr:uid="{8C9D5517-5190-424F-9F4E-F865A51B32D5}">
      <formula1>$AA$8:$AA$14</formula1>
    </dataValidation>
  </dataValidations>
  <hyperlinks>
    <hyperlink ref="A38:C38" location="Code_0201" display="Please click here to return to the 2009 HAR tab" xr:uid="{00000000-0004-0000-0400-000000000000}"/>
  </hyperlinks>
  <pageMargins left="0.75" right="0.75" top="1" bottom="1" header="0.5" footer="0.5"/>
  <pageSetup scale="33" orientation="landscape"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2" manualBreakCount="2">
    <brk id="39" max="16383" man="1"/>
    <brk id="34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4787-175E-488A-BD27-13F84256FC8C}">
  <dimension ref="A1:P91"/>
  <sheetViews>
    <sheetView showGridLines="0" view="pageBreakPreview" zoomScaleNormal="100" zoomScaleSheetLayoutView="100" workbookViewId="0">
      <selection activeCell="I10" sqref="I10"/>
    </sheetView>
  </sheetViews>
  <sheetFormatPr defaultRowHeight="12.75" x14ac:dyDescent="0.2"/>
  <cols>
    <col min="1" max="1" width="27.5703125" customWidth="1"/>
    <col min="2" max="2" width="9.28515625" customWidth="1"/>
    <col min="3" max="3" width="17.7109375" customWidth="1"/>
    <col min="5" max="5" width="17.7109375" customWidth="1"/>
    <col min="8" max="8" width="13.42578125" customWidth="1"/>
    <col min="9" max="10" width="10.5703125" customWidth="1"/>
    <col min="11" max="11" width="10" customWidth="1"/>
    <col min="14" max="14" width="10.28515625" customWidth="1"/>
    <col min="15" max="15" width="11.85546875" bestFit="1" customWidth="1"/>
  </cols>
  <sheetData>
    <row r="1" spans="1:11" x14ac:dyDescent="0.2">
      <c r="A1" s="1325" t="s">
        <v>0</v>
      </c>
      <c r="B1" s="1326"/>
      <c r="C1" s="1326"/>
      <c r="D1" s="1326"/>
      <c r="E1" s="1326"/>
      <c r="F1" s="1326"/>
      <c r="G1" s="1326"/>
      <c r="H1" s="1326"/>
      <c r="I1" s="1326"/>
    </row>
    <row r="2" spans="1:11" x14ac:dyDescent="0.2">
      <c r="A2" s="1325" t="s">
        <v>1</v>
      </c>
      <c r="B2" s="1326"/>
      <c r="C2" s="1326"/>
      <c r="D2" s="1326"/>
      <c r="E2" s="1326"/>
      <c r="F2" s="1326"/>
      <c r="G2" s="1326"/>
      <c r="H2" s="1326"/>
      <c r="I2" s="1326"/>
    </row>
    <row r="3" spans="1:11" x14ac:dyDescent="0.2">
      <c r="A3" s="1331" t="s">
        <v>1954</v>
      </c>
      <c r="B3" s="1331"/>
      <c r="C3" s="1331"/>
      <c r="D3" s="1331"/>
      <c r="E3" s="1331"/>
      <c r="F3" s="1331"/>
      <c r="G3" s="1331"/>
    </row>
    <row r="4" spans="1:11" x14ac:dyDescent="0.2">
      <c r="H4" s="367"/>
      <c r="I4" s="367"/>
      <c r="J4" s="367"/>
      <c r="K4" s="367"/>
    </row>
    <row r="5" spans="1:11" x14ac:dyDescent="0.2">
      <c r="A5" s="1348" t="s">
        <v>1978</v>
      </c>
      <c r="B5" s="1348"/>
      <c r="C5" s="1348"/>
      <c r="D5" s="1348"/>
      <c r="E5" s="1348"/>
      <c r="F5" s="1348"/>
      <c r="H5" s="367"/>
    </row>
    <row r="6" spans="1:11" x14ac:dyDescent="0.2">
      <c r="A6" s="1348"/>
      <c r="B6" s="1348"/>
      <c r="C6" s="1348"/>
      <c r="D6" s="1348"/>
      <c r="E6" s="1348"/>
      <c r="F6" s="1348"/>
      <c r="H6" s="367"/>
    </row>
    <row r="7" spans="1:11" x14ac:dyDescent="0.2">
      <c r="A7" s="1350" t="s">
        <v>1971</v>
      </c>
      <c r="B7" s="1350"/>
      <c r="C7" s="1350"/>
      <c r="D7" s="1350"/>
      <c r="E7" s="1350"/>
      <c r="F7" s="1350"/>
      <c r="H7" s="367"/>
    </row>
    <row r="8" spans="1:11" x14ac:dyDescent="0.2">
      <c r="A8" s="1350"/>
      <c r="B8" s="1350"/>
      <c r="C8" s="1350"/>
      <c r="D8" s="1350"/>
      <c r="E8" s="1350"/>
      <c r="F8" s="1350"/>
      <c r="H8" s="367"/>
    </row>
    <row r="9" spans="1:11" x14ac:dyDescent="0.2">
      <c r="H9" s="367"/>
    </row>
    <row r="10" spans="1:11" x14ac:dyDescent="0.2">
      <c r="A10" s="1348" t="s">
        <v>1969</v>
      </c>
      <c r="B10" s="1348"/>
      <c r="C10" s="1348"/>
      <c r="D10" s="1348"/>
      <c r="E10" s="1348"/>
      <c r="F10" s="1348"/>
      <c r="H10" s="367"/>
    </row>
    <row r="11" spans="1:11" x14ac:dyDescent="0.2">
      <c r="A11" s="1333" t="s">
        <v>1971</v>
      </c>
      <c r="B11" s="1349"/>
      <c r="C11" s="1349"/>
      <c r="D11" s="1349"/>
      <c r="E11" s="1349"/>
      <c r="F11" s="1349"/>
    </row>
    <row r="12" spans="1:11" x14ac:dyDescent="0.2">
      <c r="A12" s="1349"/>
      <c r="B12" s="1349"/>
      <c r="C12" s="1349"/>
      <c r="D12" s="1349"/>
      <c r="E12" s="1349"/>
      <c r="F12" s="1349"/>
    </row>
    <row r="13" spans="1:11" x14ac:dyDescent="0.2">
      <c r="A13" s="367"/>
    </row>
    <row r="14" spans="1:11" x14ac:dyDescent="0.2">
      <c r="A14" s="1348" t="s">
        <v>1968</v>
      </c>
      <c r="B14" s="1348"/>
      <c r="C14" s="1348"/>
      <c r="D14" s="1348"/>
      <c r="E14" s="1348"/>
      <c r="F14" s="1348"/>
    </row>
    <row r="15" spans="1:11" x14ac:dyDescent="0.2">
      <c r="A15" s="1348"/>
      <c r="B15" s="1348"/>
      <c r="C15" s="1348"/>
      <c r="D15" s="1348"/>
      <c r="E15" s="1348"/>
      <c r="F15" s="1348"/>
    </row>
    <row r="16" spans="1:11" x14ac:dyDescent="0.2">
      <c r="A16" s="1333" t="s">
        <v>1971</v>
      </c>
      <c r="B16" s="1333"/>
      <c r="C16" s="1333"/>
      <c r="D16" s="1333"/>
      <c r="E16" s="1333"/>
      <c r="F16" s="1333"/>
    </row>
    <row r="17" spans="1:16" x14ac:dyDescent="0.2">
      <c r="A17" s="1333"/>
      <c r="B17" s="1333"/>
      <c r="C17" s="1333"/>
      <c r="D17" s="1333"/>
      <c r="E17" s="1333"/>
      <c r="F17" s="1333"/>
      <c r="L17" s="367"/>
    </row>
    <row r="18" spans="1:16" x14ac:dyDescent="0.2">
      <c r="A18" s="398"/>
      <c r="B18" s="398"/>
      <c r="C18" s="398"/>
      <c r="D18" s="398"/>
      <c r="E18" s="398"/>
      <c r="F18" s="398"/>
      <c r="L18" s="367"/>
    </row>
    <row r="19" spans="1:16" x14ac:dyDescent="0.2">
      <c r="A19" s="1332" t="s">
        <v>1976</v>
      </c>
      <c r="B19" s="1332"/>
      <c r="C19" s="1332"/>
      <c r="D19" s="1332"/>
      <c r="E19" s="1332"/>
      <c r="F19" s="1332"/>
      <c r="L19" s="367"/>
    </row>
    <row r="20" spans="1:16" x14ac:dyDescent="0.2">
      <c r="A20" s="1332"/>
      <c r="B20" s="1332"/>
      <c r="C20" s="1332"/>
      <c r="D20" s="1332"/>
      <c r="E20" s="1332"/>
      <c r="F20" s="1332"/>
      <c r="L20" s="367"/>
    </row>
    <row r="21" spans="1:16" x14ac:dyDescent="0.2">
      <c r="A21" s="1333" t="s">
        <v>1971</v>
      </c>
      <c r="B21" s="1333"/>
      <c r="C21" s="1333"/>
      <c r="D21" s="1333"/>
      <c r="E21" s="1333"/>
      <c r="F21" s="1333"/>
      <c r="L21" s="367"/>
    </row>
    <row r="22" spans="1:16" x14ac:dyDescent="0.2">
      <c r="A22" s="1333"/>
      <c r="B22" s="1333"/>
      <c r="C22" s="1333"/>
      <c r="D22" s="1333"/>
      <c r="E22" s="1333"/>
      <c r="F22" s="1333"/>
      <c r="L22" s="367"/>
    </row>
    <row r="24" spans="1:16" x14ac:dyDescent="0.2">
      <c r="A24" s="1331" t="s">
        <v>1303</v>
      </c>
      <c r="B24" s="1331"/>
      <c r="C24" s="1331"/>
      <c r="D24" s="1331"/>
      <c r="E24" s="1331"/>
      <c r="F24" s="1331"/>
      <c r="G24" s="1331"/>
    </row>
    <row r="25" spans="1:16" ht="25.5" x14ac:dyDescent="0.2">
      <c r="A25" s="375" t="s">
        <v>1928</v>
      </c>
      <c r="B25" s="1330" t="s">
        <v>269</v>
      </c>
      <c r="C25" s="1330"/>
      <c r="D25" s="1330" t="s">
        <v>1924</v>
      </c>
      <c r="E25" s="1330"/>
      <c r="F25" s="1330" t="s">
        <v>1925</v>
      </c>
      <c r="G25" s="1330"/>
      <c r="H25" s="384" t="s">
        <v>37573</v>
      </c>
      <c r="I25" s="1330" t="s">
        <v>37575</v>
      </c>
      <c r="J25" s="1330"/>
      <c r="K25" s="388" t="s">
        <v>1305</v>
      </c>
      <c r="M25" s="1330" t="s">
        <v>1974</v>
      </c>
      <c r="N25" s="1330"/>
      <c r="O25" s="1330"/>
      <c r="P25" s="1330"/>
    </row>
    <row r="26" spans="1:16" x14ac:dyDescent="0.2">
      <c r="A26" s="373" t="s">
        <v>273</v>
      </c>
      <c r="B26" s="376">
        <v>2021</v>
      </c>
      <c r="C26" s="391" t="str">
        <f>IF(ISBLANK(Code_2021),"",Code_2021)</f>
        <v/>
      </c>
      <c r="D26" s="374">
        <v>2031</v>
      </c>
      <c r="E26" s="395" t="str">
        <f>IF(ISBLANK(Code_2031),"",Code_2031)</f>
        <v/>
      </c>
      <c r="F26" s="374">
        <v>7412</v>
      </c>
      <c r="G26" s="373">
        <f>'2025 HAR'!L400</f>
        <v>0</v>
      </c>
      <c r="H26" s="389" t="str">
        <f>IFERROR(C26/E26,"N/A")</f>
        <v>N/A</v>
      </c>
      <c r="I26" s="1343" t="str">
        <f>IFERROR(VLOOKUP('2025 HAR'!$D$5,Hospital_Data,11,FALSE)/VLOOKUP('2025 HAR'!$D$5,Hospital_Data,12,FALSE),"N/A")</f>
        <v>N/A</v>
      </c>
      <c r="J26" s="1343"/>
      <c r="K26" s="397" t="str">
        <f t="shared" ref="K26:K40" si="0">IFERROR((H26-I26)/I26,"")</f>
        <v/>
      </c>
      <c r="M26" s="1342" t="s">
        <v>1971</v>
      </c>
      <c r="N26" s="1344"/>
      <c r="O26" s="1344"/>
      <c r="P26" s="1344"/>
    </row>
    <row r="27" spans="1:16" x14ac:dyDescent="0.2">
      <c r="A27" s="373" t="s">
        <v>274</v>
      </c>
      <c r="B27" s="376">
        <v>2022</v>
      </c>
      <c r="C27" s="391" t="str">
        <f>IF(ISBLANK(Code_2022),"",Code_2022)</f>
        <v/>
      </c>
      <c r="D27" s="374">
        <v>2032</v>
      </c>
      <c r="E27" s="395" t="str">
        <f>IF(ISBLANK(Code_2032),"",Code_2032)</f>
        <v/>
      </c>
      <c r="F27" s="374">
        <v>7413</v>
      </c>
      <c r="G27" s="373">
        <f>'2025 HAR'!L401</f>
        <v>0</v>
      </c>
      <c r="H27" s="389" t="str">
        <f t="shared" ref="H27:H40" si="1">IFERROR(C27/E27,"N/A")</f>
        <v>N/A</v>
      </c>
      <c r="I27" s="1327" t="str">
        <f>IFERROR(VLOOKUP('2025 HAR'!$D$5,Hospital_Data,13,FALSE)/VLOOKUP('2025 HAR'!$D$5,Hospital_Data,14,FALSE),"N/A")</f>
        <v>N/A</v>
      </c>
      <c r="J27" s="1327"/>
      <c r="K27" s="397" t="str">
        <f t="shared" si="0"/>
        <v/>
      </c>
      <c r="M27" s="1337" t="s">
        <v>1971</v>
      </c>
      <c r="N27" s="1338"/>
      <c r="O27" s="1338"/>
      <c r="P27" s="1339"/>
    </row>
    <row r="28" spans="1:16" x14ac:dyDescent="0.2">
      <c r="A28" s="373" t="s">
        <v>275</v>
      </c>
      <c r="B28" s="376">
        <v>2121</v>
      </c>
      <c r="C28" s="391" t="str">
        <f>IF(ISBLANK(Code_2121),"",Code_2121)</f>
        <v/>
      </c>
      <c r="D28" s="374">
        <v>2131</v>
      </c>
      <c r="E28" s="395" t="str">
        <f>IF(ISBLANK(Code_2131),"",Code_2131)</f>
        <v/>
      </c>
      <c r="F28" s="374">
        <v>7414</v>
      </c>
      <c r="G28" s="373">
        <f>'2025 HAR'!L402</f>
        <v>0</v>
      </c>
      <c r="H28" s="389" t="str">
        <f t="shared" si="1"/>
        <v>N/A</v>
      </c>
      <c r="I28" s="1327" t="str">
        <f>IFERROR(VLOOKUP('2025 HAR'!$D$5,Hospital_Data,15,FALSE)/VLOOKUP('2025 HAR'!$D$5,Hospital_Data,16,FALSE),"N/A")</f>
        <v>N/A</v>
      </c>
      <c r="J28" s="1327"/>
      <c r="K28" s="397" t="str">
        <f t="shared" si="0"/>
        <v/>
      </c>
      <c r="M28" s="1337" t="s">
        <v>1971</v>
      </c>
      <c r="N28" s="1338"/>
      <c r="O28" s="1338"/>
      <c r="P28" s="1339"/>
    </row>
    <row r="29" spans="1:16" x14ac:dyDescent="0.2">
      <c r="A29" s="373" t="s">
        <v>276</v>
      </c>
      <c r="B29" s="376">
        <v>2026</v>
      </c>
      <c r="C29" s="391" t="str">
        <f>IF(ISBLANK(Code_2026),"",Code_2026)</f>
        <v/>
      </c>
      <c r="D29" s="374">
        <v>2036</v>
      </c>
      <c r="E29" s="395" t="str">
        <f>IF(ISBLANK(Code_2036),"",Code_2036)</f>
        <v/>
      </c>
      <c r="F29" s="374">
        <v>7415</v>
      </c>
      <c r="G29" s="373">
        <f>'2025 HAR'!L403</f>
        <v>0</v>
      </c>
      <c r="H29" s="389" t="str">
        <f t="shared" si="1"/>
        <v>N/A</v>
      </c>
      <c r="I29" s="1327" t="str">
        <f>IFERROR(VLOOKUP('2025 HAR'!$D$5,Hospital_Data,17,FALSE)/VLOOKUP('2025 HAR'!$D$5,Hospital_Data,18,FALSE),"N/A")</f>
        <v>N/A</v>
      </c>
      <c r="J29" s="1327"/>
      <c r="K29" s="397" t="str">
        <f t="shared" si="0"/>
        <v/>
      </c>
      <c r="M29" s="1337" t="s">
        <v>1971</v>
      </c>
      <c r="N29" s="1338"/>
      <c r="O29" s="1338"/>
      <c r="P29" s="1339"/>
    </row>
    <row r="30" spans="1:16" x14ac:dyDescent="0.2">
      <c r="A30" s="373" t="s">
        <v>277</v>
      </c>
      <c r="B30" s="376">
        <v>2023</v>
      </c>
      <c r="C30" s="392" t="str">
        <f>IF(ISBLANK(Code_2023),"",Code_2023)</f>
        <v/>
      </c>
      <c r="D30" s="374">
        <v>2033</v>
      </c>
      <c r="E30" s="395" t="str">
        <f>IF(ISBLANK(Code_2033),"",Code_2033)</f>
        <v/>
      </c>
      <c r="F30" s="374">
        <v>7416</v>
      </c>
      <c r="G30" s="373">
        <f>'2025 HAR'!L404</f>
        <v>0</v>
      </c>
      <c r="H30" s="389" t="str">
        <f t="shared" si="1"/>
        <v>N/A</v>
      </c>
      <c r="I30" s="1327" t="str">
        <f>IFERROR(VLOOKUP('2025 HAR'!$D$5,Hospital_Data,19,FALSE)/VLOOKUP('2025 HAR'!$D$5,Hospital_Data,20,FALSE),"N/A")</f>
        <v>N/A</v>
      </c>
      <c r="J30" s="1327"/>
      <c r="K30" s="397" t="str">
        <f t="shared" si="0"/>
        <v/>
      </c>
      <c r="M30" s="1337" t="s">
        <v>1971</v>
      </c>
      <c r="N30" s="1338"/>
      <c r="O30" s="1338"/>
      <c r="P30" s="1339"/>
    </row>
    <row r="31" spans="1:16" x14ac:dyDescent="0.2">
      <c r="A31" s="373" t="s">
        <v>278</v>
      </c>
      <c r="B31" s="376">
        <v>2027</v>
      </c>
      <c r="C31" s="392" t="str">
        <f>IF(ISBLANK(Code_2027),"",Code_2027)</f>
        <v/>
      </c>
      <c r="D31" s="374">
        <v>2037</v>
      </c>
      <c r="E31" s="395" t="str">
        <f>IF(ISBLANK(Code_2037),"",Code_2037)</f>
        <v/>
      </c>
      <c r="F31" s="374">
        <v>7417</v>
      </c>
      <c r="G31" s="373">
        <f>'2025 HAR'!L405</f>
        <v>0</v>
      </c>
      <c r="H31" s="389" t="str">
        <f t="shared" si="1"/>
        <v>N/A</v>
      </c>
      <c r="I31" s="1327" t="str">
        <f>IFERROR(VLOOKUP('2025 HAR'!$D$5,Hospital_Data,21,FALSE)/VLOOKUP('2025 HAR'!$D$5,Hospital_Data,22,FALSE),"N/A")</f>
        <v>N/A</v>
      </c>
      <c r="J31" s="1327"/>
      <c r="K31" s="397" t="str">
        <f t="shared" si="0"/>
        <v/>
      </c>
      <c r="M31" s="1337" t="s">
        <v>1971</v>
      </c>
      <c r="N31" s="1338"/>
      <c r="O31" s="1338"/>
      <c r="P31" s="1339"/>
    </row>
    <row r="32" spans="1:16" x14ac:dyDescent="0.2">
      <c r="A32" s="373" t="s">
        <v>279</v>
      </c>
      <c r="B32" s="376">
        <v>2024</v>
      </c>
      <c r="C32" s="392" t="str">
        <f>IF(ISBLANK(Code_2024),"",Code_2024)</f>
        <v/>
      </c>
      <c r="D32" s="374">
        <v>2034</v>
      </c>
      <c r="E32" s="395" t="str">
        <f>IF(ISBLANK(Code_2034),"",Code_2034)</f>
        <v/>
      </c>
      <c r="F32" s="374">
        <v>7418</v>
      </c>
      <c r="G32" s="373">
        <f>'2025 HAR'!L406</f>
        <v>0</v>
      </c>
      <c r="H32" s="389" t="str">
        <f t="shared" si="1"/>
        <v>N/A</v>
      </c>
      <c r="I32" s="1327" t="str">
        <f>IFERROR(VLOOKUP('2025 HAR'!$D$5,Hospital_Data,23,FALSE)/VLOOKUP('2025 HAR'!$D$5,Hospital_Data,24,FALSE),"N/A")</f>
        <v>N/A</v>
      </c>
      <c r="J32" s="1327"/>
      <c r="K32" s="397" t="str">
        <f t="shared" si="0"/>
        <v/>
      </c>
      <c r="M32" s="1337" t="s">
        <v>1971</v>
      </c>
      <c r="N32" s="1338"/>
      <c r="O32" s="1338"/>
      <c r="P32" s="1339"/>
    </row>
    <row r="33" spans="1:16" x14ac:dyDescent="0.2">
      <c r="A33" s="373" t="s">
        <v>280</v>
      </c>
      <c r="B33" s="376">
        <v>2028</v>
      </c>
      <c r="C33" s="392" t="str">
        <f>IF(ISBLANK(Code_2028),"",Code_2028)</f>
        <v/>
      </c>
      <c r="D33" s="374">
        <v>2038</v>
      </c>
      <c r="E33" s="395" t="str">
        <f>IF(ISBLANK(Code_2038),"",Code_2038)</f>
        <v/>
      </c>
      <c r="F33" s="374">
        <v>7419</v>
      </c>
      <c r="G33" s="373">
        <f>'2025 HAR'!L407</f>
        <v>0</v>
      </c>
      <c r="H33" s="389" t="str">
        <f t="shared" si="1"/>
        <v>N/A</v>
      </c>
      <c r="I33" s="1327" t="str">
        <f>IFERROR(VLOOKUP('2025 HAR'!$D$5,Hospital_Data,25,FALSE)/VLOOKUP('2025 HAR'!$D$5,Hospital_Data,26,FALSE),"N/A")</f>
        <v>N/A</v>
      </c>
      <c r="J33" s="1327"/>
      <c r="K33" s="397" t="str">
        <f t="shared" si="0"/>
        <v/>
      </c>
      <c r="M33" s="1337" t="s">
        <v>1971</v>
      </c>
      <c r="N33" s="1338"/>
      <c r="O33" s="1338"/>
      <c r="P33" s="1339"/>
    </row>
    <row r="34" spans="1:16" x14ac:dyDescent="0.2">
      <c r="A34" s="373" t="s">
        <v>281</v>
      </c>
      <c r="B34" s="376">
        <v>2122</v>
      </c>
      <c r="C34" s="392" t="str">
        <f>IF(ISBLANK(Code_2122),"",Code_2122)</f>
        <v/>
      </c>
      <c r="D34" s="374">
        <v>2132</v>
      </c>
      <c r="E34" s="395" t="str">
        <f>IF(ISBLANK(Code_2132),"",Code_2132)</f>
        <v/>
      </c>
      <c r="F34" s="374">
        <v>7420</v>
      </c>
      <c r="G34" s="373">
        <f>'2025 HAR'!L408</f>
        <v>0</v>
      </c>
      <c r="H34" s="389" t="str">
        <f t="shared" si="1"/>
        <v>N/A</v>
      </c>
      <c r="I34" s="1327" t="str">
        <f>IFERROR(VLOOKUP('2025 HAR'!$D$5,Hospital_Data,27,FALSE)/VLOOKUP('2025 HAR'!$D$5,Hospital_Data,28,FALSE),"N/A")</f>
        <v>N/A</v>
      </c>
      <c r="J34" s="1327"/>
      <c r="K34" s="397" t="str">
        <f t="shared" si="0"/>
        <v/>
      </c>
      <c r="M34" s="1337" t="s">
        <v>1971</v>
      </c>
      <c r="N34" s="1338"/>
      <c r="O34" s="1338"/>
      <c r="P34" s="1339"/>
    </row>
    <row r="35" spans="1:16" x14ac:dyDescent="0.2">
      <c r="A35" s="373" t="s">
        <v>282</v>
      </c>
      <c r="B35" s="376">
        <v>2123</v>
      </c>
      <c r="C35" s="392" t="str">
        <f>IF(ISBLANK(Code_2123),"",Code_2123)</f>
        <v/>
      </c>
      <c r="D35" s="374">
        <v>2133</v>
      </c>
      <c r="E35" s="395" t="str">
        <f>IF(ISBLANK(Code_2133),"",Code_2133)</f>
        <v/>
      </c>
      <c r="F35" s="374">
        <v>7421</v>
      </c>
      <c r="G35" s="373">
        <f>'2025 HAR'!L409</f>
        <v>0</v>
      </c>
      <c r="H35" s="389" t="str">
        <f t="shared" si="1"/>
        <v>N/A</v>
      </c>
      <c r="I35" s="1327" t="str">
        <f>IFERROR(VLOOKUP('2025 HAR'!$D$5,Hospital_Data,29,FALSE)/VLOOKUP('2025 HAR'!$D$5,Hospital_Data,30,FALSE),"N/A")</f>
        <v>N/A</v>
      </c>
      <c r="J35" s="1327"/>
      <c r="K35" s="397" t="str">
        <f t="shared" si="0"/>
        <v/>
      </c>
      <c r="M35" s="1337" t="s">
        <v>1971</v>
      </c>
      <c r="N35" s="1338"/>
      <c r="O35" s="1338"/>
      <c r="P35" s="1339"/>
    </row>
    <row r="36" spans="1:16" x14ac:dyDescent="0.2">
      <c r="A36" s="373" t="s">
        <v>1926</v>
      </c>
      <c r="B36" s="376">
        <v>2178</v>
      </c>
      <c r="C36" s="392" t="str">
        <f>IF(ISBLANK(Code_2178),"",Code_2178)</f>
        <v/>
      </c>
      <c r="D36" s="374">
        <v>2188</v>
      </c>
      <c r="E36" s="395" t="str">
        <f>IF(ISBLANK(Code_2188),"",Code_2188)</f>
        <v/>
      </c>
      <c r="F36" s="374">
        <v>7282</v>
      </c>
      <c r="G36" s="373">
        <f>'2025 HAR'!L410</f>
        <v>0</v>
      </c>
      <c r="H36" s="389" t="str">
        <f t="shared" si="1"/>
        <v>N/A</v>
      </c>
      <c r="I36" s="1327" t="str">
        <f>IFERROR(VLOOKUP('2025 HAR'!$D$5,Hospital_Data,31,FALSE)/VLOOKUP('2025 HAR'!$D$5,Hospital_Data,32,FALSE),"N/A")</f>
        <v>N/A</v>
      </c>
      <c r="J36" s="1327"/>
      <c r="K36" s="397" t="str">
        <f t="shared" si="0"/>
        <v/>
      </c>
      <c r="M36" s="1337" t="s">
        <v>1971</v>
      </c>
      <c r="N36" s="1338"/>
      <c r="O36" s="1338"/>
      <c r="P36" s="1339"/>
    </row>
    <row r="37" spans="1:16" x14ac:dyDescent="0.2">
      <c r="A37" s="373" t="s">
        <v>1927</v>
      </c>
      <c r="B37" s="376">
        <v>2125</v>
      </c>
      <c r="C37" s="392" t="str">
        <f>IF(ISBLANK(Code_2125),"",Code_2125)</f>
        <v/>
      </c>
      <c r="D37" s="374">
        <v>2135</v>
      </c>
      <c r="E37" s="395" t="str">
        <f>IF(ISBLANK(Code_2135),"",Code_2135)</f>
        <v/>
      </c>
      <c r="F37" s="374">
        <v>7423</v>
      </c>
      <c r="G37" s="373">
        <f>'2025 HAR'!L411</f>
        <v>0</v>
      </c>
      <c r="H37" s="389" t="str">
        <f t="shared" si="1"/>
        <v>N/A</v>
      </c>
      <c r="I37" s="1327" t="str">
        <f>IFERROR(VLOOKUP('2025 HAR'!$D$5,Hospital_Data,33,FALSE)/VLOOKUP('2025 HAR'!$D$5,Hospital_Data,34,FALSE),"N/A")</f>
        <v>N/A</v>
      </c>
      <c r="J37" s="1327"/>
      <c r="K37" s="397" t="str">
        <f t="shared" si="0"/>
        <v/>
      </c>
      <c r="M37" s="1337" t="s">
        <v>1971</v>
      </c>
      <c r="N37" s="1338"/>
      <c r="O37" s="1338"/>
      <c r="P37" s="1339"/>
    </row>
    <row r="38" spans="1:16" x14ac:dyDescent="0.2">
      <c r="A38" s="373" t="s">
        <v>1778</v>
      </c>
      <c r="B38" s="376">
        <v>2104</v>
      </c>
      <c r="C38" s="392" t="str">
        <f>IF(ISBLANK(Code_2104),"",Code_2104)</f>
        <v/>
      </c>
      <c r="D38" s="374">
        <v>2114</v>
      </c>
      <c r="E38" s="395" t="str">
        <f>IF(ISBLANK(Code_2114),"",Code_2114)</f>
        <v/>
      </c>
      <c r="F38" s="374">
        <v>7148</v>
      </c>
      <c r="G38" s="373">
        <f>'2025 HAR'!L412</f>
        <v>0</v>
      </c>
      <c r="H38" s="389" t="str">
        <f t="shared" si="1"/>
        <v>N/A</v>
      </c>
      <c r="I38" s="1327" t="str">
        <f>IFERROR(VLOOKUP('2025 HAR'!$D$5,Hospital_Data,40,FALSE)/VLOOKUP('2025 HAR'!$D$5,Hospital_Data,41,FALSE),"N/A")</f>
        <v>N/A</v>
      </c>
      <c r="J38" s="1327"/>
      <c r="K38" s="397" t="str">
        <f t="shared" si="0"/>
        <v/>
      </c>
      <c r="M38" s="1337" t="s">
        <v>1971</v>
      </c>
      <c r="N38" s="1338"/>
      <c r="O38" s="1338"/>
      <c r="P38" s="1339"/>
    </row>
    <row r="39" spans="1:16" x14ac:dyDescent="0.2">
      <c r="A39" s="373" t="s">
        <v>285</v>
      </c>
      <c r="B39" s="376">
        <v>2128</v>
      </c>
      <c r="C39" s="396">
        <f>IF(ISBLANK(Code_2128),"",Code_2128)</f>
        <v>0</v>
      </c>
      <c r="D39" s="374">
        <v>2138</v>
      </c>
      <c r="E39" s="395">
        <f>IF(ISBLANK(Code_2138),"",Code_2138)</f>
        <v>0</v>
      </c>
      <c r="F39" s="374">
        <v>7425</v>
      </c>
      <c r="G39" s="373">
        <f>'2025 HAR'!L414</f>
        <v>0</v>
      </c>
      <c r="H39" s="389" t="str">
        <f t="shared" si="1"/>
        <v>N/A</v>
      </c>
      <c r="I39" s="1327" t="str">
        <f>IFERROR(VLOOKUP('2025 HAR'!$D$5,Hospital_Data,35,FALSE)/VLOOKUP('2025 HAR'!$D$5,Hospital_Data,36,FALSE),"N/A")</f>
        <v>N/A</v>
      </c>
      <c r="J39" s="1327"/>
      <c r="K39" s="397" t="str">
        <f t="shared" si="0"/>
        <v/>
      </c>
      <c r="M39" s="1337" t="s">
        <v>1971</v>
      </c>
      <c r="N39" s="1338"/>
      <c r="O39" s="1338"/>
      <c r="P39" s="1339"/>
    </row>
    <row r="40" spans="1:16" x14ac:dyDescent="0.2">
      <c r="A40" s="373" t="s">
        <v>790</v>
      </c>
      <c r="B40" s="376">
        <v>2030</v>
      </c>
      <c r="C40" s="396">
        <f>IF(ISBLANK(Code_2030),"",Code_2030)</f>
        <v>0</v>
      </c>
      <c r="D40" s="374">
        <v>2040</v>
      </c>
      <c r="E40" s="395" t="str">
        <f>IF(ISBLANK(Code_2040),"",Code_2040)</f>
        <v/>
      </c>
      <c r="F40" s="374">
        <v>7426</v>
      </c>
      <c r="G40" s="373">
        <f>'2025 HAR'!L415</f>
        <v>0</v>
      </c>
      <c r="H40" s="389" t="str">
        <f t="shared" si="1"/>
        <v>N/A</v>
      </c>
      <c r="I40" s="1327" t="str">
        <f>IFERROR(VLOOKUP('2025 HAR'!$D$5,Hospital_Data,37,FALSE)/VLOOKUP('2025 HAR'!$D$5,Hospital_Data,38,FALSE),"N/A")</f>
        <v>N/A</v>
      </c>
      <c r="J40" s="1327"/>
      <c r="K40" s="397" t="str">
        <f t="shared" si="0"/>
        <v/>
      </c>
      <c r="M40" s="1337" t="s">
        <v>1971</v>
      </c>
      <c r="N40" s="1338"/>
      <c r="O40" s="1338"/>
      <c r="P40" s="1339"/>
    </row>
    <row r="44" spans="1:16" x14ac:dyDescent="0.2">
      <c r="A44" s="1351" t="s">
        <v>1929</v>
      </c>
      <c r="B44" s="1351"/>
      <c r="C44" s="1351"/>
      <c r="D44" s="1351"/>
      <c r="E44" s="1351"/>
      <c r="F44" s="1351"/>
      <c r="G44" s="1351"/>
      <c r="O44" s="1330" t="s">
        <v>1973</v>
      </c>
      <c r="P44" s="1330"/>
    </row>
    <row r="45" spans="1:16" x14ac:dyDescent="0.2">
      <c r="A45" s="377" t="s">
        <v>1939</v>
      </c>
      <c r="B45" s="1329" t="s">
        <v>1935</v>
      </c>
      <c r="C45" s="1329"/>
      <c r="D45" s="1329" t="s">
        <v>1936</v>
      </c>
      <c r="E45" s="1329"/>
      <c r="F45" s="1329" t="s">
        <v>2</v>
      </c>
      <c r="G45" s="1329"/>
      <c r="O45" s="1330"/>
      <c r="P45" s="1330"/>
    </row>
    <row r="46" spans="1:16" x14ac:dyDescent="0.2">
      <c r="A46" s="378" t="s">
        <v>1940</v>
      </c>
      <c r="B46" s="379">
        <v>7250</v>
      </c>
      <c r="C46" s="390" t="str">
        <f>IF(ISBLANK(Code_7250),"",Code_7250)</f>
        <v/>
      </c>
      <c r="D46" s="379">
        <v>7260</v>
      </c>
      <c r="E46" s="390" t="str">
        <f>IF(ISBLANK(Code_7260),"",Code_7260)</f>
        <v/>
      </c>
      <c r="F46" s="1328" t="str">
        <f>IFERROR(ABS(E46/C46),"N/A")</f>
        <v>N/A</v>
      </c>
      <c r="G46" s="1328"/>
      <c r="H46" s="1335" t="str">
        <f>IF(F46="N/A","",IF(F46&gt;0.7,"Adjustments are greater than 70% of Charges. Please verify this is correct.",IF(F46&lt;0.05,"Adjustments are less than 5% of Charges. Please verify this is correct.","")))</f>
        <v/>
      </c>
      <c r="I46" s="1336"/>
      <c r="J46" s="1336"/>
      <c r="K46" s="1336"/>
      <c r="L46" s="1336"/>
      <c r="M46" s="1336"/>
      <c r="O46" s="1342" t="s">
        <v>1971</v>
      </c>
      <c r="P46" s="1342"/>
    </row>
    <row r="47" spans="1:16" x14ac:dyDescent="0.2">
      <c r="A47" s="378" t="s">
        <v>1934</v>
      </c>
      <c r="B47" s="376">
        <v>841</v>
      </c>
      <c r="C47" s="390" t="str">
        <f>IF(ISBLANK(Code_0841),"",Code_0841)</f>
        <v/>
      </c>
      <c r="D47" s="376">
        <v>741</v>
      </c>
      <c r="E47" s="390" t="str">
        <f>IF(ISBLANK(Code_0741),"",Code_0741)</f>
        <v/>
      </c>
      <c r="F47" s="1328" t="str">
        <f t="shared" ref="F47:F55" si="2">IFERROR(ABS(E47/C47),"N/A")</f>
        <v>N/A</v>
      </c>
      <c r="G47" s="1328"/>
      <c r="H47" s="1335" t="str">
        <f t="shared" ref="H47:H55" si="3">IF(F47="N/A","",IF(F47&gt;0.7,"Adjustments are greater than 70% of Charges. Please verify this is correct.",IF(F47&lt;0.05,"Adjustments are less than 5% of Charges. Please verify this is correct.","")))</f>
        <v/>
      </c>
      <c r="I47" s="1336"/>
      <c r="J47" s="1336"/>
      <c r="K47" s="1336"/>
      <c r="L47" s="1336"/>
      <c r="M47" s="1336"/>
      <c r="O47" s="1342" t="s">
        <v>1971</v>
      </c>
      <c r="P47" s="1342"/>
    </row>
    <row r="48" spans="1:16" x14ac:dyDescent="0.2">
      <c r="A48" s="373" t="s">
        <v>1930</v>
      </c>
      <c r="B48" s="376">
        <v>842</v>
      </c>
      <c r="C48" s="390" t="str">
        <f>IF(ISBLANK(Code_0842),"",Code_0842)</f>
        <v/>
      </c>
      <c r="D48" s="376">
        <v>742</v>
      </c>
      <c r="E48" s="390" t="str">
        <f>IF(ISBLANK(Code_0742),"",Code_0742)</f>
        <v/>
      </c>
      <c r="F48" s="1328" t="str">
        <f t="shared" si="2"/>
        <v>N/A</v>
      </c>
      <c r="G48" s="1328"/>
      <c r="H48" s="1335" t="str">
        <f t="shared" si="3"/>
        <v/>
      </c>
      <c r="I48" s="1336"/>
      <c r="J48" s="1336"/>
      <c r="K48" s="1336"/>
      <c r="L48" s="1336"/>
      <c r="M48" s="1336"/>
      <c r="O48" s="1342" t="s">
        <v>1971</v>
      </c>
      <c r="P48" s="1342"/>
    </row>
    <row r="49" spans="1:16" x14ac:dyDescent="0.2">
      <c r="A49" s="378" t="s">
        <v>1941</v>
      </c>
      <c r="B49" s="376">
        <v>7253</v>
      </c>
      <c r="C49" s="390" t="str">
        <f>IF(ISBLANK(Code_7253),"",Code_7253)</f>
        <v/>
      </c>
      <c r="D49" s="376">
        <v>7263</v>
      </c>
      <c r="E49" s="390" t="str">
        <f>IF(ISBLANK(Code_7263),"",Code_7263)</f>
        <v/>
      </c>
      <c r="F49" s="1328" t="str">
        <f t="shared" si="2"/>
        <v>N/A</v>
      </c>
      <c r="G49" s="1328"/>
      <c r="H49" s="1335" t="str">
        <f t="shared" si="3"/>
        <v/>
      </c>
      <c r="I49" s="1336"/>
      <c r="J49" s="1336"/>
      <c r="K49" s="1336"/>
      <c r="L49" s="1336"/>
      <c r="M49" s="1336"/>
      <c r="O49" s="1342" t="s">
        <v>1971</v>
      </c>
      <c r="P49" s="1342"/>
    </row>
    <row r="50" spans="1:16" x14ac:dyDescent="0.2">
      <c r="A50" s="378" t="s">
        <v>1937</v>
      </c>
      <c r="B50" s="376">
        <v>7142</v>
      </c>
      <c r="C50" s="390" t="str">
        <f>IF(ISBLANK(Code_7142),"",Code_7142)</f>
        <v/>
      </c>
      <c r="D50" s="376">
        <v>7136</v>
      </c>
      <c r="E50" s="390" t="str">
        <f>IF(ISBLANK(Code_7136),"",Code_7136)</f>
        <v/>
      </c>
      <c r="F50" s="1328" t="str">
        <f t="shared" si="2"/>
        <v>N/A</v>
      </c>
      <c r="G50" s="1328"/>
      <c r="H50" s="1335" t="str">
        <f t="shared" si="3"/>
        <v/>
      </c>
      <c r="I50" s="1336"/>
      <c r="J50" s="1336"/>
      <c r="K50" s="1336"/>
      <c r="L50" s="1336"/>
      <c r="M50" s="1336"/>
      <c r="O50" s="1342" t="s">
        <v>1971</v>
      </c>
      <c r="P50" s="1342"/>
    </row>
    <row r="51" spans="1:16" x14ac:dyDescent="0.2">
      <c r="A51" s="378" t="s">
        <v>1938</v>
      </c>
      <c r="B51" s="376">
        <v>7145</v>
      </c>
      <c r="C51" s="390" t="str">
        <f>IF(ISBLANK(Code_7145),"",Code_7145)</f>
        <v/>
      </c>
      <c r="D51" s="376">
        <v>7139</v>
      </c>
      <c r="E51" s="390" t="str">
        <f>IF(ISBLANK(Code_7139),"",Code_7139)</f>
        <v/>
      </c>
      <c r="F51" s="1328" t="str">
        <f t="shared" si="2"/>
        <v>N/A</v>
      </c>
      <c r="G51" s="1328"/>
      <c r="H51" s="1335" t="str">
        <f t="shared" si="3"/>
        <v/>
      </c>
      <c r="I51" s="1336"/>
      <c r="J51" s="1336"/>
      <c r="K51" s="1336"/>
      <c r="L51" s="1336"/>
      <c r="M51" s="1336"/>
      <c r="O51" s="1342" t="s">
        <v>1971</v>
      </c>
      <c r="P51" s="1342"/>
    </row>
    <row r="52" spans="1:16" x14ac:dyDescent="0.2">
      <c r="A52" s="378" t="s">
        <v>1942</v>
      </c>
      <c r="B52" s="376">
        <v>7256</v>
      </c>
      <c r="C52" s="390" t="str">
        <f>IF(ISBLANK(Code_7256),"",Code_7256)</f>
        <v/>
      </c>
      <c r="D52" s="376">
        <v>7266</v>
      </c>
      <c r="E52" s="390" t="str">
        <f>IF(ISBLANK(Code_7266),"",Code_7266)</f>
        <v/>
      </c>
      <c r="F52" s="1328" t="str">
        <f t="shared" si="2"/>
        <v>N/A</v>
      </c>
      <c r="G52" s="1328"/>
      <c r="H52" s="1335" t="str">
        <f t="shared" si="3"/>
        <v/>
      </c>
      <c r="I52" s="1336"/>
      <c r="J52" s="1336"/>
      <c r="K52" s="1336"/>
      <c r="L52" s="1336"/>
      <c r="M52" s="1336"/>
      <c r="O52" s="1342" t="s">
        <v>1971</v>
      </c>
      <c r="P52" s="1342"/>
    </row>
    <row r="53" spans="1:16" x14ac:dyDescent="0.2">
      <c r="A53" s="378" t="s">
        <v>1933</v>
      </c>
      <c r="B53" s="376">
        <v>7144</v>
      </c>
      <c r="C53" s="390" t="str">
        <f>IF(ISBLANK(Code_7144),"",Code_7144)</f>
        <v/>
      </c>
      <c r="D53" s="376">
        <v>7138</v>
      </c>
      <c r="E53" s="390" t="str">
        <f>IF(ISBLANK(Code_7138),"",Code_7138)</f>
        <v/>
      </c>
      <c r="F53" s="1328" t="str">
        <f t="shared" si="2"/>
        <v>N/A</v>
      </c>
      <c r="G53" s="1328"/>
      <c r="H53" s="1335" t="str">
        <f t="shared" si="3"/>
        <v/>
      </c>
      <c r="I53" s="1336"/>
      <c r="J53" s="1336"/>
      <c r="K53" s="1336"/>
      <c r="L53" s="1336"/>
      <c r="M53" s="1336"/>
      <c r="O53" s="1342" t="s">
        <v>1971</v>
      </c>
      <c r="P53" s="1342"/>
    </row>
    <row r="54" spans="1:16" x14ac:dyDescent="0.2">
      <c r="A54" s="373" t="s">
        <v>1931</v>
      </c>
      <c r="B54" s="376">
        <v>7147</v>
      </c>
      <c r="C54" s="390" t="str">
        <f>IF(ISBLANK(Code_7147),"",Code_7147)</f>
        <v/>
      </c>
      <c r="D54" s="376">
        <v>7141</v>
      </c>
      <c r="E54" s="390" t="str">
        <f>IF(ISBLANK(Code_7141),"",Code_7141)</f>
        <v/>
      </c>
      <c r="F54" s="1328" t="str">
        <f t="shared" si="2"/>
        <v>N/A</v>
      </c>
      <c r="G54" s="1328"/>
      <c r="H54" s="1335" t="str">
        <f t="shared" si="3"/>
        <v/>
      </c>
      <c r="I54" s="1336"/>
      <c r="J54" s="1336"/>
      <c r="K54" s="1336"/>
      <c r="L54" s="1336"/>
      <c r="M54" s="1336"/>
      <c r="O54" s="1342" t="s">
        <v>1971</v>
      </c>
      <c r="P54" s="1342"/>
    </row>
    <row r="55" spans="1:16" x14ac:dyDescent="0.2">
      <c r="A55" s="373" t="s">
        <v>1932</v>
      </c>
      <c r="B55" s="376">
        <v>7259</v>
      </c>
      <c r="C55" s="390" t="str">
        <f>IF(ISBLANK(Code_7259),"",Code_7259)</f>
        <v/>
      </c>
      <c r="D55" s="376">
        <v>7269</v>
      </c>
      <c r="E55" s="390" t="str">
        <f>IF(ISBLANK(Code_7269),"",Code_7269)</f>
        <v/>
      </c>
      <c r="F55" s="1328" t="str">
        <f t="shared" si="2"/>
        <v>N/A</v>
      </c>
      <c r="G55" s="1328"/>
      <c r="H55" s="1335" t="str">
        <f t="shared" si="3"/>
        <v/>
      </c>
      <c r="I55" s="1336"/>
      <c r="J55" s="1336"/>
      <c r="K55" s="1336"/>
      <c r="L55" s="1336"/>
      <c r="M55" s="1336"/>
      <c r="O55" s="1342" t="s">
        <v>1971</v>
      </c>
      <c r="P55" s="1342"/>
    </row>
    <row r="58" spans="1:16" x14ac:dyDescent="0.2">
      <c r="A58" s="377" t="s">
        <v>1943</v>
      </c>
      <c r="B58" s="380" t="s">
        <v>1944</v>
      </c>
      <c r="C58" s="380" t="s">
        <v>1945</v>
      </c>
      <c r="D58" s="1329" t="s">
        <v>1946</v>
      </c>
      <c r="E58" s="1329"/>
    </row>
    <row r="59" spans="1:16" x14ac:dyDescent="0.2">
      <c r="A59" s="378" t="s">
        <v>355</v>
      </c>
      <c r="B59" s="374">
        <v>641</v>
      </c>
      <c r="C59" s="383" t="str">
        <f>IF(Code_0641=0,"",Code_0641)</f>
        <v/>
      </c>
      <c r="D59" s="1334" t="str">
        <f>IFERROR(C59/C61,"N/A")</f>
        <v>N/A</v>
      </c>
      <c r="E59" s="1334"/>
      <c r="F59" s="1335" t="str">
        <f>IFERROR(IF(AND(C59&lt;&gt;"",C59&gt;=(C60/2)),"Other Administrative Expenses are greater than 50% of Total Administrative Expenses. Is this correct?",""),"")</f>
        <v/>
      </c>
      <c r="G59" s="1336"/>
      <c r="H59" s="1336"/>
      <c r="I59" s="1336"/>
      <c r="J59" s="1336"/>
      <c r="K59" s="1336"/>
      <c r="L59" s="1336"/>
      <c r="M59" s="1336"/>
      <c r="N59" s="1336"/>
      <c r="O59" s="1342" t="s">
        <v>1971</v>
      </c>
      <c r="P59" s="1342"/>
    </row>
    <row r="60" spans="1:16" x14ac:dyDescent="0.2">
      <c r="A60" s="378" t="s">
        <v>356</v>
      </c>
      <c r="B60" s="374">
        <v>630</v>
      </c>
      <c r="C60" s="383" t="str">
        <f>IF(ISBLANK(Code_0630),"",Code_0630)</f>
        <v/>
      </c>
      <c r="D60" s="1334" t="str">
        <f>IFERROR(C60/C61,"N/A")</f>
        <v>N/A</v>
      </c>
      <c r="E60" s="1334"/>
      <c r="F60" s="1335" t="str">
        <f>IF(C60&lt;&gt;"",IF((C60/C61)&lt;0.05,"Total Administrative Expense is less than 5% of Total Operating Expenses. Is this correct?",IF((C60/C61)&gt;0.2,"Total Administrative Expense is greater than 20% of Total Operating Expenses. Is this correct?","")),"")</f>
        <v/>
      </c>
      <c r="G60" s="1336"/>
      <c r="H60" s="1336"/>
      <c r="I60" s="1336"/>
      <c r="J60" s="1336"/>
      <c r="K60" s="1336"/>
      <c r="L60" s="1336"/>
      <c r="M60" s="1336"/>
      <c r="N60" s="1336"/>
      <c r="O60" s="1342" t="s">
        <v>1971</v>
      </c>
      <c r="P60" s="1342"/>
    </row>
    <row r="61" spans="1:16" x14ac:dyDescent="0.2">
      <c r="A61" s="378" t="s">
        <v>1024</v>
      </c>
      <c r="B61" s="374">
        <v>600</v>
      </c>
      <c r="C61" s="383">
        <f>IF(ISBLANK(Code_0600),"",Code_0600)</f>
        <v>0</v>
      </c>
    </row>
    <row r="65" spans="1:16" x14ac:dyDescent="0.2">
      <c r="A65" s="1331" t="s">
        <v>1307</v>
      </c>
      <c r="B65" s="1331"/>
      <c r="C65" s="1331"/>
      <c r="D65" s="1331"/>
      <c r="E65" s="1331"/>
      <c r="F65" s="1331"/>
      <c r="G65" s="1331"/>
    </row>
    <row r="66" spans="1:16" ht="25.5" customHeight="1" x14ac:dyDescent="0.2">
      <c r="A66" s="377" t="s">
        <v>1947</v>
      </c>
      <c r="B66" s="1329" t="s">
        <v>1935</v>
      </c>
      <c r="C66" s="1329"/>
      <c r="D66" s="1329" t="s">
        <v>1948</v>
      </c>
      <c r="E66" s="1329"/>
      <c r="F66" s="1330" t="s">
        <v>37574</v>
      </c>
      <c r="G66" s="1330"/>
      <c r="H66" s="1330" t="s">
        <v>37576</v>
      </c>
      <c r="I66" s="1330"/>
      <c r="J66" s="374" t="s">
        <v>1305</v>
      </c>
      <c r="L66" s="1330" t="s">
        <v>1975</v>
      </c>
      <c r="M66" s="1330"/>
      <c r="N66" s="1330"/>
      <c r="O66" s="1330"/>
    </row>
    <row r="67" spans="1:16" ht="25.5" x14ac:dyDescent="0.2">
      <c r="A67" s="381" t="s">
        <v>1952</v>
      </c>
      <c r="B67" s="382" t="s">
        <v>1953</v>
      </c>
      <c r="C67" s="392">
        <f>IF(ISBLANK(Code_0871+Code_0876),"",Code_0871+Code_0876)</f>
        <v>0</v>
      </c>
      <c r="D67" s="374">
        <v>4502</v>
      </c>
      <c r="E67" s="394">
        <f>IF(ISBLANK(Code_4502),"",Code_4502)</f>
        <v>0</v>
      </c>
      <c r="F67" s="1347" t="str">
        <f>IFERROR(C67/E67,"N/A")</f>
        <v>N/A</v>
      </c>
      <c r="G67" s="1347"/>
      <c r="H67" s="1347" t="str">
        <f>IFERROR(((VLOOKUP('2025 HAR'!$D$5,Hospital_Data,2,FALSE))+(VLOOKUP('2025 HAR'!$D$5,Hospital_Data,5,FALSE)))/VLOOKUP('2025 HAR'!$D$5,Hospital_Data,7,FALSE),"N/A")</f>
        <v>N/A</v>
      </c>
      <c r="I67" s="1347"/>
      <c r="J67" s="393" t="str">
        <f>IFERROR((F67-H67)/H67,"")</f>
        <v/>
      </c>
      <c r="L67" s="1342" t="s">
        <v>1971</v>
      </c>
      <c r="M67" s="1342"/>
      <c r="N67" s="1342"/>
      <c r="O67" s="1342"/>
    </row>
    <row r="68" spans="1:16" x14ac:dyDescent="0.2">
      <c r="A68" s="378" t="s">
        <v>1949</v>
      </c>
      <c r="B68" s="374">
        <v>872</v>
      </c>
      <c r="C68" s="392" t="str">
        <f>IF(ISBLANK(Code_0872),"",Code_0872)</f>
        <v/>
      </c>
      <c r="D68" s="374">
        <v>4503</v>
      </c>
      <c r="E68" s="394" t="str">
        <f>IF(ISBLANK(Code_4503),"",Code_4503)</f>
        <v/>
      </c>
      <c r="F68" s="1347" t="str">
        <f t="shared" ref="F68:F70" si="4">IFERROR(C68/E68,"N/A")</f>
        <v>N/A</v>
      </c>
      <c r="G68" s="1347"/>
      <c r="H68" s="1347" t="str">
        <f>IFERROR(VLOOKUP('2025 HAR'!$D$5,Hospital_Data,3,FALSE)/VLOOKUP('2025 HAR'!$D$5,Hospital_Data,8,FALSE),"N/A")</f>
        <v>N/A</v>
      </c>
      <c r="I68" s="1347"/>
      <c r="J68" s="393" t="str">
        <f t="shared" ref="J68:J70" si="5">IFERROR((F68-H68)/H68,"")</f>
        <v/>
      </c>
      <c r="L68" s="1342" t="s">
        <v>1971</v>
      </c>
      <c r="M68" s="1342"/>
      <c r="N68" s="1342"/>
      <c r="O68" s="1342"/>
    </row>
    <row r="69" spans="1:16" x14ac:dyDescent="0.2">
      <c r="A69" s="378" t="s">
        <v>1950</v>
      </c>
      <c r="B69" s="374">
        <v>873</v>
      </c>
      <c r="C69" s="392" t="str">
        <f>IF(ISBLANK(Code_0873),"",Code_0873)</f>
        <v/>
      </c>
      <c r="D69" s="374">
        <v>4505</v>
      </c>
      <c r="E69" s="394" t="str">
        <f>IF(ISBLANK(Code_4505),"",Code_4505)</f>
        <v/>
      </c>
      <c r="F69" s="1347" t="str">
        <f t="shared" si="4"/>
        <v>N/A</v>
      </c>
      <c r="G69" s="1347"/>
      <c r="H69" s="1347" t="str">
        <f>IFERROR(VLOOKUP('2025 HAR'!$D$5,Hospital_Data,4,FALSE)/VLOOKUP('2025 HAR'!$D$5,Hospital_Data,9,FALSE),"N/A")</f>
        <v>N/A</v>
      </c>
      <c r="I69" s="1347"/>
      <c r="J69" s="393" t="str">
        <f t="shared" si="5"/>
        <v/>
      </c>
      <c r="L69" s="1342" t="s">
        <v>1971</v>
      </c>
      <c r="M69" s="1342"/>
      <c r="N69" s="1342"/>
      <c r="O69" s="1342"/>
    </row>
    <row r="70" spans="1:16" x14ac:dyDescent="0.2">
      <c r="A70" s="378" t="s">
        <v>1951</v>
      </c>
      <c r="B70" s="374">
        <v>880</v>
      </c>
      <c r="C70" s="392">
        <f>IF(ISBLANK(Code_0880),"",Code_0880)</f>
        <v>0</v>
      </c>
      <c r="D70" s="374">
        <v>4501</v>
      </c>
      <c r="E70" s="394" t="str">
        <f>IF(ISBLANK(Code_4501),"",Code_4501)</f>
        <v/>
      </c>
      <c r="F70" s="1347" t="str">
        <f t="shared" si="4"/>
        <v>N/A</v>
      </c>
      <c r="G70" s="1347"/>
      <c r="H70" s="1347" t="str">
        <f>IFERROR(VLOOKUP('2025 HAR'!$D$5,Hospital_Data,6,FALSE)/VLOOKUP('2025 HAR'!$D$5,Hospital_Data,10,FALSE),"N/A")</f>
        <v>N/A</v>
      </c>
      <c r="I70" s="1347"/>
      <c r="J70" s="393" t="str">
        <f t="shared" si="5"/>
        <v/>
      </c>
      <c r="L70" s="1342" t="s">
        <v>1971</v>
      </c>
      <c r="M70" s="1342"/>
      <c r="N70" s="1342"/>
      <c r="O70" s="1342"/>
    </row>
    <row r="74" spans="1:16" x14ac:dyDescent="0.2">
      <c r="A74" s="1331" t="s">
        <v>1977</v>
      </c>
      <c r="B74" s="1331"/>
      <c r="C74" s="1331"/>
      <c r="D74" s="1331"/>
      <c r="E74" s="1331"/>
      <c r="F74" s="1331"/>
      <c r="G74" s="1331"/>
    </row>
    <row r="75" spans="1:16" x14ac:dyDescent="0.2">
      <c r="A75" s="1345" t="s">
        <v>1957</v>
      </c>
      <c r="B75" s="1346"/>
      <c r="C75" s="1346"/>
      <c r="D75" s="1346"/>
      <c r="E75" s="373">
        <v>7596</v>
      </c>
      <c r="F75" s="1341">
        <f>Code_7596</f>
        <v>0</v>
      </c>
      <c r="G75" s="1341"/>
    </row>
    <row r="76" spans="1:16" x14ac:dyDescent="0.2">
      <c r="A76" s="1345" t="s">
        <v>1956</v>
      </c>
      <c r="B76" s="1346"/>
      <c r="C76" s="1346"/>
      <c r="D76" s="1346"/>
      <c r="E76" s="373">
        <v>7688</v>
      </c>
      <c r="F76" s="1341">
        <f>'2025 HAR'!P782</f>
        <v>0</v>
      </c>
      <c r="G76" s="1341"/>
      <c r="H76" s="1335" t="str">
        <f>IF(OR(F75&gt;0,F76&gt;0,F77&gt;0),IF(AND(EXACT(F75,F76),EXACT(F76,F77)),"","Fatal Error: Capital expenditure commitment amounts do not match. Please revise before submitting the HAR."),"")</f>
        <v/>
      </c>
      <c r="I76" s="1336"/>
      <c r="J76" s="1336"/>
      <c r="K76" s="1336"/>
      <c r="L76" s="1336"/>
      <c r="M76" s="1336"/>
      <c r="N76" s="1336"/>
      <c r="O76" s="1336"/>
      <c r="P76" s="1336"/>
    </row>
    <row r="77" spans="1:16" x14ac:dyDescent="0.2">
      <c r="A77" s="1345" t="s">
        <v>1955</v>
      </c>
      <c r="B77" s="1345"/>
      <c r="C77" s="1345"/>
      <c r="D77" s="1345"/>
      <c r="E77" s="1345"/>
      <c r="F77" s="1341">
        <f>'Capital Expend Project Specific'!P1</f>
        <v>0</v>
      </c>
      <c r="G77" s="1341"/>
    </row>
    <row r="79" spans="1:16" x14ac:dyDescent="0.2">
      <c r="A79" s="1345" t="s">
        <v>1958</v>
      </c>
      <c r="B79" s="1346"/>
      <c r="C79" s="1346"/>
      <c r="D79" s="1346"/>
      <c r="E79" s="373">
        <v>7595</v>
      </c>
      <c r="F79" s="1340">
        <f>Code_7595</f>
        <v>0</v>
      </c>
      <c r="G79" s="1340"/>
      <c r="H79" s="1335" t="str">
        <f>IF(OR(F79&gt;0,F80&gt;0),IF(EXACT(F79,F80),"","Fatal Error: Capital expenditure project numbers do not match. Please revise before submitting the HAR."),"")</f>
        <v/>
      </c>
      <c r="I79" s="1336"/>
      <c r="J79" s="1336"/>
      <c r="K79" s="1336"/>
      <c r="L79" s="1336"/>
      <c r="M79" s="1336"/>
      <c r="N79" s="1336"/>
      <c r="O79" s="1336"/>
      <c r="P79" s="1336"/>
    </row>
    <row r="80" spans="1:16" x14ac:dyDescent="0.2">
      <c r="A80" s="1346" t="s">
        <v>1213</v>
      </c>
      <c r="B80" s="1346"/>
      <c r="C80" s="1346"/>
      <c r="D80" s="1346"/>
      <c r="E80" s="1346"/>
      <c r="F80" s="1340">
        <f>'Capital Expend Project Specific'!K1</f>
        <v>0</v>
      </c>
      <c r="G80" s="1340"/>
    </row>
    <row r="84" spans="1:7" x14ac:dyDescent="0.2">
      <c r="A84" s="1331" t="s">
        <v>1972</v>
      </c>
      <c r="B84" s="1331"/>
      <c r="C84" s="1331"/>
      <c r="D84" s="1331"/>
      <c r="E84" s="1331"/>
      <c r="F84" s="1331"/>
      <c r="G84" s="1331"/>
    </row>
    <row r="85" spans="1:7" ht="25.5" customHeight="1" x14ac:dyDescent="0.2">
      <c r="A85" s="1352" t="str">
        <f>IF(AND(D87=0,D88=0,D89=0,D90=0,D91=0),"",IF(AND(EXACT(D87,D88),EXACT(D89,D90),EXACT(D87,D91),EXACT(D88,D91)),"No Error: Accounts below have the same value.",IF(AND(EXACT(D88,D89),EXACT(D89,D90),EXACT(D90,D91),D87&lt;=0),"No Error: Accounts below have the same value.","Fatal Error: The accounts below MUST be the same, and should be rounded to the nearest dollar. Please revise.")))</f>
        <v/>
      </c>
      <c r="B85" s="1352"/>
      <c r="C85" s="1352"/>
      <c r="D85" s="1352"/>
      <c r="E85" s="1352"/>
    </row>
    <row r="86" spans="1:7" x14ac:dyDescent="0.2">
      <c r="B86" s="386" t="s">
        <v>1966</v>
      </c>
      <c r="C86" s="386" t="s">
        <v>1967</v>
      </c>
      <c r="D86" s="1353" t="s">
        <v>1945</v>
      </c>
      <c r="E86" s="1353"/>
    </row>
    <row r="87" spans="1:7" x14ac:dyDescent="0.2">
      <c r="B87" s="373">
        <v>201</v>
      </c>
      <c r="C87" s="373">
        <v>1</v>
      </c>
      <c r="D87" s="1341">
        <f>Code_0201</f>
        <v>0</v>
      </c>
      <c r="E87" s="1341"/>
    </row>
    <row r="88" spans="1:7" x14ac:dyDescent="0.2">
      <c r="B88" s="373">
        <v>8062</v>
      </c>
      <c r="C88" s="373">
        <v>3</v>
      </c>
      <c r="D88" s="1341">
        <f>Code_8062</f>
        <v>0</v>
      </c>
      <c r="E88" s="1341"/>
    </row>
    <row r="89" spans="1:7" x14ac:dyDescent="0.2">
      <c r="B89" s="373">
        <v>740</v>
      </c>
      <c r="C89" s="373">
        <v>9</v>
      </c>
      <c r="D89" s="1341">
        <f>Code_0740</f>
        <v>0</v>
      </c>
      <c r="E89" s="1341"/>
    </row>
    <row r="90" spans="1:7" x14ac:dyDescent="0.2">
      <c r="B90" s="373">
        <v>860</v>
      </c>
      <c r="C90" s="373">
        <v>10</v>
      </c>
      <c r="D90" s="1341">
        <f>Code_0860</f>
        <v>0</v>
      </c>
      <c r="E90" s="1341"/>
    </row>
    <row r="91" spans="1:7" x14ac:dyDescent="0.2">
      <c r="B91" s="373">
        <v>850</v>
      </c>
      <c r="C91" s="373">
        <v>13</v>
      </c>
      <c r="D91" s="1341">
        <f>Code_0850</f>
        <v>0</v>
      </c>
      <c r="E91" s="1341"/>
    </row>
  </sheetData>
  <sheetProtection algorithmName="SHA-512" hashValue="s71xF9D+K5BbQ/+1Hai6TfuzaVqQqDCHwyNVSuXojlzzng3KAComXYesy/b8MwkNSR9aSWZg2xWncK3H+YVarg==" saltValue="UJ8L8GJsupHVKo9QdDXG4g==" spinCount="100000" sheet="1" objects="1" scenarios="1"/>
  <mergeCells count="128">
    <mergeCell ref="A84:G84"/>
    <mergeCell ref="O46:P46"/>
    <mergeCell ref="O47:P47"/>
    <mergeCell ref="O48:P48"/>
    <mergeCell ref="O49:P49"/>
    <mergeCell ref="O50:P50"/>
    <mergeCell ref="O51:P51"/>
    <mergeCell ref="O52:P52"/>
    <mergeCell ref="O53:P53"/>
    <mergeCell ref="O54:P54"/>
    <mergeCell ref="O55:P55"/>
    <mergeCell ref="O59:P59"/>
    <mergeCell ref="O60:P60"/>
    <mergeCell ref="H51:M51"/>
    <mergeCell ref="H52:M52"/>
    <mergeCell ref="H53:M53"/>
    <mergeCell ref="H54:M54"/>
    <mergeCell ref="H55:M55"/>
    <mergeCell ref="H46:M46"/>
    <mergeCell ref="H47:M47"/>
    <mergeCell ref="H79:P79"/>
    <mergeCell ref="B66:C66"/>
    <mergeCell ref="A77:E77"/>
    <mergeCell ref="A75:D75"/>
    <mergeCell ref="D89:E89"/>
    <mergeCell ref="D90:E90"/>
    <mergeCell ref="D91:E91"/>
    <mergeCell ref="A5:F6"/>
    <mergeCell ref="A10:F10"/>
    <mergeCell ref="A14:F15"/>
    <mergeCell ref="A11:F12"/>
    <mergeCell ref="A7:F8"/>
    <mergeCell ref="A16:F17"/>
    <mergeCell ref="F59:N59"/>
    <mergeCell ref="F60:N60"/>
    <mergeCell ref="A44:G44"/>
    <mergeCell ref="A24:G24"/>
    <mergeCell ref="L70:O70"/>
    <mergeCell ref="A85:E85"/>
    <mergeCell ref="D86:E86"/>
    <mergeCell ref="D87:E87"/>
    <mergeCell ref="D88:E88"/>
    <mergeCell ref="F75:G75"/>
    <mergeCell ref="F76:G76"/>
    <mergeCell ref="L69:O69"/>
    <mergeCell ref="A80:E80"/>
    <mergeCell ref="A65:G65"/>
    <mergeCell ref="A74:G74"/>
    <mergeCell ref="A76:D76"/>
    <mergeCell ref="A79:D79"/>
    <mergeCell ref="F70:G70"/>
    <mergeCell ref="H67:I67"/>
    <mergeCell ref="H68:I68"/>
    <mergeCell ref="H69:I69"/>
    <mergeCell ref="H70:I70"/>
    <mergeCell ref="F68:G68"/>
    <mergeCell ref="F69:G69"/>
    <mergeCell ref="F67:G67"/>
    <mergeCell ref="F79:G79"/>
    <mergeCell ref="F80:G80"/>
    <mergeCell ref="F77:G77"/>
    <mergeCell ref="H76:P76"/>
    <mergeCell ref="L67:O67"/>
    <mergeCell ref="L68:O68"/>
    <mergeCell ref="I25:J25"/>
    <mergeCell ref="I26:J26"/>
    <mergeCell ref="I27:J27"/>
    <mergeCell ref="I28:J28"/>
    <mergeCell ref="I29:J29"/>
    <mergeCell ref="I30:J30"/>
    <mergeCell ref="F66:G66"/>
    <mergeCell ref="M30:P30"/>
    <mergeCell ref="M31:P31"/>
    <mergeCell ref="M32:P32"/>
    <mergeCell ref="M33:P33"/>
    <mergeCell ref="M34:P34"/>
    <mergeCell ref="M25:P25"/>
    <mergeCell ref="M26:P26"/>
    <mergeCell ref="M27:P27"/>
    <mergeCell ref="M28:P28"/>
    <mergeCell ref="M29:P29"/>
    <mergeCell ref="D60:E60"/>
    <mergeCell ref="D59:E59"/>
    <mergeCell ref="I39:J39"/>
    <mergeCell ref="I40:J40"/>
    <mergeCell ref="H66:I66"/>
    <mergeCell ref="I33:J33"/>
    <mergeCell ref="I34:J34"/>
    <mergeCell ref="I35:J35"/>
    <mergeCell ref="I36:J36"/>
    <mergeCell ref="I37:J37"/>
    <mergeCell ref="I38:J38"/>
    <mergeCell ref="H48:M48"/>
    <mergeCell ref="H49:M49"/>
    <mergeCell ref="H50:M50"/>
    <mergeCell ref="M40:P40"/>
    <mergeCell ref="M35:P35"/>
    <mergeCell ref="M36:P36"/>
    <mergeCell ref="M37:P37"/>
    <mergeCell ref="M38:P38"/>
    <mergeCell ref="M39:P39"/>
    <mergeCell ref="O44:P45"/>
    <mergeCell ref="L66:O66"/>
    <mergeCell ref="D66:E66"/>
    <mergeCell ref="A1:I1"/>
    <mergeCell ref="A2:I2"/>
    <mergeCell ref="I31:J31"/>
    <mergeCell ref="I32:J32"/>
    <mergeCell ref="F52:G52"/>
    <mergeCell ref="F53:G53"/>
    <mergeCell ref="F54:G54"/>
    <mergeCell ref="F55:G55"/>
    <mergeCell ref="D58:E58"/>
    <mergeCell ref="F46:G46"/>
    <mergeCell ref="F47:G47"/>
    <mergeCell ref="F48:G48"/>
    <mergeCell ref="F49:G49"/>
    <mergeCell ref="F50:G50"/>
    <mergeCell ref="F51:G51"/>
    <mergeCell ref="B25:C25"/>
    <mergeCell ref="D25:E25"/>
    <mergeCell ref="F25:G25"/>
    <mergeCell ref="B45:C45"/>
    <mergeCell ref="D45:E45"/>
    <mergeCell ref="F45:G45"/>
    <mergeCell ref="A3:G3"/>
    <mergeCell ref="A19:F20"/>
    <mergeCell ref="A21:F22"/>
  </mergeCells>
  <conditionalFormatting sqref="A85:E85">
    <cfRule type="expression" dxfId="43" priority="35">
      <formula>IF($A$85="Fatal Error: The accounts below MUST be the same, and should be rounded to the nearest dollar. Please revise.",TRUE,FALSE)</formula>
    </cfRule>
    <cfRule type="expression" dxfId="42" priority="34">
      <formula>IF($A$85="No Error: Accounts below have the same value.",TRUE,FALSE)</formula>
    </cfRule>
  </conditionalFormatting>
  <conditionalFormatting sqref="H76">
    <cfRule type="expression" dxfId="41" priority="2">
      <formula>IF($H$76&lt;&gt;"",TRUE,FALSE)</formula>
    </cfRule>
  </conditionalFormatting>
  <conditionalFormatting sqref="H79:P79">
    <cfRule type="expression" dxfId="40" priority="1">
      <formula>IF($H$79&lt;&gt;"",TRUE,FALSE)</formula>
    </cfRule>
  </conditionalFormatting>
  <conditionalFormatting sqref="L67:O67">
    <cfRule type="expression" dxfId="39" priority="18">
      <formula>IF(AND(NOT(ISBLANK($J$67)),ABS($J$67)&gt;0.2),TRUE,FALSE)</formula>
    </cfRule>
  </conditionalFormatting>
  <conditionalFormatting sqref="L68:O68">
    <cfRule type="expression" dxfId="38" priority="21">
      <formula>IF(AND(NOT(ISBLANK($J$68)),ABS($J$68)&gt;0.2),TRUE,FALSE)</formula>
    </cfRule>
  </conditionalFormatting>
  <conditionalFormatting sqref="L69:O69">
    <cfRule type="expression" dxfId="37" priority="20">
      <formula>IF(AND(NOT(ISBLANK($J$69)),ABS($J$69)&gt;0.2),TRUE,FALSE)</formula>
    </cfRule>
  </conditionalFormatting>
  <conditionalFormatting sqref="L70:O70">
    <cfRule type="expression" dxfId="36" priority="19">
      <formula>IF(AND(NOT(ISBLANK($J$70)),ABS($J$70)&gt;0.2),TRUE,FALSE)</formula>
    </cfRule>
  </conditionalFormatting>
  <conditionalFormatting sqref="M26:P26">
    <cfRule type="expression" dxfId="35" priority="17">
      <formula>IF(AND(NOT(ISBLANK($K$26)),ABS($K$26)&gt;0.15),TRUE,FALSE)</formula>
    </cfRule>
  </conditionalFormatting>
  <conditionalFormatting sqref="M27:P27">
    <cfRule type="expression" dxfId="34" priority="16">
      <formula>IF(AND(NOT(ISBLANK($K$27)),ABS($K$27)&gt;0.15),TRUE,FALSE)</formula>
    </cfRule>
  </conditionalFormatting>
  <conditionalFormatting sqref="M28:P28">
    <cfRule type="expression" dxfId="33" priority="15">
      <formula>IF(AND(NOT(ISBLANK($K$28)),ABS($K$28)&gt;0.15),TRUE,FALSE)</formula>
    </cfRule>
  </conditionalFormatting>
  <conditionalFormatting sqref="M29:P29">
    <cfRule type="expression" dxfId="32" priority="14">
      <formula>IF(AND(NOT(ISBLANK($K$29)),ABS($K$29)&gt;0.15),TRUE,FALSE)</formula>
    </cfRule>
  </conditionalFormatting>
  <conditionalFormatting sqref="M30:P30">
    <cfRule type="expression" dxfId="31" priority="13">
      <formula>IF(AND(NOT(ISBLANK($K$30)),ABS($K$30)&gt;0.15),TRUE,FALSE)</formula>
    </cfRule>
  </conditionalFormatting>
  <conditionalFormatting sqref="M31:P31">
    <cfRule type="expression" dxfId="30" priority="12">
      <formula>IF(AND(NOT(ISBLANK($K$31)),ABS($K$31)&gt;0.15),TRUE,FALSE)</formula>
    </cfRule>
  </conditionalFormatting>
  <conditionalFormatting sqref="M32:P32">
    <cfRule type="expression" dxfId="29" priority="11">
      <formula>IF(AND(NOT(ISBLANK($K$32)),ABS($K$32)&gt;0.15),TRUE,FALSE)</formula>
    </cfRule>
  </conditionalFormatting>
  <conditionalFormatting sqref="M33:P33">
    <cfRule type="expression" dxfId="28" priority="10">
      <formula>IF(AND(NOT(ISBLANK($K$33)),ABS($K$33)&gt;0.15),TRUE,FALSE)</formula>
    </cfRule>
  </conditionalFormatting>
  <conditionalFormatting sqref="M34:P34">
    <cfRule type="expression" dxfId="27" priority="9">
      <formula>IF(AND(NOT(ISBLANK($K$34)),ABS($K$34)&gt;0.15),TRUE,FALSE)</formula>
    </cfRule>
  </conditionalFormatting>
  <conditionalFormatting sqref="M35:P35">
    <cfRule type="expression" dxfId="26" priority="8">
      <formula>IF(AND(NOT(ISBLANK($K$35)),ABS($K$35)&gt;0.15),TRUE,FALSE)</formula>
    </cfRule>
  </conditionalFormatting>
  <conditionalFormatting sqref="M36:P36">
    <cfRule type="expression" dxfId="25" priority="7">
      <formula>IF(AND(NOT(ISBLANK($K$36)),ABS($K$36)&gt;0.15),TRUE,FALSE)</formula>
    </cfRule>
  </conditionalFormatting>
  <conditionalFormatting sqref="M37:P37">
    <cfRule type="expression" dxfId="24" priority="6">
      <formula>IF(AND(NOT(ISBLANK($K$37)),ABS($K$37)&gt;0.15),TRUE,FALSE)</formula>
    </cfRule>
  </conditionalFormatting>
  <conditionalFormatting sqref="M38:P38">
    <cfRule type="expression" dxfId="23" priority="5">
      <formula>IF(AND(NOT(ISBLANK($K$38)),ABS($K$38)&gt;0.15),TRUE,FALSE)</formula>
    </cfRule>
  </conditionalFormatting>
  <conditionalFormatting sqref="M39:P39">
    <cfRule type="expression" dxfId="22" priority="4">
      <formula>IF(AND(NOT(ISBLANK($K$39)),ABS($K$39)&gt;0.15),TRUE,FALSE)</formula>
    </cfRule>
  </conditionalFormatting>
  <conditionalFormatting sqref="M40:P40">
    <cfRule type="expression" dxfId="21" priority="3">
      <formula>IF(AND(NOT(ISBLANK($K$40)),ABS($K$40)&gt;0.15),TRUE,FALSE)</formula>
    </cfRule>
  </conditionalFormatting>
  <conditionalFormatting sqref="O46">
    <cfRule type="expression" dxfId="20" priority="33">
      <formula>IF(AND($H$46&lt;&gt;""),TRUE,FALSE)</formula>
    </cfRule>
  </conditionalFormatting>
  <conditionalFormatting sqref="O47">
    <cfRule type="expression" dxfId="19" priority="32">
      <formula>IF(AND($H$47&lt;&gt;""),TRUE,FALSE)</formula>
    </cfRule>
  </conditionalFormatting>
  <conditionalFormatting sqref="O48">
    <cfRule type="expression" dxfId="18" priority="31">
      <formula>IF(AND($H$48&lt;&gt;""),TRUE,FALSE)</formula>
    </cfRule>
  </conditionalFormatting>
  <conditionalFormatting sqref="O49">
    <cfRule type="expression" dxfId="17" priority="30">
      <formula>IF(AND($H$49&lt;&gt;""),TRUE,FALSE)</formula>
    </cfRule>
  </conditionalFormatting>
  <conditionalFormatting sqref="O50">
    <cfRule type="expression" dxfId="16" priority="29">
      <formula>IF(AND($H$50&lt;&gt;""),TRUE,FALSE)</formula>
    </cfRule>
  </conditionalFormatting>
  <conditionalFormatting sqref="O51">
    <cfRule type="expression" dxfId="15" priority="28">
      <formula>IF(AND($H$51&lt;&gt;""),TRUE,FALSE)</formula>
    </cfRule>
  </conditionalFormatting>
  <conditionalFormatting sqref="O52">
    <cfRule type="expression" dxfId="14" priority="27">
      <formula>IF(AND($H$52&lt;&gt;""),TRUE,FALSE)</formula>
    </cfRule>
  </conditionalFormatting>
  <conditionalFormatting sqref="O53">
    <cfRule type="expression" dxfId="13" priority="26">
      <formula>IF(AND($H$53&lt;&gt;""),TRUE,FALSE)</formula>
    </cfRule>
  </conditionalFormatting>
  <conditionalFormatting sqref="O54">
    <cfRule type="expression" dxfId="12" priority="25">
      <formula>IF(AND($H$54&lt;&gt;""),TRUE,FALSE)</formula>
    </cfRule>
  </conditionalFormatting>
  <conditionalFormatting sqref="O55">
    <cfRule type="expression" dxfId="11" priority="24">
      <formula>IF(AND($H$55&lt;&gt;""),TRUE,FALSE)</formula>
    </cfRule>
  </conditionalFormatting>
  <conditionalFormatting sqref="O59">
    <cfRule type="expression" dxfId="10" priority="23">
      <formula>IF(AND($F$59&lt;&gt;""),TRUE,FALSE)</formula>
    </cfRule>
  </conditionalFormatting>
  <conditionalFormatting sqref="O60">
    <cfRule type="expression" dxfId="9" priority="22">
      <formula>IF(AND($F$60&lt;&gt;""),TRUE,FALSE)</formula>
    </cfRule>
  </conditionalFormatting>
  <hyperlinks>
    <hyperlink ref="B26" location="Code_2021" display="Code_2021" xr:uid="{AF306ADE-7595-4B49-BAAD-3C722A537171}"/>
    <hyperlink ref="B27" location="Code_2022" display="Code_2022" xr:uid="{8463A25E-612C-4FA7-A610-B94F37CD1437}"/>
    <hyperlink ref="B28" location="Code_2121" display="Code_2121" xr:uid="{2F81334E-91AB-423B-AD24-9403A06BF94F}"/>
    <hyperlink ref="B29" location="Code_2026" display="Code_2026" xr:uid="{11EACE29-8E93-4AFB-A7A7-9073BE88C279}"/>
    <hyperlink ref="B30" location="Code_2023" display="Code_2023" xr:uid="{797733D7-FD6A-4413-A79A-142899F82A1A}"/>
    <hyperlink ref="B31" location="Code_2027" display="Code_2027" xr:uid="{48670366-23D9-4CE8-82EB-0F5D4F685E12}"/>
    <hyperlink ref="B32" location="Code_2024" display="Code_2024" xr:uid="{45432A17-143A-4161-9C31-2A0D5702E8A1}"/>
    <hyperlink ref="B33" location="Code_2028" display="Code_2028" xr:uid="{701CAF4F-7890-4B6F-B6AC-5F96C86235E8}"/>
    <hyperlink ref="B34" location="Code_2122" display="Code_2122" xr:uid="{F57BB944-F3F0-47E2-85ED-50C06DDED85A}"/>
    <hyperlink ref="B35" location="Code_2123" display="Code_2123" xr:uid="{8F624D55-AEBA-49A3-85B9-21E4FD8A90B9}"/>
    <hyperlink ref="B36" location="Code_2178" display="Code_2178" xr:uid="{F5AE51B4-7DD7-4346-A8B2-4E7434C561A0}"/>
    <hyperlink ref="B37" location="Code_2125" display="Code_2125" xr:uid="{46768118-4359-4261-BC4D-73AFB1186FAD}"/>
    <hyperlink ref="B38" location="Code_2104" display="Code_2104" xr:uid="{1144F8A5-D20A-4D51-901B-0CCAE1374311}"/>
    <hyperlink ref="B39" location="Code_2128" display="Code_2128" xr:uid="{0ED6C24F-E677-40B6-B4EA-9DCD3E26E636}"/>
    <hyperlink ref="B40" location="Code_2030" display="Code_2030" xr:uid="{FAD350FC-FF9D-47FA-8E78-E9FC5642B185}"/>
    <hyperlink ref="B46" location="Code_7250" display="Code_7250" xr:uid="{D308018D-C139-4880-97B8-0710C457900E}"/>
    <hyperlink ref="D46" location="Code_7260" display="Code_7260" xr:uid="{D2DD71AD-7B90-42AA-A18E-802B2B8CB92E}"/>
    <hyperlink ref="B49" location="Code_7253" display="Code_7253" xr:uid="{242509AA-A51D-4C2B-9634-F409BA97345F}"/>
    <hyperlink ref="D49" location="Code_7263" display="Code_7263" xr:uid="{F7F689CC-9158-4036-99C8-F8DC2F8D4D19}"/>
    <hyperlink ref="B52" location="Code_7256" display="Code_7256" xr:uid="{4F0FCD41-0126-4D9A-82B6-8DCAF9B66140}"/>
    <hyperlink ref="D52" location="Code_7266" display="Code_7266" xr:uid="{6C01E2CE-C762-42AC-B4FD-A05767FC27D1}"/>
    <hyperlink ref="B55" location="Code_7259" display="Code_7259" xr:uid="{47205FAF-1A1A-4E7D-A3A1-985DA6517AAB}"/>
    <hyperlink ref="D55" location="Code_7269" display="Code_7269" xr:uid="{3A2768B0-B516-4E64-8521-94F514F3357C}"/>
    <hyperlink ref="B47" location="Code_0841" display="Code_0841" xr:uid="{1BE41E00-720A-4097-AEF4-EA9C1CC6F935}"/>
    <hyperlink ref="B48" location="Code_0842" display="Code_0842" xr:uid="{DEC54CA8-8F8E-4054-913A-4A0460BEB5D3}"/>
    <hyperlink ref="D47" location="Code_0741" display="Code_0741" xr:uid="{3BB797BA-5A06-4243-93EB-401B9BD9F991}"/>
    <hyperlink ref="D48" location="Code_0742" display="Code_0742" xr:uid="{15705DE5-849F-414C-93E5-29DA09C417C6}"/>
    <hyperlink ref="B50" location="Code_7142" display="Code_7142" xr:uid="{C24B2E59-94B8-47B5-82D5-B9DF29BE4B70}"/>
    <hyperlink ref="B51" location="Code_7145" display="Code_7145" xr:uid="{C8749867-5402-4436-BDED-71B908888EEF}"/>
    <hyperlink ref="D50" location="Code_7136" display="Code_7136" xr:uid="{708FFEC4-E434-4E92-BB24-11A5F533B45F}"/>
    <hyperlink ref="D51" location="Code_7139" display="Code_7139" xr:uid="{489B7363-FFC9-450A-9945-D66379D4FEB1}"/>
    <hyperlink ref="B53" location="Code_7144" display="Code_7144" xr:uid="{39023FDB-65E5-43DC-B365-DB2751F4D77C}"/>
    <hyperlink ref="B54" location="Code_7147" display="Code_7147" xr:uid="{57A1DF22-EFC1-41D5-BF54-287330351ADF}"/>
    <hyperlink ref="D53" location="Code_7138" display="Code_7138" xr:uid="{1DA4280A-E3DD-4776-968F-107C8A02EE40}"/>
    <hyperlink ref="D54" location="Code_7141" display="Code_7141" xr:uid="{B5A0BD54-1118-4E06-9D20-C6BC9B8A4101}"/>
  </hyperlinks>
  <pageMargins left="0.7" right="0.7" top="0.75" bottom="0.75" header="0.3" footer="0.3"/>
  <pageSetup scale="47" orientation="portrait" horizontalDpi="1200" verticalDpi="1200"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9888-7F2A-41BB-A231-46F292A8DD11}">
  <dimension ref="A1:V78"/>
  <sheetViews>
    <sheetView zoomScale="115" zoomScaleNormal="115" workbookViewId="0">
      <pane ySplit="1" topLeftCell="A2" activePane="bottomLeft" state="frozen"/>
      <selection pane="bottomLeft" activeCell="J2" sqref="J2"/>
    </sheetView>
  </sheetViews>
  <sheetFormatPr defaultRowHeight="12.75" x14ac:dyDescent="0.2"/>
  <cols>
    <col min="9" max="18" width="11.42578125" customWidth="1"/>
    <col min="19" max="19" width="9.140625" hidden="1" customWidth="1"/>
    <col min="20" max="20" width="7" hidden="1" customWidth="1"/>
    <col min="22" max="22" width="63.85546875" customWidth="1"/>
  </cols>
  <sheetData>
    <row r="1" spans="1:22" ht="13.5" thickBot="1" x14ac:dyDescent="0.25">
      <c r="K1" s="1362" t="s">
        <v>2697</v>
      </c>
      <c r="L1" s="1363"/>
      <c r="M1" s="1362" t="s">
        <v>2698</v>
      </c>
      <c r="N1" s="1363"/>
      <c r="O1" s="1362" t="s">
        <v>2699</v>
      </c>
      <c r="P1" s="1363"/>
      <c r="Q1" s="1362" t="s">
        <v>2700</v>
      </c>
      <c r="R1" s="1363"/>
    </row>
    <row r="2" spans="1:22" ht="15" x14ac:dyDescent="0.25">
      <c r="A2" s="1359" t="s">
        <v>1388</v>
      </c>
      <c r="B2" s="1359"/>
      <c r="C2" s="1359"/>
      <c r="D2" s="1359"/>
      <c r="E2" s="1359"/>
      <c r="F2" s="1359"/>
      <c r="G2" s="1359"/>
      <c r="H2" s="411"/>
    </row>
    <row r="3" spans="1:22" x14ac:dyDescent="0.2">
      <c r="A3" s="1359" t="s">
        <v>54</v>
      </c>
      <c r="B3" s="1359"/>
      <c r="C3" s="1359"/>
      <c r="D3" s="1359"/>
      <c r="E3" s="1359"/>
      <c r="F3" s="1359"/>
      <c r="G3" s="1359"/>
      <c r="H3" s="1359"/>
    </row>
    <row r="4" spans="1:22" ht="15" customHeight="1" x14ac:dyDescent="0.2">
      <c r="A4" s="412"/>
      <c r="B4" s="413"/>
      <c r="C4" s="413"/>
      <c r="D4" s="413"/>
      <c r="E4" s="413"/>
      <c r="F4" s="423"/>
      <c r="G4" s="1357">
        <v>2023</v>
      </c>
      <c r="H4" s="1358"/>
      <c r="I4" s="1357">
        <v>2022</v>
      </c>
      <c r="J4" s="1358"/>
      <c r="K4" s="1357">
        <v>2021</v>
      </c>
      <c r="L4" s="1358"/>
      <c r="M4" s="1357">
        <f>K4-1</f>
        <v>2020</v>
      </c>
      <c r="N4" s="1358"/>
      <c r="O4" s="1357">
        <f>M4-1</f>
        <v>2019</v>
      </c>
      <c r="P4" s="1358"/>
      <c r="Q4" s="1357">
        <f>O4-1</f>
        <v>2018</v>
      </c>
      <c r="R4" s="1358"/>
      <c r="U4" s="425" t="s">
        <v>2691</v>
      </c>
    </row>
    <row r="5" spans="1:22" x14ac:dyDescent="0.2">
      <c r="A5" s="1402" t="s">
        <v>55</v>
      </c>
      <c r="B5" s="1403"/>
      <c r="C5" s="1403"/>
      <c r="D5" s="1403"/>
      <c r="E5" s="1404"/>
      <c r="F5" s="414">
        <v>6010</v>
      </c>
      <c r="G5" s="1354">
        <f>'2025 HAR'!G608</f>
        <v>0</v>
      </c>
      <c r="H5" s="1355"/>
      <c r="I5" s="1354" t="e">
        <f>VLOOKUP(CONCATENATE('2025 HAR'!$D$5,"-",'Hospital Services Check'!$I$4,"-",'Hospital Services Check'!$F5),Audit_Tab_Data!$BJ$5:$BK$6654,2,0)</f>
        <v>#N/A</v>
      </c>
      <c r="J5" s="1355"/>
      <c r="K5" s="1354" t="e">
        <f>VLOOKUP(CONCATENATE('2025 HAR'!$D$5,"-",'Hospital Services Check'!$K$4,"-",'Hospital Services Check'!$F5),Audit_Tab_Data!$BE$5:$BF$6854,2,0)</f>
        <v>#N/A</v>
      </c>
      <c r="L5" s="1355"/>
      <c r="M5" s="1354" t="e">
        <f>VLOOKUP(CONCATENATE('2025 HAR'!$D$5,"-",'Hospital Services Check'!$M$4,"-",'Hospital Services Check'!$F5),Audit_Tab_Data!$BA$5:$BB$6854,2,0)</f>
        <v>#N/A</v>
      </c>
      <c r="N5" s="1355"/>
      <c r="O5" s="1354" t="e">
        <f>VLOOKUP(CONCATENATE('2025 HAR'!$D$5,"-",'Hospital Services Check'!$O$4,"-",'Hospital Services Check'!$F5),Audit_Tab_Data!$AW$5:$AX$6904,2,0)</f>
        <v>#N/A</v>
      </c>
      <c r="P5" s="1355"/>
      <c r="Q5" s="1354" t="e">
        <f>VLOOKUP(CONCATENATE('2025 HAR'!$D$5,"-",'Hospital Services Check'!$Q$4,"-",'Hospital Services Check'!$F5),Audit_Tab_Data!$AS$5:$AT$7004,2,0)</f>
        <v>#N/A</v>
      </c>
      <c r="R5" s="1355"/>
      <c r="T5" s="424">
        <f>COUNTIF(K5:R5,2)</f>
        <v>0</v>
      </c>
      <c r="U5" s="427"/>
      <c r="V5" t="str">
        <f>IF(T5&gt;2, IF(G5&lt;&gt;2, "This service was not offered the majority of prior years, please reconfirm the change",""), IF((IF(MAX(COUNTIF(I5:R5, "1=On Site by hospital staff"), COUNTIF(I5:R5, "2=Not available"), COUNTIF(I5:R5, "3=On site - contracted services"), COUNTIF(I5:R5, "4= Off site - shared services agreement"))=1, "No dominant text",
IF(COUNTIF(I5:R5, "1=On Site by hospital staff") = MAX(COUNTIF(I5:R5, "1=On Site by hospital staff"), COUNTIF(I5:R5, "2=Not available"), COUNTIF(I5:R5, "3=On site - contracted services"), COUNTIF(I5:R5, "4= Off site - shared services agreement")), "1=On Site by hospital staff",
IF(COUNTIF(I5:R5, "2=Not available") = MAX(COUNTIF(I5:R5, "1=On Site by hospital staff"), COUNTIF(I5:R5, "2=Not available"), COUNTIF(I5:R5, "3=On site - contracted services"), COUNTIF(I5:R5, "4= Off site - shared services agreement")), "2=Not available",
IF(COUNTIF(I5:R5, "3=On site - contracted services") = MAX(COUNTIF(I5:R5, "1=On Site by hospital staff"), COUNTIF(I5:R5, "2=Not available"), COUNTIF(I5:R5, "3=On site - contracted services"), COUNTIF(I5:R5, "4= Off site - shared services agreement")), "3=On site - contracted services",
"4= Off site - shared services agreement")))))&lt;&gt;G5, "This service offering is different than the historical offerings, please confirm", ""))</f>
        <v>This service offering is different than the historical offerings, please confirm</v>
      </c>
    </row>
    <row r="6" spans="1:22" x14ac:dyDescent="0.2">
      <c r="A6" s="1395" t="s">
        <v>56</v>
      </c>
      <c r="B6" s="1396"/>
      <c r="C6" s="1396"/>
      <c r="D6" s="1396"/>
      <c r="E6" s="1397"/>
      <c r="F6" s="415">
        <v>6020</v>
      </c>
      <c r="G6" s="1354">
        <f>'2025 HAR'!G609</f>
        <v>0</v>
      </c>
      <c r="H6" s="1355"/>
      <c r="I6" s="1354" t="e">
        <f>VLOOKUP(CONCATENATE('2025 HAR'!$D$5,"-",'Hospital Services Check'!$I$4,"-",'Hospital Services Check'!$F6),Audit_Tab_Data!$BJ$5:$BK$6654,2,0)</f>
        <v>#N/A</v>
      </c>
      <c r="J6" s="1355"/>
      <c r="K6" s="1354" t="e">
        <f>VLOOKUP(CONCATENATE('2025 HAR'!$D$5,"-",'Hospital Services Check'!$K$4,"-",'Hospital Services Check'!$F6),Audit_Tab_Data!$BE$5:$BF$6854,2,0)</f>
        <v>#N/A</v>
      </c>
      <c r="L6" s="1355"/>
      <c r="M6" s="1354" t="e">
        <f>VLOOKUP(CONCATENATE('2025 HAR'!$D$5,"-",'Hospital Services Check'!$M$4,"-",'Hospital Services Check'!$F6),Audit_Tab_Data!$BA$5:$BB$6854,2,0)</f>
        <v>#N/A</v>
      </c>
      <c r="N6" s="1355"/>
      <c r="O6" s="1354" t="e">
        <f>VLOOKUP(CONCATENATE('2025 HAR'!$D$5,"-",'Hospital Services Check'!$O$4,"-",'Hospital Services Check'!$F6),Audit_Tab_Data!$AW$5:$AX$6904,2,0)</f>
        <v>#N/A</v>
      </c>
      <c r="P6" s="1355"/>
      <c r="Q6" s="1354" t="e">
        <f>VLOOKUP(CONCATENATE('2025 HAR'!$D$5,"-",'Hospital Services Check'!$Q$4,"-",'Hospital Services Check'!$F6),Audit_Tab_Data!$AS$5:$AT$7004,2,0)</f>
        <v>#N/A</v>
      </c>
      <c r="R6" s="1355"/>
      <c r="T6" s="424">
        <f t="shared" ref="T6:T68" si="0">COUNTIF(K6:R6,2)</f>
        <v>0</v>
      </c>
      <c r="U6" s="427"/>
      <c r="V6" t="str">
        <f t="shared" ref="V6:V68" si="1">IF(T6&gt;2, IF(G6&lt;&gt;2, "This service was not offered the majority of prior years, please reconfirm the change",""), IF((IF(MAX(COUNTIF(I6:R6, "1=On Site by hospital staff"), COUNTIF(I6:R6, "2=Not available"), COUNTIF(I6:R6, "3=On site - contracted services"), COUNTIF(I6:R6, "4= Off site - shared services agreement"))=1, "No dominant text",
IF(COUNTIF(I6:R6, "1=On Site by hospital staff") = MAX(COUNTIF(I6:R6, "1=On Site by hospital staff"), COUNTIF(I6:R6, "2=Not available"), COUNTIF(I6:R6, "3=On site - contracted services"), COUNTIF(I6:R6, "4= Off site - shared services agreement")), "1=On Site by hospital staff",
IF(COUNTIF(I6:R6, "2=Not available") = MAX(COUNTIF(I6:R6, "1=On Site by hospital staff"), COUNTIF(I6:R6, "2=Not available"), COUNTIF(I6:R6, "3=On site - contracted services"), COUNTIF(I6:R6, "4= Off site - shared services agreement")), "2=Not available",
IF(COUNTIF(I6:R6, "3=On site - contracted services") = MAX(COUNTIF(I6:R6, "1=On Site by hospital staff"), COUNTIF(I6:R6, "2=Not available"), COUNTIF(I6:R6, "3=On site - contracted services"), COUNTIF(I6:R6, "4= Off site - shared services agreement")), "3=On site - contracted services",
"4= Off site - shared services agreement")))))&lt;&gt;G6, "This service offering is different than the historical offerings, please confirm", ""))</f>
        <v>This service offering is different than the historical offerings, please confirm</v>
      </c>
    </row>
    <row r="7" spans="1:22" x14ac:dyDescent="0.2">
      <c r="A7" s="1391" t="s">
        <v>57</v>
      </c>
      <c r="B7" s="1392"/>
      <c r="C7" s="1392"/>
      <c r="D7" s="1392"/>
      <c r="E7" s="1393"/>
      <c r="F7" s="415">
        <v>6030</v>
      </c>
      <c r="G7" s="1354">
        <f>'2025 HAR'!G610</f>
        <v>0</v>
      </c>
      <c r="H7" s="1355"/>
      <c r="I7" s="1354" t="e">
        <f>VLOOKUP(CONCATENATE('2025 HAR'!$D$5,"-",'Hospital Services Check'!$I$4,"-",'Hospital Services Check'!$F7),Audit_Tab_Data!$BJ$5:$BK$6654,2,0)</f>
        <v>#N/A</v>
      </c>
      <c r="J7" s="1355"/>
      <c r="K7" s="1354" t="e">
        <f>VLOOKUP(CONCATENATE('2025 HAR'!$D$5,"-",'Hospital Services Check'!$K$4,"-",'Hospital Services Check'!$F7),Audit_Tab_Data!$BE$5:$BF$6854,2,0)</f>
        <v>#N/A</v>
      </c>
      <c r="L7" s="1355"/>
      <c r="M7" s="1354" t="e">
        <f>VLOOKUP(CONCATENATE('2025 HAR'!$D$5,"-",'Hospital Services Check'!$M$4,"-",'Hospital Services Check'!$F7),Audit_Tab_Data!$BA$5:$BB$6854,2,0)</f>
        <v>#N/A</v>
      </c>
      <c r="N7" s="1355"/>
      <c r="O7" s="1354" t="e">
        <f>VLOOKUP(CONCATENATE('2025 HAR'!$D$5,"-",'Hospital Services Check'!$O$4,"-",'Hospital Services Check'!$F7),Audit_Tab_Data!$AW$5:$AX$6904,2,0)</f>
        <v>#N/A</v>
      </c>
      <c r="P7" s="1355"/>
      <c r="Q7" s="1354" t="e">
        <f>VLOOKUP(CONCATENATE('2025 HAR'!$D$5,"-",'Hospital Services Check'!$Q$4,"-",'Hospital Services Check'!$F7),Audit_Tab_Data!$AS$5:$AT$7004,2,0)</f>
        <v>#N/A</v>
      </c>
      <c r="R7" s="1355"/>
      <c r="T7" s="424">
        <f t="shared" si="0"/>
        <v>0</v>
      </c>
      <c r="U7" s="427"/>
      <c r="V7" t="str">
        <f t="shared" si="1"/>
        <v>This service offering is different than the historical offerings, please confirm</v>
      </c>
    </row>
    <row r="8" spans="1:22" ht="12.75" customHeight="1" x14ac:dyDescent="0.2">
      <c r="A8" s="1366" t="s">
        <v>58</v>
      </c>
      <c r="B8" s="1367"/>
      <c r="C8" s="1367"/>
      <c r="D8" s="1367"/>
      <c r="E8" s="1368"/>
      <c r="F8" s="415">
        <v>6040</v>
      </c>
      <c r="G8" s="1354">
        <f>'2025 HAR'!G612</f>
        <v>0</v>
      </c>
      <c r="H8" s="1355"/>
      <c r="I8" s="1354" t="e">
        <f>VLOOKUP(CONCATENATE('2025 HAR'!$D$5,"-",'Hospital Services Check'!$I$4,"-",'Hospital Services Check'!$F8),Audit_Tab_Data!$BJ$5:$BK$6654,2,0)</f>
        <v>#N/A</v>
      </c>
      <c r="J8" s="1355"/>
      <c r="K8" s="1354" t="e">
        <f>VLOOKUP(CONCATENATE('2025 HAR'!$D$5,"-",'Hospital Services Check'!$K$4,"-",'Hospital Services Check'!$F8),Audit_Tab_Data!$BE$5:$BF$6854,2,0)</f>
        <v>#N/A</v>
      </c>
      <c r="L8" s="1355"/>
      <c r="M8" s="1354" t="e">
        <f>VLOOKUP(CONCATENATE('2025 HAR'!$D$5,"-",'Hospital Services Check'!$M$4,"-",'Hospital Services Check'!$F8),Audit_Tab_Data!$BA$5:$BB$6854,2,0)</f>
        <v>#N/A</v>
      </c>
      <c r="N8" s="1355"/>
      <c r="O8" s="1354" t="e">
        <f>VLOOKUP(CONCATENATE('2025 HAR'!$D$5,"-",'Hospital Services Check'!$O$4,"-",'Hospital Services Check'!$F8),Audit_Tab_Data!$AW$5:$AX$6904,2,0)</f>
        <v>#N/A</v>
      </c>
      <c r="P8" s="1355"/>
      <c r="Q8" s="1354" t="e">
        <f>VLOOKUP(CONCATENATE('2025 HAR'!$D$5,"-",'Hospital Services Check'!$Q$4,"-",'Hospital Services Check'!$F8),Audit_Tab_Data!$AS$5:$AT$7004,2,0)</f>
        <v>#N/A</v>
      </c>
      <c r="R8" s="1355"/>
      <c r="T8" s="424">
        <f t="shared" si="0"/>
        <v>0</v>
      </c>
      <c r="U8" s="427"/>
      <c r="V8" t="str">
        <f t="shared" si="1"/>
        <v>This service offering is different than the historical offerings, please confirm</v>
      </c>
    </row>
    <row r="9" spans="1:22" x14ac:dyDescent="0.2">
      <c r="A9" s="1395" t="s">
        <v>59</v>
      </c>
      <c r="B9" s="1396"/>
      <c r="C9" s="1396"/>
      <c r="D9" s="1396"/>
      <c r="E9" s="1397"/>
      <c r="F9" s="415">
        <v>6070</v>
      </c>
      <c r="G9" s="1354">
        <f>'2025 HAR'!G613</f>
        <v>0</v>
      </c>
      <c r="H9" s="1355"/>
      <c r="I9" s="1354" t="e">
        <f>VLOOKUP(CONCATENATE('2025 HAR'!$D$5,"-",'Hospital Services Check'!$I$4,"-",'Hospital Services Check'!$F9),Audit_Tab_Data!$BJ$5:$BK$6654,2,0)</f>
        <v>#N/A</v>
      </c>
      <c r="J9" s="1355"/>
      <c r="K9" s="1354" t="e">
        <f>VLOOKUP(CONCATENATE('2025 HAR'!$D$5,"-",'Hospital Services Check'!$K$4,"-",'Hospital Services Check'!$F9),Audit_Tab_Data!$BE$5:$BF$6854,2,0)</f>
        <v>#N/A</v>
      </c>
      <c r="L9" s="1355"/>
      <c r="M9" s="1354" t="e">
        <f>VLOOKUP(CONCATENATE('2025 HAR'!$D$5,"-",'Hospital Services Check'!$M$4,"-",'Hospital Services Check'!$F9),Audit_Tab_Data!$BA$5:$BB$6854,2,0)</f>
        <v>#N/A</v>
      </c>
      <c r="N9" s="1355"/>
      <c r="O9" s="1354" t="e">
        <f>VLOOKUP(CONCATENATE('2025 HAR'!$D$5,"-",'Hospital Services Check'!$O$4,"-",'Hospital Services Check'!$F9),Audit_Tab_Data!$AW$5:$AX$6904,2,0)</f>
        <v>#N/A</v>
      </c>
      <c r="P9" s="1355"/>
      <c r="Q9" s="1354" t="e">
        <f>VLOOKUP(CONCATENATE('2025 HAR'!$D$5,"-",'Hospital Services Check'!$Q$4,"-",'Hospital Services Check'!$F9),Audit_Tab_Data!$AS$5:$AT$7004,2,0)</f>
        <v>#N/A</v>
      </c>
      <c r="R9" s="1355"/>
      <c r="T9" s="424">
        <f t="shared" si="0"/>
        <v>0</v>
      </c>
      <c r="U9" s="427"/>
      <c r="V9" t="str">
        <f t="shared" si="1"/>
        <v>This service offering is different than the historical offerings, please confirm</v>
      </c>
    </row>
    <row r="10" spans="1:22" x14ac:dyDescent="0.2">
      <c r="A10" s="1395" t="s">
        <v>60</v>
      </c>
      <c r="B10" s="1396"/>
      <c r="C10" s="1396"/>
      <c r="D10" s="1396"/>
      <c r="E10" s="1397"/>
      <c r="F10" s="415">
        <v>6080</v>
      </c>
      <c r="G10" s="1354">
        <f>'2025 HAR'!G614</f>
        <v>0</v>
      </c>
      <c r="H10" s="1355"/>
      <c r="I10" s="1354" t="e">
        <f>VLOOKUP(CONCATENATE('2025 HAR'!$D$5,"-",'Hospital Services Check'!$I$4,"-",'Hospital Services Check'!$F10),Audit_Tab_Data!$BJ$5:$BK$6654,2,0)</f>
        <v>#N/A</v>
      </c>
      <c r="J10" s="1355"/>
      <c r="K10" s="1354" t="e">
        <f>VLOOKUP(CONCATENATE('2025 HAR'!$D$5,"-",'Hospital Services Check'!$K$4,"-",'Hospital Services Check'!$F10),Audit_Tab_Data!$BE$5:$BF$6854,2,0)</f>
        <v>#N/A</v>
      </c>
      <c r="L10" s="1355"/>
      <c r="M10" s="1354" t="e">
        <f>VLOOKUP(CONCATENATE('2025 HAR'!$D$5,"-",'Hospital Services Check'!$M$4,"-",'Hospital Services Check'!$F10),Audit_Tab_Data!$BA$5:$BB$6854,2,0)</f>
        <v>#N/A</v>
      </c>
      <c r="N10" s="1355"/>
      <c r="O10" s="1354" t="e">
        <f>VLOOKUP(CONCATENATE('2025 HAR'!$D$5,"-",'Hospital Services Check'!$O$4,"-",'Hospital Services Check'!$F10),Audit_Tab_Data!$AW$5:$AX$6904,2,0)</f>
        <v>#N/A</v>
      </c>
      <c r="P10" s="1355"/>
      <c r="Q10" s="1354" t="e">
        <f>VLOOKUP(CONCATENATE('2025 HAR'!$D$5,"-",'Hospital Services Check'!$Q$4,"-",'Hospital Services Check'!$F10),Audit_Tab_Data!$AS$5:$AT$7004,2,0)</f>
        <v>#N/A</v>
      </c>
      <c r="R10" s="1355"/>
      <c r="T10" s="424">
        <f t="shared" si="0"/>
        <v>0</v>
      </c>
      <c r="U10" s="427"/>
      <c r="V10" t="str">
        <f t="shared" si="1"/>
        <v>This service offering is different than the historical offerings, please confirm</v>
      </c>
    </row>
    <row r="11" spans="1:22" ht="12.75" customHeight="1" x14ac:dyDescent="0.2">
      <c r="A11" s="1366" t="s">
        <v>61</v>
      </c>
      <c r="B11" s="1367"/>
      <c r="C11" s="1367"/>
      <c r="D11" s="1367"/>
      <c r="E11" s="1368"/>
      <c r="F11" s="415">
        <v>6090</v>
      </c>
      <c r="G11" s="1354">
        <f>'2025 HAR'!G615</f>
        <v>0</v>
      </c>
      <c r="H11" s="1355"/>
      <c r="I11" s="1354" t="e">
        <f>VLOOKUP(CONCATENATE('2025 HAR'!$D$5,"-",'Hospital Services Check'!$I$4,"-",'Hospital Services Check'!$F11),Audit_Tab_Data!$BJ$5:$BK$6654,2,0)</f>
        <v>#N/A</v>
      </c>
      <c r="J11" s="1355"/>
      <c r="K11" s="1354" t="e">
        <f>VLOOKUP(CONCATENATE('2025 HAR'!$D$5,"-",'Hospital Services Check'!$K$4,"-",'Hospital Services Check'!$F11),Audit_Tab_Data!$BE$5:$BF$6854,2,0)</f>
        <v>#N/A</v>
      </c>
      <c r="L11" s="1355"/>
      <c r="M11" s="1354" t="e">
        <f>VLOOKUP(CONCATENATE('2025 HAR'!$D$5,"-",'Hospital Services Check'!$M$4,"-",'Hospital Services Check'!$F11),Audit_Tab_Data!$BA$5:$BB$6854,2,0)</f>
        <v>#N/A</v>
      </c>
      <c r="N11" s="1355"/>
      <c r="O11" s="1354" t="e">
        <f>VLOOKUP(CONCATENATE('2025 HAR'!$D$5,"-",'Hospital Services Check'!$O$4,"-",'Hospital Services Check'!$F11),Audit_Tab_Data!$AW$5:$AX$6904,2,0)</f>
        <v>#N/A</v>
      </c>
      <c r="P11" s="1355"/>
      <c r="Q11" s="1354" t="e">
        <f>VLOOKUP(CONCATENATE('2025 HAR'!$D$5,"-",'Hospital Services Check'!$Q$4,"-",'Hospital Services Check'!$F11),Audit_Tab_Data!$AS$5:$AT$7004,2,0)</f>
        <v>#N/A</v>
      </c>
      <c r="R11" s="1355"/>
      <c r="T11" s="424">
        <f t="shared" si="0"/>
        <v>0</v>
      </c>
      <c r="U11" s="427"/>
      <c r="V11" t="str">
        <f t="shared" si="1"/>
        <v>This service offering is different than the historical offerings, please confirm</v>
      </c>
    </row>
    <row r="12" spans="1:22" x14ac:dyDescent="0.2">
      <c r="A12" s="1395" t="s">
        <v>438</v>
      </c>
      <c r="B12" s="1396"/>
      <c r="C12" s="1396"/>
      <c r="D12" s="1396"/>
      <c r="E12" s="1397"/>
      <c r="F12" s="415">
        <v>6100</v>
      </c>
      <c r="G12" s="1354">
        <f>'2025 HAR'!G622</f>
        <v>0</v>
      </c>
      <c r="H12" s="1355"/>
      <c r="I12" s="1354" t="e">
        <f>VLOOKUP(CONCATENATE('2025 HAR'!$D$5,"-",'Hospital Services Check'!$I$4,"-",'Hospital Services Check'!$F12),Audit_Tab_Data!$BJ$5:$BK$6654,2,0)</f>
        <v>#N/A</v>
      </c>
      <c r="J12" s="1355"/>
      <c r="K12" s="1354" t="e">
        <f>VLOOKUP(CONCATENATE('2025 HAR'!$D$5,"-",'Hospital Services Check'!$K$4,"-",'Hospital Services Check'!$F12),Audit_Tab_Data!$BE$5:$BF$6854,2,0)</f>
        <v>#N/A</v>
      </c>
      <c r="L12" s="1355"/>
      <c r="M12" s="1354" t="e">
        <f>VLOOKUP(CONCATENATE('2025 HAR'!$D$5,"-",'Hospital Services Check'!$M$4,"-",'Hospital Services Check'!$F12),Audit_Tab_Data!$BA$5:$BB$6854,2,0)</f>
        <v>#N/A</v>
      </c>
      <c r="N12" s="1355"/>
      <c r="O12" s="1354" t="e">
        <f>VLOOKUP(CONCATENATE('2025 HAR'!$D$5,"-",'Hospital Services Check'!$O$4,"-",'Hospital Services Check'!$F12),Audit_Tab_Data!$AW$5:$AX$6904,2,0)</f>
        <v>#N/A</v>
      </c>
      <c r="P12" s="1355"/>
      <c r="Q12" s="1354" t="e">
        <f>VLOOKUP(CONCATENATE('2025 HAR'!$D$5,"-",'Hospital Services Check'!$Q$4,"-",'Hospital Services Check'!$F12),Audit_Tab_Data!$AS$5:$AT$7004,2,0)</f>
        <v>#N/A</v>
      </c>
      <c r="R12" s="1355"/>
      <c r="T12" s="424">
        <f t="shared" si="0"/>
        <v>0</v>
      </c>
      <c r="U12" s="427"/>
      <c r="V12" t="str">
        <f t="shared" si="1"/>
        <v>This service offering is different than the historical offerings, please confirm</v>
      </c>
    </row>
    <row r="13" spans="1:22" x14ac:dyDescent="0.2">
      <c r="A13" s="1391" t="s">
        <v>439</v>
      </c>
      <c r="B13" s="1392"/>
      <c r="C13" s="1392"/>
      <c r="D13" s="1392"/>
      <c r="E13" s="1393"/>
      <c r="F13" s="415">
        <v>6101</v>
      </c>
      <c r="G13" s="1354">
        <f>'2025 HAR'!G623</f>
        <v>0</v>
      </c>
      <c r="H13" s="1355"/>
      <c r="I13" s="1354" t="e">
        <f>VLOOKUP(CONCATENATE('2025 HAR'!$D$5,"-",'Hospital Services Check'!$I$4,"-",'Hospital Services Check'!$F13),Audit_Tab_Data!$BJ$5:$BK$6654,2,0)</f>
        <v>#N/A</v>
      </c>
      <c r="J13" s="1355"/>
      <c r="K13" s="1354" t="e">
        <f>VLOOKUP(CONCATENATE('2025 HAR'!$D$5,"-",'Hospital Services Check'!$K$4,"-",'Hospital Services Check'!$F13),Audit_Tab_Data!$BE$5:$BF$6854,2,0)</f>
        <v>#N/A</v>
      </c>
      <c r="L13" s="1355"/>
      <c r="M13" s="1354" t="e">
        <f>VLOOKUP(CONCATENATE('2025 HAR'!$D$5,"-",'Hospital Services Check'!$M$4,"-",'Hospital Services Check'!$F13),Audit_Tab_Data!$BA$5:$BB$6854,2,0)</f>
        <v>#N/A</v>
      </c>
      <c r="N13" s="1355"/>
      <c r="O13" s="1354" t="e">
        <f>VLOOKUP(CONCATENATE('2025 HAR'!$D$5,"-",'Hospital Services Check'!$O$4,"-",'Hospital Services Check'!$F13),Audit_Tab_Data!$AW$5:$AX$6904,2,0)</f>
        <v>#N/A</v>
      </c>
      <c r="P13" s="1355"/>
      <c r="Q13" s="1354" t="e">
        <f>VLOOKUP(CONCATENATE('2025 HAR'!$D$5,"-",'Hospital Services Check'!$Q$4,"-",'Hospital Services Check'!$F13),Audit_Tab_Data!$AS$5:$AT$7004,2,0)</f>
        <v>#N/A</v>
      </c>
      <c r="R13" s="1355"/>
      <c r="T13" s="424">
        <f t="shared" si="0"/>
        <v>0</v>
      </c>
      <c r="U13" s="427"/>
      <c r="V13" t="str">
        <f t="shared" si="1"/>
        <v>This service offering is different than the historical offerings, please confirm</v>
      </c>
    </row>
    <row r="14" spans="1:22" x14ac:dyDescent="0.2">
      <c r="A14" s="1395" t="s">
        <v>441</v>
      </c>
      <c r="B14" s="1396"/>
      <c r="C14" s="1396"/>
      <c r="D14" s="1396"/>
      <c r="E14" s="1397"/>
      <c r="F14" s="415">
        <v>6360</v>
      </c>
      <c r="G14" s="1354">
        <f>'2025 HAR'!G625</f>
        <v>0</v>
      </c>
      <c r="H14" s="1355"/>
      <c r="I14" s="1354" t="e">
        <f>VLOOKUP(CONCATENATE('2025 HAR'!$D$5,"-",'Hospital Services Check'!$I$4,"-",'Hospital Services Check'!$F14),Audit_Tab_Data!$BJ$5:$BK$6654,2,0)</f>
        <v>#N/A</v>
      </c>
      <c r="J14" s="1355"/>
      <c r="K14" s="1354" t="e">
        <f>VLOOKUP(CONCATENATE('2025 HAR'!$D$5,"-",'Hospital Services Check'!$K$4,"-",'Hospital Services Check'!$F14),Audit_Tab_Data!$BE$5:$BF$6854,2,0)</f>
        <v>#N/A</v>
      </c>
      <c r="L14" s="1355"/>
      <c r="M14" s="1354" t="e">
        <f>VLOOKUP(CONCATENATE('2025 HAR'!$D$5,"-",'Hospital Services Check'!$M$4,"-",'Hospital Services Check'!$F14),Audit_Tab_Data!$BA$5:$BB$6854,2,0)</f>
        <v>#N/A</v>
      </c>
      <c r="N14" s="1355"/>
      <c r="O14" s="1354" t="e">
        <f>VLOOKUP(CONCATENATE('2025 HAR'!$D$5,"-",'Hospital Services Check'!$O$4,"-",'Hospital Services Check'!$F14),Audit_Tab_Data!$AW$5:$AX$6904,2,0)</f>
        <v>#N/A</v>
      </c>
      <c r="P14" s="1355"/>
      <c r="Q14" s="1354" t="e">
        <f>VLOOKUP(CONCATENATE('2025 HAR'!$D$5,"-",'Hospital Services Check'!$Q$4,"-",'Hospital Services Check'!$F14),Audit_Tab_Data!$AS$5:$AT$7004,2,0)</f>
        <v>#N/A</v>
      </c>
      <c r="R14" s="1355"/>
      <c r="T14" s="424">
        <f t="shared" si="0"/>
        <v>0</v>
      </c>
      <c r="U14" s="427"/>
      <c r="V14" t="str">
        <f t="shared" si="1"/>
        <v>This service offering is different than the historical offerings, please confirm</v>
      </c>
    </row>
    <row r="15" spans="1:22" x14ac:dyDescent="0.2">
      <c r="A15" s="1395" t="s">
        <v>642</v>
      </c>
      <c r="B15" s="1396"/>
      <c r="C15" s="1396"/>
      <c r="D15" s="1396"/>
      <c r="E15" s="1397"/>
      <c r="F15" s="415">
        <v>6130</v>
      </c>
      <c r="G15" s="1354">
        <f>'2025 HAR'!G626</f>
        <v>0</v>
      </c>
      <c r="H15" s="1355"/>
      <c r="I15" s="1354" t="e">
        <f>VLOOKUP(CONCATENATE('2025 HAR'!$D$5,"-",'Hospital Services Check'!$I$4,"-",'Hospital Services Check'!$F15),Audit_Tab_Data!$BJ$5:$BK$6654,2,0)</f>
        <v>#N/A</v>
      </c>
      <c r="J15" s="1355"/>
      <c r="K15" s="1354" t="e">
        <f>VLOOKUP(CONCATENATE('2025 HAR'!$D$5,"-",'Hospital Services Check'!$K$4,"-",'Hospital Services Check'!$F15),Audit_Tab_Data!$BE$5:$BF$6854,2,0)</f>
        <v>#N/A</v>
      </c>
      <c r="L15" s="1355"/>
      <c r="M15" s="1354" t="e">
        <f>VLOOKUP(CONCATENATE('2025 HAR'!$D$5,"-",'Hospital Services Check'!$M$4,"-",'Hospital Services Check'!$F15),Audit_Tab_Data!$BA$5:$BB$6854,2,0)</f>
        <v>#N/A</v>
      </c>
      <c r="N15" s="1355"/>
      <c r="O15" s="1354" t="e">
        <f>VLOOKUP(CONCATENATE('2025 HAR'!$D$5,"-",'Hospital Services Check'!$O$4,"-",'Hospital Services Check'!$F15),Audit_Tab_Data!$AW$5:$AX$6904,2,0)</f>
        <v>#N/A</v>
      </c>
      <c r="P15" s="1355"/>
      <c r="Q15" s="1354" t="e">
        <f>VLOOKUP(CONCATENATE('2025 HAR'!$D$5,"-",'Hospital Services Check'!$Q$4,"-",'Hospital Services Check'!$F15),Audit_Tab_Data!$AS$5:$AT$7004,2,0)</f>
        <v>#N/A</v>
      </c>
      <c r="R15" s="1355"/>
      <c r="T15" s="424">
        <f t="shared" si="0"/>
        <v>0</v>
      </c>
      <c r="U15" s="427"/>
      <c r="V15" t="str">
        <f t="shared" si="1"/>
        <v>This service offering is different than the historical offerings, please confirm</v>
      </c>
    </row>
    <row r="16" spans="1:22" x14ac:dyDescent="0.2">
      <c r="A16" s="1391" t="s">
        <v>643</v>
      </c>
      <c r="B16" s="1392"/>
      <c r="C16" s="1392"/>
      <c r="D16" s="1392"/>
      <c r="E16" s="1393"/>
      <c r="F16" s="415">
        <v>6131</v>
      </c>
      <c r="G16" s="1354">
        <f>'2025 HAR'!G627</f>
        <v>0</v>
      </c>
      <c r="H16" s="1355"/>
      <c r="I16" s="1354" t="e">
        <f>VLOOKUP(CONCATENATE('2025 HAR'!$D$5,"-",'Hospital Services Check'!$I$4,"-",'Hospital Services Check'!$F16),Audit_Tab_Data!$BJ$5:$BK$6654,2,0)</f>
        <v>#N/A</v>
      </c>
      <c r="J16" s="1355"/>
      <c r="K16" s="1354" t="e">
        <f>VLOOKUP(CONCATENATE('2025 HAR'!$D$5,"-",'Hospital Services Check'!$K$4,"-",'Hospital Services Check'!$F16),Audit_Tab_Data!$BE$5:$BF$6854,2,0)</f>
        <v>#N/A</v>
      </c>
      <c r="L16" s="1355"/>
      <c r="M16" s="1354" t="e">
        <f>VLOOKUP(CONCATENATE('2025 HAR'!$D$5,"-",'Hospital Services Check'!$M$4,"-",'Hospital Services Check'!$F16),Audit_Tab_Data!$BA$5:$BB$6854,2,0)</f>
        <v>#N/A</v>
      </c>
      <c r="N16" s="1355"/>
      <c r="O16" s="1354" t="e">
        <f>VLOOKUP(CONCATENATE('2025 HAR'!$D$5,"-",'Hospital Services Check'!$O$4,"-",'Hospital Services Check'!$F16),Audit_Tab_Data!$AW$5:$AX$6904,2,0)</f>
        <v>#N/A</v>
      </c>
      <c r="P16" s="1355"/>
      <c r="Q16" s="1354" t="e">
        <f>VLOOKUP(CONCATENATE('2025 HAR'!$D$5,"-",'Hospital Services Check'!$Q$4,"-",'Hospital Services Check'!$F16),Audit_Tab_Data!$AS$5:$AT$7004,2,0)</f>
        <v>#N/A</v>
      </c>
      <c r="R16" s="1355"/>
      <c r="T16" s="424">
        <f t="shared" si="0"/>
        <v>0</v>
      </c>
      <c r="U16" s="427"/>
      <c r="V16" t="str">
        <f t="shared" si="1"/>
        <v>This service offering is different than the historical offerings, please confirm</v>
      </c>
    </row>
    <row r="17" spans="1:22" ht="15" x14ac:dyDescent="0.25">
      <c r="A17" s="1395" t="s">
        <v>644</v>
      </c>
      <c r="B17" s="1396"/>
      <c r="C17" s="1396"/>
      <c r="D17" s="1396"/>
      <c r="E17" s="1397"/>
      <c r="F17" s="415">
        <v>6210</v>
      </c>
      <c r="G17" s="1364">
        <f>'2025 HAR'!G629</f>
        <v>0</v>
      </c>
      <c r="H17" s="1394"/>
      <c r="I17" s="1354" t="e">
        <f>VLOOKUP(CONCATENATE('2025 HAR'!$D$5,"-",'Hospital Services Check'!$I$4,"-",'Hospital Services Check'!$F17),Audit_Tab_Data!$BJ$5:$BK$6654,2,0)</f>
        <v>#N/A</v>
      </c>
      <c r="J17" s="1355"/>
      <c r="K17" s="1354" t="e">
        <f>VLOOKUP(CONCATENATE('2025 HAR'!$D$5,"-",'Hospital Services Check'!$K$4,"-",'Hospital Services Check'!$F17),Audit_Tab_Data!$BE$5:$BF$6854,2,0)</f>
        <v>#N/A</v>
      </c>
      <c r="L17" s="1355"/>
      <c r="M17" s="1354" t="e">
        <f>VLOOKUP(CONCATENATE('2025 HAR'!$D$5,"-",'Hospital Services Check'!$M$4,"-",'Hospital Services Check'!$F17),Audit_Tab_Data!$BA$5:$BB$6854,2,0)</f>
        <v>#N/A</v>
      </c>
      <c r="N17" s="1355"/>
      <c r="O17" s="1354" t="e">
        <f>VLOOKUP(CONCATENATE('2025 HAR'!$D$5,"-",'Hospital Services Check'!$O$4,"-",'Hospital Services Check'!$F17),Audit_Tab_Data!$AW$5:$AX$6904,2,0)</f>
        <v>#N/A</v>
      </c>
      <c r="P17" s="1355"/>
      <c r="Q17" s="1354" t="e">
        <f>VLOOKUP(CONCATENATE('2025 HAR'!$D$5,"-",'Hospital Services Check'!$Q$4,"-",'Hospital Services Check'!$F17),Audit_Tab_Data!$AS$5:$AT$7004,2,0)</f>
        <v>#N/A</v>
      </c>
      <c r="R17" s="1355"/>
      <c r="T17" s="424">
        <f t="shared" si="0"/>
        <v>0</v>
      </c>
      <c r="U17" s="427"/>
      <c r="V17" t="str">
        <f t="shared" si="1"/>
        <v>This service offering is different than the historical offerings, please confirm</v>
      </c>
    </row>
    <row r="18" spans="1:22" ht="15" x14ac:dyDescent="0.25">
      <c r="A18" s="1391" t="s">
        <v>645</v>
      </c>
      <c r="B18" s="1392"/>
      <c r="C18" s="1392"/>
      <c r="D18" s="1392"/>
      <c r="E18" s="1393"/>
      <c r="F18" s="415">
        <v>7205</v>
      </c>
      <c r="G18" s="1364">
        <f>'2025 HAR'!G630</f>
        <v>0</v>
      </c>
      <c r="H18" s="1394"/>
      <c r="I18" s="1354" t="e">
        <f>VLOOKUP(CONCATENATE('2025 HAR'!$D$5,"-",'Hospital Services Check'!$I$4,"-",'Hospital Services Check'!$F18),Audit_Tab_Data!$BJ$5:$BK$6654,2,0)</f>
        <v>#N/A</v>
      </c>
      <c r="J18" s="1355"/>
      <c r="K18" s="1354" t="e">
        <f>VLOOKUP(CONCATENATE('2025 HAR'!$D$5,"-",'Hospital Services Check'!$K$4,"-",'Hospital Services Check'!$F18),Audit_Tab_Data!$BE$5:$BF$6854,2,0)</f>
        <v>#N/A</v>
      </c>
      <c r="L18" s="1355"/>
      <c r="M18" s="1354" t="e">
        <f>VLOOKUP(CONCATENATE('2025 HAR'!$D$5,"-",'Hospital Services Check'!$M$4,"-",'Hospital Services Check'!$F18),Audit_Tab_Data!$BA$5:$BB$6854,2,0)</f>
        <v>#N/A</v>
      </c>
      <c r="N18" s="1355"/>
      <c r="O18" s="1354" t="e">
        <f>VLOOKUP(CONCATENATE('2025 HAR'!$D$5,"-",'Hospital Services Check'!$O$4,"-",'Hospital Services Check'!$F18),Audit_Tab_Data!$AW$5:$AX$6904,2,0)</f>
        <v>#N/A</v>
      </c>
      <c r="P18" s="1355"/>
      <c r="Q18" s="1354" t="e">
        <f>VLOOKUP(CONCATENATE('2025 HAR'!$D$5,"-",'Hospital Services Check'!$Q$4,"-",'Hospital Services Check'!$F18),Audit_Tab_Data!$AS$5:$AT$7004,2,0)</f>
        <v>#N/A</v>
      </c>
      <c r="R18" s="1355"/>
      <c r="T18" s="424">
        <f t="shared" si="0"/>
        <v>0</v>
      </c>
      <c r="U18" s="427"/>
      <c r="V18" t="str">
        <f t="shared" si="1"/>
        <v>This service offering is different than the historical offerings, please confirm</v>
      </c>
    </row>
    <row r="19" spans="1:22" x14ac:dyDescent="0.2">
      <c r="A19" s="1399" t="s">
        <v>646</v>
      </c>
      <c r="B19" s="1400"/>
      <c r="C19" s="1400"/>
      <c r="D19" s="1400"/>
      <c r="E19" s="1401"/>
      <c r="F19" s="415">
        <v>6330</v>
      </c>
      <c r="G19" s="1364">
        <f>'2025 HAR'!G632</f>
        <v>0</v>
      </c>
      <c r="H19" s="1365"/>
      <c r="I19" s="1354" t="e">
        <f>VLOOKUP(CONCATENATE('2025 HAR'!$D$5,"-",'Hospital Services Check'!$I$4,"-",'Hospital Services Check'!$F19),Audit_Tab_Data!$BJ$5:$BK$6654,2,0)</f>
        <v>#N/A</v>
      </c>
      <c r="J19" s="1355"/>
      <c r="K19" s="1354" t="e">
        <f>VLOOKUP(CONCATENATE('2025 HAR'!$D$5,"-",'Hospital Services Check'!$K$4,"-",'Hospital Services Check'!$F19),Audit_Tab_Data!$BE$5:$BF$6854,2,0)</f>
        <v>#N/A</v>
      </c>
      <c r="L19" s="1355"/>
      <c r="M19" s="1354" t="e">
        <f>VLOOKUP(CONCATENATE('2025 HAR'!$D$5,"-",'Hospital Services Check'!$M$4,"-",'Hospital Services Check'!$F19),Audit_Tab_Data!$BA$5:$BB$6854,2,0)</f>
        <v>#N/A</v>
      </c>
      <c r="N19" s="1355"/>
      <c r="O19" s="1354" t="e">
        <f>VLOOKUP(CONCATENATE('2025 HAR'!$D$5,"-",'Hospital Services Check'!$O$4,"-",'Hospital Services Check'!$F19),Audit_Tab_Data!$AW$5:$AX$6904,2,0)</f>
        <v>#N/A</v>
      </c>
      <c r="P19" s="1355"/>
      <c r="Q19" s="1354" t="e">
        <f>VLOOKUP(CONCATENATE('2025 HAR'!$D$5,"-",'Hospital Services Check'!$Q$4,"-",'Hospital Services Check'!$F19),Audit_Tab_Data!$AS$5:$AT$7004,2,0)</f>
        <v>#N/A</v>
      </c>
      <c r="R19" s="1355"/>
      <c r="T19" s="424">
        <f t="shared" si="0"/>
        <v>0</v>
      </c>
      <c r="U19" s="427"/>
      <c r="V19" t="str">
        <f t="shared" si="1"/>
        <v>This service offering is different than the historical offerings, please confirm</v>
      </c>
    </row>
    <row r="20" spans="1:22" x14ac:dyDescent="0.2">
      <c r="A20" s="1359" t="s">
        <v>928</v>
      </c>
      <c r="B20" s="1359"/>
      <c r="C20" s="1359"/>
      <c r="D20" s="1359"/>
      <c r="E20" s="1359"/>
      <c r="F20" s="1361"/>
      <c r="G20" s="1361"/>
      <c r="H20" s="1361"/>
      <c r="I20" s="1361"/>
      <c r="J20" s="1361"/>
      <c r="K20" s="1361"/>
      <c r="L20" s="1361"/>
      <c r="M20" s="1361"/>
      <c r="N20" s="1361"/>
      <c r="O20" s="1361"/>
      <c r="P20" s="1361"/>
      <c r="Q20" s="1361"/>
      <c r="R20" s="1361"/>
      <c r="T20" s="424"/>
      <c r="U20" s="426"/>
    </row>
    <row r="21" spans="1:22" ht="15" customHeight="1" x14ac:dyDescent="0.2">
      <c r="A21" s="419"/>
      <c r="B21" s="420"/>
      <c r="C21" s="420"/>
      <c r="D21" s="420"/>
      <c r="E21" s="420"/>
      <c r="F21" s="423"/>
      <c r="G21" s="1357">
        <v>2023</v>
      </c>
      <c r="H21" s="1358"/>
      <c r="I21" s="1357">
        <v>2022</v>
      </c>
      <c r="J21" s="1358"/>
      <c r="K21" s="1357">
        <f>K4</f>
        <v>2021</v>
      </c>
      <c r="L21" s="1358"/>
      <c r="M21" s="1357">
        <f>M4</f>
        <v>2020</v>
      </c>
      <c r="N21" s="1358"/>
      <c r="O21" s="1357">
        <f>O4</f>
        <v>2019</v>
      </c>
      <c r="P21" s="1358"/>
      <c r="Q21" s="1357">
        <f>Q4</f>
        <v>2018</v>
      </c>
      <c r="R21" s="1358"/>
      <c r="T21" s="424"/>
      <c r="U21" s="426"/>
    </row>
    <row r="22" spans="1:22" ht="12.75" customHeight="1" x14ac:dyDescent="0.2">
      <c r="A22" s="1378" t="s">
        <v>648</v>
      </c>
      <c r="B22" s="1360"/>
      <c r="C22" s="1360"/>
      <c r="D22" s="1360"/>
      <c r="E22" s="1360"/>
      <c r="F22" s="1360"/>
      <c r="G22" s="1360"/>
      <c r="H22" s="1360"/>
      <c r="I22" s="1360"/>
      <c r="J22" s="1360"/>
      <c r="K22" s="1360"/>
      <c r="L22" s="1360"/>
      <c r="M22" s="1360"/>
      <c r="N22" s="1360"/>
      <c r="O22" s="1360"/>
      <c r="P22" s="1360"/>
      <c r="Q22" s="1360"/>
      <c r="R22" s="1360"/>
      <c r="T22" s="424"/>
      <c r="U22" s="427"/>
    </row>
    <row r="23" spans="1:22" ht="15" customHeight="1" x14ac:dyDescent="0.2">
      <c r="A23" s="421"/>
      <c r="B23" s="1398" t="s">
        <v>930</v>
      </c>
      <c r="C23" s="1398"/>
      <c r="D23" s="1398"/>
      <c r="E23" s="1383"/>
      <c r="F23" s="422">
        <v>8073</v>
      </c>
      <c r="G23" s="1364">
        <f>'2025 HAR'!G639</f>
        <v>0</v>
      </c>
      <c r="H23" s="1365"/>
      <c r="I23" s="1354" t="e">
        <f>VLOOKUP(CONCATENATE('2025 HAR'!$D$5,"-",'Hospital Services Check'!$I$4,"-",'Hospital Services Check'!$F23),Audit_Tab_Data!$BJ$5:$BK$6654,2,0)</f>
        <v>#N/A</v>
      </c>
      <c r="J23" s="1355"/>
      <c r="K23" s="1354" t="e">
        <f>VLOOKUP(CONCATENATE('2025 HAR'!$D$5,"-",'Hospital Services Check'!$K$4,"-",'Hospital Services Check'!$F23),Audit_Tab_Data!$BE$5:$BF$6854,2,0)</f>
        <v>#N/A</v>
      </c>
      <c r="L23" s="1355"/>
      <c r="M23" s="1354" t="e">
        <f>VLOOKUP(CONCATENATE('2025 HAR'!$D$5,"-",'Hospital Services Check'!$M$4,"-",'Hospital Services Check'!$F23),Audit_Tab_Data!$BA$5:$BB$6854,2,0)</f>
        <v>#N/A</v>
      </c>
      <c r="N23" s="1355"/>
      <c r="O23" s="1354" t="e">
        <f>VLOOKUP(CONCATENATE('2025 HAR'!$D$5,"-",'Hospital Services Check'!$O$4,"-",'Hospital Services Check'!$F23),Audit_Tab_Data!$AW$5:$AX$6904,2,0)</f>
        <v>#N/A</v>
      </c>
      <c r="P23" s="1355"/>
      <c r="Q23" s="1354" t="e">
        <f>VLOOKUP(CONCATENATE('2025 HAR'!$D$5,"-",'Hospital Services Check'!$Q$4,"-",'Hospital Services Check'!$F23),Audit_Tab_Data!$AS$5:$AT$7004,2,0)</f>
        <v>#N/A</v>
      </c>
      <c r="R23" s="1355"/>
      <c r="T23" s="424">
        <f t="shared" si="0"/>
        <v>0</v>
      </c>
      <c r="U23" s="427"/>
      <c r="V23" t="str">
        <f t="shared" si="1"/>
        <v>This service offering is different than the historical offerings, please confirm</v>
      </c>
    </row>
    <row r="24" spans="1:22" ht="15" customHeight="1" x14ac:dyDescent="0.2">
      <c r="A24" s="418"/>
      <c r="B24" s="1398" t="s">
        <v>931</v>
      </c>
      <c r="C24" s="1398"/>
      <c r="D24" s="1398"/>
      <c r="E24" s="1383"/>
      <c r="F24" s="416">
        <v>8074</v>
      </c>
      <c r="G24" s="1364">
        <f>'2025 HAR'!G640</f>
        <v>0</v>
      </c>
      <c r="H24" s="1365"/>
      <c r="I24" s="1354" t="e">
        <f>VLOOKUP(CONCATENATE('2025 HAR'!$D$5,"-",'Hospital Services Check'!$I$4,"-",'Hospital Services Check'!$F24),Audit_Tab_Data!$BJ$5:$BK$6654,2,0)</f>
        <v>#N/A</v>
      </c>
      <c r="J24" s="1355"/>
      <c r="K24" s="1354" t="e">
        <f>VLOOKUP(CONCATENATE('2025 HAR'!$D$5,"-",'Hospital Services Check'!$K$4,"-",'Hospital Services Check'!$F24),Audit_Tab_Data!$BE$5:$BF$6854,2,0)</f>
        <v>#N/A</v>
      </c>
      <c r="L24" s="1355"/>
      <c r="M24" s="1354" t="e">
        <f>VLOOKUP(CONCATENATE('2025 HAR'!$D$5,"-",'Hospital Services Check'!$M$4,"-",'Hospital Services Check'!$F24),Audit_Tab_Data!$BA$5:$BB$6854,2,0)</f>
        <v>#N/A</v>
      </c>
      <c r="N24" s="1355"/>
      <c r="O24" s="1354" t="e">
        <f>VLOOKUP(CONCATENATE('2025 HAR'!$D$5,"-",'Hospital Services Check'!$O$4,"-",'Hospital Services Check'!$F24),Audit_Tab_Data!$AW$5:$AX$6904,2,0)</f>
        <v>#N/A</v>
      </c>
      <c r="P24" s="1355"/>
      <c r="Q24" s="1354" t="e">
        <f>VLOOKUP(CONCATENATE('2025 HAR'!$D$5,"-",'Hospital Services Check'!$Q$4,"-",'Hospital Services Check'!$F24),Audit_Tab_Data!$AS$5:$AT$7004,2,0)</f>
        <v>#N/A</v>
      </c>
      <c r="R24" s="1355"/>
      <c r="T24" s="424">
        <f t="shared" si="0"/>
        <v>0</v>
      </c>
      <c r="U24" s="427"/>
      <c r="V24" t="str">
        <f t="shared" si="1"/>
        <v>This service offering is different than the historical offerings, please confirm</v>
      </c>
    </row>
    <row r="25" spans="1:22" ht="12.75" customHeight="1" x14ac:dyDescent="0.2">
      <c r="A25" s="1378" t="s">
        <v>932</v>
      </c>
      <c r="B25" s="1360"/>
      <c r="C25" s="1360"/>
      <c r="D25" s="1360"/>
      <c r="E25" s="1360"/>
      <c r="F25" s="1360"/>
      <c r="G25" s="1360"/>
      <c r="H25" s="1360"/>
      <c r="I25" s="1360"/>
      <c r="J25" s="1360"/>
      <c r="K25" s="1360"/>
      <c r="L25" s="1360"/>
      <c r="M25" s="1360"/>
      <c r="N25" s="1360"/>
      <c r="O25" s="1360"/>
      <c r="P25" s="1360"/>
      <c r="Q25" s="1360"/>
      <c r="R25" s="1360"/>
      <c r="T25" s="424"/>
      <c r="U25" s="427"/>
    </row>
    <row r="26" spans="1:22" ht="15" customHeight="1" x14ac:dyDescent="0.2">
      <c r="A26" s="421"/>
      <c r="B26" s="1379" t="s">
        <v>933</v>
      </c>
      <c r="C26" s="1380"/>
      <c r="D26" s="1380"/>
      <c r="E26" s="1380"/>
      <c r="F26" s="422">
        <v>8075</v>
      </c>
      <c r="G26" s="1381">
        <f>'2025 HAR'!G646</f>
        <v>0</v>
      </c>
      <c r="H26" s="1382"/>
      <c r="I26" s="1354" t="e">
        <f>VLOOKUP(CONCATENATE('2025 HAR'!$D$5,"-",'Hospital Services Check'!$I$4,"-",'Hospital Services Check'!$F26),Audit_Tab_Data!$BJ$5:$BK$6654,2,0)</f>
        <v>#N/A</v>
      </c>
      <c r="J26" s="1355"/>
      <c r="K26" s="1354" t="e">
        <f>VLOOKUP(CONCATENATE('2025 HAR'!$D$5,"-",'Hospital Services Check'!$K$4,"-",'Hospital Services Check'!$F26),Audit_Tab_Data!$BE$5:$BF$6854,2,0)</f>
        <v>#N/A</v>
      </c>
      <c r="L26" s="1355"/>
      <c r="M26" s="1354" t="e">
        <f>VLOOKUP(CONCATENATE('2025 HAR'!$D$5,"-",'Hospital Services Check'!$M$4,"-",'Hospital Services Check'!$F26),Audit_Tab_Data!$BA$5:$BB$6854,2,0)</f>
        <v>#N/A</v>
      </c>
      <c r="N26" s="1355"/>
      <c r="O26" s="1354" t="e">
        <f>VLOOKUP(CONCATENATE('2025 HAR'!$D$5,"-",'Hospital Services Check'!$O$4,"-",'Hospital Services Check'!$F26),Audit_Tab_Data!$AW$5:$AX$6904,2,0)</f>
        <v>#N/A</v>
      </c>
      <c r="P26" s="1355"/>
      <c r="Q26" s="1354" t="e">
        <f>VLOOKUP(CONCATENATE('2025 HAR'!$D$5,"-",'Hospital Services Check'!$Q$4,"-",'Hospital Services Check'!$F26),Audit_Tab_Data!$AS$5:$AT$7004,2,0)</f>
        <v>#N/A</v>
      </c>
      <c r="R26" s="1355"/>
      <c r="T26" s="424">
        <f t="shared" si="0"/>
        <v>0</v>
      </c>
      <c r="U26" s="427"/>
      <c r="V26" t="str">
        <f t="shared" si="1"/>
        <v>This service offering is different than the historical offerings, please confirm</v>
      </c>
    </row>
    <row r="27" spans="1:22" ht="15" customHeight="1" x14ac:dyDescent="0.2">
      <c r="A27" s="418"/>
      <c r="B27" s="1383" t="s">
        <v>934</v>
      </c>
      <c r="C27" s="1384"/>
      <c r="D27" s="1384"/>
      <c r="E27" s="1384"/>
      <c r="F27" s="416">
        <v>8076</v>
      </c>
      <c r="G27" s="1381">
        <f>'2025 HAR'!G647</f>
        <v>0</v>
      </c>
      <c r="H27" s="1382"/>
      <c r="I27" s="1354" t="e">
        <f>VLOOKUP(CONCATENATE('2025 HAR'!$D$5,"-",'Hospital Services Check'!$I$4,"-",'Hospital Services Check'!$F27),Audit_Tab_Data!$BJ$5:$BK$6654,2,0)</f>
        <v>#N/A</v>
      </c>
      <c r="J27" s="1355"/>
      <c r="K27" s="1354" t="e">
        <f>VLOOKUP(CONCATENATE('2025 HAR'!$D$5,"-",'Hospital Services Check'!$K$4,"-",'Hospital Services Check'!$F27),Audit_Tab_Data!$BE$5:$BF$6854,2,0)</f>
        <v>#N/A</v>
      </c>
      <c r="L27" s="1355"/>
      <c r="M27" s="1354" t="e">
        <f>VLOOKUP(CONCATENATE('2025 HAR'!$D$5,"-",'Hospital Services Check'!$M$4,"-",'Hospital Services Check'!$F27),Audit_Tab_Data!$BA$5:$BB$6854,2,0)</f>
        <v>#N/A</v>
      </c>
      <c r="N27" s="1355"/>
      <c r="O27" s="1354" t="e">
        <f>VLOOKUP(CONCATENATE('2025 HAR'!$D$5,"-",'Hospital Services Check'!$O$4,"-",'Hospital Services Check'!$F27),Audit_Tab_Data!$AW$5:$AX$6904,2,0)</f>
        <v>#N/A</v>
      </c>
      <c r="P27" s="1355"/>
      <c r="Q27" s="1354" t="e">
        <f>VLOOKUP(CONCATENATE('2025 HAR'!$D$5,"-",'Hospital Services Check'!$Q$4,"-",'Hospital Services Check'!$F27),Audit_Tab_Data!$AS$5:$AT$7004,2,0)</f>
        <v>#N/A</v>
      </c>
      <c r="R27" s="1355"/>
      <c r="T27" s="424">
        <f t="shared" si="0"/>
        <v>0</v>
      </c>
      <c r="U27" s="427"/>
      <c r="V27" t="str">
        <f t="shared" si="1"/>
        <v>This service offering is different than the historical offerings, please confirm</v>
      </c>
    </row>
    <row r="28" spans="1:22" ht="12.75" customHeight="1" x14ac:dyDescent="0.2">
      <c r="A28" s="1378" t="s">
        <v>664</v>
      </c>
      <c r="B28" s="1360"/>
      <c r="C28" s="1360"/>
      <c r="D28" s="1360"/>
      <c r="E28" s="1360"/>
      <c r="F28" s="1360"/>
      <c r="G28" s="1360"/>
      <c r="H28" s="1360"/>
      <c r="I28" s="1360"/>
      <c r="J28" s="1360"/>
      <c r="K28" s="1360"/>
      <c r="L28" s="1360"/>
      <c r="M28" s="1360"/>
      <c r="N28" s="1360"/>
      <c r="O28" s="1360"/>
      <c r="P28" s="1360"/>
      <c r="Q28" s="1360"/>
      <c r="R28" s="1360"/>
      <c r="T28" s="424"/>
      <c r="U28" s="427"/>
    </row>
    <row r="29" spans="1:22" ht="15" customHeight="1" x14ac:dyDescent="0.2">
      <c r="A29" s="421"/>
      <c r="B29" s="1379" t="s">
        <v>940</v>
      </c>
      <c r="C29" s="1380"/>
      <c r="D29" s="1380"/>
      <c r="E29" s="1380"/>
      <c r="F29" s="422">
        <v>8077</v>
      </c>
      <c r="G29" s="1381">
        <f>'2025 HAR'!G653</f>
        <v>0</v>
      </c>
      <c r="H29" s="1382"/>
      <c r="I29" s="1354" t="e">
        <f>VLOOKUP(CONCATENATE('2025 HAR'!$D$5,"-",'Hospital Services Check'!$I$4,"-",'Hospital Services Check'!$F29),Audit_Tab_Data!$BJ$5:$BK$6654,2,0)</f>
        <v>#N/A</v>
      </c>
      <c r="J29" s="1355"/>
      <c r="K29" s="1354" t="e">
        <f>VLOOKUP(CONCATENATE('2025 HAR'!$D$5,"-",'Hospital Services Check'!$K$4,"-",'Hospital Services Check'!$F29),Audit_Tab_Data!$BE$5:$BF$6854,2,0)</f>
        <v>#N/A</v>
      </c>
      <c r="L29" s="1355"/>
      <c r="M29" s="1354" t="e">
        <f>VLOOKUP(CONCATENATE('2025 HAR'!$D$5,"-",'Hospital Services Check'!$M$4,"-",'Hospital Services Check'!$F29),Audit_Tab_Data!$BA$5:$BB$6854,2,0)</f>
        <v>#N/A</v>
      </c>
      <c r="N29" s="1355"/>
      <c r="O29" s="1354" t="e">
        <f>VLOOKUP(CONCATENATE('2025 HAR'!$D$5,"-",'Hospital Services Check'!$O$4,"-",'Hospital Services Check'!$F29),Audit_Tab_Data!$AW$5:$AX$6904,2,0)</f>
        <v>#N/A</v>
      </c>
      <c r="P29" s="1355"/>
      <c r="Q29" s="1354" t="e">
        <f>VLOOKUP(CONCATENATE('2025 HAR'!$D$5,"-",'Hospital Services Check'!$Q$4,"-",'Hospital Services Check'!$F29),Audit_Tab_Data!$AS$5:$AT$7004,2,0)</f>
        <v>#N/A</v>
      </c>
      <c r="R29" s="1355"/>
      <c r="T29" s="424">
        <f t="shared" si="0"/>
        <v>0</v>
      </c>
      <c r="U29" s="427"/>
      <c r="V29" t="str">
        <f t="shared" si="1"/>
        <v>This service offering is different than the historical offerings, please confirm</v>
      </c>
    </row>
    <row r="30" spans="1:22" ht="15" customHeight="1" x14ac:dyDescent="0.2">
      <c r="A30" s="418"/>
      <c r="B30" s="1383" t="s">
        <v>941</v>
      </c>
      <c r="C30" s="1384"/>
      <c r="D30" s="1384"/>
      <c r="E30" s="1384"/>
      <c r="F30" s="416">
        <v>8078</v>
      </c>
      <c r="G30" s="1381">
        <f>'2025 HAR'!G654</f>
        <v>0</v>
      </c>
      <c r="H30" s="1382"/>
      <c r="I30" s="1354" t="e">
        <f>VLOOKUP(CONCATENATE('2025 HAR'!$D$5,"-",'Hospital Services Check'!$I$4,"-",'Hospital Services Check'!$F30),Audit_Tab_Data!$BJ$5:$BK$6654,2,0)</f>
        <v>#N/A</v>
      </c>
      <c r="J30" s="1355"/>
      <c r="K30" s="1354" t="e">
        <f>VLOOKUP(CONCATENATE('2025 HAR'!$D$5,"-",'Hospital Services Check'!$K$4,"-",'Hospital Services Check'!$F30),Audit_Tab_Data!$BE$5:$BF$6854,2,0)</f>
        <v>#N/A</v>
      </c>
      <c r="L30" s="1355"/>
      <c r="M30" s="1354" t="e">
        <f>VLOOKUP(CONCATENATE('2025 HAR'!$D$5,"-",'Hospital Services Check'!$M$4,"-",'Hospital Services Check'!$F30),Audit_Tab_Data!$BA$5:$BB$6854,2,0)</f>
        <v>#N/A</v>
      </c>
      <c r="N30" s="1355"/>
      <c r="O30" s="1354" t="e">
        <f>VLOOKUP(CONCATENATE('2025 HAR'!$D$5,"-",'Hospital Services Check'!$O$4,"-",'Hospital Services Check'!$F30),Audit_Tab_Data!$AW$5:$AX$6904,2,0)</f>
        <v>#N/A</v>
      </c>
      <c r="P30" s="1355"/>
      <c r="Q30" s="1354" t="e">
        <f>VLOOKUP(CONCATENATE('2025 HAR'!$D$5,"-",'Hospital Services Check'!$Q$4,"-",'Hospital Services Check'!$F30),Audit_Tab_Data!$AS$5:$AT$7004,2,0)</f>
        <v>#N/A</v>
      </c>
      <c r="R30" s="1355"/>
      <c r="T30" s="424">
        <f t="shared" si="0"/>
        <v>0</v>
      </c>
      <c r="U30" s="427"/>
      <c r="V30" t="str">
        <f t="shared" si="1"/>
        <v>This service offering is different than the historical offerings, please confirm</v>
      </c>
    </row>
    <row r="31" spans="1:22" ht="12.75" customHeight="1" x14ac:dyDescent="0.2">
      <c r="A31" s="1378" t="s">
        <v>668</v>
      </c>
      <c r="B31" s="1360"/>
      <c r="C31" s="1360"/>
      <c r="D31" s="1360"/>
      <c r="E31" s="1360"/>
      <c r="F31" s="1360"/>
      <c r="G31" s="1360"/>
      <c r="H31" s="1360"/>
      <c r="I31" s="1360"/>
      <c r="J31" s="1360"/>
      <c r="K31" s="1360"/>
      <c r="L31" s="1360"/>
      <c r="M31" s="1360"/>
      <c r="N31" s="1360"/>
      <c r="O31" s="1360"/>
      <c r="P31" s="1360"/>
      <c r="Q31" s="1360"/>
      <c r="R31" s="1360"/>
      <c r="T31" s="424"/>
      <c r="U31" s="427"/>
    </row>
    <row r="32" spans="1:22" ht="15" customHeight="1" x14ac:dyDescent="0.2">
      <c r="A32" s="421"/>
      <c r="B32" s="1379" t="s">
        <v>944</v>
      </c>
      <c r="C32" s="1380"/>
      <c r="D32" s="1380"/>
      <c r="E32" s="1380"/>
      <c r="F32" s="422">
        <v>8079</v>
      </c>
      <c r="G32" s="1381">
        <f>'2025 HAR'!G660</f>
        <v>0</v>
      </c>
      <c r="H32" s="1382"/>
      <c r="I32" s="1354" t="e">
        <f>VLOOKUP(CONCATENATE('2025 HAR'!$D$5,"-",'Hospital Services Check'!$I$4,"-",'Hospital Services Check'!$F32),Audit_Tab_Data!$BJ$5:$BK$6654,2,0)</f>
        <v>#N/A</v>
      </c>
      <c r="J32" s="1355"/>
      <c r="K32" s="1354" t="e">
        <f>VLOOKUP(CONCATENATE('2025 HAR'!$D$5,"-",'Hospital Services Check'!$K$4,"-",'Hospital Services Check'!$F32),Audit_Tab_Data!$BE$5:$BF$6854,2,0)</f>
        <v>#N/A</v>
      </c>
      <c r="L32" s="1355"/>
      <c r="M32" s="1354" t="e">
        <f>VLOOKUP(CONCATENATE('2025 HAR'!$D$5,"-",'Hospital Services Check'!$M$4,"-",'Hospital Services Check'!$F32),Audit_Tab_Data!$BA$5:$BB$6854,2,0)</f>
        <v>#N/A</v>
      </c>
      <c r="N32" s="1355"/>
      <c r="O32" s="1354" t="e">
        <f>VLOOKUP(CONCATENATE('2025 HAR'!$D$5,"-",'Hospital Services Check'!$O$4,"-",'Hospital Services Check'!$F32),Audit_Tab_Data!$AW$5:$AX$6904,2,0)</f>
        <v>#N/A</v>
      </c>
      <c r="P32" s="1355"/>
      <c r="Q32" s="1354" t="e">
        <f>VLOOKUP(CONCATENATE('2025 HAR'!$D$5,"-",'Hospital Services Check'!$Q$4,"-",'Hospital Services Check'!$F32),Audit_Tab_Data!$AS$5:$AT$7004,2,0)</f>
        <v>#N/A</v>
      </c>
      <c r="R32" s="1355"/>
      <c r="T32" s="424">
        <f t="shared" si="0"/>
        <v>0</v>
      </c>
      <c r="U32" s="427"/>
      <c r="V32" t="str">
        <f t="shared" si="1"/>
        <v>This service offering is different than the historical offerings, please confirm</v>
      </c>
    </row>
    <row r="33" spans="1:22" ht="15" customHeight="1" x14ac:dyDescent="0.2">
      <c r="A33" s="418"/>
      <c r="B33" s="1383" t="s">
        <v>945</v>
      </c>
      <c r="C33" s="1384"/>
      <c r="D33" s="1384"/>
      <c r="E33" s="1384"/>
      <c r="F33" s="416">
        <v>8080</v>
      </c>
      <c r="G33" s="1381">
        <f>'2025 HAR'!G661</f>
        <v>0</v>
      </c>
      <c r="H33" s="1382"/>
      <c r="I33" s="1354" t="e">
        <f>VLOOKUP(CONCATENATE('2025 HAR'!$D$5,"-",'Hospital Services Check'!$I$4,"-",'Hospital Services Check'!$F33),Audit_Tab_Data!$BJ$5:$BK$6654,2,0)</f>
        <v>#N/A</v>
      </c>
      <c r="J33" s="1355"/>
      <c r="K33" s="1354" t="e">
        <f>VLOOKUP(CONCATENATE('2025 HAR'!$D$5,"-",'Hospital Services Check'!$K$4,"-",'Hospital Services Check'!$F33),Audit_Tab_Data!$BE$5:$BF$6854,2,0)</f>
        <v>#N/A</v>
      </c>
      <c r="L33" s="1355"/>
      <c r="M33" s="1354" t="e">
        <f>VLOOKUP(CONCATENATE('2025 HAR'!$D$5,"-",'Hospital Services Check'!$M$4,"-",'Hospital Services Check'!$F33),Audit_Tab_Data!$BA$5:$BB$6854,2,0)</f>
        <v>#N/A</v>
      </c>
      <c r="N33" s="1355"/>
      <c r="O33" s="1354" t="e">
        <f>VLOOKUP(CONCATENATE('2025 HAR'!$D$5,"-",'Hospital Services Check'!$O$4,"-",'Hospital Services Check'!$F33),Audit_Tab_Data!$AW$5:$AX$6904,2,0)</f>
        <v>#N/A</v>
      </c>
      <c r="P33" s="1355"/>
      <c r="Q33" s="1354" t="e">
        <f>VLOOKUP(CONCATENATE('2025 HAR'!$D$5,"-",'Hospital Services Check'!$Q$4,"-",'Hospital Services Check'!$F33),Audit_Tab_Data!$AS$5:$AT$7004,2,0)</f>
        <v>#N/A</v>
      </c>
      <c r="R33" s="1355"/>
      <c r="T33" s="424">
        <f t="shared" si="0"/>
        <v>0</v>
      </c>
      <c r="U33" s="427"/>
      <c r="V33" t="str">
        <f t="shared" si="1"/>
        <v>This service offering is different than the historical offerings, please confirm</v>
      </c>
    </row>
    <row r="34" spans="1:22" x14ac:dyDescent="0.2">
      <c r="A34" s="1359" t="s">
        <v>928</v>
      </c>
      <c r="B34" s="1359"/>
      <c r="C34" s="1359"/>
      <c r="D34" s="1359"/>
      <c r="E34" s="1359"/>
      <c r="F34" s="1361"/>
      <c r="G34" s="1361"/>
      <c r="H34" s="1361"/>
      <c r="I34" s="1361"/>
      <c r="J34" s="1361"/>
      <c r="K34" s="1361"/>
      <c r="L34" s="1361"/>
      <c r="M34" s="1361"/>
      <c r="N34" s="1361"/>
      <c r="O34" s="1361"/>
      <c r="P34" s="1361"/>
      <c r="Q34" s="1361"/>
      <c r="R34" s="1361"/>
      <c r="T34" s="424"/>
      <c r="U34" s="426"/>
    </row>
    <row r="35" spans="1:22" ht="15" customHeight="1" x14ac:dyDescent="0.2">
      <c r="A35" s="419"/>
      <c r="B35" s="420"/>
      <c r="C35" s="420"/>
      <c r="D35" s="420"/>
      <c r="E35" s="420"/>
      <c r="F35" s="423"/>
      <c r="G35" s="1357">
        <v>2023</v>
      </c>
      <c r="H35" s="1358"/>
      <c r="I35" s="1357">
        <v>2022</v>
      </c>
      <c r="J35" s="1358"/>
      <c r="K35" s="1357">
        <f>K4</f>
        <v>2021</v>
      </c>
      <c r="L35" s="1358"/>
      <c r="M35" s="1357">
        <f>M4</f>
        <v>2020</v>
      </c>
      <c r="N35" s="1358"/>
      <c r="O35" s="1357">
        <f>O4</f>
        <v>2019</v>
      </c>
      <c r="P35" s="1358"/>
      <c r="Q35" s="1357">
        <f>Q4</f>
        <v>2018</v>
      </c>
      <c r="R35" s="1358"/>
      <c r="T35" s="424"/>
      <c r="U35" s="426"/>
    </row>
    <row r="36" spans="1:22" ht="12.75" customHeight="1" x14ac:dyDescent="0.2">
      <c r="A36" s="1378" t="s">
        <v>669</v>
      </c>
      <c r="B36" s="1360"/>
      <c r="C36" s="1360"/>
      <c r="D36" s="1360"/>
      <c r="E36" s="1360"/>
      <c r="F36" s="1360"/>
      <c r="G36" s="1360"/>
      <c r="H36" s="1360"/>
      <c r="I36" s="1360"/>
      <c r="J36" s="1360"/>
      <c r="K36" s="1360"/>
      <c r="L36" s="1360"/>
      <c r="M36" s="1360"/>
      <c r="N36" s="1360"/>
      <c r="O36" s="1360"/>
      <c r="P36" s="1360"/>
      <c r="Q36" s="1360"/>
      <c r="R36" s="1360"/>
      <c r="T36" s="424"/>
      <c r="U36" s="427"/>
    </row>
    <row r="37" spans="1:22" ht="15" customHeight="1" x14ac:dyDescent="0.2">
      <c r="A37" s="421"/>
      <c r="B37" s="1379" t="s">
        <v>1089</v>
      </c>
      <c r="C37" s="1380"/>
      <c r="D37" s="1380"/>
      <c r="E37" s="1380"/>
      <c r="F37" s="422">
        <v>8081</v>
      </c>
      <c r="G37" s="1381">
        <f>'2025 HAR'!G671</f>
        <v>0</v>
      </c>
      <c r="H37" s="1382"/>
      <c r="I37" s="1354" t="e">
        <f>VLOOKUP(CONCATENATE('2025 HAR'!$D$5,"-",'Hospital Services Check'!$I$4,"-",'Hospital Services Check'!$F37),Audit_Tab_Data!$BJ$5:$BK$6654,2,0)</f>
        <v>#N/A</v>
      </c>
      <c r="J37" s="1355"/>
      <c r="K37" s="1354" t="e">
        <f>VLOOKUP(CONCATENATE('2025 HAR'!$D$5,"-",'Hospital Services Check'!$K$4,"-",'Hospital Services Check'!$F37),Audit_Tab_Data!$BE$5:$BF$6854,2,0)</f>
        <v>#N/A</v>
      </c>
      <c r="L37" s="1355"/>
      <c r="M37" s="1354" t="e">
        <f>VLOOKUP(CONCATENATE('2025 HAR'!$D$5,"-",'Hospital Services Check'!$M$4,"-",'Hospital Services Check'!$F37),Audit_Tab_Data!$BA$5:$BB$6854,2,0)</f>
        <v>#N/A</v>
      </c>
      <c r="N37" s="1355"/>
      <c r="O37" s="1354" t="e">
        <f>VLOOKUP(CONCATENATE('2025 HAR'!$D$5,"-",'Hospital Services Check'!$O$4,"-",'Hospital Services Check'!$F37),Audit_Tab_Data!$AW$5:$AX$6904,2,0)</f>
        <v>#N/A</v>
      </c>
      <c r="P37" s="1355"/>
      <c r="Q37" s="1354" t="e">
        <f>VLOOKUP(CONCATENATE('2025 HAR'!$D$5,"-",'Hospital Services Check'!$Q$4,"-",'Hospital Services Check'!$F37),Audit_Tab_Data!$AS$5:$AT$7004,2,0)</f>
        <v>#N/A</v>
      </c>
      <c r="R37" s="1355"/>
      <c r="T37" s="424">
        <f t="shared" si="0"/>
        <v>0</v>
      </c>
      <c r="U37" s="427"/>
      <c r="V37" t="str">
        <f t="shared" si="1"/>
        <v>This service offering is different than the historical offerings, please confirm</v>
      </c>
    </row>
    <row r="38" spans="1:22" ht="15" customHeight="1" x14ac:dyDescent="0.2">
      <c r="A38" s="418"/>
      <c r="B38" s="1383" t="s">
        <v>1090</v>
      </c>
      <c r="C38" s="1384"/>
      <c r="D38" s="1384"/>
      <c r="E38" s="1384"/>
      <c r="F38" s="416">
        <v>8082</v>
      </c>
      <c r="G38" s="1381">
        <f>'2025 HAR'!G672</f>
        <v>0</v>
      </c>
      <c r="H38" s="1382"/>
      <c r="I38" s="1354" t="e">
        <f>VLOOKUP(CONCATENATE('2025 HAR'!$D$5,"-",'Hospital Services Check'!$I$4,"-",'Hospital Services Check'!$F38),Audit_Tab_Data!$BJ$5:$BK$6654,2,0)</f>
        <v>#N/A</v>
      </c>
      <c r="J38" s="1355"/>
      <c r="K38" s="1354" t="e">
        <f>VLOOKUP(CONCATENATE('2025 HAR'!$D$5,"-",'Hospital Services Check'!$K$4,"-",'Hospital Services Check'!$F38),Audit_Tab_Data!$BE$5:$BF$6854,2,0)</f>
        <v>#N/A</v>
      </c>
      <c r="L38" s="1355"/>
      <c r="M38" s="1354" t="e">
        <f>VLOOKUP(CONCATENATE('2025 HAR'!$D$5,"-",'Hospital Services Check'!$M$4,"-",'Hospital Services Check'!$F38),Audit_Tab_Data!$BA$5:$BB$6854,2,0)</f>
        <v>#N/A</v>
      </c>
      <c r="N38" s="1355"/>
      <c r="O38" s="1354" t="e">
        <f>VLOOKUP(CONCATENATE('2025 HAR'!$D$5,"-",'Hospital Services Check'!$O$4,"-",'Hospital Services Check'!$F38),Audit_Tab_Data!$AW$5:$AX$6904,2,0)</f>
        <v>#N/A</v>
      </c>
      <c r="P38" s="1355"/>
      <c r="Q38" s="1354" t="e">
        <f>VLOOKUP(CONCATENATE('2025 HAR'!$D$5,"-",'Hospital Services Check'!$Q$4,"-",'Hospital Services Check'!$F38),Audit_Tab_Data!$AS$5:$AT$7004,2,0)</f>
        <v>#N/A</v>
      </c>
      <c r="R38" s="1355"/>
      <c r="T38" s="424">
        <f t="shared" si="0"/>
        <v>0</v>
      </c>
      <c r="U38" s="427"/>
      <c r="V38" t="str">
        <f t="shared" si="1"/>
        <v>This service offering is different than the historical offerings, please confirm</v>
      </c>
    </row>
    <row r="39" spans="1:22" ht="12.75" customHeight="1" x14ac:dyDescent="0.2">
      <c r="A39" s="1378" t="s">
        <v>674</v>
      </c>
      <c r="B39" s="1360"/>
      <c r="C39" s="1360"/>
      <c r="D39" s="1360"/>
      <c r="E39" s="1360"/>
      <c r="F39" s="1360"/>
      <c r="G39" s="1360"/>
      <c r="H39" s="1360"/>
      <c r="I39" s="1360"/>
      <c r="J39" s="1360"/>
      <c r="K39" s="1360"/>
      <c r="L39" s="1360"/>
      <c r="M39" s="1360"/>
      <c r="N39" s="1360"/>
      <c r="O39" s="1360"/>
      <c r="P39" s="1360"/>
      <c r="Q39" s="1360"/>
      <c r="R39" s="1360"/>
      <c r="T39" s="424"/>
      <c r="U39" s="427"/>
    </row>
    <row r="40" spans="1:22" ht="15" customHeight="1" x14ac:dyDescent="0.2">
      <c r="A40" s="421"/>
      <c r="B40" s="1379" t="s">
        <v>1091</v>
      </c>
      <c r="C40" s="1380"/>
      <c r="D40" s="1380"/>
      <c r="E40" s="1380"/>
      <c r="F40" s="422">
        <v>8083</v>
      </c>
      <c r="G40" s="1381">
        <f>'2025 HAR'!G678</f>
        <v>0</v>
      </c>
      <c r="H40" s="1382"/>
      <c r="I40" s="1354" t="e">
        <f>VLOOKUP(CONCATENATE('2025 HAR'!$D$5,"-",'Hospital Services Check'!$I$4,"-",'Hospital Services Check'!$F40),Audit_Tab_Data!$BJ$5:$BK$6654,2,0)</f>
        <v>#N/A</v>
      </c>
      <c r="J40" s="1355"/>
      <c r="K40" s="1354" t="e">
        <f>VLOOKUP(CONCATENATE('2025 HAR'!$D$5,"-",'Hospital Services Check'!$K$4,"-",'Hospital Services Check'!$F40),Audit_Tab_Data!$BE$5:$BF$6854,2,0)</f>
        <v>#N/A</v>
      </c>
      <c r="L40" s="1355"/>
      <c r="M40" s="1354" t="e">
        <f>VLOOKUP(CONCATENATE('2025 HAR'!$D$5,"-",'Hospital Services Check'!$M$4,"-",'Hospital Services Check'!$F40),Audit_Tab_Data!$BA$5:$BB$6854,2,0)</f>
        <v>#N/A</v>
      </c>
      <c r="N40" s="1355"/>
      <c r="O40" s="1354" t="e">
        <f>VLOOKUP(CONCATENATE('2025 HAR'!$D$5,"-",'Hospital Services Check'!$O$4,"-",'Hospital Services Check'!$F40),Audit_Tab_Data!$AW$5:$AX$6904,2,0)</f>
        <v>#N/A</v>
      </c>
      <c r="P40" s="1355"/>
      <c r="Q40" s="1354" t="e">
        <f>VLOOKUP(CONCATENATE('2025 HAR'!$D$5,"-",'Hospital Services Check'!$Q$4,"-",'Hospital Services Check'!$F40),Audit_Tab_Data!$AS$5:$AT$7004,2,0)</f>
        <v>#N/A</v>
      </c>
      <c r="R40" s="1355"/>
      <c r="T40" s="424">
        <f t="shared" si="0"/>
        <v>0</v>
      </c>
      <c r="U40" s="427"/>
      <c r="V40" t="str">
        <f t="shared" si="1"/>
        <v>This service offering is different than the historical offerings, please confirm</v>
      </c>
    </row>
    <row r="41" spans="1:22" ht="15" customHeight="1" x14ac:dyDescent="0.2">
      <c r="A41" s="418"/>
      <c r="B41" s="1383" t="s">
        <v>1092</v>
      </c>
      <c r="C41" s="1384"/>
      <c r="D41" s="1384"/>
      <c r="E41" s="1384"/>
      <c r="F41" s="416">
        <v>8084</v>
      </c>
      <c r="G41" s="1381">
        <f>'2025 HAR'!G679</f>
        <v>0</v>
      </c>
      <c r="H41" s="1382"/>
      <c r="I41" s="1354" t="e">
        <f>VLOOKUP(CONCATENATE('2025 HAR'!$D$5,"-",'Hospital Services Check'!$I$4,"-",'Hospital Services Check'!$F41),Audit_Tab_Data!$BJ$5:$BK$6654,2,0)</f>
        <v>#N/A</v>
      </c>
      <c r="J41" s="1355"/>
      <c r="K41" s="1354" t="e">
        <f>VLOOKUP(CONCATENATE('2025 HAR'!$D$5,"-",'Hospital Services Check'!$K$4,"-",'Hospital Services Check'!$F41),Audit_Tab_Data!$BE$5:$BF$6854,2,0)</f>
        <v>#N/A</v>
      </c>
      <c r="L41" s="1355"/>
      <c r="M41" s="1354" t="e">
        <f>VLOOKUP(CONCATENATE('2025 HAR'!$D$5,"-",'Hospital Services Check'!$M$4,"-",'Hospital Services Check'!$F41),Audit_Tab_Data!$BA$5:$BB$6854,2,0)</f>
        <v>#N/A</v>
      </c>
      <c r="N41" s="1355"/>
      <c r="O41" s="1354" t="e">
        <f>VLOOKUP(CONCATENATE('2025 HAR'!$D$5,"-",'Hospital Services Check'!$O$4,"-",'Hospital Services Check'!$F41),Audit_Tab_Data!$AW$5:$AX$6904,2,0)</f>
        <v>#N/A</v>
      </c>
      <c r="P41" s="1355"/>
      <c r="Q41" s="1354" t="e">
        <f>VLOOKUP(CONCATENATE('2025 HAR'!$D$5,"-",'Hospital Services Check'!$Q$4,"-",'Hospital Services Check'!$F41),Audit_Tab_Data!$AS$5:$AT$7004,2,0)</f>
        <v>#N/A</v>
      </c>
      <c r="R41" s="1355"/>
      <c r="T41" s="424">
        <f t="shared" si="0"/>
        <v>0</v>
      </c>
      <c r="U41" s="427"/>
      <c r="V41" t="str">
        <f t="shared" si="1"/>
        <v>This service offering is different than the historical offerings, please confirm</v>
      </c>
    </row>
    <row r="42" spans="1:22" x14ac:dyDescent="0.2">
      <c r="A42" s="1369" t="s">
        <v>928</v>
      </c>
      <c r="B42" s="1356"/>
      <c r="C42" s="1356"/>
      <c r="D42" s="1356"/>
      <c r="E42" s="1356"/>
      <c r="F42" s="1356"/>
      <c r="G42" s="1356"/>
      <c r="H42" s="1356"/>
      <c r="I42" s="1356"/>
      <c r="J42" s="1356"/>
      <c r="K42" s="1356"/>
      <c r="L42" s="1356"/>
      <c r="M42" s="1356"/>
      <c r="N42" s="1356"/>
      <c r="O42" s="1356"/>
      <c r="P42" s="1356"/>
      <c r="Q42" s="1356"/>
      <c r="R42" s="1356"/>
      <c r="T42" s="424"/>
      <c r="U42" s="426"/>
    </row>
    <row r="43" spans="1:22" ht="12.75" customHeight="1" x14ac:dyDescent="0.2">
      <c r="A43" s="1389"/>
      <c r="B43" s="1370"/>
      <c r="C43" s="1370"/>
      <c r="D43" s="1370"/>
      <c r="E43" s="1390"/>
      <c r="F43" s="423"/>
      <c r="G43" s="1357">
        <v>2023</v>
      </c>
      <c r="H43" s="1358"/>
      <c r="I43" s="1357">
        <v>2022</v>
      </c>
      <c r="J43" s="1358"/>
      <c r="K43" s="1357">
        <f>K4</f>
        <v>2021</v>
      </c>
      <c r="L43" s="1358"/>
      <c r="M43" s="1357">
        <f>M4</f>
        <v>2020</v>
      </c>
      <c r="N43" s="1358"/>
      <c r="O43" s="1357">
        <f>O4</f>
        <v>2019</v>
      </c>
      <c r="P43" s="1358"/>
      <c r="Q43" s="1357">
        <f>Q4</f>
        <v>2018</v>
      </c>
      <c r="R43" s="1358"/>
      <c r="T43" s="424"/>
      <c r="U43" s="426"/>
    </row>
    <row r="44" spans="1:22" ht="15" customHeight="1" x14ac:dyDescent="0.25">
      <c r="A44" s="1387" t="s">
        <v>653</v>
      </c>
      <c r="B44" s="1388"/>
      <c r="C44" s="1388"/>
      <c r="D44" s="1388"/>
      <c r="E44" s="1388"/>
      <c r="F44" s="415">
        <v>6350</v>
      </c>
      <c r="G44" s="1354">
        <f>'2025 HAR'!G686</f>
        <v>0</v>
      </c>
      <c r="H44" s="1355"/>
      <c r="I44" s="1354" t="e">
        <f>VLOOKUP(CONCATENATE('2025 HAR'!$D$5,"-",'Hospital Services Check'!$I$4,"-",'Hospital Services Check'!$F44),Audit_Tab_Data!$BJ$5:$BK$6654,2,0)</f>
        <v>#N/A</v>
      </c>
      <c r="J44" s="1355"/>
      <c r="K44" s="1354" t="e">
        <f>VLOOKUP(CONCATENATE('2025 HAR'!$D$5,"-",'Hospital Services Check'!$K$4,"-",'Hospital Services Check'!$F44),Audit_Tab_Data!$BE$5:$BF$6854,2,0)</f>
        <v>#N/A</v>
      </c>
      <c r="L44" s="1355"/>
      <c r="M44" s="1354" t="e">
        <f>VLOOKUP(CONCATENATE('2025 HAR'!$D$5,"-",'Hospital Services Check'!$M$4,"-",'Hospital Services Check'!$F44),Audit_Tab_Data!$BA$5:$BB$6854,2,0)</f>
        <v>#N/A</v>
      </c>
      <c r="N44" s="1355"/>
      <c r="O44" s="1354" t="e">
        <f>VLOOKUP(CONCATENATE('2025 HAR'!$D$5,"-",'Hospital Services Check'!$O$4,"-",'Hospital Services Check'!$F44),Audit_Tab_Data!$AW$5:$AX$6904,2,0)</f>
        <v>#N/A</v>
      </c>
      <c r="P44" s="1355"/>
      <c r="Q44" s="1354" t="e">
        <f>VLOOKUP(CONCATENATE('2025 HAR'!$D$5,"-",'Hospital Services Check'!$Q$4,"-",'Hospital Services Check'!$F44),Audit_Tab_Data!$AS$5:$AT$7004,2,0)</f>
        <v>#N/A</v>
      </c>
      <c r="R44" s="1355"/>
      <c r="T44" s="424">
        <f t="shared" si="0"/>
        <v>0</v>
      </c>
      <c r="U44" s="427"/>
      <c r="V44" t="str">
        <f t="shared" si="1"/>
        <v>This service offering is different than the historical offerings, please confirm</v>
      </c>
    </row>
    <row r="45" spans="1:22" ht="15" customHeight="1" x14ac:dyDescent="0.25">
      <c r="A45" s="1385" t="s">
        <v>655</v>
      </c>
      <c r="B45" s="1386"/>
      <c r="C45" s="1386"/>
      <c r="D45" s="1386"/>
      <c r="E45" s="1386"/>
      <c r="F45" s="415">
        <v>6340</v>
      </c>
      <c r="G45" s="1354">
        <f>'2025 HAR'!G688</f>
        <v>0</v>
      </c>
      <c r="H45" s="1355"/>
      <c r="I45" s="1354" t="e">
        <f>VLOOKUP(CONCATENATE('2025 HAR'!$D$5,"-",'Hospital Services Check'!$I$4,"-",'Hospital Services Check'!$F45),Audit_Tab_Data!$BJ$5:$BK$6654,2,0)</f>
        <v>#N/A</v>
      </c>
      <c r="J45" s="1355"/>
      <c r="K45" s="1364" t="e">
        <f>VLOOKUP(CONCATENATE('2025 HAR'!$D$5,"-",'Hospital Services Check'!$K$4,"-",'Hospital Services Check'!$F45),Audit_Tab_Data!$BE$5:$BF$6854,2,0)</f>
        <v>#N/A</v>
      </c>
      <c r="L45" s="1365"/>
      <c r="M45" s="1364" t="e">
        <f>VLOOKUP(CONCATENATE('2025 HAR'!$D$5,"-",'Hospital Services Check'!$M$4,"-",'Hospital Services Check'!$F45),Audit_Tab_Data!$BA$5:$BB$6854,2,0)</f>
        <v>#N/A</v>
      </c>
      <c r="N45" s="1365"/>
      <c r="O45" s="1364" t="e">
        <f>VLOOKUP(CONCATENATE('2025 HAR'!$D$5,"-",'Hospital Services Check'!$O$4,"-",'Hospital Services Check'!$F45),Audit_Tab_Data!$AW$5:$AX$6904,2,0)</f>
        <v>#N/A</v>
      </c>
      <c r="P45" s="1365"/>
      <c r="Q45" s="1364" t="e">
        <f>VLOOKUP(CONCATENATE('2025 HAR'!$D$5,"-",'Hospital Services Check'!$Q$4,"-",'Hospital Services Check'!$F45),Audit_Tab_Data!$AS$5:$AT$7004,2,0)</f>
        <v>#N/A</v>
      </c>
      <c r="R45" s="1365"/>
      <c r="T45" s="424">
        <f t="shared" si="0"/>
        <v>0</v>
      </c>
      <c r="U45" s="427"/>
      <c r="V45" t="str">
        <f t="shared" si="1"/>
        <v>This service offering is different than the historical offerings, please confirm</v>
      </c>
    </row>
    <row r="46" spans="1:22" ht="15" customHeight="1" x14ac:dyDescent="0.25">
      <c r="A46" s="1387" t="s">
        <v>656</v>
      </c>
      <c r="B46" s="1388"/>
      <c r="C46" s="1388"/>
      <c r="D46" s="1388"/>
      <c r="E46" s="1388"/>
      <c r="F46" s="415">
        <v>6110</v>
      </c>
      <c r="G46" s="1354">
        <f>'2025 HAR'!G689</f>
        <v>0</v>
      </c>
      <c r="H46" s="1355"/>
      <c r="I46" s="1354" t="e">
        <f>VLOOKUP(CONCATENATE('2025 HAR'!$D$5,"-",'Hospital Services Check'!$I$4,"-",'Hospital Services Check'!$F46),Audit_Tab_Data!$BJ$5:$BK$6654,2,0)</f>
        <v>#N/A</v>
      </c>
      <c r="J46" s="1355"/>
      <c r="K46" s="1364" t="e">
        <f>VLOOKUP(CONCATENATE('2025 HAR'!$D$5,"-",'Hospital Services Check'!$K$4,"-",'Hospital Services Check'!$F46),Audit_Tab_Data!$BE$5:$BF$6854,2,0)</f>
        <v>#N/A</v>
      </c>
      <c r="L46" s="1365"/>
      <c r="M46" s="1364" t="e">
        <f>VLOOKUP(CONCATENATE('2025 HAR'!$D$5,"-",'Hospital Services Check'!$M$4,"-",'Hospital Services Check'!$F46),Audit_Tab_Data!$BA$5:$BB$6854,2,0)</f>
        <v>#N/A</v>
      </c>
      <c r="N46" s="1365"/>
      <c r="O46" s="1364" t="e">
        <f>VLOOKUP(CONCATENATE('2025 HAR'!$D$5,"-",'Hospital Services Check'!$O$4,"-",'Hospital Services Check'!$F46),Audit_Tab_Data!$AW$5:$AX$6904,2,0)</f>
        <v>#N/A</v>
      </c>
      <c r="P46" s="1365"/>
      <c r="Q46" s="1364" t="e">
        <f>VLOOKUP(CONCATENATE('2025 HAR'!$D$5,"-",'Hospital Services Check'!$Q$4,"-",'Hospital Services Check'!$F46),Audit_Tab_Data!$AS$5:$AT$7004,2,0)</f>
        <v>#N/A</v>
      </c>
      <c r="R46" s="1365"/>
      <c r="T46" s="424">
        <f t="shared" si="0"/>
        <v>0</v>
      </c>
      <c r="U46" s="427"/>
      <c r="V46" t="str">
        <f t="shared" si="1"/>
        <v>This service offering is different than the historical offerings, please confirm</v>
      </c>
    </row>
    <row r="47" spans="1:22" x14ac:dyDescent="0.2">
      <c r="A47" s="1369" t="s">
        <v>675</v>
      </c>
      <c r="B47" s="1356"/>
      <c r="C47" s="1356"/>
      <c r="D47" s="1356"/>
      <c r="E47" s="1356"/>
      <c r="F47" s="1356"/>
      <c r="G47" s="1356"/>
      <c r="H47" s="1356"/>
      <c r="I47" s="1356"/>
      <c r="J47" s="1356"/>
      <c r="K47" s="1356"/>
      <c r="L47" s="1356"/>
      <c r="M47" s="1356"/>
      <c r="N47" s="1356"/>
      <c r="O47" s="1356"/>
      <c r="P47" s="1356"/>
      <c r="Q47" s="1356"/>
      <c r="R47" s="1356"/>
      <c r="T47" s="424"/>
      <c r="U47" s="426"/>
    </row>
    <row r="48" spans="1:22" ht="12.75" customHeight="1" x14ac:dyDescent="0.2">
      <c r="A48" s="1370"/>
      <c r="B48" s="1370"/>
      <c r="C48" s="1370"/>
      <c r="D48" s="1370"/>
      <c r="E48" s="1370"/>
      <c r="F48" s="423"/>
      <c r="G48" s="1357">
        <v>2023</v>
      </c>
      <c r="H48" s="1358"/>
      <c r="I48" s="1357">
        <v>2022</v>
      </c>
      <c r="J48" s="1358"/>
      <c r="K48" s="1357">
        <v>2021</v>
      </c>
      <c r="L48" s="1358"/>
      <c r="M48" s="1357">
        <f>M43</f>
        <v>2020</v>
      </c>
      <c r="N48" s="1358"/>
      <c r="O48" s="1357">
        <f>O43</f>
        <v>2019</v>
      </c>
      <c r="P48" s="1358"/>
      <c r="Q48" s="1357">
        <f>Q43</f>
        <v>2018</v>
      </c>
      <c r="R48" s="1358"/>
      <c r="T48" s="424"/>
      <c r="U48" s="426"/>
    </row>
    <row r="49" spans="1:22" ht="12.75" customHeight="1" x14ac:dyDescent="0.2">
      <c r="A49" s="1372" t="s">
        <v>676</v>
      </c>
      <c r="B49" s="1373"/>
      <c r="C49" s="1373"/>
      <c r="D49" s="1373"/>
      <c r="E49" s="1374"/>
      <c r="F49" s="415">
        <v>6140</v>
      </c>
      <c r="G49" s="1354">
        <f>'2025 HAR'!G695</f>
        <v>0</v>
      </c>
      <c r="H49" s="1355"/>
      <c r="I49" s="1354" t="e">
        <f>VLOOKUP(CONCATENATE('2025 HAR'!$D$5,"-",'Hospital Services Check'!$I$4,"-",'Hospital Services Check'!$F49),Audit_Tab_Data!$BJ$5:$BK$6654,2,0)</f>
        <v>#N/A</v>
      </c>
      <c r="J49" s="1355"/>
      <c r="K49" s="1364" t="e">
        <f>VLOOKUP(CONCATENATE('2025 HAR'!$D$5,"-",'Hospital Services Check'!$K$4,"-",'Hospital Services Check'!$F49),Audit_Tab_Data!$BE$5:$BF$6854,2,0)</f>
        <v>#N/A</v>
      </c>
      <c r="L49" s="1365"/>
      <c r="M49" s="1364" t="e">
        <f>VLOOKUP(CONCATENATE('2025 HAR'!$D$5,"-",'Hospital Services Check'!$M$4,"-",'Hospital Services Check'!$F49),Audit_Tab_Data!$BA$5:$BB$6854,2,0)</f>
        <v>#N/A</v>
      </c>
      <c r="N49" s="1365"/>
      <c r="O49" s="1364" t="e">
        <f>VLOOKUP(CONCATENATE('2025 HAR'!$D$5,"-",'Hospital Services Check'!$O$4,"-",'Hospital Services Check'!$F49),Audit_Tab_Data!$AW$5:$AX$6904,2,0)</f>
        <v>#N/A</v>
      </c>
      <c r="P49" s="1365"/>
      <c r="Q49" s="1364" t="e">
        <f>VLOOKUP(CONCATENATE('2025 HAR'!$D$5,"-",'Hospital Services Check'!$Q$4,"-",'Hospital Services Check'!$F49),Audit_Tab_Data!$AS$5:$AT$7004,2,0)</f>
        <v>#N/A</v>
      </c>
      <c r="R49" s="1365"/>
      <c r="T49" s="424">
        <f t="shared" si="0"/>
        <v>0</v>
      </c>
      <c r="U49" s="427"/>
      <c r="V49" t="str">
        <f t="shared" si="1"/>
        <v>This service offering is different than the historical offerings, please confirm</v>
      </c>
    </row>
    <row r="50" spans="1:22" ht="12.75" customHeight="1" x14ac:dyDescent="0.2">
      <c r="A50" s="1366" t="s">
        <v>680</v>
      </c>
      <c r="B50" s="1367"/>
      <c r="C50" s="1367"/>
      <c r="D50" s="1367"/>
      <c r="E50" s="1368"/>
      <c r="F50" s="415">
        <v>6150</v>
      </c>
      <c r="G50" s="1354">
        <f>'2025 HAR'!G688</f>
        <v>0</v>
      </c>
      <c r="H50" s="1355"/>
      <c r="I50" s="1354" t="e">
        <f>VLOOKUP(CONCATENATE('2025 HAR'!$D$5,"-",'Hospital Services Check'!$I$4,"-",'Hospital Services Check'!$F50),Audit_Tab_Data!$BJ$5:$BK$6654,2,0)</f>
        <v>#N/A</v>
      </c>
      <c r="J50" s="1355"/>
      <c r="K50" s="1364" t="e">
        <f>VLOOKUP(CONCATENATE('2025 HAR'!$D$5,"-",'Hospital Services Check'!$K$4,"-",'Hospital Services Check'!$F50),Audit_Tab_Data!$BE$5:$BF$6854,2,0)</f>
        <v>#N/A</v>
      </c>
      <c r="L50" s="1365"/>
      <c r="M50" s="1364" t="e">
        <f>VLOOKUP(CONCATENATE('2025 HAR'!$D$5,"-",'Hospital Services Check'!$M$4,"-",'Hospital Services Check'!$F50),Audit_Tab_Data!$BA$5:$BB$6854,2,0)</f>
        <v>#N/A</v>
      </c>
      <c r="N50" s="1365"/>
      <c r="O50" s="1364" t="e">
        <f>VLOOKUP(CONCATENATE('2025 HAR'!$D$5,"-",'Hospital Services Check'!$O$4,"-",'Hospital Services Check'!$F50),Audit_Tab_Data!$AW$5:$AX$6904,2,0)</f>
        <v>#N/A</v>
      </c>
      <c r="P50" s="1365"/>
      <c r="Q50" s="1364" t="e">
        <f>VLOOKUP(CONCATENATE('2025 HAR'!$D$5,"-",'Hospital Services Check'!$Q$4,"-",'Hospital Services Check'!$F50),Audit_Tab_Data!$AS$5:$AT$7004,2,0)</f>
        <v>#N/A</v>
      </c>
      <c r="R50" s="1365"/>
      <c r="T50" s="424">
        <f t="shared" si="0"/>
        <v>0</v>
      </c>
      <c r="U50" s="427"/>
      <c r="V50" t="str">
        <f t="shared" si="1"/>
        <v>This service offering is different than the historical offerings, please confirm</v>
      </c>
    </row>
    <row r="51" spans="1:22" ht="12.75" customHeight="1" x14ac:dyDescent="0.2">
      <c r="A51" s="1375" t="s">
        <v>681</v>
      </c>
      <c r="B51" s="1376"/>
      <c r="C51" s="1376"/>
      <c r="D51" s="1376"/>
      <c r="E51" s="1377"/>
      <c r="F51" s="415">
        <v>6160</v>
      </c>
      <c r="G51" s="1354">
        <f>'2025 HAR'!G689</f>
        <v>0</v>
      </c>
      <c r="H51" s="1355"/>
      <c r="I51" s="1354" t="e">
        <f>VLOOKUP(CONCATENATE('2025 HAR'!$D$5,"-",'Hospital Services Check'!$I$4,"-",'Hospital Services Check'!$F51),Audit_Tab_Data!$BJ$5:$BK$6654,2,0)</f>
        <v>#N/A</v>
      </c>
      <c r="J51" s="1355"/>
      <c r="K51" s="1364" t="e">
        <f>VLOOKUP(CONCATENATE('2025 HAR'!$D$5,"-",'Hospital Services Check'!$K$4,"-",'Hospital Services Check'!$F51),Audit_Tab_Data!$BE$5:$BF$6854,2,0)</f>
        <v>#N/A</v>
      </c>
      <c r="L51" s="1365"/>
      <c r="M51" s="1364" t="e">
        <f>VLOOKUP(CONCATENATE('2025 HAR'!$D$5,"-",'Hospital Services Check'!$M$4,"-",'Hospital Services Check'!$F51),Audit_Tab_Data!$BA$5:$BB$6854,2,0)</f>
        <v>#N/A</v>
      </c>
      <c r="N51" s="1365"/>
      <c r="O51" s="1364" t="e">
        <f>VLOOKUP(CONCATENATE('2025 HAR'!$D$5,"-",'Hospital Services Check'!$O$4,"-",'Hospital Services Check'!$F51),Audit_Tab_Data!$AW$5:$AX$6904,2,0)</f>
        <v>#N/A</v>
      </c>
      <c r="P51" s="1365"/>
      <c r="Q51" s="1364" t="e">
        <f>VLOOKUP(CONCATENATE('2025 HAR'!$D$5,"-",'Hospital Services Check'!$Q$4,"-",'Hospital Services Check'!$F51),Audit_Tab_Data!$AS$5:$AT$7004,2,0)</f>
        <v>#N/A</v>
      </c>
      <c r="R51" s="1365"/>
      <c r="T51" s="424">
        <f t="shared" si="0"/>
        <v>0</v>
      </c>
      <c r="U51" s="427"/>
      <c r="V51" t="str">
        <f t="shared" si="1"/>
        <v>This service offering is different than the historical offerings, please confirm</v>
      </c>
    </row>
    <row r="52" spans="1:22" x14ac:dyDescent="0.2">
      <c r="A52" s="1359" t="s">
        <v>682</v>
      </c>
      <c r="B52" s="1359"/>
      <c r="C52" s="1359"/>
      <c r="D52" s="1359"/>
      <c r="E52" s="1359"/>
      <c r="F52" s="1359"/>
      <c r="G52" s="1359"/>
      <c r="H52" s="1359"/>
      <c r="I52" s="1359"/>
      <c r="J52" s="1359"/>
      <c r="K52" s="1359"/>
      <c r="L52" s="1359"/>
      <c r="M52" s="1359"/>
      <c r="N52" s="1359"/>
      <c r="O52" s="1359"/>
      <c r="P52" s="1359"/>
      <c r="Q52" s="1359"/>
      <c r="R52" s="1359"/>
      <c r="T52" s="424"/>
      <c r="U52" s="426"/>
    </row>
    <row r="53" spans="1:22" ht="12.75" customHeight="1" x14ac:dyDescent="0.2">
      <c r="A53" s="1370"/>
      <c r="B53" s="1370"/>
      <c r="C53" s="1370"/>
      <c r="D53" s="1370"/>
      <c r="E53" s="1370"/>
      <c r="F53" s="423"/>
      <c r="G53" s="1357">
        <v>2023</v>
      </c>
      <c r="H53" s="1358"/>
      <c r="I53" s="1357">
        <v>2022</v>
      </c>
      <c r="J53" s="1358"/>
      <c r="K53" s="1357">
        <v>2021</v>
      </c>
      <c r="L53" s="1358"/>
      <c r="M53" s="1357">
        <f>M43</f>
        <v>2020</v>
      </c>
      <c r="N53" s="1358"/>
      <c r="O53" s="1357">
        <f>O43</f>
        <v>2019</v>
      </c>
      <c r="P53" s="1358"/>
      <c r="Q53" s="1357">
        <f>Q43</f>
        <v>2018</v>
      </c>
      <c r="R53" s="1358"/>
      <c r="T53" s="424"/>
      <c r="U53" s="426"/>
    </row>
    <row r="54" spans="1:22" ht="12.75" customHeight="1" x14ac:dyDescent="0.2">
      <c r="A54" s="1366" t="s">
        <v>683</v>
      </c>
      <c r="B54" s="1367"/>
      <c r="C54" s="1367"/>
      <c r="D54" s="1367"/>
      <c r="E54" s="1368"/>
      <c r="F54" s="415">
        <v>6170</v>
      </c>
      <c r="G54" s="1354">
        <f>'2025 HAR'!G711</f>
        <v>0</v>
      </c>
      <c r="H54" s="1355"/>
      <c r="I54" s="1354" t="e">
        <f>VLOOKUP(CONCATENATE('2025 HAR'!$D$5,"-",'Hospital Services Check'!$I$4,"-",'Hospital Services Check'!$F54),Audit_Tab_Data!$BJ$5:$BK$6654,2,0)</f>
        <v>#N/A</v>
      </c>
      <c r="J54" s="1355"/>
      <c r="K54" s="1364" t="e">
        <f>VLOOKUP(CONCATENATE('2025 HAR'!$D$5,"-",'Hospital Services Check'!$K$4,"-",'Hospital Services Check'!$F54),Audit_Tab_Data!$BE$5:$BF$6854,2,0)</f>
        <v>#N/A</v>
      </c>
      <c r="L54" s="1365"/>
      <c r="M54" s="1364" t="e">
        <f>VLOOKUP(CONCATENATE('2025 HAR'!$D$5,"-",'Hospital Services Check'!$M$4,"-",'Hospital Services Check'!$F54),Audit_Tab_Data!$BA$5:$BB$6854,2,0)</f>
        <v>#N/A</v>
      </c>
      <c r="N54" s="1365"/>
      <c r="O54" s="1364" t="e">
        <f>VLOOKUP(CONCATENATE('2025 HAR'!$D$5,"-",'Hospital Services Check'!$O$4,"-",'Hospital Services Check'!$F54),Audit_Tab_Data!$AW$5:$AX$6904,2,0)</f>
        <v>#N/A</v>
      </c>
      <c r="P54" s="1365"/>
      <c r="Q54" s="1364" t="e">
        <f>VLOOKUP(CONCATENATE('2025 HAR'!$D$5,"-",'Hospital Services Check'!$Q$4,"-",'Hospital Services Check'!$F54),Audit_Tab_Data!$AS$5:$AT$7004,2,0)</f>
        <v>#N/A</v>
      </c>
      <c r="R54" s="1365"/>
      <c r="T54" s="424">
        <f t="shared" si="0"/>
        <v>0</v>
      </c>
      <c r="U54" s="427"/>
      <c r="V54" t="str">
        <f t="shared" si="1"/>
        <v>This service offering is different than the historical offerings, please confirm</v>
      </c>
    </row>
    <row r="55" spans="1:22" ht="12.75" customHeight="1" x14ac:dyDescent="0.2">
      <c r="A55" s="1372" t="s">
        <v>684</v>
      </c>
      <c r="B55" s="1373"/>
      <c r="C55" s="1373"/>
      <c r="D55" s="1373"/>
      <c r="E55" s="1374"/>
      <c r="F55" s="415">
        <v>6180</v>
      </c>
      <c r="G55" s="1354">
        <f>'2025 HAR'!G712</f>
        <v>0</v>
      </c>
      <c r="H55" s="1355"/>
      <c r="I55" s="1354" t="e">
        <f>VLOOKUP(CONCATENATE('2025 HAR'!$D$5,"-",'Hospital Services Check'!$I$4,"-",'Hospital Services Check'!$F55),Audit_Tab_Data!$BJ$5:$BK$6654,2,0)</f>
        <v>#N/A</v>
      </c>
      <c r="J55" s="1355"/>
      <c r="K55" s="1364" t="e">
        <f>VLOOKUP(CONCATENATE('2025 HAR'!$D$5,"-",'Hospital Services Check'!$K$4,"-",'Hospital Services Check'!$F55),Audit_Tab_Data!$BE$5:$BF$6854,2,0)</f>
        <v>#N/A</v>
      </c>
      <c r="L55" s="1365"/>
      <c r="M55" s="1364" t="e">
        <f>VLOOKUP(CONCATENATE('2025 HAR'!$D$5,"-",'Hospital Services Check'!$M$4,"-",'Hospital Services Check'!$F55),Audit_Tab_Data!$BA$5:$BB$6854,2,0)</f>
        <v>#N/A</v>
      </c>
      <c r="N55" s="1365"/>
      <c r="O55" s="1364" t="e">
        <f>VLOOKUP(CONCATENATE('2025 HAR'!$D$5,"-",'Hospital Services Check'!$O$4,"-",'Hospital Services Check'!$F55),Audit_Tab_Data!$AW$5:$AX$6904,2,0)</f>
        <v>#N/A</v>
      </c>
      <c r="P55" s="1365"/>
      <c r="Q55" s="1364" t="e">
        <f>VLOOKUP(CONCATENATE('2025 HAR'!$D$5,"-",'Hospital Services Check'!$Q$4,"-",'Hospital Services Check'!$F55),Audit_Tab_Data!$AS$5:$AT$7004,2,0)</f>
        <v>#N/A</v>
      </c>
      <c r="R55" s="1365"/>
      <c r="T55" s="424">
        <f t="shared" si="0"/>
        <v>0</v>
      </c>
      <c r="U55" s="427"/>
      <c r="V55" t="str">
        <f t="shared" si="1"/>
        <v>This service offering is different than the historical offerings, please confirm</v>
      </c>
    </row>
    <row r="56" spans="1:22" ht="12.75" customHeight="1" x14ac:dyDescent="0.2">
      <c r="A56" s="1372" t="s">
        <v>685</v>
      </c>
      <c r="B56" s="1373"/>
      <c r="C56" s="1373"/>
      <c r="D56" s="1373"/>
      <c r="E56" s="1374"/>
      <c r="F56" s="415">
        <v>6190</v>
      </c>
      <c r="G56" s="1354">
        <f>'2025 HAR'!G713</f>
        <v>0</v>
      </c>
      <c r="H56" s="1355"/>
      <c r="I56" s="1354" t="e">
        <f>VLOOKUP(CONCATENATE('2025 HAR'!$D$5,"-",'Hospital Services Check'!$I$4,"-",'Hospital Services Check'!$F56),Audit_Tab_Data!$BJ$5:$BK$6654,2,0)</f>
        <v>#N/A</v>
      </c>
      <c r="J56" s="1355"/>
      <c r="K56" s="1364" t="e">
        <f>VLOOKUP(CONCATENATE('2025 HAR'!$D$5,"-",'Hospital Services Check'!$K$4,"-",'Hospital Services Check'!$F56),Audit_Tab_Data!$BE$5:$BF$6854,2,0)</f>
        <v>#N/A</v>
      </c>
      <c r="L56" s="1365"/>
      <c r="M56" s="1364" t="e">
        <f>VLOOKUP(CONCATENATE('2025 HAR'!$D$5,"-",'Hospital Services Check'!$M$4,"-",'Hospital Services Check'!$F56),Audit_Tab_Data!$BA$5:$BB$6854,2,0)</f>
        <v>#N/A</v>
      </c>
      <c r="N56" s="1365"/>
      <c r="O56" s="1364" t="e">
        <f>VLOOKUP(CONCATENATE('2025 HAR'!$D$5,"-",'Hospital Services Check'!$O$4,"-",'Hospital Services Check'!$F56),Audit_Tab_Data!$AW$5:$AX$6904,2,0)</f>
        <v>#N/A</v>
      </c>
      <c r="P56" s="1365"/>
      <c r="Q56" s="1364" t="e">
        <f>VLOOKUP(CONCATENATE('2025 HAR'!$D$5,"-",'Hospital Services Check'!$Q$4,"-",'Hospital Services Check'!$F56),Audit_Tab_Data!$AS$5:$AT$7004,2,0)</f>
        <v>#N/A</v>
      </c>
      <c r="R56" s="1365"/>
      <c r="T56" s="424">
        <f t="shared" si="0"/>
        <v>0</v>
      </c>
      <c r="U56" s="427"/>
      <c r="V56" t="str">
        <f t="shared" si="1"/>
        <v>This service offering is different than the historical offerings, please confirm</v>
      </c>
    </row>
    <row r="57" spans="1:22" ht="12.75" customHeight="1" x14ac:dyDescent="0.2">
      <c r="A57" s="1372" t="s">
        <v>686</v>
      </c>
      <c r="B57" s="1373"/>
      <c r="C57" s="1373"/>
      <c r="D57" s="1373"/>
      <c r="E57" s="1374"/>
      <c r="F57" s="415">
        <v>6200</v>
      </c>
      <c r="G57" s="1354">
        <f>'2025 HAR'!G714</f>
        <v>0</v>
      </c>
      <c r="H57" s="1355"/>
      <c r="I57" s="1354" t="e">
        <f>VLOOKUP(CONCATENATE('2025 HAR'!$D$5,"-",'Hospital Services Check'!$I$4,"-",'Hospital Services Check'!$F57),Audit_Tab_Data!$BJ$5:$BK$6654,2,0)</f>
        <v>#N/A</v>
      </c>
      <c r="J57" s="1355"/>
      <c r="K57" s="1364" t="e">
        <f>VLOOKUP(CONCATENATE('2025 HAR'!$D$5,"-",'Hospital Services Check'!$K$4,"-",'Hospital Services Check'!$F57),Audit_Tab_Data!$BE$5:$BF$6854,2,0)</f>
        <v>#N/A</v>
      </c>
      <c r="L57" s="1365"/>
      <c r="M57" s="1364" t="e">
        <f>VLOOKUP(CONCATENATE('2025 HAR'!$D$5,"-",'Hospital Services Check'!$M$4,"-",'Hospital Services Check'!$F57),Audit_Tab_Data!$BA$5:$BB$6854,2,0)</f>
        <v>#N/A</v>
      </c>
      <c r="N57" s="1365"/>
      <c r="O57" s="1364" t="e">
        <f>VLOOKUP(CONCATENATE('2025 HAR'!$D$5,"-",'Hospital Services Check'!$O$4,"-",'Hospital Services Check'!$F57),Audit_Tab_Data!$AW$5:$AX$6904,2,0)</f>
        <v>#N/A</v>
      </c>
      <c r="P57" s="1365"/>
      <c r="Q57" s="1364" t="e">
        <f>VLOOKUP(CONCATENATE('2025 HAR'!$D$5,"-",'Hospital Services Check'!$Q$4,"-",'Hospital Services Check'!$F57),Audit_Tab_Data!$AS$5:$AT$7004,2,0)</f>
        <v>#N/A</v>
      </c>
      <c r="R57" s="1365"/>
      <c r="T57" s="424">
        <f t="shared" si="0"/>
        <v>0</v>
      </c>
      <c r="U57" s="427"/>
      <c r="V57" t="str">
        <f t="shared" si="1"/>
        <v>This service offering is different than the historical offerings, please confirm</v>
      </c>
    </row>
    <row r="58" spans="1:22" x14ac:dyDescent="0.2">
      <c r="A58" s="1369" t="s">
        <v>687</v>
      </c>
      <c r="B58" s="1356"/>
      <c r="C58" s="1356"/>
      <c r="D58" s="1356"/>
      <c r="E58" s="1356"/>
      <c r="F58" s="1356"/>
      <c r="G58" s="1356"/>
      <c r="H58" s="1356"/>
      <c r="I58" s="1356"/>
      <c r="J58" s="1356"/>
      <c r="K58" s="1356"/>
      <c r="L58" s="1356"/>
      <c r="M58" s="1356"/>
      <c r="N58" s="1356"/>
      <c r="O58" s="1356"/>
      <c r="P58" s="1356"/>
      <c r="Q58" s="1356"/>
      <c r="R58" s="1356"/>
      <c r="T58" s="424"/>
      <c r="U58" s="426"/>
    </row>
    <row r="59" spans="1:22" ht="12.75" customHeight="1" x14ac:dyDescent="0.2">
      <c r="A59" s="1370"/>
      <c r="B59" s="1370"/>
      <c r="C59" s="1370"/>
      <c r="D59" s="1370"/>
      <c r="E59" s="1370"/>
      <c r="F59" s="423"/>
      <c r="G59" s="1357">
        <v>2023</v>
      </c>
      <c r="H59" s="1358"/>
      <c r="I59" s="1357">
        <v>2022</v>
      </c>
      <c r="J59" s="1358"/>
      <c r="K59" s="1357">
        <v>2021</v>
      </c>
      <c r="L59" s="1358"/>
      <c r="M59" s="1357">
        <f>M53</f>
        <v>2020</v>
      </c>
      <c r="N59" s="1358"/>
      <c r="O59" s="1357">
        <f>O53</f>
        <v>2019</v>
      </c>
      <c r="P59" s="1358"/>
      <c r="Q59" s="1357">
        <f>Q53</f>
        <v>2018</v>
      </c>
      <c r="R59" s="1358"/>
      <c r="T59" s="424"/>
      <c r="U59" s="426"/>
    </row>
    <row r="60" spans="1:22" ht="12.75" customHeight="1" x14ac:dyDescent="0.2">
      <c r="A60" s="1371" t="s">
        <v>688</v>
      </c>
      <c r="B60" s="1371"/>
      <c r="C60" s="1371"/>
      <c r="D60" s="1371"/>
      <c r="E60" s="1371"/>
      <c r="F60" s="415">
        <v>6240</v>
      </c>
      <c r="G60" s="1354">
        <f>'2025 HAR'!G719</f>
        <v>0</v>
      </c>
      <c r="H60" s="1355"/>
      <c r="I60" s="1354" t="e">
        <f>VLOOKUP(CONCATENATE('2025 HAR'!$D$5,"-",'Hospital Services Check'!$I$4,"-",'Hospital Services Check'!$F60),Audit_Tab_Data!$BJ$5:$BK$6654,2,0)</f>
        <v>#N/A</v>
      </c>
      <c r="J60" s="1355"/>
      <c r="K60" s="1364" t="e">
        <f>VLOOKUP(CONCATENATE('2025 HAR'!$D$5,"-",'Hospital Services Check'!$K$4,"-",'Hospital Services Check'!$F60),Audit_Tab_Data!$BE$5:$BF$6854,2,0)</f>
        <v>#N/A</v>
      </c>
      <c r="L60" s="1365"/>
      <c r="M60" s="1364" t="e">
        <f>VLOOKUP(CONCATENATE('2025 HAR'!$D$5,"-",'Hospital Services Check'!$M$4,"-",'Hospital Services Check'!$F60),Audit_Tab_Data!$BA$5:$BB$6854,2,0)</f>
        <v>#N/A</v>
      </c>
      <c r="N60" s="1365"/>
      <c r="O60" s="1364" t="e">
        <f>VLOOKUP(CONCATENATE('2025 HAR'!$D$5,"-",'Hospital Services Check'!$O$4,"-",'Hospital Services Check'!$F60),Audit_Tab_Data!$AW$5:$AX$6904,2,0)</f>
        <v>#N/A</v>
      </c>
      <c r="P60" s="1365"/>
      <c r="Q60" s="1364" t="e">
        <f>VLOOKUP(CONCATENATE('2025 HAR'!$D$5,"-",'Hospital Services Check'!$Q$4,"-",'Hospital Services Check'!$F60),Audit_Tab_Data!$AS$5:$AT$7004,2,0)</f>
        <v>#N/A</v>
      </c>
      <c r="R60" s="1365"/>
      <c r="T60" s="424">
        <f t="shared" si="0"/>
        <v>0</v>
      </c>
      <c r="U60" s="427"/>
      <c r="V60" t="str">
        <f t="shared" si="1"/>
        <v>This service offering is different than the historical offerings, please confirm</v>
      </c>
    </row>
    <row r="61" spans="1:22" ht="12.75" customHeight="1" x14ac:dyDescent="0.2">
      <c r="A61" s="1366" t="s">
        <v>689</v>
      </c>
      <c r="B61" s="1367"/>
      <c r="C61" s="1367"/>
      <c r="D61" s="1367"/>
      <c r="E61" s="1368"/>
      <c r="F61" s="414">
        <v>7206</v>
      </c>
      <c r="G61" s="1354">
        <f>'2025 HAR'!G720</f>
        <v>0</v>
      </c>
      <c r="H61" s="1355"/>
      <c r="I61" s="1354" t="e">
        <f>VLOOKUP(CONCATENATE('2025 HAR'!$D$5,"-",'Hospital Services Check'!$I$4,"-",'Hospital Services Check'!$F61),Audit_Tab_Data!$BJ$5:$BK$6654,2,0)</f>
        <v>#N/A</v>
      </c>
      <c r="J61" s="1355"/>
      <c r="K61" s="1364" t="e">
        <f>VLOOKUP(CONCATENATE('2025 HAR'!$D$5,"-",'Hospital Services Check'!$K$4,"-",'Hospital Services Check'!$F61),Audit_Tab_Data!$BE$5:$BF$6854,2,0)</f>
        <v>#N/A</v>
      </c>
      <c r="L61" s="1365"/>
      <c r="M61" s="1364" t="e">
        <f>VLOOKUP(CONCATENATE('2025 HAR'!$D$5,"-",'Hospital Services Check'!$M$4,"-",'Hospital Services Check'!$F61),Audit_Tab_Data!$BA$5:$BB$6854,2,0)</f>
        <v>#N/A</v>
      </c>
      <c r="N61" s="1365"/>
      <c r="O61" s="1364" t="e">
        <f>VLOOKUP(CONCATENATE('2025 HAR'!$D$5,"-",'Hospital Services Check'!$O$4,"-",'Hospital Services Check'!$F61),Audit_Tab_Data!$AW$5:$AX$6904,2,0)</f>
        <v>#N/A</v>
      </c>
      <c r="P61" s="1365"/>
      <c r="Q61" s="1364" t="e">
        <f>VLOOKUP(CONCATENATE('2025 HAR'!$D$5,"-",'Hospital Services Check'!$Q$4,"-",'Hospital Services Check'!$F61),Audit_Tab_Data!$AS$5:$AT$7004,2,0)</f>
        <v>#N/A</v>
      </c>
      <c r="R61" s="1365"/>
      <c r="T61" s="424">
        <f t="shared" si="0"/>
        <v>0</v>
      </c>
      <c r="U61" s="427"/>
      <c r="V61" t="str">
        <f t="shared" si="1"/>
        <v>This service offering is different than the historical offerings, please confirm</v>
      </c>
    </row>
    <row r="62" spans="1:22" ht="12.75" customHeight="1" x14ac:dyDescent="0.2">
      <c r="A62" s="1372" t="s">
        <v>820</v>
      </c>
      <c r="B62" s="1373"/>
      <c r="C62" s="1373"/>
      <c r="D62" s="1373"/>
      <c r="E62" s="1374"/>
      <c r="F62" s="415">
        <v>7207</v>
      </c>
      <c r="G62" s="1354">
        <f>'2025 HAR'!G721</f>
        <v>0</v>
      </c>
      <c r="H62" s="1355"/>
      <c r="I62" s="1354" t="e">
        <f>VLOOKUP(CONCATENATE('2025 HAR'!$D$5,"-",'Hospital Services Check'!$I$4,"-",'Hospital Services Check'!$F62),Audit_Tab_Data!$BJ$5:$BK$6654,2,0)</f>
        <v>#N/A</v>
      </c>
      <c r="J62" s="1355"/>
      <c r="K62" s="1364" t="e">
        <f>VLOOKUP(CONCATENATE('2025 HAR'!$D$5,"-",'Hospital Services Check'!$K$4,"-",'Hospital Services Check'!$F62),Audit_Tab_Data!$BE$5:$BF$6854,2,0)</f>
        <v>#N/A</v>
      </c>
      <c r="L62" s="1365"/>
      <c r="M62" s="1364" t="e">
        <f>VLOOKUP(CONCATENATE('2025 HAR'!$D$5,"-",'Hospital Services Check'!$M$4,"-",'Hospital Services Check'!$F62),Audit_Tab_Data!$BA$5:$BB$6854,2,0)</f>
        <v>#N/A</v>
      </c>
      <c r="N62" s="1365"/>
      <c r="O62" s="1364" t="e">
        <f>VLOOKUP(CONCATENATE('2025 HAR'!$D$5,"-",'Hospital Services Check'!$O$4,"-",'Hospital Services Check'!$F62),Audit_Tab_Data!$AW$5:$AX$6904,2,0)</f>
        <v>#N/A</v>
      </c>
      <c r="P62" s="1365"/>
      <c r="Q62" s="1364" t="e">
        <f>VLOOKUP(CONCATENATE('2025 HAR'!$D$5,"-",'Hospital Services Check'!$Q$4,"-",'Hospital Services Check'!$F62),Audit_Tab_Data!$AS$5:$AT$7004,2,0)</f>
        <v>#N/A</v>
      </c>
      <c r="R62" s="1365"/>
      <c r="T62" s="424">
        <f t="shared" si="0"/>
        <v>0</v>
      </c>
      <c r="U62" s="427"/>
      <c r="V62" t="str">
        <f t="shared" si="1"/>
        <v>This service offering is different than the historical offerings, please confirm</v>
      </c>
    </row>
    <row r="63" spans="1:22" x14ac:dyDescent="0.2">
      <c r="A63" s="1356" t="s">
        <v>821</v>
      </c>
      <c r="B63" s="1356"/>
      <c r="C63" s="1356"/>
      <c r="D63" s="1356"/>
      <c r="E63" s="1356"/>
      <c r="F63" s="1356"/>
      <c r="G63" s="1356"/>
      <c r="H63" s="1356"/>
      <c r="I63" s="1356"/>
      <c r="J63" s="1356"/>
      <c r="K63" s="1356"/>
      <c r="L63" s="1356"/>
      <c r="M63" s="1356"/>
      <c r="N63" s="1356"/>
      <c r="O63" s="1356"/>
      <c r="P63" s="1356"/>
      <c r="Q63" s="1356"/>
      <c r="R63" s="1356"/>
      <c r="T63" s="424"/>
      <c r="U63" s="426"/>
    </row>
    <row r="64" spans="1:22" ht="12.75" customHeight="1" x14ac:dyDescent="0.2">
      <c r="A64" s="1370"/>
      <c r="B64" s="1370"/>
      <c r="C64" s="1370"/>
      <c r="D64" s="1370"/>
      <c r="E64" s="1370"/>
      <c r="F64" s="423"/>
      <c r="G64" s="1357">
        <v>2023</v>
      </c>
      <c r="H64" s="1358"/>
      <c r="I64" s="1357">
        <v>2022</v>
      </c>
      <c r="J64" s="1358"/>
      <c r="K64" s="1357">
        <v>2021</v>
      </c>
      <c r="L64" s="1358"/>
      <c r="M64" s="1357">
        <f>M59</f>
        <v>2020</v>
      </c>
      <c r="N64" s="1358"/>
      <c r="O64" s="1357">
        <f>O59</f>
        <v>2019</v>
      </c>
      <c r="P64" s="1358"/>
      <c r="Q64" s="1357">
        <f>Q59</f>
        <v>2018</v>
      </c>
      <c r="R64" s="1358"/>
      <c r="T64" s="424"/>
      <c r="U64" s="426"/>
    </row>
    <row r="65" spans="1:22" ht="12.75" customHeight="1" x14ac:dyDescent="0.2">
      <c r="A65" s="1366" t="s">
        <v>822</v>
      </c>
      <c r="B65" s="1367"/>
      <c r="C65" s="1367"/>
      <c r="D65" s="1367"/>
      <c r="E65" s="1368"/>
      <c r="F65" s="415">
        <v>6250</v>
      </c>
      <c r="G65" s="1354">
        <f>'2025 HAR'!G724</f>
        <v>0</v>
      </c>
      <c r="H65" s="1355"/>
      <c r="I65" s="1354" t="e">
        <f>VLOOKUP(CONCATENATE('2025 HAR'!$D$5,"-",'Hospital Services Check'!$I$4,"-",'Hospital Services Check'!$F65),Audit_Tab_Data!$BJ$5:$BK$6654,2,0)</f>
        <v>#N/A</v>
      </c>
      <c r="J65" s="1355"/>
      <c r="K65" s="1364" t="e">
        <f>VLOOKUP(CONCATENATE('2025 HAR'!$D$5,"-",'Hospital Services Check'!$K$4,"-",'Hospital Services Check'!$F65),Audit_Tab_Data!$BE$5:$BF$6854,2,0)</f>
        <v>#N/A</v>
      </c>
      <c r="L65" s="1365"/>
      <c r="M65" s="1364" t="e">
        <f>VLOOKUP(CONCATENATE('2025 HAR'!$D$5,"-",'Hospital Services Check'!$M$4,"-",'Hospital Services Check'!$F65),Audit_Tab_Data!$BA$5:$BB$6854,2,0)</f>
        <v>#N/A</v>
      </c>
      <c r="N65" s="1365"/>
      <c r="O65" s="1364" t="e">
        <f>VLOOKUP(CONCATENATE('2025 HAR'!$D$5,"-",'Hospital Services Check'!$O$4,"-",'Hospital Services Check'!$F65),Audit_Tab_Data!$AW$5:$AX$6904,2,0)</f>
        <v>#N/A</v>
      </c>
      <c r="P65" s="1365"/>
      <c r="Q65" s="1364" t="e">
        <f>VLOOKUP(CONCATENATE('2025 HAR'!$D$5,"-",'Hospital Services Check'!$Q$4,"-",'Hospital Services Check'!$F65),Audit_Tab_Data!$AS$5:$AT$7004,2,0)</f>
        <v>#N/A</v>
      </c>
      <c r="R65" s="1365"/>
      <c r="T65" s="424">
        <f t="shared" si="0"/>
        <v>0</v>
      </c>
      <c r="U65" s="427"/>
      <c r="V65" t="str">
        <f t="shared" si="1"/>
        <v>This service offering is different than the historical offerings, please confirm</v>
      </c>
    </row>
    <row r="66" spans="1:22" ht="12.75" customHeight="1" x14ac:dyDescent="0.2">
      <c r="A66" s="1366" t="s">
        <v>824</v>
      </c>
      <c r="B66" s="1367"/>
      <c r="C66" s="1367"/>
      <c r="D66" s="1367"/>
      <c r="E66" s="1368"/>
      <c r="F66" s="415">
        <v>6256</v>
      </c>
      <c r="G66" s="1354">
        <f>'2025 HAR'!G72</f>
        <v>0</v>
      </c>
      <c r="H66" s="1355"/>
      <c r="I66" s="1354" t="e">
        <f>VLOOKUP(CONCATENATE('2025 HAR'!$D$5,"-",'Hospital Services Check'!$I$4,"-",'Hospital Services Check'!$F66),Audit_Tab_Data!$BJ$5:$BK$6654,2,0)</f>
        <v>#N/A</v>
      </c>
      <c r="J66" s="1355"/>
      <c r="K66" s="1364" t="e">
        <f>VLOOKUP(CONCATENATE('2025 HAR'!$D$5,"-",'Hospital Services Check'!$K$4,"-",'Hospital Services Check'!$F66),Audit_Tab_Data!$BE$5:$BF$6854,2,0)</f>
        <v>#N/A</v>
      </c>
      <c r="L66" s="1365"/>
      <c r="M66" s="1364" t="e">
        <f>VLOOKUP(CONCATENATE('2025 HAR'!$D$5,"-",'Hospital Services Check'!$M$4,"-",'Hospital Services Check'!$F66),Audit_Tab_Data!$BA$5:$BB$6854,2,0)</f>
        <v>#N/A</v>
      </c>
      <c r="N66" s="1365"/>
      <c r="O66" s="1364" t="e">
        <f>VLOOKUP(CONCATENATE('2025 HAR'!$D$5,"-",'Hospital Services Check'!$O$4,"-",'Hospital Services Check'!$F66),Audit_Tab_Data!$AW$5:$AX$6904,2,0)</f>
        <v>#N/A</v>
      </c>
      <c r="P66" s="1365"/>
      <c r="Q66" s="1364" t="e">
        <f>VLOOKUP(CONCATENATE('2025 HAR'!$D$5,"-",'Hospital Services Check'!$Q$4,"-",'Hospital Services Check'!$F66),Audit_Tab_Data!$AS$5:$AT$7004,2,0)</f>
        <v>#N/A</v>
      </c>
      <c r="R66" s="1365"/>
      <c r="T66" s="424">
        <f t="shared" si="0"/>
        <v>0</v>
      </c>
      <c r="U66" s="427"/>
      <c r="V66" t="str">
        <f t="shared" si="1"/>
        <v>This service offering is different than the historical offerings, please confirm</v>
      </c>
    </row>
    <row r="67" spans="1:22" ht="12.75" customHeight="1" x14ac:dyDescent="0.2">
      <c r="A67" s="1366" t="s">
        <v>826</v>
      </c>
      <c r="B67" s="1367"/>
      <c r="C67" s="1367"/>
      <c r="D67" s="1367"/>
      <c r="E67" s="1368"/>
      <c r="F67" s="415">
        <v>6260</v>
      </c>
      <c r="G67" s="1354">
        <f>'2025 HAR'!G728</f>
        <v>0</v>
      </c>
      <c r="H67" s="1355"/>
      <c r="I67" s="1354" t="e">
        <f>VLOOKUP(CONCATENATE('2025 HAR'!$D$5,"-",'Hospital Services Check'!$I$4,"-",'Hospital Services Check'!$F67),Audit_Tab_Data!$BJ$5:$BK$6654,2,0)</f>
        <v>#N/A</v>
      </c>
      <c r="J67" s="1355"/>
      <c r="K67" s="1364" t="e">
        <f>VLOOKUP(CONCATENATE('2025 HAR'!$D$5,"-",'Hospital Services Check'!$K$4,"-",'Hospital Services Check'!$F67),Audit_Tab_Data!$BE$5:$BF$6854,2,0)</f>
        <v>#N/A</v>
      </c>
      <c r="L67" s="1365"/>
      <c r="M67" s="1364" t="e">
        <f>VLOOKUP(CONCATENATE('2025 HAR'!$D$5,"-",'Hospital Services Check'!$M$4,"-",'Hospital Services Check'!$F67),Audit_Tab_Data!$BA$5:$BB$6854,2,0)</f>
        <v>#N/A</v>
      </c>
      <c r="N67" s="1365"/>
      <c r="O67" s="1364" t="e">
        <f>VLOOKUP(CONCATENATE('2025 HAR'!$D$5,"-",'Hospital Services Check'!$O$4,"-",'Hospital Services Check'!$F67),Audit_Tab_Data!$AW$5:$AX$6904,2,0)</f>
        <v>#N/A</v>
      </c>
      <c r="P67" s="1365"/>
      <c r="Q67" s="1364" t="e">
        <f>VLOOKUP(CONCATENATE('2025 HAR'!$D$5,"-",'Hospital Services Check'!$Q$4,"-",'Hospital Services Check'!$F67),Audit_Tab_Data!$AS$5:$AT$7004,2,0)</f>
        <v>#N/A</v>
      </c>
      <c r="R67" s="1365"/>
      <c r="T67" s="424">
        <f t="shared" si="0"/>
        <v>0</v>
      </c>
      <c r="U67" s="427"/>
      <c r="V67" t="str">
        <f t="shared" si="1"/>
        <v>This service offering is different than the historical offerings, please confirm</v>
      </c>
    </row>
    <row r="68" spans="1:22" ht="12.75" customHeight="1" x14ac:dyDescent="0.2">
      <c r="A68" s="1366" t="s">
        <v>828</v>
      </c>
      <c r="B68" s="1367"/>
      <c r="C68" s="1367"/>
      <c r="D68" s="1367"/>
      <c r="E68" s="1368"/>
      <c r="F68" s="415">
        <v>6270</v>
      </c>
      <c r="G68" s="1354">
        <f>'2025 HAR'!G730</f>
        <v>0</v>
      </c>
      <c r="H68" s="1355"/>
      <c r="I68" s="1354" t="e">
        <f>VLOOKUP(CONCATENATE('2025 HAR'!$D$5,"-",'Hospital Services Check'!$I$4,"-",'Hospital Services Check'!$F68),Audit_Tab_Data!$BJ$5:$BK$6654,2,0)</f>
        <v>#N/A</v>
      </c>
      <c r="J68" s="1355"/>
      <c r="K68" s="1364" t="e">
        <f>VLOOKUP(CONCATENATE('2025 HAR'!$D$5,"-",'Hospital Services Check'!$K$4,"-",'Hospital Services Check'!$F68),Audit_Tab_Data!$BE$5:$BF$6854,2,0)</f>
        <v>#N/A</v>
      </c>
      <c r="L68" s="1365"/>
      <c r="M68" s="1364" t="e">
        <f>VLOOKUP(CONCATENATE('2025 HAR'!$D$5,"-",'Hospital Services Check'!$M$4,"-",'Hospital Services Check'!$F68),Audit_Tab_Data!$BA$5:$BB$6854,2,0)</f>
        <v>#N/A</v>
      </c>
      <c r="N68" s="1365"/>
      <c r="O68" s="1364" t="e">
        <f>VLOOKUP(CONCATENATE('2025 HAR'!$D$5,"-",'Hospital Services Check'!$O$4,"-",'Hospital Services Check'!$F68),Audit_Tab_Data!$AW$5:$AX$6904,2,0)</f>
        <v>#N/A</v>
      </c>
      <c r="P68" s="1365"/>
      <c r="Q68" s="1364" t="e">
        <f>VLOOKUP(CONCATENATE('2025 HAR'!$D$5,"-",'Hospital Services Check'!$Q$4,"-",'Hospital Services Check'!$F68),Audit_Tab_Data!$AS$5:$AT$7004,2,0)</f>
        <v>#N/A</v>
      </c>
      <c r="R68" s="1365"/>
      <c r="T68" s="424">
        <f t="shared" si="0"/>
        <v>0</v>
      </c>
      <c r="U68" s="427"/>
      <c r="V68" t="str">
        <f t="shared" si="1"/>
        <v>This service offering is different than the historical offerings, please confirm</v>
      </c>
    </row>
    <row r="69" spans="1:22" x14ac:dyDescent="0.2">
      <c r="A69" s="1369" t="s">
        <v>704</v>
      </c>
      <c r="B69" s="1356"/>
      <c r="C69" s="1356"/>
      <c r="D69" s="1356"/>
      <c r="E69" s="1356"/>
      <c r="F69" s="1356"/>
      <c r="G69" s="1356"/>
      <c r="H69" s="1356"/>
      <c r="I69" s="1356"/>
      <c r="J69" s="1356"/>
      <c r="K69" s="1356"/>
      <c r="L69" s="1356"/>
      <c r="M69" s="1356"/>
      <c r="N69" s="1356"/>
      <c r="O69" s="1356"/>
      <c r="P69" s="1356"/>
      <c r="Q69" s="1356"/>
      <c r="R69" s="1356"/>
      <c r="T69" s="424"/>
      <c r="U69" s="426"/>
    </row>
    <row r="70" spans="1:22" ht="12.75" customHeight="1" x14ac:dyDescent="0.2">
      <c r="A70" s="1370"/>
      <c r="B70" s="1370"/>
      <c r="C70" s="1370"/>
      <c r="D70" s="1370"/>
      <c r="E70" s="1370"/>
      <c r="F70" s="423"/>
      <c r="G70" s="1357">
        <v>2023</v>
      </c>
      <c r="H70" s="1358"/>
      <c r="I70" s="1357">
        <v>2022</v>
      </c>
      <c r="J70" s="1358"/>
      <c r="K70" s="1357">
        <v>2021</v>
      </c>
      <c r="L70" s="1358"/>
      <c r="M70" s="1357">
        <f>M64</f>
        <v>2020</v>
      </c>
      <c r="N70" s="1358"/>
      <c r="O70" s="1357">
        <f>O64</f>
        <v>2019</v>
      </c>
      <c r="P70" s="1358"/>
      <c r="Q70" s="1357">
        <f>Q64</f>
        <v>2018</v>
      </c>
      <c r="R70" s="1358"/>
      <c r="T70" s="424"/>
      <c r="U70" s="426"/>
    </row>
    <row r="71" spans="1:22" ht="12.75" customHeight="1" x14ac:dyDescent="0.2">
      <c r="A71" s="1371" t="s">
        <v>705</v>
      </c>
      <c r="B71" s="1371"/>
      <c r="C71" s="1371"/>
      <c r="D71" s="1371"/>
      <c r="E71" s="1371"/>
      <c r="F71" s="415">
        <v>6280</v>
      </c>
      <c r="G71" s="1354">
        <f>'2025 HAR'!G740</f>
        <v>0</v>
      </c>
      <c r="H71" s="1355"/>
      <c r="I71" s="1354" t="e">
        <f>VLOOKUP(CONCATENATE('2025 HAR'!$D$5,"-",'Hospital Services Check'!$I$4,"-",'Hospital Services Check'!$F71),Audit_Tab_Data!$BJ$5:$BK$6654,2,0)</f>
        <v>#N/A</v>
      </c>
      <c r="J71" s="1355"/>
      <c r="K71" s="1364" t="e">
        <f>VLOOKUP(CONCATENATE('2025 HAR'!$D$5,"-",'Hospital Services Check'!$K$4,"-",'Hospital Services Check'!$F71),Audit_Tab_Data!$BE$5:$BF$6854,2,0)</f>
        <v>#N/A</v>
      </c>
      <c r="L71" s="1365"/>
      <c r="M71" s="1364" t="e">
        <f>VLOOKUP(CONCATENATE('2025 HAR'!$D$5,"-",'Hospital Services Check'!$M$4,"-",'Hospital Services Check'!$F71),Audit_Tab_Data!$BA$5:$BB$6854,2,0)</f>
        <v>#N/A</v>
      </c>
      <c r="N71" s="1365"/>
      <c r="O71" s="1364" t="e">
        <f>VLOOKUP(CONCATENATE('2025 HAR'!$D$5,"-",'Hospital Services Check'!$O$4,"-",'Hospital Services Check'!$F71),Audit_Tab_Data!$AW$5:$AX$6904,2,0)</f>
        <v>#N/A</v>
      </c>
      <c r="P71" s="1365"/>
      <c r="Q71" s="1364" t="e">
        <f>VLOOKUP(CONCATENATE('2025 HAR'!$D$5,"-",'Hospital Services Check'!$Q$4,"-",'Hospital Services Check'!$F71),Audit_Tab_Data!$AS$5:$AT$7004,2,0)</f>
        <v>#N/A</v>
      </c>
      <c r="R71" s="1365"/>
      <c r="T71" s="424">
        <f t="shared" ref="T71:T78" si="2">COUNTIF(K71:R71,2)</f>
        <v>0</v>
      </c>
      <c r="U71" s="427"/>
      <c r="V71" t="str">
        <f t="shared" ref="V71:V78" si="3">IF(T71&gt;2, IF(G71&lt;&gt;2, "This service was not offered the majority of prior years, please reconfirm the change",""), IF((IF(MAX(COUNTIF(I71:R71, "1=On Site by hospital staff"), COUNTIF(I71:R71, "2=Not available"), COUNTIF(I71:R71, "3=On site - contracted services"), COUNTIF(I71:R71, "4= Off site - shared services agreement"))=1, "No dominant text",
IF(COUNTIF(I71:R71, "1=On Site by hospital staff") = MAX(COUNTIF(I71:R71, "1=On Site by hospital staff"), COUNTIF(I71:R71, "2=Not available"), COUNTIF(I71:R71, "3=On site - contracted services"), COUNTIF(I71:R71, "4= Off site - shared services agreement")), "1=On Site by hospital staff",
IF(COUNTIF(I71:R71, "2=Not available") = MAX(COUNTIF(I71:R71, "1=On Site by hospital staff"), COUNTIF(I71:R71, "2=Not available"), COUNTIF(I71:R71, "3=On site - contracted services"), COUNTIF(I71:R71, "4= Off site - shared services agreement")), "2=Not available",
IF(COUNTIF(I71:R71, "3=On site - contracted services") = MAX(COUNTIF(I71:R71, "1=On Site by hospital staff"), COUNTIF(I71:R71, "2=Not available"), COUNTIF(I71:R71, "3=On site - contracted services"), COUNTIF(I71:R71, "4= Off site - shared services agreement")), "3=On site - contracted services",
"4= Off site - shared services agreement")))))&lt;&gt;G71, "This service offering is different than the historical offerings, please confirm", ""))</f>
        <v>This service offering is different than the historical offerings, please confirm</v>
      </c>
    </row>
    <row r="72" spans="1:22" ht="12.75" customHeight="1" x14ac:dyDescent="0.2">
      <c r="A72" s="1371" t="s">
        <v>706</v>
      </c>
      <c r="B72" s="1371"/>
      <c r="C72" s="1371"/>
      <c r="D72" s="1371"/>
      <c r="E72" s="1371"/>
      <c r="F72" s="415">
        <v>6290</v>
      </c>
      <c r="G72" s="1354">
        <f>'2025 HAR'!G741</f>
        <v>0</v>
      </c>
      <c r="H72" s="1355"/>
      <c r="I72" s="1354" t="e">
        <f>VLOOKUP(CONCATENATE('2025 HAR'!$D$5,"-",'Hospital Services Check'!$I$4,"-",'Hospital Services Check'!$F72),Audit_Tab_Data!$BJ$5:$BK$6654,2,0)</f>
        <v>#N/A</v>
      </c>
      <c r="J72" s="1355"/>
      <c r="K72" s="1364" t="e">
        <f>VLOOKUP(CONCATENATE('2025 HAR'!$D$5,"-",'Hospital Services Check'!$K$4,"-",'Hospital Services Check'!$F72),Audit_Tab_Data!$BE$5:$BF$6854,2,0)</f>
        <v>#N/A</v>
      </c>
      <c r="L72" s="1365"/>
      <c r="M72" s="1364" t="e">
        <f>VLOOKUP(CONCATENATE('2025 HAR'!$D$5,"-",'Hospital Services Check'!$M$4,"-",'Hospital Services Check'!$F72),Audit_Tab_Data!$BA$5:$BB$6854,2,0)</f>
        <v>#N/A</v>
      </c>
      <c r="N72" s="1365"/>
      <c r="O72" s="1364" t="e">
        <f>VLOOKUP(CONCATENATE('2025 HAR'!$D$5,"-",'Hospital Services Check'!$O$4,"-",'Hospital Services Check'!$F72),Audit_Tab_Data!$AW$5:$AX$6904,2,0)</f>
        <v>#N/A</v>
      </c>
      <c r="P72" s="1365"/>
      <c r="Q72" s="1364" t="e">
        <f>VLOOKUP(CONCATENATE('2025 HAR'!$D$5,"-",'Hospital Services Check'!$Q$4,"-",'Hospital Services Check'!$F72),Audit_Tab_Data!$AS$5:$AT$7004,2,0)</f>
        <v>#N/A</v>
      </c>
      <c r="R72" s="1365"/>
      <c r="T72" s="424">
        <f t="shared" si="2"/>
        <v>0</v>
      </c>
      <c r="U72" s="427"/>
      <c r="V72" t="str">
        <f t="shared" si="3"/>
        <v>This service offering is different than the historical offerings, please confirm</v>
      </c>
    </row>
    <row r="73" spans="1:22" ht="12.75" customHeight="1" x14ac:dyDescent="0.2">
      <c r="A73" s="1371" t="s">
        <v>707</v>
      </c>
      <c r="B73" s="1371"/>
      <c r="C73" s="1371"/>
      <c r="D73" s="1371"/>
      <c r="E73" s="1371"/>
      <c r="F73" s="415">
        <v>6300</v>
      </c>
      <c r="G73" s="1354">
        <f>'2025 HAR'!G742</f>
        <v>0</v>
      </c>
      <c r="H73" s="1355"/>
      <c r="I73" s="1354" t="e">
        <f>VLOOKUP(CONCATENATE('2025 HAR'!$D$5,"-",'Hospital Services Check'!$I$4,"-",'Hospital Services Check'!$F73),Audit_Tab_Data!$BJ$5:$BK$6654,2,0)</f>
        <v>#N/A</v>
      </c>
      <c r="J73" s="1355"/>
      <c r="K73" s="1364" t="e">
        <f>VLOOKUP(CONCATENATE('2025 HAR'!$D$5,"-",'Hospital Services Check'!$K$4,"-",'Hospital Services Check'!$F73),Audit_Tab_Data!$BE$5:$BF$6854,2,0)</f>
        <v>#N/A</v>
      </c>
      <c r="L73" s="1365"/>
      <c r="M73" s="1364" t="e">
        <f>VLOOKUP(CONCATENATE('2025 HAR'!$D$5,"-",'Hospital Services Check'!$M$4,"-",'Hospital Services Check'!$F73),Audit_Tab_Data!$BA$5:$BB$6854,2,0)</f>
        <v>#N/A</v>
      </c>
      <c r="N73" s="1365"/>
      <c r="O73" s="1364" t="e">
        <f>VLOOKUP(CONCATENATE('2025 HAR'!$D$5,"-",'Hospital Services Check'!$O$4,"-",'Hospital Services Check'!$F73),Audit_Tab_Data!$AW$5:$AX$6904,2,0)</f>
        <v>#N/A</v>
      </c>
      <c r="P73" s="1365"/>
      <c r="Q73" s="1364" t="e">
        <f>VLOOKUP(CONCATENATE('2025 HAR'!$D$5,"-",'Hospital Services Check'!$Q$4,"-",'Hospital Services Check'!$F73),Audit_Tab_Data!$AS$5:$AT$7004,2,0)</f>
        <v>#N/A</v>
      </c>
      <c r="R73" s="1365"/>
      <c r="T73" s="424">
        <f t="shared" si="2"/>
        <v>0</v>
      </c>
      <c r="U73" s="427"/>
      <c r="V73" t="str">
        <f t="shared" si="3"/>
        <v>This service offering is different than the historical offerings, please confirm</v>
      </c>
    </row>
    <row r="74" spans="1:22" ht="12.75" customHeight="1" x14ac:dyDescent="0.2">
      <c r="A74" s="1371" t="s">
        <v>708</v>
      </c>
      <c r="B74" s="1371"/>
      <c r="C74" s="1371"/>
      <c r="D74" s="1371"/>
      <c r="E74" s="1371"/>
      <c r="F74" s="415">
        <v>6310</v>
      </c>
      <c r="G74" s="1354">
        <f>'2025 HAR'!G743</f>
        <v>0</v>
      </c>
      <c r="H74" s="1355"/>
      <c r="I74" s="1354" t="e">
        <f>VLOOKUP(CONCATENATE('2025 HAR'!$D$5,"-",'Hospital Services Check'!$I$4,"-",'Hospital Services Check'!$F74),Audit_Tab_Data!$BJ$5:$BK$6654,2,0)</f>
        <v>#N/A</v>
      </c>
      <c r="J74" s="1355"/>
      <c r="K74" s="1364" t="e">
        <f>VLOOKUP(CONCATENATE('2025 HAR'!$D$5,"-",'Hospital Services Check'!$K$4,"-",'Hospital Services Check'!$F74),Audit_Tab_Data!$BE$5:$BF$6854,2,0)</f>
        <v>#N/A</v>
      </c>
      <c r="L74" s="1365"/>
      <c r="M74" s="1364" t="e">
        <f>VLOOKUP(CONCATENATE('2025 HAR'!$D$5,"-",'Hospital Services Check'!$M$4,"-",'Hospital Services Check'!$F74),Audit_Tab_Data!$BA$5:$BB$6854,2,0)</f>
        <v>#N/A</v>
      </c>
      <c r="N74" s="1365"/>
      <c r="O74" s="1364" t="e">
        <f>VLOOKUP(CONCATENATE('2025 HAR'!$D$5,"-",'Hospital Services Check'!$O$4,"-",'Hospital Services Check'!$F74),Audit_Tab_Data!$AW$5:$AX$6904,2,0)</f>
        <v>#N/A</v>
      </c>
      <c r="P74" s="1365"/>
      <c r="Q74" s="1364" t="e">
        <f>VLOOKUP(CONCATENATE('2025 HAR'!$D$5,"-",'Hospital Services Check'!$Q$4,"-",'Hospital Services Check'!$F74),Audit_Tab_Data!$AS$5:$AT$7004,2,0)</f>
        <v>#N/A</v>
      </c>
      <c r="R74" s="1365"/>
      <c r="T74" s="424">
        <f t="shared" si="2"/>
        <v>0</v>
      </c>
      <c r="U74" s="427"/>
      <c r="V74" t="str">
        <f t="shared" si="3"/>
        <v>This service offering is different than the historical offerings, please confirm</v>
      </c>
    </row>
    <row r="75" spans="1:22" ht="12.75" customHeight="1" x14ac:dyDescent="0.2">
      <c r="A75" s="1371" t="s">
        <v>709</v>
      </c>
      <c r="B75" s="1371"/>
      <c r="C75" s="1371"/>
      <c r="D75" s="1371"/>
      <c r="E75" s="1371"/>
      <c r="F75" s="415">
        <v>6320</v>
      </c>
      <c r="G75" s="1354">
        <f>'2025 HAR'!G744</f>
        <v>0</v>
      </c>
      <c r="H75" s="1355"/>
      <c r="I75" s="1354" t="e">
        <f>VLOOKUP(CONCATENATE('2025 HAR'!$D$5,"-",'Hospital Services Check'!$I$4,"-",'Hospital Services Check'!$F75),Audit_Tab_Data!$BJ$5:$BK$6654,2,0)</f>
        <v>#N/A</v>
      </c>
      <c r="J75" s="1355"/>
      <c r="K75" s="1364" t="e">
        <f>VLOOKUP(CONCATENATE('2025 HAR'!$D$5,"-",'Hospital Services Check'!$K$4,"-",'Hospital Services Check'!$F75),Audit_Tab_Data!$BE$5:$BF$6854,2,0)</f>
        <v>#N/A</v>
      </c>
      <c r="L75" s="1365"/>
      <c r="M75" s="1364" t="e">
        <f>VLOOKUP(CONCATENATE('2025 HAR'!$D$5,"-",'Hospital Services Check'!$M$4,"-",'Hospital Services Check'!$F75),Audit_Tab_Data!$BA$5:$BB$6854,2,0)</f>
        <v>#N/A</v>
      </c>
      <c r="N75" s="1365"/>
      <c r="O75" s="1364" t="e">
        <f>VLOOKUP(CONCATENATE('2025 HAR'!$D$5,"-",'Hospital Services Check'!$O$4,"-",'Hospital Services Check'!$F75),Audit_Tab_Data!$AW$5:$AX$6904,2,0)</f>
        <v>#N/A</v>
      </c>
      <c r="P75" s="1365"/>
      <c r="Q75" s="1364" t="e">
        <f>VLOOKUP(CONCATENATE('2025 HAR'!$D$5,"-",'Hospital Services Check'!$Q$4,"-",'Hospital Services Check'!$F75),Audit_Tab_Data!$AS$5:$AT$7004,2,0)</f>
        <v>#N/A</v>
      </c>
      <c r="R75" s="1365"/>
      <c r="T75" s="424">
        <f t="shared" si="2"/>
        <v>0</v>
      </c>
      <c r="U75" s="427"/>
      <c r="V75" t="str">
        <f t="shared" si="3"/>
        <v>This service offering is different than the historical offerings, please confirm</v>
      </c>
    </row>
    <row r="76" spans="1:22" x14ac:dyDescent="0.2">
      <c r="A76" s="1369" t="s">
        <v>710</v>
      </c>
      <c r="B76" s="1356"/>
      <c r="C76" s="1356"/>
      <c r="D76" s="1356"/>
      <c r="E76" s="1356"/>
      <c r="F76" s="1356"/>
      <c r="G76" s="1356"/>
      <c r="H76" s="1356"/>
      <c r="I76" s="1356"/>
      <c r="J76" s="1356"/>
      <c r="K76" s="1356"/>
      <c r="L76" s="1356"/>
      <c r="M76" s="1356"/>
      <c r="N76" s="1356"/>
      <c r="O76" s="1356"/>
      <c r="P76" s="1356"/>
      <c r="Q76" s="1356"/>
      <c r="R76" s="1356"/>
      <c r="T76" s="424"/>
      <c r="U76" s="426"/>
    </row>
    <row r="77" spans="1:22" ht="12.75" customHeight="1" x14ac:dyDescent="0.2">
      <c r="A77" s="1370"/>
      <c r="B77" s="1370"/>
      <c r="C77" s="1370"/>
      <c r="D77" s="1370"/>
      <c r="E77" s="1370"/>
      <c r="F77" s="423"/>
      <c r="G77" s="1357">
        <v>2023</v>
      </c>
      <c r="H77" s="1358"/>
      <c r="I77" s="1357">
        <v>2022</v>
      </c>
      <c r="J77" s="1358"/>
      <c r="K77" s="1357">
        <v>2021</v>
      </c>
      <c r="L77" s="1358"/>
      <c r="M77" s="1357">
        <f>M70</f>
        <v>2020</v>
      </c>
      <c r="N77" s="1358"/>
      <c r="O77" s="1357">
        <f>O70</f>
        <v>2019</v>
      </c>
      <c r="P77" s="1358"/>
      <c r="Q77" s="1357">
        <f>Q70</f>
        <v>2018</v>
      </c>
      <c r="R77" s="1358"/>
      <c r="T77" s="424"/>
      <c r="U77" s="426"/>
    </row>
    <row r="78" spans="1:22" ht="12.75" customHeight="1" x14ac:dyDescent="0.2">
      <c r="A78" s="1366" t="s">
        <v>711</v>
      </c>
      <c r="B78" s="1367"/>
      <c r="C78" s="1367"/>
      <c r="D78" s="1367"/>
      <c r="E78" s="1368"/>
      <c r="F78" s="417">
        <v>7210</v>
      </c>
      <c r="G78" s="1354">
        <f>'2025 HAR'!G747</f>
        <v>0</v>
      </c>
      <c r="H78" s="1355"/>
      <c r="I78" s="1354" t="e">
        <f>VLOOKUP(CONCATENATE('2025 HAR'!$D$5,"-",'Hospital Services Check'!$I$4,"-",'Hospital Services Check'!$F78),Audit_Tab_Data!$BJ$5:$BK$6654,2,0)</f>
        <v>#N/A</v>
      </c>
      <c r="J78" s="1355"/>
      <c r="K78" s="1364" t="e">
        <f>VLOOKUP(CONCATENATE('2025 HAR'!$D$5,"-",'Hospital Services Check'!$K$4,"-",'Hospital Services Check'!$F78),Audit_Tab_Data!$BE$5:$BF$6854,2,0)</f>
        <v>#N/A</v>
      </c>
      <c r="L78" s="1365"/>
      <c r="M78" s="1364" t="e">
        <f>VLOOKUP(CONCATENATE('2025 HAR'!$D$5,"-",'Hospital Services Check'!$M$4,"-",'Hospital Services Check'!$F78),Audit_Tab_Data!$BA$5:$BB$6854,2,0)</f>
        <v>#N/A</v>
      </c>
      <c r="N78" s="1365"/>
      <c r="O78" s="1364" t="e">
        <f>VLOOKUP(CONCATENATE('2025 HAR'!$D$5,"-",'Hospital Services Check'!$O$4,"-",'Hospital Services Check'!$F78),Audit_Tab_Data!$AW$5:$AX$6904,2,0)</f>
        <v>#N/A</v>
      </c>
      <c r="P78" s="1365"/>
      <c r="Q78" s="1364" t="e">
        <f>VLOOKUP(CONCATENATE('2025 HAR'!$D$5,"-",'Hospital Services Check'!$Q$4,"-",'Hospital Services Check'!$F78),Audit_Tab_Data!$AS$5:$AT$7004,2,0)</f>
        <v>#N/A</v>
      </c>
      <c r="R78" s="1365"/>
      <c r="T78" s="424">
        <f t="shared" si="2"/>
        <v>0</v>
      </c>
      <c r="U78" s="427"/>
      <c r="V78" t="str">
        <f t="shared" si="3"/>
        <v>This service offering is different than the historical offerings, please confirm</v>
      </c>
    </row>
  </sheetData>
  <mergeCells count="515">
    <mergeCell ref="A2:G2"/>
    <mergeCell ref="A3:H3"/>
    <mergeCell ref="A8:E8"/>
    <mergeCell ref="G8:H8"/>
    <mergeCell ref="A9:E9"/>
    <mergeCell ref="G9:H9"/>
    <mergeCell ref="A10:E10"/>
    <mergeCell ref="A5:E5"/>
    <mergeCell ref="G5:H5"/>
    <mergeCell ref="A6:E6"/>
    <mergeCell ref="G6:H6"/>
    <mergeCell ref="A7:E7"/>
    <mergeCell ref="G7:H7"/>
    <mergeCell ref="A12:E12"/>
    <mergeCell ref="G12:H12"/>
    <mergeCell ref="A13:E13"/>
    <mergeCell ref="G13:H13"/>
    <mergeCell ref="O16:P16"/>
    <mergeCell ref="O17:P17"/>
    <mergeCell ref="G10:H10"/>
    <mergeCell ref="A11:E11"/>
    <mergeCell ref="G11:H11"/>
    <mergeCell ref="G16:H16"/>
    <mergeCell ref="A17:E17"/>
    <mergeCell ref="G17:H17"/>
    <mergeCell ref="K11:L11"/>
    <mergeCell ref="K12:L12"/>
    <mergeCell ref="K13:L13"/>
    <mergeCell ref="M11:N11"/>
    <mergeCell ref="M12:N12"/>
    <mergeCell ref="M13:N13"/>
    <mergeCell ref="I13:J13"/>
    <mergeCell ref="I14:J14"/>
    <mergeCell ref="I15:J15"/>
    <mergeCell ref="I16:J16"/>
    <mergeCell ref="I17:J17"/>
    <mergeCell ref="K16:L16"/>
    <mergeCell ref="A18:E18"/>
    <mergeCell ref="G18:H18"/>
    <mergeCell ref="A14:E14"/>
    <mergeCell ref="G14:H14"/>
    <mergeCell ref="A15:E15"/>
    <mergeCell ref="G15:H15"/>
    <mergeCell ref="A16:E16"/>
    <mergeCell ref="B24:E24"/>
    <mergeCell ref="G24:H24"/>
    <mergeCell ref="A22:H22"/>
    <mergeCell ref="B23:E23"/>
    <mergeCell ref="G23:H23"/>
    <mergeCell ref="A20:E20"/>
    <mergeCell ref="F20:H20"/>
    <mergeCell ref="A19:E19"/>
    <mergeCell ref="G19:H19"/>
    <mergeCell ref="B30:E30"/>
    <mergeCell ref="G30:H30"/>
    <mergeCell ref="O48:P48"/>
    <mergeCell ref="A28:H28"/>
    <mergeCell ref="B29:E29"/>
    <mergeCell ref="G29:H29"/>
    <mergeCell ref="A25:H25"/>
    <mergeCell ref="B26:E26"/>
    <mergeCell ref="G26:H26"/>
    <mergeCell ref="B27:E27"/>
    <mergeCell ref="G27:H27"/>
    <mergeCell ref="B38:E38"/>
    <mergeCell ref="G38:H38"/>
    <mergeCell ref="A36:H36"/>
    <mergeCell ref="B37:E37"/>
    <mergeCell ref="G37:H37"/>
    <mergeCell ref="K32:L32"/>
    <mergeCell ref="K33:L33"/>
    <mergeCell ref="K34:L34"/>
    <mergeCell ref="M33:N33"/>
    <mergeCell ref="M34:N34"/>
    <mergeCell ref="K28:L28"/>
    <mergeCell ref="K29:L29"/>
    <mergeCell ref="K30:L30"/>
    <mergeCell ref="A46:E46"/>
    <mergeCell ref="G46:H46"/>
    <mergeCell ref="A44:E44"/>
    <mergeCell ref="G44:H44"/>
    <mergeCell ref="A42:H42"/>
    <mergeCell ref="A43:E43"/>
    <mergeCell ref="A39:H39"/>
    <mergeCell ref="B40:E40"/>
    <mergeCell ref="G40:H40"/>
    <mergeCell ref="B41:E41"/>
    <mergeCell ref="G41:H41"/>
    <mergeCell ref="A34:E34"/>
    <mergeCell ref="F34:H34"/>
    <mergeCell ref="A31:H31"/>
    <mergeCell ref="B32:E32"/>
    <mergeCell ref="G32:H32"/>
    <mergeCell ref="B33:E33"/>
    <mergeCell ref="G33:H33"/>
    <mergeCell ref="A45:E45"/>
    <mergeCell ref="G45:H45"/>
    <mergeCell ref="A50:E50"/>
    <mergeCell ref="G50:H50"/>
    <mergeCell ref="A49:E49"/>
    <mergeCell ref="G49:H49"/>
    <mergeCell ref="A47:H47"/>
    <mergeCell ref="A48:E48"/>
    <mergeCell ref="A60:E60"/>
    <mergeCell ref="G60:H60"/>
    <mergeCell ref="A52:H52"/>
    <mergeCell ref="A53:E53"/>
    <mergeCell ref="A51:E51"/>
    <mergeCell ref="A54:E54"/>
    <mergeCell ref="G54:H54"/>
    <mergeCell ref="A55:E55"/>
    <mergeCell ref="G55:H55"/>
    <mergeCell ref="A56:E56"/>
    <mergeCell ref="G56:H56"/>
    <mergeCell ref="A57:E57"/>
    <mergeCell ref="G57:H57"/>
    <mergeCell ref="G51:H51"/>
    <mergeCell ref="A64:E64"/>
    <mergeCell ref="G64:H64"/>
    <mergeCell ref="A61:E61"/>
    <mergeCell ref="G61:H61"/>
    <mergeCell ref="A62:E62"/>
    <mergeCell ref="G62:H62"/>
    <mergeCell ref="A58:H58"/>
    <mergeCell ref="A59:E59"/>
    <mergeCell ref="A65:E65"/>
    <mergeCell ref="G65:H65"/>
    <mergeCell ref="O5:P5"/>
    <mergeCell ref="M77:N77"/>
    <mergeCell ref="M78:N78"/>
    <mergeCell ref="A68:E68"/>
    <mergeCell ref="G68:H68"/>
    <mergeCell ref="K75:L75"/>
    <mergeCell ref="K76:L76"/>
    <mergeCell ref="K77:L77"/>
    <mergeCell ref="K78:L78"/>
    <mergeCell ref="K72:L72"/>
    <mergeCell ref="K73:L73"/>
    <mergeCell ref="K74:L74"/>
    <mergeCell ref="M71:N71"/>
    <mergeCell ref="M72:N72"/>
    <mergeCell ref="M73:N73"/>
    <mergeCell ref="M74:N74"/>
    <mergeCell ref="M75:N75"/>
    <mergeCell ref="M76:N76"/>
    <mergeCell ref="G72:H72"/>
    <mergeCell ref="A73:E73"/>
    <mergeCell ref="G73:H73"/>
    <mergeCell ref="A74:E74"/>
    <mergeCell ref="G74:H74"/>
    <mergeCell ref="A75:E75"/>
    <mergeCell ref="Q14:R14"/>
    <mergeCell ref="Q15:R15"/>
    <mergeCell ref="Q16:R16"/>
    <mergeCell ref="Q17:R17"/>
    <mergeCell ref="K4:L4"/>
    <mergeCell ref="K5:L5"/>
    <mergeCell ref="K6:L6"/>
    <mergeCell ref="K7:L7"/>
    <mergeCell ref="K8:L8"/>
    <mergeCell ref="K9:L9"/>
    <mergeCell ref="K10:L10"/>
    <mergeCell ref="M8:N8"/>
    <mergeCell ref="M9:N9"/>
    <mergeCell ref="M10:N10"/>
    <mergeCell ref="O8:P8"/>
    <mergeCell ref="K17:L17"/>
    <mergeCell ref="O12:P12"/>
    <mergeCell ref="O13:P13"/>
    <mergeCell ref="M17:N17"/>
    <mergeCell ref="Q4:R4"/>
    <mergeCell ref="M5:N5"/>
    <mergeCell ref="M6:N6"/>
    <mergeCell ref="K14:L14"/>
    <mergeCell ref="K15:L15"/>
    <mergeCell ref="A78:E78"/>
    <mergeCell ref="G78:H78"/>
    <mergeCell ref="G4:H4"/>
    <mergeCell ref="G21:H21"/>
    <mergeCell ref="G35:H35"/>
    <mergeCell ref="G43:H43"/>
    <mergeCell ref="G48:H48"/>
    <mergeCell ref="G53:H53"/>
    <mergeCell ref="G59:H59"/>
    <mergeCell ref="G75:H75"/>
    <mergeCell ref="A76:H76"/>
    <mergeCell ref="A77:E77"/>
    <mergeCell ref="G77:H77"/>
    <mergeCell ref="A71:E71"/>
    <mergeCell ref="G71:H71"/>
    <mergeCell ref="A72:E72"/>
    <mergeCell ref="A70:E70"/>
    <mergeCell ref="G70:H70"/>
    <mergeCell ref="A67:E67"/>
    <mergeCell ref="G67:H67"/>
    <mergeCell ref="A66:E66"/>
    <mergeCell ref="G66:H66"/>
    <mergeCell ref="A69:H69"/>
    <mergeCell ref="A63:H63"/>
    <mergeCell ref="M14:N14"/>
    <mergeCell ref="M15:N15"/>
    <mergeCell ref="M16:N16"/>
    <mergeCell ref="O15:P15"/>
    <mergeCell ref="O14:P14"/>
    <mergeCell ref="K18:L18"/>
    <mergeCell ref="K24:L24"/>
    <mergeCell ref="K25:L25"/>
    <mergeCell ref="K26:L26"/>
    <mergeCell ref="K19:L19"/>
    <mergeCell ref="M18:N18"/>
    <mergeCell ref="K27:L27"/>
    <mergeCell ref="M24:N24"/>
    <mergeCell ref="M25:N25"/>
    <mergeCell ref="M26:N26"/>
    <mergeCell ref="K20:L20"/>
    <mergeCell ref="K21:L21"/>
    <mergeCell ref="K22:L22"/>
    <mergeCell ref="K23:L23"/>
    <mergeCell ref="M20:N20"/>
    <mergeCell ref="M21:N21"/>
    <mergeCell ref="M22:N22"/>
    <mergeCell ref="M23:N23"/>
    <mergeCell ref="K31:L31"/>
    <mergeCell ref="O43:P43"/>
    <mergeCell ref="O44:P44"/>
    <mergeCell ref="O45:P45"/>
    <mergeCell ref="Q43:R43"/>
    <mergeCell ref="K39:L39"/>
    <mergeCell ref="K40:L40"/>
    <mergeCell ref="K41:L41"/>
    <mergeCell ref="K42:L42"/>
    <mergeCell ref="K35:L35"/>
    <mergeCell ref="K36:L36"/>
    <mergeCell ref="K37:L37"/>
    <mergeCell ref="K38:L38"/>
    <mergeCell ref="O33:P33"/>
    <mergeCell ref="O34:P34"/>
    <mergeCell ref="O35:P35"/>
    <mergeCell ref="O36:P36"/>
    <mergeCell ref="Q39:R39"/>
    <mergeCell ref="Q40:R40"/>
    <mergeCell ref="Q41:R41"/>
    <mergeCell ref="Q42:R42"/>
    <mergeCell ref="Q44:R44"/>
    <mergeCell ref="Q45:R45"/>
    <mergeCell ref="O31:P31"/>
    <mergeCell ref="K46:L46"/>
    <mergeCell ref="K47:L47"/>
    <mergeCell ref="K48:L48"/>
    <mergeCell ref="K49:L49"/>
    <mergeCell ref="M47:N47"/>
    <mergeCell ref="M48:N48"/>
    <mergeCell ref="M49:N49"/>
    <mergeCell ref="K43:L43"/>
    <mergeCell ref="K44:L44"/>
    <mergeCell ref="K45:L45"/>
    <mergeCell ref="M45:N45"/>
    <mergeCell ref="M46:N46"/>
    <mergeCell ref="K54:L54"/>
    <mergeCell ref="K55:L55"/>
    <mergeCell ref="K56:L56"/>
    <mergeCell ref="M56:N56"/>
    <mergeCell ref="Q56:R56"/>
    <mergeCell ref="K50:L50"/>
    <mergeCell ref="K51:L51"/>
    <mergeCell ref="K52:L52"/>
    <mergeCell ref="K53:L53"/>
    <mergeCell ref="O53:P53"/>
    <mergeCell ref="O54:P54"/>
    <mergeCell ref="O55:P55"/>
    <mergeCell ref="O56:P56"/>
    <mergeCell ref="Q53:R53"/>
    <mergeCell ref="Q54:R54"/>
    <mergeCell ref="Q55:R55"/>
    <mergeCell ref="Q50:R50"/>
    <mergeCell ref="Q51:R51"/>
    <mergeCell ref="Q52:R52"/>
    <mergeCell ref="K57:L57"/>
    <mergeCell ref="K58:L58"/>
    <mergeCell ref="K59:L59"/>
    <mergeCell ref="K60:L60"/>
    <mergeCell ref="M57:N57"/>
    <mergeCell ref="M58:N58"/>
    <mergeCell ref="M59:N59"/>
    <mergeCell ref="M60:N60"/>
    <mergeCell ref="O57:P57"/>
    <mergeCell ref="K66:L66"/>
    <mergeCell ref="K67:L67"/>
    <mergeCell ref="M66:N66"/>
    <mergeCell ref="M67:N67"/>
    <mergeCell ref="O66:P66"/>
    <mergeCell ref="O67:P67"/>
    <mergeCell ref="K61:L61"/>
    <mergeCell ref="K62:L62"/>
    <mergeCell ref="K63:L63"/>
    <mergeCell ref="K64:L64"/>
    <mergeCell ref="M61:N61"/>
    <mergeCell ref="M62:N62"/>
    <mergeCell ref="M63:N63"/>
    <mergeCell ref="M64:N64"/>
    <mergeCell ref="M65:N65"/>
    <mergeCell ref="O65:P65"/>
    <mergeCell ref="O62:P62"/>
    <mergeCell ref="K68:L68"/>
    <mergeCell ref="K69:L69"/>
    <mergeCell ref="K70:L70"/>
    <mergeCell ref="K71:L71"/>
    <mergeCell ref="M68:N68"/>
    <mergeCell ref="M69:N69"/>
    <mergeCell ref="M70:N70"/>
    <mergeCell ref="M4:N4"/>
    <mergeCell ref="O4:P4"/>
    <mergeCell ref="M37:N37"/>
    <mergeCell ref="M38:N38"/>
    <mergeCell ref="M39:N39"/>
    <mergeCell ref="M40:N40"/>
    <mergeCell ref="M50:N50"/>
    <mergeCell ref="M51:N51"/>
    <mergeCell ref="M52:N52"/>
    <mergeCell ref="M53:N53"/>
    <mergeCell ref="M54:N54"/>
    <mergeCell ref="M55:N55"/>
    <mergeCell ref="M41:N41"/>
    <mergeCell ref="M42:N42"/>
    <mergeCell ref="M43:N43"/>
    <mergeCell ref="M44:N44"/>
    <mergeCell ref="K65:L65"/>
    <mergeCell ref="O6:P6"/>
    <mergeCell ref="O7:P7"/>
    <mergeCell ref="M35:N35"/>
    <mergeCell ref="M36:N36"/>
    <mergeCell ref="M27:N27"/>
    <mergeCell ref="M28:N28"/>
    <mergeCell ref="M29:N29"/>
    <mergeCell ref="M30:N30"/>
    <mergeCell ref="M31:N31"/>
    <mergeCell ref="M32:N32"/>
    <mergeCell ref="O19:P19"/>
    <mergeCell ref="O20:P20"/>
    <mergeCell ref="O21:P21"/>
    <mergeCell ref="O22:P22"/>
    <mergeCell ref="O23:P23"/>
    <mergeCell ref="O24:P24"/>
    <mergeCell ref="O9:P9"/>
    <mergeCell ref="O10:P10"/>
    <mergeCell ref="O11:P11"/>
    <mergeCell ref="O32:P32"/>
    <mergeCell ref="O30:P30"/>
    <mergeCell ref="M19:N19"/>
    <mergeCell ref="O18:P18"/>
    <mergeCell ref="M7:N7"/>
    <mergeCell ref="O78:P78"/>
    <mergeCell ref="Q6:R6"/>
    <mergeCell ref="Q7:R7"/>
    <mergeCell ref="Q8:R8"/>
    <mergeCell ref="Q9:R9"/>
    <mergeCell ref="Q10:R10"/>
    <mergeCell ref="Q11:R11"/>
    <mergeCell ref="O68:P68"/>
    <mergeCell ref="O69:P69"/>
    <mergeCell ref="O70:P70"/>
    <mergeCell ref="O71:P71"/>
    <mergeCell ref="O72:P72"/>
    <mergeCell ref="O73:P73"/>
    <mergeCell ref="O59:P59"/>
    <mergeCell ref="O60:P60"/>
    <mergeCell ref="O61:P61"/>
    <mergeCell ref="O63:P63"/>
    <mergeCell ref="O64:P64"/>
    <mergeCell ref="O74:P74"/>
    <mergeCell ref="Q63:R63"/>
    <mergeCell ref="Q64:R64"/>
    <mergeCell ref="Q62:R62"/>
    <mergeCell ref="Q12:R12"/>
    <mergeCell ref="Q13:R13"/>
    <mergeCell ref="Q25:R25"/>
    <mergeCell ref="Q26:R26"/>
    <mergeCell ref="Q27:R27"/>
    <mergeCell ref="Q28:R28"/>
    <mergeCell ref="Q29:R29"/>
    <mergeCell ref="O25:P25"/>
    <mergeCell ref="O26:P26"/>
    <mergeCell ref="O27:P27"/>
    <mergeCell ref="O28:P28"/>
    <mergeCell ref="O29:P29"/>
    <mergeCell ref="O46:P46"/>
    <mergeCell ref="O47:P47"/>
    <mergeCell ref="O49:P49"/>
    <mergeCell ref="O50:P50"/>
    <mergeCell ref="O51:P51"/>
    <mergeCell ref="O52:P52"/>
    <mergeCell ref="O37:P37"/>
    <mergeCell ref="O38:P38"/>
    <mergeCell ref="O39:P39"/>
    <mergeCell ref="O40:P40"/>
    <mergeCell ref="O41:P41"/>
    <mergeCell ref="O42:P42"/>
    <mergeCell ref="Q78:R78"/>
    <mergeCell ref="Q5:R5"/>
    <mergeCell ref="Q71:R71"/>
    <mergeCell ref="Q72:R72"/>
    <mergeCell ref="Q73:R73"/>
    <mergeCell ref="Q74:R74"/>
    <mergeCell ref="Q75:R75"/>
    <mergeCell ref="Q76:R76"/>
    <mergeCell ref="Q65:R65"/>
    <mergeCell ref="Q66:R66"/>
    <mergeCell ref="Q67:R67"/>
    <mergeCell ref="Q68:R68"/>
    <mergeCell ref="Q69:R69"/>
    <mergeCell ref="Q70:R70"/>
    <mergeCell ref="Q57:R57"/>
    <mergeCell ref="Q58:R58"/>
    <mergeCell ref="Q59:R59"/>
    <mergeCell ref="Q60:R60"/>
    <mergeCell ref="Q61:R61"/>
    <mergeCell ref="Q30:R30"/>
    <mergeCell ref="Q19:R19"/>
    <mergeCell ref="Q20:R20"/>
    <mergeCell ref="Q21:R21"/>
    <mergeCell ref="Q22:R22"/>
    <mergeCell ref="K1:L1"/>
    <mergeCell ref="M1:N1"/>
    <mergeCell ref="O1:P1"/>
    <mergeCell ref="Q1:R1"/>
    <mergeCell ref="Q46:R46"/>
    <mergeCell ref="Q47:R47"/>
    <mergeCell ref="Q48:R48"/>
    <mergeCell ref="Q49:R49"/>
    <mergeCell ref="Q77:R77"/>
    <mergeCell ref="Q23:R23"/>
    <mergeCell ref="Q24:R24"/>
    <mergeCell ref="Q37:R37"/>
    <mergeCell ref="Q38:R38"/>
    <mergeCell ref="Q31:R31"/>
    <mergeCell ref="Q32:R32"/>
    <mergeCell ref="Q33:R33"/>
    <mergeCell ref="Q34:R34"/>
    <mergeCell ref="Q35:R35"/>
    <mergeCell ref="Q36:R36"/>
    <mergeCell ref="Q18:R18"/>
    <mergeCell ref="O75:P75"/>
    <mergeCell ref="O76:P76"/>
    <mergeCell ref="O77:P77"/>
    <mergeCell ref="O58:P58"/>
    <mergeCell ref="I4:J4"/>
    <mergeCell ref="I5:J5"/>
    <mergeCell ref="I6:J6"/>
    <mergeCell ref="I7:J7"/>
    <mergeCell ref="I8:J8"/>
    <mergeCell ref="I9:J9"/>
    <mergeCell ref="I10:J10"/>
    <mergeCell ref="I11:J11"/>
    <mergeCell ref="I12:J12"/>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72:J72"/>
    <mergeCell ref="I73:J73"/>
    <mergeCell ref="I74:J74"/>
    <mergeCell ref="I75:J75"/>
    <mergeCell ref="I76:J76"/>
    <mergeCell ref="I77:J77"/>
    <mergeCell ref="I78:J78"/>
    <mergeCell ref="I63:J63"/>
    <mergeCell ref="I64:J64"/>
    <mergeCell ref="I65:J65"/>
    <mergeCell ref="I66:J66"/>
    <mergeCell ref="I67:J67"/>
    <mergeCell ref="I68:J68"/>
    <mergeCell ref="I69:J69"/>
    <mergeCell ref="I70:J70"/>
    <mergeCell ref="I71:J71"/>
  </mergeCells>
  <pageMargins left="0.7" right="0.7" top="0.75" bottom="0.75" header="0.3" footer="0.3"/>
  <pageSetup orientation="portrait" r:id="rId1"/>
  <ignoredErrors>
    <ignoredError sqref="T23"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M19"/>
  <sheetViews>
    <sheetView view="pageBreakPreview" zoomScaleNormal="100" zoomScaleSheetLayoutView="100" workbookViewId="0">
      <selection activeCell="A4" sqref="A4:M4"/>
    </sheetView>
  </sheetViews>
  <sheetFormatPr defaultColWidth="9.140625" defaultRowHeight="26.25" customHeight="1" x14ac:dyDescent="0.2"/>
  <cols>
    <col min="1" max="16384" width="9.140625" style="1"/>
  </cols>
  <sheetData>
    <row r="1" spans="1:13" ht="26.25" customHeight="1" x14ac:dyDescent="0.2">
      <c r="A1" s="1405" t="s">
        <v>67</v>
      </c>
      <c r="B1" s="1100"/>
      <c r="C1" s="1100"/>
      <c r="D1" s="1100"/>
      <c r="E1" s="1100"/>
      <c r="F1" s="1100"/>
      <c r="G1" s="1100"/>
      <c r="H1" s="1100"/>
      <c r="I1" s="1100"/>
      <c r="J1" s="1100"/>
      <c r="K1" s="1100"/>
      <c r="L1" s="1100"/>
      <c r="M1" s="1100"/>
    </row>
    <row r="2" spans="1:13" ht="26.25" customHeight="1" x14ac:dyDescent="0.2">
      <c r="A2" s="1100"/>
      <c r="B2" s="1100"/>
      <c r="C2" s="1100"/>
      <c r="D2" s="1100"/>
      <c r="E2" s="1100"/>
      <c r="F2" s="1100"/>
      <c r="G2" s="1100"/>
      <c r="H2" s="1100"/>
      <c r="I2" s="1100"/>
      <c r="J2" s="1100"/>
      <c r="K2" s="1100"/>
      <c r="L2" s="1100"/>
      <c r="M2" s="1100"/>
    </row>
    <row r="3" spans="1:13" ht="26.25" customHeight="1" x14ac:dyDescent="0.25">
      <c r="A3" s="1408" t="s">
        <v>37577</v>
      </c>
      <c r="B3" s="1408"/>
      <c r="C3" s="1408"/>
      <c r="D3" s="1408"/>
      <c r="E3" s="1408"/>
      <c r="F3" s="1408"/>
      <c r="G3" s="1408"/>
      <c r="H3" s="1408"/>
      <c r="I3" s="1408"/>
      <c r="J3" s="1408"/>
      <c r="K3" s="1408"/>
      <c r="L3" s="1408"/>
      <c r="M3" s="1408"/>
    </row>
    <row r="4" spans="1:13" ht="26.25" customHeight="1" x14ac:dyDescent="0.2">
      <c r="A4" s="909" t="s">
        <v>37578</v>
      </c>
      <c r="B4" s="487"/>
      <c r="C4" s="487"/>
      <c r="D4" s="487"/>
      <c r="E4" s="487"/>
      <c r="F4" s="487"/>
      <c r="G4" s="487"/>
      <c r="H4" s="487"/>
      <c r="I4" s="487"/>
      <c r="J4" s="487"/>
      <c r="K4" s="487"/>
      <c r="L4" s="487"/>
      <c r="M4" s="487"/>
    </row>
    <row r="5" spans="1:13" ht="26.25" customHeight="1" x14ac:dyDescent="0.2">
      <c r="A5" s="17"/>
      <c r="B5" s="17"/>
      <c r="C5" s="17"/>
      <c r="D5" s="17"/>
      <c r="E5" s="17"/>
      <c r="F5" s="17"/>
      <c r="G5" s="17"/>
      <c r="H5" s="17"/>
      <c r="I5" s="17"/>
      <c r="J5" s="17"/>
      <c r="K5" s="17"/>
      <c r="L5" s="17"/>
      <c r="M5" s="17"/>
    </row>
    <row r="6" spans="1:13" ht="26.25" customHeight="1" x14ac:dyDescent="0.2">
      <c r="A6" s="984" t="s">
        <v>66</v>
      </c>
      <c r="B6" s="538"/>
      <c r="C6" s="538"/>
      <c r="D6" s="538"/>
      <c r="E6" s="538"/>
      <c r="F6" s="538"/>
      <c r="G6" s="538"/>
      <c r="H6" s="538"/>
      <c r="I6" s="538"/>
      <c r="J6" s="538"/>
      <c r="K6" s="538"/>
      <c r="L6" s="538"/>
      <c r="M6" s="538"/>
    </row>
    <row r="7" spans="1:13" ht="26.25" customHeight="1" x14ac:dyDescent="0.2">
      <c r="A7" s="538"/>
      <c r="B7" s="538"/>
      <c r="C7" s="538"/>
      <c r="D7" s="538"/>
      <c r="E7" s="538"/>
      <c r="F7" s="538"/>
      <c r="G7" s="538"/>
      <c r="H7" s="538"/>
      <c r="I7" s="538"/>
      <c r="J7" s="538"/>
      <c r="K7" s="538"/>
      <c r="L7" s="538"/>
      <c r="M7" s="538"/>
    </row>
    <row r="8" spans="1:13" ht="26.25" customHeight="1" x14ac:dyDescent="0.2">
      <c r="A8" s="524"/>
      <c r="B8" s="524"/>
      <c r="C8" s="524"/>
      <c r="D8" s="524"/>
      <c r="E8" s="524"/>
      <c r="F8" s="524"/>
      <c r="G8" s="524"/>
      <c r="H8" s="524"/>
      <c r="I8" s="524"/>
      <c r="J8" s="524"/>
      <c r="K8" s="524"/>
      <c r="L8" s="524"/>
      <c r="M8" s="524"/>
    </row>
    <row r="9" spans="1:13" ht="26.25" customHeight="1" x14ac:dyDescent="0.2">
      <c r="A9" s="1141" t="s">
        <v>864</v>
      </c>
      <c r="B9" s="1141"/>
      <c r="C9" s="1141"/>
      <c r="D9" s="1141"/>
      <c r="E9" s="1141"/>
      <c r="F9" s="1141"/>
      <c r="G9" s="1141"/>
      <c r="H9" s="1141"/>
      <c r="I9" s="1141"/>
      <c r="J9" s="1141"/>
      <c r="K9" s="1141"/>
      <c r="L9" s="514"/>
      <c r="M9" s="514"/>
    </row>
    <row r="10" spans="1:13" ht="26.25" customHeight="1" x14ac:dyDescent="0.2">
      <c r="A10" s="232">
        <v>7090</v>
      </c>
      <c r="B10" s="460" t="s">
        <v>856</v>
      </c>
      <c r="C10" s="449"/>
      <c r="D10" s="449"/>
      <c r="E10" s="449"/>
      <c r="F10" s="449"/>
      <c r="G10" s="449"/>
      <c r="H10" s="449"/>
      <c r="I10" s="449"/>
      <c r="J10" s="449"/>
      <c r="K10" s="450"/>
      <c r="L10" s="1406">
        <f>Code_7090</f>
        <v>0</v>
      </c>
      <c r="M10" s="1407"/>
    </row>
    <row r="11" spans="1:13" ht="26.25" customHeight="1" x14ac:dyDescent="0.2">
      <c r="A11" s="232">
        <v>7104</v>
      </c>
      <c r="B11" s="460" t="s">
        <v>857</v>
      </c>
      <c r="C11" s="449"/>
      <c r="D11" s="449"/>
      <c r="E11" s="449"/>
      <c r="F11" s="449"/>
      <c r="G11" s="449"/>
      <c r="H11" s="449"/>
      <c r="I11" s="449"/>
      <c r="J11" s="449"/>
      <c r="K11" s="450"/>
      <c r="L11" s="1406">
        <f>Code_7104</f>
        <v>0</v>
      </c>
      <c r="M11" s="1407"/>
    </row>
    <row r="12" spans="1:13" ht="26.25" customHeight="1" x14ac:dyDescent="0.2">
      <c r="A12" s="232">
        <v>7106</v>
      </c>
      <c r="B12" s="460" t="s">
        <v>858</v>
      </c>
      <c r="C12" s="449"/>
      <c r="D12" s="449"/>
      <c r="E12" s="449"/>
      <c r="F12" s="449"/>
      <c r="G12" s="449"/>
      <c r="H12" s="449"/>
      <c r="I12" s="449"/>
      <c r="J12" s="449"/>
      <c r="K12" s="450"/>
      <c r="L12" s="1406">
        <f>Code_7106</f>
        <v>0</v>
      </c>
      <c r="M12" s="1407"/>
    </row>
    <row r="13" spans="1:13" ht="26.25" customHeight="1" x14ac:dyDescent="0.2">
      <c r="A13" s="19"/>
      <c r="B13" s="443" t="s">
        <v>861</v>
      </c>
      <c r="C13" s="444"/>
      <c r="D13" s="444"/>
      <c r="E13" s="444"/>
      <c r="F13" s="444"/>
      <c r="G13" s="444"/>
      <c r="H13" s="444"/>
      <c r="I13" s="444"/>
      <c r="J13" s="444"/>
      <c r="K13" s="445"/>
      <c r="L13" s="1409">
        <f>L10-(L11+L12)</f>
        <v>0</v>
      </c>
      <c r="M13" s="1410"/>
    </row>
    <row r="14" spans="1:13" ht="26.25" customHeight="1" x14ac:dyDescent="0.2">
      <c r="A14" s="232">
        <v>7125</v>
      </c>
      <c r="B14" s="460" t="s">
        <v>508</v>
      </c>
      <c r="C14" s="449"/>
      <c r="D14" s="449"/>
      <c r="E14" s="449"/>
      <c r="F14" s="449"/>
      <c r="G14" s="449"/>
      <c r="H14" s="449"/>
      <c r="I14" s="449"/>
      <c r="J14" s="449"/>
      <c r="K14" s="450"/>
      <c r="L14" s="1406">
        <f>Code_7125</f>
        <v>0</v>
      </c>
      <c r="M14" s="1407"/>
    </row>
    <row r="15" spans="1:13" ht="26.25" customHeight="1" x14ac:dyDescent="0.2">
      <c r="A15" s="232">
        <v>7098</v>
      </c>
      <c r="B15" s="460" t="s">
        <v>859</v>
      </c>
      <c r="C15" s="449"/>
      <c r="D15" s="449"/>
      <c r="E15" s="449"/>
      <c r="F15" s="449"/>
      <c r="G15" s="449"/>
      <c r="H15" s="449"/>
      <c r="I15" s="449"/>
      <c r="J15" s="449"/>
      <c r="K15" s="450"/>
      <c r="L15" s="1406">
        <f>Code_7098</f>
        <v>0</v>
      </c>
      <c r="M15" s="1407"/>
    </row>
    <row r="16" spans="1:13" ht="26.25" customHeight="1" x14ac:dyDescent="0.2">
      <c r="A16" s="232">
        <v>7100</v>
      </c>
      <c r="B16" s="460" t="s">
        <v>860</v>
      </c>
      <c r="C16" s="449"/>
      <c r="D16" s="449"/>
      <c r="E16" s="449"/>
      <c r="F16" s="449"/>
      <c r="G16" s="449"/>
      <c r="H16" s="449"/>
      <c r="I16" s="449"/>
      <c r="J16" s="449"/>
      <c r="K16" s="450"/>
      <c r="L16" s="1406">
        <f>Code_7100</f>
        <v>0</v>
      </c>
      <c r="M16" s="1407"/>
    </row>
    <row r="17" spans="1:13" ht="26.25" customHeight="1" x14ac:dyDescent="0.2">
      <c r="A17" s="19"/>
      <c r="B17" s="443" t="s">
        <v>862</v>
      </c>
      <c r="C17" s="444"/>
      <c r="D17" s="444"/>
      <c r="E17" s="444"/>
      <c r="F17" s="444"/>
      <c r="G17" s="444"/>
      <c r="H17" s="444"/>
      <c r="I17" s="444"/>
      <c r="J17" s="444"/>
      <c r="K17" s="445"/>
      <c r="L17" s="1409">
        <f>L14-(L15+L16)</f>
        <v>0</v>
      </c>
      <c r="M17" s="1410"/>
    </row>
    <row r="18" spans="1:13" ht="26.25" customHeight="1" x14ac:dyDescent="0.2">
      <c r="A18" s="19"/>
      <c r="B18" s="443" t="s">
        <v>863</v>
      </c>
      <c r="C18" s="444"/>
      <c r="D18" s="444"/>
      <c r="E18" s="444"/>
      <c r="F18" s="444"/>
      <c r="G18" s="444"/>
      <c r="H18" s="444"/>
      <c r="I18" s="444"/>
      <c r="J18" s="444"/>
      <c r="K18" s="445"/>
      <c r="L18" s="1409">
        <f>(L13+L17)</f>
        <v>0</v>
      </c>
      <c r="M18" s="1410"/>
    </row>
    <row r="19" spans="1:13" ht="26.25" customHeight="1" x14ac:dyDescent="0.2">
      <c r="A19" s="19"/>
      <c r="B19" s="443" t="s">
        <v>865</v>
      </c>
      <c r="C19" s="444"/>
      <c r="D19" s="444"/>
      <c r="E19" s="444"/>
      <c r="F19" s="444"/>
      <c r="G19" s="444"/>
      <c r="H19" s="444"/>
      <c r="I19" s="444"/>
      <c r="J19" s="444"/>
      <c r="K19" s="445"/>
      <c r="L19" s="1409">
        <f>L18*0.0156</f>
        <v>0</v>
      </c>
      <c r="M19" s="1410"/>
    </row>
  </sheetData>
  <sheetProtection algorithmName="SHA-512" hashValue="RksH9dKFqVoN5gS8TIzuKw473pPixbxCzJF+kgoEugn90dWZNMTwQMq7Ok8Y0RFUGoFwiXn7jL3I23dDA0Rzpg==" saltValue="Mv12nC3f7Ne/QUEobXghKw==" spinCount="100000" sheet="1" objects="1" scenarios="1"/>
  <mergeCells count="26">
    <mergeCell ref="B16:K16"/>
    <mergeCell ref="L16:M16"/>
    <mergeCell ref="B18:K18"/>
    <mergeCell ref="L18:M18"/>
    <mergeCell ref="B19:K19"/>
    <mergeCell ref="L19:M19"/>
    <mergeCell ref="B17:K17"/>
    <mergeCell ref="L17:M17"/>
    <mergeCell ref="B14:K14"/>
    <mergeCell ref="L14:M14"/>
    <mergeCell ref="B15:K15"/>
    <mergeCell ref="L15:M15"/>
    <mergeCell ref="B13:K13"/>
    <mergeCell ref="L13:M13"/>
    <mergeCell ref="A1:M2"/>
    <mergeCell ref="B11:K11"/>
    <mergeCell ref="L11:M11"/>
    <mergeCell ref="B12:K12"/>
    <mergeCell ref="L12:M12"/>
    <mergeCell ref="A3:M3"/>
    <mergeCell ref="B10:K10"/>
    <mergeCell ref="L10:M10"/>
    <mergeCell ref="A9:K9"/>
    <mergeCell ref="L9:M9"/>
    <mergeCell ref="A4:M4"/>
    <mergeCell ref="A6:M8"/>
  </mergeCells>
  <phoneticPr fontId="21" type="noConversion"/>
  <hyperlinks>
    <hyperlink ref="A10" location="Code_7090" display="Code_7090" xr:uid="{00000000-0004-0000-0600-000000000000}"/>
    <hyperlink ref="A11" location="Code_7104" display="Code_7104" xr:uid="{00000000-0004-0000-0600-000001000000}"/>
    <hyperlink ref="A12" location="Code_7106" display="Code_7106" xr:uid="{00000000-0004-0000-0600-000002000000}"/>
    <hyperlink ref="A14" location="Code_7125" display="Code_7125" xr:uid="{00000000-0004-0000-0600-000003000000}"/>
    <hyperlink ref="A15" location="Code_7098" display="Code_7098" xr:uid="{00000000-0004-0000-0600-000004000000}"/>
    <hyperlink ref="A16" location="Code_7100" display="Code_7100" xr:uid="{00000000-0004-0000-0600-000005000000}"/>
  </hyperlinks>
  <pageMargins left="0.75" right="0.75" top="1" bottom="1" header="0.5" footer="0.5"/>
  <pageSetup scale="75" orientation="portrait" horizontalDpi="1200" verticalDpi="1200"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O132"/>
  <sheetViews>
    <sheetView showGridLines="0" view="pageBreakPreview" zoomScaleNormal="100" zoomScaleSheetLayoutView="100" workbookViewId="0">
      <selection activeCell="C30" sqref="C30:L30"/>
    </sheetView>
  </sheetViews>
  <sheetFormatPr defaultRowHeight="12.75" x14ac:dyDescent="0.2"/>
  <cols>
    <col min="2" max="2" width="10.28515625" customWidth="1"/>
  </cols>
  <sheetData>
    <row r="1" spans="1:15" x14ac:dyDescent="0.2">
      <c r="A1" s="262" t="str">
        <f>'2025 HAR'!$A$33</f>
        <v xml:space="preserve"> </v>
      </c>
      <c r="B1" s="262"/>
      <c r="C1" s="262"/>
      <c r="D1" s="262"/>
      <c r="E1" s="262"/>
      <c r="F1" s="262"/>
      <c r="G1" s="262"/>
      <c r="H1" s="262"/>
      <c r="I1" s="262"/>
      <c r="J1" s="262"/>
      <c r="K1" s="262"/>
      <c r="L1" s="262"/>
      <c r="O1" s="356">
        <f>'2025 HAR'!D5</f>
        <v>0</v>
      </c>
    </row>
    <row r="2" spans="1:15" ht="18.75" x14ac:dyDescent="0.2">
      <c r="A2" s="1433" t="s">
        <v>37579</v>
      </c>
      <c r="B2" s="1434"/>
      <c r="C2" s="1434"/>
      <c r="D2" s="1434"/>
      <c r="E2" s="1434"/>
      <c r="F2" s="1434"/>
      <c r="G2" s="1434"/>
      <c r="H2" s="1434"/>
      <c r="I2" s="1434"/>
      <c r="J2" s="1434"/>
      <c r="K2" s="1434"/>
      <c r="L2" s="1435"/>
      <c r="M2" s="1445" t="s">
        <v>1738</v>
      </c>
    </row>
    <row r="3" spans="1:15" x14ac:dyDescent="0.2">
      <c r="A3" s="1436" t="s">
        <v>37580</v>
      </c>
      <c r="B3" s="1437"/>
      <c r="C3" s="1437"/>
      <c r="D3" s="1437"/>
      <c r="E3" s="1437"/>
      <c r="F3" s="1437"/>
      <c r="G3" s="1437"/>
      <c r="H3" s="1437"/>
      <c r="I3" s="1437"/>
      <c r="J3" s="1437"/>
      <c r="K3" s="1437"/>
      <c r="L3" s="1438"/>
      <c r="M3" s="1445"/>
    </row>
    <row r="4" spans="1:15" ht="36" customHeight="1" x14ac:dyDescent="0.2">
      <c r="A4" s="1439"/>
      <c r="B4" s="1440"/>
      <c r="C4" s="1440"/>
      <c r="D4" s="1440"/>
      <c r="E4" s="1440"/>
      <c r="F4" s="1440"/>
      <c r="G4" s="1440"/>
      <c r="H4" s="1440"/>
      <c r="I4" s="1440"/>
      <c r="J4" s="1440"/>
      <c r="K4" s="1440"/>
      <c r="L4" s="1441"/>
      <c r="M4" s="1445"/>
    </row>
    <row r="5" spans="1:15" ht="9" customHeight="1" x14ac:dyDescent="0.2">
      <c r="A5" s="345"/>
      <c r="B5" s="345"/>
      <c r="C5" s="345"/>
      <c r="D5" s="345"/>
      <c r="E5" s="345"/>
      <c r="F5" s="345"/>
      <c r="G5" s="345"/>
      <c r="H5" s="345"/>
      <c r="I5" s="345"/>
      <c r="J5" s="345"/>
      <c r="K5" s="345"/>
      <c r="L5" s="345"/>
      <c r="M5" s="1445"/>
    </row>
    <row r="6" spans="1:15" ht="52.5" customHeight="1" x14ac:dyDescent="0.2">
      <c r="A6" s="1442" t="s">
        <v>37581</v>
      </c>
      <c r="B6" s="1443"/>
      <c r="C6" s="1443"/>
      <c r="D6" s="1443"/>
      <c r="E6" s="1443"/>
      <c r="F6" s="1443"/>
      <c r="G6" s="1443"/>
      <c r="H6" s="1443"/>
      <c r="I6" s="1443"/>
      <c r="J6" s="1443"/>
      <c r="K6" s="1443"/>
      <c r="L6" s="1444"/>
      <c r="M6" s="1445"/>
    </row>
    <row r="7" spans="1:15" ht="8.25" customHeight="1" thickBot="1" x14ac:dyDescent="0.25">
      <c r="A7" s="345"/>
      <c r="B7" s="345"/>
      <c r="C7" s="345"/>
      <c r="D7" s="345"/>
      <c r="E7" s="345"/>
      <c r="F7" s="345"/>
      <c r="G7" s="345"/>
      <c r="H7" s="345"/>
      <c r="I7" s="345"/>
      <c r="J7" s="345"/>
      <c r="K7" s="345"/>
      <c r="L7" s="345"/>
      <c r="M7" s="1445"/>
    </row>
    <row r="8" spans="1:15" ht="15.75" x14ac:dyDescent="0.25">
      <c r="A8" s="346" t="s">
        <v>1736</v>
      </c>
      <c r="B8" s="347">
        <v>1</v>
      </c>
      <c r="C8" s="347"/>
      <c r="D8" s="347"/>
      <c r="E8" s="347"/>
      <c r="F8" s="1424" t="s">
        <v>1703</v>
      </c>
      <c r="G8" s="1424"/>
      <c r="H8" s="1424"/>
      <c r="I8" s="1424"/>
      <c r="J8" s="1424"/>
      <c r="K8" s="1425" t="str">
        <f>IFERROR(CONCATENATE(VLOOKUP($M$9,'CAP Data'!$C$3:$Q$2590,3,FALSE),"-",VLOOKUP($M$9,'CAP Data'!$C$3:$Q$2590,4,FALSE)),"")</f>
        <v/>
      </c>
      <c r="L8" s="1426"/>
      <c r="M8" s="355"/>
    </row>
    <row r="9" spans="1:15" ht="15" x14ac:dyDescent="0.2">
      <c r="A9" s="1427" t="s">
        <v>1704</v>
      </c>
      <c r="B9" s="1428"/>
      <c r="C9" s="1429" t="str">
        <f>IFERROR(VLOOKUP($M$9,'CAP Data'!$C$3:$Q$2590,5,FALSE),"")</f>
        <v/>
      </c>
      <c r="D9" s="1430"/>
      <c r="E9" s="348"/>
      <c r="F9" s="1431" t="s">
        <v>1705</v>
      </c>
      <c r="G9" s="1431"/>
      <c r="H9" s="1431"/>
      <c r="I9" s="1431"/>
      <c r="J9" s="1431"/>
      <c r="K9" s="1431"/>
      <c r="L9" s="1432"/>
      <c r="M9" s="357" t="str">
        <f>CONCATENATE($O$1,B8)</f>
        <v>01</v>
      </c>
    </row>
    <row r="10" spans="1:15" ht="15" x14ac:dyDescent="0.2">
      <c r="A10" s="1416" t="s">
        <v>1706</v>
      </c>
      <c r="B10" s="1417"/>
      <c r="C10" s="1418" t="str">
        <f>IFERROR(VLOOKUP($M$9,'CAP Data'!$C$3:$Q$2590,10,FALSE),"")</f>
        <v/>
      </c>
      <c r="D10" s="1418"/>
      <c r="E10" s="349"/>
      <c r="F10" s="1419" t="str">
        <f>IFERROR(VLOOKUP($M$9,'CAP Data'!$C$3:$Q$2590,12,FALSE),"")</f>
        <v/>
      </c>
      <c r="G10" s="1419"/>
      <c r="H10" s="1419"/>
      <c r="I10" s="1419"/>
      <c r="J10" s="1419"/>
      <c r="K10" s="1419"/>
      <c r="L10" s="1420"/>
    </row>
    <row r="11" spans="1:15" ht="15" x14ac:dyDescent="0.2">
      <c r="A11" s="1416" t="s">
        <v>1707</v>
      </c>
      <c r="B11" s="1417"/>
      <c r="C11" s="1421" t="str">
        <f>IFERROR(VLOOKUP($M$9,'CAP Data'!$C$3:$Q$2590,11,FALSE),"")</f>
        <v/>
      </c>
      <c r="D11" s="1421"/>
      <c r="E11" s="349"/>
      <c r="F11" s="1419" t="str">
        <f>IFERROR(VLOOKUP($M$9,'CAP Data'!$C$3:$Q$2590,13,FALSE),"")</f>
        <v/>
      </c>
      <c r="G11" s="1419"/>
      <c r="H11" s="1419"/>
      <c r="I11" s="1419"/>
      <c r="J11" s="1422" t="str">
        <f>IFERROR(VLOOKUP($M$9,'CAP Data'!$C$3:$Q$2590,14,FALSE),"")</f>
        <v/>
      </c>
      <c r="K11" s="1422"/>
      <c r="L11" s="1423"/>
    </row>
    <row r="12" spans="1:15" ht="39" customHeight="1" thickBot="1" x14ac:dyDescent="0.25">
      <c r="A12" s="1411" t="s">
        <v>1708</v>
      </c>
      <c r="B12" s="1412"/>
      <c r="C12" s="1413" t="str">
        <f>IFERROR(VLOOKUP($M$9,'CAP Data'!$C$3:$Q$2590,15,FALSE),"")</f>
        <v/>
      </c>
      <c r="D12" s="1414"/>
      <c r="E12" s="1414"/>
      <c r="F12" s="1414"/>
      <c r="G12" s="1414"/>
      <c r="H12" s="1414"/>
      <c r="I12" s="1414"/>
      <c r="J12" s="1414"/>
      <c r="K12" s="1414"/>
      <c r="L12" s="1415"/>
    </row>
    <row r="13" spans="1:15" ht="13.5" thickBot="1" x14ac:dyDescent="0.25">
      <c r="A13" s="262"/>
      <c r="B13" s="262"/>
      <c r="C13" s="262"/>
      <c r="D13" s="262"/>
      <c r="E13" s="262"/>
      <c r="F13" s="262"/>
      <c r="G13" s="262"/>
      <c r="H13" s="262"/>
      <c r="I13" s="262"/>
      <c r="J13" s="262"/>
      <c r="K13" s="262"/>
      <c r="L13" s="262"/>
    </row>
    <row r="14" spans="1:15" ht="15.75" x14ac:dyDescent="0.25">
      <c r="A14" s="346" t="s">
        <v>1736</v>
      </c>
      <c r="B14" s="347">
        <v>2</v>
      </c>
      <c r="C14" s="347"/>
      <c r="D14" s="347"/>
      <c r="E14" s="347"/>
      <c r="F14" s="1424" t="s">
        <v>1703</v>
      </c>
      <c r="G14" s="1424"/>
      <c r="H14" s="1424"/>
      <c r="I14" s="1424"/>
      <c r="J14" s="1424"/>
      <c r="K14" s="1425" t="str">
        <f>IFERROR(CONCATENATE(VLOOKUP($M$15,'CAP Data'!$C$3:$Q$2590,3,FALSE),"-",VLOOKUP($M$15,'CAP Data'!$C$3:$Q$2590,4,FALSE)),"")</f>
        <v/>
      </c>
      <c r="L14" s="1426"/>
      <c r="M14" s="355"/>
    </row>
    <row r="15" spans="1:15" ht="15" x14ac:dyDescent="0.2">
      <c r="A15" s="1427" t="s">
        <v>1704</v>
      </c>
      <c r="B15" s="1428"/>
      <c r="C15" s="1429" t="str">
        <f>IFERROR(VLOOKUP($M$15,'CAP Data'!$C$3:$Q$2590,5,FALSE),"")</f>
        <v/>
      </c>
      <c r="D15" s="1430"/>
      <c r="E15" s="348"/>
      <c r="F15" s="1431" t="s">
        <v>1705</v>
      </c>
      <c r="G15" s="1431"/>
      <c r="H15" s="1431"/>
      <c r="I15" s="1431"/>
      <c r="J15" s="1431"/>
      <c r="K15" s="1431"/>
      <c r="L15" s="1432"/>
      <c r="M15" s="357" t="str">
        <f>CONCATENATE($O$1,B14)</f>
        <v>02</v>
      </c>
    </row>
    <row r="16" spans="1:15" ht="15" x14ac:dyDescent="0.2">
      <c r="A16" s="1416" t="s">
        <v>1706</v>
      </c>
      <c r="B16" s="1417"/>
      <c r="C16" s="1418" t="str">
        <f>IFERROR(VLOOKUP($M$15,'CAP Data'!$C$3:$Q$2590,10,FALSE),"")</f>
        <v/>
      </c>
      <c r="D16" s="1418"/>
      <c r="E16" s="349"/>
      <c r="F16" s="1419" t="str">
        <f>IFERROR(VLOOKUP($M$15,'CAP Data'!$C$3:$Q$2590,12,FALSE),"")</f>
        <v/>
      </c>
      <c r="G16" s="1419"/>
      <c r="H16" s="1419"/>
      <c r="I16" s="1419"/>
      <c r="J16" s="1419"/>
      <c r="K16" s="1419"/>
      <c r="L16" s="1420"/>
    </row>
    <row r="17" spans="1:13" ht="15" x14ac:dyDescent="0.2">
      <c r="A17" s="1416" t="s">
        <v>1707</v>
      </c>
      <c r="B17" s="1417"/>
      <c r="C17" s="1421" t="str">
        <f>IFERROR(VLOOKUP($M$15,'CAP Data'!$C$3:$Q$2590,11,FALSE),"")</f>
        <v/>
      </c>
      <c r="D17" s="1421"/>
      <c r="E17" s="349"/>
      <c r="F17" s="1419" t="str">
        <f>IFERROR(VLOOKUP($M$15,'CAP Data'!$C$3:$Q$2590,13,FALSE),"")</f>
        <v/>
      </c>
      <c r="G17" s="1419"/>
      <c r="H17" s="1419"/>
      <c r="I17" s="1419"/>
      <c r="J17" s="1422" t="str">
        <f>IFERROR(VLOOKUP($M$15,'CAP Data'!$C$3:$Q$2590,14,FALSE),"")</f>
        <v/>
      </c>
      <c r="K17" s="1422"/>
      <c r="L17" s="1423"/>
    </row>
    <row r="18" spans="1:13" ht="39" customHeight="1" thickBot="1" x14ac:dyDescent="0.25">
      <c r="A18" s="1411" t="s">
        <v>1708</v>
      </c>
      <c r="B18" s="1412"/>
      <c r="C18" s="1413" t="str">
        <f>IFERROR(VLOOKUP($M$15,'CAP Data'!$C$3:$Q$2590,15,FALSE),"")</f>
        <v/>
      </c>
      <c r="D18" s="1414"/>
      <c r="E18" s="1414"/>
      <c r="F18" s="1414"/>
      <c r="G18" s="1414"/>
      <c r="H18" s="1414"/>
      <c r="I18" s="1414"/>
      <c r="J18" s="1414"/>
      <c r="K18" s="1414"/>
      <c r="L18" s="1415"/>
    </row>
    <row r="19" spans="1:13" ht="13.5" thickBot="1" x14ac:dyDescent="0.25">
      <c r="A19" s="262"/>
      <c r="B19" s="262"/>
      <c r="C19" s="262"/>
      <c r="D19" s="262"/>
      <c r="E19" s="262"/>
      <c r="F19" s="262"/>
      <c r="G19" s="262"/>
      <c r="H19" s="262"/>
      <c r="I19" s="262"/>
      <c r="J19" s="262"/>
      <c r="K19" s="262"/>
      <c r="L19" s="262"/>
    </row>
    <row r="20" spans="1:13" ht="15.75" x14ac:dyDescent="0.25">
      <c r="A20" s="346" t="s">
        <v>1736</v>
      </c>
      <c r="B20" s="347">
        <v>3</v>
      </c>
      <c r="C20" s="347"/>
      <c r="D20" s="347"/>
      <c r="E20" s="347"/>
      <c r="F20" s="1424" t="s">
        <v>1703</v>
      </c>
      <c r="G20" s="1424"/>
      <c r="H20" s="1424"/>
      <c r="I20" s="1424"/>
      <c r="J20" s="1424"/>
      <c r="K20" s="1425" t="str">
        <f>IFERROR(CONCATENATE(VLOOKUP($M$21,'CAP Data'!$C$3:$Q$2590,3,FALSE),"-",VLOOKUP($M$21,'CAP Data'!$C$3:$Q$2590,4,FALSE)),"")</f>
        <v/>
      </c>
      <c r="L20" s="1426"/>
      <c r="M20" s="355"/>
    </row>
    <row r="21" spans="1:13" ht="15" x14ac:dyDescent="0.2">
      <c r="A21" s="1427" t="s">
        <v>1704</v>
      </c>
      <c r="B21" s="1428"/>
      <c r="C21" s="1429" t="str">
        <f>IFERROR(VLOOKUP($M$21,'CAP Data'!$C$3:$Q$2590,5,FALSE),"")</f>
        <v/>
      </c>
      <c r="D21" s="1430"/>
      <c r="E21" s="348"/>
      <c r="F21" s="1431" t="s">
        <v>1705</v>
      </c>
      <c r="G21" s="1431"/>
      <c r="H21" s="1431"/>
      <c r="I21" s="1431"/>
      <c r="J21" s="1431"/>
      <c r="K21" s="1431"/>
      <c r="L21" s="1432"/>
      <c r="M21" s="357" t="str">
        <f>CONCATENATE($O$1,B20)</f>
        <v>03</v>
      </c>
    </row>
    <row r="22" spans="1:13" ht="15" x14ac:dyDescent="0.2">
      <c r="A22" s="1416" t="s">
        <v>1706</v>
      </c>
      <c r="B22" s="1417"/>
      <c r="C22" s="1418" t="str">
        <f>IFERROR(VLOOKUP($M$21,'CAP Data'!$C$3:$Q$2590,10,FALSE),"")</f>
        <v/>
      </c>
      <c r="D22" s="1418"/>
      <c r="E22" s="349"/>
      <c r="F22" s="1419" t="str">
        <f>IFERROR(VLOOKUP($M$21,'CAP Data'!$C$3:$Q$2590,12,FALSE),"")</f>
        <v/>
      </c>
      <c r="G22" s="1419"/>
      <c r="H22" s="1419"/>
      <c r="I22" s="1419"/>
      <c r="J22" s="1419"/>
      <c r="K22" s="1419"/>
      <c r="L22" s="1420"/>
    </row>
    <row r="23" spans="1:13" ht="15" x14ac:dyDescent="0.2">
      <c r="A23" s="1416" t="s">
        <v>1707</v>
      </c>
      <c r="B23" s="1417"/>
      <c r="C23" s="1421" t="str">
        <f>IFERROR(VLOOKUP($M$21,'CAP Data'!$C$3:$Q$2590,11,FALSE),"")</f>
        <v/>
      </c>
      <c r="D23" s="1421"/>
      <c r="E23" s="349"/>
      <c r="F23" s="1419" t="str">
        <f>IFERROR(VLOOKUP($M$21,'CAP Data'!$C$3:$Q$2590,13,FALSE),"")</f>
        <v/>
      </c>
      <c r="G23" s="1419"/>
      <c r="H23" s="1419"/>
      <c r="I23" s="1419"/>
      <c r="J23" s="1422" t="str">
        <f>IFERROR(VLOOKUP($M$21,'CAP Data'!$C$3:$Q$2590,14,FALSE),"")</f>
        <v/>
      </c>
      <c r="K23" s="1422"/>
      <c r="L23" s="1423"/>
    </row>
    <row r="24" spans="1:13" ht="39" customHeight="1" thickBot="1" x14ac:dyDescent="0.25">
      <c r="A24" s="1411" t="s">
        <v>1708</v>
      </c>
      <c r="B24" s="1412"/>
      <c r="C24" s="1413" t="str">
        <f>IFERROR(VLOOKUP($M$21,'CAP Data'!$C$3:$Q$2590,15,FALSE),"")</f>
        <v/>
      </c>
      <c r="D24" s="1414"/>
      <c r="E24" s="1414"/>
      <c r="F24" s="1414"/>
      <c r="G24" s="1414"/>
      <c r="H24" s="1414"/>
      <c r="I24" s="1414"/>
      <c r="J24" s="1414"/>
      <c r="K24" s="1414"/>
      <c r="L24" s="1415"/>
    </row>
    <row r="25" spans="1:13" ht="13.5" thickBot="1" x14ac:dyDescent="0.25">
      <c r="A25" s="262"/>
      <c r="B25" s="262"/>
      <c r="C25" s="262"/>
      <c r="D25" s="262"/>
      <c r="E25" s="262"/>
      <c r="F25" s="262"/>
      <c r="G25" s="262"/>
      <c r="H25" s="262"/>
      <c r="I25" s="262"/>
      <c r="J25" s="262"/>
      <c r="K25" s="262"/>
      <c r="L25" s="262"/>
    </row>
    <row r="26" spans="1:13" ht="15.75" x14ac:dyDescent="0.25">
      <c r="A26" s="346" t="s">
        <v>1736</v>
      </c>
      <c r="B26" s="347">
        <v>4</v>
      </c>
      <c r="C26" s="347"/>
      <c r="D26" s="347"/>
      <c r="E26" s="347"/>
      <c r="F26" s="1424" t="s">
        <v>1703</v>
      </c>
      <c r="G26" s="1424"/>
      <c r="H26" s="1424"/>
      <c r="I26" s="1424"/>
      <c r="J26" s="1424"/>
      <c r="K26" s="1425" t="str">
        <f>IFERROR(CONCATENATE(VLOOKUP($M$27,'CAP Data'!$C$3:$Q$2590,3,FALSE),"-",VLOOKUP($M$27,'CAP Data'!$C$3:$Q$2590,4,FALSE)),"")</f>
        <v/>
      </c>
      <c r="L26" s="1426"/>
      <c r="M26" s="355"/>
    </row>
    <row r="27" spans="1:13" ht="15" x14ac:dyDescent="0.2">
      <c r="A27" s="1427" t="s">
        <v>1704</v>
      </c>
      <c r="B27" s="1428"/>
      <c r="C27" s="1429" t="str">
        <f>IFERROR(VLOOKUP($M$27,'CAP Data'!$C$3:$Q$2590,5,FALSE),"")</f>
        <v/>
      </c>
      <c r="D27" s="1430"/>
      <c r="E27" s="348"/>
      <c r="F27" s="1431" t="s">
        <v>1705</v>
      </c>
      <c r="G27" s="1431"/>
      <c r="H27" s="1431"/>
      <c r="I27" s="1431"/>
      <c r="J27" s="1431"/>
      <c r="K27" s="1431"/>
      <c r="L27" s="1432"/>
      <c r="M27" s="357" t="str">
        <f>CONCATENATE($O$1,B26)</f>
        <v>04</v>
      </c>
    </row>
    <row r="28" spans="1:13" ht="15" x14ac:dyDescent="0.2">
      <c r="A28" s="1416" t="s">
        <v>1706</v>
      </c>
      <c r="B28" s="1417"/>
      <c r="C28" s="1418" t="str">
        <f>IFERROR(VLOOKUP($M$27,'CAP Data'!$C$3:$Q$2590,10,FALSE),"")</f>
        <v/>
      </c>
      <c r="D28" s="1418"/>
      <c r="E28" s="349"/>
      <c r="F28" s="1419" t="str">
        <f>IFERROR(VLOOKUP($M$27,'CAP Data'!$C$3:$Q$2590,12,FALSE),"")</f>
        <v/>
      </c>
      <c r="G28" s="1419"/>
      <c r="H28" s="1419"/>
      <c r="I28" s="1419"/>
      <c r="J28" s="1419"/>
      <c r="K28" s="1419"/>
      <c r="L28" s="1420"/>
    </row>
    <row r="29" spans="1:13" ht="15" x14ac:dyDescent="0.2">
      <c r="A29" s="1416" t="s">
        <v>1707</v>
      </c>
      <c r="B29" s="1417"/>
      <c r="C29" s="1421" t="str">
        <f>IFERROR(VLOOKUP($M$27,'CAP Data'!$C$3:$Q$2590,11,FALSE),"")</f>
        <v/>
      </c>
      <c r="D29" s="1421"/>
      <c r="E29" s="349"/>
      <c r="F29" s="1419" t="str">
        <f>IFERROR(VLOOKUP($M$27,'CAP Data'!$C$3:$Q$2590,13,FALSE),"")</f>
        <v/>
      </c>
      <c r="G29" s="1419"/>
      <c r="H29" s="1419"/>
      <c r="I29" s="1419"/>
      <c r="J29" s="1422" t="str">
        <f>IFERROR(VLOOKUP($M$27,'CAP Data'!$C$3:$Q$2590,14,FALSE),"")</f>
        <v/>
      </c>
      <c r="K29" s="1422"/>
      <c r="L29" s="1423"/>
    </row>
    <row r="30" spans="1:13" ht="39" customHeight="1" thickBot="1" x14ac:dyDescent="0.25">
      <c r="A30" s="1411" t="s">
        <v>1708</v>
      </c>
      <c r="B30" s="1412"/>
      <c r="C30" s="1413" t="str">
        <f>IFERROR(VLOOKUP($M$27,'CAP Data'!$C$3:$Q$2590,15,FALSE),"")</f>
        <v/>
      </c>
      <c r="D30" s="1414"/>
      <c r="E30" s="1414"/>
      <c r="F30" s="1414"/>
      <c r="G30" s="1414"/>
      <c r="H30" s="1414"/>
      <c r="I30" s="1414"/>
      <c r="J30" s="1414"/>
      <c r="K30" s="1414"/>
      <c r="L30" s="1415"/>
    </row>
    <row r="31" spans="1:13" ht="13.5" thickBot="1" x14ac:dyDescent="0.25"/>
    <row r="32" spans="1:13" ht="15.75" x14ac:dyDescent="0.25">
      <c r="A32" s="346" t="s">
        <v>1736</v>
      </c>
      <c r="B32" s="347">
        <v>5</v>
      </c>
      <c r="C32" s="347"/>
      <c r="D32" s="347"/>
      <c r="E32" s="347"/>
      <c r="F32" s="1424" t="s">
        <v>1703</v>
      </c>
      <c r="G32" s="1424"/>
      <c r="H32" s="1424"/>
      <c r="I32" s="1424"/>
      <c r="J32" s="1424"/>
      <c r="K32" s="1425" t="str">
        <f>IFERROR(CONCATENATE(VLOOKUP($M$33,'CAP Data'!$C$3:$Q$2590,3,FALSE),"-",VLOOKUP($M$33,'CAP Data'!$C$3:$Q$2590,4,FALSE)),"")</f>
        <v/>
      </c>
      <c r="L32" s="1426"/>
      <c r="M32" s="355"/>
    </row>
    <row r="33" spans="1:13" ht="15" x14ac:dyDescent="0.2">
      <c r="A33" s="1427" t="s">
        <v>1704</v>
      </c>
      <c r="B33" s="1428"/>
      <c r="C33" s="1429" t="str">
        <f>IFERROR(VLOOKUP($M$33,'CAP Data'!$C$3:$Q$2590,5,FALSE),"")</f>
        <v/>
      </c>
      <c r="D33" s="1430"/>
      <c r="E33" s="348"/>
      <c r="F33" s="1431" t="s">
        <v>1705</v>
      </c>
      <c r="G33" s="1431"/>
      <c r="H33" s="1431"/>
      <c r="I33" s="1431"/>
      <c r="J33" s="1431"/>
      <c r="K33" s="1431"/>
      <c r="L33" s="1432"/>
      <c r="M33" s="357" t="str">
        <f>CONCATENATE($O$1,B32)</f>
        <v>05</v>
      </c>
    </row>
    <row r="34" spans="1:13" ht="15" x14ac:dyDescent="0.2">
      <c r="A34" s="1416" t="s">
        <v>1706</v>
      </c>
      <c r="B34" s="1417"/>
      <c r="C34" s="1418" t="str">
        <f>IFERROR(VLOOKUP($M$33,'CAP Data'!$C$3:$Q$2590,10,FALSE),"")</f>
        <v/>
      </c>
      <c r="D34" s="1418"/>
      <c r="E34" s="349"/>
      <c r="F34" s="1419" t="str">
        <f>IFERROR(VLOOKUP($M$33,'CAP Data'!$C$3:$Q$2590,12,FALSE),"")</f>
        <v/>
      </c>
      <c r="G34" s="1419"/>
      <c r="H34" s="1419"/>
      <c r="I34" s="1419"/>
      <c r="J34" s="1419"/>
      <c r="K34" s="1419"/>
      <c r="L34" s="1420"/>
    </row>
    <row r="35" spans="1:13" ht="15" x14ac:dyDescent="0.2">
      <c r="A35" s="1416" t="s">
        <v>1707</v>
      </c>
      <c r="B35" s="1417"/>
      <c r="C35" s="1421" t="str">
        <f>IFERROR(VLOOKUP($M$33,'CAP Data'!$C$3:$Q$2590,11,FALSE),"")</f>
        <v/>
      </c>
      <c r="D35" s="1421"/>
      <c r="E35" s="349"/>
      <c r="F35" s="1419" t="str">
        <f>IFERROR(VLOOKUP($M$33,'CAP Data'!$C$3:$Q$2590,13,FALSE),"")</f>
        <v/>
      </c>
      <c r="G35" s="1419"/>
      <c r="H35" s="1419"/>
      <c r="I35" s="1419"/>
      <c r="J35" s="1422" t="str">
        <f>IFERROR(VLOOKUP($M$33,'CAP Data'!$C$3:$Q$2590,14,FALSE),"")</f>
        <v/>
      </c>
      <c r="K35" s="1422"/>
      <c r="L35" s="1423"/>
    </row>
    <row r="36" spans="1:13" ht="39" customHeight="1" thickBot="1" x14ac:dyDescent="0.25">
      <c r="A36" s="1411" t="s">
        <v>1708</v>
      </c>
      <c r="B36" s="1412"/>
      <c r="C36" s="1413" t="str">
        <f>IFERROR(VLOOKUP($M$33,'CAP Data'!$C$3:$Q$2590,15,FALSE),"")</f>
        <v/>
      </c>
      <c r="D36" s="1414"/>
      <c r="E36" s="1414"/>
      <c r="F36" s="1414"/>
      <c r="G36" s="1414"/>
      <c r="H36" s="1414"/>
      <c r="I36" s="1414"/>
      <c r="J36" s="1414"/>
      <c r="K36" s="1414"/>
      <c r="L36" s="1415"/>
    </row>
    <row r="37" spans="1:13" ht="13.5" thickBot="1" x14ac:dyDescent="0.25"/>
    <row r="38" spans="1:13" ht="15.75" x14ac:dyDescent="0.25">
      <c r="A38" s="346" t="s">
        <v>1736</v>
      </c>
      <c r="B38" s="347">
        <v>6</v>
      </c>
      <c r="C38" s="347"/>
      <c r="D38" s="347"/>
      <c r="E38" s="347"/>
      <c r="F38" s="1424" t="s">
        <v>1703</v>
      </c>
      <c r="G38" s="1424"/>
      <c r="H38" s="1424"/>
      <c r="I38" s="1424"/>
      <c r="J38" s="1424"/>
      <c r="K38" s="1425" t="str">
        <f>IFERROR(CONCATENATE(VLOOKUP($M$39,'CAP Data'!$C$3:$Q$2590,3,FALSE),"-",VLOOKUP($M$39,'CAP Data'!$C$3:$Q$2590,4,FALSE)),"")</f>
        <v/>
      </c>
      <c r="L38" s="1426"/>
      <c r="M38" s="355"/>
    </row>
    <row r="39" spans="1:13" ht="15" x14ac:dyDescent="0.2">
      <c r="A39" s="1427" t="s">
        <v>1704</v>
      </c>
      <c r="B39" s="1428"/>
      <c r="C39" s="1429" t="str">
        <f>IFERROR(VLOOKUP($M$39,'CAP Data'!$C$3:$Q$2590,5,FALSE),"")</f>
        <v/>
      </c>
      <c r="D39" s="1430"/>
      <c r="E39" s="348"/>
      <c r="F39" s="1431" t="s">
        <v>1705</v>
      </c>
      <c r="G39" s="1431"/>
      <c r="H39" s="1431"/>
      <c r="I39" s="1431"/>
      <c r="J39" s="1431"/>
      <c r="K39" s="1431"/>
      <c r="L39" s="1432"/>
      <c r="M39" s="357" t="str">
        <f>CONCATENATE($O$1,B38)</f>
        <v>06</v>
      </c>
    </row>
    <row r="40" spans="1:13" ht="15" x14ac:dyDescent="0.2">
      <c r="A40" s="1416" t="s">
        <v>1706</v>
      </c>
      <c r="B40" s="1417"/>
      <c r="C40" s="1418" t="str">
        <f>IFERROR(VLOOKUP($M$39,'CAP Data'!$C$3:$Q$2590,10,FALSE),"")</f>
        <v/>
      </c>
      <c r="D40" s="1418"/>
      <c r="E40" s="349"/>
      <c r="F40" s="1419" t="str">
        <f>IFERROR(VLOOKUP($M$39,'CAP Data'!$C$3:$Q$2590,12,FALSE),"")</f>
        <v/>
      </c>
      <c r="G40" s="1419"/>
      <c r="H40" s="1419"/>
      <c r="I40" s="1419"/>
      <c r="J40" s="1419"/>
      <c r="K40" s="1419"/>
      <c r="L40" s="1420"/>
    </row>
    <row r="41" spans="1:13" ht="15" x14ac:dyDescent="0.2">
      <c r="A41" s="1416" t="s">
        <v>1707</v>
      </c>
      <c r="B41" s="1417"/>
      <c r="C41" s="1421" t="str">
        <f>IFERROR(VLOOKUP($M$39,'CAP Data'!$C$3:$Q$2590,11,FALSE),"")</f>
        <v/>
      </c>
      <c r="D41" s="1421"/>
      <c r="E41" s="349"/>
      <c r="F41" s="1419" t="str">
        <f>IFERROR(VLOOKUP($M$39,'CAP Data'!$C$3:$Q$2590,13,FALSE),"")</f>
        <v/>
      </c>
      <c r="G41" s="1419"/>
      <c r="H41" s="1419"/>
      <c r="I41" s="1419"/>
      <c r="J41" s="1422" t="str">
        <f>IFERROR(VLOOKUP($M$39,'CAP Data'!$C$3:$Q$2590,14,FALSE),"")</f>
        <v/>
      </c>
      <c r="K41" s="1422"/>
      <c r="L41" s="1423"/>
    </row>
    <row r="42" spans="1:13" ht="39" customHeight="1" thickBot="1" x14ac:dyDescent="0.25">
      <c r="A42" s="1411" t="s">
        <v>1708</v>
      </c>
      <c r="B42" s="1412"/>
      <c r="C42" s="1413" t="str">
        <f>IFERROR(VLOOKUP($M$39,'CAP Data'!$C$3:$Q$2590,15,FALSE),"")</f>
        <v/>
      </c>
      <c r="D42" s="1414"/>
      <c r="E42" s="1414"/>
      <c r="F42" s="1414"/>
      <c r="G42" s="1414"/>
      <c r="H42" s="1414"/>
      <c r="I42" s="1414"/>
      <c r="J42" s="1414"/>
      <c r="K42" s="1414"/>
      <c r="L42" s="1415"/>
    </row>
    <row r="43" spans="1:13" ht="13.5" thickBot="1" x14ac:dyDescent="0.25"/>
    <row r="44" spans="1:13" ht="15.75" x14ac:dyDescent="0.25">
      <c r="A44" s="346" t="s">
        <v>1736</v>
      </c>
      <c r="B44" s="347">
        <v>7</v>
      </c>
      <c r="C44" s="347"/>
      <c r="D44" s="347"/>
      <c r="E44" s="347"/>
      <c r="F44" s="1424" t="s">
        <v>1703</v>
      </c>
      <c r="G44" s="1424"/>
      <c r="H44" s="1424"/>
      <c r="I44" s="1424"/>
      <c r="J44" s="1424"/>
      <c r="K44" s="1425" t="str">
        <f>IFERROR(CONCATENATE(VLOOKUP($M$45,'CAP Data'!$C$3:$Q$2590,3,FALSE),"-",VLOOKUP($M$45,'CAP Data'!$C$3:$Q$2590,4,FALSE)),"")</f>
        <v/>
      </c>
      <c r="L44" s="1426"/>
      <c r="M44" s="355"/>
    </row>
    <row r="45" spans="1:13" ht="15" x14ac:dyDescent="0.2">
      <c r="A45" s="1427" t="s">
        <v>1704</v>
      </c>
      <c r="B45" s="1428"/>
      <c r="C45" s="1429" t="str">
        <f>IFERROR(VLOOKUP($M$45,'CAP Data'!$C$3:$Q$2590,5,FALSE),"")</f>
        <v/>
      </c>
      <c r="D45" s="1430"/>
      <c r="E45" s="348"/>
      <c r="F45" s="1431" t="s">
        <v>1705</v>
      </c>
      <c r="G45" s="1431"/>
      <c r="H45" s="1431"/>
      <c r="I45" s="1431"/>
      <c r="J45" s="1431"/>
      <c r="K45" s="1431"/>
      <c r="L45" s="1432"/>
      <c r="M45" s="357" t="str">
        <f>CONCATENATE($O$1,B44)</f>
        <v>07</v>
      </c>
    </row>
    <row r="46" spans="1:13" ht="15" x14ac:dyDescent="0.2">
      <c r="A46" s="1416" t="s">
        <v>1706</v>
      </c>
      <c r="B46" s="1417"/>
      <c r="C46" s="1418" t="str">
        <f>IFERROR(VLOOKUP($M$45,'CAP Data'!$C$3:$Q$2590,10,FALSE),"")</f>
        <v/>
      </c>
      <c r="D46" s="1418"/>
      <c r="E46" s="349"/>
      <c r="F46" s="1419" t="str">
        <f>IFERROR(VLOOKUP($M$45,'CAP Data'!$C$3:$Q$2590,12,FALSE),"")</f>
        <v/>
      </c>
      <c r="G46" s="1419"/>
      <c r="H46" s="1419"/>
      <c r="I46" s="1419"/>
      <c r="J46" s="1419"/>
      <c r="K46" s="1419"/>
      <c r="L46" s="1420"/>
    </row>
    <row r="47" spans="1:13" ht="15" x14ac:dyDescent="0.2">
      <c r="A47" s="1416" t="s">
        <v>1707</v>
      </c>
      <c r="B47" s="1417"/>
      <c r="C47" s="1421" t="str">
        <f>IFERROR(VLOOKUP($M$45,'CAP Data'!$C$3:$Q$2590,11,FALSE),"")</f>
        <v/>
      </c>
      <c r="D47" s="1421"/>
      <c r="E47" s="349"/>
      <c r="F47" s="1419" t="str">
        <f>IFERROR(VLOOKUP($M$45,'CAP Data'!$C$3:$Q$2590,13,FALSE),"")</f>
        <v/>
      </c>
      <c r="G47" s="1419"/>
      <c r="H47" s="1419"/>
      <c r="I47" s="1419"/>
      <c r="J47" s="1422" t="str">
        <f>IFERROR(VLOOKUP($M$45,'CAP Data'!$C$3:$Q$2590,14,FALSE),"")</f>
        <v/>
      </c>
      <c r="K47" s="1422"/>
      <c r="L47" s="1423"/>
    </row>
    <row r="48" spans="1:13" ht="39" customHeight="1" thickBot="1" x14ac:dyDescent="0.25">
      <c r="A48" s="1411" t="s">
        <v>1708</v>
      </c>
      <c r="B48" s="1412"/>
      <c r="C48" s="1413" t="str">
        <f>IFERROR(VLOOKUP($M$45,'CAP Data'!$C$3:$Q$2590,15,FALSE),"")</f>
        <v/>
      </c>
      <c r="D48" s="1414"/>
      <c r="E48" s="1414"/>
      <c r="F48" s="1414"/>
      <c r="G48" s="1414"/>
      <c r="H48" s="1414"/>
      <c r="I48" s="1414"/>
      <c r="J48" s="1414"/>
      <c r="K48" s="1414"/>
      <c r="L48" s="1415"/>
    </row>
    <row r="49" spans="1:13" ht="13.5" thickBot="1" x14ac:dyDescent="0.25"/>
    <row r="50" spans="1:13" ht="15.75" x14ac:dyDescent="0.25">
      <c r="A50" s="346" t="s">
        <v>1736</v>
      </c>
      <c r="B50" s="347">
        <v>8</v>
      </c>
      <c r="C50" s="347"/>
      <c r="D50" s="347"/>
      <c r="E50" s="347"/>
      <c r="F50" s="1424" t="s">
        <v>1703</v>
      </c>
      <c r="G50" s="1424"/>
      <c r="H50" s="1424"/>
      <c r="I50" s="1424"/>
      <c r="J50" s="1424"/>
      <c r="K50" s="1425" t="str">
        <f>IFERROR(CONCATENATE(VLOOKUP($M$51,'CAP Data'!$C$3:$Q$2590,3,FALSE),"-",VLOOKUP($M$51,'CAP Data'!$C$3:$Q$2590,4,FALSE)),"")</f>
        <v/>
      </c>
      <c r="L50" s="1426"/>
      <c r="M50" s="355"/>
    </row>
    <row r="51" spans="1:13" ht="15" x14ac:dyDescent="0.2">
      <c r="A51" s="1427" t="s">
        <v>1704</v>
      </c>
      <c r="B51" s="1428"/>
      <c r="C51" s="1429" t="str">
        <f>IFERROR(VLOOKUP($M$51,'CAP Data'!$C$3:$Q$2590,5,FALSE),"")</f>
        <v/>
      </c>
      <c r="D51" s="1430"/>
      <c r="E51" s="348"/>
      <c r="F51" s="1431" t="s">
        <v>1705</v>
      </c>
      <c r="G51" s="1431"/>
      <c r="H51" s="1431"/>
      <c r="I51" s="1431"/>
      <c r="J51" s="1431"/>
      <c r="K51" s="1431"/>
      <c r="L51" s="1432"/>
      <c r="M51" s="357" t="str">
        <f>CONCATENATE($O$1,B50)</f>
        <v>08</v>
      </c>
    </row>
    <row r="52" spans="1:13" ht="15" x14ac:dyDescent="0.2">
      <c r="A52" s="1416" t="s">
        <v>1706</v>
      </c>
      <c r="B52" s="1417"/>
      <c r="C52" s="1418" t="str">
        <f>IFERROR(VLOOKUP($M$51,'CAP Data'!$C$3:$Q$2590,10,FALSE),"")</f>
        <v/>
      </c>
      <c r="D52" s="1418"/>
      <c r="E52" s="349"/>
      <c r="F52" s="1419" t="str">
        <f>IFERROR(VLOOKUP($M$51,'CAP Data'!$C$3:$Q$2590,12,FALSE),"")</f>
        <v/>
      </c>
      <c r="G52" s="1419"/>
      <c r="H52" s="1419"/>
      <c r="I52" s="1419"/>
      <c r="J52" s="1419"/>
      <c r="K52" s="1419"/>
      <c r="L52" s="1420"/>
    </row>
    <row r="53" spans="1:13" ht="15" x14ac:dyDescent="0.2">
      <c r="A53" s="1416" t="s">
        <v>1707</v>
      </c>
      <c r="B53" s="1417"/>
      <c r="C53" s="1421" t="str">
        <f>IFERROR(VLOOKUP($M$51,'CAP Data'!$C$3:$Q$2590,11,FALSE),"")</f>
        <v/>
      </c>
      <c r="D53" s="1421"/>
      <c r="E53" s="349"/>
      <c r="F53" s="1419" t="str">
        <f>IFERROR(VLOOKUP($M$51,'CAP Data'!$C$3:$Q$2590,13,FALSE),"")</f>
        <v/>
      </c>
      <c r="G53" s="1419"/>
      <c r="H53" s="1419"/>
      <c r="I53" s="1419"/>
      <c r="J53" s="1422" t="str">
        <f>IFERROR(VLOOKUP($M$51,'CAP Data'!$C$3:$Q$2590,14,FALSE),"")</f>
        <v/>
      </c>
      <c r="K53" s="1422"/>
      <c r="L53" s="1423"/>
    </row>
    <row r="54" spans="1:13" ht="39" customHeight="1" thickBot="1" x14ac:dyDescent="0.25">
      <c r="A54" s="1411" t="s">
        <v>1708</v>
      </c>
      <c r="B54" s="1412"/>
      <c r="C54" s="1413" t="str">
        <f>IFERROR(VLOOKUP($M$51,'CAP Data'!$C$3:$Q$2590,15,FALSE),"")</f>
        <v/>
      </c>
      <c r="D54" s="1414"/>
      <c r="E54" s="1414"/>
      <c r="F54" s="1414"/>
      <c r="G54" s="1414"/>
      <c r="H54" s="1414"/>
      <c r="I54" s="1414"/>
      <c r="J54" s="1414"/>
      <c r="K54" s="1414"/>
      <c r="L54" s="1415"/>
    </row>
    <row r="55" spans="1:13" ht="13.5" thickBot="1" x14ac:dyDescent="0.25"/>
    <row r="56" spans="1:13" ht="15.75" x14ac:dyDescent="0.25">
      <c r="A56" s="346" t="s">
        <v>1736</v>
      </c>
      <c r="B56" s="347">
        <v>9</v>
      </c>
      <c r="C56" s="347"/>
      <c r="D56" s="347"/>
      <c r="E56" s="347"/>
      <c r="F56" s="1424" t="s">
        <v>1703</v>
      </c>
      <c r="G56" s="1424"/>
      <c r="H56" s="1424"/>
      <c r="I56" s="1424"/>
      <c r="J56" s="1424"/>
      <c r="K56" s="1425" t="str">
        <f>IFERROR(CONCATENATE(VLOOKUP($M$57,'CAP Data'!$C$3:$Q$2590,3,FALSE),"-",VLOOKUP($M$57,'CAP Data'!$C$3:$Q$2590,4,FALSE)),"")</f>
        <v/>
      </c>
      <c r="L56" s="1426"/>
      <c r="M56" s="355"/>
    </row>
    <row r="57" spans="1:13" ht="15" x14ac:dyDescent="0.2">
      <c r="A57" s="1427" t="s">
        <v>1704</v>
      </c>
      <c r="B57" s="1428"/>
      <c r="C57" s="1429" t="str">
        <f>IFERROR(VLOOKUP($M$57,'CAP Data'!$C$3:$Q$2590,5,FALSE),"")</f>
        <v/>
      </c>
      <c r="D57" s="1430"/>
      <c r="E57" s="348"/>
      <c r="F57" s="1431" t="s">
        <v>1705</v>
      </c>
      <c r="G57" s="1431"/>
      <c r="H57" s="1431"/>
      <c r="I57" s="1431"/>
      <c r="J57" s="1431"/>
      <c r="K57" s="1431"/>
      <c r="L57" s="1432"/>
      <c r="M57" s="357" t="str">
        <f>CONCATENATE($O$1,B56)</f>
        <v>09</v>
      </c>
    </row>
    <row r="58" spans="1:13" ht="15" x14ac:dyDescent="0.2">
      <c r="A58" s="1416" t="s">
        <v>1706</v>
      </c>
      <c r="B58" s="1417"/>
      <c r="C58" s="1418" t="str">
        <f>IFERROR(VLOOKUP($M$57,'CAP Data'!$C$3:$Q$2590,10,FALSE),"")</f>
        <v/>
      </c>
      <c r="D58" s="1418"/>
      <c r="E58" s="349"/>
      <c r="F58" s="1419" t="str">
        <f>IFERROR(VLOOKUP($M$57,'CAP Data'!$C$3:$Q$2590,12,FALSE),"")</f>
        <v/>
      </c>
      <c r="G58" s="1419"/>
      <c r="H58" s="1419"/>
      <c r="I58" s="1419"/>
      <c r="J58" s="1419"/>
      <c r="K58" s="1419"/>
      <c r="L58" s="1420"/>
    </row>
    <row r="59" spans="1:13" ht="15" x14ac:dyDescent="0.2">
      <c r="A59" s="1416" t="s">
        <v>1707</v>
      </c>
      <c r="B59" s="1417"/>
      <c r="C59" s="1421" t="str">
        <f>IFERROR(VLOOKUP($M$57,'CAP Data'!$C$3:$Q$2590,11,FALSE),"")</f>
        <v/>
      </c>
      <c r="D59" s="1421"/>
      <c r="E59" s="349"/>
      <c r="F59" s="1419" t="str">
        <f>IFERROR(VLOOKUP($M$57,'CAP Data'!$C$3:$Q$2590,13,FALSE),"")</f>
        <v/>
      </c>
      <c r="G59" s="1419"/>
      <c r="H59" s="1419"/>
      <c r="I59" s="1419"/>
      <c r="J59" s="1422" t="str">
        <f>IFERROR(VLOOKUP($M$57,'CAP Data'!$C$3:$Q$2590,14,FALSE),"")</f>
        <v/>
      </c>
      <c r="K59" s="1422"/>
      <c r="L59" s="1423"/>
    </row>
    <row r="60" spans="1:13" ht="39" customHeight="1" thickBot="1" x14ac:dyDescent="0.25">
      <c r="A60" s="1411" t="s">
        <v>1708</v>
      </c>
      <c r="B60" s="1412"/>
      <c r="C60" s="1413" t="str">
        <f>IFERROR(VLOOKUP($M$57,'CAP Data'!$C$3:$Q$2590,15,FALSE),"")</f>
        <v/>
      </c>
      <c r="D60" s="1414"/>
      <c r="E60" s="1414"/>
      <c r="F60" s="1414"/>
      <c r="G60" s="1414"/>
      <c r="H60" s="1414"/>
      <c r="I60" s="1414"/>
      <c r="J60" s="1414"/>
      <c r="K60" s="1414"/>
      <c r="L60" s="1415"/>
    </row>
    <row r="61" spans="1:13" ht="13.5" thickBot="1" x14ac:dyDescent="0.25"/>
    <row r="62" spans="1:13" ht="15.75" x14ac:dyDescent="0.25">
      <c r="A62" s="346" t="s">
        <v>1736</v>
      </c>
      <c r="B62" s="347">
        <v>10</v>
      </c>
      <c r="C62" s="347"/>
      <c r="D62" s="347"/>
      <c r="E62" s="347"/>
      <c r="F62" s="1424" t="s">
        <v>1703</v>
      </c>
      <c r="G62" s="1424"/>
      <c r="H62" s="1424"/>
      <c r="I62" s="1424"/>
      <c r="J62" s="1424"/>
      <c r="K62" s="1425" t="str">
        <f>IFERROR(CONCATENATE(VLOOKUP($M$63,'CAP Data'!$C$3:$Q$2590,3,FALSE),"-",VLOOKUP($M$63,'CAP Data'!$C$3:$Q$2590,4,FALSE)),"")</f>
        <v/>
      </c>
      <c r="L62" s="1426"/>
      <c r="M62" s="355"/>
    </row>
    <row r="63" spans="1:13" ht="15" x14ac:dyDescent="0.2">
      <c r="A63" s="1427" t="s">
        <v>1704</v>
      </c>
      <c r="B63" s="1428"/>
      <c r="C63" s="1429" t="str">
        <f>IFERROR(VLOOKUP($M$63,'CAP Data'!$C$3:$Q$2590,5,FALSE),"")</f>
        <v/>
      </c>
      <c r="D63" s="1430"/>
      <c r="E63" s="348"/>
      <c r="F63" s="1431" t="s">
        <v>1705</v>
      </c>
      <c r="G63" s="1431"/>
      <c r="H63" s="1431"/>
      <c r="I63" s="1431"/>
      <c r="J63" s="1431"/>
      <c r="K63" s="1431"/>
      <c r="L63" s="1432"/>
      <c r="M63" s="357" t="str">
        <f>CONCATENATE($O$1,B62)</f>
        <v>010</v>
      </c>
    </row>
    <row r="64" spans="1:13" ht="15" x14ac:dyDescent="0.2">
      <c r="A64" s="1416" t="s">
        <v>1706</v>
      </c>
      <c r="B64" s="1417"/>
      <c r="C64" s="1418" t="str">
        <f>IFERROR(VLOOKUP($M$63,'CAP Data'!$C$3:$Q$2590,10,FALSE),"")</f>
        <v/>
      </c>
      <c r="D64" s="1418"/>
      <c r="E64" s="349"/>
      <c r="F64" s="1419" t="str">
        <f>IFERROR(VLOOKUP($M$63,'CAP Data'!$C$3:$Q$2590,12,FALSE),"")</f>
        <v/>
      </c>
      <c r="G64" s="1419"/>
      <c r="H64" s="1419"/>
      <c r="I64" s="1419"/>
      <c r="J64" s="1419"/>
      <c r="K64" s="1419"/>
      <c r="L64" s="1420"/>
    </row>
    <row r="65" spans="1:13" ht="15" x14ac:dyDescent="0.2">
      <c r="A65" s="1416" t="s">
        <v>1707</v>
      </c>
      <c r="B65" s="1417"/>
      <c r="C65" s="1421" t="str">
        <f>IFERROR(VLOOKUP($M$63,'CAP Data'!$C$3:$Q$2590,11,FALSE),"")</f>
        <v/>
      </c>
      <c r="D65" s="1421"/>
      <c r="E65" s="349"/>
      <c r="F65" s="1419" t="str">
        <f>IFERROR(VLOOKUP($M$63,'CAP Data'!$C$3:$Q$2590,13,FALSE),"")</f>
        <v/>
      </c>
      <c r="G65" s="1419"/>
      <c r="H65" s="1419"/>
      <c r="I65" s="1419"/>
      <c r="J65" s="1422" t="str">
        <f>IFERROR(VLOOKUP($M$63,'CAP Data'!$C$3:$Q$2590,14,FALSE),"")</f>
        <v/>
      </c>
      <c r="K65" s="1422"/>
      <c r="L65" s="1423"/>
    </row>
    <row r="66" spans="1:13" ht="39" customHeight="1" thickBot="1" x14ac:dyDescent="0.25">
      <c r="A66" s="1411" t="s">
        <v>1708</v>
      </c>
      <c r="B66" s="1412"/>
      <c r="C66" s="1413" t="str">
        <f>IFERROR(VLOOKUP($M$63,'CAP Data'!$C$3:$Q$2590,15,FALSE),"")</f>
        <v/>
      </c>
      <c r="D66" s="1414"/>
      <c r="E66" s="1414"/>
      <c r="F66" s="1414"/>
      <c r="G66" s="1414"/>
      <c r="H66" s="1414"/>
      <c r="I66" s="1414"/>
      <c r="J66" s="1414"/>
      <c r="K66" s="1414"/>
      <c r="L66" s="1415"/>
    </row>
    <row r="67" spans="1:13" ht="13.5" thickBot="1" x14ac:dyDescent="0.25"/>
    <row r="68" spans="1:13" ht="15.75" x14ac:dyDescent="0.25">
      <c r="A68" s="346" t="s">
        <v>1736</v>
      </c>
      <c r="B68" s="347">
        <v>11</v>
      </c>
      <c r="C68" s="347"/>
      <c r="D68" s="347"/>
      <c r="E68" s="347"/>
      <c r="F68" s="1424" t="s">
        <v>1703</v>
      </c>
      <c r="G68" s="1424"/>
      <c r="H68" s="1424"/>
      <c r="I68" s="1424"/>
      <c r="J68" s="1424"/>
      <c r="K68" s="1425" t="str">
        <f>IFERROR(CONCATENATE(VLOOKUP($M$69,'CAP Data'!$C$3:$Q$2590,3,FALSE),"-",VLOOKUP($M$69,'CAP Data'!$C$3:$Q$2590,4,FALSE)),"")</f>
        <v/>
      </c>
      <c r="L68" s="1426"/>
      <c r="M68" s="355"/>
    </row>
    <row r="69" spans="1:13" ht="15" x14ac:dyDescent="0.2">
      <c r="A69" s="1427" t="s">
        <v>1704</v>
      </c>
      <c r="B69" s="1428"/>
      <c r="C69" s="1429" t="str">
        <f>IFERROR(VLOOKUP($M$69,'CAP Data'!$C$3:$Q$2590,5,FALSE),"")</f>
        <v/>
      </c>
      <c r="D69" s="1430"/>
      <c r="E69" s="348"/>
      <c r="F69" s="1431" t="s">
        <v>1705</v>
      </c>
      <c r="G69" s="1431"/>
      <c r="H69" s="1431"/>
      <c r="I69" s="1431"/>
      <c r="J69" s="1431"/>
      <c r="K69" s="1431"/>
      <c r="L69" s="1432"/>
      <c r="M69" s="357" t="str">
        <f>CONCATENATE($O$1,B68)</f>
        <v>011</v>
      </c>
    </row>
    <row r="70" spans="1:13" ht="15" x14ac:dyDescent="0.2">
      <c r="A70" s="1416" t="s">
        <v>1706</v>
      </c>
      <c r="B70" s="1417"/>
      <c r="C70" s="1418" t="str">
        <f>IFERROR(VLOOKUP($M$69,'CAP Data'!$C$3:$Q$2590,10,FALSE),"")</f>
        <v/>
      </c>
      <c r="D70" s="1418"/>
      <c r="E70" s="349"/>
      <c r="F70" s="1419" t="str">
        <f>IFERROR(VLOOKUP($M$69,'CAP Data'!$C$3:$Q$2590,12,FALSE),"")</f>
        <v/>
      </c>
      <c r="G70" s="1419"/>
      <c r="H70" s="1419"/>
      <c r="I70" s="1419"/>
      <c r="J70" s="1419"/>
      <c r="K70" s="1419"/>
      <c r="L70" s="1420"/>
    </row>
    <row r="71" spans="1:13" ht="15" x14ac:dyDescent="0.2">
      <c r="A71" s="1416" t="s">
        <v>1707</v>
      </c>
      <c r="B71" s="1417"/>
      <c r="C71" s="1421" t="str">
        <f>IFERROR(VLOOKUP($M$69,'CAP Data'!$C$3:$Q$2590,11,FALSE),"")</f>
        <v/>
      </c>
      <c r="D71" s="1421"/>
      <c r="E71" s="349"/>
      <c r="F71" s="1419" t="str">
        <f>IFERROR(VLOOKUP($M$69,'CAP Data'!$C$3:$Q$2590,13,FALSE),"")</f>
        <v/>
      </c>
      <c r="G71" s="1419"/>
      <c r="H71" s="1419"/>
      <c r="I71" s="1419"/>
      <c r="J71" s="1422" t="str">
        <f>IFERROR(VLOOKUP($M$69,'CAP Data'!$C$3:$Q$2590,14,FALSE),"")</f>
        <v/>
      </c>
      <c r="K71" s="1422"/>
      <c r="L71" s="1423"/>
    </row>
    <row r="72" spans="1:13" ht="39" customHeight="1" thickBot="1" x14ac:dyDescent="0.25">
      <c r="A72" s="1411" t="s">
        <v>1708</v>
      </c>
      <c r="B72" s="1412"/>
      <c r="C72" s="1413" t="str">
        <f>IFERROR(VLOOKUP($M$69,'CAP Data'!$C$3:$Q$2590,15,FALSE),"")</f>
        <v/>
      </c>
      <c r="D72" s="1414"/>
      <c r="E72" s="1414"/>
      <c r="F72" s="1414"/>
      <c r="G72" s="1414"/>
      <c r="H72" s="1414"/>
      <c r="I72" s="1414"/>
      <c r="J72" s="1414"/>
      <c r="K72" s="1414"/>
      <c r="L72" s="1415"/>
    </row>
    <row r="73" spans="1:13" ht="13.5" thickBot="1" x14ac:dyDescent="0.25"/>
    <row r="74" spans="1:13" ht="15.75" x14ac:dyDescent="0.25">
      <c r="A74" s="346" t="s">
        <v>1736</v>
      </c>
      <c r="B74" s="347">
        <v>12</v>
      </c>
      <c r="C74" s="347"/>
      <c r="D74" s="347"/>
      <c r="E74" s="347"/>
      <c r="F74" s="1424" t="s">
        <v>1703</v>
      </c>
      <c r="G74" s="1424"/>
      <c r="H74" s="1424"/>
      <c r="I74" s="1424"/>
      <c r="J74" s="1424"/>
      <c r="K74" s="1425" t="str">
        <f>IFERROR(CONCATENATE(VLOOKUP($M$75,'CAP Data'!$C$3:$Q$2590,3,FALSE),"-",VLOOKUP($M$75,'CAP Data'!$C$3:$Q$2590,4,FALSE)),"")</f>
        <v/>
      </c>
      <c r="L74" s="1426"/>
      <c r="M74" s="355"/>
    </row>
    <row r="75" spans="1:13" ht="15" x14ac:dyDescent="0.2">
      <c r="A75" s="1427" t="s">
        <v>1704</v>
      </c>
      <c r="B75" s="1428"/>
      <c r="C75" s="1429" t="str">
        <f>IFERROR(VLOOKUP($M$75,'CAP Data'!$C$3:$Q$2590,5,FALSE),"")</f>
        <v/>
      </c>
      <c r="D75" s="1430"/>
      <c r="E75" s="348"/>
      <c r="F75" s="1431" t="s">
        <v>1705</v>
      </c>
      <c r="G75" s="1431"/>
      <c r="H75" s="1431"/>
      <c r="I75" s="1431"/>
      <c r="J75" s="1431"/>
      <c r="K75" s="1431"/>
      <c r="L75" s="1432"/>
      <c r="M75" s="357" t="str">
        <f>CONCATENATE($O$1,B74)</f>
        <v>012</v>
      </c>
    </row>
    <row r="76" spans="1:13" ht="15" x14ac:dyDescent="0.2">
      <c r="A76" s="1416" t="s">
        <v>1706</v>
      </c>
      <c r="B76" s="1417"/>
      <c r="C76" s="1418" t="str">
        <f>IFERROR(VLOOKUP($M$75,'CAP Data'!$C$3:$Q$2590,10,FALSE),"")</f>
        <v/>
      </c>
      <c r="D76" s="1418"/>
      <c r="E76" s="349"/>
      <c r="F76" s="1419" t="str">
        <f>IFERROR(VLOOKUP($M$75,'CAP Data'!$C$3:$Q$2590,12,FALSE),"")</f>
        <v/>
      </c>
      <c r="G76" s="1419"/>
      <c r="H76" s="1419"/>
      <c r="I76" s="1419"/>
      <c r="J76" s="1419"/>
      <c r="K76" s="1419"/>
      <c r="L76" s="1420"/>
    </row>
    <row r="77" spans="1:13" ht="15" x14ac:dyDescent="0.2">
      <c r="A77" s="1416" t="s">
        <v>1707</v>
      </c>
      <c r="B77" s="1417"/>
      <c r="C77" s="1421" t="str">
        <f>IFERROR(VLOOKUP($M$75,'CAP Data'!$C$3:$Q$2590,11,FALSE),"")</f>
        <v/>
      </c>
      <c r="D77" s="1421"/>
      <c r="E77" s="349"/>
      <c r="F77" s="1419" t="str">
        <f>IFERROR(VLOOKUP($M$75,'CAP Data'!$C$3:$Q$2590,13,FALSE),"")</f>
        <v/>
      </c>
      <c r="G77" s="1419"/>
      <c r="H77" s="1419"/>
      <c r="I77" s="1419"/>
      <c r="J77" s="1422" t="str">
        <f>IFERROR(VLOOKUP($M$75,'CAP Data'!$C$3:$Q$2590,14,FALSE),"")</f>
        <v/>
      </c>
      <c r="K77" s="1422"/>
      <c r="L77" s="1423"/>
    </row>
    <row r="78" spans="1:13" ht="39" customHeight="1" thickBot="1" x14ac:dyDescent="0.25">
      <c r="A78" s="1411" t="s">
        <v>1708</v>
      </c>
      <c r="B78" s="1412"/>
      <c r="C78" s="1413" t="str">
        <f>IFERROR(VLOOKUP($M$75,'CAP Data'!$C$3:$Q$2590,15,FALSE),"")</f>
        <v/>
      </c>
      <c r="D78" s="1414"/>
      <c r="E78" s="1414"/>
      <c r="F78" s="1414"/>
      <c r="G78" s="1414"/>
      <c r="H78" s="1414"/>
      <c r="I78" s="1414"/>
      <c r="J78" s="1414"/>
      <c r="K78" s="1414"/>
      <c r="L78" s="1415"/>
    </row>
    <row r="79" spans="1:13" ht="13.5" thickBot="1" x14ac:dyDescent="0.25"/>
    <row r="80" spans="1:13" ht="15.75" x14ac:dyDescent="0.25">
      <c r="A80" s="346" t="s">
        <v>1736</v>
      </c>
      <c r="B80" s="347">
        <v>13</v>
      </c>
      <c r="C80" s="347"/>
      <c r="D80" s="347"/>
      <c r="E80" s="347"/>
      <c r="F80" s="1424" t="s">
        <v>1703</v>
      </c>
      <c r="G80" s="1424"/>
      <c r="H80" s="1424"/>
      <c r="I80" s="1424"/>
      <c r="J80" s="1424"/>
      <c r="K80" s="1425" t="str">
        <f>IFERROR(CONCATENATE(VLOOKUP($M$81,'CAP Data'!$C$3:$Q$2590,3,FALSE),"-",VLOOKUP($M$81,'CAP Data'!$C$3:$Q$2590,4,FALSE)),"")</f>
        <v/>
      </c>
      <c r="L80" s="1426"/>
      <c r="M80" s="355"/>
    </row>
    <row r="81" spans="1:13" ht="15" x14ac:dyDescent="0.2">
      <c r="A81" s="1427" t="s">
        <v>1704</v>
      </c>
      <c r="B81" s="1428"/>
      <c r="C81" s="1429" t="str">
        <f>IFERROR(VLOOKUP($M$81,'CAP Data'!$C$3:$Q$2590,5,FALSE),"")</f>
        <v/>
      </c>
      <c r="D81" s="1430"/>
      <c r="E81" s="348"/>
      <c r="F81" s="1431" t="s">
        <v>1705</v>
      </c>
      <c r="G81" s="1431"/>
      <c r="H81" s="1431"/>
      <c r="I81" s="1431"/>
      <c r="J81" s="1431"/>
      <c r="K81" s="1431"/>
      <c r="L81" s="1432"/>
      <c r="M81" s="357" t="str">
        <f>CONCATENATE($O$1,B80)</f>
        <v>013</v>
      </c>
    </row>
    <row r="82" spans="1:13" ht="15" x14ac:dyDescent="0.2">
      <c r="A82" s="1416" t="s">
        <v>1706</v>
      </c>
      <c r="B82" s="1417"/>
      <c r="C82" s="1418" t="str">
        <f>IFERROR(VLOOKUP($M$81,'CAP Data'!$C$3:$Q$2590,10,FALSE),"")</f>
        <v/>
      </c>
      <c r="D82" s="1418"/>
      <c r="E82" s="349"/>
      <c r="F82" s="1419" t="str">
        <f>IFERROR(VLOOKUP($M$81,'CAP Data'!$C$3:$Q$2590,12,FALSE),"")</f>
        <v/>
      </c>
      <c r="G82" s="1419"/>
      <c r="H82" s="1419"/>
      <c r="I82" s="1419"/>
      <c r="J82" s="1419"/>
      <c r="K82" s="1419"/>
      <c r="L82" s="1420"/>
    </row>
    <row r="83" spans="1:13" ht="15" x14ac:dyDescent="0.2">
      <c r="A83" s="1416" t="s">
        <v>1707</v>
      </c>
      <c r="B83" s="1417"/>
      <c r="C83" s="1421" t="str">
        <f>IFERROR(VLOOKUP($M$81,'CAP Data'!$C$3:$Q$2590,11,FALSE),"")</f>
        <v/>
      </c>
      <c r="D83" s="1421"/>
      <c r="E83" s="349"/>
      <c r="F83" s="1419" t="str">
        <f>IFERROR(VLOOKUP($M$81,'CAP Data'!$C$3:$Q$2590,13,FALSE),"")</f>
        <v/>
      </c>
      <c r="G83" s="1419"/>
      <c r="H83" s="1419"/>
      <c r="I83" s="1419"/>
      <c r="J83" s="1422" t="str">
        <f>IFERROR(VLOOKUP($M$81,'CAP Data'!$C$3:$Q$2590,14,FALSE),"")</f>
        <v/>
      </c>
      <c r="K83" s="1422"/>
      <c r="L83" s="1423"/>
    </row>
    <row r="84" spans="1:13" ht="39" customHeight="1" thickBot="1" x14ac:dyDescent="0.25">
      <c r="A84" s="1411" t="s">
        <v>1708</v>
      </c>
      <c r="B84" s="1412"/>
      <c r="C84" s="1413" t="str">
        <f>IFERROR(VLOOKUP($M$81,'CAP Data'!$C$3:$Q$2590,15,FALSE),"")</f>
        <v/>
      </c>
      <c r="D84" s="1414"/>
      <c r="E84" s="1414"/>
      <c r="F84" s="1414"/>
      <c r="G84" s="1414"/>
      <c r="H84" s="1414"/>
      <c r="I84" s="1414"/>
      <c r="J84" s="1414"/>
      <c r="K84" s="1414"/>
      <c r="L84" s="1415"/>
    </row>
    <row r="85" spans="1:13" ht="13.5" thickBot="1" x14ac:dyDescent="0.25"/>
    <row r="86" spans="1:13" ht="15.75" x14ac:dyDescent="0.25">
      <c r="A86" s="346" t="s">
        <v>1736</v>
      </c>
      <c r="B86" s="347">
        <v>14</v>
      </c>
      <c r="C86" s="347"/>
      <c r="D86" s="347"/>
      <c r="E86" s="347"/>
      <c r="F86" s="1424" t="s">
        <v>1703</v>
      </c>
      <c r="G86" s="1424"/>
      <c r="H86" s="1424"/>
      <c r="I86" s="1424"/>
      <c r="J86" s="1424"/>
      <c r="K86" s="1425" t="str">
        <f>IFERROR(CONCATENATE(VLOOKUP($M$93,'CAP Data'!$C$3:$Q$2590,3,FALSE),"-",VLOOKUP($M$93,'CAP Data'!$C$3:$Q$2590,4,FALSE)),"")</f>
        <v/>
      </c>
      <c r="L86" s="1426"/>
      <c r="M86" s="355"/>
    </row>
    <row r="87" spans="1:13" ht="15" x14ac:dyDescent="0.2">
      <c r="A87" s="1427" t="s">
        <v>1704</v>
      </c>
      <c r="B87" s="1428"/>
      <c r="C87" s="1429" t="str">
        <f>IFERROR(VLOOKUP($M$93,'CAP Data'!$C$3:$Q$2590,5,FALSE),"")</f>
        <v/>
      </c>
      <c r="D87" s="1430"/>
      <c r="E87" s="348"/>
      <c r="F87" s="1431" t="s">
        <v>1705</v>
      </c>
      <c r="G87" s="1431"/>
      <c r="H87" s="1431"/>
      <c r="I87" s="1431"/>
      <c r="J87" s="1431"/>
      <c r="K87" s="1431"/>
      <c r="L87" s="1432"/>
      <c r="M87" s="357" t="str">
        <f>CONCATENATE($O$1,B86)</f>
        <v>014</v>
      </c>
    </row>
    <row r="88" spans="1:13" ht="15" x14ac:dyDescent="0.2">
      <c r="A88" s="1416" t="s">
        <v>1706</v>
      </c>
      <c r="B88" s="1417"/>
      <c r="C88" s="1418" t="str">
        <f>IFERROR(VLOOKUP($M$93,'CAP Data'!$C$3:$Q$2590,10,FALSE),"")</f>
        <v/>
      </c>
      <c r="D88" s="1418"/>
      <c r="E88" s="349"/>
      <c r="F88" s="1419" t="str">
        <f>IFERROR(VLOOKUP($M$93,'CAP Data'!$C$3:$Q$2590,12,FALSE),"")</f>
        <v/>
      </c>
      <c r="G88" s="1419"/>
      <c r="H88" s="1419"/>
      <c r="I88" s="1419"/>
      <c r="J88" s="1419"/>
      <c r="K88" s="1419"/>
      <c r="L88" s="1420"/>
    </row>
    <row r="89" spans="1:13" ht="15" x14ac:dyDescent="0.2">
      <c r="A89" s="1416" t="s">
        <v>1707</v>
      </c>
      <c r="B89" s="1417"/>
      <c r="C89" s="1421" t="str">
        <f>IFERROR(VLOOKUP($M$93,'CAP Data'!$C$3:$Q$2590,11,FALSE),"")</f>
        <v/>
      </c>
      <c r="D89" s="1421"/>
      <c r="E89" s="349"/>
      <c r="F89" s="1419" t="str">
        <f>IFERROR(VLOOKUP($M$93,'CAP Data'!$C$3:$Q$2590,13,FALSE),"")</f>
        <v/>
      </c>
      <c r="G89" s="1419"/>
      <c r="H89" s="1419"/>
      <c r="I89" s="1419"/>
      <c r="J89" s="1422" t="str">
        <f>IFERROR(VLOOKUP($M$93,'CAP Data'!$C$3:$Q$2590,14,FALSE),"")</f>
        <v/>
      </c>
      <c r="K89" s="1422"/>
      <c r="L89" s="1423"/>
    </row>
    <row r="90" spans="1:13" ht="39" customHeight="1" thickBot="1" x14ac:dyDescent="0.25">
      <c r="A90" s="1411" t="s">
        <v>1708</v>
      </c>
      <c r="B90" s="1412"/>
      <c r="C90" s="1413" t="str">
        <f>IFERROR(VLOOKUP($M$93,'CAP Data'!$C$3:$Q$2590,15,FALSE),"")</f>
        <v/>
      </c>
      <c r="D90" s="1414"/>
      <c r="E90" s="1414"/>
      <c r="F90" s="1414"/>
      <c r="G90" s="1414"/>
      <c r="H90" s="1414"/>
      <c r="I90" s="1414"/>
      <c r="J90" s="1414"/>
      <c r="K90" s="1414"/>
      <c r="L90" s="1415"/>
    </row>
    <row r="91" spans="1:13" ht="13.5" thickBot="1" x14ac:dyDescent="0.25"/>
    <row r="92" spans="1:13" ht="15.75" x14ac:dyDescent="0.25">
      <c r="A92" s="346" t="s">
        <v>1736</v>
      </c>
      <c r="B92" s="347">
        <v>15</v>
      </c>
      <c r="C92" s="347"/>
      <c r="D92" s="347"/>
      <c r="E92" s="347"/>
      <c r="F92" s="1424" t="s">
        <v>1703</v>
      </c>
      <c r="G92" s="1424"/>
      <c r="H92" s="1424"/>
      <c r="I92" s="1424"/>
      <c r="J92" s="1424"/>
      <c r="K92" s="1425" t="str">
        <f>IFERROR(CONCATENATE(VLOOKUP($M$93,'CAP Data'!$C$3:$Q$2590,3,FALSE),"-",VLOOKUP($M$93,'CAP Data'!$C$3:$Q$2590,4,FALSE)),"")</f>
        <v/>
      </c>
      <c r="L92" s="1426"/>
      <c r="M92" s="355"/>
    </row>
    <row r="93" spans="1:13" ht="15" x14ac:dyDescent="0.2">
      <c r="A93" s="1427" t="s">
        <v>1704</v>
      </c>
      <c r="B93" s="1428"/>
      <c r="C93" s="1429" t="str">
        <f>IFERROR(VLOOKUP($M$93,'CAP Data'!$C$3:$Q$2590,5,FALSE),"")</f>
        <v/>
      </c>
      <c r="D93" s="1430"/>
      <c r="E93" s="348"/>
      <c r="F93" s="1431" t="s">
        <v>1705</v>
      </c>
      <c r="G93" s="1431"/>
      <c r="H93" s="1431"/>
      <c r="I93" s="1431"/>
      <c r="J93" s="1431"/>
      <c r="K93" s="1431"/>
      <c r="L93" s="1432"/>
      <c r="M93" s="357" t="str">
        <f>CONCATENATE($O$1,B92)</f>
        <v>015</v>
      </c>
    </row>
    <row r="94" spans="1:13" ht="15" x14ac:dyDescent="0.2">
      <c r="A94" s="1416" t="s">
        <v>1706</v>
      </c>
      <c r="B94" s="1417"/>
      <c r="C94" s="1418" t="str">
        <f>IFERROR(VLOOKUP($M$93,'CAP Data'!$C$3:$Q$2590,10,FALSE),"")</f>
        <v/>
      </c>
      <c r="D94" s="1418"/>
      <c r="E94" s="349"/>
      <c r="F94" s="1419" t="str">
        <f>IFERROR(VLOOKUP($M$93,'CAP Data'!$C$3:$Q$2590,12,FALSE),"")</f>
        <v/>
      </c>
      <c r="G94" s="1419"/>
      <c r="H94" s="1419"/>
      <c r="I94" s="1419"/>
      <c r="J94" s="1419"/>
      <c r="K94" s="1419"/>
      <c r="L94" s="1420"/>
    </row>
    <row r="95" spans="1:13" ht="15" x14ac:dyDescent="0.2">
      <c r="A95" s="1416" t="s">
        <v>1707</v>
      </c>
      <c r="B95" s="1417"/>
      <c r="C95" s="1421" t="str">
        <f>IFERROR(VLOOKUP($M$93,'CAP Data'!$C$3:$Q$2590,11,FALSE),"")</f>
        <v/>
      </c>
      <c r="D95" s="1421"/>
      <c r="E95" s="349"/>
      <c r="F95" s="1419" t="str">
        <f>IFERROR(VLOOKUP($M$93,'CAP Data'!$C$3:$Q$2590,13,FALSE),"")</f>
        <v/>
      </c>
      <c r="G95" s="1419"/>
      <c r="H95" s="1419"/>
      <c r="I95" s="1419"/>
      <c r="J95" s="1422" t="str">
        <f>IFERROR(VLOOKUP($M$93,'CAP Data'!$C$3:$Q$2590,14,FALSE),"")</f>
        <v/>
      </c>
      <c r="K95" s="1422"/>
      <c r="L95" s="1423"/>
    </row>
    <row r="96" spans="1:13" ht="39" customHeight="1" thickBot="1" x14ac:dyDescent="0.25">
      <c r="A96" s="1411" t="s">
        <v>1708</v>
      </c>
      <c r="B96" s="1412"/>
      <c r="C96" s="1413" t="str">
        <f>IFERROR(VLOOKUP($M$93,'CAP Data'!$C$3:$Q$2590,15,FALSE),"")</f>
        <v/>
      </c>
      <c r="D96" s="1414"/>
      <c r="E96" s="1414"/>
      <c r="F96" s="1414"/>
      <c r="G96" s="1414"/>
      <c r="H96" s="1414"/>
      <c r="I96" s="1414"/>
      <c r="J96" s="1414"/>
      <c r="K96" s="1414"/>
      <c r="L96" s="1415"/>
    </row>
    <row r="97" spans="1:13" ht="13.5" thickBot="1" x14ac:dyDescent="0.25"/>
    <row r="98" spans="1:13" ht="15.75" x14ac:dyDescent="0.25">
      <c r="A98" s="346" t="s">
        <v>1736</v>
      </c>
      <c r="B98" s="347">
        <v>16</v>
      </c>
      <c r="C98" s="347"/>
      <c r="D98" s="347"/>
      <c r="E98" s="347"/>
      <c r="F98" s="1424" t="s">
        <v>1703</v>
      </c>
      <c r="G98" s="1424"/>
      <c r="H98" s="1424"/>
      <c r="I98" s="1424"/>
      <c r="J98" s="1424"/>
      <c r="K98" s="1425" t="str">
        <f>IFERROR(CONCATENATE(VLOOKUP($M$99,'CAP Data'!$C$3:$Q$2590,3,FALSE),"-",VLOOKUP($M$99,'CAP Data'!$C$3:$Q$2590,4,FALSE)),"")</f>
        <v/>
      </c>
      <c r="L98" s="1426"/>
      <c r="M98" s="355"/>
    </row>
    <row r="99" spans="1:13" ht="15" x14ac:dyDescent="0.2">
      <c r="A99" s="1427" t="s">
        <v>1704</v>
      </c>
      <c r="B99" s="1428"/>
      <c r="C99" s="1429" t="str">
        <f>IFERROR(VLOOKUP($M$99,'CAP Data'!$C$3:$Q$2590,5,FALSE),"")</f>
        <v/>
      </c>
      <c r="D99" s="1430"/>
      <c r="E99" s="348"/>
      <c r="F99" s="1431" t="s">
        <v>1705</v>
      </c>
      <c r="G99" s="1431"/>
      <c r="H99" s="1431"/>
      <c r="I99" s="1431"/>
      <c r="J99" s="1431"/>
      <c r="K99" s="1431"/>
      <c r="L99" s="1432"/>
      <c r="M99" s="357" t="str">
        <f>CONCATENATE($O$1,B98)</f>
        <v>016</v>
      </c>
    </row>
    <row r="100" spans="1:13" ht="15" x14ac:dyDescent="0.2">
      <c r="A100" s="1416" t="s">
        <v>1706</v>
      </c>
      <c r="B100" s="1417"/>
      <c r="C100" s="1418" t="str">
        <f>IFERROR(VLOOKUP($M$99,'CAP Data'!$C$3:$Q$2590,10,FALSE),"")</f>
        <v/>
      </c>
      <c r="D100" s="1418"/>
      <c r="E100" s="349"/>
      <c r="F100" s="1419" t="str">
        <f>IFERROR(VLOOKUP($M$99,'CAP Data'!$C$3:$Q$2590,12,FALSE),"")</f>
        <v/>
      </c>
      <c r="G100" s="1419"/>
      <c r="H100" s="1419"/>
      <c r="I100" s="1419"/>
      <c r="J100" s="1419"/>
      <c r="K100" s="1419"/>
      <c r="L100" s="1420"/>
    </row>
    <row r="101" spans="1:13" ht="15" x14ac:dyDescent="0.2">
      <c r="A101" s="1416" t="s">
        <v>1707</v>
      </c>
      <c r="B101" s="1417"/>
      <c r="C101" s="1421" t="str">
        <f>IFERROR(VLOOKUP($M$99,'CAP Data'!$C$3:$Q$2590,11,FALSE),"")</f>
        <v/>
      </c>
      <c r="D101" s="1421"/>
      <c r="E101" s="349"/>
      <c r="F101" s="1419" t="str">
        <f>IFERROR(VLOOKUP($M$99,'CAP Data'!$C$3:$Q$2590,13,FALSE),"")</f>
        <v/>
      </c>
      <c r="G101" s="1419"/>
      <c r="H101" s="1419"/>
      <c r="I101" s="1419"/>
      <c r="J101" s="1422" t="str">
        <f>IFERROR(VLOOKUP($M$99,'CAP Data'!$C$3:$Q$2590,14,FALSE),"")</f>
        <v/>
      </c>
      <c r="K101" s="1422"/>
      <c r="L101" s="1423"/>
    </row>
    <row r="102" spans="1:13" ht="39" customHeight="1" thickBot="1" x14ac:dyDescent="0.25">
      <c r="A102" s="1411" t="s">
        <v>1708</v>
      </c>
      <c r="B102" s="1412"/>
      <c r="C102" s="1413" t="str">
        <f>IFERROR(VLOOKUP($M$99,'CAP Data'!$C$3:$Q$2590,15,FALSE),"")</f>
        <v/>
      </c>
      <c r="D102" s="1414"/>
      <c r="E102" s="1414"/>
      <c r="F102" s="1414"/>
      <c r="G102" s="1414"/>
      <c r="H102" s="1414"/>
      <c r="I102" s="1414"/>
      <c r="J102" s="1414"/>
      <c r="K102" s="1414"/>
      <c r="L102" s="1415"/>
    </row>
    <row r="103" spans="1:13" ht="13.5" thickBot="1" x14ac:dyDescent="0.25"/>
    <row r="104" spans="1:13" ht="15.75" x14ac:dyDescent="0.25">
      <c r="A104" s="346" t="s">
        <v>1736</v>
      </c>
      <c r="B104" s="347">
        <v>17</v>
      </c>
      <c r="C104" s="347"/>
      <c r="D104" s="347"/>
      <c r="E104" s="347"/>
      <c r="F104" s="1424" t="s">
        <v>1703</v>
      </c>
      <c r="G104" s="1424"/>
      <c r="H104" s="1424"/>
      <c r="I104" s="1424"/>
      <c r="J104" s="1424"/>
      <c r="K104" s="1425" t="str">
        <f>IFERROR(CONCATENATE(VLOOKUP($M$105,'CAP Data'!$C$3:$Q$2590,3,FALSE),"-",VLOOKUP($M$105,'CAP Data'!$C$3:$Q$2590,4,FALSE)),"")</f>
        <v/>
      </c>
      <c r="L104" s="1426"/>
      <c r="M104" s="355"/>
    </row>
    <row r="105" spans="1:13" ht="15" x14ac:dyDescent="0.2">
      <c r="A105" s="1427" t="s">
        <v>1704</v>
      </c>
      <c r="B105" s="1428"/>
      <c r="C105" s="1429" t="str">
        <f>IFERROR(VLOOKUP($M$105,'CAP Data'!$C$3:$Q$2590,5,FALSE),"")</f>
        <v/>
      </c>
      <c r="D105" s="1430"/>
      <c r="E105" s="348"/>
      <c r="F105" s="1431" t="s">
        <v>1705</v>
      </c>
      <c r="G105" s="1431"/>
      <c r="H105" s="1431"/>
      <c r="I105" s="1431"/>
      <c r="J105" s="1431"/>
      <c r="K105" s="1431"/>
      <c r="L105" s="1432"/>
      <c r="M105" s="357" t="str">
        <f>CONCATENATE($O$1,B104)</f>
        <v>017</v>
      </c>
    </row>
    <row r="106" spans="1:13" ht="15" x14ac:dyDescent="0.2">
      <c r="A106" s="1416" t="s">
        <v>1706</v>
      </c>
      <c r="B106" s="1417"/>
      <c r="C106" s="1418" t="str">
        <f>IFERROR(VLOOKUP($M$105,'CAP Data'!$C$3:$Q$2590,10,FALSE),"")</f>
        <v/>
      </c>
      <c r="D106" s="1418"/>
      <c r="E106" s="349"/>
      <c r="F106" s="1419" t="str">
        <f>IFERROR(VLOOKUP($M$105,'CAP Data'!$C$3:$Q$2590,12,FALSE),"")</f>
        <v/>
      </c>
      <c r="G106" s="1419"/>
      <c r="H106" s="1419"/>
      <c r="I106" s="1419"/>
      <c r="J106" s="1419"/>
      <c r="K106" s="1419"/>
      <c r="L106" s="1420"/>
    </row>
    <row r="107" spans="1:13" ht="15" x14ac:dyDescent="0.2">
      <c r="A107" s="1416" t="s">
        <v>1707</v>
      </c>
      <c r="B107" s="1417"/>
      <c r="C107" s="1421" t="str">
        <f>IFERROR(VLOOKUP($M$105,'CAP Data'!$C$3:$Q$2590,11,FALSE),"")</f>
        <v/>
      </c>
      <c r="D107" s="1421"/>
      <c r="E107" s="349"/>
      <c r="F107" s="1419" t="str">
        <f>IFERROR(VLOOKUP($M$105,'CAP Data'!$C$3:$Q$2590,13,FALSE),"")</f>
        <v/>
      </c>
      <c r="G107" s="1419"/>
      <c r="H107" s="1419"/>
      <c r="I107" s="1419"/>
      <c r="J107" s="1422" t="str">
        <f>IFERROR(VLOOKUP($M$105,'CAP Data'!$C$3:$Q$2590,14,FALSE),"")</f>
        <v/>
      </c>
      <c r="K107" s="1422"/>
      <c r="L107" s="1423"/>
    </row>
    <row r="108" spans="1:13" ht="39" customHeight="1" thickBot="1" x14ac:dyDescent="0.25">
      <c r="A108" s="1411" t="s">
        <v>1708</v>
      </c>
      <c r="B108" s="1412"/>
      <c r="C108" s="1413" t="str">
        <f>IFERROR(VLOOKUP($M$105,'CAP Data'!$C$3:$Q$2590,15,FALSE),"")</f>
        <v/>
      </c>
      <c r="D108" s="1414"/>
      <c r="E108" s="1414"/>
      <c r="F108" s="1414"/>
      <c r="G108" s="1414"/>
      <c r="H108" s="1414"/>
      <c r="I108" s="1414"/>
      <c r="J108" s="1414"/>
      <c r="K108" s="1414"/>
      <c r="L108" s="1415"/>
    </row>
    <row r="109" spans="1:13" ht="13.5" thickBot="1" x14ac:dyDescent="0.25"/>
    <row r="110" spans="1:13" ht="15.75" x14ac:dyDescent="0.25">
      <c r="A110" s="346" t="s">
        <v>1736</v>
      </c>
      <c r="B110" s="347">
        <v>18</v>
      </c>
      <c r="C110" s="347"/>
      <c r="D110" s="347"/>
      <c r="E110" s="347"/>
      <c r="F110" s="1424" t="s">
        <v>1703</v>
      </c>
      <c r="G110" s="1424"/>
      <c r="H110" s="1424"/>
      <c r="I110" s="1424"/>
      <c r="J110" s="1424"/>
      <c r="K110" s="1425" t="str">
        <f>IFERROR(CONCATENATE(VLOOKUP($M$111,'CAP Data'!$C$3:$Q$2590,3,FALSE),"-",VLOOKUP($M$111,'CAP Data'!$C$3:$Q$2590,4,FALSE)),"")</f>
        <v/>
      </c>
      <c r="L110" s="1426"/>
      <c r="M110" s="355"/>
    </row>
    <row r="111" spans="1:13" ht="15" x14ac:dyDescent="0.2">
      <c r="A111" s="1427" t="s">
        <v>1704</v>
      </c>
      <c r="B111" s="1428"/>
      <c r="C111" s="1429" t="str">
        <f>IFERROR(VLOOKUP($M$111,'CAP Data'!$C$3:$Q$2590,5,FALSE),"")</f>
        <v/>
      </c>
      <c r="D111" s="1430"/>
      <c r="E111" s="348"/>
      <c r="F111" s="1431" t="s">
        <v>1705</v>
      </c>
      <c r="G111" s="1431"/>
      <c r="H111" s="1431"/>
      <c r="I111" s="1431"/>
      <c r="J111" s="1431"/>
      <c r="K111" s="1431"/>
      <c r="L111" s="1432"/>
      <c r="M111" s="357" t="str">
        <f>CONCATENATE($O$1,B110)</f>
        <v>018</v>
      </c>
    </row>
    <row r="112" spans="1:13" ht="15" x14ac:dyDescent="0.2">
      <c r="A112" s="1416" t="s">
        <v>1706</v>
      </c>
      <c r="B112" s="1417"/>
      <c r="C112" s="1418" t="str">
        <f>IFERROR(VLOOKUP($M$111,'CAP Data'!$C$3:$Q$2590,10,FALSE),"")</f>
        <v/>
      </c>
      <c r="D112" s="1418"/>
      <c r="E112" s="349"/>
      <c r="F112" s="1419" t="str">
        <f>IFERROR(VLOOKUP($M$111,'CAP Data'!$C$3:$Q$2590,12,FALSE),"")</f>
        <v/>
      </c>
      <c r="G112" s="1419"/>
      <c r="H112" s="1419"/>
      <c r="I112" s="1419"/>
      <c r="J112" s="1419"/>
      <c r="K112" s="1419"/>
      <c r="L112" s="1420"/>
    </row>
    <row r="113" spans="1:13" ht="15" x14ac:dyDescent="0.2">
      <c r="A113" s="1416" t="s">
        <v>1707</v>
      </c>
      <c r="B113" s="1417"/>
      <c r="C113" s="1421" t="str">
        <f>IFERROR(VLOOKUP($M$111,'CAP Data'!$C$3:$Q$2590,11,FALSE),"")</f>
        <v/>
      </c>
      <c r="D113" s="1421"/>
      <c r="E113" s="349"/>
      <c r="F113" s="1419" t="str">
        <f>IFERROR(VLOOKUP($M$111,'CAP Data'!$C$3:$Q$2590,13,FALSE),"")</f>
        <v/>
      </c>
      <c r="G113" s="1419"/>
      <c r="H113" s="1419"/>
      <c r="I113" s="1419"/>
      <c r="J113" s="1422" t="str">
        <f>IFERROR(VLOOKUP($M$111,'CAP Data'!$C$3:$Q$2590,14,FALSE),"")</f>
        <v/>
      </c>
      <c r="K113" s="1422"/>
      <c r="L113" s="1423"/>
    </row>
    <row r="114" spans="1:13" ht="39" customHeight="1" thickBot="1" x14ac:dyDescent="0.25">
      <c r="A114" s="1411" t="s">
        <v>1708</v>
      </c>
      <c r="B114" s="1412"/>
      <c r="C114" s="1413" t="str">
        <f>IFERROR(VLOOKUP($M$111,'CAP Data'!$C$3:$Q$2590,15,FALSE),"")</f>
        <v/>
      </c>
      <c r="D114" s="1414"/>
      <c r="E114" s="1414"/>
      <c r="F114" s="1414"/>
      <c r="G114" s="1414"/>
      <c r="H114" s="1414"/>
      <c r="I114" s="1414"/>
      <c r="J114" s="1414"/>
      <c r="K114" s="1414"/>
      <c r="L114" s="1415"/>
    </row>
    <row r="115" spans="1:13" ht="13.5" thickBot="1" x14ac:dyDescent="0.25"/>
    <row r="116" spans="1:13" ht="15.75" x14ac:dyDescent="0.25">
      <c r="A116" s="346" t="s">
        <v>1736</v>
      </c>
      <c r="B116" s="347">
        <v>19</v>
      </c>
      <c r="C116" s="347"/>
      <c r="D116" s="347"/>
      <c r="E116" s="347"/>
      <c r="F116" s="1424" t="s">
        <v>1703</v>
      </c>
      <c r="G116" s="1424"/>
      <c r="H116" s="1424"/>
      <c r="I116" s="1424"/>
      <c r="J116" s="1424"/>
      <c r="K116" s="1425" t="str">
        <f>IFERROR(CONCATENATE(VLOOKUP($M$117,'CAP Data'!$C$3:$Q$2590,3,FALSE),"-",VLOOKUP($M$117,'CAP Data'!$C$3:$Q$2590,4,FALSE)),"")</f>
        <v/>
      </c>
      <c r="L116" s="1426"/>
      <c r="M116" s="355"/>
    </row>
    <row r="117" spans="1:13" ht="15" x14ac:dyDescent="0.2">
      <c r="A117" s="1427" t="s">
        <v>1704</v>
      </c>
      <c r="B117" s="1428"/>
      <c r="C117" s="1429" t="str">
        <f>IFERROR(VLOOKUP($M$117,'CAP Data'!$C$3:$Q$2590,5,FALSE),"")</f>
        <v/>
      </c>
      <c r="D117" s="1430"/>
      <c r="E117" s="348"/>
      <c r="F117" s="1431" t="s">
        <v>1705</v>
      </c>
      <c r="G117" s="1431"/>
      <c r="H117" s="1431"/>
      <c r="I117" s="1431"/>
      <c r="J117" s="1431"/>
      <c r="K117" s="1431"/>
      <c r="L117" s="1432"/>
      <c r="M117" s="357" t="str">
        <f>CONCATENATE($O$1,B116)</f>
        <v>019</v>
      </c>
    </row>
    <row r="118" spans="1:13" ht="15" x14ac:dyDescent="0.2">
      <c r="A118" s="1416" t="s">
        <v>1706</v>
      </c>
      <c r="B118" s="1417"/>
      <c r="C118" s="1418" t="str">
        <f>IFERROR(VLOOKUP($M$117,'CAP Data'!$C$3:$Q$2590,10,FALSE),"")</f>
        <v/>
      </c>
      <c r="D118" s="1418"/>
      <c r="E118" s="349"/>
      <c r="F118" s="1419" t="str">
        <f>IFERROR(VLOOKUP($M$117,'CAP Data'!$C$3:$Q$2590,12,FALSE),"")</f>
        <v/>
      </c>
      <c r="G118" s="1419"/>
      <c r="H118" s="1419"/>
      <c r="I118" s="1419"/>
      <c r="J118" s="1419"/>
      <c r="K118" s="1419"/>
      <c r="L118" s="1420"/>
    </row>
    <row r="119" spans="1:13" ht="15" x14ac:dyDescent="0.2">
      <c r="A119" s="1416" t="s">
        <v>1707</v>
      </c>
      <c r="B119" s="1417"/>
      <c r="C119" s="1421" t="str">
        <f>IFERROR(VLOOKUP($M$117,'CAP Data'!$C$3:$Q$2590,11,FALSE),"")</f>
        <v/>
      </c>
      <c r="D119" s="1421"/>
      <c r="E119" s="349"/>
      <c r="F119" s="1419" t="str">
        <f>IFERROR(VLOOKUP($M$117,'CAP Data'!$C$3:$Q$2590,13,FALSE),"")</f>
        <v/>
      </c>
      <c r="G119" s="1419"/>
      <c r="H119" s="1419"/>
      <c r="I119" s="1419"/>
      <c r="J119" s="1422" t="str">
        <f>IFERROR(VLOOKUP($M$117,'CAP Data'!$C$3:$Q$2590,14,FALSE),"")</f>
        <v/>
      </c>
      <c r="K119" s="1422"/>
      <c r="L119" s="1423"/>
    </row>
    <row r="120" spans="1:13" ht="39" customHeight="1" thickBot="1" x14ac:dyDescent="0.25">
      <c r="A120" s="1411" t="s">
        <v>1708</v>
      </c>
      <c r="B120" s="1412"/>
      <c r="C120" s="1413" t="str">
        <f>IFERROR(VLOOKUP($M$117,'CAP Data'!$C$3:$Q$2590,15,FALSE),"")</f>
        <v/>
      </c>
      <c r="D120" s="1414"/>
      <c r="E120" s="1414"/>
      <c r="F120" s="1414"/>
      <c r="G120" s="1414"/>
      <c r="H120" s="1414"/>
      <c r="I120" s="1414"/>
      <c r="J120" s="1414"/>
      <c r="K120" s="1414"/>
      <c r="L120" s="1415"/>
    </row>
    <row r="121" spans="1:13" ht="13.5" thickBot="1" x14ac:dyDescent="0.25"/>
    <row r="122" spans="1:13" ht="15.75" x14ac:dyDescent="0.25">
      <c r="A122" s="346" t="s">
        <v>1736</v>
      </c>
      <c r="B122" s="347">
        <v>20</v>
      </c>
      <c r="C122" s="347"/>
      <c r="D122" s="347"/>
      <c r="E122" s="347"/>
      <c r="F122" s="1424" t="s">
        <v>1703</v>
      </c>
      <c r="G122" s="1424"/>
      <c r="H122" s="1424"/>
      <c r="I122" s="1424"/>
      <c r="J122" s="1424"/>
      <c r="K122" s="1425" t="str">
        <f>IFERROR(CONCATENATE(VLOOKUP($M$123,'CAP Data'!$C$3:$Q$2590,3,FALSE),"-",VLOOKUP($M$123,'CAP Data'!$C$3:$Q$2590,4,FALSE)),"")</f>
        <v/>
      </c>
      <c r="L122" s="1426"/>
      <c r="M122" s="355"/>
    </row>
    <row r="123" spans="1:13" ht="15" x14ac:dyDescent="0.2">
      <c r="A123" s="1427" t="s">
        <v>1704</v>
      </c>
      <c r="B123" s="1428"/>
      <c r="C123" s="1429" t="str">
        <f>IFERROR(VLOOKUP($M$123,'CAP Data'!$C$3:$Q$2590,5,FALSE),"")</f>
        <v/>
      </c>
      <c r="D123" s="1430"/>
      <c r="E123" s="348"/>
      <c r="F123" s="1431" t="s">
        <v>1705</v>
      </c>
      <c r="G123" s="1431"/>
      <c r="H123" s="1431"/>
      <c r="I123" s="1431"/>
      <c r="J123" s="1431"/>
      <c r="K123" s="1431"/>
      <c r="L123" s="1432"/>
      <c r="M123" s="357" t="str">
        <f>CONCATENATE($O$1,B122)</f>
        <v>020</v>
      </c>
    </row>
    <row r="124" spans="1:13" ht="15" x14ac:dyDescent="0.2">
      <c r="A124" s="1416" t="s">
        <v>1706</v>
      </c>
      <c r="B124" s="1417"/>
      <c r="C124" s="1418" t="str">
        <f>IFERROR(VLOOKUP($M$123,'CAP Data'!$C$3:$Q$2590,10,FALSE),"")</f>
        <v/>
      </c>
      <c r="D124" s="1418"/>
      <c r="E124" s="349"/>
      <c r="F124" s="1419" t="str">
        <f>IFERROR(VLOOKUP($M$123,'CAP Data'!$C$3:$Q$2590,12,FALSE),"")</f>
        <v/>
      </c>
      <c r="G124" s="1419"/>
      <c r="H124" s="1419"/>
      <c r="I124" s="1419"/>
      <c r="J124" s="1419"/>
      <c r="K124" s="1419"/>
      <c r="L124" s="1420"/>
    </row>
    <row r="125" spans="1:13" ht="15" x14ac:dyDescent="0.2">
      <c r="A125" s="1416" t="s">
        <v>1707</v>
      </c>
      <c r="B125" s="1417"/>
      <c r="C125" s="1421" t="str">
        <f>IFERROR(VLOOKUP($M$123,'CAP Data'!$C$3:$Q$2590,11,FALSE),"")</f>
        <v/>
      </c>
      <c r="D125" s="1421"/>
      <c r="E125" s="349"/>
      <c r="F125" s="1419" t="str">
        <f>IFERROR(VLOOKUP($M$123,'CAP Data'!$C$3:$Q$2590,13,FALSE),"")</f>
        <v/>
      </c>
      <c r="G125" s="1419"/>
      <c r="H125" s="1419"/>
      <c r="I125" s="1419"/>
      <c r="J125" s="1422" t="str">
        <f>IFERROR(VLOOKUP($M$123,'CAP Data'!$C$3:$Q$2590,14,FALSE),"")</f>
        <v/>
      </c>
      <c r="K125" s="1422"/>
      <c r="L125" s="1423"/>
    </row>
    <row r="126" spans="1:13" ht="39" customHeight="1" thickBot="1" x14ac:dyDescent="0.25">
      <c r="A126" s="1411" t="s">
        <v>1708</v>
      </c>
      <c r="B126" s="1412"/>
      <c r="C126" s="1413" t="str">
        <f>IFERROR(VLOOKUP($M$123,'CAP Data'!$C$3:$Q$2590,15,FALSE),"")</f>
        <v/>
      </c>
      <c r="D126" s="1414"/>
      <c r="E126" s="1414"/>
      <c r="F126" s="1414"/>
      <c r="G126" s="1414"/>
      <c r="H126" s="1414"/>
      <c r="I126" s="1414"/>
      <c r="J126" s="1414"/>
      <c r="K126" s="1414"/>
      <c r="L126" s="1415"/>
    </row>
    <row r="127" spans="1:13" ht="13.5" customHeight="1" thickBot="1" x14ac:dyDescent="0.25">
      <c r="A127" s="359"/>
      <c r="B127" s="360"/>
      <c r="C127" s="273"/>
      <c r="D127" s="273"/>
      <c r="E127" s="273"/>
      <c r="F127" s="273"/>
      <c r="G127" s="273"/>
      <c r="H127" s="273"/>
      <c r="I127" s="273"/>
      <c r="J127" s="273"/>
      <c r="K127" s="273"/>
      <c r="L127" s="361"/>
    </row>
    <row r="128" spans="1:13" ht="15.75" x14ac:dyDescent="0.2">
      <c r="A128" s="346" t="s">
        <v>1736</v>
      </c>
      <c r="B128" s="347">
        <v>21</v>
      </c>
      <c r="C128" s="347"/>
      <c r="D128" s="347"/>
      <c r="E128" s="347"/>
      <c r="F128" s="1424" t="s">
        <v>1703</v>
      </c>
      <c r="G128" s="1424"/>
      <c r="H128" s="1424"/>
      <c r="I128" s="1424"/>
      <c r="J128" s="1424"/>
      <c r="K128" s="1425" t="str">
        <f>IFERROR(CONCATENATE(VLOOKUP($M$123,'CAP Data'!$C$3:$Q$2590,3,FALSE),"-",VLOOKUP($M$123,'CAP Data'!$C$3:$Q$2590,4,FALSE)),"")</f>
        <v/>
      </c>
      <c r="L128" s="1426"/>
    </row>
    <row r="129" spans="1:13" ht="15" x14ac:dyDescent="0.2">
      <c r="A129" s="1427" t="s">
        <v>1704</v>
      </c>
      <c r="B129" s="1428"/>
      <c r="C129" s="1429" t="str">
        <f>IFERROR(VLOOKUP($M$129,'CAP Data'!$C$3:$Q$2590,5,FALSE),"")</f>
        <v/>
      </c>
      <c r="D129" s="1430"/>
      <c r="E129" s="348"/>
      <c r="F129" s="1431" t="s">
        <v>1705</v>
      </c>
      <c r="G129" s="1431"/>
      <c r="H129" s="1431"/>
      <c r="I129" s="1431"/>
      <c r="J129" s="1431"/>
      <c r="K129" s="1431"/>
      <c r="L129" s="1432"/>
      <c r="M129" s="357" t="str">
        <f>CONCATENATE($O$1,B128)</f>
        <v>021</v>
      </c>
    </row>
    <row r="130" spans="1:13" ht="15" x14ac:dyDescent="0.2">
      <c r="A130" s="1416" t="s">
        <v>1706</v>
      </c>
      <c r="B130" s="1417"/>
      <c r="C130" s="1418" t="str">
        <f>IFERROR(VLOOKUP($M$129,'CAP Data'!$C$3:$Q$2590,10,FALSE),"")</f>
        <v/>
      </c>
      <c r="D130" s="1418"/>
      <c r="E130" s="349"/>
      <c r="F130" s="1419" t="str">
        <f>IFERROR(VLOOKUP($M$129,'CAP Data'!$C$3:$Q$2590,12,FALSE),"")</f>
        <v/>
      </c>
      <c r="G130" s="1419"/>
      <c r="H130" s="1419"/>
      <c r="I130" s="1419"/>
      <c r="J130" s="1419"/>
      <c r="K130" s="1419"/>
      <c r="L130" s="1420"/>
    </row>
    <row r="131" spans="1:13" ht="15" x14ac:dyDescent="0.2">
      <c r="A131" s="1416" t="s">
        <v>1707</v>
      </c>
      <c r="B131" s="1417"/>
      <c r="C131" s="1421" t="str">
        <f>IFERROR(VLOOKUP($M$129,'CAP Data'!$C$3:$Q$2590,11,FALSE),"")</f>
        <v/>
      </c>
      <c r="D131" s="1421"/>
      <c r="E131" s="349"/>
      <c r="F131" s="1419" t="str">
        <f>IFERROR(VLOOKUP($M$129,'CAP Data'!$C$3:$Q$2590,13,FALSE),"")</f>
        <v/>
      </c>
      <c r="G131" s="1419"/>
      <c r="H131" s="1419"/>
      <c r="I131" s="1419"/>
      <c r="J131" s="1422" t="str">
        <f>IFERROR(VLOOKUP($M$129,'CAP Data'!$C$3:$Q$2590,14,FALSE),"")</f>
        <v/>
      </c>
      <c r="K131" s="1422"/>
      <c r="L131" s="1423"/>
    </row>
    <row r="132" spans="1:13" ht="39" customHeight="1" thickBot="1" x14ac:dyDescent="0.25">
      <c r="A132" s="1411" t="s">
        <v>1708</v>
      </c>
      <c r="B132" s="1412"/>
      <c r="C132" s="1413" t="str">
        <f>IFERROR(VLOOKUP($M$129,'CAP Data'!$C$3:$Q$2590,15,FALSE),"")</f>
        <v/>
      </c>
      <c r="D132" s="1414"/>
      <c r="E132" s="1414"/>
      <c r="F132" s="1414"/>
      <c r="G132" s="1414"/>
      <c r="H132" s="1414"/>
      <c r="I132" s="1414"/>
      <c r="J132" s="1414"/>
      <c r="K132" s="1414"/>
      <c r="L132" s="1415"/>
    </row>
  </sheetData>
  <sheetProtection algorithmName="SHA-512" hashValue="M/ZuAMoeBMyKdrc/vD+jb9vDO0zL5KXWKFU1XGSYnuoADmUVWNy6r+VcdiTcFd1BdVsBerr8/sRYmwb+VJkUNA==" saltValue="tnN8ThWDreR6rZVi4d2hiQ==" spinCount="100000" sheet="1" objects="1" scenarios="1"/>
  <mergeCells count="298">
    <mergeCell ref="A132:B132"/>
    <mergeCell ref="C132:L132"/>
    <mergeCell ref="F128:J128"/>
    <mergeCell ref="K128:L128"/>
    <mergeCell ref="A129:B129"/>
    <mergeCell ref="C129:D129"/>
    <mergeCell ref="F129:L129"/>
    <mergeCell ref="A130:B130"/>
    <mergeCell ref="C130:D130"/>
    <mergeCell ref="F130:L130"/>
    <mergeCell ref="A131:B131"/>
    <mergeCell ref="C131:D131"/>
    <mergeCell ref="F131:I131"/>
    <mergeCell ref="J131:L131"/>
    <mergeCell ref="M2:M7"/>
    <mergeCell ref="A18:B18"/>
    <mergeCell ref="C18:L18"/>
    <mergeCell ref="F20:J20"/>
    <mergeCell ref="K20:L20"/>
    <mergeCell ref="A21:B21"/>
    <mergeCell ref="C21:D21"/>
    <mergeCell ref="F21:L21"/>
    <mergeCell ref="A24:B24"/>
    <mergeCell ref="C24:L24"/>
    <mergeCell ref="A22:B22"/>
    <mergeCell ref="C22:D22"/>
    <mergeCell ref="F22:L22"/>
    <mergeCell ref="A23:B23"/>
    <mergeCell ref="C23:D23"/>
    <mergeCell ref="F23:I23"/>
    <mergeCell ref="J23:L23"/>
    <mergeCell ref="A15:B15"/>
    <mergeCell ref="C15:D15"/>
    <mergeCell ref="F15:L15"/>
    <mergeCell ref="A16:B16"/>
    <mergeCell ref="C16:D16"/>
    <mergeCell ref="F16:L16"/>
    <mergeCell ref="A17:B17"/>
    <mergeCell ref="C17:D17"/>
    <mergeCell ref="F17:I17"/>
    <mergeCell ref="J17:L17"/>
    <mergeCell ref="F26:J26"/>
    <mergeCell ref="K26:L26"/>
    <mergeCell ref="A27:B27"/>
    <mergeCell ref="C27:D27"/>
    <mergeCell ref="F27:L27"/>
    <mergeCell ref="A9:B9"/>
    <mergeCell ref="C9:D9"/>
    <mergeCell ref="F9:L9"/>
    <mergeCell ref="A12:B12"/>
    <mergeCell ref="C12:L12"/>
    <mergeCell ref="F14:J14"/>
    <mergeCell ref="K14:L14"/>
    <mergeCell ref="A2:L2"/>
    <mergeCell ref="A3:L4"/>
    <mergeCell ref="A6:L6"/>
    <mergeCell ref="F8:J8"/>
    <mergeCell ref="K8:L8"/>
    <mergeCell ref="A10:B10"/>
    <mergeCell ref="C10:D10"/>
    <mergeCell ref="F10:L10"/>
    <mergeCell ref="A11:B11"/>
    <mergeCell ref="C11:D11"/>
    <mergeCell ref="F11:I11"/>
    <mergeCell ref="J11:L11"/>
    <mergeCell ref="A30:B30"/>
    <mergeCell ref="C30:L30"/>
    <mergeCell ref="F32:J32"/>
    <mergeCell ref="K32:L32"/>
    <mergeCell ref="A33:B33"/>
    <mergeCell ref="C33:D33"/>
    <mergeCell ref="F33:L33"/>
    <mergeCell ref="A28:B28"/>
    <mergeCell ref="C28:D28"/>
    <mergeCell ref="F28:L28"/>
    <mergeCell ref="A29:B29"/>
    <mergeCell ref="C29:D29"/>
    <mergeCell ref="F29:I29"/>
    <mergeCell ref="J29:L29"/>
    <mergeCell ref="A36:B36"/>
    <mergeCell ref="C36:L36"/>
    <mergeCell ref="F38:J38"/>
    <mergeCell ref="K38:L38"/>
    <mergeCell ref="A39:B39"/>
    <mergeCell ref="C39:D39"/>
    <mergeCell ref="F39:L39"/>
    <mergeCell ref="A34:B34"/>
    <mergeCell ref="C34:D34"/>
    <mergeCell ref="F34:L34"/>
    <mergeCell ref="A35:B35"/>
    <mergeCell ref="C35:D35"/>
    <mergeCell ref="F35:I35"/>
    <mergeCell ref="J35:L35"/>
    <mergeCell ref="A42:B42"/>
    <mergeCell ref="C42:L42"/>
    <mergeCell ref="F44:J44"/>
    <mergeCell ref="K44:L44"/>
    <mergeCell ref="A45:B45"/>
    <mergeCell ref="C45:D45"/>
    <mergeCell ref="F45:L45"/>
    <mergeCell ref="A40:B40"/>
    <mergeCell ref="C40:D40"/>
    <mergeCell ref="F40:L40"/>
    <mergeCell ref="A41:B41"/>
    <mergeCell ref="C41:D41"/>
    <mergeCell ref="F41:I41"/>
    <mergeCell ref="J41:L41"/>
    <mergeCell ref="A48:B48"/>
    <mergeCell ref="C48:L48"/>
    <mergeCell ref="F50:J50"/>
    <mergeCell ref="K50:L50"/>
    <mergeCell ref="A51:B51"/>
    <mergeCell ref="C51:D51"/>
    <mergeCell ref="F51:L51"/>
    <mergeCell ref="A46:B46"/>
    <mergeCell ref="C46:D46"/>
    <mergeCell ref="F46:L46"/>
    <mergeCell ref="A47:B47"/>
    <mergeCell ref="C47:D47"/>
    <mergeCell ref="F47:I47"/>
    <mergeCell ref="J47:L47"/>
    <mergeCell ref="A54:B54"/>
    <mergeCell ref="C54:L54"/>
    <mergeCell ref="F56:J56"/>
    <mergeCell ref="K56:L56"/>
    <mergeCell ref="A57:B57"/>
    <mergeCell ref="C57:D57"/>
    <mergeCell ref="F57:L57"/>
    <mergeCell ref="A52:B52"/>
    <mergeCell ref="C52:D52"/>
    <mergeCell ref="F52:L52"/>
    <mergeCell ref="A53:B53"/>
    <mergeCell ref="C53:D53"/>
    <mergeCell ref="F53:I53"/>
    <mergeCell ref="J53:L53"/>
    <mergeCell ref="A60:B60"/>
    <mergeCell ref="C60:L60"/>
    <mergeCell ref="F62:J62"/>
    <mergeCell ref="K62:L62"/>
    <mergeCell ref="A63:B63"/>
    <mergeCell ref="C63:D63"/>
    <mergeCell ref="F63:L63"/>
    <mergeCell ref="A58:B58"/>
    <mergeCell ref="C58:D58"/>
    <mergeCell ref="F58:L58"/>
    <mergeCell ref="A59:B59"/>
    <mergeCell ref="C59:D59"/>
    <mergeCell ref="F59:I59"/>
    <mergeCell ref="J59:L59"/>
    <mergeCell ref="A66:B66"/>
    <mergeCell ref="C66:L66"/>
    <mergeCell ref="F68:J68"/>
    <mergeCell ref="K68:L68"/>
    <mergeCell ref="A69:B69"/>
    <mergeCell ref="C69:D69"/>
    <mergeCell ref="F69:L69"/>
    <mergeCell ref="A64:B64"/>
    <mergeCell ref="C64:D64"/>
    <mergeCell ref="F64:L64"/>
    <mergeCell ref="A65:B65"/>
    <mergeCell ref="C65:D65"/>
    <mergeCell ref="F65:I65"/>
    <mergeCell ref="J65:L65"/>
    <mergeCell ref="A72:B72"/>
    <mergeCell ref="C72:L72"/>
    <mergeCell ref="F74:J74"/>
    <mergeCell ref="K74:L74"/>
    <mergeCell ref="A75:B75"/>
    <mergeCell ref="C75:D75"/>
    <mergeCell ref="F75:L75"/>
    <mergeCell ref="A70:B70"/>
    <mergeCell ref="C70:D70"/>
    <mergeCell ref="F70:L70"/>
    <mergeCell ref="A71:B71"/>
    <mergeCell ref="C71:D71"/>
    <mergeCell ref="F71:I71"/>
    <mergeCell ref="J71:L71"/>
    <mergeCell ref="A78:B78"/>
    <mergeCell ref="C78:L78"/>
    <mergeCell ref="F80:J80"/>
    <mergeCell ref="K80:L80"/>
    <mergeCell ref="A81:B81"/>
    <mergeCell ref="C81:D81"/>
    <mergeCell ref="F81:L81"/>
    <mergeCell ref="A76:B76"/>
    <mergeCell ref="C76:D76"/>
    <mergeCell ref="F76:L76"/>
    <mergeCell ref="A77:B77"/>
    <mergeCell ref="C77:D77"/>
    <mergeCell ref="F77:I77"/>
    <mergeCell ref="J77:L77"/>
    <mergeCell ref="A84:B84"/>
    <mergeCell ref="C84:L84"/>
    <mergeCell ref="F86:J86"/>
    <mergeCell ref="K86:L86"/>
    <mergeCell ref="A87:B87"/>
    <mergeCell ref="C87:D87"/>
    <mergeCell ref="F87:L87"/>
    <mergeCell ref="A82:B82"/>
    <mergeCell ref="C82:D82"/>
    <mergeCell ref="F82:L82"/>
    <mergeCell ref="A83:B83"/>
    <mergeCell ref="C83:D83"/>
    <mergeCell ref="F83:I83"/>
    <mergeCell ref="J83:L83"/>
    <mergeCell ref="A90:B90"/>
    <mergeCell ref="C90:L90"/>
    <mergeCell ref="F92:J92"/>
    <mergeCell ref="K92:L92"/>
    <mergeCell ref="A93:B93"/>
    <mergeCell ref="C93:D93"/>
    <mergeCell ref="F93:L93"/>
    <mergeCell ref="A88:B88"/>
    <mergeCell ref="C88:D88"/>
    <mergeCell ref="F88:L88"/>
    <mergeCell ref="A89:B89"/>
    <mergeCell ref="C89:D89"/>
    <mergeCell ref="F89:I89"/>
    <mergeCell ref="J89:L89"/>
    <mergeCell ref="A96:B96"/>
    <mergeCell ref="C96:L96"/>
    <mergeCell ref="F98:J98"/>
    <mergeCell ref="K98:L98"/>
    <mergeCell ref="A99:B99"/>
    <mergeCell ref="C99:D99"/>
    <mergeCell ref="F99:L99"/>
    <mergeCell ref="A94:B94"/>
    <mergeCell ref="C94:D94"/>
    <mergeCell ref="F94:L94"/>
    <mergeCell ref="A95:B95"/>
    <mergeCell ref="C95:D95"/>
    <mergeCell ref="F95:I95"/>
    <mergeCell ref="J95:L95"/>
    <mergeCell ref="A102:B102"/>
    <mergeCell ref="C102:L102"/>
    <mergeCell ref="F104:J104"/>
    <mergeCell ref="K104:L104"/>
    <mergeCell ref="A105:B105"/>
    <mergeCell ref="C105:D105"/>
    <mergeCell ref="F105:L105"/>
    <mergeCell ref="A100:B100"/>
    <mergeCell ref="C100:D100"/>
    <mergeCell ref="F100:L100"/>
    <mergeCell ref="A101:B101"/>
    <mergeCell ref="C101:D101"/>
    <mergeCell ref="F101:I101"/>
    <mergeCell ref="J101:L101"/>
    <mergeCell ref="A108:B108"/>
    <mergeCell ref="C108:L108"/>
    <mergeCell ref="F110:J110"/>
    <mergeCell ref="K110:L110"/>
    <mergeCell ref="A111:B111"/>
    <mergeCell ref="C111:D111"/>
    <mergeCell ref="F111:L111"/>
    <mergeCell ref="A106:B106"/>
    <mergeCell ref="C106:D106"/>
    <mergeCell ref="F106:L106"/>
    <mergeCell ref="A107:B107"/>
    <mergeCell ref="C107:D107"/>
    <mergeCell ref="F107:I107"/>
    <mergeCell ref="J107:L107"/>
    <mergeCell ref="A114:B114"/>
    <mergeCell ref="C114:L114"/>
    <mergeCell ref="F116:J116"/>
    <mergeCell ref="K116:L116"/>
    <mergeCell ref="A117:B117"/>
    <mergeCell ref="C117:D117"/>
    <mergeCell ref="F117:L117"/>
    <mergeCell ref="A112:B112"/>
    <mergeCell ref="C112:D112"/>
    <mergeCell ref="F112:L112"/>
    <mergeCell ref="A113:B113"/>
    <mergeCell ref="C113:D113"/>
    <mergeCell ref="F113:I113"/>
    <mergeCell ref="J113:L113"/>
    <mergeCell ref="A120:B120"/>
    <mergeCell ref="C120:L120"/>
    <mergeCell ref="F122:J122"/>
    <mergeCell ref="K122:L122"/>
    <mergeCell ref="A123:B123"/>
    <mergeCell ref="C123:D123"/>
    <mergeCell ref="F123:L123"/>
    <mergeCell ref="A118:B118"/>
    <mergeCell ref="C118:D118"/>
    <mergeCell ref="F118:L118"/>
    <mergeCell ref="A119:B119"/>
    <mergeCell ref="C119:D119"/>
    <mergeCell ref="F119:I119"/>
    <mergeCell ref="J119:L119"/>
    <mergeCell ref="A126:B126"/>
    <mergeCell ref="C126:L126"/>
    <mergeCell ref="A124:B124"/>
    <mergeCell ref="C124:D124"/>
    <mergeCell ref="F124:L124"/>
    <mergeCell ref="A125:B125"/>
    <mergeCell ref="C125:D125"/>
    <mergeCell ref="F125:I125"/>
    <mergeCell ref="J125:L125"/>
  </mergeCells>
  <hyperlinks>
    <hyperlink ref="M2:M7" location="'Capital Expend Project Specific'!A1" display="Return to Capital Expend Project Specific tab" xr:uid="{00000000-0004-0000-0700-000000000000}"/>
  </hyperlinks>
  <pageMargins left="0.7" right="0.7" top="0.75" bottom="0.75" header="0.3" footer="0.3"/>
  <pageSetup scale="76" orientation="portrait" r:id="rId1"/>
  <headerFooter>
    <oddFooter>&amp;LMDH
www.health.state.mn.us/data/economics/hccis/index.html
Phone: 651-201-3572 
&amp;CPage &amp;P
2021 Hospital Annual Report
Health Care Cost  Information System (HCCIS)&amp;RMHA
Jsanislo@mnhospitals.org
Phone: 651-659-1440 
Fax: 651-659-1477</oddFooter>
  </headerFooter>
  <rowBreaks count="2" manualBreakCount="2">
    <brk id="43" max="12" man="1"/>
    <brk id="8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458</vt:i4>
      </vt:variant>
    </vt:vector>
  </HeadingPairs>
  <TitlesOfParts>
    <vt:vector size="473" baseType="lpstr">
      <vt:lpstr>Tip Sheet</vt:lpstr>
      <vt:lpstr>2025 HAR</vt:lpstr>
      <vt:lpstr>Service Line Data</vt:lpstr>
      <vt:lpstr>Capital Expend Project Specific</vt:lpstr>
      <vt:lpstr>Offsite Locations</vt:lpstr>
      <vt:lpstr>Audit Checks</vt:lpstr>
      <vt:lpstr>Hospital Services Check</vt:lpstr>
      <vt:lpstr>Verify_Data_MA_Surcharge</vt:lpstr>
      <vt:lpstr>Prior Cap Exp Report</vt:lpstr>
      <vt:lpstr>Reclassifications</vt:lpstr>
      <vt:lpstr>Definitions</vt:lpstr>
      <vt:lpstr>HCCIS_ID</vt:lpstr>
      <vt:lpstr>Audit_Tab_Data</vt:lpstr>
      <vt:lpstr>CapExpData</vt:lpstr>
      <vt:lpstr>CAP Data</vt:lpstr>
      <vt:lpstr>Cap_Expend_Name</vt:lpstr>
      <vt:lpstr>Code_0200</vt:lpstr>
      <vt:lpstr>Code_0201</vt:lpstr>
      <vt:lpstr>Code_0202</vt:lpstr>
      <vt:lpstr>Code_0203</vt:lpstr>
      <vt:lpstr>Code_0204</vt:lpstr>
      <vt:lpstr>Code_0207</vt:lpstr>
      <vt:lpstr>Code_0208</vt:lpstr>
      <vt:lpstr>Code_0210</vt:lpstr>
      <vt:lpstr>Code_0215</vt:lpstr>
      <vt:lpstr>Code_0216</vt:lpstr>
      <vt:lpstr>Code_0219</vt:lpstr>
      <vt:lpstr>Code_0220</vt:lpstr>
      <vt:lpstr>Code_0240</vt:lpstr>
      <vt:lpstr>Code_0250</vt:lpstr>
      <vt:lpstr>Code_0260</vt:lpstr>
      <vt:lpstr>Code_0300</vt:lpstr>
      <vt:lpstr>Code_0320</vt:lpstr>
      <vt:lpstr>Code_0330</vt:lpstr>
      <vt:lpstr>Code_0333</vt:lpstr>
      <vt:lpstr>Code_0340</vt:lpstr>
      <vt:lpstr>Code_0600</vt:lpstr>
      <vt:lpstr>Code_0601</vt:lpstr>
      <vt:lpstr>Code_0602</vt:lpstr>
      <vt:lpstr>Code_0604</vt:lpstr>
      <vt:lpstr>Code_0608</vt:lpstr>
      <vt:lpstr>Code_0615</vt:lpstr>
      <vt:lpstr>Code_0616</vt:lpstr>
      <vt:lpstr>Code_0618</vt:lpstr>
      <vt:lpstr>Code_0619</vt:lpstr>
      <vt:lpstr>Code_0622</vt:lpstr>
      <vt:lpstr>Code_0623</vt:lpstr>
      <vt:lpstr>Code_0625</vt:lpstr>
      <vt:lpstr>Code_0630</vt:lpstr>
      <vt:lpstr>Code_0632</vt:lpstr>
      <vt:lpstr>Code_0634</vt:lpstr>
      <vt:lpstr>Code_0635</vt:lpstr>
      <vt:lpstr>Code_0636</vt:lpstr>
      <vt:lpstr>Code_0637</vt:lpstr>
      <vt:lpstr>Code_0639</vt:lpstr>
      <vt:lpstr>Code_0641</vt:lpstr>
      <vt:lpstr>Code_0647</vt:lpstr>
      <vt:lpstr>Code_0648</vt:lpstr>
      <vt:lpstr>Code_0650</vt:lpstr>
      <vt:lpstr>Code_0655</vt:lpstr>
      <vt:lpstr>Code_0700</vt:lpstr>
      <vt:lpstr>Code_0711</vt:lpstr>
      <vt:lpstr>Code_0715</vt:lpstr>
      <vt:lpstr>Code_0717</vt:lpstr>
      <vt:lpstr>Code_0730</vt:lpstr>
      <vt:lpstr>Code_0738</vt:lpstr>
      <vt:lpstr>Code_0739</vt:lpstr>
      <vt:lpstr>Code_0740</vt:lpstr>
      <vt:lpstr>Code_0741</vt:lpstr>
      <vt:lpstr>Code_0742</vt:lpstr>
      <vt:lpstr>Code_0743</vt:lpstr>
      <vt:lpstr>Code_0744</vt:lpstr>
      <vt:lpstr>Code_0750</vt:lpstr>
      <vt:lpstr>Code_0751</vt:lpstr>
      <vt:lpstr>Code_0752</vt:lpstr>
      <vt:lpstr>Code_0754</vt:lpstr>
      <vt:lpstr>Code_0760</vt:lpstr>
      <vt:lpstr>Code_0762</vt:lpstr>
      <vt:lpstr>Code_0770</vt:lpstr>
      <vt:lpstr>Code_0772</vt:lpstr>
      <vt:lpstr>Code_0773</vt:lpstr>
      <vt:lpstr>Code_0775</vt:lpstr>
      <vt:lpstr>Code_0776</vt:lpstr>
      <vt:lpstr>Code_0777</vt:lpstr>
      <vt:lpstr>Code_0778</vt:lpstr>
      <vt:lpstr>Code_0780</vt:lpstr>
      <vt:lpstr>Code_0790</vt:lpstr>
      <vt:lpstr>Code_0800</vt:lpstr>
      <vt:lpstr>Code_0801</vt:lpstr>
      <vt:lpstr>Code_0806</vt:lpstr>
      <vt:lpstr>Code_0811</vt:lpstr>
      <vt:lpstr>Code_0813</vt:lpstr>
      <vt:lpstr>Code_0815</vt:lpstr>
      <vt:lpstr>Code_0819</vt:lpstr>
      <vt:lpstr>Code_0820</vt:lpstr>
      <vt:lpstr>Code_0821</vt:lpstr>
      <vt:lpstr>Code_0823</vt:lpstr>
      <vt:lpstr>Code_0825</vt:lpstr>
      <vt:lpstr>Code_0830</vt:lpstr>
      <vt:lpstr>Code_0831</vt:lpstr>
      <vt:lpstr>Code_0834</vt:lpstr>
      <vt:lpstr>Code_0837</vt:lpstr>
      <vt:lpstr>Code_0840</vt:lpstr>
      <vt:lpstr>Code_0841</vt:lpstr>
      <vt:lpstr>Code_0842</vt:lpstr>
      <vt:lpstr>Code_0843</vt:lpstr>
      <vt:lpstr>Code_0847</vt:lpstr>
      <vt:lpstr>Code_0850</vt:lpstr>
      <vt:lpstr>Code_0851</vt:lpstr>
      <vt:lpstr>Code_0852</vt:lpstr>
      <vt:lpstr>Code_0853</vt:lpstr>
      <vt:lpstr>Code_0854</vt:lpstr>
      <vt:lpstr>Code_0860</vt:lpstr>
      <vt:lpstr>Code_0871</vt:lpstr>
      <vt:lpstr>Code_0872</vt:lpstr>
      <vt:lpstr>Code_0873</vt:lpstr>
      <vt:lpstr>Code_0876</vt:lpstr>
      <vt:lpstr>Code_0880</vt:lpstr>
      <vt:lpstr>Code_2021</vt:lpstr>
      <vt:lpstr>Code_2022</vt:lpstr>
      <vt:lpstr>Code_2023</vt:lpstr>
      <vt:lpstr>Code_2024</vt:lpstr>
      <vt:lpstr>Code_2026</vt:lpstr>
      <vt:lpstr>Code_2027</vt:lpstr>
      <vt:lpstr>Code_2028</vt:lpstr>
      <vt:lpstr>Code_2030</vt:lpstr>
      <vt:lpstr>Code_2031</vt:lpstr>
      <vt:lpstr>Code_2032</vt:lpstr>
      <vt:lpstr>Code_2033</vt:lpstr>
      <vt:lpstr>Code_2034</vt:lpstr>
      <vt:lpstr>Code_2036</vt:lpstr>
      <vt:lpstr>Code_2037</vt:lpstr>
      <vt:lpstr>Code_2038</vt:lpstr>
      <vt:lpstr>Code_2040</vt:lpstr>
      <vt:lpstr>Code_2050</vt:lpstr>
      <vt:lpstr>Code_2060</vt:lpstr>
      <vt:lpstr>Code_2070</vt:lpstr>
      <vt:lpstr>Code_2071</vt:lpstr>
      <vt:lpstr>Code_2072</vt:lpstr>
      <vt:lpstr>Code_2073</vt:lpstr>
      <vt:lpstr>Code_2074</vt:lpstr>
      <vt:lpstr>Code_2076</vt:lpstr>
      <vt:lpstr>Code_2077</vt:lpstr>
      <vt:lpstr>Code_2078</vt:lpstr>
      <vt:lpstr>Code_2080</vt:lpstr>
      <vt:lpstr>Code_2104</vt:lpstr>
      <vt:lpstr>Code_2114</vt:lpstr>
      <vt:lpstr>Code_2121</vt:lpstr>
      <vt:lpstr>Code_2122</vt:lpstr>
      <vt:lpstr>Code_2123</vt:lpstr>
      <vt:lpstr>Code_2125</vt:lpstr>
      <vt:lpstr>Code_2128</vt:lpstr>
      <vt:lpstr>Code_2131</vt:lpstr>
      <vt:lpstr>Code_2132</vt:lpstr>
      <vt:lpstr>Code_2133</vt:lpstr>
      <vt:lpstr>Code_2135</vt:lpstr>
      <vt:lpstr>Code_2138</vt:lpstr>
      <vt:lpstr>Code_2148</vt:lpstr>
      <vt:lpstr>Code_2158</vt:lpstr>
      <vt:lpstr>Code_2168</vt:lpstr>
      <vt:lpstr>Code_2171</vt:lpstr>
      <vt:lpstr>Code_2172</vt:lpstr>
      <vt:lpstr>Code_2173</vt:lpstr>
      <vt:lpstr>Code_2175</vt:lpstr>
      <vt:lpstr>Code_2176</vt:lpstr>
      <vt:lpstr>Code_2178</vt:lpstr>
      <vt:lpstr>Code_2188</vt:lpstr>
      <vt:lpstr>Code_2194</vt:lpstr>
      <vt:lpstr>Code_2198</vt:lpstr>
      <vt:lpstr>Code_4020</vt:lpstr>
      <vt:lpstr>Code_4022</vt:lpstr>
      <vt:lpstr>Code_4025</vt:lpstr>
      <vt:lpstr>Code_4026</vt:lpstr>
      <vt:lpstr>Code_4030</vt:lpstr>
      <vt:lpstr>Code_4033</vt:lpstr>
      <vt:lpstr>Code_4034</vt:lpstr>
      <vt:lpstr>Code_4035</vt:lpstr>
      <vt:lpstr>Code_4037</vt:lpstr>
      <vt:lpstr>Code_4041</vt:lpstr>
      <vt:lpstr>Code_4320</vt:lpstr>
      <vt:lpstr>Code_4322</vt:lpstr>
      <vt:lpstr>Code_4323</vt:lpstr>
      <vt:lpstr>Code_4324</vt:lpstr>
      <vt:lpstr>Code_4326</vt:lpstr>
      <vt:lpstr>Code_4327</vt:lpstr>
      <vt:lpstr>Code_4329</vt:lpstr>
      <vt:lpstr>Code_4331</vt:lpstr>
      <vt:lpstr>Code_4333</vt:lpstr>
      <vt:lpstr>Code_4335</vt:lpstr>
      <vt:lpstr>Code_4336</vt:lpstr>
      <vt:lpstr>Code_4337</vt:lpstr>
      <vt:lpstr>Code_4339</vt:lpstr>
      <vt:lpstr>Code_4340</vt:lpstr>
      <vt:lpstr>Code_4341</vt:lpstr>
      <vt:lpstr>Code_4342</vt:lpstr>
      <vt:lpstr>Code_4344</vt:lpstr>
      <vt:lpstr>Code_4352</vt:lpstr>
      <vt:lpstr>Code_4353</vt:lpstr>
      <vt:lpstr>Code_4355</vt:lpstr>
      <vt:lpstr>Code_4356</vt:lpstr>
      <vt:lpstr>Code_4357</vt:lpstr>
      <vt:lpstr>Code_4363</vt:lpstr>
      <vt:lpstr>Code_4364</vt:lpstr>
      <vt:lpstr>Code_4365</vt:lpstr>
      <vt:lpstr>Code_4366</vt:lpstr>
      <vt:lpstr>Code_4367</vt:lpstr>
      <vt:lpstr>Code_4369</vt:lpstr>
      <vt:lpstr>Code_4370</vt:lpstr>
      <vt:lpstr>Code_4373</vt:lpstr>
      <vt:lpstr>Code_4376</vt:lpstr>
      <vt:lpstr>Code_4379</vt:lpstr>
      <vt:lpstr>Code_4380</vt:lpstr>
      <vt:lpstr>Code_4383</vt:lpstr>
      <vt:lpstr>Code_4386</vt:lpstr>
      <vt:lpstr>Code_4389</vt:lpstr>
      <vt:lpstr>Code_4501</vt:lpstr>
      <vt:lpstr>Code_4502</vt:lpstr>
      <vt:lpstr>Code_4503</vt:lpstr>
      <vt:lpstr>Code_4504</vt:lpstr>
      <vt:lpstr>Code_4505</vt:lpstr>
      <vt:lpstr>Code_4520</vt:lpstr>
      <vt:lpstr>Code_4530</vt:lpstr>
      <vt:lpstr>Code_4531</vt:lpstr>
      <vt:lpstr>Code_5501</vt:lpstr>
      <vt:lpstr>Code_5502</vt:lpstr>
      <vt:lpstr>Code_5503</vt:lpstr>
      <vt:lpstr>Code_5504</vt:lpstr>
      <vt:lpstr>Code_5506</vt:lpstr>
      <vt:lpstr>Code_5507</vt:lpstr>
      <vt:lpstr>Code_5512</vt:lpstr>
      <vt:lpstr>Code_7050</vt:lpstr>
      <vt:lpstr>Code_7051</vt:lpstr>
      <vt:lpstr>Code_7052</vt:lpstr>
      <vt:lpstr>Code_7053</vt:lpstr>
      <vt:lpstr>Code_7054</vt:lpstr>
      <vt:lpstr>Code_7055</vt:lpstr>
      <vt:lpstr>Code_7056</vt:lpstr>
      <vt:lpstr>Code_7057</vt:lpstr>
      <vt:lpstr>Code_7061</vt:lpstr>
      <vt:lpstr>Code_7062</vt:lpstr>
      <vt:lpstr>Code_7063</vt:lpstr>
      <vt:lpstr>Code_7064</vt:lpstr>
      <vt:lpstr>Code_7065</vt:lpstr>
      <vt:lpstr>Code_7066</vt:lpstr>
      <vt:lpstr>Code_7068</vt:lpstr>
      <vt:lpstr>Code_7069</vt:lpstr>
      <vt:lpstr>Code_7070</vt:lpstr>
      <vt:lpstr>Code_7071</vt:lpstr>
      <vt:lpstr>Code_7072</vt:lpstr>
      <vt:lpstr>Code_7073</vt:lpstr>
      <vt:lpstr>Code_7075</vt:lpstr>
      <vt:lpstr>Code_7076</vt:lpstr>
      <vt:lpstr>Code_7077</vt:lpstr>
      <vt:lpstr>Code_7078</vt:lpstr>
      <vt:lpstr>Code_7079</vt:lpstr>
      <vt:lpstr>Code_7080</vt:lpstr>
      <vt:lpstr>Code_7082</vt:lpstr>
      <vt:lpstr>Code_7085</vt:lpstr>
      <vt:lpstr>Code_7086</vt:lpstr>
      <vt:lpstr>Code_7087</vt:lpstr>
      <vt:lpstr>Code_7088</vt:lpstr>
      <vt:lpstr>Code_7089</vt:lpstr>
      <vt:lpstr>Code_7090</vt:lpstr>
      <vt:lpstr>Code_7091</vt:lpstr>
      <vt:lpstr>Code_7092</vt:lpstr>
      <vt:lpstr>Code_7094</vt:lpstr>
      <vt:lpstr>Code_7095</vt:lpstr>
      <vt:lpstr>Code_7096</vt:lpstr>
      <vt:lpstr>Code_7097</vt:lpstr>
      <vt:lpstr>Code_7098</vt:lpstr>
      <vt:lpstr>Code_7099</vt:lpstr>
      <vt:lpstr>Code_7100</vt:lpstr>
      <vt:lpstr>Code_7101</vt:lpstr>
      <vt:lpstr>Code_7102</vt:lpstr>
      <vt:lpstr>Code_7103</vt:lpstr>
      <vt:lpstr>Code_7104</vt:lpstr>
      <vt:lpstr>Code_7105</vt:lpstr>
      <vt:lpstr>Code_7106</vt:lpstr>
      <vt:lpstr>Code_7107</vt:lpstr>
      <vt:lpstr>Code_7108</vt:lpstr>
      <vt:lpstr>Code_7109</vt:lpstr>
      <vt:lpstr>Code_7110</vt:lpstr>
      <vt:lpstr>Code_7111</vt:lpstr>
      <vt:lpstr>Code_7113</vt:lpstr>
      <vt:lpstr>Code_7117</vt:lpstr>
      <vt:lpstr>Code_7118</vt:lpstr>
      <vt:lpstr>Code_7119</vt:lpstr>
      <vt:lpstr>Code_7120</vt:lpstr>
      <vt:lpstr>Code_7121</vt:lpstr>
      <vt:lpstr>Code_7122</vt:lpstr>
      <vt:lpstr>Code_7123</vt:lpstr>
      <vt:lpstr>Code_7124</vt:lpstr>
      <vt:lpstr>Code_7125</vt:lpstr>
      <vt:lpstr>Code_7126</vt:lpstr>
      <vt:lpstr>Code_7127</vt:lpstr>
      <vt:lpstr>Code_7128</vt:lpstr>
      <vt:lpstr>Code_7130</vt:lpstr>
      <vt:lpstr>Code_7131</vt:lpstr>
      <vt:lpstr>Code_7133</vt:lpstr>
      <vt:lpstr>Code_7134</vt:lpstr>
      <vt:lpstr>Code_7135</vt:lpstr>
      <vt:lpstr>Code_7136</vt:lpstr>
      <vt:lpstr>Code_7138</vt:lpstr>
      <vt:lpstr>Code_7139</vt:lpstr>
      <vt:lpstr>Code_7141</vt:lpstr>
      <vt:lpstr>Code_7142</vt:lpstr>
      <vt:lpstr>Code_7144</vt:lpstr>
      <vt:lpstr>Code_7145</vt:lpstr>
      <vt:lpstr>Code_7147</vt:lpstr>
      <vt:lpstr>Code_7148</vt:lpstr>
      <vt:lpstr>Code_7155</vt:lpstr>
      <vt:lpstr>Code_7156</vt:lpstr>
      <vt:lpstr>Code_7157</vt:lpstr>
      <vt:lpstr>Code_7158</vt:lpstr>
      <vt:lpstr>Code_7159</vt:lpstr>
      <vt:lpstr>Code_7161</vt:lpstr>
      <vt:lpstr>Code_7162</vt:lpstr>
      <vt:lpstr>Code_7163</vt:lpstr>
      <vt:lpstr>Code_7164</vt:lpstr>
      <vt:lpstr>Code_7166</vt:lpstr>
      <vt:lpstr>Code_7167</vt:lpstr>
      <vt:lpstr>Code_7168</vt:lpstr>
      <vt:lpstr>Code_7176</vt:lpstr>
      <vt:lpstr>Code_7177</vt:lpstr>
      <vt:lpstr>Code_7178</vt:lpstr>
      <vt:lpstr>Code_7179</vt:lpstr>
      <vt:lpstr>Code_7180</vt:lpstr>
      <vt:lpstr>Code_7181</vt:lpstr>
      <vt:lpstr>Code_7183</vt:lpstr>
      <vt:lpstr>Code_7184</vt:lpstr>
      <vt:lpstr>Code_7185</vt:lpstr>
      <vt:lpstr>Code_7186</vt:lpstr>
      <vt:lpstr>Code_7188</vt:lpstr>
      <vt:lpstr>Code_7189</vt:lpstr>
      <vt:lpstr>Code_7225</vt:lpstr>
      <vt:lpstr>Code_7234</vt:lpstr>
      <vt:lpstr>Code_7235</vt:lpstr>
      <vt:lpstr>Code_7242</vt:lpstr>
      <vt:lpstr>Code_7243</vt:lpstr>
      <vt:lpstr>Code_7244</vt:lpstr>
      <vt:lpstr>Code_7245</vt:lpstr>
      <vt:lpstr>Code_7248</vt:lpstr>
      <vt:lpstr>Code_7250</vt:lpstr>
      <vt:lpstr>Code_7251</vt:lpstr>
      <vt:lpstr>Code_7253</vt:lpstr>
      <vt:lpstr>Code_7256</vt:lpstr>
      <vt:lpstr>Code_7259</vt:lpstr>
      <vt:lpstr>Code_7260</vt:lpstr>
      <vt:lpstr>Code_7261</vt:lpstr>
      <vt:lpstr>Code_7263</vt:lpstr>
      <vt:lpstr>Code_7264</vt:lpstr>
      <vt:lpstr>Code_7266</vt:lpstr>
      <vt:lpstr>Code_7267</vt:lpstr>
      <vt:lpstr>Code_7269</vt:lpstr>
      <vt:lpstr>Code_7310</vt:lpstr>
      <vt:lpstr>Code_7410</vt:lpstr>
      <vt:lpstr>Code_7426</vt:lpstr>
      <vt:lpstr>Code_7441</vt:lpstr>
      <vt:lpstr>Code_7497</vt:lpstr>
      <vt:lpstr>Code_7498</vt:lpstr>
      <vt:lpstr>Code_7499</vt:lpstr>
      <vt:lpstr>Code_7567</vt:lpstr>
      <vt:lpstr>Code_7568</vt:lpstr>
      <vt:lpstr>Code_7569</vt:lpstr>
      <vt:lpstr>Code_7570</vt:lpstr>
      <vt:lpstr>Code_7571</vt:lpstr>
      <vt:lpstr>Code_7572</vt:lpstr>
      <vt:lpstr>Code_7573</vt:lpstr>
      <vt:lpstr>Code_7574</vt:lpstr>
      <vt:lpstr>Code_7575</vt:lpstr>
      <vt:lpstr>Code_7576</vt:lpstr>
      <vt:lpstr>Code_7577</vt:lpstr>
      <vt:lpstr>Code_7578</vt:lpstr>
      <vt:lpstr>Code_7579</vt:lpstr>
      <vt:lpstr>Code_7580</vt:lpstr>
      <vt:lpstr>Code_7581</vt:lpstr>
      <vt:lpstr>Code_7582</vt:lpstr>
      <vt:lpstr>Code_7583</vt:lpstr>
      <vt:lpstr>Code_7584</vt:lpstr>
      <vt:lpstr>Code_7585</vt:lpstr>
      <vt:lpstr>Code_7586</vt:lpstr>
      <vt:lpstr>Code_7587</vt:lpstr>
      <vt:lpstr>Code_7588</vt:lpstr>
      <vt:lpstr>Code_7589</vt:lpstr>
      <vt:lpstr>Code_7590</vt:lpstr>
      <vt:lpstr>Code_7591</vt:lpstr>
      <vt:lpstr>Code_7592</vt:lpstr>
      <vt:lpstr>Code_7593</vt:lpstr>
      <vt:lpstr>Code_7594</vt:lpstr>
      <vt:lpstr>Code_7595</vt:lpstr>
      <vt:lpstr>Code_7596</vt:lpstr>
      <vt:lpstr>Code_7689</vt:lpstr>
      <vt:lpstr>Code_7690</vt:lpstr>
      <vt:lpstr>Code_7691</vt:lpstr>
      <vt:lpstr>Code_8062</vt:lpstr>
      <vt:lpstr>Code_8063</vt:lpstr>
      <vt:lpstr>Code_8100</vt:lpstr>
      <vt:lpstr>Code_8101</vt:lpstr>
      <vt:lpstr>Code_8102</vt:lpstr>
      <vt:lpstr>Code_9999</vt:lpstr>
      <vt:lpstr>def_0630</vt:lpstr>
      <vt:lpstr>def_0637</vt:lpstr>
      <vt:lpstr>def_0650</vt:lpstr>
      <vt:lpstr>Definitions!def_0655</vt:lpstr>
      <vt:lpstr>def_0655</vt:lpstr>
      <vt:lpstr>def_0751</vt:lpstr>
      <vt:lpstr>def_0762</vt:lpstr>
      <vt:lpstr>def_0847</vt:lpstr>
      <vt:lpstr>def_4026</vt:lpstr>
      <vt:lpstr>def_4344</vt:lpstr>
      <vt:lpstr>def_7082</vt:lpstr>
      <vt:lpstr>def_7310</vt:lpstr>
      <vt:lpstr>def_7410</vt:lpstr>
      <vt:lpstr>def_7567</vt:lpstr>
      <vt:lpstr>def_7570</vt:lpstr>
      <vt:lpstr>def_7573_7574</vt:lpstr>
      <vt:lpstr>def_7575</vt:lpstr>
      <vt:lpstr>def_7576</vt:lpstr>
      <vt:lpstr>def_7577</vt:lpstr>
      <vt:lpstr>def_7578</vt:lpstr>
      <vt:lpstr>def_7579</vt:lpstr>
      <vt:lpstr>Definitions!def_7580</vt:lpstr>
      <vt:lpstr>def_7580</vt:lpstr>
      <vt:lpstr>def_7581</vt:lpstr>
      <vt:lpstr>Definitions!def_7582</vt:lpstr>
      <vt:lpstr>def_7582</vt:lpstr>
      <vt:lpstr>def_7583</vt:lpstr>
      <vt:lpstr>def_7584</vt:lpstr>
      <vt:lpstr>def_7594</vt:lpstr>
      <vt:lpstr>def_8100</vt:lpstr>
      <vt:lpstr>Def_Date_Spend_Commit</vt:lpstr>
      <vt:lpstr>def_exceptions</vt:lpstr>
      <vt:lpstr>def_medical_equip</vt:lpstr>
      <vt:lpstr>def_NPI</vt:lpstr>
      <vt:lpstr>DRGs</vt:lpstr>
      <vt:lpstr>Explanation_of_Adjustments</vt:lpstr>
      <vt:lpstr>HCCIS_ID</vt:lpstr>
      <vt:lpstr>HCCIS_ID_list</vt:lpstr>
      <vt:lpstr>Audit_Tab_Data!Hospital_Data</vt:lpstr>
      <vt:lpstr>Hospital_Data</vt:lpstr>
      <vt:lpstr>HCCIS_ID!ID_list</vt:lpstr>
      <vt:lpstr>ID_list</vt:lpstr>
      <vt:lpstr>NPI</vt:lpstr>
      <vt:lpstr>'2025 HAR'!Print_Area</vt:lpstr>
      <vt:lpstr>'Audit Checks'!Print_Area</vt:lpstr>
      <vt:lpstr>CapExpData!Print_Area</vt:lpstr>
      <vt:lpstr>'Capital Expend Project Specific'!Print_Area</vt:lpstr>
      <vt:lpstr>'Offsite Locations'!Print_Area</vt:lpstr>
      <vt:lpstr>'Prior Cap Exp Report'!Print_Area</vt:lpstr>
      <vt:lpstr>'Service Line Data'!Print_Area</vt:lpstr>
      <vt:lpstr>'Tip Sheet'!Print_Area</vt:lpstr>
      <vt:lpstr>Verify_Data_MA_Surcharge!Print_Area</vt:lpstr>
      <vt:lpstr>Reclassifications!Print_Titles</vt:lpstr>
      <vt:lpstr>ValidCapacity</vt:lpstr>
      <vt:lpstr>ValidEvidence</vt:lpstr>
      <vt:lpstr>ValidImpact</vt:lpstr>
      <vt:lpstr>ValidPriorCap</vt:lpstr>
      <vt:lpstr>ValidProjType</vt:lpstr>
      <vt:lpstr>ValidRemote</vt:lpstr>
      <vt:lpstr>ValidSubtype1</vt:lpstr>
      <vt:lpstr>ValidSubtype2</vt:lpstr>
      <vt:lpstr>ValidSubtype3</vt:lpstr>
      <vt:lpstr>ValidYN</vt:lpstr>
      <vt:lpstr>VCapacity</vt:lpstr>
      <vt:lpstr>VEvidence</vt:lpstr>
      <vt:lpstr>VImpact</vt:lpstr>
      <vt:lpstr>VPriorCap</vt:lpstr>
      <vt:lpstr>VProjType</vt:lpstr>
      <vt:lpstr>VRemote</vt:lpstr>
      <vt:lpstr>VSubtype1</vt:lpstr>
      <vt:lpstr>VSubtype2</vt:lpstr>
      <vt:lpstr>VSubtype3</vt:lpstr>
      <vt:lpstr>VYN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Hospital Annual Report (HAR)</dc:title>
  <dc:creator>MDH HCCIS</dc:creator>
  <cp:lastModifiedBy>Foster, Morgan (MDH)</cp:lastModifiedBy>
  <cp:lastPrinted>2018-08-14T16:34:58Z</cp:lastPrinted>
  <dcterms:created xsi:type="dcterms:W3CDTF">2008-07-28T18:04:10Z</dcterms:created>
  <dcterms:modified xsi:type="dcterms:W3CDTF">2025-12-01T20:01:53Z</dcterms:modified>
</cp:coreProperties>
</file>